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D:\机密文件\能经论文\IEA\code_normal\Parameter Simulation\"/>
    </mc:Choice>
  </mc:AlternateContent>
  <xr:revisionPtr revIDLastSave="0" documentId="8_{BF5317CB-2F04-4F7C-A6D6-398B086D0256}" xr6:coauthVersionLast="47" xr6:coauthVersionMax="47" xr10:uidLastSave="{00000000-0000-0000-0000-000000000000}"/>
  <bookViews>
    <workbookView xWindow="-110" yWindow="-110" windowWidth="25820" windowHeight="15500" tabRatio="819" activeTab="9" xr2:uid="{8612B0C2-AED9-4B8E-B46E-258DD97538E6}"/>
  </bookViews>
  <sheets>
    <sheet name="How to Solve" sheetId="20" r:id="rId1"/>
    <sheet name="Results" sheetId="59" r:id="rId2"/>
    <sheet name="Controls" sheetId="55" r:id="rId3"/>
    <sheet name="Parameters" sheetId="27" r:id="rId4"/>
    <sheet name="Data" sheetId="51" r:id="rId5"/>
    <sheet name="Copen" sheetId="57" r:id="rId6"/>
    <sheet name="Graphs" sheetId="60" r:id="rId7"/>
    <sheet name="Diag" sheetId="61" r:id="rId8"/>
    <sheet name="Global" sheetId="33" r:id="rId9"/>
    <sheet name="US" sheetId="1" r:id="rId10"/>
    <sheet name="EU" sheetId="32" r:id="rId11"/>
    <sheet name="Japan" sheetId="41" r:id="rId12"/>
    <sheet name="Russia" sheetId="42" r:id="rId13"/>
    <sheet name="Eurasia" sheetId="43" r:id="rId14"/>
    <sheet name="China" sheetId="40" r:id="rId15"/>
    <sheet name="India" sheetId="44" r:id="rId16"/>
    <sheet name="MidEast" sheetId="45" r:id="rId17"/>
    <sheet name="Africa" sheetId="46" r:id="rId18"/>
    <sheet name="LatAm" sheetId="47" r:id="rId19"/>
    <sheet name="OHI" sheetId="48" r:id="rId20"/>
    <sheet name="OthAsia" sheetId="49" r:id="rId21"/>
    <sheet name="SLR" sheetId="56" r:id="rId22"/>
    <sheet name="Regions" sheetId="54" r:id="rId23"/>
    <sheet name="Release notes" sheetId="30" r:id="rId24"/>
  </sheets>
  <definedNames>
    <definedName name="_xlnm._FilterDatabase" localSheetId="22" hidden="1">Regions!$A$3:$E$201</definedName>
    <definedName name="lssolver_est" localSheetId="9" hidden="1">2</definedName>
    <definedName name="lssolver_itr" localSheetId="9" hidden="1">1000</definedName>
    <definedName name="lssolver_neg" localSheetId="9" hidden="1">0</definedName>
    <definedName name="lssolver_piv" localSheetId="9" hidden="1">0.000001</definedName>
    <definedName name="lssolver_pre" localSheetId="9" hidden="1">0.00000001</definedName>
    <definedName name="lssolver_red" localSheetId="9" hidden="1">0.000001</definedName>
    <definedName name="lssolver_rep" localSheetId="9" hidden="1">2</definedName>
    <definedName name="lssolver_scl" localSheetId="9" hidden="1">0</definedName>
    <definedName name="lssolver_sho" localSheetId="9" hidden="1">2</definedName>
    <definedName name="lssolver_sol" localSheetId="9" hidden="1">0.0001</definedName>
    <definedName name="lssolver_tim" localSheetId="9" hidden="1">1000</definedName>
    <definedName name="lssolver_tol" localSheetId="9" hidden="1">0.05</definedName>
    <definedName name="param_cuthi" localSheetId="2" hidden="1">2E+30</definedName>
    <definedName name="param_cuthi" localSheetId="4" hidden="1">2E+30</definedName>
    <definedName name="param_cuthi" localSheetId="8" hidden="1">2E+30</definedName>
    <definedName name="param_cutlo" localSheetId="2" hidden="1">-2E+30</definedName>
    <definedName name="param_cutlo" localSheetId="4" hidden="1">-2E+30</definedName>
    <definedName name="param_cutlo" localSheetId="8" hidden="1">-2E+30</definedName>
    <definedName name="param_epstep" localSheetId="2" hidden="1">0.000001</definedName>
    <definedName name="param_epstep" localSheetId="4" hidden="1">0.000001</definedName>
    <definedName name="param_epstep" localSheetId="8" hidden="1">0.000001</definedName>
    <definedName name="param_iisbnd" localSheetId="2" hidden="1">0</definedName>
    <definedName name="param_iisbnd" localSheetId="4" hidden="1">0</definedName>
    <definedName name="param_iisbnd" localSheetId="8" hidden="1">0</definedName>
    <definedName name="_xlnm.Print_Area" localSheetId="8">Global!$A$8:$C$19</definedName>
    <definedName name="qpsolver_itr" localSheetId="9" hidden="1">100</definedName>
    <definedName name="qpsolver_lin" localSheetId="9" hidden="1">1</definedName>
    <definedName name="qpsolver_neg" localSheetId="9" hidden="1">0</definedName>
    <definedName name="qpsolver_piv" localSheetId="9" hidden="1">0.000001</definedName>
    <definedName name="qpsolver_pre" localSheetId="9" hidden="1">0.000001</definedName>
    <definedName name="qpsolver_red" localSheetId="9" hidden="1">0.000001</definedName>
    <definedName name="qpsolver_rep" localSheetId="9" hidden="1">2</definedName>
    <definedName name="qpsolver_scl" localSheetId="9" hidden="1">2</definedName>
    <definedName name="qpsolver_sho" localSheetId="9" hidden="1">2</definedName>
    <definedName name="qpsolver_tim" localSheetId="9" hidden="1">100</definedName>
    <definedName name="qpsolver_tol" localSheetId="9" hidden="1">0.05</definedName>
    <definedName name="solver_adj" localSheetId="17" hidden="1">Africa!$C$97:$M$97</definedName>
    <definedName name="solver_adj" localSheetId="14" hidden="1">China!$C$97:$M$97</definedName>
    <definedName name="solver_adj" localSheetId="2" hidden="1">Controls!$C$10:$Z$10</definedName>
    <definedName name="solver_adj" localSheetId="4" hidden="1">Data!$G$102</definedName>
    <definedName name="solver_adj" localSheetId="10" hidden="1">EU!$C$97:$M$97</definedName>
    <definedName name="solver_adj" localSheetId="13" hidden="1">Eurasia!$C$97:$M$97</definedName>
    <definedName name="solver_adj" localSheetId="8" hidden="1">Global!$C$118:$P$118</definedName>
    <definedName name="solver_adj" localSheetId="15" hidden="1">India!$C$97:$M$97</definedName>
    <definedName name="solver_adj" localSheetId="11" hidden="1">Japan!$C$97:$M$97</definedName>
    <definedName name="solver_adj" localSheetId="18" hidden="1">LatAm!$C$97:$M$97</definedName>
    <definedName name="solver_adj" localSheetId="16" hidden="1">MidEast!$C$97:$M$97</definedName>
    <definedName name="solver_adj" localSheetId="19" hidden="1">OHI!$C$97:$M$97</definedName>
    <definedName name="solver_adj" localSheetId="20" hidden="1">OthAsia!$C$97:$M$97</definedName>
    <definedName name="solver_adj" localSheetId="1" hidden="1">Results!$B$8:$G$8</definedName>
    <definedName name="solver_adj" localSheetId="12" hidden="1">Russia!$C$97:$M$97</definedName>
    <definedName name="solver_adj" localSheetId="9" hidden="1">US!$C$97:$M$97</definedName>
    <definedName name="solver_adj_ob" localSheetId="2" hidden="1">1</definedName>
    <definedName name="solver_adj_ob" localSheetId="4" hidden="1">1</definedName>
    <definedName name="solver_adj_ob" localSheetId="8" hidden="1">1</definedName>
    <definedName name="solver_adj_ob" localSheetId="9" hidden="1">1</definedName>
    <definedName name="solver_adj_ob1" localSheetId="2" hidden="1">1</definedName>
    <definedName name="solver_adj_ob1" localSheetId="8" hidden="1">1</definedName>
    <definedName name="solver_adj_ob2" localSheetId="2" hidden="1">1</definedName>
    <definedName name="solver_adj1" localSheetId="2" hidden="1">Controls!$C$28:$M$39</definedName>
    <definedName name="solver_cha" localSheetId="2" hidden="1">0</definedName>
    <definedName name="solver_cha" localSheetId="4" hidden="1">0</definedName>
    <definedName name="solver_cha" localSheetId="8" hidden="1">0</definedName>
    <definedName name="solver_chc1" localSheetId="2" hidden="1">0</definedName>
    <definedName name="solver_chc1" localSheetId="4" hidden="1">0</definedName>
    <definedName name="solver_chc1" localSheetId="8" hidden="1">0</definedName>
    <definedName name="solver_chc2" localSheetId="2" hidden="1">0</definedName>
    <definedName name="solver_chc2" localSheetId="4" hidden="1">0</definedName>
    <definedName name="solver_chc2" localSheetId="8" hidden="1">0</definedName>
    <definedName name="solver_chc3" localSheetId="2" hidden="1">0</definedName>
    <definedName name="solver_chc4" localSheetId="2" hidden="1">0</definedName>
    <definedName name="solver_chc5" localSheetId="2" hidden="1">0</definedName>
    <definedName name="solver_chn" localSheetId="2" hidden="1">4</definedName>
    <definedName name="solver_chn" localSheetId="4" hidden="1">4</definedName>
    <definedName name="solver_chn" localSheetId="8" hidden="1">4</definedName>
    <definedName name="solver_chp1" localSheetId="2" hidden="1">0</definedName>
    <definedName name="solver_chp1" localSheetId="4" hidden="1">0</definedName>
    <definedName name="solver_chp1" localSheetId="8" hidden="1">0</definedName>
    <definedName name="solver_chp2" localSheetId="2" hidden="1">0</definedName>
    <definedName name="solver_chp2" localSheetId="4" hidden="1">0</definedName>
    <definedName name="solver_chp2" localSheetId="8" hidden="1">0</definedName>
    <definedName name="solver_chp3" localSheetId="2" hidden="1">0</definedName>
    <definedName name="solver_chp4" localSheetId="2" hidden="1">0</definedName>
    <definedName name="solver_chp5" localSheetId="2" hidden="1">0</definedName>
    <definedName name="solver_cht" localSheetId="2" hidden="1">0</definedName>
    <definedName name="solver_cht" localSheetId="4" hidden="1">0</definedName>
    <definedName name="solver_cht" localSheetId="8" hidden="1">0</definedName>
    <definedName name="solver_cir1" localSheetId="2" hidden="1">1</definedName>
    <definedName name="solver_cir1" localSheetId="4" hidden="1">1</definedName>
    <definedName name="solver_cir1" localSheetId="8" hidden="1">1</definedName>
    <definedName name="solver_cir2" localSheetId="2" hidden="1">1</definedName>
    <definedName name="solver_cir2" localSheetId="4" hidden="1">1</definedName>
    <definedName name="solver_cir2" localSheetId="8" hidden="1">1</definedName>
    <definedName name="solver_cir3" localSheetId="2" hidden="1">1</definedName>
    <definedName name="solver_cir4" localSheetId="2" hidden="1">1</definedName>
    <definedName name="solver_cir5" localSheetId="2" hidden="1">1</definedName>
    <definedName name="solver_con" localSheetId="2" hidden="1">" "</definedName>
    <definedName name="solver_con" localSheetId="4" hidden="1">" "</definedName>
    <definedName name="solver_con" localSheetId="8" hidden="1">" "</definedName>
    <definedName name="solver_con" localSheetId="9" hidden="1">" "</definedName>
    <definedName name="solver_con1" localSheetId="2" hidden="1">" "</definedName>
    <definedName name="solver_con1" localSheetId="4" hidden="1">" "</definedName>
    <definedName name="solver_con1" localSheetId="8" hidden="1">" "</definedName>
    <definedName name="solver_con2" localSheetId="2" hidden="1">" "</definedName>
    <definedName name="solver_con2" localSheetId="4" hidden="1">" "</definedName>
    <definedName name="solver_con2" localSheetId="8" hidden="1">" "</definedName>
    <definedName name="solver_con3" localSheetId="2" hidden="1">" "</definedName>
    <definedName name="solver_con4" localSheetId="2" hidden="1">" "</definedName>
    <definedName name="solver_con5" localSheetId="2" hidden="1">" "</definedName>
    <definedName name="solver_cvg" localSheetId="17" hidden="1">0.0001</definedName>
    <definedName name="solver_cvg" localSheetId="14" hidden="1">0.0001</definedName>
    <definedName name="solver_cvg" localSheetId="2" hidden="1">0.0000001</definedName>
    <definedName name="solver_cvg" localSheetId="4" hidden="1">0.000001</definedName>
    <definedName name="solver_cvg" localSheetId="10" hidden="1">0.0001</definedName>
    <definedName name="solver_cvg" localSheetId="13" hidden="1">0.0001</definedName>
    <definedName name="solver_cvg" localSheetId="8" hidden="1">0.00000001</definedName>
    <definedName name="solver_cvg" localSheetId="15" hidden="1">0.0001</definedName>
    <definedName name="solver_cvg" localSheetId="11" hidden="1">0.0001</definedName>
    <definedName name="solver_cvg" localSheetId="18" hidden="1">0.0001</definedName>
    <definedName name="solver_cvg" localSheetId="16" hidden="1">0.0001</definedName>
    <definedName name="solver_cvg" localSheetId="19" hidden="1">0.0001</definedName>
    <definedName name="solver_cvg" localSheetId="20" hidden="1">0.0001</definedName>
    <definedName name="solver_cvg" localSheetId="3" hidden="1">0.0001</definedName>
    <definedName name="solver_cvg" localSheetId="1" hidden="1">0.0001</definedName>
    <definedName name="solver_cvg" localSheetId="12" hidden="1">0.0001</definedName>
    <definedName name="solver_cvg" localSheetId="9" hidden="1">0.0000001</definedName>
    <definedName name="solver_dia" localSheetId="2" hidden="1">5</definedName>
    <definedName name="solver_dia" localSheetId="4" hidden="1">5</definedName>
    <definedName name="solver_dia" localSheetId="8" hidden="1">5</definedName>
    <definedName name="solver_dia" localSheetId="1" hidden="1">5</definedName>
    <definedName name="solver_dia" localSheetId="9" hidden="1">5</definedName>
    <definedName name="solver_drv" localSheetId="17" hidden="1">1</definedName>
    <definedName name="solver_drv" localSheetId="14" hidden="1">1</definedName>
    <definedName name="solver_drv" localSheetId="2" hidden="1">1</definedName>
    <definedName name="solver_drv" localSheetId="4" hidden="1">1</definedName>
    <definedName name="solver_drv" localSheetId="10" hidden="1">1</definedName>
    <definedName name="solver_drv" localSheetId="13" hidden="1">1</definedName>
    <definedName name="solver_drv" localSheetId="8" hidden="1">1</definedName>
    <definedName name="solver_drv" localSheetId="15" hidden="1">1</definedName>
    <definedName name="solver_drv" localSheetId="11" hidden="1">1</definedName>
    <definedName name="solver_drv" localSheetId="18" hidden="1">1</definedName>
    <definedName name="solver_drv" localSheetId="16" hidden="1">1</definedName>
    <definedName name="solver_drv" localSheetId="19" hidden="1">1</definedName>
    <definedName name="solver_drv" localSheetId="20" hidden="1">1</definedName>
    <definedName name="solver_drv" localSheetId="3" hidden="1">1</definedName>
    <definedName name="solver_drv" localSheetId="1" hidden="1">1</definedName>
    <definedName name="solver_drv" localSheetId="12" hidden="1">1</definedName>
    <definedName name="solver_drv" localSheetId="9" hidden="1">1</definedName>
    <definedName name="solver_eng" localSheetId="2" hidden="1">1</definedName>
    <definedName name="solver_eng" localSheetId="4" hidden="1">1</definedName>
    <definedName name="solver_eng" localSheetId="8" hidden="1">1</definedName>
    <definedName name="solver_eng" localSheetId="9" hidden="1">1</definedName>
    <definedName name="solver_est" localSheetId="17" hidden="1">1</definedName>
    <definedName name="solver_est" localSheetId="14" hidden="1">1</definedName>
    <definedName name="solver_est" localSheetId="2" hidden="1">2</definedName>
    <definedName name="solver_est" localSheetId="4" hidden="1">1</definedName>
    <definedName name="solver_est" localSheetId="10" hidden="1">1</definedName>
    <definedName name="solver_est" localSheetId="13" hidden="1">1</definedName>
    <definedName name="solver_est" localSheetId="8" hidden="1">1</definedName>
    <definedName name="solver_est" localSheetId="15" hidden="1">1</definedName>
    <definedName name="solver_est" localSheetId="11" hidden="1">1</definedName>
    <definedName name="solver_est" localSheetId="18" hidden="1">1</definedName>
    <definedName name="solver_est" localSheetId="16" hidden="1">1</definedName>
    <definedName name="solver_est" localSheetId="19" hidden="1">1</definedName>
    <definedName name="solver_est" localSheetId="20" hidden="1">1</definedName>
    <definedName name="solver_est" localSheetId="3" hidden="1">1</definedName>
    <definedName name="solver_est" localSheetId="1" hidden="1">1</definedName>
    <definedName name="solver_est" localSheetId="12" hidden="1">1</definedName>
    <definedName name="solver_est" localSheetId="9" hidden="1">1</definedName>
    <definedName name="solver_iao" localSheetId="2" hidden="1">0</definedName>
    <definedName name="solver_iao" localSheetId="4" hidden="1">0</definedName>
    <definedName name="solver_iao" localSheetId="8" hidden="1">0</definedName>
    <definedName name="solver_int" localSheetId="2" hidden="1">0</definedName>
    <definedName name="solver_int" localSheetId="4" hidden="1">0</definedName>
    <definedName name="solver_int" localSheetId="8" hidden="1">0</definedName>
    <definedName name="solver_int" localSheetId="1" hidden="1">0</definedName>
    <definedName name="solver_int" localSheetId="9" hidden="1">0</definedName>
    <definedName name="solver_irs" localSheetId="2" hidden="1">0</definedName>
    <definedName name="solver_irs" localSheetId="4" hidden="1">0</definedName>
    <definedName name="solver_irs" localSheetId="8" hidden="1">0</definedName>
    <definedName name="solver_ism" localSheetId="2" hidden="1">0</definedName>
    <definedName name="solver_ism" localSheetId="4" hidden="1">0</definedName>
    <definedName name="solver_ism" localSheetId="8" hidden="1">0</definedName>
    <definedName name="solver_itr" localSheetId="17" hidden="1">100</definedName>
    <definedName name="solver_itr" localSheetId="14" hidden="1">100</definedName>
    <definedName name="solver_itr" localSheetId="2" hidden="1">1000</definedName>
    <definedName name="solver_itr" localSheetId="4" hidden="1">100</definedName>
    <definedName name="solver_itr" localSheetId="10" hidden="1">100</definedName>
    <definedName name="solver_itr" localSheetId="13" hidden="1">100</definedName>
    <definedName name="solver_itr" localSheetId="8" hidden="1">10000</definedName>
    <definedName name="solver_itr" localSheetId="15" hidden="1">100</definedName>
    <definedName name="solver_itr" localSheetId="11" hidden="1">100</definedName>
    <definedName name="solver_itr" localSheetId="18" hidden="1">100</definedName>
    <definedName name="solver_itr" localSheetId="16" hidden="1">100</definedName>
    <definedName name="solver_itr" localSheetId="19" hidden="1">100</definedName>
    <definedName name="solver_itr" localSheetId="20" hidden="1">100</definedName>
    <definedName name="solver_itr" localSheetId="3" hidden="1">100</definedName>
    <definedName name="solver_itr" localSheetId="1" hidden="1">100</definedName>
    <definedName name="solver_itr" localSheetId="12" hidden="1">100</definedName>
    <definedName name="solver_itr" localSheetId="9" hidden="1">1000</definedName>
    <definedName name="solver_kiv" localSheetId="2" hidden="1">2E+30</definedName>
    <definedName name="solver_kiv" localSheetId="4" hidden="1">2E+30</definedName>
    <definedName name="solver_kiv" localSheetId="8" hidden="1">2E+30</definedName>
    <definedName name="solver_lhs_ob1" localSheetId="2" hidden="1">0</definedName>
    <definedName name="solver_lhs_ob1" localSheetId="4" hidden="1">0</definedName>
    <definedName name="solver_lhs_ob1" localSheetId="8" hidden="1">0</definedName>
    <definedName name="solver_lhs_ob2" localSheetId="2" hidden="1">0</definedName>
    <definedName name="solver_lhs_ob2" localSheetId="4" hidden="1">0</definedName>
    <definedName name="solver_lhs_ob2" localSheetId="8" hidden="1">0</definedName>
    <definedName name="solver_lhs_ob3" localSheetId="2" hidden="1">0</definedName>
    <definedName name="solver_lhs_ob4" localSheetId="2" hidden="1">0</definedName>
    <definedName name="solver_lhs_ob5" localSheetId="2" hidden="1">0</definedName>
    <definedName name="solver_lhs1" localSheetId="2" hidden="1">Controls!$C$10:$L$10</definedName>
    <definedName name="solver_lhs1" localSheetId="4" hidden="1">Data!$F$169:$F$180</definedName>
    <definedName name="solver_lhs1" localSheetId="10" hidden="1">EU!$C$97:$M$97</definedName>
    <definedName name="solver_lhs1" localSheetId="8" hidden="1">Global!$C$118:$Q$118</definedName>
    <definedName name="solver_lhs1" localSheetId="20" hidden="1">OthAsia!$C$97:$M$97</definedName>
    <definedName name="solver_lhs1" localSheetId="9" hidden="1">US!$B$101:$Z$101</definedName>
    <definedName name="solver_lhs2" localSheetId="2" hidden="1">Controls!$C$28:$M$39</definedName>
    <definedName name="solver_lhs2" localSheetId="4" hidden="1">Data!$F$169:$F$180</definedName>
    <definedName name="solver_lhs2" localSheetId="10" hidden="1">EU!$C$97:$M$97</definedName>
    <definedName name="solver_lhs2" localSheetId="8" hidden="1">Controls!$C$10:$N$10</definedName>
    <definedName name="solver_lhs2" localSheetId="9" hidden="1">US!$B$101:$Z$101</definedName>
    <definedName name="solver_lhs3" localSheetId="2" hidden="1">Controls!$C$28:$M$39</definedName>
    <definedName name="solver_lhs3" localSheetId="8" hidden="1">Global!$B$56:$AE$56</definedName>
    <definedName name="solver_lhs3" localSheetId="9" hidden="1">Global!$B$66</definedName>
    <definedName name="solver_lhs4" localSheetId="2" hidden="1">Global!$B$70:$AC$70</definedName>
    <definedName name="solver_lhs4" localSheetId="8" hidden="1">Global!$C$103</definedName>
    <definedName name="solver_lhs5" localSheetId="2" hidden="1">Global!$B$70:$AC$70</definedName>
    <definedName name="solver_lhs5" localSheetId="8" hidden="1">Controls!$C$10:$J$22</definedName>
    <definedName name="solver_lhs6" localSheetId="8" hidden="1">Controls!$C$10:$J$22</definedName>
    <definedName name="solver_lhs7" localSheetId="8" hidden="1">Controls!$C$10:$J$22</definedName>
    <definedName name="solver_lin" localSheetId="17" hidden="1">2</definedName>
    <definedName name="solver_lin" localSheetId="14" hidden="1">2</definedName>
    <definedName name="solver_lin" localSheetId="2" hidden="1">2</definedName>
    <definedName name="solver_lin" localSheetId="4" hidden="1">2</definedName>
    <definedName name="solver_lin" localSheetId="10" hidden="1">2</definedName>
    <definedName name="solver_lin" localSheetId="13" hidden="1">2</definedName>
    <definedName name="solver_lin" localSheetId="8" hidden="1">2</definedName>
    <definedName name="solver_lin" localSheetId="15" hidden="1">2</definedName>
    <definedName name="solver_lin" localSheetId="11" hidden="1">2</definedName>
    <definedName name="solver_lin" localSheetId="18" hidden="1">2</definedName>
    <definedName name="solver_lin" localSheetId="16" hidden="1">2</definedName>
    <definedName name="solver_lin" localSheetId="19" hidden="1">2</definedName>
    <definedName name="solver_lin" localSheetId="20" hidden="1">2</definedName>
    <definedName name="solver_lin" localSheetId="3" hidden="1">2</definedName>
    <definedName name="solver_lin" localSheetId="1" hidden="1">2</definedName>
    <definedName name="solver_lin" localSheetId="12" hidden="1">2</definedName>
    <definedName name="solver_lin" localSheetId="9" hidden="1">2</definedName>
    <definedName name="solver_lva" localSheetId="2" hidden="1">0</definedName>
    <definedName name="solver_lva" localSheetId="4" hidden="1">0</definedName>
    <definedName name="solver_lva" localSheetId="8" hidden="1">0</definedName>
    <definedName name="solver_mda" localSheetId="2" hidden="1">4</definedName>
    <definedName name="solver_mda" localSheetId="4" hidden="1">4</definedName>
    <definedName name="solver_mda" localSheetId="8" hidden="1">4</definedName>
    <definedName name="solver_mda" localSheetId="1" hidden="1">4</definedName>
    <definedName name="solver_mda" localSheetId="9" hidden="1">4</definedName>
    <definedName name="solver_mip" localSheetId="2" hidden="1">2147483647</definedName>
    <definedName name="solver_mip" localSheetId="4" hidden="1">2147483647</definedName>
    <definedName name="solver_mip" localSheetId="8" hidden="1">2147483647</definedName>
    <definedName name="solver_mod" localSheetId="2" hidden="1">3</definedName>
    <definedName name="solver_mod" localSheetId="4" hidden="1">3</definedName>
    <definedName name="solver_mod" localSheetId="8" hidden="1">3</definedName>
    <definedName name="solver_mod" localSheetId="1" hidden="1">3</definedName>
    <definedName name="solver_mod" localSheetId="9" hidden="1">3</definedName>
    <definedName name="solver_msl" localSheetId="2" hidden="1">0</definedName>
    <definedName name="solver_msl" localSheetId="4" hidden="1">0</definedName>
    <definedName name="solver_msl" localSheetId="8" hidden="1">0</definedName>
    <definedName name="solver_neg" localSheetId="17" hidden="1">2</definedName>
    <definedName name="solver_neg" localSheetId="14" hidden="1">2</definedName>
    <definedName name="solver_neg" localSheetId="2" hidden="1">2</definedName>
    <definedName name="solver_neg" localSheetId="4" hidden="1">2</definedName>
    <definedName name="solver_neg" localSheetId="10" hidden="1">2</definedName>
    <definedName name="solver_neg" localSheetId="13" hidden="1">2</definedName>
    <definedName name="solver_neg" localSheetId="8" hidden="1">2</definedName>
    <definedName name="solver_neg" localSheetId="15" hidden="1">2</definedName>
    <definedName name="solver_neg" localSheetId="11" hidden="1">2</definedName>
    <definedName name="solver_neg" localSheetId="18" hidden="1">2</definedName>
    <definedName name="solver_neg" localSheetId="16" hidden="1">2</definedName>
    <definedName name="solver_neg" localSheetId="19" hidden="1">2</definedName>
    <definedName name="solver_neg" localSheetId="20" hidden="1">2</definedName>
    <definedName name="solver_neg" localSheetId="3" hidden="1">2</definedName>
    <definedName name="solver_neg" localSheetId="1" hidden="1">2</definedName>
    <definedName name="solver_neg" localSheetId="12" hidden="1">2</definedName>
    <definedName name="solver_neg" localSheetId="9" hidden="1">2</definedName>
    <definedName name="solver_nod" localSheetId="2" hidden="1">2147483647</definedName>
    <definedName name="solver_nod" localSheetId="4" hidden="1">2147483647</definedName>
    <definedName name="solver_nod" localSheetId="8" hidden="1">2147483647</definedName>
    <definedName name="solver_ntr" localSheetId="2" hidden="1">0</definedName>
    <definedName name="solver_ntr" localSheetId="4" hidden="1">0</definedName>
    <definedName name="solver_ntr" localSheetId="8" hidden="1">0</definedName>
    <definedName name="solver_ntr" localSheetId="1" hidden="1">0</definedName>
    <definedName name="solver_ntr" localSheetId="9" hidden="1">0</definedName>
    <definedName name="solver_ntri" hidden="1">1000</definedName>
    <definedName name="solver_num" localSheetId="17" hidden="1">0</definedName>
    <definedName name="solver_num" localSheetId="14" hidden="1">0</definedName>
    <definedName name="solver_num" localSheetId="2" hidden="1">4</definedName>
    <definedName name="solver_num" localSheetId="4" hidden="1">2</definedName>
    <definedName name="solver_num" localSheetId="10" hidden="1">2</definedName>
    <definedName name="solver_num" localSheetId="13" hidden="1">0</definedName>
    <definedName name="solver_num" localSheetId="8" hidden="1">1</definedName>
    <definedName name="solver_num" localSheetId="15" hidden="1">0</definedName>
    <definedName name="solver_num" localSheetId="11" hidden="1">0</definedName>
    <definedName name="solver_num" localSheetId="18" hidden="1">0</definedName>
    <definedName name="solver_num" localSheetId="16" hidden="1">0</definedName>
    <definedName name="solver_num" localSheetId="19" hidden="1">0</definedName>
    <definedName name="solver_num" localSheetId="20" hidden="1">1</definedName>
    <definedName name="solver_num" localSheetId="3" hidden="1">0</definedName>
    <definedName name="solver_num" localSheetId="1" hidden="1">0</definedName>
    <definedName name="solver_num" localSheetId="12" hidden="1">0</definedName>
    <definedName name="solver_num" localSheetId="9" hidden="1">0</definedName>
    <definedName name="solver_nwt" localSheetId="17" hidden="1">1</definedName>
    <definedName name="solver_nwt" localSheetId="14" hidden="1">1</definedName>
    <definedName name="solver_nwt" localSheetId="2" hidden="1">2</definedName>
    <definedName name="solver_nwt" localSheetId="4" hidden="1">1</definedName>
    <definedName name="solver_nwt" localSheetId="10" hidden="1">1</definedName>
    <definedName name="solver_nwt" localSheetId="13" hidden="1">1</definedName>
    <definedName name="solver_nwt" localSheetId="8" hidden="1">1</definedName>
    <definedName name="solver_nwt" localSheetId="15" hidden="1">1</definedName>
    <definedName name="solver_nwt" localSheetId="11" hidden="1">1</definedName>
    <definedName name="solver_nwt" localSheetId="18" hidden="1">1</definedName>
    <definedName name="solver_nwt" localSheetId="16" hidden="1">1</definedName>
    <definedName name="solver_nwt" localSheetId="19" hidden="1">1</definedName>
    <definedName name="solver_nwt" localSheetId="20" hidden="1">1</definedName>
    <definedName name="solver_nwt" localSheetId="3" hidden="1">1</definedName>
    <definedName name="solver_nwt" localSheetId="1" hidden="1">1</definedName>
    <definedName name="solver_nwt" localSheetId="12" hidden="1">1</definedName>
    <definedName name="solver_nwt" localSheetId="9" hidden="1">1</definedName>
    <definedName name="solver_obc" localSheetId="2" hidden="1">0</definedName>
    <definedName name="solver_obc" localSheetId="4" hidden="1">0</definedName>
    <definedName name="solver_obc" localSheetId="8" hidden="1">0</definedName>
    <definedName name="solver_obc" localSheetId="9" hidden="1">0</definedName>
    <definedName name="solver_obp" localSheetId="2" hidden="1">0</definedName>
    <definedName name="solver_obp" localSheetId="4" hidden="1">0</definedName>
    <definedName name="solver_obp" localSheetId="8" hidden="1">0</definedName>
    <definedName name="solver_obp" localSheetId="9" hidden="1">0</definedName>
    <definedName name="solver_opt" localSheetId="17" hidden="1">Africa!$B$92</definedName>
    <definedName name="solver_opt" localSheetId="14" hidden="1">China!$B$92</definedName>
    <definedName name="solver_opt" localSheetId="2" hidden="1">Controls!$B$4</definedName>
    <definedName name="solver_opt" localSheetId="4" hidden="1">Data!$H$104</definedName>
    <definedName name="solver_opt" localSheetId="10" hidden="1">EU!$B$92</definedName>
    <definedName name="solver_opt" localSheetId="13" hidden="1">Eurasia!$B$92</definedName>
    <definedName name="solver_opt" localSheetId="8" hidden="1">Global!$B$115</definedName>
    <definedName name="solver_opt" localSheetId="15" hidden="1">India!$B$92</definedName>
    <definedName name="solver_opt" localSheetId="11" hidden="1">Japan!$B$92</definedName>
    <definedName name="solver_opt" localSheetId="18" hidden="1">LatAm!$B$92</definedName>
    <definedName name="solver_opt" localSheetId="16" hidden="1">MidEast!$B$92</definedName>
    <definedName name="solver_opt" localSheetId="19" hidden="1">OHI!$B$92</definedName>
    <definedName name="solver_opt" localSheetId="20" hidden="1">OthAsia!$B$92</definedName>
    <definedName name="solver_opt" localSheetId="1" hidden="1">Results!$I$16</definedName>
    <definedName name="solver_opt" localSheetId="12" hidden="1">Russia!$B$92</definedName>
    <definedName name="solver_opt" localSheetId="9" hidden="1">US!$B$92</definedName>
    <definedName name="solver_opt_ob" localSheetId="2" hidden="1">1</definedName>
    <definedName name="solver_opt_ob" localSheetId="4" hidden="1">1</definedName>
    <definedName name="solver_opt_ob" localSheetId="8" hidden="1">1</definedName>
    <definedName name="solver_opt_ob" localSheetId="9" hidden="1">1</definedName>
    <definedName name="solver_pre" localSheetId="17" hidden="1">0.000001</definedName>
    <definedName name="solver_pre" localSheetId="14" hidden="1">0.000001</definedName>
    <definedName name="solver_pre" localSheetId="2" hidden="1">0.00000001</definedName>
    <definedName name="solver_pre" localSheetId="4" hidden="1">0.00000001</definedName>
    <definedName name="solver_pre" localSheetId="10" hidden="1">0.000001</definedName>
    <definedName name="solver_pre" localSheetId="13" hidden="1">0.000001</definedName>
    <definedName name="solver_pre" localSheetId="8" hidden="1">0.0000000001</definedName>
    <definedName name="solver_pre" localSheetId="15" hidden="1">0.000001</definedName>
    <definedName name="solver_pre" localSheetId="11" hidden="1">0.000001</definedName>
    <definedName name="solver_pre" localSheetId="18" hidden="1">0.000001</definedName>
    <definedName name="solver_pre" localSheetId="16" hidden="1">0.000001</definedName>
    <definedName name="solver_pre" localSheetId="19" hidden="1">0.000001</definedName>
    <definedName name="solver_pre" localSheetId="20" hidden="1">0.000001</definedName>
    <definedName name="solver_pre" localSheetId="3" hidden="1">0.000001</definedName>
    <definedName name="solver_pre" localSheetId="1" hidden="1">0.000001</definedName>
    <definedName name="solver_pre" localSheetId="12" hidden="1">0.000001</definedName>
    <definedName name="solver_pre" localSheetId="9" hidden="1">0.00000001</definedName>
    <definedName name="solver_psi" localSheetId="2" hidden="1">0</definedName>
    <definedName name="solver_psi" localSheetId="4" hidden="1">0</definedName>
    <definedName name="solver_psi" localSheetId="8" hidden="1">0</definedName>
    <definedName name="solver_rbv" localSheetId="2" hidden="1">1</definedName>
    <definedName name="solver_rbv" localSheetId="4" hidden="1">1</definedName>
    <definedName name="solver_rbv" localSheetId="8" hidden="1">1</definedName>
    <definedName name="solver_rdp" localSheetId="2" hidden="1">0</definedName>
    <definedName name="solver_rdp" localSheetId="4" hidden="1">0</definedName>
    <definedName name="solver_rdp" localSheetId="8" hidden="1">0</definedName>
    <definedName name="solver_rel1" localSheetId="2" hidden="1">1</definedName>
    <definedName name="solver_rel1" localSheetId="4" hidden="1">1</definedName>
    <definedName name="solver_rel1" localSheetId="10" hidden="1">1</definedName>
    <definedName name="solver_rel1" localSheetId="8" hidden="1">3</definedName>
    <definedName name="solver_rel1" localSheetId="20" hidden="1">1</definedName>
    <definedName name="solver_rel1" localSheetId="9" hidden="1">3</definedName>
    <definedName name="solver_rel2" localSheetId="2" hidden="1">1</definedName>
    <definedName name="solver_rel2" localSheetId="4" hidden="1">3</definedName>
    <definedName name="solver_rel2" localSheetId="10" hidden="1">3</definedName>
    <definedName name="solver_rel2" localSheetId="8" hidden="1">3</definedName>
    <definedName name="solver_rel2" localSheetId="9" hidden="1">3</definedName>
    <definedName name="solver_rel3" localSheetId="2" hidden="1">3</definedName>
    <definedName name="solver_rel3" localSheetId="8" hidden="1">3</definedName>
    <definedName name="solver_rel3" localSheetId="9" hidden="1">1</definedName>
    <definedName name="solver_rel4" localSheetId="2" hidden="1">1</definedName>
    <definedName name="solver_rel4" localSheetId="8" hidden="1">1</definedName>
    <definedName name="solver_rel5" localSheetId="2" hidden="1">1</definedName>
    <definedName name="solver_rel5" localSheetId="8" hidden="1">3</definedName>
    <definedName name="solver_rel6" localSheetId="8" hidden="1">1</definedName>
    <definedName name="solver_rel7" localSheetId="8" hidden="1">3</definedName>
    <definedName name="solver_rep" localSheetId="2" hidden="1">0</definedName>
    <definedName name="solver_rep" localSheetId="4" hidden="1">0</definedName>
    <definedName name="solver_rep" localSheetId="8" hidden="1">0</definedName>
    <definedName name="solver_rep" localSheetId="9" hidden="1">2</definedName>
    <definedName name="solver_rhs1" localSheetId="2" hidden="1">1000</definedName>
    <definedName name="solver_rhs1" localSheetId="4" hidden="1">0.2</definedName>
    <definedName name="solver_rhs1" localSheetId="10" hidden="1">0.4</definedName>
    <definedName name="solver_rhs1" localSheetId="8" hidden="1">1</definedName>
    <definedName name="solver_rhs1" localSheetId="20" hidden="1">0.999</definedName>
    <definedName name="solver_rhs1" localSheetId="9" hidden="1">0.0001</definedName>
    <definedName name="solver_rhs2" localSheetId="2" hidden="1">0.5</definedName>
    <definedName name="solver_rhs2" localSheetId="4" hidden="1">-0.5</definedName>
    <definedName name="solver_rhs2" localSheetId="10" hidden="1">0.1</definedName>
    <definedName name="solver_rhs2" localSheetId="8" hidden="1">10</definedName>
    <definedName name="solver_rhs2" localSheetId="9" hidden="1">0.0001</definedName>
    <definedName name="solver_rhs3" localSheetId="2" hidden="1">0.05</definedName>
    <definedName name="solver_rhs3" localSheetId="8" hidden="1">0</definedName>
    <definedName name="solver_rhs3" localSheetId="9" hidden="1">1</definedName>
    <definedName name="solver_rhs4" localSheetId="2" hidden="1">2</definedName>
    <definedName name="solver_rhs4" localSheetId="8" hidden="1">0.5</definedName>
    <definedName name="solver_rhs5" localSheetId="2" hidden="1">2</definedName>
    <definedName name="solver_rhs5" localSheetId="8" hidden="1">10</definedName>
    <definedName name="solver_rhs6" localSheetId="8" hidden="1">1000</definedName>
    <definedName name="solver_rhs7" localSheetId="8" hidden="1">10</definedName>
    <definedName name="solver_rlx" localSheetId="2" hidden="1">0</definedName>
    <definedName name="solver_rlx" localSheetId="4" hidden="1">0</definedName>
    <definedName name="solver_rlx" localSheetId="8" hidden="1">0</definedName>
    <definedName name="solver_rsd" localSheetId="2" hidden="1">0</definedName>
    <definedName name="solver_rsd" localSheetId="4" hidden="1">0</definedName>
    <definedName name="solver_rsd" localSheetId="8" hidden="1">0</definedName>
    <definedName name="solver_rsmp" hidden="1">2</definedName>
    <definedName name="solver_rtr" localSheetId="2" hidden="1">0</definedName>
    <definedName name="solver_rtr" localSheetId="4" hidden="1">0</definedName>
    <definedName name="solver_rtr" localSheetId="8" hidden="1">0</definedName>
    <definedName name="solver_rxc1" localSheetId="2" hidden="1">0</definedName>
    <definedName name="solver_rxc1" localSheetId="4" hidden="1">1</definedName>
    <definedName name="solver_rxc1" localSheetId="8" hidden="1">1</definedName>
    <definedName name="solver_rxc2" localSheetId="2" hidden="1">0</definedName>
    <definedName name="solver_rxc2" localSheetId="4" hidden="1">1</definedName>
    <definedName name="solver_rxc2" localSheetId="8" hidden="1">0</definedName>
    <definedName name="solver_rxc3" localSheetId="2" hidden="1">0</definedName>
    <definedName name="solver_rxc4" localSheetId="2" hidden="1">0</definedName>
    <definedName name="solver_rxc5" localSheetId="2" hidden="1">0</definedName>
    <definedName name="solver_rxv" localSheetId="2" hidden="1">0</definedName>
    <definedName name="solver_rxv" localSheetId="4" hidden="1">1</definedName>
    <definedName name="solver_rxv" localSheetId="8" hidden="1">1</definedName>
    <definedName name="solver_rxv" localSheetId="9" hidden="1">1</definedName>
    <definedName name="solver_rxv1" localSheetId="2" hidden="1">1</definedName>
    <definedName name="solver_scl" localSheetId="17" hidden="1">2</definedName>
    <definedName name="solver_scl" localSheetId="14" hidden="1">2</definedName>
    <definedName name="solver_scl" localSheetId="2" hidden="1">2</definedName>
    <definedName name="solver_scl" localSheetId="4" hidden="1">2</definedName>
    <definedName name="solver_scl" localSheetId="10" hidden="1">2</definedName>
    <definedName name="solver_scl" localSheetId="13" hidden="1">2</definedName>
    <definedName name="solver_scl" localSheetId="8" hidden="1">2</definedName>
    <definedName name="solver_scl" localSheetId="15" hidden="1">2</definedName>
    <definedName name="solver_scl" localSheetId="11" hidden="1">2</definedName>
    <definedName name="solver_scl" localSheetId="18" hidden="1">2</definedName>
    <definedName name="solver_scl" localSheetId="16" hidden="1">2</definedName>
    <definedName name="solver_scl" localSheetId="19" hidden="1">2</definedName>
    <definedName name="solver_scl" localSheetId="20" hidden="1">2</definedName>
    <definedName name="solver_scl" localSheetId="3" hidden="1">2</definedName>
    <definedName name="solver_scl" localSheetId="1" hidden="1">2</definedName>
    <definedName name="solver_scl" localSheetId="12" hidden="1">2</definedName>
    <definedName name="solver_scl" localSheetId="9" hidden="1">2</definedName>
    <definedName name="solver_seed" hidden="1">0</definedName>
    <definedName name="solver_sel" localSheetId="2" hidden="1">1</definedName>
    <definedName name="solver_sel" localSheetId="4" hidden="1">1</definedName>
    <definedName name="solver_sel" localSheetId="8" hidden="1">1</definedName>
    <definedName name="solver_sho" localSheetId="17" hidden="1">2</definedName>
    <definedName name="solver_sho" localSheetId="14" hidden="1">2</definedName>
    <definedName name="solver_sho" localSheetId="2" hidden="1">2</definedName>
    <definedName name="solver_sho" localSheetId="4" hidden="1">2</definedName>
    <definedName name="solver_sho" localSheetId="10" hidden="1">2</definedName>
    <definedName name="solver_sho" localSheetId="13" hidden="1">2</definedName>
    <definedName name="solver_sho" localSheetId="8" hidden="1">2</definedName>
    <definedName name="solver_sho" localSheetId="15" hidden="1">2</definedName>
    <definedName name="solver_sho" localSheetId="11" hidden="1">2</definedName>
    <definedName name="solver_sho" localSheetId="18" hidden="1">2</definedName>
    <definedName name="solver_sho" localSheetId="16" hidden="1">2</definedName>
    <definedName name="solver_sho" localSheetId="19" hidden="1">2</definedName>
    <definedName name="solver_sho" localSheetId="20" hidden="1">2</definedName>
    <definedName name="solver_sho" localSheetId="3" hidden="1">2</definedName>
    <definedName name="solver_sho" localSheetId="1" hidden="1">2</definedName>
    <definedName name="solver_sho" localSheetId="12" hidden="1">2</definedName>
    <definedName name="solver_sho" localSheetId="9" hidden="1">2</definedName>
    <definedName name="solver_slv" localSheetId="2" hidden="1">0</definedName>
    <definedName name="solver_slv" localSheetId="4" hidden="1">0</definedName>
    <definedName name="solver_slv" localSheetId="8" hidden="1">0</definedName>
    <definedName name="solver_slv" localSheetId="1" hidden="1">0</definedName>
    <definedName name="solver_slv" localSheetId="9" hidden="1">0</definedName>
    <definedName name="solver_slvu" localSheetId="2" hidden="1">0</definedName>
    <definedName name="solver_slvu" localSheetId="4" hidden="1">0</definedName>
    <definedName name="solver_slvu" localSheetId="8" hidden="1">0</definedName>
    <definedName name="solver_slvu" localSheetId="1" hidden="1">0</definedName>
    <definedName name="solver_slvu" localSheetId="9" hidden="1">0</definedName>
    <definedName name="solver_ssz" localSheetId="2" hidden="1">0</definedName>
    <definedName name="solver_ssz" localSheetId="4" hidden="1">0</definedName>
    <definedName name="solver_ssz" localSheetId="8" hidden="1">0</definedName>
    <definedName name="solver_tim" localSheetId="17" hidden="1">100</definedName>
    <definedName name="solver_tim" localSheetId="14" hidden="1">100</definedName>
    <definedName name="solver_tim" localSheetId="2" hidden="1">1000</definedName>
    <definedName name="solver_tim" localSheetId="4" hidden="1">100</definedName>
    <definedName name="solver_tim" localSheetId="10" hidden="1">100</definedName>
    <definedName name="solver_tim" localSheetId="13" hidden="1">100</definedName>
    <definedName name="solver_tim" localSheetId="8" hidden="1">10000</definedName>
    <definedName name="solver_tim" localSheetId="15" hidden="1">100</definedName>
    <definedName name="solver_tim" localSheetId="11" hidden="1">100</definedName>
    <definedName name="solver_tim" localSheetId="18" hidden="1">100</definedName>
    <definedName name="solver_tim" localSheetId="16" hidden="1">100</definedName>
    <definedName name="solver_tim" localSheetId="19" hidden="1">100</definedName>
    <definedName name="solver_tim" localSheetId="20" hidden="1">100</definedName>
    <definedName name="solver_tim" localSheetId="3" hidden="1">100</definedName>
    <definedName name="solver_tim" localSheetId="1" hidden="1">100</definedName>
    <definedName name="solver_tim" localSheetId="12" hidden="1">100</definedName>
    <definedName name="solver_tim" localSheetId="9" hidden="1">100</definedName>
    <definedName name="solver_tms" localSheetId="2" hidden="1">0</definedName>
    <definedName name="solver_tms" localSheetId="4" hidden="1">0</definedName>
    <definedName name="solver_tms" localSheetId="8" hidden="1">0</definedName>
    <definedName name="solver_tol" localSheetId="17" hidden="1">0.05</definedName>
    <definedName name="solver_tol" localSheetId="14" hidden="1">0.05</definedName>
    <definedName name="solver_tol" localSheetId="2" hidden="1">0.05</definedName>
    <definedName name="solver_tol" localSheetId="4" hidden="1">0.0005</definedName>
    <definedName name="solver_tol" localSheetId="10" hidden="1">0.05</definedName>
    <definedName name="solver_tol" localSheetId="13" hidden="1">0.05</definedName>
    <definedName name="solver_tol" localSheetId="8" hidden="1">0.000005</definedName>
    <definedName name="solver_tol" localSheetId="15" hidden="1">0.05</definedName>
    <definedName name="solver_tol" localSheetId="11" hidden="1">0.05</definedName>
    <definedName name="solver_tol" localSheetId="18" hidden="1">0.05</definedName>
    <definedName name="solver_tol" localSheetId="16" hidden="1">0.05</definedName>
    <definedName name="solver_tol" localSheetId="19" hidden="1">0.05</definedName>
    <definedName name="solver_tol" localSheetId="20" hidden="1">0.05</definedName>
    <definedName name="solver_tol" localSheetId="3" hidden="1">0.05</definedName>
    <definedName name="solver_tol" localSheetId="1" hidden="1">0.05</definedName>
    <definedName name="solver_tol" localSheetId="12" hidden="1">0.05</definedName>
    <definedName name="solver_tol" localSheetId="9" hidden="1">0.00004</definedName>
    <definedName name="solver_typ" localSheetId="17" hidden="1">1</definedName>
    <definedName name="solver_typ" localSheetId="14" hidden="1">1</definedName>
    <definedName name="solver_typ" localSheetId="2" hidden="1">1</definedName>
    <definedName name="solver_typ" localSheetId="4" hidden="1">2</definedName>
    <definedName name="solver_typ" localSheetId="10" hidden="1">1</definedName>
    <definedName name="solver_typ" localSheetId="13" hidden="1">1</definedName>
    <definedName name="solver_typ" localSheetId="8" hidden="1">2</definedName>
    <definedName name="solver_typ" localSheetId="15" hidden="1">1</definedName>
    <definedName name="solver_typ" localSheetId="11" hidden="1">1</definedName>
    <definedName name="solver_typ" localSheetId="18" hidden="1">1</definedName>
    <definedName name="solver_typ" localSheetId="16" hidden="1">1</definedName>
    <definedName name="solver_typ" localSheetId="19" hidden="1">1</definedName>
    <definedName name="solver_typ" localSheetId="20" hidden="1">1</definedName>
    <definedName name="solver_typ" localSheetId="3" hidden="1">2</definedName>
    <definedName name="solver_typ" localSheetId="1" hidden="1">2</definedName>
    <definedName name="solver_typ" localSheetId="12" hidden="1">1</definedName>
    <definedName name="solver_typ" localSheetId="9" hidden="1">1</definedName>
    <definedName name="solver_umod" localSheetId="2" hidden="1">1</definedName>
    <definedName name="solver_umod" localSheetId="4" hidden="1">1</definedName>
    <definedName name="solver_umod" localSheetId="8" hidden="1">1</definedName>
    <definedName name="solver_urs" localSheetId="2" hidden="1">0</definedName>
    <definedName name="solver_urs" localSheetId="4" hidden="1">0</definedName>
    <definedName name="solver_urs" localSheetId="8" hidden="1">0</definedName>
    <definedName name="solver_urs" localSheetId="1" hidden="1">0</definedName>
    <definedName name="solver_urs" localSheetId="9" hidden="1">0</definedName>
    <definedName name="solver_val" localSheetId="17" hidden="1">0</definedName>
    <definedName name="solver_val" localSheetId="14" hidden="1">0</definedName>
    <definedName name="solver_val" localSheetId="2" hidden="1">0</definedName>
    <definedName name="solver_val" localSheetId="4" hidden="1">0</definedName>
    <definedName name="solver_val" localSheetId="10" hidden="1">0</definedName>
    <definedName name="solver_val" localSheetId="13" hidden="1">0</definedName>
    <definedName name="solver_val" localSheetId="8" hidden="1">0</definedName>
    <definedName name="solver_val" localSheetId="15" hidden="1">0</definedName>
    <definedName name="solver_val" localSheetId="11" hidden="1">0</definedName>
    <definedName name="solver_val" localSheetId="18" hidden="1">0</definedName>
    <definedName name="solver_val" localSheetId="16" hidden="1">0</definedName>
    <definedName name="solver_val" localSheetId="19" hidden="1">0</definedName>
    <definedName name="solver_val" localSheetId="20" hidden="1">0</definedName>
    <definedName name="solver_val" localSheetId="1" hidden="1">1</definedName>
    <definedName name="solver_val" localSheetId="12" hidden="1">0</definedName>
    <definedName name="solver_val" localSheetId="9" hidden="1">0</definedName>
    <definedName name="solver_var" localSheetId="2" hidden="1">" "</definedName>
    <definedName name="solver_var" localSheetId="4" hidden="1">" "</definedName>
    <definedName name="solver_var" localSheetId="8" hidden="1">" "</definedName>
    <definedName name="solver_var" localSheetId="9" hidden="1">" "</definedName>
    <definedName name="solver_var1" localSheetId="2" hidden="1">" "</definedName>
    <definedName name="solver_ver" localSheetId="2" hidden="1">9</definedName>
    <definedName name="solver_ver" localSheetId="4" hidden="1">9</definedName>
    <definedName name="solver_ver" localSheetId="8" hidden="1">9</definedName>
    <definedName name="solver_ver" localSheetId="3" hidden="1">9</definedName>
    <definedName name="solver_ver" localSheetId="1" hidden="1">9</definedName>
    <definedName name="solver_ver" localSheetId="9" hidden="1">9</definedName>
    <definedName name="solver_vir" localSheetId="2" hidden="1">1</definedName>
    <definedName name="solver_vir" localSheetId="4" hidden="1">1</definedName>
    <definedName name="solver_vir" localSheetId="8" hidden="1">1</definedName>
    <definedName name="solver_vir" localSheetId="9" hidden="1">1</definedName>
    <definedName name="solver_vir1" localSheetId="2" hidden="1">1</definedName>
    <definedName name="solver_vol" localSheetId="2" hidden="1">0</definedName>
    <definedName name="solver_vol" localSheetId="4" hidden="1">0</definedName>
    <definedName name="solver_vol" localSheetId="8" hidden="1">0</definedName>
    <definedName name="solver_vst" localSheetId="2" hidden="1">0</definedName>
    <definedName name="solver_vst" localSheetId="4" hidden="1">0</definedName>
    <definedName name="solver_vst" localSheetId="8" hidden="1">0</definedName>
    <definedName name="solver_vst" localSheetId="9" hidden="1">0</definedName>
    <definedName name="solver_vst1" localSheetId="2" hidden="1">0</definedName>
    <definedName name="solveri_ISpPars_J11" localSheetId="3" hidden="1">"RiskSolver.UI.Charts.InputDlgPars:-1000001;1;1;25;12;50;71;0;90;80;0;0;0;0;"</definedName>
    <definedName name="solveri_ISpPars_J12" localSheetId="3" hidden="1">"RiskSolver.UI.Charts.InputDlgPars:-1000001;1;1;45;12;30;71;0;90;80;0;0;0;0;"</definedName>
    <definedName name="solveri_ISpPars_J14" localSheetId="3" hidden="1">"RiskSolver.UI.Charts.InputDlgPars:-1000001;1;1;25;12;50;71;0;90;80;0;0;0;0;"</definedName>
    <definedName name="solveri_ISpPars_J17" localSheetId="3" hidden="1">"RiskSolver.UI.Charts.InputDlgPars:-1000001;1;1;25;12;50;71;0;90;80;0;0;0;0;"</definedName>
    <definedName name="solveri_ISpPars_J18" localSheetId="3" hidden="1">"RiskSolver.UI.Charts.InputDlgPars:-1000001;1;1;25;12;50;71;0;90;80;0;0;0;0;"</definedName>
    <definedName name="solveri_ISpPars_J21" localSheetId="3" hidden="1">"RiskSolver.UI.Charts.InputDlgPars:-1000001;1;1;25;12;50;71;0;90;80;0;0;0;0;"</definedName>
    <definedName name="solveri_ISpPars_J23" localSheetId="3" hidden="1">"RiskSolver.UI.Charts.InputDlgPars:-1000001;1;1;25;12;50;71;0;90;80;0;0;0;0;"</definedName>
    <definedName name="sssolver_cvg" localSheetId="9" hidden="1">0.00001</definedName>
    <definedName name="sssolver_drv" localSheetId="9" hidden="1">1</definedName>
    <definedName name="sssolver_est" localSheetId="9" hidden="1">1</definedName>
    <definedName name="sssolver_itr" localSheetId="9" hidden="1">100</definedName>
    <definedName name="sssolver_lin" localSheetId="9" hidden="1">2</definedName>
    <definedName name="sssolver_neg" localSheetId="9" hidden="1">0</definedName>
    <definedName name="sssolver_nwt" localSheetId="9" hidden="1">1</definedName>
    <definedName name="sssolver_pre" localSheetId="9" hidden="1">0.000001</definedName>
    <definedName name="sssolver_rep" localSheetId="9" hidden="1">2</definedName>
    <definedName name="sssolver_scl" localSheetId="9" hidden="1">2</definedName>
    <definedName name="sssolver_sho" localSheetId="9" hidden="1">2</definedName>
    <definedName name="sssolver_tim" localSheetId="9" hidden="1">100</definedName>
    <definedName name="sssolver_tol" localSheetId="9" hidden="1">0.05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9" i="59" l="1"/>
  <c r="AG9" i="59"/>
  <c r="AH9" i="59"/>
  <c r="AI9" i="59"/>
  <c r="AJ9" i="59"/>
  <c r="AK9" i="59"/>
  <c r="AL9" i="59"/>
  <c r="AM9" i="59"/>
  <c r="AN9" i="59"/>
  <c r="AO9" i="59"/>
  <c r="AP9" i="59"/>
  <c r="AQ9" i="59"/>
  <c r="AR9" i="59"/>
  <c r="AS9" i="59"/>
  <c r="AT9" i="59"/>
  <c r="AU9" i="59"/>
  <c r="AV9" i="59"/>
  <c r="AW9" i="59"/>
  <c r="AX9" i="59"/>
  <c r="AY9" i="59"/>
  <c r="AZ9" i="59"/>
  <c r="BA9" i="59"/>
  <c r="BB9" i="59"/>
  <c r="BC9" i="59"/>
  <c r="BD9" i="59"/>
  <c r="BE9" i="59"/>
  <c r="BF9" i="59"/>
  <c r="BG9" i="59"/>
  <c r="BH9" i="59"/>
  <c r="BI9" i="59"/>
  <c r="B14" i="59"/>
  <c r="B46" i="59" s="1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S40" i="59"/>
  <c r="B42" i="59"/>
  <c r="C42" i="59"/>
  <c r="D42" i="59"/>
  <c r="E42" i="59"/>
  <c r="F42" i="59"/>
  <c r="G42" i="59"/>
  <c r="H42" i="59"/>
  <c r="I42" i="59"/>
  <c r="J42" i="59"/>
  <c r="K42" i="59"/>
  <c r="L42" i="59"/>
  <c r="M42" i="59"/>
  <c r="N42" i="59"/>
  <c r="O42" i="59"/>
  <c r="P42" i="59"/>
  <c r="Q42" i="59"/>
  <c r="R42" i="59"/>
  <c r="S42" i="59"/>
  <c r="T42" i="59"/>
  <c r="U42" i="59"/>
  <c r="V42" i="59"/>
  <c r="W42" i="59"/>
  <c r="C43" i="59"/>
  <c r="D43" i="59" s="1"/>
  <c r="E43" i="59" s="1"/>
  <c r="F43" i="59" s="1"/>
  <c r="G43" i="59" s="1"/>
  <c r="H43" i="59" s="1"/>
  <c r="I43" i="59" s="1"/>
  <c r="J43" i="59" s="1"/>
  <c r="K43" i="59" s="1"/>
  <c r="L43" i="59" s="1"/>
  <c r="M43" i="59" s="1"/>
  <c r="N43" i="59" s="1"/>
  <c r="O43" i="59" s="1"/>
  <c r="P43" i="59" s="1"/>
  <c r="Q43" i="59" s="1"/>
  <c r="R43" i="59" s="1"/>
  <c r="S43" i="59" s="1"/>
  <c r="T43" i="59" s="1"/>
  <c r="U43" i="59" s="1"/>
  <c r="V43" i="59" s="1"/>
  <c r="W43" i="59" s="1"/>
  <c r="X43" i="59" s="1"/>
  <c r="Y43" i="59" s="1"/>
  <c r="Z43" i="59"/>
  <c r="AA43" i="59" s="1"/>
  <c r="AB43" i="59"/>
  <c r="AC43" i="59" s="1"/>
  <c r="AD43" i="59" s="1"/>
  <c r="AE43" i="59" s="1"/>
  <c r="AF43" i="59" s="1"/>
  <c r="AG43" i="59" s="1"/>
  <c r="AH43" i="59"/>
  <c r="AI43" i="59"/>
  <c r="AJ43" i="59" s="1"/>
  <c r="AK43" i="59" s="1"/>
  <c r="AL43" i="59" s="1"/>
  <c r="AM43" i="59" s="1"/>
  <c r="AN43" i="59" s="1"/>
  <c r="AO43" i="59" s="1"/>
  <c r="AP43" i="59" s="1"/>
  <c r="AQ43" i="59" s="1"/>
  <c r="AR43" i="59" s="1"/>
  <c r="AS43" i="59" s="1"/>
  <c r="AT43" i="59" s="1"/>
  <c r="AU43" i="59" s="1"/>
  <c r="AV43" i="59" s="1"/>
  <c r="AW43" i="59" s="1"/>
  <c r="AX43" i="59" s="1"/>
  <c r="AY43" i="59" s="1"/>
  <c r="AZ43" i="59" s="1"/>
  <c r="BA43" i="59" s="1"/>
  <c r="BB43" i="59" s="1"/>
  <c r="BC43" i="59" s="1"/>
  <c r="BD43" i="59" s="1"/>
  <c r="BE43" i="59" s="1"/>
  <c r="BF43" i="59" s="1"/>
  <c r="BG43" i="59" s="1"/>
  <c r="BH43" i="59" s="1"/>
  <c r="BI43" i="59" s="1"/>
  <c r="BJ43" i="59" s="1"/>
  <c r="BK43" i="59" s="1"/>
  <c r="BL43" i="59" s="1"/>
  <c r="BM43" i="59" s="1"/>
  <c r="BN43" i="59" s="1"/>
  <c r="BO43" i="59" s="1"/>
  <c r="BP43" i="59" s="1"/>
  <c r="BQ43" i="59" s="1"/>
  <c r="BR43" i="59" s="1"/>
  <c r="BS43" i="59" s="1"/>
  <c r="BT43" i="59" s="1"/>
  <c r="BU43" i="59" s="1"/>
  <c r="BV43" i="59" s="1"/>
  <c r="BW43" i="59" s="1"/>
  <c r="BX43" i="59" s="1"/>
  <c r="BY43" i="59" s="1"/>
  <c r="BZ43" i="59" s="1"/>
  <c r="CA43" i="59" s="1"/>
  <c r="CB43" i="59" s="1"/>
  <c r="CC43" i="59" s="1"/>
  <c r="CD43" i="59" s="1"/>
  <c r="CE43" i="59" s="1"/>
  <c r="CF43" i="59" s="1"/>
  <c r="CG43" i="59" s="1"/>
  <c r="CH43" i="59" s="1"/>
  <c r="CI43" i="59" s="1"/>
  <c r="CJ43" i="59" s="1"/>
  <c r="CK43" i="59" s="1"/>
  <c r="CL43" i="59" s="1"/>
  <c r="CM43" i="59" s="1"/>
  <c r="CN43" i="59" s="1"/>
  <c r="CO43" i="59" s="1"/>
  <c r="CP43" i="59" s="1"/>
  <c r="CQ43" i="59" s="1"/>
  <c r="CR43" i="59" s="1"/>
  <c r="CS43" i="59" s="1"/>
  <c r="CT43" i="59" s="1"/>
  <c r="CU43" i="59" s="1"/>
  <c r="CV43" i="59" s="1"/>
  <c r="CW43" i="59" s="1"/>
  <c r="CX43" i="59" s="1"/>
  <c r="CY43" i="59" s="1"/>
  <c r="B44" i="59"/>
  <c r="C44" i="59"/>
  <c r="D44" i="59"/>
  <c r="E44" i="59"/>
  <c r="F44" i="59"/>
  <c r="G44" i="59"/>
  <c r="H44" i="59"/>
  <c r="I44" i="59"/>
  <c r="J44" i="59"/>
  <c r="K44" i="59"/>
  <c r="L44" i="59"/>
  <c r="M44" i="59"/>
  <c r="N44" i="59"/>
  <c r="O44" i="59"/>
  <c r="P44" i="59"/>
  <c r="Q44" i="59"/>
  <c r="R44" i="59"/>
  <c r="S44" i="59"/>
  <c r="T44" i="59"/>
  <c r="U44" i="59"/>
  <c r="V44" i="59"/>
  <c r="W44" i="59"/>
  <c r="A45" i="59"/>
  <c r="A47" i="59"/>
  <c r="A48" i="59"/>
  <c r="A49" i="59"/>
  <c r="A50" i="59"/>
  <c r="A51" i="59"/>
  <c r="A52" i="59"/>
  <c r="A53" i="59"/>
  <c r="A54" i="59"/>
  <c r="A55" i="59"/>
  <c r="A56" i="59"/>
  <c r="A57" i="59"/>
  <c r="A58" i="59"/>
  <c r="A59" i="59"/>
  <c r="A60" i="59"/>
  <c r="A61" i="59"/>
  <c r="A62" i="59"/>
  <c r="A63" i="59"/>
  <c r="A64" i="59"/>
  <c r="A65" i="59"/>
  <c r="A66" i="59"/>
  <c r="A67" i="59"/>
  <c r="A68" i="59"/>
  <c r="B68" i="59"/>
  <c r="C68" i="59"/>
  <c r="D68" i="59"/>
  <c r="E68" i="59"/>
  <c r="F68" i="59"/>
  <c r="G68" i="59"/>
  <c r="H68" i="59"/>
  <c r="I68" i="59"/>
  <c r="J68" i="59"/>
  <c r="K68" i="59"/>
  <c r="L68" i="59"/>
  <c r="M68" i="59"/>
  <c r="N68" i="59"/>
  <c r="O68" i="59"/>
  <c r="P68" i="59"/>
  <c r="Q68" i="59"/>
  <c r="R68" i="59"/>
  <c r="S68" i="59"/>
  <c r="T68" i="59"/>
  <c r="U68" i="59"/>
  <c r="V68" i="59"/>
  <c r="W68" i="59"/>
  <c r="X68" i="59"/>
  <c r="Y68" i="59"/>
  <c r="Z68" i="59"/>
  <c r="AA68" i="59"/>
  <c r="AB68" i="59"/>
  <c r="AC68" i="59"/>
  <c r="AD68" i="59"/>
  <c r="AE68" i="59"/>
  <c r="AF68" i="59"/>
  <c r="AG68" i="59"/>
  <c r="AH68" i="59"/>
  <c r="AI68" i="59"/>
  <c r="AJ68" i="59"/>
  <c r="AK68" i="59"/>
  <c r="AL68" i="59"/>
  <c r="AM68" i="59"/>
  <c r="AN68" i="59"/>
  <c r="AO68" i="59"/>
  <c r="AP68" i="59"/>
  <c r="AQ68" i="59"/>
  <c r="AR68" i="59"/>
  <c r="AS68" i="59"/>
  <c r="AT68" i="59"/>
  <c r="AU68" i="59"/>
  <c r="AV68" i="59"/>
  <c r="AW68" i="59"/>
  <c r="AX68" i="59"/>
  <c r="AY68" i="59"/>
  <c r="AZ68" i="59"/>
  <c r="BA68" i="59"/>
  <c r="BB68" i="59"/>
  <c r="BC68" i="59"/>
  <c r="BD68" i="59"/>
  <c r="BE68" i="59"/>
  <c r="BF68" i="59"/>
  <c r="BG68" i="59"/>
  <c r="BH68" i="59"/>
  <c r="BI68" i="59"/>
  <c r="A69" i="59"/>
  <c r="B69" i="59"/>
  <c r="A70" i="59"/>
  <c r="B70" i="59"/>
  <c r="A71" i="59"/>
  <c r="B71" i="59"/>
  <c r="A72" i="59"/>
  <c r="B72" i="59"/>
  <c r="A75" i="59"/>
  <c r="A76" i="59"/>
  <c r="A77" i="59"/>
  <c r="A78" i="59"/>
  <c r="A79" i="59"/>
  <c r="A80" i="59"/>
  <c r="B8" i="55"/>
  <c r="B11" i="55"/>
  <c r="C11" i="55"/>
  <c r="D11" i="55"/>
  <c r="E11" i="55"/>
  <c r="F11" i="55"/>
  <c r="G11" i="55"/>
  <c r="H11" i="55"/>
  <c r="I11" i="55"/>
  <c r="J11" i="55"/>
  <c r="K11" i="55"/>
  <c r="L11" i="55"/>
  <c r="M11" i="55"/>
  <c r="N11" i="55"/>
  <c r="O11" i="55"/>
  <c r="P11" i="55"/>
  <c r="Q11" i="55"/>
  <c r="R11" i="55"/>
  <c r="S11" i="55"/>
  <c r="T11" i="55"/>
  <c r="U11" i="55"/>
  <c r="V11" i="55"/>
  <c r="W11" i="55"/>
  <c r="X11" i="55"/>
  <c r="Y11" i="55"/>
  <c r="Z11" i="55"/>
  <c r="AA11" i="55"/>
  <c r="AB11" i="55"/>
  <c r="AC11" i="55"/>
  <c r="AD11" i="55"/>
  <c r="AE11" i="55"/>
  <c r="AF11" i="55"/>
  <c r="AG11" i="55"/>
  <c r="AH11" i="55"/>
  <c r="AI11" i="55"/>
  <c r="AJ11" i="55"/>
  <c r="AK11" i="55"/>
  <c r="AL11" i="55"/>
  <c r="AM11" i="55"/>
  <c r="AN11" i="55"/>
  <c r="AO11" i="55"/>
  <c r="AP11" i="55"/>
  <c r="AQ11" i="55"/>
  <c r="AR11" i="55"/>
  <c r="AS11" i="55"/>
  <c r="AT11" i="55"/>
  <c r="AU11" i="55"/>
  <c r="AV11" i="55"/>
  <c r="AW11" i="55"/>
  <c r="AX11" i="55"/>
  <c r="AY11" i="55"/>
  <c r="AZ11" i="55"/>
  <c r="BA11" i="55"/>
  <c r="BB11" i="55"/>
  <c r="BC11" i="55"/>
  <c r="BD11" i="55"/>
  <c r="BE11" i="55"/>
  <c r="BF11" i="55"/>
  <c r="BG11" i="55"/>
  <c r="BH11" i="55"/>
  <c r="BI11" i="55"/>
  <c r="B12" i="55"/>
  <c r="C12" i="55"/>
  <c r="D12" i="55"/>
  <c r="E12" i="55"/>
  <c r="F12" i="55"/>
  <c r="G12" i="55"/>
  <c r="H12" i="55"/>
  <c r="I12" i="55"/>
  <c r="J12" i="55"/>
  <c r="K12" i="55"/>
  <c r="L12" i="55"/>
  <c r="M12" i="55"/>
  <c r="N12" i="55"/>
  <c r="O12" i="55"/>
  <c r="P12" i="55"/>
  <c r="Q12" i="55"/>
  <c r="R12" i="55"/>
  <c r="S12" i="55"/>
  <c r="T12" i="55"/>
  <c r="U12" i="55"/>
  <c r="V12" i="55"/>
  <c r="W12" i="55"/>
  <c r="X12" i="55"/>
  <c r="Y12" i="55"/>
  <c r="Z12" i="55"/>
  <c r="AA12" i="55"/>
  <c r="AB12" i="55"/>
  <c r="AC12" i="55"/>
  <c r="AD12" i="55"/>
  <c r="AE12" i="55"/>
  <c r="AF12" i="55"/>
  <c r="AG12" i="55"/>
  <c r="AH12" i="55"/>
  <c r="AI12" i="55"/>
  <c r="AJ12" i="55"/>
  <c r="AK12" i="55"/>
  <c r="AL12" i="55"/>
  <c r="AM12" i="55"/>
  <c r="AN12" i="55"/>
  <c r="AO12" i="55"/>
  <c r="AP12" i="55"/>
  <c r="AQ12" i="55"/>
  <c r="AR12" i="55"/>
  <c r="AS12" i="55"/>
  <c r="AT12" i="55"/>
  <c r="AU12" i="55"/>
  <c r="AV12" i="55"/>
  <c r="AW12" i="55"/>
  <c r="AX12" i="55"/>
  <c r="AY12" i="55"/>
  <c r="AZ12" i="55"/>
  <c r="BA12" i="55"/>
  <c r="BB12" i="55"/>
  <c r="BC12" i="55"/>
  <c r="BD12" i="55"/>
  <c r="BE12" i="55"/>
  <c r="BF12" i="55"/>
  <c r="BG12" i="55"/>
  <c r="BH12" i="55"/>
  <c r="BI12" i="55"/>
  <c r="B13" i="55"/>
  <c r="C13" i="55"/>
  <c r="D13" i="55"/>
  <c r="E13" i="55"/>
  <c r="F13" i="55"/>
  <c r="G13" i="55"/>
  <c r="H13" i="55"/>
  <c r="I13" i="55"/>
  <c r="J13" i="55"/>
  <c r="K13" i="55"/>
  <c r="L13" i="55"/>
  <c r="M13" i="55"/>
  <c r="N13" i="55"/>
  <c r="O13" i="55"/>
  <c r="P13" i="55"/>
  <c r="Q13" i="55"/>
  <c r="R13" i="55"/>
  <c r="S13" i="55"/>
  <c r="T13" i="55"/>
  <c r="U13" i="55"/>
  <c r="V13" i="55"/>
  <c r="W13" i="55"/>
  <c r="X13" i="55"/>
  <c r="Y13" i="55"/>
  <c r="Z13" i="55"/>
  <c r="AA13" i="55"/>
  <c r="AB13" i="55"/>
  <c r="AC13" i="55"/>
  <c r="AD13" i="55"/>
  <c r="AE13" i="55"/>
  <c r="AF13" i="55"/>
  <c r="AG13" i="55"/>
  <c r="AH13" i="55"/>
  <c r="AI13" i="55"/>
  <c r="AJ13" i="55"/>
  <c r="AK13" i="55"/>
  <c r="AL13" i="55"/>
  <c r="AM13" i="55"/>
  <c r="AN13" i="55"/>
  <c r="AO13" i="55"/>
  <c r="AP13" i="55"/>
  <c r="AQ13" i="55"/>
  <c r="AR13" i="55"/>
  <c r="AS13" i="55"/>
  <c r="AT13" i="55"/>
  <c r="AU13" i="55"/>
  <c r="AV13" i="55"/>
  <c r="AW13" i="55"/>
  <c r="AX13" i="55"/>
  <c r="AY13" i="55"/>
  <c r="AZ13" i="55"/>
  <c r="BA13" i="55"/>
  <c r="BB13" i="55"/>
  <c r="BC13" i="55"/>
  <c r="BD13" i="55"/>
  <c r="BE13" i="55"/>
  <c r="BF13" i="55"/>
  <c r="BG13" i="55"/>
  <c r="BH13" i="55"/>
  <c r="BI13" i="55"/>
  <c r="B14" i="55"/>
  <c r="C14" i="55"/>
  <c r="D14" i="55"/>
  <c r="E14" i="55"/>
  <c r="F14" i="55"/>
  <c r="G14" i="55"/>
  <c r="H14" i="55"/>
  <c r="I14" i="55"/>
  <c r="J14" i="55"/>
  <c r="K14" i="55"/>
  <c r="L14" i="55"/>
  <c r="M14" i="55"/>
  <c r="N14" i="55"/>
  <c r="O14" i="55"/>
  <c r="P14" i="55"/>
  <c r="Q14" i="55"/>
  <c r="R14" i="55"/>
  <c r="S14" i="55"/>
  <c r="T14" i="55"/>
  <c r="U14" i="55"/>
  <c r="V14" i="55"/>
  <c r="W14" i="55"/>
  <c r="X14" i="55"/>
  <c r="Y14" i="55"/>
  <c r="Z14" i="55"/>
  <c r="AA14" i="55"/>
  <c r="AB14" i="55"/>
  <c r="AC14" i="55"/>
  <c r="AD14" i="55"/>
  <c r="AE14" i="55"/>
  <c r="AF14" i="55"/>
  <c r="AG14" i="55"/>
  <c r="AH14" i="55"/>
  <c r="AI14" i="55"/>
  <c r="AJ14" i="55"/>
  <c r="AK14" i="55"/>
  <c r="AL14" i="55"/>
  <c r="AM14" i="55"/>
  <c r="AN14" i="55"/>
  <c r="AO14" i="55"/>
  <c r="AP14" i="55"/>
  <c r="AQ14" i="55"/>
  <c r="AR14" i="55"/>
  <c r="AS14" i="55"/>
  <c r="AT14" i="55"/>
  <c r="AU14" i="55"/>
  <c r="AV14" i="55"/>
  <c r="AW14" i="55"/>
  <c r="AX14" i="55"/>
  <c r="AY14" i="55"/>
  <c r="AZ14" i="55"/>
  <c r="BA14" i="55"/>
  <c r="BB14" i="55"/>
  <c r="BC14" i="55"/>
  <c r="BD14" i="55"/>
  <c r="BE14" i="55"/>
  <c r="BF14" i="55"/>
  <c r="BG14" i="55"/>
  <c r="BH14" i="55"/>
  <c r="BI14" i="55"/>
  <c r="B15" i="55"/>
  <c r="C15" i="55"/>
  <c r="D15" i="55"/>
  <c r="E15" i="55"/>
  <c r="F15" i="55"/>
  <c r="G15" i="55"/>
  <c r="H15" i="55"/>
  <c r="I15" i="55"/>
  <c r="J15" i="55"/>
  <c r="K15" i="55"/>
  <c r="L15" i="55"/>
  <c r="M15" i="55"/>
  <c r="M23" i="55" s="1"/>
  <c r="N15" i="55"/>
  <c r="O15" i="55"/>
  <c r="P15" i="55"/>
  <c r="Q15" i="55"/>
  <c r="R15" i="55"/>
  <c r="S15" i="55"/>
  <c r="T15" i="55"/>
  <c r="U15" i="55"/>
  <c r="V15" i="55"/>
  <c r="W15" i="55"/>
  <c r="X15" i="55"/>
  <c r="Y15" i="55"/>
  <c r="Z15" i="55"/>
  <c r="AA15" i="55"/>
  <c r="AB15" i="55"/>
  <c r="AC15" i="55"/>
  <c r="AD15" i="55"/>
  <c r="AE15" i="55"/>
  <c r="AF15" i="55"/>
  <c r="AG15" i="55"/>
  <c r="AH15" i="55"/>
  <c r="AI15" i="55"/>
  <c r="AJ15" i="55"/>
  <c r="AK15" i="55"/>
  <c r="AL15" i="55"/>
  <c r="AM15" i="55"/>
  <c r="AN15" i="55"/>
  <c r="AO15" i="55"/>
  <c r="AP15" i="55"/>
  <c r="AQ15" i="55"/>
  <c r="AR15" i="55"/>
  <c r="AS15" i="55"/>
  <c r="AT15" i="55"/>
  <c r="AU15" i="55"/>
  <c r="AV15" i="55"/>
  <c r="AW15" i="55"/>
  <c r="AX15" i="55"/>
  <c r="AY15" i="55"/>
  <c r="AZ15" i="55"/>
  <c r="BA15" i="55"/>
  <c r="BB15" i="55"/>
  <c r="BC15" i="55"/>
  <c r="BD15" i="55"/>
  <c r="BE15" i="55"/>
  <c r="BF15" i="55"/>
  <c r="BG15" i="55"/>
  <c r="BH15" i="55"/>
  <c r="BI15" i="55"/>
  <c r="B16" i="55"/>
  <c r="C16" i="55"/>
  <c r="D16" i="55"/>
  <c r="E16" i="55"/>
  <c r="F16" i="55"/>
  <c r="G16" i="55"/>
  <c r="H16" i="55"/>
  <c r="I16" i="55"/>
  <c r="J16" i="55"/>
  <c r="K16" i="55"/>
  <c r="L16" i="55"/>
  <c r="M16" i="55"/>
  <c r="N16" i="55"/>
  <c r="O16" i="55"/>
  <c r="P16" i="55"/>
  <c r="Q16" i="55"/>
  <c r="R16" i="55"/>
  <c r="S16" i="55"/>
  <c r="T16" i="55"/>
  <c r="U16" i="55"/>
  <c r="V16" i="55"/>
  <c r="W16" i="55"/>
  <c r="X16" i="55"/>
  <c r="Y16" i="55"/>
  <c r="Z16" i="55"/>
  <c r="AA16" i="55"/>
  <c r="AB16" i="55"/>
  <c r="AC16" i="55"/>
  <c r="AD16" i="55"/>
  <c r="AE16" i="55"/>
  <c r="AF16" i="55"/>
  <c r="AG16" i="55"/>
  <c r="AH16" i="55"/>
  <c r="AI16" i="55"/>
  <c r="AJ16" i="55"/>
  <c r="AK16" i="55"/>
  <c r="AL16" i="55"/>
  <c r="AM16" i="55"/>
  <c r="AN16" i="55"/>
  <c r="AO16" i="55"/>
  <c r="AP16" i="55"/>
  <c r="AQ16" i="55"/>
  <c r="AR16" i="55"/>
  <c r="AS16" i="55"/>
  <c r="AT16" i="55"/>
  <c r="AU16" i="55"/>
  <c r="AV16" i="55"/>
  <c r="AW16" i="55"/>
  <c r="AX16" i="55"/>
  <c r="AY16" i="55"/>
  <c r="AZ16" i="55"/>
  <c r="BA16" i="55"/>
  <c r="BB16" i="55"/>
  <c r="BC16" i="55"/>
  <c r="BD16" i="55"/>
  <c r="BE16" i="55"/>
  <c r="BF16" i="55"/>
  <c r="BG16" i="55"/>
  <c r="BH16" i="55"/>
  <c r="BI16" i="55"/>
  <c r="B17" i="55"/>
  <c r="C17" i="55"/>
  <c r="D17" i="55"/>
  <c r="E17" i="55"/>
  <c r="F17" i="55"/>
  <c r="G17" i="55"/>
  <c r="H17" i="55"/>
  <c r="I17" i="55"/>
  <c r="J17" i="55"/>
  <c r="K17" i="55"/>
  <c r="L17" i="55"/>
  <c r="M17" i="55"/>
  <c r="N17" i="55"/>
  <c r="O17" i="55"/>
  <c r="P17" i="55"/>
  <c r="Q17" i="55"/>
  <c r="R17" i="55"/>
  <c r="S17" i="55"/>
  <c r="T17" i="55"/>
  <c r="U17" i="55"/>
  <c r="V17" i="55"/>
  <c r="W17" i="55"/>
  <c r="X17" i="55"/>
  <c r="Y17" i="55"/>
  <c r="Z17" i="55"/>
  <c r="AA17" i="55"/>
  <c r="AB17" i="55"/>
  <c r="AC17" i="55"/>
  <c r="AD17" i="55"/>
  <c r="AE17" i="55"/>
  <c r="AF17" i="55"/>
  <c r="AG17" i="55"/>
  <c r="AH17" i="55"/>
  <c r="AI17" i="55"/>
  <c r="AJ17" i="55"/>
  <c r="AK17" i="55"/>
  <c r="AL17" i="55"/>
  <c r="AM17" i="55"/>
  <c r="AN17" i="55"/>
  <c r="AO17" i="55"/>
  <c r="AP17" i="55"/>
  <c r="AQ17" i="55"/>
  <c r="AR17" i="55"/>
  <c r="AS17" i="55"/>
  <c r="AT17" i="55"/>
  <c r="AU17" i="55"/>
  <c r="AV17" i="55"/>
  <c r="AW17" i="55"/>
  <c r="AX17" i="55"/>
  <c r="AY17" i="55"/>
  <c r="AZ17" i="55"/>
  <c r="BA17" i="55"/>
  <c r="BB17" i="55"/>
  <c r="BC17" i="55"/>
  <c r="BD17" i="55"/>
  <c r="BE17" i="55"/>
  <c r="BF17" i="55"/>
  <c r="BG17" i="55"/>
  <c r="BH17" i="55"/>
  <c r="BI17" i="55"/>
  <c r="B18" i="55"/>
  <c r="C18" i="55"/>
  <c r="D18" i="55"/>
  <c r="E18" i="55"/>
  <c r="F18" i="55"/>
  <c r="G18" i="55"/>
  <c r="H18" i="55"/>
  <c r="I18" i="55"/>
  <c r="J18" i="55"/>
  <c r="K18" i="55"/>
  <c r="L18" i="55"/>
  <c r="M18" i="55"/>
  <c r="N18" i="55"/>
  <c r="O18" i="55"/>
  <c r="P18" i="55"/>
  <c r="Q18" i="55"/>
  <c r="R18" i="55"/>
  <c r="S18" i="55"/>
  <c r="T18" i="55"/>
  <c r="U18" i="55"/>
  <c r="V18" i="55"/>
  <c r="W18" i="55"/>
  <c r="X18" i="55"/>
  <c r="Y18" i="55"/>
  <c r="Z18" i="55"/>
  <c r="AA18" i="55"/>
  <c r="AB18" i="55"/>
  <c r="AC18" i="55"/>
  <c r="AD18" i="55"/>
  <c r="AE18" i="55"/>
  <c r="AF18" i="55"/>
  <c r="AG18" i="55"/>
  <c r="AH18" i="55"/>
  <c r="AI18" i="55"/>
  <c r="AJ18" i="55"/>
  <c r="AK18" i="55"/>
  <c r="AL18" i="55"/>
  <c r="AM18" i="55"/>
  <c r="AN18" i="55"/>
  <c r="AO18" i="55"/>
  <c r="AP18" i="55"/>
  <c r="AQ18" i="55"/>
  <c r="AR18" i="55"/>
  <c r="AS18" i="55"/>
  <c r="AT18" i="55"/>
  <c r="AU18" i="55"/>
  <c r="AV18" i="55"/>
  <c r="AW18" i="55"/>
  <c r="AX18" i="55"/>
  <c r="AY18" i="55"/>
  <c r="AZ18" i="55"/>
  <c r="BA18" i="55"/>
  <c r="BB18" i="55"/>
  <c r="BC18" i="55"/>
  <c r="BD18" i="55"/>
  <c r="BE18" i="55"/>
  <c r="BF18" i="55"/>
  <c r="BG18" i="55"/>
  <c r="BH18" i="55"/>
  <c r="BI18" i="55"/>
  <c r="B19" i="55"/>
  <c r="C19" i="55"/>
  <c r="D19" i="55"/>
  <c r="E19" i="55"/>
  <c r="F19" i="55"/>
  <c r="G19" i="55"/>
  <c r="H19" i="55"/>
  <c r="I19" i="55"/>
  <c r="J19" i="55"/>
  <c r="K19" i="55"/>
  <c r="L19" i="55"/>
  <c r="M19" i="55"/>
  <c r="N19" i="55"/>
  <c r="O19" i="55"/>
  <c r="P19" i="55"/>
  <c r="Q19" i="55"/>
  <c r="R19" i="55"/>
  <c r="S19" i="55"/>
  <c r="T19" i="55"/>
  <c r="U19" i="55"/>
  <c r="V19" i="55"/>
  <c r="W19" i="55"/>
  <c r="X19" i="55"/>
  <c r="Y19" i="55"/>
  <c r="Z19" i="55"/>
  <c r="AA19" i="55"/>
  <c r="AB19" i="55"/>
  <c r="AC19" i="55"/>
  <c r="AD19" i="55"/>
  <c r="AE19" i="55"/>
  <c r="AF19" i="55"/>
  <c r="AG19" i="55"/>
  <c r="AH19" i="55"/>
  <c r="AI19" i="55"/>
  <c r="AJ19" i="55"/>
  <c r="AK19" i="55"/>
  <c r="AL19" i="55"/>
  <c r="AM19" i="55"/>
  <c r="AN19" i="55"/>
  <c r="AO19" i="55"/>
  <c r="AP19" i="55"/>
  <c r="AQ19" i="55"/>
  <c r="AR19" i="55"/>
  <c r="AS19" i="55"/>
  <c r="AT19" i="55"/>
  <c r="AU19" i="55"/>
  <c r="AV19" i="55"/>
  <c r="AW19" i="55"/>
  <c r="AX19" i="55"/>
  <c r="AY19" i="55"/>
  <c r="AZ19" i="55"/>
  <c r="BA19" i="55"/>
  <c r="BB19" i="55"/>
  <c r="BC19" i="55"/>
  <c r="BD19" i="55"/>
  <c r="BE19" i="55"/>
  <c r="BF19" i="55"/>
  <c r="BG19" i="55"/>
  <c r="BH19" i="55"/>
  <c r="BI19" i="55"/>
  <c r="B20" i="55"/>
  <c r="C20" i="55"/>
  <c r="D20" i="55"/>
  <c r="E20" i="55"/>
  <c r="F20" i="55"/>
  <c r="G20" i="55"/>
  <c r="H20" i="55"/>
  <c r="I20" i="55"/>
  <c r="J20" i="55"/>
  <c r="K20" i="55"/>
  <c r="L20" i="55"/>
  <c r="M20" i="55"/>
  <c r="N20" i="55"/>
  <c r="O20" i="55"/>
  <c r="P20" i="55"/>
  <c r="Q20" i="55"/>
  <c r="R20" i="55"/>
  <c r="S20" i="55"/>
  <c r="T20" i="55"/>
  <c r="U20" i="55"/>
  <c r="V20" i="55"/>
  <c r="W20" i="55"/>
  <c r="X20" i="55"/>
  <c r="Y20" i="55"/>
  <c r="Z20" i="55"/>
  <c r="AA20" i="55"/>
  <c r="AB20" i="55"/>
  <c r="AC20" i="55"/>
  <c r="AD20" i="55"/>
  <c r="AE20" i="55"/>
  <c r="AF20" i="55"/>
  <c r="AG20" i="55"/>
  <c r="AH20" i="55"/>
  <c r="AI20" i="55"/>
  <c r="AJ20" i="55"/>
  <c r="AK20" i="55"/>
  <c r="AL20" i="55"/>
  <c r="AM20" i="55"/>
  <c r="AN20" i="55"/>
  <c r="AO20" i="55"/>
  <c r="AP20" i="55"/>
  <c r="AQ20" i="55"/>
  <c r="AR20" i="55"/>
  <c r="AS20" i="55"/>
  <c r="AT20" i="55"/>
  <c r="AU20" i="55"/>
  <c r="AV20" i="55"/>
  <c r="AW20" i="55"/>
  <c r="AX20" i="55"/>
  <c r="AY20" i="55"/>
  <c r="AZ20" i="55"/>
  <c r="BA20" i="55"/>
  <c r="BB20" i="55"/>
  <c r="BC20" i="55"/>
  <c r="BD20" i="55"/>
  <c r="BE20" i="55"/>
  <c r="BF20" i="55"/>
  <c r="BG20" i="55"/>
  <c r="BH20" i="55"/>
  <c r="BI20" i="55"/>
  <c r="B21" i="55"/>
  <c r="C21" i="55"/>
  <c r="D21" i="55"/>
  <c r="E21" i="55"/>
  <c r="F21" i="55"/>
  <c r="G21" i="55"/>
  <c r="H21" i="55"/>
  <c r="I21" i="55"/>
  <c r="J21" i="55"/>
  <c r="K21" i="55"/>
  <c r="L21" i="55"/>
  <c r="M21" i="55"/>
  <c r="N21" i="55"/>
  <c r="O21" i="55"/>
  <c r="P21" i="55"/>
  <c r="Q21" i="55"/>
  <c r="R21" i="55"/>
  <c r="S21" i="55"/>
  <c r="T21" i="55"/>
  <c r="U21" i="55"/>
  <c r="V21" i="55"/>
  <c r="W21" i="55"/>
  <c r="X21" i="55"/>
  <c r="Y21" i="55"/>
  <c r="Z21" i="55"/>
  <c r="AA21" i="55"/>
  <c r="AB21" i="55"/>
  <c r="AC21" i="55"/>
  <c r="AD21" i="55"/>
  <c r="AE21" i="55"/>
  <c r="AF21" i="55"/>
  <c r="AG21" i="55"/>
  <c r="AH21" i="55"/>
  <c r="AI21" i="55"/>
  <c r="AJ21" i="55"/>
  <c r="AK21" i="55"/>
  <c r="AL21" i="55"/>
  <c r="AM21" i="55"/>
  <c r="AN21" i="55"/>
  <c r="AO21" i="55"/>
  <c r="AP21" i="55"/>
  <c r="AQ21" i="55"/>
  <c r="AR21" i="55"/>
  <c r="AS21" i="55"/>
  <c r="AT21" i="55"/>
  <c r="AU21" i="55"/>
  <c r="AV21" i="55"/>
  <c r="AW21" i="55"/>
  <c r="AX21" i="55"/>
  <c r="AY21" i="55"/>
  <c r="AZ21" i="55"/>
  <c r="BA21" i="55"/>
  <c r="BB21" i="55"/>
  <c r="BC21" i="55"/>
  <c r="BD21" i="55"/>
  <c r="BE21" i="55"/>
  <c r="BF21" i="55"/>
  <c r="BG21" i="55"/>
  <c r="BH21" i="55"/>
  <c r="BI21" i="55"/>
  <c r="B22" i="55"/>
  <c r="C22" i="55"/>
  <c r="D22" i="55"/>
  <c r="E22" i="55"/>
  <c r="F22" i="55"/>
  <c r="G22" i="55"/>
  <c r="H22" i="55"/>
  <c r="I22" i="55"/>
  <c r="J22" i="55"/>
  <c r="K22" i="55"/>
  <c r="L22" i="55"/>
  <c r="M22" i="55"/>
  <c r="N22" i="55"/>
  <c r="O22" i="55"/>
  <c r="P22" i="55"/>
  <c r="Q22" i="55"/>
  <c r="R22" i="55"/>
  <c r="S22" i="55"/>
  <c r="T22" i="55"/>
  <c r="U22" i="55"/>
  <c r="V22" i="55"/>
  <c r="W22" i="55"/>
  <c r="X22" i="55"/>
  <c r="Y22" i="55"/>
  <c r="Z22" i="55"/>
  <c r="AA22" i="55"/>
  <c r="AB22" i="55"/>
  <c r="AC22" i="55"/>
  <c r="AD22" i="55"/>
  <c r="AE22" i="55"/>
  <c r="AF22" i="55"/>
  <c r="AG22" i="55"/>
  <c r="AH22" i="55"/>
  <c r="AI22" i="55"/>
  <c r="AJ22" i="55"/>
  <c r="AK22" i="55"/>
  <c r="AL22" i="55"/>
  <c r="AM22" i="55"/>
  <c r="AN22" i="55"/>
  <c r="AO22" i="55"/>
  <c r="AP22" i="55"/>
  <c r="AQ22" i="55"/>
  <c r="AR22" i="55"/>
  <c r="AS22" i="55"/>
  <c r="AT22" i="55"/>
  <c r="AU22" i="55"/>
  <c r="AV22" i="55"/>
  <c r="AW22" i="55"/>
  <c r="AX22" i="55"/>
  <c r="AY22" i="55"/>
  <c r="AZ22" i="55"/>
  <c r="BA22" i="55"/>
  <c r="BB22" i="55"/>
  <c r="BC22" i="55"/>
  <c r="BD22" i="55"/>
  <c r="BE22" i="55"/>
  <c r="BF22" i="55"/>
  <c r="BG22" i="55"/>
  <c r="BH22" i="55"/>
  <c r="BI22" i="55"/>
  <c r="N28" i="55"/>
  <c r="O28" i="55" s="1"/>
  <c r="P28" i="55" s="1"/>
  <c r="Q28" i="55" s="1"/>
  <c r="R28" i="55"/>
  <c r="S28" i="55" s="1"/>
  <c r="T28" i="55" s="1"/>
  <c r="U28" i="55" s="1"/>
  <c r="V28" i="55" s="1"/>
  <c r="W28" i="55" s="1"/>
  <c r="X28" i="55" s="1"/>
  <c r="Y28" i="55" s="1"/>
  <c r="Z28" i="55" s="1"/>
  <c r="AA28" i="55" s="1"/>
  <c r="AB28" i="55" s="1"/>
  <c r="AC28" i="55" s="1"/>
  <c r="AD28" i="55" s="1"/>
  <c r="AE28" i="55" s="1"/>
  <c r="AF28" i="55" s="1"/>
  <c r="AG28" i="55" s="1"/>
  <c r="AH28" i="55" s="1"/>
  <c r="AI28" i="55" s="1"/>
  <c r="AJ28" i="55" s="1"/>
  <c r="AK28" i="55"/>
  <c r="AL28" i="55" s="1"/>
  <c r="AM28" i="55" s="1"/>
  <c r="AN28" i="55" s="1"/>
  <c r="AO28" i="55"/>
  <c r="AP28" i="55" s="1"/>
  <c r="AQ28" i="55" s="1"/>
  <c r="AR28" i="55" s="1"/>
  <c r="AS28" i="55"/>
  <c r="AT28" i="55" s="1"/>
  <c r="AU28" i="55" s="1"/>
  <c r="AV28" i="55" s="1"/>
  <c r="AW28" i="55" s="1"/>
  <c r="AX28" i="55" s="1"/>
  <c r="AY28" i="55" s="1"/>
  <c r="AZ28" i="55" s="1"/>
  <c r="BA28" i="55" s="1"/>
  <c r="BB28" i="55" s="1"/>
  <c r="BC28" i="55" s="1"/>
  <c r="BD28" i="55" s="1"/>
  <c r="BE28" i="55" s="1"/>
  <c r="BF28" i="55" s="1"/>
  <c r="BG28" i="55" s="1"/>
  <c r="BH28" i="55" s="1"/>
  <c r="BI28" i="55" s="1"/>
  <c r="N29" i="55"/>
  <c r="O29" i="55" s="1"/>
  <c r="P29" i="55"/>
  <c r="Q29" i="55" s="1"/>
  <c r="R29" i="55" s="1"/>
  <c r="S29" i="55" s="1"/>
  <c r="T29" i="55" s="1"/>
  <c r="U29" i="55" s="1"/>
  <c r="V29" i="55" s="1"/>
  <c r="W29" i="55" s="1"/>
  <c r="X29" i="55" s="1"/>
  <c r="Y29" i="55" s="1"/>
  <c r="Z29" i="55" s="1"/>
  <c r="AA29" i="55" s="1"/>
  <c r="AB29" i="55" s="1"/>
  <c r="AC29" i="55" s="1"/>
  <c r="AD29" i="55" s="1"/>
  <c r="AE29" i="55" s="1"/>
  <c r="AF29" i="55" s="1"/>
  <c r="AG29" i="55" s="1"/>
  <c r="AH29" i="55" s="1"/>
  <c r="AI29" i="55" s="1"/>
  <c r="AJ29" i="55" s="1"/>
  <c r="AK29" i="55" s="1"/>
  <c r="AL29" i="55" s="1"/>
  <c r="AM29" i="55" s="1"/>
  <c r="AN29" i="55"/>
  <c r="AO29" i="55" s="1"/>
  <c r="AP29" i="55" s="1"/>
  <c r="AQ29" i="55" s="1"/>
  <c r="AR29" i="55" s="1"/>
  <c r="AS29" i="55" s="1"/>
  <c r="AT29" i="55" s="1"/>
  <c r="AU29" i="55" s="1"/>
  <c r="AV29" i="55"/>
  <c r="AW29" i="55" s="1"/>
  <c r="AX29" i="55" s="1"/>
  <c r="AY29" i="55" s="1"/>
  <c r="AZ29" i="55" s="1"/>
  <c r="BA29" i="55" s="1"/>
  <c r="BB29" i="55" s="1"/>
  <c r="BC29" i="55" s="1"/>
  <c r="BD29" i="55" s="1"/>
  <c r="BE29" i="55" s="1"/>
  <c r="BF29" i="55" s="1"/>
  <c r="BG29" i="55" s="1"/>
  <c r="BH29" i="55" s="1"/>
  <c r="BI29" i="55" s="1"/>
  <c r="N30" i="55"/>
  <c r="O30" i="55" s="1"/>
  <c r="P30" i="55" s="1"/>
  <c r="Q30" i="55" s="1"/>
  <c r="R30" i="55" s="1"/>
  <c r="S30" i="55" s="1"/>
  <c r="T30" i="55" s="1"/>
  <c r="U30" i="55" s="1"/>
  <c r="V30" i="55" s="1"/>
  <c r="W30" i="55" s="1"/>
  <c r="X30" i="55" s="1"/>
  <c r="Y30" i="55" s="1"/>
  <c r="Z30" i="55" s="1"/>
  <c r="AA30" i="55" s="1"/>
  <c r="AB30" i="55" s="1"/>
  <c r="AC30" i="55" s="1"/>
  <c r="AD30" i="55" s="1"/>
  <c r="AE30" i="55" s="1"/>
  <c r="AF30" i="55"/>
  <c r="AG30" i="55" s="1"/>
  <c r="AH30" i="55" s="1"/>
  <c r="AI30" i="55" s="1"/>
  <c r="AJ30" i="55" s="1"/>
  <c r="AK30" i="55" s="1"/>
  <c r="AL30" i="55" s="1"/>
  <c r="AM30" i="55" s="1"/>
  <c r="AN30" i="55" s="1"/>
  <c r="AO30" i="55" s="1"/>
  <c r="AP30" i="55" s="1"/>
  <c r="AQ30" i="55" s="1"/>
  <c r="AR30" i="55" s="1"/>
  <c r="AS30" i="55" s="1"/>
  <c r="AT30" i="55" s="1"/>
  <c r="AU30" i="55" s="1"/>
  <c r="AV30" i="55" s="1"/>
  <c r="AW30" i="55" s="1"/>
  <c r="AX30" i="55"/>
  <c r="AY30" i="55" s="1"/>
  <c r="AZ30" i="55" s="1"/>
  <c r="BA30" i="55" s="1"/>
  <c r="BB30" i="55" s="1"/>
  <c r="BC30" i="55" s="1"/>
  <c r="BD30" i="55" s="1"/>
  <c r="BE30" i="55" s="1"/>
  <c r="BF30" i="55" s="1"/>
  <c r="BG30" i="55" s="1"/>
  <c r="BH30" i="55" s="1"/>
  <c r="BI30" i="55" s="1"/>
  <c r="N31" i="55"/>
  <c r="O31" i="55"/>
  <c r="P31" i="55" s="1"/>
  <c r="Q31" i="55" s="1"/>
  <c r="R31" i="55" s="1"/>
  <c r="S31" i="55" s="1"/>
  <c r="T31" i="55" s="1"/>
  <c r="U31" i="55" s="1"/>
  <c r="V31" i="55" s="1"/>
  <c r="W31" i="55" s="1"/>
  <c r="X31" i="55" s="1"/>
  <c r="Y31" i="55" s="1"/>
  <c r="Z31" i="55" s="1"/>
  <c r="AA31" i="55" s="1"/>
  <c r="AB31" i="55" s="1"/>
  <c r="AC31" i="55" s="1"/>
  <c r="AD31" i="55" s="1"/>
  <c r="AE31" i="55" s="1"/>
  <c r="AF31" i="55" s="1"/>
  <c r="AG31" i="55" s="1"/>
  <c r="AH31" i="55" s="1"/>
  <c r="AI31" i="55" s="1"/>
  <c r="AJ31" i="55" s="1"/>
  <c r="AK31" i="55" s="1"/>
  <c r="AL31" i="55" s="1"/>
  <c r="AM31" i="55" s="1"/>
  <c r="AN31" i="55" s="1"/>
  <c r="AO31" i="55" s="1"/>
  <c r="AP31" i="55" s="1"/>
  <c r="AQ31" i="55" s="1"/>
  <c r="AR31" i="55" s="1"/>
  <c r="AS31" i="55" s="1"/>
  <c r="AT31" i="55" s="1"/>
  <c r="AU31" i="55" s="1"/>
  <c r="AV31" i="55" s="1"/>
  <c r="AW31" i="55" s="1"/>
  <c r="AX31" i="55" s="1"/>
  <c r="AY31" i="55" s="1"/>
  <c r="AZ31" i="55" s="1"/>
  <c r="BA31" i="55" s="1"/>
  <c r="BB31" i="55" s="1"/>
  <c r="BC31" i="55" s="1"/>
  <c r="BD31" i="55" s="1"/>
  <c r="BE31" i="55" s="1"/>
  <c r="BF31" i="55" s="1"/>
  <c r="BG31" i="55" s="1"/>
  <c r="BH31" i="55" s="1"/>
  <c r="BI31" i="55" s="1"/>
  <c r="N32" i="55"/>
  <c r="O32" i="55"/>
  <c r="P32" i="55" s="1"/>
  <c r="Q32" i="55" s="1"/>
  <c r="R32" i="55" s="1"/>
  <c r="S32" i="55" s="1"/>
  <c r="T32" i="55" s="1"/>
  <c r="U32" i="55" s="1"/>
  <c r="V32" i="55" s="1"/>
  <c r="W32" i="55"/>
  <c r="X32" i="55"/>
  <c r="Y32" i="55" s="1"/>
  <c r="Z32" i="55" s="1"/>
  <c r="AA32" i="55" s="1"/>
  <c r="AB32" i="55" s="1"/>
  <c r="AC32" i="55" s="1"/>
  <c r="AD32" i="55" s="1"/>
  <c r="AE32" i="55" s="1"/>
  <c r="AF32" i="55" s="1"/>
  <c r="AG32" i="55" s="1"/>
  <c r="AH32" i="55" s="1"/>
  <c r="AI32" i="55"/>
  <c r="AJ32" i="55"/>
  <c r="AK32" i="55" s="1"/>
  <c r="AL32" i="55" s="1"/>
  <c r="AM32" i="55" s="1"/>
  <c r="AN32" i="55" s="1"/>
  <c r="AO32" i="55" s="1"/>
  <c r="AP32" i="55" s="1"/>
  <c r="AQ32" i="55" s="1"/>
  <c r="AR32" i="55" s="1"/>
  <c r="AS32" i="55" s="1"/>
  <c r="AT32" i="55" s="1"/>
  <c r="AU32" i="55" s="1"/>
  <c r="AV32" i="55" s="1"/>
  <c r="AW32" i="55" s="1"/>
  <c r="AX32" i="55" s="1"/>
  <c r="AY32" i="55" s="1"/>
  <c r="AZ32" i="55" s="1"/>
  <c r="BA32" i="55" s="1"/>
  <c r="BB32" i="55" s="1"/>
  <c r="BC32" i="55" s="1"/>
  <c r="BD32" i="55" s="1"/>
  <c r="BE32" i="55" s="1"/>
  <c r="BF32" i="55" s="1"/>
  <c r="BG32" i="55" s="1"/>
  <c r="BH32" i="55" s="1"/>
  <c r="BI32" i="55" s="1"/>
  <c r="N33" i="55"/>
  <c r="O33" i="55" s="1"/>
  <c r="P33" i="55" s="1"/>
  <c r="Q33" i="55" s="1"/>
  <c r="R33" i="55"/>
  <c r="S33" i="55" s="1"/>
  <c r="T33" i="55" s="1"/>
  <c r="U33" i="55"/>
  <c r="V33" i="55" s="1"/>
  <c r="W33" i="55" s="1"/>
  <c r="X33" i="55" s="1"/>
  <c r="Y33" i="55" s="1"/>
  <c r="Z33" i="55" s="1"/>
  <c r="AA33" i="55" s="1"/>
  <c r="AB33" i="55" s="1"/>
  <c r="AC33" i="55" s="1"/>
  <c r="AD33" i="55" s="1"/>
  <c r="AE33" i="55" s="1"/>
  <c r="AF33" i="55" s="1"/>
  <c r="AG33" i="55" s="1"/>
  <c r="AH33" i="55" s="1"/>
  <c r="AI33" i="55" s="1"/>
  <c r="AJ33" i="55" s="1"/>
  <c r="AK33" i="55" s="1"/>
  <c r="AL33" i="55" s="1"/>
  <c r="AM33" i="55" s="1"/>
  <c r="AN33" i="55" s="1"/>
  <c r="AO33" i="55" s="1"/>
  <c r="AP33" i="55" s="1"/>
  <c r="AQ33" i="55" s="1"/>
  <c r="AR33" i="55" s="1"/>
  <c r="AS33" i="55" s="1"/>
  <c r="AT33" i="55" s="1"/>
  <c r="AU33" i="55" s="1"/>
  <c r="AV33" i="55" s="1"/>
  <c r="AW33" i="55" s="1"/>
  <c r="AX33" i="55" s="1"/>
  <c r="AY33" i="55" s="1"/>
  <c r="AZ33" i="55" s="1"/>
  <c r="BA33" i="55" s="1"/>
  <c r="BB33" i="55" s="1"/>
  <c r="BC33" i="55" s="1"/>
  <c r="BD33" i="55" s="1"/>
  <c r="BE33" i="55" s="1"/>
  <c r="BF33" i="55" s="1"/>
  <c r="BG33" i="55" s="1"/>
  <c r="BH33" i="55" s="1"/>
  <c r="BI33" i="55" s="1"/>
  <c r="N34" i="55"/>
  <c r="O34" i="55"/>
  <c r="P34" i="55"/>
  <c r="Q34" i="55" s="1"/>
  <c r="R34" i="55"/>
  <c r="S34" i="55" s="1"/>
  <c r="T34" i="55" s="1"/>
  <c r="U34" i="55" s="1"/>
  <c r="V34" i="55" s="1"/>
  <c r="W34" i="55" s="1"/>
  <c r="X34" i="55" s="1"/>
  <c r="Y34" i="55" s="1"/>
  <c r="Z34" i="55" s="1"/>
  <c r="AA34" i="55" s="1"/>
  <c r="AB34" i="55" s="1"/>
  <c r="AC34" i="55" s="1"/>
  <c r="AD34" i="55" s="1"/>
  <c r="AE34" i="55" s="1"/>
  <c r="AF34" i="55"/>
  <c r="AG34" i="55" s="1"/>
  <c r="AH34" i="55" s="1"/>
  <c r="AI34" i="55" s="1"/>
  <c r="AJ34" i="55" s="1"/>
  <c r="AK34" i="55" s="1"/>
  <c r="AL34" i="55" s="1"/>
  <c r="AM34" i="55" s="1"/>
  <c r="AN34" i="55"/>
  <c r="AO34" i="55" s="1"/>
  <c r="AP34" i="55" s="1"/>
  <c r="AQ34" i="55" s="1"/>
  <c r="AR34" i="55" s="1"/>
  <c r="AS34" i="55" s="1"/>
  <c r="AT34" i="55" s="1"/>
  <c r="AU34" i="55" s="1"/>
  <c r="AV34" i="55" s="1"/>
  <c r="AW34" i="55" s="1"/>
  <c r="AX34" i="55" s="1"/>
  <c r="AY34" i="55" s="1"/>
  <c r="AZ34" i="55" s="1"/>
  <c r="BA34" i="55" s="1"/>
  <c r="BB34" i="55" s="1"/>
  <c r="BC34" i="55" s="1"/>
  <c r="BD34" i="55" s="1"/>
  <c r="BE34" i="55" s="1"/>
  <c r="BF34" i="55" s="1"/>
  <c r="BG34" i="55" s="1"/>
  <c r="BH34" i="55" s="1"/>
  <c r="BI34" i="55" s="1"/>
  <c r="N35" i="55"/>
  <c r="O35" i="55"/>
  <c r="P35" i="55" s="1"/>
  <c r="Q35" i="55" s="1"/>
  <c r="R35" i="55" s="1"/>
  <c r="S35" i="55" s="1"/>
  <c r="T35" i="55" s="1"/>
  <c r="U35" i="55" s="1"/>
  <c r="V35" i="55" s="1"/>
  <c r="W35" i="55" s="1"/>
  <c r="X35" i="55" s="1"/>
  <c r="Y35" i="55"/>
  <c r="Z35" i="55" s="1"/>
  <c r="AA35" i="55" s="1"/>
  <c r="AB35" i="55" s="1"/>
  <c r="AC35" i="55" s="1"/>
  <c r="AD35" i="55" s="1"/>
  <c r="AE35" i="55" s="1"/>
  <c r="AF35" i="55" s="1"/>
  <c r="AG35" i="55" s="1"/>
  <c r="AH35" i="55" s="1"/>
  <c r="AI35" i="55" s="1"/>
  <c r="AJ35" i="55" s="1"/>
  <c r="AK35" i="55" s="1"/>
  <c r="AL35" i="55" s="1"/>
  <c r="AM35" i="55" s="1"/>
  <c r="AN35" i="55" s="1"/>
  <c r="AO35" i="55" s="1"/>
  <c r="AP35" i="55" s="1"/>
  <c r="AQ35" i="55" s="1"/>
  <c r="AR35" i="55" s="1"/>
  <c r="AS35" i="55" s="1"/>
  <c r="AT35" i="55" s="1"/>
  <c r="AU35" i="55" s="1"/>
  <c r="AV35" i="55" s="1"/>
  <c r="AW35" i="55" s="1"/>
  <c r="AX35" i="55" s="1"/>
  <c r="AY35" i="55" s="1"/>
  <c r="AZ35" i="55" s="1"/>
  <c r="BA35" i="55" s="1"/>
  <c r="BB35" i="55" s="1"/>
  <c r="BC35" i="55" s="1"/>
  <c r="BD35" i="55" s="1"/>
  <c r="BE35" i="55" s="1"/>
  <c r="BF35" i="55" s="1"/>
  <c r="BG35" i="55" s="1"/>
  <c r="BH35" i="55" s="1"/>
  <c r="BI35" i="55" s="1"/>
  <c r="N36" i="55"/>
  <c r="O36" i="55" s="1"/>
  <c r="P36" i="55" s="1"/>
  <c r="Q36" i="55" s="1"/>
  <c r="R36" i="55" s="1"/>
  <c r="S36" i="55" s="1"/>
  <c r="T36" i="55" s="1"/>
  <c r="U36" i="55" s="1"/>
  <c r="V36" i="55" s="1"/>
  <c r="W36" i="55" s="1"/>
  <c r="X36" i="55" s="1"/>
  <c r="Y36" i="55" s="1"/>
  <c r="Z36" i="55" s="1"/>
  <c r="AA36" i="55" s="1"/>
  <c r="AB36" i="55" s="1"/>
  <c r="AC36" i="55" s="1"/>
  <c r="AD36" i="55" s="1"/>
  <c r="AE36" i="55" s="1"/>
  <c r="AF36" i="55" s="1"/>
  <c r="AG36" i="55" s="1"/>
  <c r="AH36" i="55" s="1"/>
  <c r="AI36" i="55" s="1"/>
  <c r="AJ36" i="55" s="1"/>
  <c r="AK36" i="55" s="1"/>
  <c r="AL36" i="55" s="1"/>
  <c r="AM36" i="55" s="1"/>
  <c r="AN36" i="55" s="1"/>
  <c r="AO36" i="55" s="1"/>
  <c r="AP36" i="55" s="1"/>
  <c r="AQ36" i="55" s="1"/>
  <c r="AR36" i="55" s="1"/>
  <c r="AS36" i="55" s="1"/>
  <c r="AT36" i="55" s="1"/>
  <c r="AU36" i="55" s="1"/>
  <c r="AV36" i="55" s="1"/>
  <c r="AW36" i="55" s="1"/>
  <c r="AX36" i="55" s="1"/>
  <c r="AY36" i="55" s="1"/>
  <c r="AZ36" i="55"/>
  <c r="BA36" i="55" s="1"/>
  <c r="BB36" i="55" s="1"/>
  <c r="BC36" i="55" s="1"/>
  <c r="BD36" i="55" s="1"/>
  <c r="BE36" i="55" s="1"/>
  <c r="BF36" i="55" s="1"/>
  <c r="BG36" i="55" s="1"/>
  <c r="BH36" i="55" s="1"/>
  <c r="BI36" i="55" s="1"/>
  <c r="N37" i="55"/>
  <c r="O37" i="55"/>
  <c r="P37" i="55"/>
  <c r="Q37" i="55" s="1"/>
  <c r="R37" i="55" s="1"/>
  <c r="S37" i="55" s="1"/>
  <c r="T37" i="55" s="1"/>
  <c r="U37" i="55" s="1"/>
  <c r="V37" i="55" s="1"/>
  <c r="W37" i="55" s="1"/>
  <c r="X37" i="55" s="1"/>
  <c r="Y37" i="55" s="1"/>
  <c r="Z37" i="55" s="1"/>
  <c r="AA37" i="55" s="1"/>
  <c r="AB37" i="55" s="1"/>
  <c r="AC37" i="55" s="1"/>
  <c r="AD37" i="55" s="1"/>
  <c r="AE37" i="55" s="1"/>
  <c r="AF37" i="55" s="1"/>
  <c r="AG37" i="55" s="1"/>
  <c r="AH37" i="55" s="1"/>
  <c r="AI37" i="55" s="1"/>
  <c r="AJ37" i="55" s="1"/>
  <c r="AK37" i="55" s="1"/>
  <c r="AL37" i="55" s="1"/>
  <c r="AM37" i="55" s="1"/>
  <c r="AN37" i="55" s="1"/>
  <c r="AO37" i="55" s="1"/>
  <c r="AP37" i="55" s="1"/>
  <c r="AQ37" i="55" s="1"/>
  <c r="AR37" i="55" s="1"/>
  <c r="AS37" i="55" s="1"/>
  <c r="AT37" i="55" s="1"/>
  <c r="AU37" i="55" s="1"/>
  <c r="AV37" i="55" s="1"/>
  <c r="AW37" i="55" s="1"/>
  <c r="AX37" i="55" s="1"/>
  <c r="AY37" i="55" s="1"/>
  <c r="AZ37" i="55" s="1"/>
  <c r="BA37" i="55" s="1"/>
  <c r="BB37" i="55" s="1"/>
  <c r="BC37" i="55" s="1"/>
  <c r="BD37" i="55" s="1"/>
  <c r="BE37" i="55" s="1"/>
  <c r="BF37" i="55" s="1"/>
  <c r="BG37" i="55" s="1"/>
  <c r="BH37" i="55" s="1"/>
  <c r="BI37" i="55" s="1"/>
  <c r="N38" i="55"/>
  <c r="O38" i="55"/>
  <c r="P38" i="55" s="1"/>
  <c r="Q38" i="55" s="1"/>
  <c r="R38" i="55"/>
  <c r="S38" i="55"/>
  <c r="T38" i="55" s="1"/>
  <c r="U38" i="55"/>
  <c r="V38" i="55" s="1"/>
  <c r="W38" i="55" s="1"/>
  <c r="X38" i="55" s="1"/>
  <c r="Y38" i="55" s="1"/>
  <c r="Z38" i="55" s="1"/>
  <c r="AA38" i="55" s="1"/>
  <c r="AB38" i="55" s="1"/>
  <c r="AC38" i="55" s="1"/>
  <c r="AD38" i="55" s="1"/>
  <c r="AE38" i="55" s="1"/>
  <c r="AF38" i="55" s="1"/>
  <c r="AG38" i="55" s="1"/>
  <c r="AH38" i="55" s="1"/>
  <c r="AI38" i="55" s="1"/>
  <c r="AJ38" i="55" s="1"/>
  <c r="AK38" i="55" s="1"/>
  <c r="AL38" i="55" s="1"/>
  <c r="AM38" i="55" s="1"/>
  <c r="AN38" i="55" s="1"/>
  <c r="AO38" i="55" s="1"/>
  <c r="AP38" i="55" s="1"/>
  <c r="AQ38" i="55" s="1"/>
  <c r="AR38" i="55" s="1"/>
  <c r="AS38" i="55" s="1"/>
  <c r="AT38" i="55" s="1"/>
  <c r="AU38" i="55" s="1"/>
  <c r="AV38" i="55" s="1"/>
  <c r="AW38" i="55" s="1"/>
  <c r="AX38" i="55" s="1"/>
  <c r="AY38" i="55" s="1"/>
  <c r="AZ38" i="55" s="1"/>
  <c r="BA38" i="55" s="1"/>
  <c r="BB38" i="55" s="1"/>
  <c r="BC38" i="55" s="1"/>
  <c r="BD38" i="55" s="1"/>
  <c r="BE38" i="55"/>
  <c r="BF38" i="55" s="1"/>
  <c r="BG38" i="55" s="1"/>
  <c r="BH38" i="55" s="1"/>
  <c r="BI38" i="55"/>
  <c r="N39" i="55"/>
  <c r="O39" i="55" s="1"/>
  <c r="P39" i="55" s="1"/>
  <c r="Q39" i="55" s="1"/>
  <c r="R39" i="55" s="1"/>
  <c r="S39" i="55" s="1"/>
  <c r="T39" i="55" s="1"/>
  <c r="U39" i="55" s="1"/>
  <c r="V39" i="55" s="1"/>
  <c r="W39" i="55" s="1"/>
  <c r="X39" i="55"/>
  <c r="Y39" i="55" s="1"/>
  <c r="Z39" i="55" s="1"/>
  <c r="AA39" i="55" s="1"/>
  <c r="AB39" i="55" s="1"/>
  <c r="AC39" i="55" s="1"/>
  <c r="AD39" i="55" s="1"/>
  <c r="AE39" i="55" s="1"/>
  <c r="AF39" i="55" s="1"/>
  <c r="AG39" i="55" s="1"/>
  <c r="AH39" i="55" s="1"/>
  <c r="AI39" i="55" s="1"/>
  <c r="AJ39" i="55" s="1"/>
  <c r="AK39" i="55" s="1"/>
  <c r="AL39" i="55" s="1"/>
  <c r="AM39" i="55" s="1"/>
  <c r="AN39" i="55" s="1"/>
  <c r="AO39" i="55" s="1"/>
  <c r="AP39" i="55" s="1"/>
  <c r="AQ39" i="55" s="1"/>
  <c r="AR39" i="55" s="1"/>
  <c r="AS39" i="55" s="1"/>
  <c r="AT39" i="55" s="1"/>
  <c r="AU39" i="55" s="1"/>
  <c r="AV39" i="55" s="1"/>
  <c r="AW39" i="55" s="1"/>
  <c r="AX39" i="55" s="1"/>
  <c r="AY39" i="55" s="1"/>
  <c r="AZ39" i="55" s="1"/>
  <c r="BA39" i="55" s="1"/>
  <c r="BB39" i="55" s="1"/>
  <c r="BC39" i="55" s="1"/>
  <c r="BD39" i="55" s="1"/>
  <c r="BE39" i="55" s="1"/>
  <c r="BF39" i="55" s="1"/>
  <c r="BG39" i="55" s="1"/>
  <c r="BH39" i="55" s="1"/>
  <c r="BI39" i="55" s="1"/>
  <c r="B50" i="55"/>
  <c r="C50" i="55"/>
  <c r="D50" i="55"/>
  <c r="E50" i="55"/>
  <c r="F50" i="55"/>
  <c r="G50" i="55"/>
  <c r="H50" i="55"/>
  <c r="I50" i="55"/>
  <c r="J50" i="55"/>
  <c r="K50" i="55"/>
  <c r="L50" i="55"/>
  <c r="M50" i="55"/>
  <c r="B56" i="55"/>
  <c r="B57" i="55"/>
  <c r="B58" i="55"/>
  <c r="B59" i="55"/>
  <c r="B60" i="55"/>
  <c r="B61" i="55"/>
  <c r="B62" i="55"/>
  <c r="B63" i="55"/>
  <c r="B64" i="55"/>
  <c r="B65" i="55"/>
  <c r="D65" i="55"/>
  <c r="B66" i="55"/>
  <c r="B67" i="55"/>
  <c r="A69" i="55"/>
  <c r="B33" i="27"/>
  <c r="C56" i="27" s="1"/>
  <c r="G37" i="27"/>
  <c r="O37" i="27"/>
  <c r="F43" i="27"/>
  <c r="G43" i="27"/>
  <c r="H43" i="27"/>
  <c r="I43" i="27"/>
  <c r="J43" i="27"/>
  <c r="K43" i="27"/>
  <c r="L43" i="27"/>
  <c r="M43" i="27"/>
  <c r="N43" i="27"/>
  <c r="O43" i="27"/>
  <c r="P43" i="27"/>
  <c r="Q43" i="27"/>
  <c r="F44" i="27"/>
  <c r="G44" i="27"/>
  <c r="H44" i="27"/>
  <c r="I44" i="27"/>
  <c r="J44" i="27"/>
  <c r="K44" i="27"/>
  <c r="L44" i="27"/>
  <c r="M44" i="27"/>
  <c r="N44" i="27"/>
  <c r="O44" i="27"/>
  <c r="P44" i="27"/>
  <c r="Q44" i="27"/>
  <c r="C45" i="27"/>
  <c r="F45" i="27" s="1"/>
  <c r="I45" i="27"/>
  <c r="K45" i="27"/>
  <c r="P45" i="27"/>
  <c r="Q45" i="27"/>
  <c r="C51" i="27"/>
  <c r="H51" i="27"/>
  <c r="I51" i="27"/>
  <c r="Q51" i="27"/>
  <c r="C52" i="27"/>
  <c r="H52" i="27"/>
  <c r="I52" i="27"/>
  <c r="J52" i="27"/>
  <c r="K52" i="27"/>
  <c r="L52" i="27"/>
  <c r="M52" i="27"/>
  <c r="N52" i="27"/>
  <c r="O52" i="27"/>
  <c r="P52" i="27"/>
  <c r="C53" i="27"/>
  <c r="F53" i="27"/>
  <c r="G53" i="27"/>
  <c r="H53" i="27"/>
  <c r="I53" i="27"/>
  <c r="J53" i="27"/>
  <c r="K53" i="27"/>
  <c r="L53" i="27"/>
  <c r="M53" i="27"/>
  <c r="N53" i="27"/>
  <c r="O53" i="27"/>
  <c r="P53" i="27"/>
  <c r="Q53" i="27"/>
  <c r="C54" i="27"/>
  <c r="F54" i="27"/>
  <c r="G54" i="27"/>
  <c r="H54" i="27"/>
  <c r="I54" i="27"/>
  <c r="J54" i="27"/>
  <c r="K54" i="27"/>
  <c r="L54" i="27"/>
  <c r="M54" i="27"/>
  <c r="N54" i="27"/>
  <c r="O54" i="27"/>
  <c r="P54" i="27"/>
  <c r="Q54" i="27"/>
  <c r="C55" i="27"/>
  <c r="F55" i="27"/>
  <c r="G55" i="27"/>
  <c r="H55" i="27"/>
  <c r="I55" i="27"/>
  <c r="J55" i="27"/>
  <c r="K55" i="27"/>
  <c r="L55" i="27"/>
  <c r="M55" i="27"/>
  <c r="N55" i="27"/>
  <c r="O55" i="27"/>
  <c r="P55" i="27"/>
  <c r="Q55" i="27"/>
  <c r="F58" i="27"/>
  <c r="G58" i="27"/>
  <c r="H58" i="27"/>
  <c r="I58" i="27"/>
  <c r="J58" i="27"/>
  <c r="K58" i="27"/>
  <c r="L58" i="27"/>
  <c r="M58" i="27"/>
  <c r="N58" i="27"/>
  <c r="O58" i="27"/>
  <c r="P58" i="27"/>
  <c r="Q58" i="27"/>
  <c r="F60" i="27"/>
  <c r="G60" i="27"/>
  <c r="H60" i="27"/>
  <c r="I60" i="27"/>
  <c r="J60" i="27"/>
  <c r="K60" i="27"/>
  <c r="L60" i="27"/>
  <c r="M60" i="27"/>
  <c r="N60" i="27"/>
  <c r="O60" i="27"/>
  <c r="P60" i="27"/>
  <c r="Q60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C64" i="27"/>
  <c r="F64" i="27"/>
  <c r="G64" i="27"/>
  <c r="H64" i="27"/>
  <c r="I64" i="27"/>
  <c r="J64" i="27"/>
  <c r="K64" i="27"/>
  <c r="L64" i="27"/>
  <c r="P64" i="27"/>
  <c r="F67" i="27"/>
  <c r="H67" i="27"/>
  <c r="H69" i="27" s="1"/>
  <c r="L67" i="27"/>
  <c r="M67" i="27"/>
  <c r="C70" i="27"/>
  <c r="F71" i="27"/>
  <c r="G71" i="27"/>
  <c r="H71" i="27"/>
  <c r="I71" i="27"/>
  <c r="J71" i="27"/>
  <c r="K71" i="27"/>
  <c r="L71" i="27"/>
  <c r="M71" i="27"/>
  <c r="N71" i="27"/>
  <c r="O71" i="27"/>
  <c r="P71" i="27"/>
  <c r="Q71" i="27"/>
  <c r="B73" i="27"/>
  <c r="B80" i="27"/>
  <c r="B81" i="27"/>
  <c r="B82" i="27"/>
  <c r="B83" i="27"/>
  <c r="B84" i="27"/>
  <c r="B86" i="27" s="1"/>
  <c r="B97" i="27"/>
  <c r="G119" i="27"/>
  <c r="G51" i="27" s="1"/>
  <c r="H119" i="27"/>
  <c r="K119" i="27"/>
  <c r="K51" i="27" s="1"/>
  <c r="P119" i="27"/>
  <c r="P51" i="27" s="1"/>
  <c r="Q119" i="27"/>
  <c r="F120" i="27"/>
  <c r="F52" i="27" s="1"/>
  <c r="G120" i="27"/>
  <c r="G52" i="27" s="1"/>
  <c r="H120" i="27"/>
  <c r="J120" i="27"/>
  <c r="K120" i="27"/>
  <c r="L120" i="27"/>
  <c r="N120" i="27"/>
  <c r="O120" i="27"/>
  <c r="F124" i="27"/>
  <c r="F56" i="27" s="1"/>
  <c r="G124" i="27"/>
  <c r="G56" i="27" s="1"/>
  <c r="K124" i="27"/>
  <c r="K56" i="27" s="1"/>
  <c r="C131" i="27"/>
  <c r="C132" i="27"/>
  <c r="C133" i="27"/>
  <c r="C134" i="27"/>
  <c r="C135" i="27"/>
  <c r="C136" i="27"/>
  <c r="C137" i="27"/>
  <c r="C138" i="27"/>
  <c r="C139" i="27"/>
  <c r="C140" i="27"/>
  <c r="C141" i="27"/>
  <c r="C142" i="27"/>
  <c r="B145" i="27"/>
  <c r="C145" i="27"/>
  <c r="D145" i="27"/>
  <c r="E145" i="27"/>
  <c r="F145" i="27"/>
  <c r="G145" i="27"/>
  <c r="H145" i="27"/>
  <c r="I145" i="27"/>
  <c r="J145" i="27"/>
  <c r="K145" i="27"/>
  <c r="L145" i="27"/>
  <c r="M145" i="27"/>
  <c r="U145" i="27"/>
  <c r="B146" i="27"/>
  <c r="F119" i="27" s="1"/>
  <c r="F51" i="27" s="1"/>
  <c r="C146" i="27"/>
  <c r="D146" i="27"/>
  <c r="E146" i="27"/>
  <c r="I119" i="27" s="1"/>
  <c r="F146" i="27"/>
  <c r="J119" i="27" s="1"/>
  <c r="J51" i="27" s="1"/>
  <c r="G146" i="27"/>
  <c r="H146" i="27"/>
  <c r="L119" i="27" s="1"/>
  <c r="L51" i="27" s="1"/>
  <c r="I146" i="27"/>
  <c r="M119" i="27" s="1"/>
  <c r="M51" i="27" s="1"/>
  <c r="J146" i="27"/>
  <c r="N119" i="27" s="1"/>
  <c r="N51" i="27" s="1"/>
  <c r="K146" i="27"/>
  <c r="O119" i="27" s="1"/>
  <c r="O51" i="27" s="1"/>
  <c r="L146" i="27"/>
  <c r="M146" i="27"/>
  <c r="U146" i="27"/>
  <c r="V146" i="27"/>
  <c r="W146" i="27"/>
  <c r="X146" i="27"/>
  <c r="Y146" i="27"/>
  <c r="Z146" i="27"/>
  <c r="AA146" i="27"/>
  <c r="AB146" i="27"/>
  <c r="AC146" i="27"/>
  <c r="AD146" i="27"/>
  <c r="AE146" i="27"/>
  <c r="AF146" i="27"/>
  <c r="AG146" i="27"/>
  <c r="B147" i="27"/>
  <c r="C147" i="27"/>
  <c r="D147" i="27"/>
  <c r="E147" i="27"/>
  <c r="I120" i="27" s="1"/>
  <c r="F147" i="27"/>
  <c r="G147" i="27"/>
  <c r="H147" i="27"/>
  <c r="I147" i="27"/>
  <c r="M120" i="27" s="1"/>
  <c r="J147" i="27"/>
  <c r="K147" i="27"/>
  <c r="L147" i="27"/>
  <c r="P120" i="27" s="1"/>
  <c r="M147" i="27"/>
  <c r="Q120" i="27" s="1"/>
  <c r="Q52" i="27" s="1"/>
  <c r="F152" i="27"/>
  <c r="G152" i="27"/>
  <c r="H152" i="27"/>
  <c r="I152" i="27"/>
  <c r="J152" i="27"/>
  <c r="K152" i="27"/>
  <c r="L152" i="27"/>
  <c r="M152" i="27"/>
  <c r="F153" i="27"/>
  <c r="G153" i="27"/>
  <c r="H153" i="27"/>
  <c r="I153" i="27"/>
  <c r="J153" i="27"/>
  <c r="K153" i="27"/>
  <c r="L153" i="27"/>
  <c r="M153" i="27"/>
  <c r="F154" i="27"/>
  <c r="G154" i="27"/>
  <c r="H154" i="27"/>
  <c r="I154" i="27"/>
  <c r="J154" i="27"/>
  <c r="K154" i="27"/>
  <c r="L154" i="27"/>
  <c r="M154" i="27"/>
  <c r="F155" i="27"/>
  <c r="G155" i="27"/>
  <c r="H155" i="27"/>
  <c r="I155" i="27"/>
  <c r="J155" i="27"/>
  <c r="K155" i="27"/>
  <c r="L155" i="27"/>
  <c r="M155" i="27"/>
  <c r="F156" i="27"/>
  <c r="G156" i="27"/>
  <c r="H156" i="27"/>
  <c r="I156" i="27"/>
  <c r="J156" i="27"/>
  <c r="K156" i="27"/>
  <c r="L156" i="27"/>
  <c r="M156" i="27"/>
  <c r="F157" i="27"/>
  <c r="G157" i="27"/>
  <c r="H157" i="27"/>
  <c r="I157" i="27"/>
  <c r="J157" i="27"/>
  <c r="K157" i="27"/>
  <c r="L157" i="27"/>
  <c r="M157" i="27"/>
  <c r="F158" i="27"/>
  <c r="G158" i="27"/>
  <c r="H158" i="27"/>
  <c r="I158" i="27"/>
  <c r="J158" i="27"/>
  <c r="K158" i="27"/>
  <c r="L158" i="27"/>
  <c r="M158" i="27"/>
  <c r="F159" i="27"/>
  <c r="G159" i="27"/>
  <c r="H159" i="27"/>
  <c r="I159" i="27"/>
  <c r="J159" i="27"/>
  <c r="K159" i="27"/>
  <c r="L159" i="27"/>
  <c r="M159" i="27"/>
  <c r="F160" i="27"/>
  <c r="G160" i="27"/>
  <c r="H160" i="27"/>
  <c r="I160" i="27"/>
  <c r="J160" i="27"/>
  <c r="K160" i="27"/>
  <c r="L160" i="27"/>
  <c r="M160" i="27"/>
  <c r="F161" i="27"/>
  <c r="G161" i="27"/>
  <c r="H161" i="27"/>
  <c r="I161" i="27"/>
  <c r="J161" i="27"/>
  <c r="K161" i="27"/>
  <c r="L161" i="27"/>
  <c r="M161" i="27"/>
  <c r="F162" i="27"/>
  <c r="G162" i="27"/>
  <c r="H162" i="27"/>
  <c r="I162" i="27"/>
  <c r="J162" i="27"/>
  <c r="K162" i="27"/>
  <c r="L162" i="27"/>
  <c r="M162" i="27"/>
  <c r="F163" i="27"/>
  <c r="G163" i="27"/>
  <c r="H163" i="27"/>
  <c r="I163" i="27"/>
  <c r="J163" i="27"/>
  <c r="K163" i="27"/>
  <c r="L163" i="27"/>
  <c r="M163" i="27"/>
  <c r="I1" i="51"/>
  <c r="I4" i="51" s="1"/>
  <c r="L1" i="51"/>
  <c r="R2" i="51"/>
  <c r="S2" i="51"/>
  <c r="T2" i="51" s="1"/>
  <c r="U2" i="51" s="1"/>
  <c r="V2" i="51" s="1"/>
  <c r="W2" i="51" s="1"/>
  <c r="X2" i="51"/>
  <c r="Y2" i="51" s="1"/>
  <c r="Z2" i="51"/>
  <c r="AA2" i="51" s="1"/>
  <c r="AB2" i="51" s="1"/>
  <c r="AC2" i="51" s="1"/>
  <c r="AD2" i="51"/>
  <c r="AE2" i="51" s="1"/>
  <c r="AF2" i="51" s="1"/>
  <c r="AG2" i="51" s="1"/>
  <c r="AH2" i="51" s="1"/>
  <c r="AI2" i="51" s="1"/>
  <c r="AJ2" i="51" s="1"/>
  <c r="AK2" i="51" s="1"/>
  <c r="AL2" i="51" s="1"/>
  <c r="AM2" i="51" s="1"/>
  <c r="AN2" i="51" s="1"/>
  <c r="AO2" i="51" s="1"/>
  <c r="AP2" i="51" s="1"/>
  <c r="AQ2" i="51" s="1"/>
  <c r="AR2" i="51" s="1"/>
  <c r="AS2" i="51" s="1"/>
  <c r="AT2" i="51" s="1"/>
  <c r="AU2" i="51" s="1"/>
  <c r="AV2" i="51" s="1"/>
  <c r="AW2" i="51" s="1"/>
  <c r="AX2" i="51" s="1"/>
  <c r="AY2" i="51" s="1"/>
  <c r="AZ2" i="51" s="1"/>
  <c r="BA2" i="51" s="1"/>
  <c r="BB2" i="51" s="1"/>
  <c r="BC2" i="51" s="1"/>
  <c r="BD2" i="51" s="1"/>
  <c r="BE2" i="51" s="1"/>
  <c r="BF2" i="51" s="1"/>
  <c r="BG2" i="51" s="1"/>
  <c r="BH2" i="51" s="1"/>
  <c r="BI2" i="51" s="1"/>
  <c r="BJ2" i="51" s="1"/>
  <c r="BK2" i="51" s="1"/>
  <c r="BL2" i="51" s="1"/>
  <c r="BM2" i="51" s="1"/>
  <c r="BN2" i="51" s="1"/>
  <c r="BO2" i="51" s="1"/>
  <c r="BP2" i="51"/>
  <c r="BQ2" i="51" s="1"/>
  <c r="BR2" i="51" s="1"/>
  <c r="BS2" i="51" s="1"/>
  <c r="BT2" i="51" s="1"/>
  <c r="N3" i="51"/>
  <c r="O3" i="51"/>
  <c r="P3" i="51" s="1"/>
  <c r="Q3" i="51" s="1"/>
  <c r="R3" i="51" s="1"/>
  <c r="S3" i="51" s="1"/>
  <c r="T3" i="51" s="1"/>
  <c r="U3" i="51" s="1"/>
  <c r="V3" i="51" s="1"/>
  <c r="W3" i="51" s="1"/>
  <c r="X3" i="51" s="1"/>
  <c r="Y3" i="51" s="1"/>
  <c r="Z3" i="51" s="1"/>
  <c r="AA3" i="51" s="1"/>
  <c r="AB3" i="51" s="1"/>
  <c r="AC3" i="51" s="1"/>
  <c r="AD3" i="51" s="1"/>
  <c r="AE3" i="51" s="1"/>
  <c r="AF3" i="51" s="1"/>
  <c r="AG3" i="51" s="1"/>
  <c r="AH3" i="51" s="1"/>
  <c r="AI3" i="51" s="1"/>
  <c r="AJ3" i="51" s="1"/>
  <c r="AK3" i="51" s="1"/>
  <c r="AL3" i="51" s="1"/>
  <c r="AM3" i="51" s="1"/>
  <c r="AN3" i="51" s="1"/>
  <c r="AO3" i="51" s="1"/>
  <c r="AP3" i="51" s="1"/>
  <c r="AQ3" i="51" s="1"/>
  <c r="AR3" i="51" s="1"/>
  <c r="AS3" i="51" s="1"/>
  <c r="AT3" i="51" s="1"/>
  <c r="AU3" i="51" s="1"/>
  <c r="AV3" i="51" s="1"/>
  <c r="AW3" i="51" s="1"/>
  <c r="AX3" i="51" s="1"/>
  <c r="AY3" i="51" s="1"/>
  <c r="AZ3" i="51" s="1"/>
  <c r="BA3" i="51" s="1"/>
  <c r="BB3" i="51" s="1"/>
  <c r="BC3" i="51" s="1"/>
  <c r="BD3" i="51" s="1"/>
  <c r="BE3" i="51" s="1"/>
  <c r="BF3" i="51" s="1"/>
  <c r="BG3" i="51" s="1"/>
  <c r="BH3" i="51" s="1"/>
  <c r="BI3" i="51" s="1"/>
  <c r="BJ3" i="51" s="1"/>
  <c r="BK3" i="51" s="1"/>
  <c r="BL3" i="51" s="1"/>
  <c r="BM3" i="51" s="1"/>
  <c r="BN3" i="51" s="1"/>
  <c r="BO3" i="51" s="1"/>
  <c r="BP3" i="51" s="1"/>
  <c r="BQ3" i="51" s="1"/>
  <c r="BR3" i="51" s="1"/>
  <c r="BS3" i="51" s="1"/>
  <c r="BT3" i="51" s="1"/>
  <c r="E4" i="51"/>
  <c r="F1" i="51" s="1"/>
  <c r="F4" i="51"/>
  <c r="G1" i="51" s="1"/>
  <c r="L4" i="51"/>
  <c r="L5" i="51" s="1"/>
  <c r="BZ4" i="51"/>
  <c r="E5" i="51"/>
  <c r="G5" i="51"/>
  <c r="M109" i="51" s="1"/>
  <c r="H5" i="51"/>
  <c r="J5" i="51"/>
  <c r="K5" i="51"/>
  <c r="K6" i="51" s="1"/>
  <c r="K7" i="51" s="1"/>
  <c r="K8" i="51" s="1"/>
  <c r="K9" i="51" s="1"/>
  <c r="K10" i="51" s="1"/>
  <c r="K11" i="51" s="1"/>
  <c r="K12" i="51" s="1"/>
  <c r="K13" i="51" s="1"/>
  <c r="K14" i="51" s="1"/>
  <c r="K15" i="51" s="1"/>
  <c r="E6" i="51"/>
  <c r="G6" i="51"/>
  <c r="H6" i="51" s="1"/>
  <c r="L6" i="51"/>
  <c r="M6" i="51"/>
  <c r="BZ6" i="51"/>
  <c r="E7" i="51"/>
  <c r="G7" i="51"/>
  <c r="L7" i="51"/>
  <c r="BZ7" i="51"/>
  <c r="E8" i="51"/>
  <c r="G8" i="51" s="1"/>
  <c r="J8" i="51"/>
  <c r="BZ8" i="51" s="1"/>
  <c r="E9" i="51"/>
  <c r="G9" i="51" s="1"/>
  <c r="BZ9" i="51"/>
  <c r="E10" i="51"/>
  <c r="G10" i="51"/>
  <c r="BZ10" i="51"/>
  <c r="E11" i="51"/>
  <c r="G11" i="51"/>
  <c r="M11" i="51"/>
  <c r="BZ11" i="51"/>
  <c r="E12" i="51"/>
  <c r="G12" i="51" s="1"/>
  <c r="BZ12" i="51"/>
  <c r="E13" i="51"/>
  <c r="G13" i="51" s="1"/>
  <c r="M117" i="51" s="1"/>
  <c r="BZ13" i="51"/>
  <c r="E14" i="51"/>
  <c r="G14" i="51" s="1"/>
  <c r="BZ14" i="51"/>
  <c r="E15" i="51"/>
  <c r="G15" i="51"/>
  <c r="BZ15" i="51"/>
  <c r="D34" i="51"/>
  <c r="E34" i="51"/>
  <c r="B38" i="51"/>
  <c r="C38" i="51"/>
  <c r="D38" i="51"/>
  <c r="E38" i="51"/>
  <c r="F38" i="51"/>
  <c r="G38" i="51"/>
  <c r="H38" i="51"/>
  <c r="I38" i="51"/>
  <c r="J38" i="51"/>
  <c r="K38" i="51"/>
  <c r="L38" i="51"/>
  <c r="M38" i="51"/>
  <c r="N38" i="51"/>
  <c r="O38" i="51"/>
  <c r="P38" i="51"/>
  <c r="Q38" i="51"/>
  <c r="R38" i="51"/>
  <c r="S38" i="51"/>
  <c r="T38" i="51"/>
  <c r="U38" i="51"/>
  <c r="V38" i="51"/>
  <c r="B39" i="51"/>
  <c r="C39" i="51"/>
  <c r="D39" i="51"/>
  <c r="E39" i="51"/>
  <c r="F39" i="51"/>
  <c r="G39" i="51"/>
  <c r="H39" i="51"/>
  <c r="I39" i="51"/>
  <c r="J39" i="51"/>
  <c r="K39" i="51"/>
  <c r="L39" i="51"/>
  <c r="M39" i="51"/>
  <c r="N39" i="51"/>
  <c r="O39" i="51"/>
  <c r="P39" i="51"/>
  <c r="Q39" i="51"/>
  <c r="R39" i="51"/>
  <c r="S39" i="51"/>
  <c r="T39" i="51"/>
  <c r="U39" i="51"/>
  <c r="V39" i="51"/>
  <c r="B40" i="51"/>
  <c r="C40" i="51"/>
  <c r="D40" i="51"/>
  <c r="E40" i="51"/>
  <c r="F40" i="51"/>
  <c r="G40" i="51"/>
  <c r="H40" i="51"/>
  <c r="I40" i="51"/>
  <c r="J40" i="51"/>
  <c r="K40" i="51"/>
  <c r="L40" i="51"/>
  <c r="M40" i="51"/>
  <c r="N40" i="51"/>
  <c r="O40" i="51"/>
  <c r="P40" i="51"/>
  <c r="Q40" i="51"/>
  <c r="R40" i="51"/>
  <c r="S40" i="51"/>
  <c r="T40" i="51"/>
  <c r="U40" i="51"/>
  <c r="V40" i="51"/>
  <c r="B41" i="51"/>
  <c r="C41" i="51"/>
  <c r="D41" i="51"/>
  <c r="E41" i="51"/>
  <c r="F41" i="51"/>
  <c r="G41" i="51"/>
  <c r="H41" i="51"/>
  <c r="I41" i="51"/>
  <c r="J41" i="51"/>
  <c r="K41" i="51"/>
  <c r="L41" i="51"/>
  <c r="M41" i="51"/>
  <c r="N41" i="51"/>
  <c r="O41" i="51"/>
  <c r="P41" i="51"/>
  <c r="Q41" i="51"/>
  <c r="R41" i="51"/>
  <c r="S41" i="51"/>
  <c r="T41" i="51"/>
  <c r="U41" i="51"/>
  <c r="V41" i="51"/>
  <c r="B42" i="51"/>
  <c r="C42" i="51"/>
  <c r="D42" i="51"/>
  <c r="E42" i="51"/>
  <c r="F42" i="51"/>
  <c r="G42" i="51"/>
  <c r="H42" i="51"/>
  <c r="I42" i="51"/>
  <c r="J42" i="51"/>
  <c r="K42" i="51"/>
  <c r="L42" i="51"/>
  <c r="M42" i="51"/>
  <c r="N42" i="51"/>
  <c r="O42" i="51"/>
  <c r="P42" i="51"/>
  <c r="Q42" i="51"/>
  <c r="R42" i="51"/>
  <c r="S42" i="51"/>
  <c r="T42" i="51"/>
  <c r="U42" i="51"/>
  <c r="V42" i="51"/>
  <c r="B43" i="51"/>
  <c r="C43" i="51"/>
  <c r="D43" i="51"/>
  <c r="E43" i="51"/>
  <c r="F43" i="51"/>
  <c r="G43" i="51"/>
  <c r="H43" i="51"/>
  <c r="I43" i="51"/>
  <c r="J43" i="51"/>
  <c r="K43" i="51"/>
  <c r="L43" i="51"/>
  <c r="M43" i="51"/>
  <c r="N43" i="51"/>
  <c r="O43" i="51"/>
  <c r="P43" i="51"/>
  <c r="Q43" i="51"/>
  <c r="R43" i="51"/>
  <c r="S43" i="51"/>
  <c r="T43" i="51"/>
  <c r="U43" i="51"/>
  <c r="V43" i="51"/>
  <c r="B44" i="51"/>
  <c r="C44" i="51"/>
  <c r="D44" i="51"/>
  <c r="E44" i="51"/>
  <c r="F44" i="51"/>
  <c r="G44" i="51"/>
  <c r="H44" i="51"/>
  <c r="I44" i="51"/>
  <c r="J44" i="51"/>
  <c r="K44" i="51"/>
  <c r="L44" i="51"/>
  <c r="M44" i="51"/>
  <c r="N44" i="51"/>
  <c r="O44" i="51"/>
  <c r="P44" i="51"/>
  <c r="Q44" i="51"/>
  <c r="R44" i="51"/>
  <c r="S44" i="51"/>
  <c r="T44" i="51"/>
  <c r="U44" i="51"/>
  <c r="V44" i="51"/>
  <c r="B45" i="51"/>
  <c r="C45" i="51"/>
  <c r="D45" i="51"/>
  <c r="E45" i="51"/>
  <c r="F45" i="51"/>
  <c r="G45" i="51"/>
  <c r="H45" i="51"/>
  <c r="I45" i="51"/>
  <c r="J45" i="51"/>
  <c r="K45" i="51"/>
  <c r="L45" i="51"/>
  <c r="M45" i="51"/>
  <c r="N45" i="51"/>
  <c r="O45" i="51"/>
  <c r="P45" i="51"/>
  <c r="Q45" i="51"/>
  <c r="R45" i="51"/>
  <c r="S45" i="51"/>
  <c r="T45" i="51"/>
  <c r="U45" i="51"/>
  <c r="V45" i="51"/>
  <c r="B47" i="51"/>
  <c r="C47" i="51"/>
  <c r="D47" i="51"/>
  <c r="E47" i="51"/>
  <c r="F47" i="51"/>
  <c r="G47" i="51"/>
  <c r="H47" i="51"/>
  <c r="I47" i="51"/>
  <c r="J47" i="51"/>
  <c r="K47" i="51"/>
  <c r="L47" i="51"/>
  <c r="M47" i="51"/>
  <c r="N47" i="51"/>
  <c r="O47" i="51"/>
  <c r="P47" i="51"/>
  <c r="Q47" i="51"/>
  <c r="R47" i="51"/>
  <c r="S47" i="51"/>
  <c r="T47" i="51"/>
  <c r="U47" i="51"/>
  <c r="V47" i="51"/>
  <c r="G48" i="51"/>
  <c r="H48" i="51"/>
  <c r="I48" i="51"/>
  <c r="J48" i="51"/>
  <c r="K48" i="51"/>
  <c r="L48" i="51"/>
  <c r="M48" i="51"/>
  <c r="N48" i="51"/>
  <c r="O48" i="51"/>
  <c r="P48" i="51"/>
  <c r="Q48" i="51"/>
  <c r="R48" i="51"/>
  <c r="S48" i="51"/>
  <c r="T48" i="51"/>
  <c r="U48" i="51"/>
  <c r="V48" i="51"/>
  <c r="G49" i="51"/>
  <c r="H49" i="51"/>
  <c r="I49" i="51"/>
  <c r="J49" i="51"/>
  <c r="K49" i="51"/>
  <c r="L49" i="51"/>
  <c r="M49" i="51"/>
  <c r="N49" i="51"/>
  <c r="O49" i="51"/>
  <c r="P49" i="51"/>
  <c r="Q49" i="51"/>
  <c r="R49" i="51"/>
  <c r="S49" i="51"/>
  <c r="T49" i="51"/>
  <c r="U49" i="51"/>
  <c r="V49" i="51"/>
  <c r="I71" i="51"/>
  <c r="J71" i="51" s="1"/>
  <c r="K71" i="51" s="1"/>
  <c r="L71" i="51" s="1"/>
  <c r="M71" i="51" s="1"/>
  <c r="N71" i="51" s="1"/>
  <c r="O71" i="51" s="1"/>
  <c r="P71" i="51" s="1"/>
  <c r="Q71" i="51"/>
  <c r="R71" i="51" s="1"/>
  <c r="S71" i="51" s="1"/>
  <c r="D72" i="51"/>
  <c r="E72" i="51"/>
  <c r="E73" i="51" s="1"/>
  <c r="E74" i="51" s="1"/>
  <c r="F72" i="51"/>
  <c r="I72" i="51" s="1"/>
  <c r="G72" i="51"/>
  <c r="H72" i="51"/>
  <c r="D73" i="51"/>
  <c r="G73" i="51"/>
  <c r="D74" i="51"/>
  <c r="G74" i="51"/>
  <c r="D75" i="51"/>
  <c r="E75" i="51"/>
  <c r="E76" i="51" s="1"/>
  <c r="G75" i="51"/>
  <c r="D76" i="51"/>
  <c r="G76" i="51"/>
  <c r="D77" i="51"/>
  <c r="E77" i="51"/>
  <c r="E78" i="51" s="1"/>
  <c r="G77" i="51"/>
  <c r="D78" i="51"/>
  <c r="G78" i="51"/>
  <c r="D79" i="51"/>
  <c r="E79" i="51"/>
  <c r="E80" i="51" s="1"/>
  <c r="E81" i="51" s="1"/>
  <c r="E82" i="51" s="1"/>
  <c r="E83" i="51" s="1"/>
  <c r="G79" i="51"/>
  <c r="D80" i="51"/>
  <c r="G80" i="51"/>
  <c r="D81" i="51"/>
  <c r="G81" i="51"/>
  <c r="D82" i="51"/>
  <c r="G82" i="51"/>
  <c r="D83" i="51"/>
  <c r="G83" i="51"/>
  <c r="E89" i="51"/>
  <c r="H89" i="51"/>
  <c r="M89" i="51"/>
  <c r="E90" i="51"/>
  <c r="H90" i="51"/>
  <c r="M90" i="51"/>
  <c r="E91" i="51"/>
  <c r="H91" i="51"/>
  <c r="M91" i="51"/>
  <c r="E92" i="51"/>
  <c r="H92" i="51"/>
  <c r="M92" i="51"/>
  <c r="E93" i="51"/>
  <c r="E101" i="51" s="1"/>
  <c r="E104" i="51" s="1"/>
  <c r="H93" i="51"/>
  <c r="M93" i="51"/>
  <c r="E94" i="51"/>
  <c r="H94" i="51"/>
  <c r="M94" i="51"/>
  <c r="E95" i="51"/>
  <c r="H95" i="51"/>
  <c r="M95" i="51"/>
  <c r="E96" i="51"/>
  <c r="H96" i="51"/>
  <c r="M96" i="51"/>
  <c r="E97" i="51"/>
  <c r="H97" i="51"/>
  <c r="M97" i="51"/>
  <c r="E98" i="51"/>
  <c r="H98" i="51"/>
  <c r="M98" i="51"/>
  <c r="E99" i="51"/>
  <c r="H99" i="51"/>
  <c r="M99" i="51"/>
  <c r="E100" i="51"/>
  <c r="H100" i="51"/>
  <c r="M100" i="51"/>
  <c r="D101" i="51"/>
  <c r="F101" i="51"/>
  <c r="C108" i="51"/>
  <c r="D108" i="51"/>
  <c r="E108" i="51"/>
  <c r="V108" i="51"/>
  <c r="X108" i="51"/>
  <c r="Y108" i="51"/>
  <c r="AA108" i="51"/>
  <c r="AB108" i="51"/>
  <c r="C109" i="51"/>
  <c r="D109" i="51"/>
  <c r="E109" i="51"/>
  <c r="V109" i="51"/>
  <c r="Y109" i="51"/>
  <c r="AA109" i="51"/>
  <c r="AB109" i="51" s="1"/>
  <c r="C110" i="51"/>
  <c r="D110" i="51"/>
  <c r="E110" i="51"/>
  <c r="F110" i="51"/>
  <c r="M110" i="51"/>
  <c r="V110" i="51"/>
  <c r="X110" i="51"/>
  <c r="Y110" i="51"/>
  <c r="AA110" i="51"/>
  <c r="AB110" i="51" s="1"/>
  <c r="C111" i="51"/>
  <c r="D111" i="51"/>
  <c r="E111" i="51"/>
  <c r="F111" i="51"/>
  <c r="K111" i="51"/>
  <c r="F147" i="51" s="1"/>
  <c r="M111" i="51"/>
  <c r="V111" i="51"/>
  <c r="Y111" i="51"/>
  <c r="AA111" i="51"/>
  <c r="AB111" i="51"/>
  <c r="C112" i="51"/>
  <c r="G141" i="51" s="1"/>
  <c r="J48" i="27" s="1"/>
  <c r="D112" i="51"/>
  <c r="E112" i="51"/>
  <c r="K112" i="51"/>
  <c r="G147" i="51" s="1"/>
  <c r="M112" i="51"/>
  <c r="V112" i="51"/>
  <c r="X112" i="51"/>
  <c r="Y112" i="51"/>
  <c r="AA112" i="51"/>
  <c r="AB112" i="51"/>
  <c r="C113" i="51"/>
  <c r="D113" i="51"/>
  <c r="E113" i="51"/>
  <c r="V113" i="51"/>
  <c r="X113" i="51"/>
  <c r="Y113" i="51"/>
  <c r="AA113" i="51"/>
  <c r="AB113" i="51" s="1"/>
  <c r="C114" i="51"/>
  <c r="D114" i="51"/>
  <c r="E114" i="51"/>
  <c r="F114" i="51"/>
  <c r="K114" i="51"/>
  <c r="I147" i="51" s="1"/>
  <c r="V114" i="51"/>
  <c r="Y114" i="51"/>
  <c r="AA114" i="51"/>
  <c r="AB114" i="51"/>
  <c r="C115" i="51"/>
  <c r="F115" i="51" s="1"/>
  <c r="D115" i="51"/>
  <c r="E115" i="51"/>
  <c r="K115" i="51"/>
  <c r="J147" i="51" s="1"/>
  <c r="M115" i="51"/>
  <c r="V115" i="51"/>
  <c r="Y115" i="51"/>
  <c r="AA115" i="51"/>
  <c r="AB115" i="51"/>
  <c r="C116" i="51"/>
  <c r="K141" i="51" s="1"/>
  <c r="N48" i="27" s="1"/>
  <c r="D116" i="51"/>
  <c r="E116" i="51"/>
  <c r="F116" i="51"/>
  <c r="K116" i="51"/>
  <c r="K147" i="51" s="1"/>
  <c r="M116" i="51"/>
  <c r="V116" i="51"/>
  <c r="X116" i="51"/>
  <c r="Y116" i="51"/>
  <c r="AA116" i="51"/>
  <c r="AB116" i="51" s="1"/>
  <c r="C117" i="51"/>
  <c r="D117" i="51"/>
  <c r="E117" i="51"/>
  <c r="V117" i="51"/>
  <c r="Y117" i="51"/>
  <c r="AA117" i="51"/>
  <c r="AB117" i="51"/>
  <c r="C118" i="51"/>
  <c r="D118" i="51"/>
  <c r="E118" i="51"/>
  <c r="F118" i="51"/>
  <c r="V118" i="51"/>
  <c r="X118" i="51"/>
  <c r="Y118" i="51"/>
  <c r="AA118" i="51"/>
  <c r="AB118" i="51"/>
  <c r="C119" i="51"/>
  <c r="D119" i="51"/>
  <c r="E119" i="51"/>
  <c r="F119" i="51"/>
  <c r="K119" i="51"/>
  <c r="N147" i="51" s="1"/>
  <c r="M119" i="51"/>
  <c r="V119" i="51"/>
  <c r="Y119" i="51"/>
  <c r="AA119" i="51"/>
  <c r="AB119" i="51"/>
  <c r="B121" i="51"/>
  <c r="J121" i="51"/>
  <c r="K121" i="51"/>
  <c r="L121" i="51"/>
  <c r="H122" i="51"/>
  <c r="H125" i="51"/>
  <c r="J125" i="51"/>
  <c r="K125" i="51"/>
  <c r="J127" i="51"/>
  <c r="J128" i="51"/>
  <c r="K128" i="51"/>
  <c r="F131" i="51"/>
  <c r="G131" i="51" s="1"/>
  <c r="H131" i="51" s="1"/>
  <c r="I131" i="51" s="1"/>
  <c r="J131" i="51" s="1"/>
  <c r="K131" i="51" s="1"/>
  <c r="L131" i="51" s="1"/>
  <c r="M131" i="51" s="1"/>
  <c r="N131" i="51" s="1"/>
  <c r="O131" i="51" s="1"/>
  <c r="P131" i="51" s="1"/>
  <c r="C140" i="51"/>
  <c r="F37" i="27" s="1"/>
  <c r="D140" i="51"/>
  <c r="E140" i="51"/>
  <c r="H37" i="27" s="1"/>
  <c r="F140" i="51"/>
  <c r="I37" i="27" s="1"/>
  <c r="G140" i="51"/>
  <c r="J37" i="27" s="1"/>
  <c r="H140" i="51"/>
  <c r="K37" i="27" s="1"/>
  <c r="I140" i="51"/>
  <c r="L37" i="27" s="1"/>
  <c r="J140" i="51"/>
  <c r="M37" i="27" s="1"/>
  <c r="K140" i="51"/>
  <c r="N37" i="27" s="1"/>
  <c r="L140" i="51"/>
  <c r="M140" i="51"/>
  <c r="P37" i="27" s="1"/>
  <c r="N140" i="51"/>
  <c r="Q37" i="27" s="1"/>
  <c r="C141" i="51"/>
  <c r="F48" i="27" s="1"/>
  <c r="E141" i="51"/>
  <c r="H48" i="27" s="1"/>
  <c r="M141" i="51"/>
  <c r="P48" i="27" s="1"/>
  <c r="C150" i="51"/>
  <c r="D150" i="51"/>
  <c r="G67" i="27" s="1"/>
  <c r="E150" i="51"/>
  <c r="F150" i="51"/>
  <c r="I67" i="27" s="1"/>
  <c r="G150" i="51"/>
  <c r="J67" i="27" s="1"/>
  <c r="H150" i="51"/>
  <c r="K67" i="27" s="1"/>
  <c r="I150" i="51"/>
  <c r="J150" i="51"/>
  <c r="K150" i="51"/>
  <c r="N67" i="27" s="1"/>
  <c r="N69" i="27" s="1"/>
  <c r="L150" i="51"/>
  <c r="O67" i="27" s="1"/>
  <c r="O69" i="27" s="1"/>
  <c r="M150" i="51"/>
  <c r="P67" i="27" s="1"/>
  <c r="P69" i="27" s="1"/>
  <c r="N150" i="51"/>
  <c r="Q67" i="27" s="1"/>
  <c r="Q69" i="27" s="1"/>
  <c r="O150" i="51"/>
  <c r="S169" i="51"/>
  <c r="D217" i="51"/>
  <c r="B248" i="51"/>
  <c r="C248" i="51"/>
  <c r="D248" i="51"/>
  <c r="E248" i="51"/>
  <c r="F248" i="51"/>
  <c r="G248" i="51"/>
  <c r="H248" i="51"/>
  <c r="I248" i="51"/>
  <c r="J248" i="51"/>
  <c r="K248" i="51"/>
  <c r="L248" i="51"/>
  <c r="M248" i="51"/>
  <c r="N248" i="51"/>
  <c r="O248" i="51"/>
  <c r="P248" i="51"/>
  <c r="Q248" i="51"/>
  <c r="R248" i="51"/>
  <c r="S248" i="51"/>
  <c r="T248" i="51"/>
  <c r="U248" i="51"/>
  <c r="V248" i="51"/>
  <c r="W248" i="51"/>
  <c r="X248" i="51"/>
  <c r="Y248" i="51"/>
  <c r="Z248" i="51"/>
  <c r="AA248" i="51"/>
  <c r="AB248" i="51"/>
  <c r="AC248" i="51"/>
  <c r="AD248" i="51"/>
  <c r="AE248" i="51"/>
  <c r="AF248" i="51"/>
  <c r="AG248" i="51"/>
  <c r="AH248" i="51"/>
  <c r="AI248" i="51"/>
  <c r="AJ248" i="51"/>
  <c r="AK248" i="51"/>
  <c r="AL248" i="51"/>
  <c r="AM248" i="51"/>
  <c r="AN248" i="51"/>
  <c r="AO248" i="51"/>
  <c r="AP248" i="51"/>
  <c r="AQ248" i="51"/>
  <c r="AR248" i="51"/>
  <c r="AS248" i="51"/>
  <c r="AT248" i="51"/>
  <c r="AU248" i="51"/>
  <c r="AV248" i="51"/>
  <c r="AW248" i="51"/>
  <c r="AX248" i="51"/>
  <c r="AY248" i="51"/>
  <c r="AY262" i="51" s="1"/>
  <c r="AZ248" i="51"/>
  <c r="BA248" i="51"/>
  <c r="BB248" i="51"/>
  <c r="BC248" i="51"/>
  <c r="BD248" i="51"/>
  <c r="BE248" i="51"/>
  <c r="BF248" i="51"/>
  <c r="BG248" i="51"/>
  <c r="BG262" i="51" s="1"/>
  <c r="BH248" i="51"/>
  <c r="BH262" i="51" s="1"/>
  <c r="BI248" i="51"/>
  <c r="BI262" i="51" s="1"/>
  <c r="B249" i="51"/>
  <c r="B263" i="51" s="1"/>
  <c r="C249" i="51"/>
  <c r="D249" i="51"/>
  <c r="E249" i="51"/>
  <c r="F249" i="51"/>
  <c r="G249" i="51"/>
  <c r="H249" i="51"/>
  <c r="I249" i="51"/>
  <c r="J249" i="51"/>
  <c r="K249" i="51"/>
  <c r="L249" i="51"/>
  <c r="M249" i="51"/>
  <c r="N249" i="51"/>
  <c r="O249" i="51"/>
  <c r="P249" i="51"/>
  <c r="Q249" i="51"/>
  <c r="R249" i="51"/>
  <c r="S249" i="51"/>
  <c r="S263" i="51" s="1"/>
  <c r="T249" i="51"/>
  <c r="U249" i="51"/>
  <c r="V249" i="51"/>
  <c r="W249" i="51"/>
  <c r="W263" i="51" s="1"/>
  <c r="X249" i="51"/>
  <c r="Y249" i="51"/>
  <c r="Z249" i="51"/>
  <c r="AA249" i="51"/>
  <c r="AB249" i="51"/>
  <c r="AC249" i="51"/>
  <c r="AD249" i="51"/>
  <c r="AE249" i="51"/>
  <c r="AF249" i="51"/>
  <c r="AF263" i="51" s="1"/>
  <c r="AG249" i="51"/>
  <c r="AH249" i="51"/>
  <c r="AH263" i="51" s="1"/>
  <c r="AI249" i="51"/>
  <c r="AI263" i="51" s="1"/>
  <c r="AJ249" i="51"/>
  <c r="AJ263" i="51" s="1"/>
  <c r="AK249" i="51"/>
  <c r="AL249" i="51"/>
  <c r="AL263" i="51" s="1"/>
  <c r="AM249" i="51"/>
  <c r="AM263" i="51" s="1"/>
  <c r="AN249" i="51"/>
  <c r="AO249" i="51"/>
  <c r="AO263" i="51" s="1"/>
  <c r="AP249" i="51"/>
  <c r="AQ249" i="51"/>
  <c r="AQ263" i="51" s="1"/>
  <c r="AR249" i="51"/>
  <c r="AS249" i="51"/>
  <c r="AS263" i="51" s="1"/>
  <c r="AT249" i="51"/>
  <c r="AU249" i="51"/>
  <c r="AV249" i="51"/>
  <c r="AW249" i="51"/>
  <c r="AX249" i="51"/>
  <c r="AY249" i="51"/>
  <c r="AY263" i="51" s="1"/>
  <c r="AZ249" i="51"/>
  <c r="BA249" i="51"/>
  <c r="BB249" i="51"/>
  <c r="BC249" i="51"/>
  <c r="BD249" i="51"/>
  <c r="BD263" i="51" s="1"/>
  <c r="BE249" i="51"/>
  <c r="BE263" i="51" s="1"/>
  <c r="BF249" i="51"/>
  <c r="BG249" i="51"/>
  <c r="BH249" i="51"/>
  <c r="BI249" i="51"/>
  <c r="B250" i="51"/>
  <c r="C250" i="51"/>
  <c r="D250" i="51"/>
  <c r="E250" i="51"/>
  <c r="F250" i="51"/>
  <c r="F264" i="51" s="1"/>
  <c r="G250" i="51"/>
  <c r="H250" i="51"/>
  <c r="H264" i="51" s="1"/>
  <c r="I250" i="51"/>
  <c r="J250" i="51"/>
  <c r="K250" i="51"/>
  <c r="L250" i="51"/>
  <c r="M250" i="51"/>
  <c r="N250" i="51"/>
  <c r="O250" i="51"/>
  <c r="P250" i="51"/>
  <c r="Q250" i="51"/>
  <c r="Q264" i="51" s="1"/>
  <c r="R250" i="51"/>
  <c r="S250" i="51"/>
  <c r="T250" i="51"/>
  <c r="U250" i="51"/>
  <c r="V250" i="51"/>
  <c r="W250" i="51"/>
  <c r="X250" i="51"/>
  <c r="Y250" i="51"/>
  <c r="Z250" i="51"/>
  <c r="AA250" i="51"/>
  <c r="AB250" i="51"/>
  <c r="AC250" i="51"/>
  <c r="AD250" i="51"/>
  <c r="AE250" i="51"/>
  <c r="AF250" i="51"/>
  <c r="AG250" i="51"/>
  <c r="AG264" i="51" s="1"/>
  <c r="AH250" i="51"/>
  <c r="AI250" i="51"/>
  <c r="AI264" i="51" s="1"/>
  <c r="AJ250" i="51"/>
  <c r="AJ264" i="51" s="1"/>
  <c r="AK250" i="51"/>
  <c r="AK264" i="51" s="1"/>
  <c r="AL250" i="51"/>
  <c r="AL264" i="51" s="1"/>
  <c r="AM250" i="51"/>
  <c r="AM264" i="51" s="1"/>
  <c r="AN250" i="51"/>
  <c r="AN264" i="51" s="1"/>
  <c r="AO250" i="51"/>
  <c r="AP250" i="51"/>
  <c r="AP264" i="51" s="1"/>
  <c r="AQ250" i="51"/>
  <c r="AQ264" i="51" s="1"/>
  <c r="AR250" i="51"/>
  <c r="AR264" i="51" s="1"/>
  <c r="AS250" i="51"/>
  <c r="AT250" i="51"/>
  <c r="AU250" i="51"/>
  <c r="AV250" i="51"/>
  <c r="AW250" i="51"/>
  <c r="AW264" i="51" s="1"/>
  <c r="AX250" i="51"/>
  <c r="AY250" i="51"/>
  <c r="AZ250" i="51"/>
  <c r="BA250" i="51"/>
  <c r="BB250" i="51"/>
  <c r="BC250" i="51"/>
  <c r="BD250" i="51"/>
  <c r="BE250" i="51"/>
  <c r="BF250" i="51"/>
  <c r="BG250" i="51"/>
  <c r="BH250" i="51"/>
  <c r="BI250" i="51"/>
  <c r="B251" i="51"/>
  <c r="C251" i="51"/>
  <c r="D251" i="51"/>
  <c r="E251" i="51"/>
  <c r="F251" i="51"/>
  <c r="G251" i="51"/>
  <c r="H251" i="51"/>
  <c r="H265" i="51" s="1"/>
  <c r="I251" i="51"/>
  <c r="J251" i="51"/>
  <c r="J265" i="51" s="1"/>
  <c r="K251" i="51"/>
  <c r="L251" i="51"/>
  <c r="L265" i="51" s="1"/>
  <c r="M251" i="51"/>
  <c r="N251" i="51"/>
  <c r="N265" i="51" s="1"/>
  <c r="O251" i="51"/>
  <c r="P251" i="51"/>
  <c r="P265" i="51" s="1"/>
  <c r="Q251" i="51"/>
  <c r="Q265" i="51" s="1"/>
  <c r="R251" i="51"/>
  <c r="R265" i="51" s="1"/>
  <c r="S251" i="51"/>
  <c r="T251" i="51"/>
  <c r="U251" i="51"/>
  <c r="V251" i="51"/>
  <c r="W251" i="51"/>
  <c r="X251" i="51"/>
  <c r="Y251" i="51"/>
  <c r="Z251" i="51"/>
  <c r="AA251" i="51"/>
  <c r="AB251" i="51"/>
  <c r="AC251" i="51"/>
  <c r="AD251" i="51"/>
  <c r="AE251" i="51"/>
  <c r="AF251" i="51"/>
  <c r="AG251" i="51"/>
  <c r="AH251" i="51"/>
  <c r="AI251" i="51"/>
  <c r="AI265" i="51" s="1"/>
  <c r="AJ251" i="51"/>
  <c r="AJ265" i="51" s="1"/>
  <c r="AK251" i="51"/>
  <c r="AL251" i="51"/>
  <c r="AM251" i="51"/>
  <c r="AN251" i="51"/>
  <c r="AO251" i="51"/>
  <c r="AP251" i="51"/>
  <c r="AQ251" i="51"/>
  <c r="AR251" i="51"/>
  <c r="AR265" i="51" s="1"/>
  <c r="AS251" i="51"/>
  <c r="AT251" i="51"/>
  <c r="AU251" i="51"/>
  <c r="AV251" i="51"/>
  <c r="AW251" i="51"/>
  <c r="AW265" i="51" s="1"/>
  <c r="AX251" i="51"/>
  <c r="AY251" i="51"/>
  <c r="AZ251" i="51"/>
  <c r="BA251" i="51"/>
  <c r="BB251" i="51"/>
  <c r="BC251" i="51"/>
  <c r="BD251" i="51"/>
  <c r="BE251" i="51"/>
  <c r="BF251" i="51"/>
  <c r="BG251" i="51"/>
  <c r="BG265" i="51" s="1"/>
  <c r="BH251" i="51"/>
  <c r="BI251" i="51"/>
  <c r="B252" i="51"/>
  <c r="B266" i="51" s="1"/>
  <c r="C252" i="51"/>
  <c r="C266" i="51" s="1"/>
  <c r="D252" i="51"/>
  <c r="E252" i="51"/>
  <c r="F252" i="51"/>
  <c r="G252" i="51"/>
  <c r="H252" i="51"/>
  <c r="I252" i="51"/>
  <c r="J252" i="51"/>
  <c r="K252" i="51"/>
  <c r="L252" i="51"/>
  <c r="M252" i="51"/>
  <c r="N252" i="51"/>
  <c r="O252" i="51"/>
  <c r="P252" i="51"/>
  <c r="Q252" i="51"/>
  <c r="R252" i="51"/>
  <c r="S252" i="51"/>
  <c r="T252" i="51"/>
  <c r="U252" i="51"/>
  <c r="V252" i="51"/>
  <c r="V266" i="51" s="1"/>
  <c r="W252" i="51"/>
  <c r="X252" i="51"/>
  <c r="Y252" i="51"/>
  <c r="Z252" i="51"/>
  <c r="AA252" i="51"/>
  <c r="AB252" i="51"/>
  <c r="AC252" i="51"/>
  <c r="AD252" i="51"/>
  <c r="AE252" i="51"/>
  <c r="AF252" i="51"/>
  <c r="AG252" i="51"/>
  <c r="AH252" i="51"/>
  <c r="AH266" i="51" s="1"/>
  <c r="AI252" i="51"/>
  <c r="AJ252" i="51"/>
  <c r="AJ266" i="51" s="1"/>
  <c r="AK252" i="51"/>
  <c r="AL252" i="51"/>
  <c r="AL266" i="51" s="1"/>
  <c r="AM252" i="51"/>
  <c r="AN252" i="51"/>
  <c r="AO252" i="51"/>
  <c r="AO266" i="51" s="1"/>
  <c r="AP252" i="51"/>
  <c r="AQ252" i="51"/>
  <c r="AQ266" i="51" s="1"/>
  <c r="AR252" i="51"/>
  <c r="AR266" i="51" s="1"/>
  <c r="AS252" i="51"/>
  <c r="AS266" i="51" s="1"/>
  <c r="AT252" i="51"/>
  <c r="AT266" i="51" s="1"/>
  <c r="AU252" i="51"/>
  <c r="AV252" i="51"/>
  <c r="AV266" i="51" s="1"/>
  <c r="AW252" i="51"/>
  <c r="AX252" i="51"/>
  <c r="AX266" i="51" s="1"/>
  <c r="AY252" i="51"/>
  <c r="AZ252" i="51"/>
  <c r="BA252" i="51"/>
  <c r="BB252" i="51"/>
  <c r="BC252" i="51"/>
  <c r="BD252" i="51"/>
  <c r="BD266" i="51" s="1"/>
  <c r="BE252" i="51"/>
  <c r="BF252" i="51"/>
  <c r="BG252" i="51"/>
  <c r="BH252" i="51"/>
  <c r="BI252" i="51"/>
  <c r="B253" i="51"/>
  <c r="C253" i="51"/>
  <c r="D253" i="51"/>
  <c r="E253" i="51"/>
  <c r="F253" i="51"/>
  <c r="G253" i="51"/>
  <c r="H253" i="51"/>
  <c r="I253" i="51"/>
  <c r="J253" i="51"/>
  <c r="K253" i="51"/>
  <c r="K267" i="51" s="1"/>
  <c r="L253" i="51"/>
  <c r="L267" i="51" s="1"/>
  <c r="M253" i="51"/>
  <c r="N253" i="51"/>
  <c r="O253" i="51"/>
  <c r="O267" i="51" s="1"/>
  <c r="P253" i="51"/>
  <c r="P267" i="51" s="1"/>
  <c r="Q253" i="51"/>
  <c r="R253" i="51"/>
  <c r="R267" i="51" s="1"/>
  <c r="S253" i="51"/>
  <c r="S267" i="51" s="1"/>
  <c r="T253" i="51"/>
  <c r="T267" i="51" s="1"/>
  <c r="U253" i="51"/>
  <c r="V253" i="51"/>
  <c r="V267" i="51" s="1"/>
  <c r="W253" i="51"/>
  <c r="W267" i="51" s="1"/>
  <c r="X253" i="51"/>
  <c r="X267" i="51" s="1"/>
  <c r="Y253" i="51"/>
  <c r="Y267" i="51" s="1"/>
  <c r="Z253" i="51"/>
  <c r="Z267" i="51" s="1"/>
  <c r="AA253" i="51"/>
  <c r="AB253" i="51"/>
  <c r="AC253" i="51"/>
  <c r="AD253" i="51"/>
  <c r="AE253" i="51"/>
  <c r="AF253" i="51"/>
  <c r="AG253" i="51"/>
  <c r="AH253" i="51"/>
  <c r="AI253" i="51"/>
  <c r="AJ253" i="51"/>
  <c r="AK253" i="51"/>
  <c r="AL253" i="51"/>
  <c r="AM253" i="51"/>
  <c r="AN253" i="51"/>
  <c r="AO253" i="51"/>
  <c r="AO267" i="51" s="1"/>
  <c r="AP253" i="51"/>
  <c r="AQ253" i="51"/>
  <c r="AR253" i="51"/>
  <c r="AS253" i="51"/>
  <c r="AT253" i="51"/>
  <c r="AU253" i="51"/>
  <c r="AV253" i="51"/>
  <c r="AW253" i="51"/>
  <c r="AX253" i="51"/>
  <c r="AX267" i="51" s="1"/>
  <c r="AY253" i="51"/>
  <c r="AY267" i="51" s="1"/>
  <c r="AZ253" i="51"/>
  <c r="AZ267" i="51" s="1"/>
  <c r="BA253" i="51"/>
  <c r="BB253" i="51"/>
  <c r="BC253" i="51"/>
  <c r="BD253" i="51"/>
  <c r="BE253" i="51"/>
  <c r="BE267" i="51" s="1"/>
  <c r="BF253" i="51"/>
  <c r="BG253" i="51"/>
  <c r="BG267" i="51" s="1"/>
  <c r="BH253" i="51"/>
  <c r="BI253" i="51"/>
  <c r="BI267" i="51" s="1"/>
  <c r="B254" i="51"/>
  <c r="C254" i="51"/>
  <c r="D254" i="51"/>
  <c r="E254" i="51"/>
  <c r="F254" i="51"/>
  <c r="G254" i="51"/>
  <c r="H254" i="51"/>
  <c r="I254" i="51"/>
  <c r="J254" i="51"/>
  <c r="K254" i="51"/>
  <c r="K268" i="51" s="1"/>
  <c r="L254" i="51"/>
  <c r="M254" i="51"/>
  <c r="N254" i="51"/>
  <c r="O254" i="51"/>
  <c r="P254" i="51"/>
  <c r="Q254" i="51"/>
  <c r="R254" i="51"/>
  <c r="S254" i="51"/>
  <c r="T254" i="51"/>
  <c r="T268" i="51" s="1"/>
  <c r="U254" i="51"/>
  <c r="U268" i="51" s="1"/>
  <c r="V254" i="51"/>
  <c r="V268" i="51" s="1"/>
  <c r="W254" i="51"/>
  <c r="W268" i="51" s="1"/>
  <c r="X254" i="51"/>
  <c r="X268" i="51" s="1"/>
  <c r="Y254" i="51"/>
  <c r="Z254" i="51"/>
  <c r="Z268" i="51" s="1"/>
  <c r="AA254" i="51"/>
  <c r="AA268" i="51" s="1"/>
  <c r="AB254" i="51"/>
  <c r="AB268" i="51" s="1"/>
  <c r="AC254" i="51"/>
  <c r="AC268" i="51" s="1"/>
  <c r="AD254" i="51"/>
  <c r="AD268" i="51" s="1"/>
  <c r="AE254" i="51"/>
  <c r="AF254" i="51"/>
  <c r="AG254" i="51"/>
  <c r="AH254" i="51"/>
  <c r="AI254" i="51"/>
  <c r="AJ254" i="51"/>
  <c r="AK254" i="51"/>
  <c r="AL254" i="51"/>
  <c r="AM254" i="51"/>
  <c r="AM268" i="51" s="1"/>
  <c r="AN254" i="51"/>
  <c r="AO254" i="51"/>
  <c r="AP254" i="51"/>
  <c r="AP268" i="51" s="1"/>
  <c r="AQ254" i="51"/>
  <c r="AR254" i="51"/>
  <c r="AR268" i="51" s="1"/>
  <c r="AS254" i="51"/>
  <c r="AS268" i="51" s="1"/>
  <c r="AT254" i="51"/>
  <c r="AT268" i="51" s="1"/>
  <c r="AU254" i="51"/>
  <c r="AU268" i="51" s="1"/>
  <c r="AV254" i="51"/>
  <c r="AV268" i="51" s="1"/>
  <c r="AW254" i="51"/>
  <c r="AX254" i="51"/>
  <c r="AY254" i="51"/>
  <c r="AZ254" i="51"/>
  <c r="AZ268" i="51" s="1"/>
  <c r="BA254" i="51"/>
  <c r="BB254" i="51"/>
  <c r="BB268" i="51" s="1"/>
  <c r="BC254" i="51"/>
  <c r="BC268" i="51" s="1"/>
  <c r="BD254" i="51"/>
  <c r="BD268" i="51" s="1"/>
  <c r="BE254" i="51"/>
  <c r="BF254" i="51"/>
  <c r="BF268" i="51" s="1"/>
  <c r="BG254" i="51"/>
  <c r="BH254" i="51"/>
  <c r="BI254" i="51"/>
  <c r="BI268" i="51" s="1"/>
  <c r="B255" i="51"/>
  <c r="C255" i="51"/>
  <c r="D255" i="51"/>
  <c r="E255" i="51"/>
  <c r="F255" i="51"/>
  <c r="G255" i="51"/>
  <c r="H255" i="51"/>
  <c r="I255" i="51"/>
  <c r="J255" i="51"/>
  <c r="K255" i="51"/>
  <c r="L255" i="51"/>
  <c r="M255" i="51"/>
  <c r="N255" i="51"/>
  <c r="O255" i="51"/>
  <c r="P255" i="51"/>
  <c r="Q255" i="51"/>
  <c r="Q269" i="51" s="1"/>
  <c r="R255" i="51"/>
  <c r="S255" i="51"/>
  <c r="T255" i="51"/>
  <c r="U255" i="51"/>
  <c r="V255" i="51"/>
  <c r="W255" i="51"/>
  <c r="X255" i="51"/>
  <c r="X269" i="51" s="1"/>
  <c r="Y255" i="51"/>
  <c r="Z255" i="51"/>
  <c r="Z269" i="51" s="1"/>
  <c r="AA255" i="51"/>
  <c r="AB255" i="51"/>
  <c r="AB269" i="51" s="1"/>
  <c r="AC255" i="51"/>
  <c r="AD255" i="51"/>
  <c r="AD269" i="51" s="1"/>
  <c r="AE255" i="51"/>
  <c r="AE269" i="51" s="1"/>
  <c r="AF255" i="51"/>
  <c r="AG255" i="51"/>
  <c r="AG269" i="51" s="1"/>
  <c r="AH255" i="51"/>
  <c r="AI255" i="51"/>
  <c r="AJ255" i="51"/>
  <c r="AK255" i="51"/>
  <c r="AL255" i="51"/>
  <c r="AM255" i="51"/>
  <c r="AN255" i="51"/>
  <c r="AO255" i="51"/>
  <c r="AP255" i="51"/>
  <c r="AQ255" i="51"/>
  <c r="AR255" i="51"/>
  <c r="AS255" i="51"/>
  <c r="AT255" i="51"/>
  <c r="AU255" i="51"/>
  <c r="AV255" i="51"/>
  <c r="AW255" i="51"/>
  <c r="AX255" i="51"/>
  <c r="AY255" i="51"/>
  <c r="AZ255" i="51"/>
  <c r="BA255" i="51"/>
  <c r="BB255" i="51"/>
  <c r="BC255" i="51"/>
  <c r="BD255" i="51"/>
  <c r="BE255" i="51"/>
  <c r="BF255" i="51"/>
  <c r="BF269" i="51" s="1"/>
  <c r="BG255" i="51"/>
  <c r="BH255" i="51"/>
  <c r="BH269" i="51" s="1"/>
  <c r="BI255" i="51"/>
  <c r="B256" i="51"/>
  <c r="C256" i="51"/>
  <c r="C270" i="51" s="1"/>
  <c r="D256" i="51"/>
  <c r="D270" i="51" s="1"/>
  <c r="E256" i="51"/>
  <c r="E270" i="51" s="1"/>
  <c r="F256" i="51"/>
  <c r="F270" i="51" s="1"/>
  <c r="G256" i="51"/>
  <c r="H256" i="51"/>
  <c r="H270" i="51" s="1"/>
  <c r="I256" i="51"/>
  <c r="J256" i="51"/>
  <c r="K256" i="51"/>
  <c r="L256" i="51"/>
  <c r="M256" i="51"/>
  <c r="N256" i="51"/>
  <c r="O256" i="51"/>
  <c r="P256" i="51"/>
  <c r="Q256" i="51"/>
  <c r="R256" i="51"/>
  <c r="S256" i="51"/>
  <c r="T256" i="51"/>
  <c r="U256" i="51"/>
  <c r="V256" i="51"/>
  <c r="W256" i="51"/>
  <c r="X256" i="51"/>
  <c r="Y256" i="51"/>
  <c r="Z256" i="51"/>
  <c r="AA256" i="51"/>
  <c r="AA270" i="51" s="1"/>
  <c r="AB256" i="51"/>
  <c r="AC256" i="51"/>
  <c r="AD256" i="51"/>
  <c r="AE256" i="51"/>
  <c r="AF256" i="51"/>
  <c r="AF270" i="51" s="1"/>
  <c r="AG256" i="51"/>
  <c r="AH256" i="51"/>
  <c r="AI256" i="51"/>
  <c r="AJ256" i="51"/>
  <c r="AK256" i="51"/>
  <c r="AK270" i="51" s="1"/>
  <c r="AL256" i="51"/>
  <c r="AL270" i="51" s="1"/>
  <c r="AM256" i="51"/>
  <c r="AN256" i="51"/>
  <c r="AO256" i="51"/>
  <c r="AP256" i="51"/>
  <c r="AQ256" i="51"/>
  <c r="AR256" i="51"/>
  <c r="AS256" i="51"/>
  <c r="AT256" i="51"/>
  <c r="AU256" i="51"/>
  <c r="AV256" i="51"/>
  <c r="AW256" i="51"/>
  <c r="AX256" i="51"/>
  <c r="AY256" i="51"/>
  <c r="AY270" i="51" s="1"/>
  <c r="AZ256" i="51"/>
  <c r="BA256" i="51"/>
  <c r="BB256" i="51"/>
  <c r="BB270" i="51" s="1"/>
  <c r="BC256" i="51"/>
  <c r="BD256" i="51"/>
  <c r="BD270" i="51" s="1"/>
  <c r="BE256" i="51"/>
  <c r="BF256" i="51"/>
  <c r="BG256" i="51"/>
  <c r="BH256" i="51"/>
  <c r="BH270" i="51" s="1"/>
  <c r="BI256" i="51"/>
  <c r="B257" i="51"/>
  <c r="B271" i="51" s="1"/>
  <c r="C257" i="51"/>
  <c r="D257" i="51"/>
  <c r="E257" i="51"/>
  <c r="F257" i="51"/>
  <c r="G257" i="51"/>
  <c r="H257" i="51"/>
  <c r="I257" i="51"/>
  <c r="J257" i="51"/>
  <c r="K257" i="51"/>
  <c r="L257" i="51"/>
  <c r="L271" i="51" s="1"/>
  <c r="M257" i="51"/>
  <c r="M271" i="51" s="1"/>
  <c r="N257" i="51"/>
  <c r="O257" i="51"/>
  <c r="P257" i="51"/>
  <c r="Q257" i="51"/>
  <c r="R257" i="51"/>
  <c r="S257" i="51"/>
  <c r="T257" i="51"/>
  <c r="U257" i="51"/>
  <c r="V257" i="51"/>
  <c r="V271" i="51" s="1"/>
  <c r="W257" i="51"/>
  <c r="X257" i="51"/>
  <c r="Y257" i="51"/>
  <c r="Y271" i="51" s="1"/>
  <c r="Z257" i="51"/>
  <c r="AA257" i="51"/>
  <c r="AA271" i="51" s="1"/>
  <c r="AB257" i="51"/>
  <c r="AC257" i="51"/>
  <c r="AD257" i="51"/>
  <c r="AE257" i="51"/>
  <c r="AF257" i="51"/>
  <c r="AF271" i="51" s="1"/>
  <c r="AG257" i="51"/>
  <c r="AH257" i="51"/>
  <c r="AH271" i="51" s="1"/>
  <c r="AI257" i="51"/>
  <c r="AI271" i="51" s="1"/>
  <c r="AJ257" i="51"/>
  <c r="AJ271" i="51" s="1"/>
  <c r="AK257" i="51"/>
  <c r="AL257" i="51"/>
  <c r="AM257" i="51"/>
  <c r="AM271" i="51" s="1"/>
  <c r="AN257" i="51"/>
  <c r="AN271" i="51" s="1"/>
  <c r="AO257" i="51"/>
  <c r="AP257" i="51"/>
  <c r="AQ257" i="51"/>
  <c r="AR257" i="51"/>
  <c r="AS257" i="51"/>
  <c r="AT257" i="51"/>
  <c r="AU257" i="51"/>
  <c r="AV257" i="51"/>
  <c r="AW257" i="51"/>
  <c r="AX257" i="51"/>
  <c r="AY257" i="51"/>
  <c r="AZ257" i="51"/>
  <c r="BA257" i="51"/>
  <c r="BB257" i="51"/>
  <c r="BC257" i="51"/>
  <c r="BD257" i="51"/>
  <c r="BE257" i="51"/>
  <c r="BF257" i="51"/>
  <c r="BG257" i="51"/>
  <c r="BH257" i="51"/>
  <c r="BH271" i="51" s="1"/>
  <c r="BI257" i="51"/>
  <c r="B258" i="51"/>
  <c r="C258" i="51"/>
  <c r="D258" i="51"/>
  <c r="E258" i="51"/>
  <c r="F258" i="51"/>
  <c r="F272" i="51" s="1"/>
  <c r="G258" i="51"/>
  <c r="G272" i="51" s="1"/>
  <c r="H258" i="51"/>
  <c r="H272" i="51" s="1"/>
  <c r="I258" i="51"/>
  <c r="J258" i="51"/>
  <c r="J272" i="51" s="1"/>
  <c r="K258" i="51"/>
  <c r="K272" i="51" s="1"/>
  <c r="L258" i="51"/>
  <c r="L272" i="51" s="1"/>
  <c r="M258" i="51"/>
  <c r="M272" i="51" s="1"/>
  <c r="N258" i="51"/>
  <c r="O258" i="51"/>
  <c r="P258" i="51"/>
  <c r="Q258" i="51"/>
  <c r="R258" i="51"/>
  <c r="S258" i="51"/>
  <c r="T258" i="51"/>
  <c r="U258" i="51"/>
  <c r="V258" i="51"/>
  <c r="W258" i="51"/>
  <c r="X258" i="51"/>
  <c r="Y258" i="51"/>
  <c r="Z258" i="51"/>
  <c r="Z272" i="51" s="1"/>
  <c r="AA258" i="51"/>
  <c r="AA272" i="51" s="1"/>
  <c r="AB258" i="51"/>
  <c r="AB272" i="51" s="1"/>
  <c r="AC258" i="51"/>
  <c r="AD258" i="51"/>
  <c r="AE258" i="51"/>
  <c r="AE272" i="51" s="1"/>
  <c r="AF258" i="51"/>
  <c r="AF272" i="51" s="1"/>
  <c r="AG258" i="51"/>
  <c r="AG272" i="51" s="1"/>
  <c r="AH258" i="51"/>
  <c r="AI258" i="51"/>
  <c r="AJ258" i="51"/>
  <c r="AJ272" i="51" s="1"/>
  <c r="AK258" i="51"/>
  <c r="AL258" i="51"/>
  <c r="AL272" i="51" s="1"/>
  <c r="AM258" i="51"/>
  <c r="AM272" i="51" s="1"/>
  <c r="AN258" i="51"/>
  <c r="AN272" i="51" s="1"/>
  <c r="AO258" i="51"/>
  <c r="AO272" i="51" s="1"/>
  <c r="AP258" i="51"/>
  <c r="AQ258" i="51"/>
  <c r="AQ272" i="51" s="1"/>
  <c r="AR258" i="51"/>
  <c r="AS258" i="51"/>
  <c r="AT258" i="51"/>
  <c r="AT272" i="51" s="1"/>
  <c r="AU258" i="51"/>
  <c r="AV258" i="51"/>
  <c r="AW258" i="51"/>
  <c r="AX258" i="51"/>
  <c r="AY258" i="51"/>
  <c r="AZ258" i="51"/>
  <c r="BA258" i="51"/>
  <c r="BB258" i="51"/>
  <c r="BC258" i="51"/>
  <c r="BD258" i="51"/>
  <c r="BE258" i="51"/>
  <c r="BF258" i="51"/>
  <c r="BG258" i="51"/>
  <c r="BH258" i="51"/>
  <c r="BI258" i="51"/>
  <c r="B259" i="51"/>
  <c r="C259" i="51"/>
  <c r="D259" i="51"/>
  <c r="E259" i="51"/>
  <c r="F259" i="51"/>
  <c r="F273" i="51" s="1"/>
  <c r="G259" i="51"/>
  <c r="G273" i="51" s="1"/>
  <c r="H259" i="51"/>
  <c r="H273" i="51" s="1"/>
  <c r="I259" i="51"/>
  <c r="I273" i="51" s="1"/>
  <c r="J259" i="51"/>
  <c r="J273" i="51" s="1"/>
  <c r="K259" i="51"/>
  <c r="K273" i="51" s="1"/>
  <c r="L259" i="51"/>
  <c r="L273" i="51" s="1"/>
  <c r="M259" i="51"/>
  <c r="M273" i="51" s="1"/>
  <c r="N259" i="51"/>
  <c r="N273" i="51" s="1"/>
  <c r="O259" i="51"/>
  <c r="O273" i="51" s="1"/>
  <c r="P259" i="51"/>
  <c r="Q259" i="51"/>
  <c r="R259" i="51"/>
  <c r="S259" i="51"/>
  <c r="T259" i="51"/>
  <c r="T273" i="51" s="1"/>
  <c r="U259" i="51"/>
  <c r="V259" i="51"/>
  <c r="W259" i="51"/>
  <c r="X259" i="51"/>
  <c r="Y259" i="51"/>
  <c r="Z259" i="51"/>
  <c r="AA259" i="51"/>
  <c r="AB259" i="51"/>
  <c r="AC259" i="51"/>
  <c r="AD259" i="51"/>
  <c r="AD273" i="51" s="1"/>
  <c r="AE259" i="51"/>
  <c r="AF259" i="51"/>
  <c r="AF273" i="51" s="1"/>
  <c r="AG259" i="51"/>
  <c r="AH259" i="51"/>
  <c r="AI259" i="51"/>
  <c r="AJ259" i="51"/>
  <c r="AK259" i="51"/>
  <c r="AK273" i="51" s="1"/>
  <c r="AL259" i="51"/>
  <c r="AL273" i="51" s="1"/>
  <c r="AM259" i="51"/>
  <c r="AM273" i="51" s="1"/>
  <c r="AN259" i="51"/>
  <c r="AN273" i="51" s="1"/>
  <c r="AO259" i="51"/>
  <c r="AP259" i="51"/>
  <c r="AP273" i="51" s="1"/>
  <c r="AQ259" i="51"/>
  <c r="AQ273" i="51" s="1"/>
  <c r="AR259" i="51"/>
  <c r="AR273" i="51" s="1"/>
  <c r="AS259" i="51"/>
  <c r="AS273" i="51" s="1"/>
  <c r="AT259" i="51"/>
  <c r="AT273" i="51" s="1"/>
  <c r="AU259" i="51"/>
  <c r="AU273" i="51" s="1"/>
  <c r="AV259" i="51"/>
  <c r="AW259" i="51"/>
  <c r="AW273" i="51" s="1"/>
  <c r="AX259" i="51"/>
  <c r="AX273" i="51" s="1"/>
  <c r="AY259" i="51"/>
  <c r="AZ259" i="51"/>
  <c r="AZ273" i="51" s="1"/>
  <c r="BA259" i="51"/>
  <c r="BB259" i="51"/>
  <c r="BC259" i="51"/>
  <c r="BD259" i="51"/>
  <c r="BE259" i="51"/>
  <c r="BF259" i="51"/>
  <c r="BG259" i="51"/>
  <c r="BH259" i="51"/>
  <c r="BI259" i="51"/>
  <c r="C262" i="51"/>
  <c r="F262" i="51"/>
  <c r="H262" i="51"/>
  <c r="I262" i="51"/>
  <c r="J262" i="51"/>
  <c r="K262" i="51"/>
  <c r="L262" i="51"/>
  <c r="M262" i="51"/>
  <c r="N262" i="51"/>
  <c r="O262" i="51"/>
  <c r="P262" i="51"/>
  <c r="Q262" i="51"/>
  <c r="R262" i="51"/>
  <c r="T262" i="51"/>
  <c r="U262" i="51"/>
  <c r="AJ262" i="51"/>
  <c r="AP262" i="51"/>
  <c r="AQ262" i="51"/>
  <c r="AR262" i="51"/>
  <c r="AS262" i="51"/>
  <c r="AT262" i="51"/>
  <c r="AU262" i="51"/>
  <c r="AV262" i="51"/>
  <c r="AW262" i="51"/>
  <c r="AX262" i="51"/>
  <c r="AZ262" i="51"/>
  <c r="BA262" i="51"/>
  <c r="BB262" i="51"/>
  <c r="BC262" i="51"/>
  <c r="BE262" i="51"/>
  <c r="C263" i="51"/>
  <c r="F263" i="51"/>
  <c r="G263" i="51"/>
  <c r="H263" i="51"/>
  <c r="I263" i="51"/>
  <c r="J263" i="51"/>
  <c r="N263" i="51"/>
  <c r="O263" i="51"/>
  <c r="P263" i="51"/>
  <c r="Q263" i="51"/>
  <c r="R263" i="51"/>
  <c r="T263" i="51"/>
  <c r="U263" i="51"/>
  <c r="V263" i="51"/>
  <c r="X263" i="51"/>
  <c r="Y263" i="51"/>
  <c r="AN263" i="51"/>
  <c r="AT263" i="51"/>
  <c r="AU263" i="51"/>
  <c r="AV263" i="51"/>
  <c r="AW263" i="51"/>
  <c r="AX263" i="51"/>
  <c r="AZ263" i="51"/>
  <c r="BA263" i="51"/>
  <c r="BB263" i="51"/>
  <c r="BG263" i="51"/>
  <c r="BI263" i="51"/>
  <c r="G264" i="51"/>
  <c r="J264" i="51"/>
  <c r="K264" i="51"/>
  <c r="L264" i="51"/>
  <c r="M264" i="51"/>
  <c r="N264" i="51"/>
  <c r="P264" i="51"/>
  <c r="R264" i="51"/>
  <c r="S264" i="51"/>
  <c r="T264" i="51"/>
  <c r="U264" i="51"/>
  <c r="V264" i="51"/>
  <c r="W264" i="51"/>
  <c r="X264" i="51"/>
  <c r="Y264" i="51"/>
  <c r="Z264" i="51"/>
  <c r="AB264" i="51"/>
  <c r="AC264" i="51"/>
  <c r="AT264" i="51"/>
  <c r="AX264" i="51"/>
  <c r="AY264" i="51"/>
  <c r="AZ264" i="51"/>
  <c r="BA264" i="51"/>
  <c r="BB264" i="51"/>
  <c r="BC264" i="51"/>
  <c r="BD264" i="51"/>
  <c r="BE264" i="51"/>
  <c r="BF264" i="51"/>
  <c r="BG264" i="51"/>
  <c r="BH264" i="51"/>
  <c r="BI264" i="51"/>
  <c r="B265" i="51"/>
  <c r="K265" i="51"/>
  <c r="O265" i="51"/>
  <c r="V265" i="51"/>
  <c r="W265" i="51"/>
  <c r="X265" i="51"/>
  <c r="Y265" i="51"/>
  <c r="Z265" i="51"/>
  <c r="AA265" i="51"/>
  <c r="AB265" i="51"/>
  <c r="AC265" i="51"/>
  <c r="AD265" i="51"/>
  <c r="AF265" i="51"/>
  <c r="AG265" i="51"/>
  <c r="AQ265" i="51"/>
  <c r="AT265" i="51"/>
  <c r="AU265" i="51"/>
  <c r="AV265" i="51"/>
  <c r="AX265" i="51"/>
  <c r="AZ265" i="51"/>
  <c r="BA265" i="51"/>
  <c r="BB265" i="51"/>
  <c r="BC265" i="51"/>
  <c r="BD265" i="51"/>
  <c r="BE265" i="51"/>
  <c r="BF265" i="51"/>
  <c r="BH265" i="51"/>
  <c r="BI265" i="51"/>
  <c r="D266" i="51"/>
  <c r="E266" i="51"/>
  <c r="F266" i="51"/>
  <c r="G266" i="51"/>
  <c r="H266" i="51"/>
  <c r="I266" i="51"/>
  <c r="T266" i="51"/>
  <c r="Z266" i="51"/>
  <c r="AA266" i="51"/>
  <c r="AB266" i="51"/>
  <c r="AC266" i="51"/>
  <c r="AD266" i="51"/>
  <c r="AE266" i="51"/>
  <c r="AF266" i="51"/>
  <c r="AG266" i="51"/>
  <c r="AK266" i="51"/>
  <c r="AZ266" i="51"/>
  <c r="BB266" i="51"/>
  <c r="BE266" i="51"/>
  <c r="BF266" i="51"/>
  <c r="BG266" i="51"/>
  <c r="BH266" i="51"/>
  <c r="BI266" i="51"/>
  <c r="B267" i="51"/>
  <c r="C267" i="51"/>
  <c r="D267" i="51"/>
  <c r="E267" i="51"/>
  <c r="F267" i="51"/>
  <c r="G267" i="51"/>
  <c r="H267" i="51"/>
  <c r="I267" i="51"/>
  <c r="AD267" i="51"/>
  <c r="AE267" i="51"/>
  <c r="AF267" i="51"/>
  <c r="AG267" i="51"/>
  <c r="AH267" i="51"/>
  <c r="AI267" i="51"/>
  <c r="AJ267" i="51"/>
  <c r="AK267" i="51"/>
  <c r="AL267" i="51"/>
  <c r="AN267" i="51"/>
  <c r="BB267" i="51"/>
  <c r="BC267" i="51"/>
  <c r="BD267" i="51"/>
  <c r="BF267" i="51"/>
  <c r="B268" i="51"/>
  <c r="C268" i="51"/>
  <c r="D268" i="51"/>
  <c r="E268" i="51"/>
  <c r="F268" i="51"/>
  <c r="G268" i="51"/>
  <c r="H268" i="51"/>
  <c r="I268" i="51"/>
  <c r="J268" i="51"/>
  <c r="L268" i="51"/>
  <c r="M268" i="51"/>
  <c r="AF268" i="51"/>
  <c r="AG268" i="51"/>
  <c r="AH268" i="51"/>
  <c r="AI268" i="51"/>
  <c r="AJ268" i="51"/>
  <c r="AK268" i="51"/>
  <c r="AL268" i="51"/>
  <c r="AN268" i="51"/>
  <c r="AO268" i="51"/>
  <c r="BG268" i="51"/>
  <c r="BH268" i="51"/>
  <c r="B269" i="51"/>
  <c r="C269" i="51"/>
  <c r="D269" i="51"/>
  <c r="E269" i="51"/>
  <c r="F269" i="51"/>
  <c r="G269" i="51"/>
  <c r="H269" i="51"/>
  <c r="I269" i="51"/>
  <c r="J269" i="51"/>
  <c r="K269" i="51"/>
  <c r="L269" i="51"/>
  <c r="M269" i="51"/>
  <c r="N269" i="51"/>
  <c r="P269" i="51"/>
  <c r="T269" i="51"/>
  <c r="AF269" i="51"/>
  <c r="AH269" i="51"/>
  <c r="AJ269" i="51"/>
  <c r="AK269" i="51"/>
  <c r="AL269" i="51"/>
  <c r="AM269" i="51"/>
  <c r="AN269" i="51"/>
  <c r="AO269" i="51"/>
  <c r="AP269" i="51"/>
  <c r="AQ269" i="51"/>
  <c r="AR269" i="51"/>
  <c r="AS269" i="51"/>
  <c r="AT269" i="51"/>
  <c r="AU269" i="51"/>
  <c r="AV269" i="51"/>
  <c r="AW269" i="51"/>
  <c r="AX269" i="51"/>
  <c r="AY269" i="51"/>
  <c r="AZ269" i="51"/>
  <c r="BA269" i="51"/>
  <c r="J270" i="51"/>
  <c r="K270" i="51"/>
  <c r="L270" i="51"/>
  <c r="M270" i="51"/>
  <c r="N270" i="51"/>
  <c r="O270" i="51"/>
  <c r="P270" i="51"/>
  <c r="Q270" i="51"/>
  <c r="R270" i="51"/>
  <c r="S270" i="51"/>
  <c r="T270" i="51"/>
  <c r="U270" i="51"/>
  <c r="AE270" i="51"/>
  <c r="AH270" i="51"/>
  <c r="AI270" i="51"/>
  <c r="AJ270" i="51"/>
  <c r="AP270" i="51"/>
  <c r="AQ270" i="51"/>
  <c r="AR270" i="51"/>
  <c r="AS270" i="51"/>
  <c r="AT270" i="51"/>
  <c r="AU270" i="51"/>
  <c r="AV270" i="51"/>
  <c r="AW270" i="51"/>
  <c r="AX270" i="51"/>
  <c r="AZ270" i="51"/>
  <c r="BA270" i="51"/>
  <c r="C271" i="51"/>
  <c r="F271" i="51"/>
  <c r="G271" i="51"/>
  <c r="H271" i="51"/>
  <c r="J271" i="51"/>
  <c r="N271" i="51"/>
  <c r="O271" i="51"/>
  <c r="P271" i="51"/>
  <c r="Q271" i="51"/>
  <c r="R271" i="51"/>
  <c r="S271" i="51"/>
  <c r="T271" i="51"/>
  <c r="U271" i="51"/>
  <c r="X271" i="51"/>
  <c r="AT271" i="51"/>
  <c r="AU271" i="51"/>
  <c r="AV271" i="51"/>
  <c r="AW271" i="51"/>
  <c r="AX271" i="51"/>
  <c r="AY271" i="51"/>
  <c r="AZ271" i="51"/>
  <c r="BA271" i="51"/>
  <c r="BB271" i="51"/>
  <c r="BD271" i="51"/>
  <c r="BE271" i="51"/>
  <c r="BF271" i="51"/>
  <c r="BG271" i="51"/>
  <c r="Q272" i="51"/>
  <c r="R272" i="51"/>
  <c r="S272" i="51"/>
  <c r="T272" i="51"/>
  <c r="U272" i="51"/>
  <c r="V272" i="51"/>
  <c r="W272" i="51"/>
  <c r="X272" i="51"/>
  <c r="Y272" i="51"/>
  <c r="AC272" i="51"/>
  <c r="AP272" i="51"/>
  <c r="AR272" i="51"/>
  <c r="AX272" i="51"/>
  <c r="AY272" i="51"/>
  <c r="AZ272" i="51"/>
  <c r="BA272" i="51"/>
  <c r="BB272" i="51"/>
  <c r="BC272" i="51"/>
  <c r="BD272" i="51"/>
  <c r="BE272" i="51"/>
  <c r="BF272" i="51"/>
  <c r="BH272" i="51"/>
  <c r="BI272" i="51"/>
  <c r="B273" i="51"/>
  <c r="C273" i="51"/>
  <c r="D273" i="51"/>
  <c r="E273" i="51"/>
  <c r="P273" i="51"/>
  <c r="R273" i="51"/>
  <c r="U273" i="51"/>
  <c r="V273" i="51"/>
  <c r="W273" i="51"/>
  <c r="X273" i="51"/>
  <c r="Y273" i="51"/>
  <c r="Z273" i="51"/>
  <c r="AA273" i="51"/>
  <c r="AB273" i="51"/>
  <c r="AC273" i="51"/>
  <c r="AG273" i="51"/>
  <c r="AJ273" i="51"/>
  <c r="AV273" i="51"/>
  <c r="BA273" i="51"/>
  <c r="BB273" i="51"/>
  <c r="BC273" i="51"/>
  <c r="BD273" i="51"/>
  <c r="BE273" i="51"/>
  <c r="BF273" i="51"/>
  <c r="BG273" i="51"/>
  <c r="BH273" i="51"/>
  <c r="BI273" i="51"/>
  <c r="C358" i="51"/>
  <c r="B374" i="51"/>
  <c r="C374" i="51"/>
  <c r="D374" i="51"/>
  <c r="E374" i="51"/>
  <c r="F374" i="51"/>
  <c r="G374" i="51"/>
  <c r="H374" i="51"/>
  <c r="I374" i="51"/>
  <c r="J374" i="51"/>
  <c r="K374" i="51"/>
  <c r="L374" i="51"/>
  <c r="M374" i="51"/>
  <c r="N374" i="51"/>
  <c r="O374" i="51"/>
  <c r="P374" i="51"/>
  <c r="Q374" i="51"/>
  <c r="R374" i="51"/>
  <c r="S374" i="51"/>
  <c r="T374" i="51"/>
  <c r="U374" i="51"/>
  <c r="V374" i="51"/>
  <c r="W374" i="51"/>
  <c r="X374" i="51"/>
  <c r="Y374" i="51"/>
  <c r="Z374" i="51"/>
  <c r="AA374" i="51"/>
  <c r="AB374" i="51"/>
  <c r="AC374" i="51"/>
  <c r="AD374" i="51"/>
  <c r="AE374" i="51"/>
  <c r="AF374" i="51"/>
  <c r="C391" i="51"/>
  <c r="D391" i="51" s="1"/>
  <c r="E391" i="51"/>
  <c r="F391" i="51" s="1"/>
  <c r="G391" i="51" s="1"/>
  <c r="H391" i="51" s="1"/>
  <c r="B393" i="51"/>
  <c r="B383" i="51" s="1"/>
  <c r="B46" i="51" s="1"/>
  <c r="C393" i="51"/>
  <c r="C383" i="51" s="1"/>
  <c r="C46" i="51" s="1"/>
  <c r="D393" i="51"/>
  <c r="D383" i="51" s="1"/>
  <c r="D46" i="51" s="1"/>
  <c r="E393" i="51"/>
  <c r="E383" i="51" s="1"/>
  <c r="E46" i="51" s="1"/>
  <c r="F393" i="51"/>
  <c r="F383" i="51" s="1"/>
  <c r="F46" i="51" s="1"/>
  <c r="G393" i="51"/>
  <c r="G383" i="51" s="1"/>
  <c r="G46" i="51" s="1"/>
  <c r="C411" i="51"/>
  <c r="D411" i="51"/>
  <c r="E411" i="51"/>
  <c r="F411" i="51" s="1"/>
  <c r="G411" i="51" s="1"/>
  <c r="H411" i="51" s="1"/>
  <c r="I411" i="51" s="1"/>
  <c r="J411" i="51" s="1"/>
  <c r="K411" i="51" s="1"/>
  <c r="L411" i="51" s="1"/>
  <c r="M411" i="51" s="1"/>
  <c r="N411" i="51" s="1"/>
  <c r="O411" i="51" s="1"/>
  <c r="P411" i="51" s="1"/>
  <c r="Q411" i="51" s="1"/>
  <c r="R411" i="51" s="1"/>
  <c r="S411" i="51" s="1"/>
  <c r="T411" i="51" s="1"/>
  <c r="U411" i="51" s="1"/>
  <c r="V411" i="51" s="1"/>
  <c r="W411" i="51" s="1"/>
  <c r="X411" i="51" s="1"/>
  <c r="Y411" i="51" s="1"/>
  <c r="Z411" i="51" s="1"/>
  <c r="AA411" i="51" s="1"/>
  <c r="AB411" i="51" s="1"/>
  <c r="AC411" i="51" s="1"/>
  <c r="AD411" i="51" s="1"/>
  <c r="AE411" i="51" s="1"/>
  <c r="AF411" i="51" s="1"/>
  <c r="AG411" i="51" s="1"/>
  <c r="AH411" i="51" s="1"/>
  <c r="AI411" i="51" s="1"/>
  <c r="AJ411" i="51" s="1"/>
  <c r="AK411" i="51" s="1"/>
  <c r="AL411" i="51" s="1"/>
  <c r="AM411" i="51" s="1"/>
  <c r="AN411" i="51" s="1"/>
  <c r="AO411" i="51" s="1"/>
  <c r="AP411" i="51" s="1"/>
  <c r="AQ411" i="51" s="1"/>
  <c r="AR411" i="51" s="1"/>
  <c r="AS411" i="51" s="1"/>
  <c r="AT411" i="51" s="1"/>
  <c r="AU411" i="51" s="1"/>
  <c r="AV411" i="51" s="1"/>
  <c r="AW411" i="51" s="1"/>
  <c r="AX411" i="51" s="1"/>
  <c r="AY411" i="51" s="1"/>
  <c r="AZ411" i="51" s="1"/>
  <c r="BA411" i="51" s="1"/>
  <c r="BB411" i="51"/>
  <c r="BC411" i="51" s="1"/>
  <c r="BD411" i="51" s="1"/>
  <c r="BE411" i="51" s="1"/>
  <c r="BF411" i="51" s="1"/>
  <c r="BG411" i="51" s="1"/>
  <c r="BH411" i="51" s="1"/>
  <c r="BI411" i="51" s="1"/>
  <c r="BJ411" i="51" s="1"/>
  <c r="BT2" i="57"/>
  <c r="BU2" i="57" s="1"/>
  <c r="BV2" i="57"/>
  <c r="AA3" i="57"/>
  <c r="R4" i="57"/>
  <c r="R5" i="57"/>
  <c r="R6" i="57"/>
  <c r="R7" i="57"/>
  <c r="R8" i="57"/>
  <c r="R9" i="57"/>
  <c r="R10" i="57"/>
  <c r="R11" i="57"/>
  <c r="R12" i="57"/>
  <c r="R13" i="57"/>
  <c r="R14" i="57"/>
  <c r="R15" i="57"/>
  <c r="C16" i="57"/>
  <c r="D16" i="57"/>
  <c r="E16" i="57"/>
  <c r="F16" i="57"/>
  <c r="G16" i="57"/>
  <c r="H16" i="57"/>
  <c r="I16" i="57"/>
  <c r="J16" i="57"/>
  <c r="K16" i="57"/>
  <c r="L16" i="57"/>
  <c r="M16" i="57"/>
  <c r="S16" i="57"/>
  <c r="AB16" i="57"/>
  <c r="S32" i="57"/>
  <c r="W32" i="57"/>
  <c r="X32" i="57"/>
  <c r="Y32" i="57"/>
  <c r="Z32" i="57"/>
  <c r="AA32" i="57"/>
  <c r="W33" i="57"/>
  <c r="X33" i="57"/>
  <c r="Y33" i="57"/>
  <c r="Z33" i="57"/>
  <c r="AA33" i="57"/>
  <c r="W38" i="57"/>
  <c r="W45" i="57" s="1"/>
  <c r="Y38" i="57"/>
  <c r="AA38" i="57"/>
  <c r="AA45" i="57" s="1"/>
  <c r="AC38" i="57"/>
  <c r="AE38" i="57"/>
  <c r="W39" i="57"/>
  <c r="Y39" i="57"/>
  <c r="Y46" i="57" s="1"/>
  <c r="AA39" i="57"/>
  <c r="AA46" i="57" s="1"/>
  <c r="AC39" i="57"/>
  <c r="AE39" i="57"/>
  <c r="S40" i="57"/>
  <c r="S41" i="57"/>
  <c r="S45" i="57"/>
  <c r="X45" i="57"/>
  <c r="Y45" i="57"/>
  <c r="Z45" i="57"/>
  <c r="S46" i="57"/>
  <c r="W46" i="57"/>
  <c r="X46" i="57"/>
  <c r="Z46" i="57"/>
  <c r="S47" i="57"/>
  <c r="S48" i="57"/>
  <c r="AF55" i="57"/>
  <c r="AG55" i="57"/>
  <c r="AH55" i="57" s="1"/>
  <c r="AI55" i="57" s="1"/>
  <c r="AJ55" i="57" s="1"/>
  <c r="AK55" i="57" s="1"/>
  <c r="AL55" i="57" s="1"/>
  <c r="AM55" i="57" s="1"/>
  <c r="AN55" i="57" s="1"/>
  <c r="AO55" i="57" s="1"/>
  <c r="AP55" i="57" s="1"/>
  <c r="AQ55" i="57" s="1"/>
  <c r="AR55" i="57" s="1"/>
  <c r="AS55" i="57" s="1"/>
  <c r="AT55" i="57" s="1"/>
  <c r="AU55" i="57" s="1"/>
  <c r="AV55" i="57" s="1"/>
  <c r="AW55" i="57" s="1"/>
  <c r="AX55" i="57" s="1"/>
  <c r="AY55" i="57" s="1"/>
  <c r="AZ55" i="57" s="1"/>
  <c r="BA55" i="57" s="1"/>
  <c r="BB55" i="57" s="1"/>
  <c r="BC55" i="57" s="1"/>
  <c r="BD55" i="57" s="1"/>
  <c r="BE55" i="57" s="1"/>
  <c r="BF55" i="57" s="1"/>
  <c r="BG55" i="57" s="1"/>
  <c r="BH55" i="57" s="1"/>
  <c r="BI55" i="57" s="1"/>
  <c r="S56" i="57"/>
  <c r="S58" i="57" s="1"/>
  <c r="Y57" i="57"/>
  <c r="AA57" i="57"/>
  <c r="AE57" i="57"/>
  <c r="AF57" i="57" s="1"/>
  <c r="AG57" i="57" s="1"/>
  <c r="AH57" i="57" s="1"/>
  <c r="AI57" i="57" s="1"/>
  <c r="AJ57" i="57" s="1"/>
  <c r="AK57" i="57" s="1"/>
  <c r="AL57" i="57" s="1"/>
  <c r="AM57" i="57" s="1"/>
  <c r="AN57" i="57" s="1"/>
  <c r="AO57" i="57" s="1"/>
  <c r="AP57" i="57" s="1"/>
  <c r="AQ57" i="57" s="1"/>
  <c r="AR57" i="57" s="1"/>
  <c r="AS57" i="57" s="1"/>
  <c r="AT57" i="57" s="1"/>
  <c r="AU57" i="57" s="1"/>
  <c r="AV57" i="57" s="1"/>
  <c r="AW57" i="57" s="1"/>
  <c r="AX57" i="57" s="1"/>
  <c r="AY57" i="57" s="1"/>
  <c r="AZ57" i="57" s="1"/>
  <c r="BA57" i="57" s="1"/>
  <c r="BB57" i="57" s="1"/>
  <c r="BC57" i="57" s="1"/>
  <c r="BD57" i="57" s="1"/>
  <c r="BE57" i="57" s="1"/>
  <c r="BF57" i="57" s="1"/>
  <c r="BG57" i="57" s="1"/>
  <c r="BH57" i="57" s="1"/>
  <c r="BI57" i="57"/>
  <c r="V58" i="57"/>
  <c r="V59" i="57" s="1"/>
  <c r="W58" i="57"/>
  <c r="W59" i="57"/>
  <c r="Z65" i="57"/>
  <c r="Z66" i="57" s="1"/>
  <c r="W66" i="57"/>
  <c r="X66" i="57"/>
  <c r="Y66" i="57"/>
  <c r="S70" i="57"/>
  <c r="T70" i="57"/>
  <c r="U70" i="57"/>
  <c r="W70" i="57"/>
  <c r="X70" i="57"/>
  <c r="C56" i="55" s="1"/>
  <c r="Y70" i="57"/>
  <c r="Y131" i="57" s="1"/>
  <c r="Z70" i="57"/>
  <c r="D56" i="55" s="1"/>
  <c r="S71" i="57"/>
  <c r="T71" i="57"/>
  <c r="U71" i="57"/>
  <c r="W71" i="57"/>
  <c r="X71" i="57"/>
  <c r="C57" i="55" s="1"/>
  <c r="Y71" i="57"/>
  <c r="Z71" i="57"/>
  <c r="D57" i="55" s="1"/>
  <c r="S72" i="57"/>
  <c r="T72" i="57"/>
  <c r="U72" i="57"/>
  <c r="W72" i="57"/>
  <c r="X72" i="57"/>
  <c r="C58" i="55" s="1"/>
  <c r="Y72" i="57"/>
  <c r="Z72" i="57"/>
  <c r="D58" i="55" s="1"/>
  <c r="S73" i="57"/>
  <c r="T73" i="57"/>
  <c r="U73" i="57"/>
  <c r="W73" i="57"/>
  <c r="X73" i="57"/>
  <c r="C59" i="55" s="1"/>
  <c r="Y73" i="57"/>
  <c r="Z73" i="57"/>
  <c r="AA73" i="57"/>
  <c r="S74" i="57"/>
  <c r="T74" i="57"/>
  <c r="U74" i="57"/>
  <c r="W74" i="57"/>
  <c r="X74" i="57"/>
  <c r="C60" i="55" s="1"/>
  <c r="Y74" i="57"/>
  <c r="Z74" i="57"/>
  <c r="S75" i="57"/>
  <c r="T93" i="57" s="1"/>
  <c r="T75" i="57"/>
  <c r="U93" i="57" s="1"/>
  <c r="U75" i="57"/>
  <c r="W75" i="57"/>
  <c r="X75" i="57"/>
  <c r="Y75" i="57"/>
  <c r="Z75" i="57"/>
  <c r="AA75" i="57"/>
  <c r="S76" i="57"/>
  <c r="T76" i="57"/>
  <c r="U76" i="57"/>
  <c r="W76" i="57"/>
  <c r="X76" i="57"/>
  <c r="C62" i="55" s="1"/>
  <c r="Y76" i="57"/>
  <c r="Z76" i="57"/>
  <c r="D62" i="55" s="1"/>
  <c r="S77" i="57"/>
  <c r="T77" i="57"/>
  <c r="U77" i="57"/>
  <c r="W77" i="57"/>
  <c r="X77" i="57"/>
  <c r="C63" i="55" s="1"/>
  <c r="Y77" i="57"/>
  <c r="Z77" i="57"/>
  <c r="D63" i="55" s="1"/>
  <c r="S78" i="57"/>
  <c r="T78" i="57"/>
  <c r="U78" i="57"/>
  <c r="W78" i="57"/>
  <c r="X78" i="57"/>
  <c r="Y78" i="57"/>
  <c r="Z78" i="57"/>
  <c r="S79" i="57"/>
  <c r="T79" i="57"/>
  <c r="U97" i="57" s="1"/>
  <c r="U79" i="57"/>
  <c r="W79" i="57"/>
  <c r="X79" i="57"/>
  <c r="Y79" i="57"/>
  <c r="Z79" i="57"/>
  <c r="S80" i="57"/>
  <c r="T80" i="57"/>
  <c r="U80" i="57"/>
  <c r="W80" i="57"/>
  <c r="X80" i="57"/>
  <c r="Y80" i="57"/>
  <c r="Z80" i="57"/>
  <c r="D66" i="55" s="1"/>
  <c r="S81" i="57"/>
  <c r="T81" i="57"/>
  <c r="U99" i="57" s="1"/>
  <c r="U81" i="57"/>
  <c r="W81" i="57"/>
  <c r="X81" i="57"/>
  <c r="C67" i="55" s="1"/>
  <c r="Y81" i="57"/>
  <c r="Z81" i="57"/>
  <c r="D67" i="55" s="1"/>
  <c r="T89" i="57"/>
  <c r="U89" i="57" s="1"/>
  <c r="S91" i="57"/>
  <c r="T91" i="57" s="1"/>
  <c r="U91" i="57" s="1"/>
  <c r="S92" i="57"/>
  <c r="T92" i="57"/>
  <c r="U92" i="57"/>
  <c r="S93" i="57"/>
  <c r="S94" i="57"/>
  <c r="T94" i="57"/>
  <c r="U94" i="57"/>
  <c r="S95" i="57"/>
  <c r="T95" i="57"/>
  <c r="U95" i="57"/>
  <c r="S96" i="57"/>
  <c r="T96" i="57"/>
  <c r="U96" i="57"/>
  <c r="S97" i="57"/>
  <c r="T97" i="57"/>
  <c r="S99" i="57"/>
  <c r="T99" i="57"/>
  <c r="W103" i="57"/>
  <c r="X103" i="57" s="1"/>
  <c r="Y103" i="57"/>
  <c r="Z103" i="57"/>
  <c r="W104" i="57"/>
  <c r="W105" i="57"/>
  <c r="X105" i="57" s="1"/>
  <c r="W106" i="57"/>
  <c r="X106" i="57"/>
  <c r="C74" i="55" s="1"/>
  <c r="V117" i="57"/>
  <c r="V118" i="57"/>
  <c r="X118" i="57"/>
  <c r="Y118" i="57"/>
  <c r="V119" i="57"/>
  <c r="W119" i="57"/>
  <c r="V120" i="57"/>
  <c r="W120" i="57"/>
  <c r="V121" i="57"/>
  <c r="W121" i="57"/>
  <c r="V122" i="57"/>
  <c r="V123" i="57"/>
  <c r="V124" i="57"/>
  <c r="V125" i="57"/>
  <c r="V126" i="57"/>
  <c r="V127" i="57"/>
  <c r="V128" i="57"/>
  <c r="X131" i="57"/>
  <c r="Z131" i="57"/>
  <c r="W132" i="57"/>
  <c r="X132" i="57"/>
  <c r="Y132" i="57"/>
  <c r="Z132" i="57"/>
  <c r="W133" i="57"/>
  <c r="X133" i="57"/>
  <c r="Y133" i="57"/>
  <c r="Z133" i="57"/>
  <c r="W134" i="57"/>
  <c r="X134" i="57"/>
  <c r="Y134" i="57"/>
  <c r="AA134" i="57"/>
  <c r="Y135" i="57"/>
  <c r="Z135" i="57"/>
  <c r="AA136" i="57"/>
  <c r="X141" i="57"/>
  <c r="Y141" i="57"/>
  <c r="Z141" i="57"/>
  <c r="X165" i="57"/>
  <c r="Y165" i="57"/>
  <c r="X166" i="57"/>
  <c r="Y166" i="57"/>
  <c r="X167" i="57"/>
  <c r="Y167" i="57" s="1"/>
  <c r="X168" i="57"/>
  <c r="Y168" i="57" s="1"/>
  <c r="X169" i="57"/>
  <c r="Y169" i="57" s="1"/>
  <c r="X170" i="57"/>
  <c r="Y170" i="57"/>
  <c r="X171" i="57"/>
  <c r="Y171" i="57"/>
  <c r="X191" i="57"/>
  <c r="X57" i="57" s="1"/>
  <c r="X193" i="57"/>
  <c r="Z57" i="57" s="1"/>
  <c r="X195" i="57"/>
  <c r="AB57" i="57" s="1"/>
  <c r="X196" i="57"/>
  <c r="AC57" i="57" s="1"/>
  <c r="W209" i="57"/>
  <c r="X209" i="57"/>
  <c r="Y209" i="57"/>
  <c r="Z209" i="57"/>
  <c r="W210" i="57"/>
  <c r="X210" i="57"/>
  <c r="Y210" i="57"/>
  <c r="Z210" i="57"/>
  <c r="W211" i="57"/>
  <c r="X211" i="57"/>
  <c r="Y211" i="57"/>
  <c r="Z211" i="57"/>
  <c r="W212" i="57"/>
  <c r="X212" i="57"/>
  <c r="Y212" i="57"/>
  <c r="Z212" i="57"/>
  <c r="V223" i="57"/>
  <c r="V224" i="57"/>
  <c r="W224" i="57"/>
  <c r="X224" i="57"/>
  <c r="V225" i="57"/>
  <c r="W225" i="57"/>
  <c r="X225" i="57"/>
  <c r="V226" i="57"/>
  <c r="W226" i="57"/>
  <c r="X226" i="57"/>
  <c r="V227" i="57"/>
  <c r="W227" i="57"/>
  <c r="V228" i="57"/>
  <c r="W228" i="57"/>
  <c r="V229" i="57"/>
  <c r="V230" i="57"/>
  <c r="W230" i="57"/>
  <c r="X230" i="57"/>
  <c r="V231" i="57"/>
  <c r="W231" i="57"/>
  <c r="X231" i="57"/>
  <c r="V232" i="57"/>
  <c r="W232" i="57"/>
  <c r="X232" i="57"/>
  <c r="V233" i="57"/>
  <c r="X233" i="57"/>
  <c r="V234" i="57"/>
  <c r="W234" i="57"/>
  <c r="X234" i="57"/>
  <c r="V235" i="57"/>
  <c r="W235" i="57"/>
  <c r="X235" i="57"/>
  <c r="C1" i="61"/>
  <c r="D1" i="61"/>
  <c r="E1" i="61"/>
  <c r="F1" i="61" s="1"/>
  <c r="G1" i="61" s="1"/>
  <c r="H1" i="61" s="1"/>
  <c r="I1" i="61" s="1"/>
  <c r="J1" i="61"/>
  <c r="K1" i="61" s="1"/>
  <c r="L1" i="61" s="1"/>
  <c r="M1" i="61"/>
  <c r="N1" i="61" s="1"/>
  <c r="O1" i="61" s="1"/>
  <c r="P1" i="61" s="1"/>
  <c r="Q1" i="61" s="1"/>
  <c r="R1" i="61" s="1"/>
  <c r="S1" i="61" s="1"/>
  <c r="T1" i="61" s="1"/>
  <c r="U1" i="61" s="1"/>
  <c r="V1" i="61" s="1"/>
  <c r="W1" i="61" s="1"/>
  <c r="X1" i="61" s="1"/>
  <c r="Y1" i="61" s="1"/>
  <c r="Z1" i="61"/>
  <c r="AA1" i="61" s="1"/>
  <c r="AB1" i="61" s="1"/>
  <c r="AC1" i="61"/>
  <c r="AD1" i="61" s="1"/>
  <c r="AE1" i="61" s="1"/>
  <c r="AF1" i="61" s="1"/>
  <c r="AG1" i="61" s="1"/>
  <c r="AH1" i="61" s="1"/>
  <c r="AI1" i="61" s="1"/>
  <c r="AJ1" i="61" s="1"/>
  <c r="AK1" i="61" s="1"/>
  <c r="AL1" i="61" s="1"/>
  <c r="AM1" i="61" s="1"/>
  <c r="AN1" i="61" s="1"/>
  <c r="AO1" i="61" s="1"/>
  <c r="AP1" i="61" s="1"/>
  <c r="AQ1" i="61" s="1"/>
  <c r="AR1" i="61" s="1"/>
  <c r="AS1" i="61" s="1"/>
  <c r="AT1" i="61" s="1"/>
  <c r="AU1" i="61" s="1"/>
  <c r="AV1" i="61" s="1"/>
  <c r="AW1" i="61" s="1"/>
  <c r="AX1" i="61" s="1"/>
  <c r="AY1" i="61" s="1"/>
  <c r="AZ1" i="61" s="1"/>
  <c r="BA1" i="61" s="1"/>
  <c r="BB1" i="61" s="1"/>
  <c r="BC1" i="61" s="1"/>
  <c r="BD1" i="61" s="1"/>
  <c r="BE1" i="61" s="1"/>
  <c r="BF1" i="61" s="1"/>
  <c r="BG1" i="61" s="1"/>
  <c r="BH1" i="61" s="1"/>
  <c r="BI1" i="61" s="1"/>
  <c r="AO3" i="33"/>
  <c r="AP3" i="33" s="1"/>
  <c r="AQ3" i="33" s="1"/>
  <c r="AR3" i="33" s="1"/>
  <c r="AS3" i="33" s="1"/>
  <c r="AT3" i="33" s="1"/>
  <c r="AU3" i="33" s="1"/>
  <c r="AV3" i="33"/>
  <c r="AW3" i="33" s="1"/>
  <c r="AX3" i="33" s="1"/>
  <c r="AY3" i="33" s="1"/>
  <c r="AZ3" i="33" s="1"/>
  <c r="BA3" i="33" s="1"/>
  <c r="BB3" i="33" s="1"/>
  <c r="BC3" i="33" s="1"/>
  <c r="BD3" i="33" s="1"/>
  <c r="BE3" i="33" s="1"/>
  <c r="BF3" i="33" s="1"/>
  <c r="BG3" i="33" s="1"/>
  <c r="BH3" i="33" s="1"/>
  <c r="BI3" i="33" s="1"/>
  <c r="BJ3" i="33" s="1"/>
  <c r="BK3" i="33" s="1"/>
  <c r="BL3" i="33" s="1"/>
  <c r="BM3" i="33" s="1"/>
  <c r="BN3" i="33" s="1"/>
  <c r="BO3" i="33" s="1"/>
  <c r="BP3" i="33" s="1"/>
  <c r="BQ3" i="33" s="1"/>
  <c r="BR3" i="33" s="1"/>
  <c r="BS3" i="33" s="1"/>
  <c r="BT3" i="33" s="1"/>
  <c r="BU3" i="33"/>
  <c r="BV3" i="33" s="1"/>
  <c r="BW3" i="33" s="1"/>
  <c r="BX3" i="33" s="1"/>
  <c r="BY3" i="33" s="1"/>
  <c r="BZ3" i="33" s="1"/>
  <c r="CA3" i="33" s="1"/>
  <c r="CB3" i="33" s="1"/>
  <c r="CC3" i="33" s="1"/>
  <c r="CD3" i="33" s="1"/>
  <c r="CE3" i="33" s="1"/>
  <c r="CF3" i="33" s="1"/>
  <c r="CG3" i="33" s="1"/>
  <c r="CH3" i="33" s="1"/>
  <c r="CI3" i="33" s="1"/>
  <c r="CJ3" i="33" s="1"/>
  <c r="CK3" i="33" s="1"/>
  <c r="CL3" i="33" s="1"/>
  <c r="CM3" i="33" s="1"/>
  <c r="CN3" i="33" s="1"/>
  <c r="CO3" i="33" s="1"/>
  <c r="CP3" i="33" s="1"/>
  <c r="CQ3" i="33" s="1"/>
  <c r="CR3" i="33" s="1"/>
  <c r="CS3" i="33" s="1"/>
  <c r="CT3" i="33" s="1"/>
  <c r="CU3" i="33" s="1"/>
  <c r="CV3" i="33" s="1"/>
  <c r="CW3" i="33" s="1"/>
  <c r="CX3" i="33" s="1"/>
  <c r="CY3" i="33" s="1"/>
  <c r="CZ3" i="33" s="1"/>
  <c r="DA3" i="33" s="1"/>
  <c r="DB3" i="33" s="1"/>
  <c r="DC3" i="33" s="1"/>
  <c r="DD3" i="33" s="1"/>
  <c r="DE3" i="33" s="1"/>
  <c r="DF3" i="33" s="1"/>
  <c r="DG3" i="33" s="1"/>
  <c r="DH3" i="33" s="1"/>
  <c r="DI3" i="33" s="1"/>
  <c r="DJ3" i="33" s="1"/>
  <c r="DK3" i="33" s="1"/>
  <c r="DL3" i="33" s="1"/>
  <c r="DM3" i="33" s="1"/>
  <c r="DN3" i="33" s="1"/>
  <c r="DO3" i="33" s="1"/>
  <c r="DP3" i="33" s="1"/>
  <c r="DQ3" i="33" s="1"/>
  <c r="DR3" i="33" s="1"/>
  <c r="DS3" i="33" s="1"/>
  <c r="DT3" i="33" s="1"/>
  <c r="DU3" i="33" s="1"/>
  <c r="DV3" i="33" s="1"/>
  <c r="DW3" i="33" s="1"/>
  <c r="DX3" i="33" s="1"/>
  <c r="C4" i="33"/>
  <c r="D4" i="33" s="1"/>
  <c r="E4" i="33"/>
  <c r="F4" i="33" s="1"/>
  <c r="G4" i="33" s="1"/>
  <c r="H4" i="33" s="1"/>
  <c r="I4" i="33" s="1"/>
  <c r="J4" i="33" s="1"/>
  <c r="K4" i="33" s="1"/>
  <c r="L4" i="33" s="1"/>
  <c r="M4" i="33" s="1"/>
  <c r="N4" i="33" s="1"/>
  <c r="O4" i="33" s="1"/>
  <c r="P4" i="33" s="1"/>
  <c r="Q4" i="33" s="1"/>
  <c r="R4" i="33" s="1"/>
  <c r="S4" i="33" s="1"/>
  <c r="T4" i="33"/>
  <c r="U4" i="33" s="1"/>
  <c r="V4" i="33" s="1"/>
  <c r="W4" i="33" s="1"/>
  <c r="X4" i="33"/>
  <c r="Y4" i="33"/>
  <c r="Z4" i="33"/>
  <c r="AA4" i="33" s="1"/>
  <c r="AB4" i="33" s="1"/>
  <c r="AC4" i="33" s="1"/>
  <c r="AD4" i="33" s="1"/>
  <c r="AE4" i="33" s="1"/>
  <c r="AF4" i="33" s="1"/>
  <c r="AG4" i="33" s="1"/>
  <c r="AH4" i="33" s="1"/>
  <c r="AI4" i="33" s="1"/>
  <c r="AJ4" i="33" s="1"/>
  <c r="AK4" i="33" s="1"/>
  <c r="AL4" i="33" s="1"/>
  <c r="AM4" i="33" s="1"/>
  <c r="AN4" i="33"/>
  <c r="AO4" i="33" s="1"/>
  <c r="AP4" i="33" s="1"/>
  <c r="AQ4" i="33" s="1"/>
  <c r="AR4" i="33" s="1"/>
  <c r="AS4" i="33" s="1"/>
  <c r="AT4" i="33" s="1"/>
  <c r="AU4" i="33" s="1"/>
  <c r="AV4" i="33" s="1"/>
  <c r="AW4" i="33" s="1"/>
  <c r="AX4" i="33" s="1"/>
  <c r="AY4" i="33" s="1"/>
  <c r="AZ4" i="33" s="1"/>
  <c r="BA4" i="33" s="1"/>
  <c r="BB4" i="33" s="1"/>
  <c r="BC4" i="33" s="1"/>
  <c r="BD4" i="33" s="1"/>
  <c r="BE4" i="33" s="1"/>
  <c r="BF4" i="33" s="1"/>
  <c r="BG4" i="33" s="1"/>
  <c r="BH4" i="33" s="1"/>
  <c r="BI4" i="33" s="1"/>
  <c r="BJ4" i="33" s="1"/>
  <c r="BK4" i="33" s="1"/>
  <c r="BL4" i="33" s="1"/>
  <c r="BM4" i="33" s="1"/>
  <c r="BN4" i="33" s="1"/>
  <c r="BO4" i="33" s="1"/>
  <c r="BP4" i="33" s="1"/>
  <c r="BQ4" i="33" s="1"/>
  <c r="BR4" i="33" s="1"/>
  <c r="BS4" i="33" s="1"/>
  <c r="BT4" i="33" s="1"/>
  <c r="BU4" i="33" s="1"/>
  <c r="BV4" i="33" s="1"/>
  <c r="BW4" i="33" s="1"/>
  <c r="BX4" i="33" s="1"/>
  <c r="BY4" i="33" s="1"/>
  <c r="BZ4" i="33" s="1"/>
  <c r="CA4" i="33" s="1"/>
  <c r="CB4" i="33" s="1"/>
  <c r="CC4" i="33" s="1"/>
  <c r="CD4" i="33" s="1"/>
  <c r="CE4" i="33" s="1"/>
  <c r="CF4" i="33" s="1"/>
  <c r="CG4" i="33" s="1"/>
  <c r="CH4" i="33" s="1"/>
  <c r="CI4" i="33" s="1"/>
  <c r="CJ4" i="33" s="1"/>
  <c r="CK4" i="33" s="1"/>
  <c r="CL4" i="33" s="1"/>
  <c r="CM4" i="33" s="1"/>
  <c r="CN4" i="33" s="1"/>
  <c r="CO4" i="33" s="1"/>
  <c r="CP4" i="33" s="1"/>
  <c r="CQ4" i="33" s="1"/>
  <c r="CR4" i="33" s="1"/>
  <c r="CS4" i="33" s="1"/>
  <c r="CT4" i="33" s="1"/>
  <c r="CU4" i="33" s="1"/>
  <c r="CV4" i="33" s="1"/>
  <c r="CW4" i="33" s="1"/>
  <c r="CX4" i="33" s="1"/>
  <c r="CY4" i="33" s="1"/>
  <c r="CZ4" i="33" s="1"/>
  <c r="DA4" i="33" s="1"/>
  <c r="DB4" i="33" s="1"/>
  <c r="DC4" i="33" s="1"/>
  <c r="DD4" i="33" s="1"/>
  <c r="DE4" i="33"/>
  <c r="DF4" i="33" s="1"/>
  <c r="DG4" i="33" s="1"/>
  <c r="DH4" i="33" s="1"/>
  <c r="DI4" i="33" s="1"/>
  <c r="DJ4" i="33" s="1"/>
  <c r="DK4" i="33" s="1"/>
  <c r="DL4" i="33" s="1"/>
  <c r="DM4" i="33" s="1"/>
  <c r="DN4" i="33" s="1"/>
  <c r="DO4" i="33"/>
  <c r="DP4" i="33" s="1"/>
  <c r="DQ4" i="33" s="1"/>
  <c r="DR4" i="33" s="1"/>
  <c r="DS4" i="33" s="1"/>
  <c r="DT4" i="33" s="1"/>
  <c r="DU4" i="33" s="1"/>
  <c r="DV4" i="33" s="1"/>
  <c r="DW4" i="33" s="1"/>
  <c r="DX4" i="33" s="1"/>
  <c r="B7" i="33"/>
  <c r="B9" i="33"/>
  <c r="B10" i="33"/>
  <c r="B11" i="33"/>
  <c r="B13" i="33"/>
  <c r="B14" i="33"/>
  <c r="B15" i="33"/>
  <c r="B16" i="33"/>
  <c r="B17" i="33"/>
  <c r="B18" i="33"/>
  <c r="B19" i="33"/>
  <c r="B21" i="33"/>
  <c r="C21" i="33"/>
  <c r="D21" i="33"/>
  <c r="E21" i="33"/>
  <c r="F21" i="33"/>
  <c r="G21" i="33"/>
  <c r="J21" i="33"/>
  <c r="K21" i="33"/>
  <c r="L21" i="33"/>
  <c r="M21" i="33"/>
  <c r="N21" i="33"/>
  <c r="O21" i="33"/>
  <c r="W21" i="33"/>
  <c r="Y21" i="33"/>
  <c r="Z21" i="33"/>
  <c r="AA21" i="33"/>
  <c r="AB21" i="33"/>
  <c r="AC21" i="33"/>
  <c r="AD21" i="33"/>
  <c r="AE21" i="33"/>
  <c r="AH21" i="33"/>
  <c r="AI21" i="33"/>
  <c r="AK21" i="33"/>
  <c r="AP21" i="33"/>
  <c r="AQ21" i="33"/>
  <c r="AR21" i="33"/>
  <c r="AS21" i="33"/>
  <c r="AT21" i="33"/>
  <c r="AU21" i="33"/>
  <c r="AV21" i="33"/>
  <c r="AW21" i="33"/>
  <c r="BC21" i="33"/>
  <c r="BE21" i="33"/>
  <c r="BF21" i="33"/>
  <c r="BG21" i="33"/>
  <c r="BH21" i="33"/>
  <c r="BI21" i="33"/>
  <c r="B22" i="33"/>
  <c r="B23" i="33"/>
  <c r="B25" i="33"/>
  <c r="B72" i="33" s="1"/>
  <c r="B26" i="33"/>
  <c r="B27" i="33"/>
  <c r="B28" i="33"/>
  <c r="B29" i="33"/>
  <c r="B30" i="33"/>
  <c r="B31" i="33"/>
  <c r="B59" i="33"/>
  <c r="C59" i="33"/>
  <c r="B61" i="33"/>
  <c r="B62" i="33"/>
  <c r="B60" i="59" s="1"/>
  <c r="B67" i="33"/>
  <c r="B68" i="33"/>
  <c r="B70" i="33"/>
  <c r="B62" i="59" s="1"/>
  <c r="C70" i="33"/>
  <c r="C62" i="59" s="1"/>
  <c r="B82" i="33"/>
  <c r="B67" i="59" s="1"/>
  <c r="A83" i="33"/>
  <c r="B83" i="33"/>
  <c r="A85" i="33"/>
  <c r="B85" i="33"/>
  <c r="C85" i="33"/>
  <c r="D85" i="33"/>
  <c r="E85" i="33"/>
  <c r="F85" i="33"/>
  <c r="G85" i="33"/>
  <c r="H85" i="33"/>
  <c r="I85" i="33"/>
  <c r="J85" i="33"/>
  <c r="K85" i="33"/>
  <c r="L85" i="33"/>
  <c r="M85" i="33"/>
  <c r="N85" i="33"/>
  <c r="O85" i="33"/>
  <c r="P85" i="33"/>
  <c r="Q85" i="33"/>
  <c r="R85" i="33"/>
  <c r="S85" i="33"/>
  <c r="T85" i="33"/>
  <c r="U85" i="33"/>
  <c r="V85" i="33"/>
  <c r="W85" i="33"/>
  <c r="X85" i="33"/>
  <c r="Y85" i="33"/>
  <c r="Z85" i="33"/>
  <c r="AA85" i="33"/>
  <c r="AB85" i="33"/>
  <c r="AC85" i="33"/>
  <c r="AD85" i="33"/>
  <c r="AE85" i="33"/>
  <c r="AF85" i="33"/>
  <c r="AG85" i="33"/>
  <c r="AH85" i="33"/>
  <c r="AI85" i="33"/>
  <c r="AJ85" i="33"/>
  <c r="AK85" i="33"/>
  <c r="AL85" i="33"/>
  <c r="AM85" i="33"/>
  <c r="AN85" i="33"/>
  <c r="AO85" i="33"/>
  <c r="AP85" i="33"/>
  <c r="AQ85" i="33"/>
  <c r="AR85" i="33"/>
  <c r="AS85" i="33"/>
  <c r="AT85" i="33"/>
  <c r="AU85" i="33"/>
  <c r="AV85" i="33"/>
  <c r="AW85" i="33"/>
  <c r="AX85" i="33"/>
  <c r="AY85" i="33"/>
  <c r="AZ85" i="33"/>
  <c r="BA85" i="33"/>
  <c r="BB85" i="33"/>
  <c r="BC85" i="33"/>
  <c r="BD85" i="33"/>
  <c r="BE85" i="33"/>
  <c r="BF85" i="33"/>
  <c r="BG85" i="33"/>
  <c r="BH85" i="33"/>
  <c r="BI85" i="33"/>
  <c r="B90" i="33"/>
  <c r="B91" i="33"/>
  <c r="B92" i="33"/>
  <c r="C92" i="33"/>
  <c r="D92" i="33"/>
  <c r="E92" i="33"/>
  <c r="F92" i="33"/>
  <c r="G92" i="33"/>
  <c r="H92" i="33"/>
  <c r="I92" i="33"/>
  <c r="J92" i="33"/>
  <c r="K92" i="33"/>
  <c r="L92" i="33"/>
  <c r="M92" i="33"/>
  <c r="N92" i="33"/>
  <c r="O92" i="33"/>
  <c r="P92" i="33"/>
  <c r="Q92" i="33"/>
  <c r="R92" i="33"/>
  <c r="S92" i="33"/>
  <c r="T92" i="33"/>
  <c r="U92" i="33"/>
  <c r="V92" i="33"/>
  <c r="W92" i="33"/>
  <c r="X92" i="33"/>
  <c r="Y92" i="33"/>
  <c r="Z92" i="33"/>
  <c r="AA92" i="33"/>
  <c r="AB92" i="33"/>
  <c r="AC92" i="33"/>
  <c r="AD92" i="33"/>
  <c r="AE92" i="33"/>
  <c r="AF92" i="33"/>
  <c r="AG92" i="33"/>
  <c r="AH92" i="33"/>
  <c r="AI92" i="33"/>
  <c r="AJ92" i="33"/>
  <c r="AK92" i="33"/>
  <c r="AL92" i="33"/>
  <c r="AM92" i="33"/>
  <c r="AN92" i="33"/>
  <c r="AO92" i="33"/>
  <c r="AP92" i="33"/>
  <c r="AQ92" i="33"/>
  <c r="AR92" i="33"/>
  <c r="AS92" i="33"/>
  <c r="AT92" i="33"/>
  <c r="AU92" i="33"/>
  <c r="AV92" i="33"/>
  <c r="AW92" i="33"/>
  <c r="AX92" i="33"/>
  <c r="AY92" i="33"/>
  <c r="AZ92" i="33"/>
  <c r="BA92" i="33"/>
  <c r="BB92" i="33"/>
  <c r="BC92" i="33"/>
  <c r="BD92" i="33"/>
  <c r="BE92" i="33"/>
  <c r="BF92" i="33"/>
  <c r="BG92" i="33"/>
  <c r="BH92" i="33"/>
  <c r="BI92" i="33"/>
  <c r="B108" i="33"/>
  <c r="C108" i="33"/>
  <c r="D108" i="33"/>
  <c r="E108" i="33"/>
  <c r="F108" i="33"/>
  <c r="G108" i="33"/>
  <c r="H108" i="33"/>
  <c r="I108" i="33"/>
  <c r="J108" i="33"/>
  <c r="K108" i="33"/>
  <c r="L108" i="33"/>
  <c r="M108" i="33"/>
  <c r="N108" i="33"/>
  <c r="O108" i="33"/>
  <c r="P108" i="33"/>
  <c r="Q108" i="33"/>
  <c r="R108" i="33"/>
  <c r="S108" i="33"/>
  <c r="T108" i="33"/>
  <c r="U108" i="33"/>
  <c r="V108" i="33"/>
  <c r="W108" i="33"/>
  <c r="X108" i="33"/>
  <c r="Y108" i="33"/>
  <c r="Z108" i="33"/>
  <c r="AA108" i="33"/>
  <c r="AB108" i="33"/>
  <c r="AC108" i="33"/>
  <c r="AD108" i="33"/>
  <c r="AE108" i="33"/>
  <c r="AF108" i="33"/>
  <c r="AG108" i="33"/>
  <c r="AH108" i="33"/>
  <c r="AI108" i="33"/>
  <c r="AJ108" i="33"/>
  <c r="AK108" i="33"/>
  <c r="AL108" i="33"/>
  <c r="AM108" i="33"/>
  <c r="AN108" i="33"/>
  <c r="AO108" i="33"/>
  <c r="AP108" i="33"/>
  <c r="AQ108" i="33"/>
  <c r="AR108" i="33"/>
  <c r="AS108" i="33"/>
  <c r="AT108" i="33"/>
  <c r="AU108" i="33"/>
  <c r="AV108" i="33"/>
  <c r="AW108" i="33"/>
  <c r="AX108" i="33"/>
  <c r="AY108" i="33"/>
  <c r="AZ108" i="33"/>
  <c r="BA108" i="33"/>
  <c r="BB108" i="33"/>
  <c r="BC108" i="33"/>
  <c r="BD108" i="33"/>
  <c r="BE108" i="33"/>
  <c r="BF108" i="33"/>
  <c r="BG108" i="33"/>
  <c r="BH108" i="33"/>
  <c r="BI108" i="33"/>
  <c r="R117" i="33"/>
  <c r="W118" i="33"/>
  <c r="X118" i="33" s="1"/>
  <c r="Y118" i="33" s="1"/>
  <c r="Z118" i="33" s="1"/>
  <c r="B122" i="33"/>
  <c r="B127" i="33"/>
  <c r="C139" i="33"/>
  <c r="D139" i="33" s="1"/>
  <c r="E139" i="33" s="1"/>
  <c r="F139" i="33" s="1"/>
  <c r="G139" i="33" s="1"/>
  <c r="H139" i="33" s="1"/>
  <c r="I139" i="33" s="1"/>
  <c r="J139" i="33" s="1"/>
  <c r="K139" i="33" s="1"/>
  <c r="L139" i="33" s="1"/>
  <c r="M139" i="33" s="1"/>
  <c r="N139" i="33" s="1"/>
  <c r="O139" i="33" s="1"/>
  <c r="P139" i="33" s="1"/>
  <c r="Q139" i="33" s="1"/>
  <c r="R139" i="33" s="1"/>
  <c r="S139" i="33" s="1"/>
  <c r="T139" i="33" s="1"/>
  <c r="U139" i="33" s="1"/>
  <c r="V139" i="33" s="1"/>
  <c r="W139" i="33" s="1"/>
  <c r="X139" i="33" s="1"/>
  <c r="Y139" i="33" s="1"/>
  <c r="Z139" i="33" s="1"/>
  <c r="AA139" i="33" s="1"/>
  <c r="AB139" i="33" s="1"/>
  <c r="AC139" i="33" s="1"/>
  <c r="AD139" i="33" s="1"/>
  <c r="AE139" i="33" s="1"/>
  <c r="AF139" i="33" s="1"/>
  <c r="AG139" i="33" s="1"/>
  <c r="AH139" i="33" s="1"/>
  <c r="AI139" i="33" s="1"/>
  <c r="AJ139" i="33" s="1"/>
  <c r="AK139" i="33" s="1"/>
  <c r="AL139" i="33" s="1"/>
  <c r="AM139" i="33" s="1"/>
  <c r="AN139" i="33" s="1"/>
  <c r="AO139" i="33" s="1"/>
  <c r="AP139" i="33" s="1"/>
  <c r="AQ139" i="33" s="1"/>
  <c r="AR139" i="33" s="1"/>
  <c r="AS139" i="33" s="1"/>
  <c r="AT139" i="33" s="1"/>
  <c r="AU139" i="33" s="1"/>
  <c r="AV139" i="33" s="1"/>
  <c r="AW139" i="33" s="1"/>
  <c r="AX139" i="33" s="1"/>
  <c r="AY139" i="33" s="1"/>
  <c r="AZ139" i="33" s="1"/>
  <c r="BA139" i="33" s="1"/>
  <c r="BB139" i="33" s="1"/>
  <c r="BC139" i="33" s="1"/>
  <c r="BD139" i="33" s="1"/>
  <c r="BE139" i="33" s="1"/>
  <c r="BF139" i="33" s="1"/>
  <c r="BG139" i="33" s="1"/>
  <c r="BH139" i="33" s="1"/>
  <c r="BI139" i="33" s="1"/>
  <c r="B170" i="33"/>
  <c r="C170" i="33"/>
  <c r="D170" i="33"/>
  <c r="B171" i="33"/>
  <c r="C171" i="33"/>
  <c r="D171" i="33"/>
  <c r="B172" i="33"/>
  <c r="C172" i="33"/>
  <c r="D172" i="33"/>
  <c r="B173" i="33"/>
  <c r="C173" i="33"/>
  <c r="B174" i="33"/>
  <c r="C174" i="33"/>
  <c r="B175" i="33"/>
  <c r="B176" i="33"/>
  <c r="C176" i="33"/>
  <c r="D176" i="33"/>
  <c r="B177" i="33"/>
  <c r="C177" i="33"/>
  <c r="D177" i="33"/>
  <c r="B178" i="33"/>
  <c r="B179" i="33"/>
  <c r="D179" i="33"/>
  <c r="B180" i="33"/>
  <c r="D180" i="33"/>
  <c r="B181" i="33"/>
  <c r="C181" i="33"/>
  <c r="D181" i="33"/>
  <c r="B189" i="33"/>
  <c r="C189" i="33"/>
  <c r="D189" i="33"/>
  <c r="AA284" i="33"/>
  <c r="AB284" i="33"/>
  <c r="AC284" i="33"/>
  <c r="AA285" i="33"/>
  <c r="AB285" i="33"/>
  <c r="AC285" i="33"/>
  <c r="AA286" i="33"/>
  <c r="AB286" i="33"/>
  <c r="AC286" i="33"/>
  <c r="AA287" i="33"/>
  <c r="AB287" i="33"/>
  <c r="AC287" i="33"/>
  <c r="AA288" i="33"/>
  <c r="AB288" i="33"/>
  <c r="AC288" i="33"/>
  <c r="AA289" i="33"/>
  <c r="AB289" i="33"/>
  <c r="AC289" i="33"/>
  <c r="AA290" i="33"/>
  <c r="AB290" i="33"/>
  <c r="AC290" i="33"/>
  <c r="AA291" i="33"/>
  <c r="AB291" i="33"/>
  <c r="AC291" i="33"/>
  <c r="AA292" i="33"/>
  <c r="AB292" i="33"/>
  <c r="AC292" i="33"/>
  <c r="AA293" i="33"/>
  <c r="AB293" i="33"/>
  <c r="AC293" i="33"/>
  <c r="AA294" i="33"/>
  <c r="AB294" i="33"/>
  <c r="AC294" i="33"/>
  <c r="AA295" i="33"/>
  <c r="AB295" i="33"/>
  <c r="AC295" i="33"/>
  <c r="B317" i="33"/>
  <c r="B323" i="33"/>
  <c r="B324" i="33"/>
  <c r="B325" i="33"/>
  <c r="B326" i="33"/>
  <c r="B327" i="33"/>
  <c r="B328" i="33"/>
  <c r="B329" i="33"/>
  <c r="B330" i="33"/>
  <c r="B331" i="33"/>
  <c r="B332" i="33"/>
  <c r="B333" i="33"/>
  <c r="B334" i="33"/>
  <c r="B370" i="33"/>
  <c r="B373" i="33" s="1"/>
  <c r="C370" i="33"/>
  <c r="C373" i="33" s="1"/>
  <c r="D370" i="33"/>
  <c r="D373" i="33" s="1"/>
  <c r="E370" i="33"/>
  <c r="E373" i="33" s="1"/>
  <c r="F370" i="33"/>
  <c r="F373" i="33" s="1"/>
  <c r="G370" i="33"/>
  <c r="G373" i="33" s="1"/>
  <c r="H370" i="33"/>
  <c r="I370" i="33"/>
  <c r="J370" i="33"/>
  <c r="K370" i="33"/>
  <c r="L370" i="33"/>
  <c r="M370" i="33"/>
  <c r="N370" i="33"/>
  <c r="O370" i="33"/>
  <c r="P370" i="33"/>
  <c r="Q370" i="33"/>
  <c r="R370" i="33"/>
  <c r="S370" i="33"/>
  <c r="T370" i="33"/>
  <c r="T373" i="33" s="1"/>
  <c r="U370" i="33"/>
  <c r="U373" i="33" s="1"/>
  <c r="V370" i="33"/>
  <c r="V373" i="33" s="1"/>
  <c r="W370" i="33"/>
  <c r="W373" i="33" s="1"/>
  <c r="X370" i="33"/>
  <c r="X373" i="33" s="1"/>
  <c r="Y370" i="33"/>
  <c r="Y373" i="33" s="1"/>
  <c r="Z370" i="33"/>
  <c r="Z373" i="33" s="1"/>
  <c r="AA370" i="33"/>
  <c r="AB370" i="33"/>
  <c r="AC370" i="33"/>
  <c r="AD370" i="33"/>
  <c r="AE370" i="33"/>
  <c r="AF370" i="33"/>
  <c r="AG370" i="33"/>
  <c r="AH370" i="33"/>
  <c r="AH373" i="33" s="1"/>
  <c r="AI370" i="33"/>
  <c r="AI373" i="33" s="1"/>
  <c r="AJ370" i="33"/>
  <c r="AJ373" i="33" s="1"/>
  <c r="AK370" i="33"/>
  <c r="AK373" i="33" s="1"/>
  <c r="AL370" i="33"/>
  <c r="AL373" i="33" s="1"/>
  <c r="AM370" i="33"/>
  <c r="AM373" i="33" s="1"/>
  <c r="AN370" i="33"/>
  <c r="AO370" i="33"/>
  <c r="AP370" i="33"/>
  <c r="AQ370" i="33"/>
  <c r="AR370" i="33"/>
  <c r="AS370" i="33"/>
  <c r="AT370" i="33"/>
  <c r="AU370" i="33"/>
  <c r="AV370" i="33"/>
  <c r="AW370" i="33"/>
  <c r="AX370" i="33"/>
  <c r="AY370" i="33"/>
  <c r="AY373" i="33" s="1"/>
  <c r="AZ370" i="33"/>
  <c r="AZ373" i="33" s="1"/>
  <c r="BA370" i="33"/>
  <c r="BA373" i="33" s="1"/>
  <c r="BB370" i="33"/>
  <c r="BB373" i="33" s="1"/>
  <c r="BC370" i="33"/>
  <c r="BD370" i="33"/>
  <c r="BE370" i="33"/>
  <c r="BF370" i="33"/>
  <c r="BG370" i="33"/>
  <c r="BH370" i="33"/>
  <c r="BI370" i="33"/>
  <c r="H373" i="33"/>
  <c r="I373" i="33"/>
  <c r="J373" i="33"/>
  <c r="K373" i="33"/>
  <c r="L373" i="33"/>
  <c r="M373" i="33"/>
  <c r="N373" i="33"/>
  <c r="O373" i="33"/>
  <c r="P373" i="33"/>
  <c r="Q373" i="33"/>
  <c r="R373" i="33"/>
  <c r="S373" i="33"/>
  <c r="AA373" i="33"/>
  <c r="AB373" i="33"/>
  <c r="AC373" i="33"/>
  <c r="AD373" i="33"/>
  <c r="AE373" i="33"/>
  <c r="AF373" i="33"/>
  <c r="AG373" i="33"/>
  <c r="AN373" i="33"/>
  <c r="AO373" i="33"/>
  <c r="AP373" i="33"/>
  <c r="AQ373" i="33"/>
  <c r="AR373" i="33"/>
  <c r="AS373" i="33"/>
  <c r="AT373" i="33"/>
  <c r="AU373" i="33"/>
  <c r="AV373" i="33"/>
  <c r="AW373" i="33"/>
  <c r="AX373" i="33"/>
  <c r="BC373" i="33"/>
  <c r="BD373" i="33"/>
  <c r="BE373" i="33"/>
  <c r="BF373" i="33"/>
  <c r="BG373" i="33"/>
  <c r="BH373" i="33"/>
  <c r="BI373" i="33"/>
  <c r="AO2" i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C4" i="1"/>
  <c r="D4" i="1"/>
  <c r="B7" i="1"/>
  <c r="B8" i="1"/>
  <c r="B9" i="1"/>
  <c r="A10" i="1"/>
  <c r="C14" i="1"/>
  <c r="B15" i="1"/>
  <c r="B14" i="1" s="1"/>
  <c r="B16" i="1"/>
  <c r="B18" i="1"/>
  <c r="BJ22" i="1"/>
  <c r="B24" i="1"/>
  <c r="B25" i="1"/>
  <c r="B26" i="1"/>
  <c r="A27" i="1"/>
  <c r="B27" i="1"/>
  <c r="A28" i="1"/>
  <c r="B28" i="1"/>
  <c r="A29" i="1"/>
  <c r="B29" i="1"/>
  <c r="B32" i="1"/>
  <c r="B36" i="1" s="1"/>
  <c r="B81" i="33" s="1"/>
  <c r="B66" i="59" s="1"/>
  <c r="B33" i="1"/>
  <c r="B34" i="1"/>
  <c r="B35" i="1"/>
  <c r="B37" i="1"/>
  <c r="B38" i="1"/>
  <c r="C42" i="1"/>
  <c r="D42" i="1"/>
  <c r="BJ42" i="1"/>
  <c r="H43" i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G43" i="1" s="1"/>
  <c r="BH43" i="1" s="1"/>
  <c r="BI43" i="1" s="1"/>
  <c r="BJ43" i="1" s="1"/>
  <c r="B44" i="1"/>
  <c r="B43" i="1" s="1"/>
  <c r="C43" i="1" s="1"/>
  <c r="D43" i="1" s="1"/>
  <c r="E43" i="1" s="1"/>
  <c r="F43" i="1" s="1"/>
  <c r="G43" i="1" s="1"/>
  <c r="B46" i="1"/>
  <c r="B123" i="1" s="1"/>
  <c r="B122" i="1" s="1"/>
  <c r="C46" i="1"/>
  <c r="C123" i="1" s="1"/>
  <c r="D46" i="1"/>
  <c r="BJ46" i="1"/>
  <c r="B48" i="1"/>
  <c r="C48" i="1"/>
  <c r="B49" i="1"/>
  <c r="C49" i="1"/>
  <c r="B52" i="1"/>
  <c r="B53" i="1"/>
  <c r="C53" i="1"/>
  <c r="D53" i="1"/>
  <c r="B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76" i="1"/>
  <c r="BI79" i="1"/>
  <c r="B81" i="1"/>
  <c r="C81" i="1"/>
  <c r="B97" i="1"/>
  <c r="C169" i="51" s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A98" i="1"/>
  <c r="B98" i="1"/>
  <c r="A99" i="1"/>
  <c r="B99" i="1"/>
  <c r="B106" i="1"/>
  <c r="B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D123" i="1"/>
  <c r="AO2" i="32"/>
  <c r="AP2" i="32" s="1"/>
  <c r="AQ2" i="32"/>
  <c r="AR2" i="32" s="1"/>
  <c r="AS2" i="32" s="1"/>
  <c r="AT2" i="32" s="1"/>
  <c r="AU2" i="32" s="1"/>
  <c r="AV2" i="32" s="1"/>
  <c r="AW2" i="32" s="1"/>
  <c r="AX2" i="32" s="1"/>
  <c r="AY2" i="32" s="1"/>
  <c r="AZ2" i="32" s="1"/>
  <c r="BA2" i="32" s="1"/>
  <c r="BB2" i="32" s="1"/>
  <c r="BC2" i="32" s="1"/>
  <c r="BD2" i="32" s="1"/>
  <c r="BE2" i="32" s="1"/>
  <c r="BF2" i="32" s="1"/>
  <c r="BG2" i="32" s="1"/>
  <c r="BH2" i="32" s="1"/>
  <c r="BI2" i="32" s="1"/>
  <c r="C4" i="32"/>
  <c r="D4" i="32"/>
  <c r="E4" i="32" s="1"/>
  <c r="F4" i="32"/>
  <c r="G4" i="32"/>
  <c r="H4" i="32"/>
  <c r="B7" i="32"/>
  <c r="B8" i="32"/>
  <c r="B9" i="32"/>
  <c r="A10" i="32"/>
  <c r="B14" i="32"/>
  <c r="C17" i="32" s="1"/>
  <c r="C14" i="32"/>
  <c r="C76" i="32" s="1"/>
  <c r="D14" i="32"/>
  <c r="D76" i="32" s="1"/>
  <c r="E14" i="32"/>
  <c r="B15" i="32"/>
  <c r="B16" i="32"/>
  <c r="B24" i="32"/>
  <c r="B25" i="32"/>
  <c r="B26" i="32"/>
  <c r="A27" i="32"/>
  <c r="B27" i="32"/>
  <c r="A28" i="32"/>
  <c r="B28" i="32"/>
  <c r="A29" i="32"/>
  <c r="B29" i="32"/>
  <c r="B32" i="32"/>
  <c r="B36" i="32" s="1"/>
  <c r="B33" i="32"/>
  <c r="B34" i="32"/>
  <c r="B35" i="32"/>
  <c r="B37" i="32"/>
  <c r="B38" i="32"/>
  <c r="B43" i="32"/>
  <c r="C43" i="32"/>
  <c r="D43" i="32" s="1"/>
  <c r="E43" i="32" s="1"/>
  <c r="F43" i="32" s="1"/>
  <c r="G43" i="32"/>
  <c r="H43" i="32" s="1"/>
  <c r="I43" i="32" s="1"/>
  <c r="J43" i="32" s="1"/>
  <c r="K43" i="32" s="1"/>
  <c r="L43" i="32" s="1"/>
  <c r="M43" i="32" s="1"/>
  <c r="N43" i="32" s="1"/>
  <c r="O43" i="32" s="1"/>
  <c r="P43" i="32" s="1"/>
  <c r="Q43" i="32" s="1"/>
  <c r="R43" i="32" s="1"/>
  <c r="S43" i="32" s="1"/>
  <c r="T43" i="32" s="1"/>
  <c r="U43" i="32" s="1"/>
  <c r="V43" i="32" s="1"/>
  <c r="W43" i="32" s="1"/>
  <c r="X43" i="32" s="1"/>
  <c r="Y43" i="32" s="1"/>
  <c r="Z43" i="32" s="1"/>
  <c r="AA43" i="32" s="1"/>
  <c r="AB43" i="32" s="1"/>
  <c r="AC43" i="32" s="1"/>
  <c r="AD43" i="32" s="1"/>
  <c r="AE43" i="32" s="1"/>
  <c r="AF43" i="32" s="1"/>
  <c r="AG43" i="32" s="1"/>
  <c r="AH43" i="32" s="1"/>
  <c r="AI43" i="32" s="1"/>
  <c r="AJ43" i="32" s="1"/>
  <c r="AK43" i="32" s="1"/>
  <c r="AL43" i="32" s="1"/>
  <c r="AM43" i="32" s="1"/>
  <c r="AN43" i="32" s="1"/>
  <c r="AO43" i="32" s="1"/>
  <c r="AP43" i="32" s="1"/>
  <c r="AQ43" i="32" s="1"/>
  <c r="AR43" i="32" s="1"/>
  <c r="AS43" i="32" s="1"/>
  <c r="AT43" i="32" s="1"/>
  <c r="AU43" i="32" s="1"/>
  <c r="AV43" i="32" s="1"/>
  <c r="AW43" i="32" s="1"/>
  <c r="AX43" i="32" s="1"/>
  <c r="AY43" i="32" s="1"/>
  <c r="AZ43" i="32" s="1"/>
  <c r="BA43" i="32" s="1"/>
  <c r="BB43" i="32" s="1"/>
  <c r="BC43" i="32" s="1"/>
  <c r="BD43" i="32"/>
  <c r="BE43" i="32" s="1"/>
  <c r="BF43" i="32" s="1"/>
  <c r="BG43" i="32" s="1"/>
  <c r="BH43" i="32" s="1"/>
  <c r="BI43" i="32" s="1"/>
  <c r="B44" i="32"/>
  <c r="B46" i="32"/>
  <c r="B123" i="32" s="1"/>
  <c r="B122" i="32" s="1"/>
  <c r="C46" i="32"/>
  <c r="C123" i="32" s="1"/>
  <c r="D46" i="32"/>
  <c r="D123" i="32" s="1"/>
  <c r="B48" i="32"/>
  <c r="C48" i="32"/>
  <c r="B49" i="32"/>
  <c r="C49" i="32"/>
  <c r="B52" i="32"/>
  <c r="B53" i="32"/>
  <c r="C53" i="32"/>
  <c r="B58" i="32"/>
  <c r="C58" i="32"/>
  <c r="D58" i="32"/>
  <c r="E58" i="32"/>
  <c r="F58" i="32"/>
  <c r="G58" i="32"/>
  <c r="H58" i="32"/>
  <c r="I58" i="32"/>
  <c r="J58" i="32"/>
  <c r="K58" i="32"/>
  <c r="L58" i="32"/>
  <c r="M58" i="32"/>
  <c r="N58" i="32"/>
  <c r="O58" i="32"/>
  <c r="P58" i="32"/>
  <c r="Q58" i="32"/>
  <c r="R58" i="32"/>
  <c r="S58" i="32"/>
  <c r="T58" i="32"/>
  <c r="U58" i="32"/>
  <c r="V58" i="32"/>
  <c r="W58" i="32"/>
  <c r="X58" i="32"/>
  <c r="Y58" i="32"/>
  <c r="Z58" i="32"/>
  <c r="AA58" i="32"/>
  <c r="AB58" i="32"/>
  <c r="AC58" i="32"/>
  <c r="AD58" i="32"/>
  <c r="AE58" i="32"/>
  <c r="AF58" i="32"/>
  <c r="AG58" i="32"/>
  <c r="AH58" i="32"/>
  <c r="AI58" i="32"/>
  <c r="AJ58" i="32"/>
  <c r="AK58" i="32"/>
  <c r="AL58" i="32"/>
  <c r="AM58" i="32"/>
  <c r="AN58" i="32"/>
  <c r="AO58" i="32"/>
  <c r="AP58" i="32"/>
  <c r="AQ58" i="32"/>
  <c r="AR58" i="32"/>
  <c r="AS58" i="32"/>
  <c r="AT58" i="32"/>
  <c r="AU58" i="32"/>
  <c r="AV58" i="32"/>
  <c r="AW58" i="32"/>
  <c r="AX58" i="32"/>
  <c r="AY58" i="32"/>
  <c r="AZ58" i="32"/>
  <c r="BA58" i="32"/>
  <c r="BB58" i="32"/>
  <c r="BC58" i="32"/>
  <c r="BD58" i="32"/>
  <c r="BE58" i="32"/>
  <c r="BF58" i="32"/>
  <c r="BG58" i="32"/>
  <c r="BH58" i="32"/>
  <c r="BI58" i="32"/>
  <c r="B76" i="32"/>
  <c r="BI79" i="32"/>
  <c r="B81" i="32"/>
  <c r="C81" i="32"/>
  <c r="B97" i="32"/>
  <c r="C97" i="32"/>
  <c r="D97" i="32"/>
  <c r="E97" i="32"/>
  <c r="F97" i="32"/>
  <c r="G97" i="32"/>
  <c r="H97" i="32"/>
  <c r="I97" i="32"/>
  <c r="J97" i="32"/>
  <c r="K97" i="32"/>
  <c r="L97" i="32"/>
  <c r="M97" i="32"/>
  <c r="N97" i="32"/>
  <c r="O97" i="32"/>
  <c r="P97" i="32"/>
  <c r="Q97" i="32"/>
  <c r="R97" i="32"/>
  <c r="S97" i="32"/>
  <c r="T97" i="32"/>
  <c r="U97" i="32"/>
  <c r="V97" i="32"/>
  <c r="W97" i="32"/>
  <c r="X97" i="32"/>
  <c r="Y97" i="32"/>
  <c r="Z97" i="32"/>
  <c r="AA97" i="32"/>
  <c r="AB97" i="32"/>
  <c r="AC97" i="32"/>
  <c r="AD97" i="32"/>
  <c r="AE97" i="32"/>
  <c r="AF97" i="32"/>
  <c r="AG97" i="32"/>
  <c r="AH97" i="32"/>
  <c r="AI97" i="32"/>
  <c r="AJ97" i="32"/>
  <c r="AK97" i="32"/>
  <c r="AL97" i="32"/>
  <c r="AM97" i="32"/>
  <c r="AN97" i="32"/>
  <c r="AO97" i="32"/>
  <c r="AP97" i="32"/>
  <c r="AQ97" i="32"/>
  <c r="AR97" i="32"/>
  <c r="AS97" i="32"/>
  <c r="AT97" i="32"/>
  <c r="AU97" i="32"/>
  <c r="AV97" i="32"/>
  <c r="AW97" i="32"/>
  <c r="AX97" i="32"/>
  <c r="AY97" i="32"/>
  <c r="AZ97" i="32"/>
  <c r="BA97" i="32"/>
  <c r="BB97" i="32"/>
  <c r="BC97" i="32"/>
  <c r="BD97" i="32"/>
  <c r="BE97" i="32"/>
  <c r="BF97" i="32"/>
  <c r="BG97" i="32"/>
  <c r="BH97" i="32"/>
  <c r="BI97" i="32"/>
  <c r="A98" i="32"/>
  <c r="B98" i="32"/>
  <c r="A99" i="32"/>
  <c r="B99" i="32"/>
  <c r="B107" i="32"/>
  <c r="B108" i="32"/>
  <c r="C108" i="32"/>
  <c r="D108" i="32"/>
  <c r="E108" i="32"/>
  <c r="F108" i="32"/>
  <c r="G108" i="32"/>
  <c r="H108" i="32"/>
  <c r="I108" i="32"/>
  <c r="J108" i="32"/>
  <c r="K108" i="32"/>
  <c r="L108" i="32"/>
  <c r="M108" i="32"/>
  <c r="N108" i="32"/>
  <c r="O108" i="32"/>
  <c r="P108" i="32"/>
  <c r="Q108" i="32"/>
  <c r="R108" i="32"/>
  <c r="S108" i="32"/>
  <c r="T108" i="32"/>
  <c r="U108" i="32"/>
  <c r="V108" i="32"/>
  <c r="W108" i="32"/>
  <c r="X108" i="32"/>
  <c r="Y108" i="32"/>
  <c r="Z108" i="32"/>
  <c r="AA108" i="32"/>
  <c r="AB108" i="32"/>
  <c r="AC108" i="32"/>
  <c r="AD108" i="32"/>
  <c r="AE108" i="32"/>
  <c r="AF108" i="32"/>
  <c r="AG108" i="32"/>
  <c r="AH108" i="32"/>
  <c r="AI108" i="32"/>
  <c r="AJ108" i="32"/>
  <c r="AK108" i="32"/>
  <c r="AL108" i="32"/>
  <c r="AM108" i="32"/>
  <c r="AN108" i="32"/>
  <c r="AO108" i="32"/>
  <c r="AP108" i="32"/>
  <c r="AQ108" i="32"/>
  <c r="AR108" i="32"/>
  <c r="AS108" i="32"/>
  <c r="AT108" i="32"/>
  <c r="AU108" i="32"/>
  <c r="AV108" i="32"/>
  <c r="AW108" i="32"/>
  <c r="AX108" i="32"/>
  <c r="AY108" i="32"/>
  <c r="AZ108" i="32"/>
  <c r="BA108" i="32"/>
  <c r="BB108" i="32"/>
  <c r="BC108" i="32"/>
  <c r="BD108" i="32"/>
  <c r="BE108" i="32"/>
  <c r="BF108" i="32"/>
  <c r="BG108" i="32"/>
  <c r="BH108" i="32"/>
  <c r="BI108" i="32"/>
  <c r="AO2" i="41"/>
  <c r="AP2" i="41" s="1"/>
  <c r="AQ2" i="41" s="1"/>
  <c r="AR2" i="41"/>
  <c r="AS2" i="41" s="1"/>
  <c r="AT2" i="41" s="1"/>
  <c r="AU2" i="41" s="1"/>
  <c r="AV2" i="41" s="1"/>
  <c r="AW2" i="41" s="1"/>
  <c r="AX2" i="41" s="1"/>
  <c r="AY2" i="41" s="1"/>
  <c r="AZ2" i="41" s="1"/>
  <c r="BA2" i="41" s="1"/>
  <c r="BB2" i="41" s="1"/>
  <c r="BC2" i="41" s="1"/>
  <c r="BD2" i="41" s="1"/>
  <c r="BE2" i="41" s="1"/>
  <c r="BF2" i="41" s="1"/>
  <c r="BG2" i="41" s="1"/>
  <c r="BH2" i="41" s="1"/>
  <c r="BI2" i="41" s="1"/>
  <c r="C4" i="41"/>
  <c r="B7" i="41"/>
  <c r="B8" i="41"/>
  <c r="B9" i="41"/>
  <c r="A10" i="41"/>
  <c r="B15" i="41"/>
  <c r="B14" i="41" s="1"/>
  <c r="B16" i="41"/>
  <c r="C17" i="41"/>
  <c r="B24" i="41"/>
  <c r="B25" i="41"/>
  <c r="B26" i="41"/>
  <c r="A27" i="41"/>
  <c r="B27" i="41"/>
  <c r="A28" i="41"/>
  <c r="B28" i="41"/>
  <c r="A29" i="41"/>
  <c r="B32" i="41"/>
  <c r="B33" i="41"/>
  <c r="B34" i="41"/>
  <c r="B35" i="41"/>
  <c r="B36" i="41"/>
  <c r="B37" i="41"/>
  <c r="B38" i="41"/>
  <c r="B41" i="41"/>
  <c r="B40" i="41" s="1"/>
  <c r="BD43" i="41"/>
  <c r="BE43" i="41" s="1"/>
  <c r="BF43" i="41" s="1"/>
  <c r="BG43" i="41" s="1"/>
  <c r="BH43" i="41" s="1"/>
  <c r="BI43" i="41" s="1"/>
  <c r="B44" i="41"/>
  <c r="B43" i="41" s="1"/>
  <c r="C43" i="41" s="1"/>
  <c r="D43" i="41" s="1"/>
  <c r="E43" i="41" s="1"/>
  <c r="F43" i="41" s="1"/>
  <c r="G43" i="41" s="1"/>
  <c r="H43" i="41" s="1"/>
  <c r="I43" i="41" s="1"/>
  <c r="J43" i="41" s="1"/>
  <c r="K43" i="41" s="1"/>
  <c r="L43" i="41" s="1"/>
  <c r="M43" i="41" s="1"/>
  <c r="N43" i="41" s="1"/>
  <c r="O43" i="41" s="1"/>
  <c r="P43" i="41" s="1"/>
  <c r="Q43" i="41" s="1"/>
  <c r="R43" i="41" s="1"/>
  <c r="S43" i="41" s="1"/>
  <c r="T43" i="41" s="1"/>
  <c r="U43" i="41" s="1"/>
  <c r="V43" i="41" s="1"/>
  <c r="W43" i="41" s="1"/>
  <c r="X43" i="41" s="1"/>
  <c r="Y43" i="41" s="1"/>
  <c r="Z43" i="41" s="1"/>
  <c r="AA43" i="41" s="1"/>
  <c r="AB43" i="41" s="1"/>
  <c r="AC43" i="41" s="1"/>
  <c r="AD43" i="41" s="1"/>
  <c r="AE43" i="41" s="1"/>
  <c r="AF43" i="41" s="1"/>
  <c r="AG43" i="41" s="1"/>
  <c r="AH43" i="41" s="1"/>
  <c r="AI43" i="41" s="1"/>
  <c r="AJ43" i="41" s="1"/>
  <c r="AK43" i="41" s="1"/>
  <c r="AL43" i="41" s="1"/>
  <c r="AM43" i="41" s="1"/>
  <c r="AN43" i="41" s="1"/>
  <c r="AO43" i="41" s="1"/>
  <c r="AP43" i="41" s="1"/>
  <c r="AQ43" i="41" s="1"/>
  <c r="AR43" i="41" s="1"/>
  <c r="AS43" i="41" s="1"/>
  <c r="AT43" i="41" s="1"/>
  <c r="AU43" i="41" s="1"/>
  <c r="AV43" i="41" s="1"/>
  <c r="AW43" i="41" s="1"/>
  <c r="AX43" i="41" s="1"/>
  <c r="AY43" i="41" s="1"/>
  <c r="AZ43" i="41" s="1"/>
  <c r="BA43" i="41" s="1"/>
  <c r="BB43" i="41" s="1"/>
  <c r="BC43" i="41" s="1"/>
  <c r="B46" i="41"/>
  <c r="C46" i="41"/>
  <c r="D46" i="41"/>
  <c r="D123" i="41" s="1"/>
  <c r="B48" i="41"/>
  <c r="C48" i="41"/>
  <c r="B49" i="41"/>
  <c r="C49" i="41"/>
  <c r="B52" i="41"/>
  <c r="B53" i="41"/>
  <c r="C53" i="41"/>
  <c r="B57" i="41"/>
  <c r="B56" i="41" s="1"/>
  <c r="B58" i="41"/>
  <c r="C58" i="41"/>
  <c r="D58" i="41"/>
  <c r="E58" i="41"/>
  <c r="F58" i="41"/>
  <c r="G58" i="41"/>
  <c r="H58" i="41"/>
  <c r="I58" i="41"/>
  <c r="J58" i="41"/>
  <c r="K58" i="41"/>
  <c r="L58" i="41"/>
  <c r="M58" i="41"/>
  <c r="N58" i="41"/>
  <c r="O58" i="41"/>
  <c r="P58" i="41"/>
  <c r="Q58" i="41"/>
  <c r="R58" i="41"/>
  <c r="S58" i="41"/>
  <c r="T58" i="41"/>
  <c r="U58" i="41"/>
  <c r="V58" i="41"/>
  <c r="W58" i="41"/>
  <c r="X58" i="41"/>
  <c r="Y58" i="41"/>
  <c r="Z58" i="41"/>
  <c r="AA58" i="41"/>
  <c r="AB58" i="41"/>
  <c r="AC58" i="41"/>
  <c r="AD58" i="41"/>
  <c r="AE58" i="41"/>
  <c r="AF58" i="41"/>
  <c r="AG58" i="41"/>
  <c r="AH58" i="41"/>
  <c r="AI58" i="41"/>
  <c r="AJ58" i="41"/>
  <c r="AK58" i="41"/>
  <c r="AL58" i="41"/>
  <c r="AM58" i="41"/>
  <c r="AN58" i="41"/>
  <c r="AO58" i="41"/>
  <c r="AP58" i="41"/>
  <c r="AQ58" i="41"/>
  <c r="AR58" i="41"/>
  <c r="AS58" i="41"/>
  <c r="AT58" i="41"/>
  <c r="AU58" i="41"/>
  <c r="AV58" i="41"/>
  <c r="AW58" i="41"/>
  <c r="AX58" i="41"/>
  <c r="AY58" i="41"/>
  <c r="AZ58" i="41"/>
  <c r="BA58" i="41"/>
  <c r="BB58" i="41"/>
  <c r="BC58" i="41"/>
  <c r="BD58" i="41"/>
  <c r="BE58" i="41"/>
  <c r="BF58" i="41"/>
  <c r="BG58" i="41"/>
  <c r="BH58" i="41"/>
  <c r="BI58" i="41"/>
  <c r="BI79" i="41"/>
  <c r="B81" i="41"/>
  <c r="C81" i="41"/>
  <c r="B97" i="41"/>
  <c r="C97" i="41"/>
  <c r="D97" i="41"/>
  <c r="E97" i="41"/>
  <c r="F97" i="41"/>
  <c r="G97" i="41"/>
  <c r="H97" i="41"/>
  <c r="I97" i="41"/>
  <c r="J97" i="41"/>
  <c r="K97" i="41"/>
  <c r="L97" i="41"/>
  <c r="M97" i="41"/>
  <c r="N97" i="41"/>
  <c r="O97" i="41"/>
  <c r="P97" i="41"/>
  <c r="Q97" i="41"/>
  <c r="R97" i="41"/>
  <c r="S97" i="41"/>
  <c r="T97" i="41"/>
  <c r="U97" i="41"/>
  <c r="V97" i="41"/>
  <c r="W97" i="41"/>
  <c r="X97" i="41"/>
  <c r="Y97" i="41"/>
  <c r="Z97" i="41"/>
  <c r="AA97" i="41"/>
  <c r="AB97" i="41"/>
  <c r="AC97" i="41"/>
  <c r="AD97" i="41"/>
  <c r="AE97" i="41"/>
  <c r="AF97" i="41"/>
  <c r="AG97" i="41"/>
  <c r="AH97" i="41"/>
  <c r="AI97" i="41"/>
  <c r="AJ97" i="41"/>
  <c r="AK97" i="41"/>
  <c r="AL97" i="41"/>
  <c r="AM97" i="41"/>
  <c r="AN97" i="41"/>
  <c r="AO97" i="41"/>
  <c r="AP97" i="41"/>
  <c r="AQ97" i="41"/>
  <c r="AR97" i="41"/>
  <c r="AS97" i="41"/>
  <c r="AT97" i="41"/>
  <c r="AU97" i="41"/>
  <c r="AV97" i="41"/>
  <c r="AW97" i="41"/>
  <c r="AX97" i="41"/>
  <c r="AY97" i="41"/>
  <c r="AZ97" i="41"/>
  <c r="BA97" i="41"/>
  <c r="BB97" i="41"/>
  <c r="BC97" i="41"/>
  <c r="BD97" i="41"/>
  <c r="BE97" i="41"/>
  <c r="BF97" i="41"/>
  <c r="BG97" i="41"/>
  <c r="BH97" i="41"/>
  <c r="BI97" i="41"/>
  <c r="A98" i="41"/>
  <c r="B98" i="41"/>
  <c r="A99" i="41"/>
  <c r="B99" i="41"/>
  <c r="B107" i="41"/>
  <c r="B108" i="41"/>
  <c r="C108" i="41"/>
  <c r="D108" i="41"/>
  <c r="E108" i="41"/>
  <c r="F108" i="41"/>
  <c r="G108" i="41"/>
  <c r="H108" i="41"/>
  <c r="I108" i="41"/>
  <c r="J108" i="41"/>
  <c r="K108" i="41"/>
  <c r="L108" i="41"/>
  <c r="M108" i="41"/>
  <c r="N108" i="41"/>
  <c r="O108" i="41"/>
  <c r="P108" i="41"/>
  <c r="Q108" i="41"/>
  <c r="R108" i="41"/>
  <c r="S108" i="41"/>
  <c r="T108" i="41"/>
  <c r="U108" i="41"/>
  <c r="V108" i="41"/>
  <c r="W108" i="41"/>
  <c r="X108" i="41"/>
  <c r="Y108" i="41"/>
  <c r="Z108" i="41"/>
  <c r="AA108" i="41"/>
  <c r="AB108" i="41"/>
  <c r="AC108" i="41"/>
  <c r="AD108" i="41"/>
  <c r="AE108" i="41"/>
  <c r="AF108" i="41"/>
  <c r="AG108" i="41"/>
  <c r="AH108" i="41"/>
  <c r="AI108" i="41"/>
  <c r="AJ108" i="41"/>
  <c r="AK108" i="41"/>
  <c r="AL108" i="41"/>
  <c r="AM108" i="41"/>
  <c r="AN108" i="41"/>
  <c r="AO108" i="41"/>
  <c r="AP108" i="41"/>
  <c r="AQ108" i="41"/>
  <c r="AR108" i="41"/>
  <c r="AS108" i="41"/>
  <c r="AT108" i="41"/>
  <c r="AU108" i="41"/>
  <c r="AV108" i="41"/>
  <c r="AW108" i="41"/>
  <c r="AX108" i="41"/>
  <c r="AY108" i="41"/>
  <c r="AZ108" i="41"/>
  <c r="BA108" i="41"/>
  <c r="BB108" i="41"/>
  <c r="BC108" i="41"/>
  <c r="BD108" i="41"/>
  <c r="BE108" i="41"/>
  <c r="BF108" i="41"/>
  <c r="BG108" i="41"/>
  <c r="BH108" i="41"/>
  <c r="BI108" i="41"/>
  <c r="B123" i="41"/>
  <c r="C123" i="41"/>
  <c r="AO2" i="42"/>
  <c r="AP2" i="42" s="1"/>
  <c r="AQ2" i="42" s="1"/>
  <c r="AR2" i="42" s="1"/>
  <c r="AS2" i="42" s="1"/>
  <c r="AT2" i="42" s="1"/>
  <c r="AU2" i="42" s="1"/>
  <c r="AV2" i="42" s="1"/>
  <c r="AW2" i="42" s="1"/>
  <c r="AX2" i="42" s="1"/>
  <c r="AY2" i="42" s="1"/>
  <c r="AZ2" i="42" s="1"/>
  <c r="BA2" i="42" s="1"/>
  <c r="BB2" i="42" s="1"/>
  <c r="BC2" i="42" s="1"/>
  <c r="BD2" i="42" s="1"/>
  <c r="BE2" i="42" s="1"/>
  <c r="BF2" i="42" s="1"/>
  <c r="BG2" i="42" s="1"/>
  <c r="BH2" i="42" s="1"/>
  <c r="BI2" i="42" s="1"/>
  <c r="C4" i="42"/>
  <c r="D4" i="42" s="1"/>
  <c r="B7" i="42"/>
  <c r="B8" i="42"/>
  <c r="B9" i="42"/>
  <c r="A10" i="42"/>
  <c r="B14" i="42"/>
  <c r="C14" i="42"/>
  <c r="D14" i="42" s="1"/>
  <c r="D76" i="42" s="1"/>
  <c r="E14" i="42"/>
  <c r="E76" i="42" s="1"/>
  <c r="F14" i="42"/>
  <c r="G14" i="42" s="1"/>
  <c r="B15" i="42"/>
  <c r="B16" i="42"/>
  <c r="B18" i="42"/>
  <c r="B24" i="42"/>
  <c r="B25" i="42"/>
  <c r="B26" i="42"/>
  <c r="A27" i="42"/>
  <c r="B27" i="42"/>
  <c r="A28" i="42"/>
  <c r="B28" i="42"/>
  <c r="A29" i="42"/>
  <c r="B32" i="42"/>
  <c r="B33" i="42"/>
  <c r="C36" i="42" s="1"/>
  <c r="B34" i="42"/>
  <c r="B35" i="42"/>
  <c r="B36" i="42"/>
  <c r="B37" i="42"/>
  <c r="B38" i="42"/>
  <c r="B43" i="42"/>
  <c r="C43" i="42"/>
  <c r="D43" i="42"/>
  <c r="E43" i="42"/>
  <c r="F43" i="42" s="1"/>
  <c r="G43" i="42" s="1"/>
  <c r="H43" i="42" s="1"/>
  <c r="I43" i="42" s="1"/>
  <c r="J43" i="42" s="1"/>
  <c r="K43" i="42" s="1"/>
  <c r="L43" i="42" s="1"/>
  <c r="M43" i="42" s="1"/>
  <c r="N43" i="42" s="1"/>
  <c r="O43" i="42" s="1"/>
  <c r="P43" i="42" s="1"/>
  <c r="Q43" i="42" s="1"/>
  <c r="R43" i="42" s="1"/>
  <c r="S43" i="42" s="1"/>
  <c r="T43" i="42" s="1"/>
  <c r="U43" i="42" s="1"/>
  <c r="V43" i="42" s="1"/>
  <c r="W43" i="42" s="1"/>
  <c r="X43" i="42" s="1"/>
  <c r="Y43" i="42" s="1"/>
  <c r="Z43" i="42" s="1"/>
  <c r="AA43" i="42" s="1"/>
  <c r="AB43" i="42" s="1"/>
  <c r="AC43" i="42" s="1"/>
  <c r="AD43" i="42" s="1"/>
  <c r="AE43" i="42" s="1"/>
  <c r="AF43" i="42" s="1"/>
  <c r="AG43" i="42" s="1"/>
  <c r="AH43" i="42" s="1"/>
  <c r="AI43" i="42" s="1"/>
  <c r="AJ43" i="42" s="1"/>
  <c r="AK43" i="42" s="1"/>
  <c r="AL43" i="42" s="1"/>
  <c r="AM43" i="42" s="1"/>
  <c r="AN43" i="42" s="1"/>
  <c r="AO43" i="42" s="1"/>
  <c r="AP43" i="42" s="1"/>
  <c r="AQ43" i="42" s="1"/>
  <c r="AR43" i="42" s="1"/>
  <c r="AS43" i="42" s="1"/>
  <c r="AT43" i="42" s="1"/>
  <c r="AU43" i="42" s="1"/>
  <c r="AV43" i="42" s="1"/>
  <c r="AW43" i="42" s="1"/>
  <c r="AX43" i="42" s="1"/>
  <c r="AY43" i="42" s="1"/>
  <c r="AZ43" i="42" s="1"/>
  <c r="BA43" i="42" s="1"/>
  <c r="BB43" i="42" s="1"/>
  <c r="BC43" i="42" s="1"/>
  <c r="BD43" i="42" s="1"/>
  <c r="BE43" i="42" s="1"/>
  <c r="BF43" i="42" s="1"/>
  <c r="BG43" i="42" s="1"/>
  <c r="BH43" i="42" s="1"/>
  <c r="BI43" i="42" s="1"/>
  <c r="B44" i="42"/>
  <c r="B46" i="42"/>
  <c r="C46" i="42"/>
  <c r="B48" i="42"/>
  <c r="C48" i="42"/>
  <c r="B49" i="42"/>
  <c r="C49" i="42"/>
  <c r="B52" i="42"/>
  <c r="B53" i="42"/>
  <c r="C53" i="42"/>
  <c r="B58" i="42"/>
  <c r="C58" i="42"/>
  <c r="D58" i="42"/>
  <c r="E58" i="42"/>
  <c r="F58" i="42"/>
  <c r="G58" i="42"/>
  <c r="H58" i="42"/>
  <c r="I58" i="42"/>
  <c r="J58" i="42"/>
  <c r="K58" i="42"/>
  <c r="L58" i="42"/>
  <c r="M58" i="42"/>
  <c r="N58" i="42"/>
  <c r="O58" i="42"/>
  <c r="P58" i="42"/>
  <c r="Q58" i="42"/>
  <c r="R58" i="42"/>
  <c r="S58" i="42"/>
  <c r="T58" i="42"/>
  <c r="U58" i="42"/>
  <c r="V58" i="42"/>
  <c r="W58" i="42"/>
  <c r="X58" i="42"/>
  <c r="Y58" i="42"/>
  <c r="Z58" i="42"/>
  <c r="AA58" i="42"/>
  <c r="AB58" i="42"/>
  <c r="AC58" i="42"/>
  <c r="AD58" i="42"/>
  <c r="AE58" i="42"/>
  <c r="AF58" i="42"/>
  <c r="AG58" i="42"/>
  <c r="AH58" i="42"/>
  <c r="AI58" i="42"/>
  <c r="AJ58" i="42"/>
  <c r="AK58" i="42"/>
  <c r="AL58" i="42"/>
  <c r="AM58" i="42"/>
  <c r="AN58" i="42"/>
  <c r="AO58" i="42"/>
  <c r="AP58" i="42"/>
  <c r="AQ58" i="42"/>
  <c r="AR58" i="42"/>
  <c r="AS58" i="42"/>
  <c r="AT58" i="42"/>
  <c r="AU58" i="42"/>
  <c r="AV58" i="42"/>
  <c r="AW58" i="42"/>
  <c r="AX58" i="42"/>
  <c r="AY58" i="42"/>
  <c r="AZ58" i="42"/>
  <c r="BA58" i="42"/>
  <c r="BB58" i="42"/>
  <c r="BC58" i="42"/>
  <c r="BD58" i="42"/>
  <c r="BE58" i="42"/>
  <c r="BF58" i="42"/>
  <c r="BG58" i="42"/>
  <c r="BH58" i="42"/>
  <c r="BI58" i="42"/>
  <c r="F76" i="42"/>
  <c r="BI79" i="42"/>
  <c r="B81" i="42"/>
  <c r="C81" i="42"/>
  <c r="B97" i="42"/>
  <c r="C97" i="42"/>
  <c r="D97" i="42"/>
  <c r="E97" i="42"/>
  <c r="F97" i="42"/>
  <c r="G97" i="42"/>
  <c r="H97" i="42"/>
  <c r="I97" i="42"/>
  <c r="J97" i="42"/>
  <c r="K97" i="42"/>
  <c r="L97" i="42"/>
  <c r="M97" i="42"/>
  <c r="N97" i="42"/>
  <c r="O97" i="42"/>
  <c r="P97" i="42"/>
  <c r="Q97" i="42"/>
  <c r="R97" i="42"/>
  <c r="S97" i="42"/>
  <c r="T97" i="42"/>
  <c r="U97" i="42"/>
  <c r="V97" i="42"/>
  <c r="W97" i="42"/>
  <c r="X97" i="42"/>
  <c r="Y97" i="42"/>
  <c r="Z97" i="42"/>
  <c r="AA97" i="42"/>
  <c r="AB97" i="42"/>
  <c r="AC97" i="42"/>
  <c r="AD97" i="42"/>
  <c r="AE97" i="42"/>
  <c r="AF97" i="42"/>
  <c r="AG97" i="42"/>
  <c r="AH97" i="42"/>
  <c r="AI97" i="42"/>
  <c r="AJ97" i="42"/>
  <c r="AK97" i="42"/>
  <c r="AL97" i="42"/>
  <c r="AM97" i="42"/>
  <c r="AN97" i="42"/>
  <c r="AO97" i="42"/>
  <c r="AP97" i="42"/>
  <c r="AQ97" i="42"/>
  <c r="AR97" i="42"/>
  <c r="AS97" i="42"/>
  <c r="AT97" i="42"/>
  <c r="AU97" i="42"/>
  <c r="AV97" i="42"/>
  <c r="AW97" i="42"/>
  <c r="AX97" i="42"/>
  <c r="AY97" i="42"/>
  <c r="AZ97" i="42"/>
  <c r="BA97" i="42"/>
  <c r="BB97" i="42"/>
  <c r="BC97" i="42"/>
  <c r="BD97" i="42"/>
  <c r="BE97" i="42"/>
  <c r="BF97" i="42"/>
  <c r="BG97" i="42"/>
  <c r="BH97" i="42"/>
  <c r="BI97" i="42"/>
  <c r="A98" i="42"/>
  <c r="B98" i="42"/>
  <c r="A99" i="42"/>
  <c r="B99" i="42"/>
  <c r="B106" i="42"/>
  <c r="B107" i="42"/>
  <c r="B108" i="42"/>
  <c r="C108" i="42"/>
  <c r="D108" i="42"/>
  <c r="E108" i="42"/>
  <c r="F108" i="42"/>
  <c r="G108" i="42"/>
  <c r="H108" i="42"/>
  <c r="I108" i="42"/>
  <c r="J108" i="42"/>
  <c r="K108" i="42"/>
  <c r="L108" i="42"/>
  <c r="M108" i="42"/>
  <c r="N108" i="42"/>
  <c r="O108" i="42"/>
  <c r="P108" i="42"/>
  <c r="Q108" i="42"/>
  <c r="R108" i="42"/>
  <c r="S108" i="42"/>
  <c r="T108" i="42"/>
  <c r="U108" i="42"/>
  <c r="V108" i="42"/>
  <c r="W108" i="42"/>
  <c r="X108" i="42"/>
  <c r="Y108" i="42"/>
  <c r="Z108" i="42"/>
  <c r="AA108" i="42"/>
  <c r="AB108" i="42"/>
  <c r="AC108" i="42"/>
  <c r="AD108" i="42"/>
  <c r="AE108" i="42"/>
  <c r="AF108" i="42"/>
  <c r="AG108" i="42"/>
  <c r="AH108" i="42"/>
  <c r="AI108" i="42"/>
  <c r="AJ108" i="42"/>
  <c r="AK108" i="42"/>
  <c r="AL108" i="42"/>
  <c r="AM108" i="42"/>
  <c r="AN108" i="42"/>
  <c r="AO108" i="42"/>
  <c r="AP108" i="42"/>
  <c r="AQ108" i="42"/>
  <c r="AR108" i="42"/>
  <c r="AS108" i="42"/>
  <c r="AT108" i="42"/>
  <c r="AU108" i="42"/>
  <c r="AV108" i="42"/>
  <c r="AW108" i="42"/>
  <c r="AX108" i="42"/>
  <c r="AY108" i="42"/>
  <c r="AZ108" i="42"/>
  <c r="BA108" i="42"/>
  <c r="BB108" i="42"/>
  <c r="BC108" i="42"/>
  <c r="BD108" i="42"/>
  <c r="BE108" i="42"/>
  <c r="BF108" i="42"/>
  <c r="BG108" i="42"/>
  <c r="BH108" i="42"/>
  <c r="BI108" i="42"/>
  <c r="B123" i="42"/>
  <c r="B122" i="42" s="1"/>
  <c r="C123" i="42"/>
  <c r="AO2" i="43"/>
  <c r="AP2" i="43" s="1"/>
  <c r="AQ2" i="43"/>
  <c r="AR2" i="43"/>
  <c r="AS2" i="43" s="1"/>
  <c r="AT2" i="43" s="1"/>
  <c r="AU2" i="43" s="1"/>
  <c r="AV2" i="43" s="1"/>
  <c r="AW2" i="43" s="1"/>
  <c r="AX2" i="43" s="1"/>
  <c r="AY2" i="43" s="1"/>
  <c r="AZ2" i="43" s="1"/>
  <c r="BA2" i="43" s="1"/>
  <c r="BB2" i="43" s="1"/>
  <c r="BC2" i="43" s="1"/>
  <c r="BD2" i="43" s="1"/>
  <c r="BE2" i="43" s="1"/>
  <c r="BF2" i="43" s="1"/>
  <c r="BG2" i="43" s="1"/>
  <c r="BH2" i="43" s="1"/>
  <c r="BI2" i="43" s="1"/>
  <c r="C4" i="43"/>
  <c r="D4" i="43" s="1"/>
  <c r="E4" i="43"/>
  <c r="B7" i="43"/>
  <c r="B8" i="43"/>
  <c r="B9" i="43"/>
  <c r="A10" i="43"/>
  <c r="B14" i="43"/>
  <c r="B15" i="43"/>
  <c r="B16" i="43"/>
  <c r="B24" i="43"/>
  <c r="B25" i="43"/>
  <c r="B26" i="43"/>
  <c r="A27" i="43"/>
  <c r="B27" i="43"/>
  <c r="A28" i="43"/>
  <c r="B28" i="43"/>
  <c r="A29" i="43"/>
  <c r="B32" i="43"/>
  <c r="B33" i="43"/>
  <c r="B34" i="43"/>
  <c r="B35" i="43"/>
  <c r="B36" i="43"/>
  <c r="B37" i="43"/>
  <c r="B38" i="43"/>
  <c r="H43" i="43"/>
  <c r="I43" i="43" s="1"/>
  <c r="J43" i="43" s="1"/>
  <c r="K43" i="43" s="1"/>
  <c r="L43" i="43" s="1"/>
  <c r="M43" i="43" s="1"/>
  <c r="N43" i="43" s="1"/>
  <c r="O43" i="43" s="1"/>
  <c r="P43" i="43" s="1"/>
  <c r="Q43" i="43" s="1"/>
  <c r="R43" i="43" s="1"/>
  <c r="S43" i="43" s="1"/>
  <c r="T43" i="43" s="1"/>
  <c r="U43" i="43" s="1"/>
  <c r="V43" i="43" s="1"/>
  <c r="W43" i="43" s="1"/>
  <c r="X43" i="43" s="1"/>
  <c r="Y43" i="43" s="1"/>
  <c r="Z43" i="43" s="1"/>
  <c r="AA43" i="43" s="1"/>
  <c r="AB43" i="43" s="1"/>
  <c r="AC43" i="43" s="1"/>
  <c r="AD43" i="43" s="1"/>
  <c r="AE43" i="43" s="1"/>
  <c r="AF43" i="43" s="1"/>
  <c r="AG43" i="43" s="1"/>
  <c r="AH43" i="43" s="1"/>
  <c r="AI43" i="43" s="1"/>
  <c r="AJ43" i="43" s="1"/>
  <c r="AK43" i="43" s="1"/>
  <c r="AL43" i="43" s="1"/>
  <c r="AM43" i="43" s="1"/>
  <c r="AN43" i="43" s="1"/>
  <c r="AO43" i="43" s="1"/>
  <c r="AP43" i="43" s="1"/>
  <c r="AQ43" i="43" s="1"/>
  <c r="AR43" i="43" s="1"/>
  <c r="AS43" i="43" s="1"/>
  <c r="AT43" i="43" s="1"/>
  <c r="AU43" i="43" s="1"/>
  <c r="AV43" i="43" s="1"/>
  <c r="AW43" i="43" s="1"/>
  <c r="AX43" i="43" s="1"/>
  <c r="AY43" i="43" s="1"/>
  <c r="AZ43" i="43" s="1"/>
  <c r="BA43" i="43" s="1"/>
  <c r="BB43" i="43" s="1"/>
  <c r="BC43" i="43" s="1"/>
  <c r="BD43" i="43" s="1"/>
  <c r="BE43" i="43" s="1"/>
  <c r="BF43" i="43" s="1"/>
  <c r="BG43" i="43" s="1"/>
  <c r="BH43" i="43" s="1"/>
  <c r="BI43" i="43" s="1"/>
  <c r="B44" i="43"/>
  <c r="B43" i="43" s="1"/>
  <c r="C43" i="43" s="1"/>
  <c r="D43" i="43" s="1"/>
  <c r="E43" i="43" s="1"/>
  <c r="F43" i="43" s="1"/>
  <c r="G43" i="43" s="1"/>
  <c r="B46" i="43"/>
  <c r="B123" i="43" s="1"/>
  <c r="B122" i="43" s="1"/>
  <c r="C46" i="43"/>
  <c r="C123" i="43" s="1"/>
  <c r="B48" i="43"/>
  <c r="C48" i="43"/>
  <c r="B49" i="43"/>
  <c r="C49" i="43"/>
  <c r="B52" i="43"/>
  <c r="B53" i="43"/>
  <c r="C53" i="43"/>
  <c r="B56" i="43"/>
  <c r="B57" i="43"/>
  <c r="B58" i="43"/>
  <c r="C58" i="43"/>
  <c r="D58" i="43"/>
  <c r="E58" i="43"/>
  <c r="F58" i="43"/>
  <c r="G58" i="43"/>
  <c r="H58" i="43"/>
  <c r="I58" i="43"/>
  <c r="J58" i="43"/>
  <c r="K58" i="43"/>
  <c r="L58" i="43"/>
  <c r="M58" i="43"/>
  <c r="N58" i="43"/>
  <c r="O58" i="43"/>
  <c r="P58" i="43"/>
  <c r="Q58" i="43"/>
  <c r="R58" i="43"/>
  <c r="S58" i="43"/>
  <c r="T58" i="43"/>
  <c r="U58" i="43"/>
  <c r="V58" i="43"/>
  <c r="W58" i="43"/>
  <c r="X58" i="43"/>
  <c r="Y58" i="43"/>
  <c r="Z58" i="43"/>
  <c r="AA58" i="43"/>
  <c r="AB58" i="43"/>
  <c r="AC58" i="43"/>
  <c r="AD58" i="43"/>
  <c r="AE58" i="43"/>
  <c r="AF58" i="43"/>
  <c r="AG58" i="43"/>
  <c r="AH58" i="43"/>
  <c r="AI58" i="43"/>
  <c r="AJ58" i="43"/>
  <c r="AK58" i="43"/>
  <c r="AL58" i="43"/>
  <c r="AM58" i="43"/>
  <c r="AN58" i="43"/>
  <c r="AO58" i="43"/>
  <c r="AP58" i="43"/>
  <c r="AQ58" i="43"/>
  <c r="AR58" i="43"/>
  <c r="AS58" i="43"/>
  <c r="AT58" i="43"/>
  <c r="AU58" i="43"/>
  <c r="AV58" i="43"/>
  <c r="AW58" i="43"/>
  <c r="AX58" i="43"/>
  <c r="AY58" i="43"/>
  <c r="AZ58" i="43"/>
  <c r="BA58" i="43"/>
  <c r="BB58" i="43"/>
  <c r="BC58" i="43"/>
  <c r="BD58" i="43"/>
  <c r="BE58" i="43"/>
  <c r="BF58" i="43"/>
  <c r="BG58" i="43"/>
  <c r="BH58" i="43"/>
  <c r="BI58" i="43"/>
  <c r="B76" i="43"/>
  <c r="BI79" i="43"/>
  <c r="B81" i="43"/>
  <c r="C81" i="43"/>
  <c r="B97" i="43"/>
  <c r="C97" i="43"/>
  <c r="D97" i="43"/>
  <c r="E97" i="43"/>
  <c r="F97" i="43"/>
  <c r="G97" i="43"/>
  <c r="H97" i="43"/>
  <c r="I97" i="43"/>
  <c r="J97" i="43"/>
  <c r="K97" i="43"/>
  <c r="L97" i="43"/>
  <c r="M97" i="43"/>
  <c r="N97" i="43"/>
  <c r="O97" i="43"/>
  <c r="P97" i="43"/>
  <c r="Q97" i="43"/>
  <c r="R97" i="43"/>
  <c r="S97" i="43"/>
  <c r="T97" i="43"/>
  <c r="U97" i="43"/>
  <c r="V97" i="43"/>
  <c r="W97" i="43"/>
  <c r="X97" i="43"/>
  <c r="Y97" i="43"/>
  <c r="Z97" i="43"/>
  <c r="AA97" i="43"/>
  <c r="AB97" i="43"/>
  <c r="AC97" i="43"/>
  <c r="AD97" i="43"/>
  <c r="AE97" i="43"/>
  <c r="AF97" i="43"/>
  <c r="AG97" i="43"/>
  <c r="AH97" i="43"/>
  <c r="AI97" i="43"/>
  <c r="AJ97" i="43"/>
  <c r="AK97" i="43"/>
  <c r="AL97" i="43"/>
  <c r="AM97" i="43"/>
  <c r="AN97" i="43"/>
  <c r="AO97" i="43"/>
  <c r="AP97" i="43"/>
  <c r="AQ97" i="43"/>
  <c r="AR97" i="43"/>
  <c r="AS97" i="43"/>
  <c r="AT97" i="43"/>
  <c r="AU97" i="43"/>
  <c r="AV97" i="43"/>
  <c r="AW97" i="43"/>
  <c r="AX97" i="43"/>
  <c r="AY97" i="43"/>
  <c r="AZ97" i="43"/>
  <c r="BA97" i="43"/>
  <c r="BB97" i="43"/>
  <c r="BC97" i="43"/>
  <c r="BD97" i="43"/>
  <c r="BE97" i="43"/>
  <c r="BF97" i="43"/>
  <c r="BG97" i="43"/>
  <c r="BH97" i="43"/>
  <c r="BI97" i="43"/>
  <c r="A98" i="43"/>
  <c r="B98" i="43"/>
  <c r="A99" i="43"/>
  <c r="B99" i="43"/>
  <c r="B107" i="43"/>
  <c r="B108" i="43"/>
  <c r="C108" i="43"/>
  <c r="D108" i="43"/>
  <c r="E108" i="43"/>
  <c r="F108" i="43"/>
  <c r="G108" i="43"/>
  <c r="H108" i="43"/>
  <c r="I108" i="43"/>
  <c r="J108" i="43"/>
  <c r="K108" i="43"/>
  <c r="L108" i="43"/>
  <c r="M108" i="43"/>
  <c r="N108" i="43"/>
  <c r="O108" i="43"/>
  <c r="P108" i="43"/>
  <c r="Q108" i="43"/>
  <c r="R108" i="43"/>
  <c r="S108" i="43"/>
  <c r="T108" i="43"/>
  <c r="U108" i="43"/>
  <c r="V108" i="43"/>
  <c r="W108" i="43"/>
  <c r="X108" i="43"/>
  <c r="Y108" i="43"/>
  <c r="Z108" i="43"/>
  <c r="AA108" i="43"/>
  <c r="AB108" i="43"/>
  <c r="AC108" i="43"/>
  <c r="AD108" i="43"/>
  <c r="AE108" i="43"/>
  <c r="AF108" i="43"/>
  <c r="AG108" i="43"/>
  <c r="AH108" i="43"/>
  <c r="AI108" i="43"/>
  <c r="AJ108" i="43"/>
  <c r="AK108" i="43"/>
  <c r="AL108" i="43"/>
  <c r="AM108" i="43"/>
  <c r="AN108" i="43"/>
  <c r="AO108" i="43"/>
  <c r="AP108" i="43"/>
  <c r="AQ108" i="43"/>
  <c r="AR108" i="43"/>
  <c r="AS108" i="43"/>
  <c r="AT108" i="43"/>
  <c r="AU108" i="43"/>
  <c r="AV108" i="43"/>
  <c r="AW108" i="43"/>
  <c r="AX108" i="43"/>
  <c r="AY108" i="43"/>
  <c r="AZ108" i="43"/>
  <c r="BA108" i="43"/>
  <c r="BB108" i="43"/>
  <c r="BC108" i="43"/>
  <c r="BD108" i="43"/>
  <c r="BE108" i="43"/>
  <c r="BF108" i="43"/>
  <c r="BG108" i="43"/>
  <c r="BH108" i="43"/>
  <c r="BI108" i="43"/>
  <c r="C113" i="43"/>
  <c r="C120" i="43"/>
  <c r="C145" i="33" s="1"/>
  <c r="AO2" i="40"/>
  <c r="AP2" i="40"/>
  <c r="AQ2" i="40" s="1"/>
  <c r="AR2" i="40" s="1"/>
  <c r="AS2" i="40" s="1"/>
  <c r="AT2" i="40" s="1"/>
  <c r="AU2" i="40" s="1"/>
  <c r="AV2" i="40" s="1"/>
  <c r="AW2" i="40" s="1"/>
  <c r="AX2" i="40" s="1"/>
  <c r="AY2" i="40" s="1"/>
  <c r="AZ2" i="40" s="1"/>
  <c r="BA2" i="40" s="1"/>
  <c r="BB2" i="40" s="1"/>
  <c r="BC2" i="40" s="1"/>
  <c r="BD2" i="40" s="1"/>
  <c r="BE2" i="40" s="1"/>
  <c r="BF2" i="40" s="1"/>
  <c r="BG2" i="40" s="1"/>
  <c r="BH2" i="40" s="1"/>
  <c r="BI2" i="40" s="1"/>
  <c r="C4" i="40"/>
  <c r="D4" i="40" s="1"/>
  <c r="B7" i="40"/>
  <c r="B8" i="40"/>
  <c r="B9" i="40"/>
  <c r="A10" i="40"/>
  <c r="B14" i="40"/>
  <c r="B15" i="40"/>
  <c r="B16" i="40"/>
  <c r="B18" i="40"/>
  <c r="B24" i="40"/>
  <c r="B25" i="40"/>
  <c r="B26" i="40"/>
  <c r="A27" i="40"/>
  <c r="B27" i="40"/>
  <c r="A28" i="40"/>
  <c r="B28" i="40"/>
  <c r="A29" i="40"/>
  <c r="B29" i="40"/>
  <c r="B32" i="40"/>
  <c r="B33" i="40"/>
  <c r="B34" i="40"/>
  <c r="B35" i="40"/>
  <c r="B36" i="40"/>
  <c r="C36" i="40"/>
  <c r="B37" i="40"/>
  <c r="B38" i="40"/>
  <c r="J43" i="40"/>
  <c r="K43" i="40"/>
  <c r="L43" i="40" s="1"/>
  <c r="M43" i="40" s="1"/>
  <c r="N43" i="40" s="1"/>
  <c r="O43" i="40" s="1"/>
  <c r="P43" i="40" s="1"/>
  <c r="Q43" i="40" s="1"/>
  <c r="R43" i="40" s="1"/>
  <c r="S43" i="40" s="1"/>
  <c r="T43" i="40" s="1"/>
  <c r="U43" i="40" s="1"/>
  <c r="V43" i="40" s="1"/>
  <c r="W43" i="40" s="1"/>
  <c r="X43" i="40" s="1"/>
  <c r="Y43" i="40" s="1"/>
  <c r="Z43" i="40" s="1"/>
  <c r="AA43" i="40" s="1"/>
  <c r="AB43" i="40" s="1"/>
  <c r="AC43" i="40" s="1"/>
  <c r="AD43" i="40" s="1"/>
  <c r="AE43" i="40" s="1"/>
  <c r="AF43" i="40" s="1"/>
  <c r="AG43" i="40" s="1"/>
  <c r="AH43" i="40" s="1"/>
  <c r="AI43" i="40" s="1"/>
  <c r="AJ43" i="40" s="1"/>
  <c r="AK43" i="40" s="1"/>
  <c r="AL43" i="40" s="1"/>
  <c r="AM43" i="40" s="1"/>
  <c r="AN43" i="40" s="1"/>
  <c r="AO43" i="40" s="1"/>
  <c r="AP43" i="40" s="1"/>
  <c r="AQ43" i="40" s="1"/>
  <c r="AR43" i="40" s="1"/>
  <c r="AS43" i="40" s="1"/>
  <c r="AT43" i="40" s="1"/>
  <c r="AU43" i="40" s="1"/>
  <c r="AV43" i="40" s="1"/>
  <c r="AW43" i="40" s="1"/>
  <c r="AX43" i="40" s="1"/>
  <c r="AY43" i="40" s="1"/>
  <c r="AZ43" i="40" s="1"/>
  <c r="BA43" i="40" s="1"/>
  <c r="BB43" i="40" s="1"/>
  <c r="BC43" i="40" s="1"/>
  <c r="BD43" i="40" s="1"/>
  <c r="BE43" i="40" s="1"/>
  <c r="BF43" i="40" s="1"/>
  <c r="BG43" i="40" s="1"/>
  <c r="BH43" i="40" s="1"/>
  <c r="BI43" i="40" s="1"/>
  <c r="B44" i="40"/>
  <c r="B43" i="40" s="1"/>
  <c r="C43" i="40" s="1"/>
  <c r="D43" i="40" s="1"/>
  <c r="E43" i="40" s="1"/>
  <c r="F43" i="40" s="1"/>
  <c r="G43" i="40" s="1"/>
  <c r="H43" i="40" s="1"/>
  <c r="I43" i="40" s="1"/>
  <c r="B46" i="40"/>
  <c r="B48" i="40"/>
  <c r="C48" i="40"/>
  <c r="B49" i="40"/>
  <c r="C49" i="40"/>
  <c r="B52" i="40"/>
  <c r="B53" i="40"/>
  <c r="C53" i="40"/>
  <c r="B58" i="40"/>
  <c r="C58" i="40"/>
  <c r="D58" i="40"/>
  <c r="E58" i="40"/>
  <c r="F58" i="40"/>
  <c r="G58" i="40"/>
  <c r="H58" i="40"/>
  <c r="I58" i="40"/>
  <c r="J58" i="40"/>
  <c r="K58" i="40"/>
  <c r="L58" i="40"/>
  <c r="M58" i="40"/>
  <c r="N58" i="40"/>
  <c r="O58" i="40"/>
  <c r="P58" i="40"/>
  <c r="Q58" i="40"/>
  <c r="R58" i="40"/>
  <c r="S58" i="40"/>
  <c r="T58" i="40"/>
  <c r="U58" i="40"/>
  <c r="V58" i="40"/>
  <c r="W58" i="40"/>
  <c r="X58" i="40"/>
  <c r="Y58" i="40"/>
  <c r="Z58" i="40"/>
  <c r="AA58" i="40"/>
  <c r="AB58" i="40"/>
  <c r="AC58" i="40"/>
  <c r="AD58" i="40"/>
  <c r="AE58" i="40"/>
  <c r="AF58" i="40"/>
  <c r="AG58" i="40"/>
  <c r="AH58" i="40"/>
  <c r="AI58" i="40"/>
  <c r="AJ58" i="40"/>
  <c r="AK58" i="40"/>
  <c r="AL58" i="40"/>
  <c r="AM58" i="40"/>
  <c r="AN58" i="40"/>
  <c r="AO58" i="40"/>
  <c r="AP58" i="40"/>
  <c r="AQ58" i="40"/>
  <c r="AR58" i="40"/>
  <c r="AS58" i="40"/>
  <c r="AT58" i="40"/>
  <c r="AU58" i="40"/>
  <c r="AV58" i="40"/>
  <c r="AW58" i="40"/>
  <c r="AX58" i="40"/>
  <c r="AY58" i="40"/>
  <c r="AZ58" i="40"/>
  <c r="BA58" i="40"/>
  <c r="BB58" i="40"/>
  <c r="BC58" i="40"/>
  <c r="BD58" i="40"/>
  <c r="BE58" i="40"/>
  <c r="BF58" i="40"/>
  <c r="BG58" i="40"/>
  <c r="BH58" i="40"/>
  <c r="BI58" i="40"/>
  <c r="BI79" i="40"/>
  <c r="B81" i="40"/>
  <c r="B62" i="40" s="1"/>
  <c r="B63" i="40" s="1"/>
  <c r="C81" i="40"/>
  <c r="C62" i="40" s="1"/>
  <c r="B97" i="40"/>
  <c r="C97" i="40"/>
  <c r="D97" i="40"/>
  <c r="E97" i="40"/>
  <c r="F97" i="40"/>
  <c r="G97" i="40"/>
  <c r="H97" i="40"/>
  <c r="I97" i="40"/>
  <c r="J97" i="40"/>
  <c r="K97" i="40"/>
  <c r="L97" i="40"/>
  <c r="M97" i="40"/>
  <c r="N97" i="40"/>
  <c r="O97" i="40"/>
  <c r="P97" i="40"/>
  <c r="Q97" i="40"/>
  <c r="R97" i="40"/>
  <c r="S97" i="40"/>
  <c r="T97" i="40"/>
  <c r="U97" i="40"/>
  <c r="V97" i="40"/>
  <c r="W97" i="40"/>
  <c r="X97" i="40"/>
  <c r="Y97" i="40"/>
  <c r="Z97" i="40"/>
  <c r="AA97" i="40"/>
  <c r="AB97" i="40"/>
  <c r="AC97" i="40"/>
  <c r="AD97" i="40"/>
  <c r="AE97" i="40"/>
  <c r="AF97" i="40"/>
  <c r="AG97" i="40"/>
  <c r="AH97" i="40"/>
  <c r="AI97" i="40"/>
  <c r="AJ97" i="40"/>
  <c r="AK97" i="40"/>
  <c r="AL97" i="40"/>
  <c r="AM97" i="40"/>
  <c r="AN97" i="40"/>
  <c r="AO97" i="40"/>
  <c r="AP97" i="40"/>
  <c r="AQ97" i="40"/>
  <c r="AR97" i="40"/>
  <c r="AS97" i="40"/>
  <c r="AT97" i="40"/>
  <c r="AU97" i="40"/>
  <c r="AV97" i="40"/>
  <c r="AW97" i="40"/>
  <c r="AX97" i="40"/>
  <c r="AY97" i="40"/>
  <c r="AZ97" i="40"/>
  <c r="BA97" i="40"/>
  <c r="BB97" i="40"/>
  <c r="BC97" i="40"/>
  <c r="BD97" i="40"/>
  <c r="BE97" i="40"/>
  <c r="BF97" i="40"/>
  <c r="BG97" i="40"/>
  <c r="BH97" i="40"/>
  <c r="BI97" i="40"/>
  <c r="A98" i="40"/>
  <c r="B98" i="40"/>
  <c r="A99" i="40"/>
  <c r="B99" i="40"/>
  <c r="B107" i="40"/>
  <c r="B108" i="40"/>
  <c r="C108" i="40"/>
  <c r="D108" i="40"/>
  <c r="E108" i="40"/>
  <c r="F108" i="40"/>
  <c r="G108" i="40"/>
  <c r="H108" i="40"/>
  <c r="I108" i="40"/>
  <c r="J108" i="40"/>
  <c r="K108" i="40"/>
  <c r="L108" i="40"/>
  <c r="M108" i="40"/>
  <c r="N108" i="40"/>
  <c r="O108" i="40"/>
  <c r="P108" i="40"/>
  <c r="Q108" i="40"/>
  <c r="R108" i="40"/>
  <c r="S108" i="40"/>
  <c r="T108" i="40"/>
  <c r="U108" i="40"/>
  <c r="V108" i="40"/>
  <c r="W108" i="40"/>
  <c r="X108" i="40"/>
  <c r="Y108" i="40"/>
  <c r="Z108" i="40"/>
  <c r="AA108" i="40"/>
  <c r="AB108" i="40"/>
  <c r="AC108" i="40"/>
  <c r="AD108" i="40"/>
  <c r="AE108" i="40"/>
  <c r="AF108" i="40"/>
  <c r="AG108" i="40"/>
  <c r="AH108" i="40"/>
  <c r="AI108" i="40"/>
  <c r="AJ108" i="40"/>
  <c r="AK108" i="40"/>
  <c r="AL108" i="40"/>
  <c r="AM108" i="40"/>
  <c r="AN108" i="40"/>
  <c r="AO108" i="40"/>
  <c r="AP108" i="40"/>
  <c r="AQ108" i="40"/>
  <c r="AR108" i="40"/>
  <c r="AS108" i="40"/>
  <c r="AT108" i="40"/>
  <c r="AU108" i="40"/>
  <c r="AV108" i="40"/>
  <c r="AW108" i="40"/>
  <c r="AX108" i="40"/>
  <c r="AY108" i="40"/>
  <c r="AZ108" i="40"/>
  <c r="BA108" i="40"/>
  <c r="BB108" i="40"/>
  <c r="BC108" i="40"/>
  <c r="BD108" i="40"/>
  <c r="BE108" i="40"/>
  <c r="BF108" i="40"/>
  <c r="BG108" i="40"/>
  <c r="BH108" i="40"/>
  <c r="BI108" i="40"/>
  <c r="B123" i="40"/>
  <c r="AO2" i="44"/>
  <c r="AP2" i="44"/>
  <c r="AQ2" i="44" s="1"/>
  <c r="AR2" i="44" s="1"/>
  <c r="AS2" i="44" s="1"/>
  <c r="AT2" i="44" s="1"/>
  <c r="AU2" i="44" s="1"/>
  <c r="AV2" i="44" s="1"/>
  <c r="AW2" i="44" s="1"/>
  <c r="AX2" i="44" s="1"/>
  <c r="AY2" i="44" s="1"/>
  <c r="AZ2" i="44"/>
  <c r="BA2" i="44" s="1"/>
  <c r="BB2" i="44" s="1"/>
  <c r="BC2" i="44" s="1"/>
  <c r="BD2" i="44"/>
  <c r="BE2" i="44" s="1"/>
  <c r="BF2" i="44" s="1"/>
  <c r="BG2" i="44" s="1"/>
  <c r="BH2" i="44" s="1"/>
  <c r="BI2" i="44" s="1"/>
  <c r="C4" i="44"/>
  <c r="B7" i="44"/>
  <c r="B8" i="44"/>
  <c r="B9" i="44"/>
  <c r="A10" i="44"/>
  <c r="B14" i="44"/>
  <c r="B15" i="44"/>
  <c r="B16" i="44"/>
  <c r="B24" i="44"/>
  <c r="B25" i="44"/>
  <c r="B26" i="44"/>
  <c r="A27" i="44"/>
  <c r="B27" i="44"/>
  <c r="A28" i="44"/>
  <c r="B28" i="44"/>
  <c r="A29" i="44"/>
  <c r="B32" i="44"/>
  <c r="B33" i="44"/>
  <c r="B34" i="44"/>
  <c r="B35" i="44"/>
  <c r="B36" i="44"/>
  <c r="B37" i="44"/>
  <c r="B38" i="44"/>
  <c r="D43" i="44"/>
  <c r="E43" i="44" s="1"/>
  <c r="F43" i="44" s="1"/>
  <c r="G43" i="44" s="1"/>
  <c r="H43" i="44" s="1"/>
  <c r="I43" i="44" s="1"/>
  <c r="J43" i="44" s="1"/>
  <c r="K43" i="44" s="1"/>
  <c r="L43" i="44" s="1"/>
  <c r="M43" i="44" s="1"/>
  <c r="N43" i="44" s="1"/>
  <c r="O43" i="44" s="1"/>
  <c r="P43" i="44"/>
  <c r="Q43" i="44"/>
  <c r="R43" i="44" s="1"/>
  <c r="S43" i="44" s="1"/>
  <c r="T43" i="44" s="1"/>
  <c r="U43" i="44" s="1"/>
  <c r="V43" i="44" s="1"/>
  <c r="W43" i="44" s="1"/>
  <c r="X43" i="44" s="1"/>
  <c r="Y43" i="44" s="1"/>
  <c r="Z43" i="44" s="1"/>
  <c r="AA43" i="44" s="1"/>
  <c r="AB43" i="44" s="1"/>
  <c r="AC43" i="44" s="1"/>
  <c r="AD43" i="44" s="1"/>
  <c r="AE43" i="44" s="1"/>
  <c r="AF43" i="44" s="1"/>
  <c r="AG43" i="44" s="1"/>
  <c r="AH43" i="44" s="1"/>
  <c r="AI43" i="44" s="1"/>
  <c r="AJ43" i="44" s="1"/>
  <c r="AK43" i="44" s="1"/>
  <c r="AL43" i="44" s="1"/>
  <c r="AM43" i="44" s="1"/>
  <c r="AN43" i="44" s="1"/>
  <c r="AO43" i="44" s="1"/>
  <c r="AP43" i="44" s="1"/>
  <c r="AQ43" i="44" s="1"/>
  <c r="AR43" i="44" s="1"/>
  <c r="AS43" i="44" s="1"/>
  <c r="AT43" i="44" s="1"/>
  <c r="AU43" i="44" s="1"/>
  <c r="AV43" i="44" s="1"/>
  <c r="AW43" i="44" s="1"/>
  <c r="AX43" i="44" s="1"/>
  <c r="AY43" i="44" s="1"/>
  <c r="AZ43" i="44" s="1"/>
  <c r="BA43" i="44" s="1"/>
  <c r="BB43" i="44" s="1"/>
  <c r="BC43" i="44" s="1"/>
  <c r="BD43" i="44" s="1"/>
  <c r="BE43" i="44" s="1"/>
  <c r="BF43" i="44" s="1"/>
  <c r="BG43" i="44" s="1"/>
  <c r="BH43" i="44" s="1"/>
  <c r="BI43" i="44" s="1"/>
  <c r="B44" i="44"/>
  <c r="B43" i="44" s="1"/>
  <c r="C43" i="44" s="1"/>
  <c r="B46" i="44"/>
  <c r="B123" i="44" s="1"/>
  <c r="C46" i="44"/>
  <c r="D46" i="44"/>
  <c r="B48" i="44"/>
  <c r="C48" i="44"/>
  <c r="B49" i="44"/>
  <c r="C49" i="44"/>
  <c r="B52" i="44"/>
  <c r="B53" i="44"/>
  <c r="C53" i="44"/>
  <c r="B58" i="44"/>
  <c r="C58" i="44"/>
  <c r="D58" i="44"/>
  <c r="E58" i="44"/>
  <c r="F58" i="44"/>
  <c r="G58" i="44"/>
  <c r="H58" i="44"/>
  <c r="I58" i="44"/>
  <c r="J58" i="44"/>
  <c r="K58" i="44"/>
  <c r="L58" i="44"/>
  <c r="M58" i="44"/>
  <c r="N58" i="44"/>
  <c r="O58" i="44"/>
  <c r="P58" i="44"/>
  <c r="Q58" i="44"/>
  <c r="R58" i="44"/>
  <c r="S58" i="44"/>
  <c r="T58" i="44"/>
  <c r="U58" i="44"/>
  <c r="V58" i="44"/>
  <c r="W58" i="44"/>
  <c r="X58" i="44"/>
  <c r="Y58" i="44"/>
  <c r="Z58" i="44"/>
  <c r="AA58" i="44"/>
  <c r="AB58" i="44"/>
  <c r="AC58" i="44"/>
  <c r="AD58" i="44"/>
  <c r="AE58" i="44"/>
  <c r="AF58" i="44"/>
  <c r="AG58" i="44"/>
  <c r="AH58" i="44"/>
  <c r="AI58" i="44"/>
  <c r="AJ58" i="44"/>
  <c r="AK58" i="44"/>
  <c r="AL58" i="44"/>
  <c r="AM58" i="44"/>
  <c r="AN58" i="44"/>
  <c r="AO58" i="44"/>
  <c r="AP58" i="44"/>
  <c r="AQ58" i="44"/>
  <c r="AR58" i="44"/>
  <c r="AS58" i="44"/>
  <c r="AT58" i="44"/>
  <c r="AU58" i="44"/>
  <c r="AV58" i="44"/>
  <c r="AW58" i="44"/>
  <c r="AX58" i="44"/>
  <c r="AY58" i="44"/>
  <c r="AZ58" i="44"/>
  <c r="BA58" i="44"/>
  <c r="BB58" i="44"/>
  <c r="BC58" i="44"/>
  <c r="BD58" i="44"/>
  <c r="BE58" i="44"/>
  <c r="BF58" i="44"/>
  <c r="BG58" i="44"/>
  <c r="BH58" i="44"/>
  <c r="BI58" i="44"/>
  <c r="BI79" i="44"/>
  <c r="B81" i="44"/>
  <c r="C81" i="44"/>
  <c r="B97" i="44"/>
  <c r="C97" i="44"/>
  <c r="D97" i="44"/>
  <c r="E97" i="44"/>
  <c r="F97" i="44"/>
  <c r="G97" i="44"/>
  <c r="H97" i="44"/>
  <c r="I97" i="44"/>
  <c r="J97" i="44"/>
  <c r="K97" i="44"/>
  <c r="L97" i="44"/>
  <c r="M97" i="44"/>
  <c r="N97" i="44"/>
  <c r="O97" i="44"/>
  <c r="P97" i="44"/>
  <c r="Q97" i="44"/>
  <c r="R97" i="44"/>
  <c r="S97" i="44"/>
  <c r="T97" i="44"/>
  <c r="U97" i="44"/>
  <c r="V97" i="44"/>
  <c r="W97" i="44"/>
  <c r="X97" i="44"/>
  <c r="Y97" i="44"/>
  <c r="Z97" i="44"/>
  <c r="AA97" i="44"/>
  <c r="AB97" i="44"/>
  <c r="AC97" i="44"/>
  <c r="AD97" i="44"/>
  <c r="AE97" i="44"/>
  <c r="AF97" i="44"/>
  <c r="AG97" i="44"/>
  <c r="AH97" i="44"/>
  <c r="AI97" i="44"/>
  <c r="AJ97" i="44"/>
  <c r="AK97" i="44"/>
  <c r="AL97" i="44"/>
  <c r="AM97" i="44"/>
  <c r="AN97" i="44"/>
  <c r="AO97" i="44"/>
  <c r="AP97" i="44"/>
  <c r="AQ97" i="44"/>
  <c r="AR97" i="44"/>
  <c r="AS97" i="44"/>
  <c r="AT97" i="44"/>
  <c r="AU97" i="44"/>
  <c r="AV97" i="44"/>
  <c r="AW97" i="44"/>
  <c r="AX97" i="44"/>
  <c r="AY97" i="44"/>
  <c r="AZ97" i="44"/>
  <c r="BA97" i="44"/>
  <c r="BB97" i="44"/>
  <c r="BC97" i="44"/>
  <c r="BD97" i="44"/>
  <c r="BE97" i="44"/>
  <c r="BF97" i="44"/>
  <c r="BG97" i="44"/>
  <c r="BH97" i="44"/>
  <c r="BI97" i="44"/>
  <c r="A98" i="44"/>
  <c r="B98" i="44"/>
  <c r="A99" i="44"/>
  <c r="B99" i="44"/>
  <c r="B106" i="44"/>
  <c r="B109" i="44" s="1"/>
  <c r="B103" i="44" s="1"/>
  <c r="B101" i="44" s="1"/>
  <c r="B215" i="33" s="1"/>
  <c r="B107" i="44"/>
  <c r="B108" i="44"/>
  <c r="C108" i="44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122" i="44"/>
  <c r="C123" i="44"/>
  <c r="D123" i="44"/>
  <c r="AO2" i="45"/>
  <c r="AP2" i="45"/>
  <c r="AQ2" i="45"/>
  <c r="AR2" i="45" s="1"/>
  <c r="AS2" i="45" s="1"/>
  <c r="AT2" i="45" s="1"/>
  <c r="AU2" i="45" s="1"/>
  <c r="AV2" i="45"/>
  <c r="AW2" i="45" s="1"/>
  <c r="AX2" i="45" s="1"/>
  <c r="AY2" i="45" s="1"/>
  <c r="AZ2" i="45" s="1"/>
  <c r="BA2" i="45" s="1"/>
  <c r="BB2" i="45" s="1"/>
  <c r="BC2" i="45" s="1"/>
  <c r="BD2" i="45" s="1"/>
  <c r="BE2" i="45" s="1"/>
  <c r="BF2" i="45" s="1"/>
  <c r="BG2" i="45" s="1"/>
  <c r="BH2" i="45" s="1"/>
  <c r="BI2" i="45" s="1"/>
  <c r="C4" i="45"/>
  <c r="D4" i="45"/>
  <c r="E4" i="45"/>
  <c r="F4" i="45"/>
  <c r="G4" i="45" s="1"/>
  <c r="H4" i="45" s="1"/>
  <c r="I4" i="45" s="1"/>
  <c r="J4" i="45" s="1"/>
  <c r="K4" i="45"/>
  <c r="B7" i="45"/>
  <c r="B8" i="45"/>
  <c r="B9" i="45"/>
  <c r="A10" i="45"/>
  <c r="C14" i="45"/>
  <c r="B15" i="45"/>
  <c r="B14" i="45" s="1"/>
  <c r="B16" i="45"/>
  <c r="B24" i="45"/>
  <c r="B25" i="45"/>
  <c r="B26" i="45"/>
  <c r="A27" i="45"/>
  <c r="B27" i="45"/>
  <c r="A28" i="45"/>
  <c r="B28" i="45"/>
  <c r="A29" i="45"/>
  <c r="B32" i="45"/>
  <c r="B33" i="45"/>
  <c r="B34" i="45"/>
  <c r="B35" i="45"/>
  <c r="B36" i="45"/>
  <c r="B38" i="45"/>
  <c r="F43" i="45"/>
  <c r="G43" i="45" s="1"/>
  <c r="H43" i="45" s="1"/>
  <c r="I43" i="45" s="1"/>
  <c r="J43" i="45" s="1"/>
  <c r="K43" i="45" s="1"/>
  <c r="L43" i="45" s="1"/>
  <c r="M43" i="45" s="1"/>
  <c r="N43" i="45" s="1"/>
  <c r="O43" i="45" s="1"/>
  <c r="P43" i="45" s="1"/>
  <c r="Q43" i="45" s="1"/>
  <c r="R43" i="45" s="1"/>
  <c r="S43" i="45" s="1"/>
  <c r="T43" i="45" s="1"/>
  <c r="U43" i="45" s="1"/>
  <c r="V43" i="45" s="1"/>
  <c r="W43" i="45" s="1"/>
  <c r="X43" i="45" s="1"/>
  <c r="Y43" i="45" s="1"/>
  <c r="Z43" i="45" s="1"/>
  <c r="AA43" i="45" s="1"/>
  <c r="AB43" i="45" s="1"/>
  <c r="AC43" i="45" s="1"/>
  <c r="AD43" i="45" s="1"/>
  <c r="AE43" i="45" s="1"/>
  <c r="AF43" i="45" s="1"/>
  <c r="AG43" i="45" s="1"/>
  <c r="AH43" i="45" s="1"/>
  <c r="AI43" i="45" s="1"/>
  <c r="AJ43" i="45" s="1"/>
  <c r="AK43" i="45" s="1"/>
  <c r="AL43" i="45" s="1"/>
  <c r="AM43" i="45" s="1"/>
  <c r="AN43" i="45" s="1"/>
  <c r="AO43" i="45" s="1"/>
  <c r="AP43" i="45" s="1"/>
  <c r="AQ43" i="45" s="1"/>
  <c r="AR43" i="45" s="1"/>
  <c r="AS43" i="45" s="1"/>
  <c r="AT43" i="45" s="1"/>
  <c r="AU43" i="45" s="1"/>
  <c r="AV43" i="45"/>
  <c r="AW43" i="45" s="1"/>
  <c r="AX43" i="45" s="1"/>
  <c r="AY43" i="45" s="1"/>
  <c r="AZ43" i="45" s="1"/>
  <c r="BA43" i="45" s="1"/>
  <c r="BB43" i="45" s="1"/>
  <c r="BC43" i="45" s="1"/>
  <c r="BD43" i="45" s="1"/>
  <c r="BE43" i="45" s="1"/>
  <c r="BF43" i="45" s="1"/>
  <c r="BG43" i="45" s="1"/>
  <c r="BH43" i="45" s="1"/>
  <c r="BI43" i="45" s="1"/>
  <c r="B44" i="45"/>
  <c r="B43" i="45" s="1"/>
  <c r="C43" i="45" s="1"/>
  <c r="D43" i="45" s="1"/>
  <c r="E43" i="45" s="1"/>
  <c r="B46" i="45"/>
  <c r="C46" i="45"/>
  <c r="D46" i="45"/>
  <c r="B48" i="45"/>
  <c r="C48" i="45"/>
  <c r="B49" i="45"/>
  <c r="C49" i="45"/>
  <c r="B52" i="45"/>
  <c r="B53" i="45"/>
  <c r="C53" i="45"/>
  <c r="B58" i="45"/>
  <c r="C58" i="45"/>
  <c r="D58" i="45"/>
  <c r="E58" i="45"/>
  <c r="F58" i="45"/>
  <c r="G58" i="45"/>
  <c r="H58" i="45"/>
  <c r="I58" i="45"/>
  <c r="J58" i="45"/>
  <c r="K58" i="45"/>
  <c r="L58" i="45"/>
  <c r="M58" i="45"/>
  <c r="N58" i="45"/>
  <c r="O58" i="45"/>
  <c r="P58" i="45"/>
  <c r="Q58" i="45"/>
  <c r="R58" i="45"/>
  <c r="S58" i="45"/>
  <c r="T58" i="45"/>
  <c r="U58" i="45"/>
  <c r="V58" i="45"/>
  <c r="W58" i="45"/>
  <c r="X58" i="45"/>
  <c r="Y58" i="45"/>
  <c r="Z58" i="45"/>
  <c r="AA58" i="45"/>
  <c r="AB58" i="45"/>
  <c r="AC58" i="45"/>
  <c r="AD58" i="45"/>
  <c r="AE58" i="45"/>
  <c r="AF58" i="45"/>
  <c r="AG58" i="45"/>
  <c r="AH58" i="45"/>
  <c r="AI58" i="45"/>
  <c r="AJ58" i="45"/>
  <c r="AK58" i="45"/>
  <c r="AL58" i="45"/>
  <c r="AM58" i="45"/>
  <c r="AN58" i="45"/>
  <c r="AO58" i="45"/>
  <c r="AP58" i="45"/>
  <c r="AQ58" i="45"/>
  <c r="AR58" i="45"/>
  <c r="AS58" i="45"/>
  <c r="AT58" i="45"/>
  <c r="AU58" i="45"/>
  <c r="AV58" i="45"/>
  <c r="AW58" i="45"/>
  <c r="AX58" i="45"/>
  <c r="AY58" i="45"/>
  <c r="AZ58" i="45"/>
  <c r="BA58" i="45"/>
  <c r="BB58" i="45"/>
  <c r="BC58" i="45"/>
  <c r="BD58" i="45"/>
  <c r="BE58" i="45"/>
  <c r="BF58" i="45"/>
  <c r="BG58" i="45"/>
  <c r="BH58" i="45"/>
  <c r="BI58" i="45"/>
  <c r="BI79" i="45"/>
  <c r="B81" i="45"/>
  <c r="C81" i="45"/>
  <c r="B97" i="45"/>
  <c r="C97" i="45"/>
  <c r="D97" i="45"/>
  <c r="E97" i="45"/>
  <c r="F97" i="45"/>
  <c r="G97" i="45"/>
  <c r="H97" i="45"/>
  <c r="I97" i="45"/>
  <c r="J97" i="45"/>
  <c r="K97" i="45"/>
  <c r="L97" i="45"/>
  <c r="M97" i="45"/>
  <c r="N97" i="45"/>
  <c r="O97" i="45"/>
  <c r="P97" i="45"/>
  <c r="Q97" i="45"/>
  <c r="R97" i="45"/>
  <c r="S97" i="45"/>
  <c r="T97" i="45"/>
  <c r="U97" i="45"/>
  <c r="V97" i="45"/>
  <c r="W97" i="45"/>
  <c r="X97" i="45"/>
  <c r="Y97" i="45"/>
  <c r="Z97" i="45"/>
  <c r="AA97" i="45"/>
  <c r="AB97" i="45"/>
  <c r="AC97" i="45"/>
  <c r="AD97" i="45"/>
  <c r="AE97" i="45"/>
  <c r="AF97" i="45"/>
  <c r="AG97" i="45"/>
  <c r="AH97" i="45"/>
  <c r="AI97" i="45"/>
  <c r="AJ97" i="45"/>
  <c r="AK97" i="45"/>
  <c r="AL97" i="45"/>
  <c r="AM97" i="45"/>
  <c r="AN97" i="45"/>
  <c r="AO97" i="45"/>
  <c r="AP97" i="45"/>
  <c r="AQ97" i="45"/>
  <c r="AR97" i="45"/>
  <c r="AS97" i="45"/>
  <c r="AT97" i="45"/>
  <c r="AU97" i="45"/>
  <c r="AV97" i="45"/>
  <c r="AW97" i="45"/>
  <c r="AX97" i="45"/>
  <c r="AY97" i="45"/>
  <c r="AZ97" i="45"/>
  <c r="BA97" i="45"/>
  <c r="BB97" i="45"/>
  <c r="BC97" i="45"/>
  <c r="BD97" i="45"/>
  <c r="BE97" i="45"/>
  <c r="BF97" i="45"/>
  <c r="BG97" i="45"/>
  <c r="BH97" i="45"/>
  <c r="BI97" i="45"/>
  <c r="A98" i="45"/>
  <c r="B98" i="45"/>
  <c r="A99" i="45"/>
  <c r="B99" i="45"/>
  <c r="B106" i="45"/>
  <c r="B109" i="45" s="1"/>
  <c r="B107" i="45"/>
  <c r="B108" i="45"/>
  <c r="C108" i="45"/>
  <c r="D108" i="45"/>
  <c r="E108" i="45"/>
  <c r="F108" i="45"/>
  <c r="G108" i="45"/>
  <c r="H108" i="45"/>
  <c r="I108" i="45"/>
  <c r="J108" i="45"/>
  <c r="K108" i="45"/>
  <c r="L108" i="45"/>
  <c r="M108" i="45"/>
  <c r="N108" i="45"/>
  <c r="O108" i="45"/>
  <c r="P108" i="45"/>
  <c r="Q108" i="45"/>
  <c r="R108" i="45"/>
  <c r="S108" i="45"/>
  <c r="T108" i="45"/>
  <c r="U108" i="45"/>
  <c r="V108" i="45"/>
  <c r="W108" i="45"/>
  <c r="X108" i="45"/>
  <c r="Y108" i="45"/>
  <c r="Z108" i="45"/>
  <c r="AA108" i="45"/>
  <c r="AB108" i="45"/>
  <c r="AC108" i="45"/>
  <c r="AD108" i="45"/>
  <c r="AE108" i="45"/>
  <c r="AF108" i="45"/>
  <c r="AG108" i="45"/>
  <c r="AH108" i="45"/>
  <c r="AI108" i="45"/>
  <c r="AJ108" i="45"/>
  <c r="AK108" i="45"/>
  <c r="AL108" i="45"/>
  <c r="AM108" i="45"/>
  <c r="AN108" i="45"/>
  <c r="AO108" i="45"/>
  <c r="AP108" i="45"/>
  <c r="AQ108" i="45"/>
  <c r="AR108" i="45"/>
  <c r="AS108" i="45"/>
  <c r="AT108" i="45"/>
  <c r="AU108" i="45"/>
  <c r="AV108" i="45"/>
  <c r="AW108" i="45"/>
  <c r="AX108" i="45"/>
  <c r="AY108" i="45"/>
  <c r="AZ108" i="45"/>
  <c r="BA108" i="45"/>
  <c r="BB108" i="45"/>
  <c r="BC108" i="45"/>
  <c r="BD108" i="45"/>
  <c r="BE108" i="45"/>
  <c r="BF108" i="45"/>
  <c r="BG108" i="45"/>
  <c r="BH108" i="45"/>
  <c r="BI108" i="45"/>
  <c r="B123" i="45"/>
  <c r="B122" i="45" s="1"/>
  <c r="C123" i="45"/>
  <c r="D123" i="45"/>
  <c r="AO2" i="46"/>
  <c r="AP2" i="46" s="1"/>
  <c r="AQ2" i="46"/>
  <c r="AR2" i="46"/>
  <c r="AS2" i="46" s="1"/>
  <c r="AT2" i="46" s="1"/>
  <c r="AU2" i="46" s="1"/>
  <c r="AV2" i="46"/>
  <c r="AW2" i="46" s="1"/>
  <c r="AX2" i="46" s="1"/>
  <c r="AY2" i="46" s="1"/>
  <c r="AZ2" i="46" s="1"/>
  <c r="BA2" i="46" s="1"/>
  <c r="BB2" i="46" s="1"/>
  <c r="BC2" i="46" s="1"/>
  <c r="BD2" i="46" s="1"/>
  <c r="BE2" i="46" s="1"/>
  <c r="BF2" i="46" s="1"/>
  <c r="BG2" i="46" s="1"/>
  <c r="BH2" i="46" s="1"/>
  <c r="BI2" i="46" s="1"/>
  <c r="C4" i="46"/>
  <c r="D4" i="46"/>
  <c r="B7" i="46"/>
  <c r="B8" i="46"/>
  <c r="B9" i="46"/>
  <c r="A10" i="46"/>
  <c r="B14" i="46"/>
  <c r="B15" i="46"/>
  <c r="B16" i="46"/>
  <c r="B24" i="46"/>
  <c r="B25" i="46"/>
  <c r="B26" i="46"/>
  <c r="A27" i="46"/>
  <c r="B27" i="46"/>
  <c r="A28" i="46"/>
  <c r="B28" i="46"/>
  <c r="A29" i="46"/>
  <c r="B32" i="46"/>
  <c r="B36" i="46" s="1"/>
  <c r="B33" i="46"/>
  <c r="B34" i="46"/>
  <c r="B35" i="46"/>
  <c r="B38" i="46"/>
  <c r="B40" i="46"/>
  <c r="B41" i="46"/>
  <c r="O43" i="46"/>
  <c r="P43" i="46" s="1"/>
  <c r="Q43" i="46"/>
  <c r="R43" i="46"/>
  <c r="S43" i="46"/>
  <c r="T43" i="46" s="1"/>
  <c r="U43" i="46" s="1"/>
  <c r="V43" i="46" s="1"/>
  <c r="W43" i="46"/>
  <c r="X43" i="46" s="1"/>
  <c r="Y43" i="46" s="1"/>
  <c r="Z43" i="46" s="1"/>
  <c r="AA43" i="46"/>
  <c r="AB43" i="46" s="1"/>
  <c r="AC43" i="46" s="1"/>
  <c r="AD43" i="46" s="1"/>
  <c r="AE43" i="46" s="1"/>
  <c r="AF43" i="46" s="1"/>
  <c r="AG43" i="46" s="1"/>
  <c r="AH43" i="46" s="1"/>
  <c r="AI43" i="46" s="1"/>
  <c r="AJ43" i="46" s="1"/>
  <c r="AK43" i="46" s="1"/>
  <c r="AL43" i="46" s="1"/>
  <c r="AM43" i="46" s="1"/>
  <c r="AN43" i="46" s="1"/>
  <c r="AO43" i="46" s="1"/>
  <c r="AP43" i="46" s="1"/>
  <c r="AQ43" i="46" s="1"/>
  <c r="AR43" i="46" s="1"/>
  <c r="AS43" i="46" s="1"/>
  <c r="AT43" i="46" s="1"/>
  <c r="AU43" i="46" s="1"/>
  <c r="AV43" i="46" s="1"/>
  <c r="AW43" i="46" s="1"/>
  <c r="AX43" i="46" s="1"/>
  <c r="AY43" i="46" s="1"/>
  <c r="AZ43" i="46" s="1"/>
  <c r="BA43" i="46" s="1"/>
  <c r="BB43" i="46" s="1"/>
  <c r="BC43" i="46" s="1"/>
  <c r="BD43" i="46"/>
  <c r="BE43" i="46" s="1"/>
  <c r="BF43" i="46" s="1"/>
  <c r="BG43" i="46" s="1"/>
  <c r="BH43" i="46" s="1"/>
  <c r="BI43" i="46" s="1"/>
  <c r="B44" i="46"/>
  <c r="B43" i="46" s="1"/>
  <c r="C43" i="46" s="1"/>
  <c r="D43" i="46" s="1"/>
  <c r="E43" i="46" s="1"/>
  <c r="F43" i="46" s="1"/>
  <c r="G43" i="46" s="1"/>
  <c r="H43" i="46" s="1"/>
  <c r="I43" i="46" s="1"/>
  <c r="J43" i="46" s="1"/>
  <c r="K43" i="46" s="1"/>
  <c r="L43" i="46" s="1"/>
  <c r="M43" i="46" s="1"/>
  <c r="N43" i="46" s="1"/>
  <c r="B46" i="46"/>
  <c r="C46" i="46"/>
  <c r="D46" i="46"/>
  <c r="D123" i="46" s="1"/>
  <c r="B48" i="46"/>
  <c r="C48" i="46"/>
  <c r="B49" i="46"/>
  <c r="C49" i="46"/>
  <c r="B52" i="46"/>
  <c r="B53" i="46"/>
  <c r="C53" i="46"/>
  <c r="B57" i="46"/>
  <c r="B56" i="46" s="1"/>
  <c r="B58" i="46"/>
  <c r="C58" i="46"/>
  <c r="D58" i="46"/>
  <c r="E58" i="46"/>
  <c r="F58" i="46"/>
  <c r="G58" i="46"/>
  <c r="W58" i="46"/>
  <c r="X58" i="46"/>
  <c r="Y58" i="46"/>
  <c r="Z58" i="46"/>
  <c r="AA58" i="46"/>
  <c r="AB58" i="46"/>
  <c r="AC58" i="46"/>
  <c r="AD58" i="46"/>
  <c r="AE58" i="46"/>
  <c r="AF58" i="46"/>
  <c r="AG58" i="46"/>
  <c r="AH58" i="46"/>
  <c r="AI58" i="46"/>
  <c r="AJ58" i="46"/>
  <c r="AK58" i="46"/>
  <c r="AL58" i="46"/>
  <c r="AM58" i="46"/>
  <c r="AN58" i="46"/>
  <c r="AO58" i="46"/>
  <c r="AP58" i="46"/>
  <c r="AQ58" i="46"/>
  <c r="AR58" i="46"/>
  <c r="AS58" i="46"/>
  <c r="AT58" i="46"/>
  <c r="AU58" i="46"/>
  <c r="AV58" i="46"/>
  <c r="AW58" i="46"/>
  <c r="AX58" i="46"/>
  <c r="AY58" i="46"/>
  <c r="AZ58" i="46"/>
  <c r="BA58" i="46"/>
  <c r="BB58" i="46"/>
  <c r="BC58" i="46"/>
  <c r="BD58" i="46"/>
  <c r="BE58" i="46"/>
  <c r="BF58" i="46"/>
  <c r="BG58" i="46"/>
  <c r="BH58" i="46"/>
  <c r="BI58" i="46"/>
  <c r="B76" i="46"/>
  <c r="BI79" i="46"/>
  <c r="B81" i="46"/>
  <c r="C81" i="46"/>
  <c r="B97" i="46"/>
  <c r="C97" i="46"/>
  <c r="D97" i="46"/>
  <c r="E97" i="46"/>
  <c r="F97" i="46"/>
  <c r="G97" i="46"/>
  <c r="H97" i="46"/>
  <c r="I97" i="46"/>
  <c r="J97" i="46"/>
  <c r="K97" i="46"/>
  <c r="L97" i="46"/>
  <c r="M97" i="46"/>
  <c r="N97" i="46"/>
  <c r="O97" i="46"/>
  <c r="P97" i="46"/>
  <c r="Q97" i="46"/>
  <c r="R97" i="46"/>
  <c r="S97" i="46"/>
  <c r="T97" i="46"/>
  <c r="U97" i="46"/>
  <c r="V97" i="46"/>
  <c r="W97" i="46"/>
  <c r="X97" i="46"/>
  <c r="Y97" i="46"/>
  <c r="Z97" i="46"/>
  <c r="AA97" i="46"/>
  <c r="AB97" i="46"/>
  <c r="AC97" i="46"/>
  <c r="AD97" i="46"/>
  <c r="AE97" i="46"/>
  <c r="AF97" i="46"/>
  <c r="AG97" i="46"/>
  <c r="AH97" i="46"/>
  <c r="AI97" i="46"/>
  <c r="AJ97" i="46"/>
  <c r="AK97" i="46"/>
  <c r="AL97" i="46"/>
  <c r="AM97" i="46"/>
  <c r="AN97" i="46"/>
  <c r="AO97" i="46"/>
  <c r="AP97" i="46"/>
  <c r="AQ97" i="46"/>
  <c r="AR97" i="46"/>
  <c r="AS97" i="46"/>
  <c r="AT97" i="46"/>
  <c r="AU97" i="46"/>
  <c r="AV97" i="46"/>
  <c r="AW97" i="46"/>
  <c r="AX97" i="46"/>
  <c r="AY97" i="46"/>
  <c r="AZ97" i="46"/>
  <c r="BA97" i="46"/>
  <c r="BB97" i="46"/>
  <c r="BC97" i="46"/>
  <c r="BD97" i="46"/>
  <c r="BE97" i="46"/>
  <c r="BF97" i="46"/>
  <c r="BG97" i="46"/>
  <c r="BH97" i="46"/>
  <c r="BI97" i="46"/>
  <c r="A98" i="46"/>
  <c r="B98" i="46"/>
  <c r="A99" i="46"/>
  <c r="B99" i="46"/>
  <c r="B106" i="46"/>
  <c r="B109" i="46" s="1"/>
  <c r="B103" i="46" s="1"/>
  <c r="B107" i="46"/>
  <c r="B108" i="46"/>
  <c r="C108" i="46"/>
  <c r="D108" i="46"/>
  <c r="E108" i="46"/>
  <c r="F108" i="46"/>
  <c r="G108" i="46"/>
  <c r="H108" i="46"/>
  <c r="I108" i="46"/>
  <c r="J108" i="46"/>
  <c r="K108" i="46"/>
  <c r="L108" i="46"/>
  <c r="M108" i="46"/>
  <c r="N108" i="46"/>
  <c r="O108" i="46"/>
  <c r="P108" i="46"/>
  <c r="Q108" i="46"/>
  <c r="R108" i="46"/>
  <c r="S108" i="46"/>
  <c r="T108" i="46"/>
  <c r="U108" i="46"/>
  <c r="V108" i="46"/>
  <c r="W108" i="46"/>
  <c r="X108" i="46"/>
  <c r="Y108" i="46"/>
  <c r="Z108" i="46"/>
  <c r="AA108" i="46"/>
  <c r="AB108" i="46"/>
  <c r="AC108" i="46"/>
  <c r="AD108" i="46"/>
  <c r="AE108" i="46"/>
  <c r="AF108" i="46"/>
  <c r="AG108" i="46"/>
  <c r="AH108" i="46"/>
  <c r="AI108" i="46"/>
  <c r="AJ108" i="46"/>
  <c r="AK108" i="46"/>
  <c r="AL108" i="46"/>
  <c r="AM108" i="46"/>
  <c r="AN108" i="46"/>
  <c r="AO108" i="46"/>
  <c r="AP108" i="46"/>
  <c r="AQ108" i="46"/>
  <c r="AR108" i="46"/>
  <c r="AS108" i="46"/>
  <c r="AT108" i="46"/>
  <c r="AU108" i="46"/>
  <c r="AV108" i="46"/>
  <c r="AW108" i="46"/>
  <c r="AX108" i="46"/>
  <c r="AY108" i="46"/>
  <c r="AZ108" i="46"/>
  <c r="BA108" i="46"/>
  <c r="BB108" i="46"/>
  <c r="BC108" i="46"/>
  <c r="BD108" i="46"/>
  <c r="BE108" i="46"/>
  <c r="BF108" i="46"/>
  <c r="BG108" i="46"/>
  <c r="BH108" i="46"/>
  <c r="BI108" i="46"/>
  <c r="B123" i="46"/>
  <c r="C123" i="46"/>
  <c r="AO2" i="47"/>
  <c r="AP2" i="47"/>
  <c r="AQ2" i="47"/>
  <c r="AR2" i="47" s="1"/>
  <c r="AS2" i="47" s="1"/>
  <c r="AT2" i="47" s="1"/>
  <c r="AU2" i="47" s="1"/>
  <c r="AV2" i="47" s="1"/>
  <c r="AW2" i="47" s="1"/>
  <c r="AX2" i="47" s="1"/>
  <c r="AY2" i="47" s="1"/>
  <c r="AZ2" i="47" s="1"/>
  <c r="BA2" i="47" s="1"/>
  <c r="BB2" i="47" s="1"/>
  <c r="BC2" i="47" s="1"/>
  <c r="BD2" i="47" s="1"/>
  <c r="BE2" i="47" s="1"/>
  <c r="BF2" i="47" s="1"/>
  <c r="BG2" i="47" s="1"/>
  <c r="BH2" i="47" s="1"/>
  <c r="BI2" i="47" s="1"/>
  <c r="C4" i="47"/>
  <c r="B7" i="47"/>
  <c r="B8" i="47"/>
  <c r="B9" i="47"/>
  <c r="A10" i="47"/>
  <c r="B15" i="47"/>
  <c r="B14" i="47" s="1"/>
  <c r="C17" i="47" s="1"/>
  <c r="B16" i="47"/>
  <c r="B24" i="47"/>
  <c r="B25" i="47"/>
  <c r="B26" i="47"/>
  <c r="A27" i="47"/>
  <c r="B27" i="47"/>
  <c r="A28" i="47"/>
  <c r="B28" i="47"/>
  <c r="A29" i="47"/>
  <c r="B32" i="47"/>
  <c r="B36" i="47" s="1"/>
  <c r="B33" i="47"/>
  <c r="B34" i="47"/>
  <c r="B35" i="47"/>
  <c r="B38" i="47"/>
  <c r="B41" i="47"/>
  <c r="B40" i="47" s="1"/>
  <c r="B43" i="47"/>
  <c r="C43" i="47"/>
  <c r="D43" i="47" s="1"/>
  <c r="E43" i="47" s="1"/>
  <c r="F43" i="47" s="1"/>
  <c r="G43" i="47"/>
  <c r="H43" i="47" s="1"/>
  <c r="I43" i="47" s="1"/>
  <c r="J43" i="47"/>
  <c r="K43" i="47" s="1"/>
  <c r="L43" i="47" s="1"/>
  <c r="M43" i="47" s="1"/>
  <c r="N43" i="47" s="1"/>
  <c r="O43" i="47" s="1"/>
  <c r="P43" i="47" s="1"/>
  <c r="Q43" i="47" s="1"/>
  <c r="R43" i="47" s="1"/>
  <c r="S43" i="47" s="1"/>
  <c r="T43" i="47"/>
  <c r="U43" i="47" s="1"/>
  <c r="V43" i="47" s="1"/>
  <c r="W43" i="47" s="1"/>
  <c r="X43" i="47" s="1"/>
  <c r="Y43" i="47" s="1"/>
  <c r="Z43" i="47" s="1"/>
  <c r="AA43" i="47" s="1"/>
  <c r="AB43" i="47" s="1"/>
  <c r="AC43" i="47" s="1"/>
  <c r="AD43" i="47" s="1"/>
  <c r="AE43" i="47" s="1"/>
  <c r="AF43" i="47" s="1"/>
  <c r="AG43" i="47" s="1"/>
  <c r="AH43" i="47" s="1"/>
  <c r="AI43" i="47" s="1"/>
  <c r="AJ43" i="47" s="1"/>
  <c r="AK43" i="47" s="1"/>
  <c r="AL43" i="47" s="1"/>
  <c r="AM43" i="47" s="1"/>
  <c r="AN43" i="47" s="1"/>
  <c r="AO43" i="47" s="1"/>
  <c r="AP43" i="47" s="1"/>
  <c r="AQ43" i="47" s="1"/>
  <c r="AR43" i="47" s="1"/>
  <c r="AS43" i="47" s="1"/>
  <c r="AT43" i="47" s="1"/>
  <c r="AU43" i="47" s="1"/>
  <c r="AV43" i="47" s="1"/>
  <c r="AW43" i="47" s="1"/>
  <c r="AX43" i="47" s="1"/>
  <c r="AY43" i="47" s="1"/>
  <c r="AZ43" i="47" s="1"/>
  <c r="BA43" i="47" s="1"/>
  <c r="BB43" i="47" s="1"/>
  <c r="BC43" i="47"/>
  <c r="BD43" i="47" s="1"/>
  <c r="BE43" i="47" s="1"/>
  <c r="BF43" i="47" s="1"/>
  <c r="BG43" i="47" s="1"/>
  <c r="BH43" i="47" s="1"/>
  <c r="BI43" i="47" s="1"/>
  <c r="B44" i="47"/>
  <c r="B46" i="47"/>
  <c r="D46" i="47"/>
  <c r="B48" i="47"/>
  <c r="C48" i="47"/>
  <c r="B49" i="47"/>
  <c r="C49" i="47"/>
  <c r="B52" i="47"/>
  <c r="B53" i="47"/>
  <c r="C53" i="47"/>
  <c r="B58" i="47"/>
  <c r="C58" i="47"/>
  <c r="D58" i="47"/>
  <c r="E58" i="47"/>
  <c r="F58" i="47"/>
  <c r="G58" i="47"/>
  <c r="H58" i="47"/>
  <c r="I58" i="47"/>
  <c r="J58" i="47"/>
  <c r="K58" i="47"/>
  <c r="L58" i="47"/>
  <c r="M58" i="47"/>
  <c r="N58" i="47"/>
  <c r="O58" i="47"/>
  <c r="P58" i="47"/>
  <c r="Q58" i="47"/>
  <c r="R58" i="47"/>
  <c r="S58" i="47"/>
  <c r="T58" i="47"/>
  <c r="U58" i="47"/>
  <c r="V58" i="47"/>
  <c r="W58" i="47"/>
  <c r="X58" i="47"/>
  <c r="Y58" i="47"/>
  <c r="Z58" i="47"/>
  <c r="AA58" i="47"/>
  <c r="AB58" i="47"/>
  <c r="AC58" i="47"/>
  <c r="AD58" i="47"/>
  <c r="AE58" i="47"/>
  <c r="AF58" i="47"/>
  <c r="AG58" i="47"/>
  <c r="AH58" i="47"/>
  <c r="AI58" i="47"/>
  <c r="AJ58" i="47"/>
  <c r="AK58" i="47"/>
  <c r="AL58" i="47"/>
  <c r="AM58" i="47"/>
  <c r="AN58" i="47"/>
  <c r="AO58" i="47"/>
  <c r="AP58" i="47"/>
  <c r="AQ58" i="47"/>
  <c r="AR58" i="47"/>
  <c r="AS58" i="47"/>
  <c r="AT58" i="47"/>
  <c r="AU58" i="47"/>
  <c r="AV58" i="47"/>
  <c r="AW58" i="47"/>
  <c r="AX58" i="47"/>
  <c r="AY58" i="47"/>
  <c r="AZ58" i="47"/>
  <c r="BA58" i="47"/>
  <c r="BB58" i="47"/>
  <c r="BC58" i="47"/>
  <c r="BD58" i="47"/>
  <c r="BE58" i="47"/>
  <c r="BF58" i="47"/>
  <c r="BG58" i="47"/>
  <c r="BH58" i="47"/>
  <c r="BI58" i="47"/>
  <c r="BI79" i="47"/>
  <c r="B81" i="47"/>
  <c r="C81" i="47"/>
  <c r="B97" i="47"/>
  <c r="C97" i="47"/>
  <c r="D97" i="47"/>
  <c r="E97" i="47"/>
  <c r="F97" i="47"/>
  <c r="G97" i="47"/>
  <c r="H97" i="47"/>
  <c r="I97" i="47"/>
  <c r="J97" i="47"/>
  <c r="K97" i="47"/>
  <c r="L97" i="47"/>
  <c r="M97" i="47"/>
  <c r="N97" i="47"/>
  <c r="O97" i="47"/>
  <c r="P97" i="47"/>
  <c r="Q97" i="47"/>
  <c r="R97" i="47"/>
  <c r="S97" i="47"/>
  <c r="T97" i="47"/>
  <c r="U97" i="47"/>
  <c r="V97" i="47"/>
  <c r="W97" i="47"/>
  <c r="X97" i="47"/>
  <c r="Y97" i="47"/>
  <c r="Z97" i="47"/>
  <c r="AA97" i="47"/>
  <c r="AB97" i="47"/>
  <c r="AC97" i="47"/>
  <c r="AD97" i="47"/>
  <c r="AE97" i="47"/>
  <c r="AF97" i="47"/>
  <c r="AG97" i="47"/>
  <c r="AH97" i="47"/>
  <c r="AI97" i="47"/>
  <c r="AJ97" i="47"/>
  <c r="AK97" i="47"/>
  <c r="AL97" i="47"/>
  <c r="AM97" i="47"/>
  <c r="AN97" i="47"/>
  <c r="AO97" i="47"/>
  <c r="AP97" i="47"/>
  <c r="AQ97" i="47"/>
  <c r="AR97" i="47"/>
  <c r="AS97" i="47"/>
  <c r="AT97" i="47"/>
  <c r="AU97" i="47"/>
  <c r="AV97" i="47"/>
  <c r="AW97" i="47"/>
  <c r="AX97" i="47"/>
  <c r="AY97" i="47"/>
  <c r="AZ97" i="47"/>
  <c r="BA97" i="47"/>
  <c r="BB97" i="47"/>
  <c r="BC97" i="47"/>
  <c r="BD97" i="47"/>
  <c r="BE97" i="47"/>
  <c r="BF97" i="47"/>
  <c r="BG97" i="47"/>
  <c r="BH97" i="47"/>
  <c r="BI97" i="47"/>
  <c r="A98" i="47"/>
  <c r="B98" i="47"/>
  <c r="A99" i="47"/>
  <c r="B99" i="47"/>
  <c r="B107" i="47"/>
  <c r="B108" i="47"/>
  <c r="C108" i="47"/>
  <c r="D108" i="47"/>
  <c r="E108" i="47"/>
  <c r="F108" i="47"/>
  <c r="G108" i="47"/>
  <c r="H108" i="47"/>
  <c r="I108" i="47"/>
  <c r="J108" i="47"/>
  <c r="K108" i="47"/>
  <c r="L108" i="47"/>
  <c r="M108" i="47"/>
  <c r="N108" i="47"/>
  <c r="O108" i="47"/>
  <c r="P108" i="47"/>
  <c r="Q108" i="47"/>
  <c r="R108" i="47"/>
  <c r="S108" i="47"/>
  <c r="T108" i="47"/>
  <c r="U108" i="47"/>
  <c r="V108" i="47"/>
  <c r="W108" i="47"/>
  <c r="X108" i="47"/>
  <c r="Y108" i="47"/>
  <c r="Z108" i="47"/>
  <c r="AA108" i="47"/>
  <c r="AB108" i="47"/>
  <c r="AC108" i="47"/>
  <c r="AD108" i="47"/>
  <c r="AE108" i="47"/>
  <c r="AF108" i="47"/>
  <c r="AG108" i="47"/>
  <c r="AH108" i="47"/>
  <c r="AI108" i="47"/>
  <c r="AJ108" i="47"/>
  <c r="AK108" i="47"/>
  <c r="AL108" i="47"/>
  <c r="AM108" i="47"/>
  <c r="AN108" i="47"/>
  <c r="AO108" i="47"/>
  <c r="AP108" i="47"/>
  <c r="AQ108" i="47"/>
  <c r="AR108" i="47"/>
  <c r="AS108" i="47"/>
  <c r="AT108" i="47"/>
  <c r="AU108" i="47"/>
  <c r="AV108" i="47"/>
  <c r="AW108" i="47"/>
  <c r="AX108" i="47"/>
  <c r="AY108" i="47"/>
  <c r="AZ108" i="47"/>
  <c r="BA108" i="47"/>
  <c r="BB108" i="47"/>
  <c r="BC108" i="47"/>
  <c r="BD108" i="47"/>
  <c r="BE108" i="47"/>
  <c r="BF108" i="47"/>
  <c r="BG108" i="47"/>
  <c r="BH108" i="47"/>
  <c r="BI108" i="47"/>
  <c r="B123" i="47"/>
  <c r="B122" i="47" s="1"/>
  <c r="D123" i="47"/>
  <c r="AO2" i="48"/>
  <c r="AP2" i="48"/>
  <c r="AQ2" i="48"/>
  <c r="AR2" i="48"/>
  <c r="AS2" i="48"/>
  <c r="AT2" i="48" s="1"/>
  <c r="AU2" i="48" s="1"/>
  <c r="AV2" i="48" s="1"/>
  <c r="AW2" i="48" s="1"/>
  <c r="AX2" i="48" s="1"/>
  <c r="AY2" i="48" s="1"/>
  <c r="AZ2" i="48" s="1"/>
  <c r="BA2" i="48" s="1"/>
  <c r="BB2" i="48" s="1"/>
  <c r="BC2" i="48" s="1"/>
  <c r="BD2" i="48" s="1"/>
  <c r="BE2" i="48" s="1"/>
  <c r="BF2" i="48" s="1"/>
  <c r="BG2" i="48" s="1"/>
  <c r="BH2" i="48" s="1"/>
  <c r="BI2" i="48" s="1"/>
  <c r="C4" i="48"/>
  <c r="D4" i="48"/>
  <c r="E4" i="48"/>
  <c r="F4" i="48"/>
  <c r="G4" i="48"/>
  <c r="B7" i="48"/>
  <c r="B8" i="48"/>
  <c r="B9" i="48"/>
  <c r="A10" i="48"/>
  <c r="B14" i="48"/>
  <c r="C14" i="48"/>
  <c r="C76" i="48" s="1"/>
  <c r="B15" i="48"/>
  <c r="B16" i="48"/>
  <c r="B18" i="48"/>
  <c r="B24" i="48"/>
  <c r="B25" i="48"/>
  <c r="B26" i="48"/>
  <c r="A27" i="48"/>
  <c r="B27" i="48"/>
  <c r="A28" i="48"/>
  <c r="B28" i="48"/>
  <c r="A29" i="48"/>
  <c r="B32" i="48"/>
  <c r="B36" i="48" s="1"/>
  <c r="B33" i="48"/>
  <c r="C36" i="48" s="1"/>
  <c r="B34" i="48"/>
  <c r="B35" i="48"/>
  <c r="B37" i="48"/>
  <c r="B38" i="48"/>
  <c r="B40" i="48"/>
  <c r="B41" i="48"/>
  <c r="AC43" i="48"/>
  <c r="AD43" i="48"/>
  <c r="AE43" i="48" s="1"/>
  <c r="AF43" i="48" s="1"/>
  <c r="AG43" i="48" s="1"/>
  <c r="AH43" i="48" s="1"/>
  <c r="AI43" i="48" s="1"/>
  <c r="AJ43" i="48" s="1"/>
  <c r="AK43" i="48" s="1"/>
  <c r="AL43" i="48" s="1"/>
  <c r="AM43" i="48" s="1"/>
  <c r="AN43" i="48" s="1"/>
  <c r="AO43" i="48" s="1"/>
  <c r="AP43" i="48" s="1"/>
  <c r="AQ43" i="48"/>
  <c r="AR43" i="48"/>
  <c r="AS43" i="48" s="1"/>
  <c r="AT43" i="48" s="1"/>
  <c r="AU43" i="48" s="1"/>
  <c r="AV43" i="48" s="1"/>
  <c r="AW43" i="48" s="1"/>
  <c r="AX43" i="48" s="1"/>
  <c r="AY43" i="48" s="1"/>
  <c r="AZ43" i="48" s="1"/>
  <c r="BA43" i="48" s="1"/>
  <c r="BB43" i="48" s="1"/>
  <c r="BC43" i="48" s="1"/>
  <c r="BD43" i="48"/>
  <c r="BE43" i="48" s="1"/>
  <c r="BF43" i="48" s="1"/>
  <c r="BG43" i="48" s="1"/>
  <c r="BH43" i="48" s="1"/>
  <c r="BI43" i="48"/>
  <c r="B44" i="48"/>
  <c r="B43" i="48" s="1"/>
  <c r="C43" i="48" s="1"/>
  <c r="D43" i="48" s="1"/>
  <c r="E43" i="48" s="1"/>
  <c r="F43" i="48" s="1"/>
  <c r="G43" i="48" s="1"/>
  <c r="H43" i="48" s="1"/>
  <c r="I43" i="48" s="1"/>
  <c r="J43" i="48" s="1"/>
  <c r="K43" i="48" s="1"/>
  <c r="L43" i="48" s="1"/>
  <c r="M43" i="48" s="1"/>
  <c r="N43" i="48" s="1"/>
  <c r="O43" i="48" s="1"/>
  <c r="P43" i="48" s="1"/>
  <c r="Q43" i="48" s="1"/>
  <c r="R43" i="48" s="1"/>
  <c r="S43" i="48" s="1"/>
  <c r="T43" i="48" s="1"/>
  <c r="U43" i="48" s="1"/>
  <c r="V43" i="48" s="1"/>
  <c r="W43" i="48" s="1"/>
  <c r="X43" i="48" s="1"/>
  <c r="Y43" i="48" s="1"/>
  <c r="Z43" i="48" s="1"/>
  <c r="AA43" i="48" s="1"/>
  <c r="AB43" i="48" s="1"/>
  <c r="B46" i="48"/>
  <c r="B123" i="48" s="1"/>
  <c r="B122" i="48" s="1"/>
  <c r="C46" i="48"/>
  <c r="C123" i="48" s="1"/>
  <c r="C122" i="48" s="1"/>
  <c r="D46" i="48"/>
  <c r="D123" i="48" s="1"/>
  <c r="B48" i="48"/>
  <c r="C48" i="48"/>
  <c r="B49" i="48"/>
  <c r="C49" i="48"/>
  <c r="B52" i="48"/>
  <c r="B53" i="48"/>
  <c r="C53" i="48"/>
  <c r="B56" i="48"/>
  <c r="B57" i="48"/>
  <c r="B58" i="48"/>
  <c r="C58" i="48"/>
  <c r="D58" i="48"/>
  <c r="E58" i="48"/>
  <c r="F58" i="48"/>
  <c r="G58" i="48"/>
  <c r="H58" i="48"/>
  <c r="I58" i="48"/>
  <c r="J58" i="48"/>
  <c r="K58" i="48"/>
  <c r="L58" i="48"/>
  <c r="M58" i="48"/>
  <c r="N58" i="48"/>
  <c r="O58" i="48"/>
  <c r="P58" i="48"/>
  <c r="Q58" i="48"/>
  <c r="R58" i="48"/>
  <c r="S58" i="48"/>
  <c r="T58" i="48"/>
  <c r="U58" i="48"/>
  <c r="V58" i="48"/>
  <c r="W58" i="48"/>
  <c r="X58" i="48"/>
  <c r="Y58" i="48"/>
  <c r="Z58" i="48"/>
  <c r="AA58" i="48"/>
  <c r="AB58" i="48"/>
  <c r="AC58" i="48"/>
  <c r="AD58" i="48"/>
  <c r="AE58" i="48"/>
  <c r="AF58" i="48"/>
  <c r="AG58" i="48"/>
  <c r="AH58" i="48"/>
  <c r="AI58" i="48"/>
  <c r="AJ58" i="48"/>
  <c r="AK58" i="48"/>
  <c r="AL58" i="48"/>
  <c r="AM58" i="48"/>
  <c r="AN58" i="48"/>
  <c r="AO58" i="48"/>
  <c r="AP58" i="48"/>
  <c r="AQ58" i="48"/>
  <c r="AR58" i="48"/>
  <c r="AS58" i="48"/>
  <c r="AT58" i="48"/>
  <c r="AU58" i="48"/>
  <c r="AV58" i="48"/>
  <c r="AW58" i="48"/>
  <c r="AX58" i="48"/>
  <c r="AY58" i="48"/>
  <c r="AZ58" i="48"/>
  <c r="BA58" i="48"/>
  <c r="BB58" i="48"/>
  <c r="BC58" i="48"/>
  <c r="BD58" i="48"/>
  <c r="BE58" i="48"/>
  <c r="BF58" i="48"/>
  <c r="BG58" i="48"/>
  <c r="BH58" i="48"/>
  <c r="BI58" i="48"/>
  <c r="BI79" i="48"/>
  <c r="B81" i="48"/>
  <c r="C81" i="48"/>
  <c r="B97" i="48"/>
  <c r="C97" i="48"/>
  <c r="D97" i="48"/>
  <c r="E97" i="48"/>
  <c r="F97" i="48"/>
  <c r="G97" i="48"/>
  <c r="H97" i="48"/>
  <c r="I97" i="48"/>
  <c r="J97" i="48"/>
  <c r="K97" i="48"/>
  <c r="L97" i="48"/>
  <c r="M97" i="48"/>
  <c r="N97" i="48"/>
  <c r="O97" i="48"/>
  <c r="P97" i="48"/>
  <c r="Q97" i="48"/>
  <c r="R97" i="48"/>
  <c r="S97" i="48"/>
  <c r="T97" i="48"/>
  <c r="U97" i="48"/>
  <c r="V97" i="48"/>
  <c r="W97" i="48"/>
  <c r="X97" i="48"/>
  <c r="Y97" i="48"/>
  <c r="Z97" i="48"/>
  <c r="AA97" i="48"/>
  <c r="AB97" i="48"/>
  <c r="AC97" i="48"/>
  <c r="AD97" i="48"/>
  <c r="AE97" i="48"/>
  <c r="AF97" i="48"/>
  <c r="AG97" i="48"/>
  <c r="AH97" i="48"/>
  <c r="AI97" i="48"/>
  <c r="AJ97" i="48"/>
  <c r="AK97" i="48"/>
  <c r="AL97" i="48"/>
  <c r="AM97" i="48"/>
  <c r="AN97" i="48"/>
  <c r="AO97" i="48"/>
  <c r="AP97" i="48"/>
  <c r="AQ97" i="48"/>
  <c r="AR97" i="48"/>
  <c r="AS97" i="48"/>
  <c r="AT97" i="48"/>
  <c r="AU97" i="48"/>
  <c r="AV97" i="48"/>
  <c r="AW97" i="48"/>
  <c r="AX97" i="48"/>
  <c r="AY97" i="48"/>
  <c r="AZ97" i="48"/>
  <c r="BA97" i="48"/>
  <c r="BB97" i="48"/>
  <c r="BC97" i="48"/>
  <c r="BD97" i="48"/>
  <c r="BE97" i="48"/>
  <c r="BF97" i="48"/>
  <c r="BG97" i="48"/>
  <c r="BH97" i="48"/>
  <c r="BI97" i="48"/>
  <c r="A98" i="48"/>
  <c r="B98" i="48"/>
  <c r="A99" i="48"/>
  <c r="B99" i="48"/>
  <c r="B107" i="48"/>
  <c r="B106" i="48" s="1"/>
  <c r="B109" i="48" s="1"/>
  <c r="B108" i="48"/>
  <c r="C108" i="48"/>
  <c r="D108" i="48"/>
  <c r="E108" i="48"/>
  <c r="F108" i="48"/>
  <c r="G108" i="48"/>
  <c r="H108" i="48"/>
  <c r="I108" i="48"/>
  <c r="J108" i="48"/>
  <c r="K108" i="48"/>
  <c r="L108" i="48"/>
  <c r="M108" i="48"/>
  <c r="N108" i="48"/>
  <c r="O108" i="48"/>
  <c r="P108" i="48"/>
  <c r="Q108" i="48"/>
  <c r="R108" i="48"/>
  <c r="S108" i="48"/>
  <c r="T108" i="48"/>
  <c r="U108" i="48"/>
  <c r="V108" i="48"/>
  <c r="W108" i="48"/>
  <c r="X108" i="48"/>
  <c r="Y108" i="48"/>
  <c r="Z108" i="48"/>
  <c r="AA108" i="48"/>
  <c r="AB108" i="48"/>
  <c r="AC108" i="48"/>
  <c r="AD108" i="48"/>
  <c r="AE108" i="48"/>
  <c r="AF108" i="48"/>
  <c r="AG108" i="48"/>
  <c r="AH108" i="48"/>
  <c r="AI108" i="48"/>
  <c r="AJ108" i="48"/>
  <c r="AK108" i="48"/>
  <c r="AL108" i="48"/>
  <c r="AM108" i="48"/>
  <c r="AN108" i="48"/>
  <c r="AO108" i="48"/>
  <c r="AP108" i="48"/>
  <c r="AQ108" i="48"/>
  <c r="AR108" i="48"/>
  <c r="AS108" i="48"/>
  <c r="AT108" i="48"/>
  <c r="AU108" i="48"/>
  <c r="AV108" i="48"/>
  <c r="AW108" i="48"/>
  <c r="AX108" i="48"/>
  <c r="AY108" i="48"/>
  <c r="AZ108" i="48"/>
  <c r="BA108" i="48"/>
  <c r="BB108" i="48"/>
  <c r="BC108" i="48"/>
  <c r="BD108" i="48"/>
  <c r="BE108" i="48"/>
  <c r="BF108" i="48"/>
  <c r="BG108" i="48"/>
  <c r="BH108" i="48"/>
  <c r="BI108" i="48"/>
  <c r="AO2" i="49"/>
  <c r="AP2" i="49" s="1"/>
  <c r="AQ2" i="49" s="1"/>
  <c r="AR2" i="49" s="1"/>
  <c r="AS2" i="49" s="1"/>
  <c r="AT2" i="49" s="1"/>
  <c r="AU2" i="49" s="1"/>
  <c r="AV2" i="49" s="1"/>
  <c r="AW2" i="49" s="1"/>
  <c r="AX2" i="49" s="1"/>
  <c r="AY2" i="49" s="1"/>
  <c r="AZ2" i="49" s="1"/>
  <c r="BA2" i="49" s="1"/>
  <c r="BB2" i="49" s="1"/>
  <c r="BC2" i="49" s="1"/>
  <c r="BD2" i="49" s="1"/>
  <c r="BE2" i="49" s="1"/>
  <c r="BF2" i="49" s="1"/>
  <c r="BG2" i="49" s="1"/>
  <c r="BH2" i="49" s="1"/>
  <c r="BI2" i="49" s="1"/>
  <c r="C4" i="49"/>
  <c r="D4" i="49"/>
  <c r="E4" i="49" s="1"/>
  <c r="F4" i="49" s="1"/>
  <c r="G4" i="49" s="1"/>
  <c r="H4" i="49" s="1"/>
  <c r="I4" i="49" s="1"/>
  <c r="J4" i="49" s="1"/>
  <c r="B7" i="49"/>
  <c r="B8" i="49"/>
  <c r="B9" i="49"/>
  <c r="A10" i="49"/>
  <c r="B15" i="49"/>
  <c r="B14" i="49" s="1"/>
  <c r="B16" i="49"/>
  <c r="B18" i="49"/>
  <c r="B24" i="49"/>
  <c r="B25" i="49"/>
  <c r="B26" i="49"/>
  <c r="A27" i="49"/>
  <c r="B27" i="49"/>
  <c r="A28" i="49"/>
  <c r="B28" i="49"/>
  <c r="A29" i="49"/>
  <c r="B32" i="49"/>
  <c r="B36" i="49" s="1"/>
  <c r="B33" i="49"/>
  <c r="B34" i="49"/>
  <c r="B35" i="49"/>
  <c r="B38" i="49"/>
  <c r="B41" i="49"/>
  <c r="B40" i="49" s="1"/>
  <c r="B43" i="49"/>
  <c r="C43" i="49"/>
  <c r="D43" i="49"/>
  <c r="E43" i="49"/>
  <c r="F43" i="49" s="1"/>
  <c r="G43" i="49" s="1"/>
  <c r="H43" i="49" s="1"/>
  <c r="I43" i="49" s="1"/>
  <c r="J43" i="49" s="1"/>
  <c r="K43" i="49" s="1"/>
  <c r="L43" i="49" s="1"/>
  <c r="M43" i="49" s="1"/>
  <c r="N43" i="49" s="1"/>
  <c r="O43" i="49" s="1"/>
  <c r="P43" i="49" s="1"/>
  <c r="Q43" i="49" s="1"/>
  <c r="R43" i="49" s="1"/>
  <c r="S43" i="49" s="1"/>
  <c r="T43" i="49" s="1"/>
  <c r="U43" i="49" s="1"/>
  <c r="V43" i="49" s="1"/>
  <c r="W43" i="49" s="1"/>
  <c r="X43" i="49" s="1"/>
  <c r="Y43" i="49" s="1"/>
  <c r="Z43" i="49" s="1"/>
  <c r="AA43" i="49" s="1"/>
  <c r="AB43" i="49" s="1"/>
  <c r="AC43" i="49" s="1"/>
  <c r="AD43" i="49" s="1"/>
  <c r="AE43" i="49" s="1"/>
  <c r="AF43" i="49" s="1"/>
  <c r="AG43" i="49" s="1"/>
  <c r="AH43" i="49" s="1"/>
  <c r="AI43" i="49" s="1"/>
  <c r="AJ43" i="49" s="1"/>
  <c r="AK43" i="49" s="1"/>
  <c r="AL43" i="49" s="1"/>
  <c r="AM43" i="49" s="1"/>
  <c r="AN43" i="49" s="1"/>
  <c r="AO43" i="49" s="1"/>
  <c r="AP43" i="49" s="1"/>
  <c r="AQ43" i="49" s="1"/>
  <c r="AR43" i="49" s="1"/>
  <c r="AS43" i="49" s="1"/>
  <c r="AT43" i="49" s="1"/>
  <c r="AU43" i="49" s="1"/>
  <c r="AV43" i="49" s="1"/>
  <c r="AW43" i="49" s="1"/>
  <c r="AX43" i="49" s="1"/>
  <c r="AY43" i="49" s="1"/>
  <c r="AZ43" i="49" s="1"/>
  <c r="BA43" i="49" s="1"/>
  <c r="BB43" i="49" s="1"/>
  <c r="BC43" i="49" s="1"/>
  <c r="BD43" i="49" s="1"/>
  <c r="BE43" i="49" s="1"/>
  <c r="BF43" i="49" s="1"/>
  <c r="BG43" i="49" s="1"/>
  <c r="BH43" i="49" s="1"/>
  <c r="BI43" i="49" s="1"/>
  <c r="B44" i="49"/>
  <c r="B46" i="49"/>
  <c r="B123" i="49" s="1"/>
  <c r="B122" i="49" s="1"/>
  <c r="C46" i="49"/>
  <c r="C123" i="49" s="1"/>
  <c r="D46" i="49"/>
  <c r="D123" i="49" s="1"/>
  <c r="B48" i="49"/>
  <c r="C48" i="49"/>
  <c r="B49" i="49"/>
  <c r="C49" i="49"/>
  <c r="B52" i="49"/>
  <c r="B53" i="49"/>
  <c r="C53" i="49"/>
  <c r="B58" i="49"/>
  <c r="C58" i="49"/>
  <c r="D58" i="49"/>
  <c r="E58" i="49"/>
  <c r="F58" i="49"/>
  <c r="G58" i="49"/>
  <c r="H58" i="49"/>
  <c r="I58" i="49"/>
  <c r="J58" i="49"/>
  <c r="K58" i="49"/>
  <c r="L58" i="49"/>
  <c r="M58" i="49"/>
  <c r="N58" i="49"/>
  <c r="O58" i="49"/>
  <c r="P58" i="49"/>
  <c r="Q58" i="49"/>
  <c r="R58" i="49"/>
  <c r="S58" i="49"/>
  <c r="T58" i="49"/>
  <c r="U58" i="49"/>
  <c r="V58" i="49"/>
  <c r="W58" i="49"/>
  <c r="X58" i="49"/>
  <c r="Y58" i="49"/>
  <c r="Z58" i="49"/>
  <c r="AA58" i="49"/>
  <c r="AB58" i="49"/>
  <c r="AC58" i="49"/>
  <c r="AD58" i="49"/>
  <c r="AE58" i="49"/>
  <c r="AF58" i="49"/>
  <c r="AG58" i="49"/>
  <c r="AH58" i="49"/>
  <c r="AI58" i="49"/>
  <c r="AJ58" i="49"/>
  <c r="AK58" i="49"/>
  <c r="AL58" i="49"/>
  <c r="AM58" i="49"/>
  <c r="AN58" i="49"/>
  <c r="AO58" i="49"/>
  <c r="AP58" i="49"/>
  <c r="AQ58" i="49"/>
  <c r="AR58" i="49"/>
  <c r="AS58" i="49"/>
  <c r="AT58" i="49"/>
  <c r="AU58" i="49"/>
  <c r="AV58" i="49"/>
  <c r="AW58" i="49"/>
  <c r="AX58" i="49"/>
  <c r="AY58" i="49"/>
  <c r="AZ58" i="49"/>
  <c r="BA58" i="49"/>
  <c r="BB58" i="49"/>
  <c r="BC58" i="49"/>
  <c r="BD58" i="49"/>
  <c r="BE58" i="49"/>
  <c r="BF58" i="49"/>
  <c r="BG58" i="49"/>
  <c r="BH58" i="49"/>
  <c r="BI58" i="49"/>
  <c r="BI79" i="49"/>
  <c r="B81" i="49"/>
  <c r="C81" i="49"/>
  <c r="B97" i="49"/>
  <c r="C97" i="49"/>
  <c r="D97" i="49"/>
  <c r="E97" i="49"/>
  <c r="F97" i="49"/>
  <c r="G97" i="49"/>
  <c r="H97" i="49"/>
  <c r="I97" i="49"/>
  <c r="J97" i="49"/>
  <c r="K97" i="49"/>
  <c r="L97" i="49"/>
  <c r="M97" i="49"/>
  <c r="N97" i="49"/>
  <c r="O97" i="49"/>
  <c r="P97" i="49"/>
  <c r="Q97" i="49"/>
  <c r="R97" i="49"/>
  <c r="S97" i="49"/>
  <c r="T97" i="49"/>
  <c r="U97" i="49"/>
  <c r="V97" i="49"/>
  <c r="W97" i="49"/>
  <c r="X97" i="49"/>
  <c r="Y97" i="49"/>
  <c r="Z97" i="49"/>
  <c r="AA97" i="49"/>
  <c r="AB97" i="49"/>
  <c r="AC97" i="49"/>
  <c r="AD97" i="49"/>
  <c r="AE97" i="49"/>
  <c r="AF97" i="49"/>
  <c r="AG97" i="49"/>
  <c r="AH97" i="49"/>
  <c r="AI97" i="49"/>
  <c r="AJ97" i="49"/>
  <c r="AK97" i="49"/>
  <c r="AL97" i="49"/>
  <c r="AM97" i="49"/>
  <c r="AN97" i="49"/>
  <c r="AO97" i="49"/>
  <c r="AP97" i="49"/>
  <c r="AQ97" i="49"/>
  <c r="AR97" i="49"/>
  <c r="AS97" i="49"/>
  <c r="AT97" i="49"/>
  <c r="AU97" i="49"/>
  <c r="AV97" i="49"/>
  <c r="AW97" i="49"/>
  <c r="AX97" i="49"/>
  <c r="AY97" i="49"/>
  <c r="AZ97" i="49"/>
  <c r="BA97" i="49"/>
  <c r="BB97" i="49"/>
  <c r="BC97" i="49"/>
  <c r="BD97" i="49"/>
  <c r="BE97" i="49"/>
  <c r="BF97" i="49"/>
  <c r="BG97" i="49"/>
  <c r="BH97" i="49"/>
  <c r="BI97" i="49"/>
  <c r="A98" i="49"/>
  <c r="B98" i="49"/>
  <c r="A99" i="49"/>
  <c r="B99" i="49"/>
  <c r="B107" i="49"/>
  <c r="B108" i="49"/>
  <c r="C108" i="49"/>
  <c r="D108" i="49"/>
  <c r="E108" i="49"/>
  <c r="F108" i="49"/>
  <c r="G108" i="49"/>
  <c r="H108" i="49"/>
  <c r="I108" i="49"/>
  <c r="J108" i="49"/>
  <c r="K108" i="49"/>
  <c r="L108" i="49"/>
  <c r="M108" i="49"/>
  <c r="N108" i="49"/>
  <c r="O108" i="49"/>
  <c r="P108" i="49"/>
  <c r="Q108" i="49"/>
  <c r="R108" i="49"/>
  <c r="S108" i="49"/>
  <c r="T108" i="49"/>
  <c r="U108" i="49"/>
  <c r="V108" i="49"/>
  <c r="W108" i="49"/>
  <c r="X108" i="49"/>
  <c r="Y108" i="49"/>
  <c r="Z108" i="49"/>
  <c r="AA108" i="49"/>
  <c r="AB108" i="49"/>
  <c r="AC108" i="49"/>
  <c r="AD108" i="49"/>
  <c r="AE108" i="49"/>
  <c r="AF108" i="49"/>
  <c r="AG108" i="49"/>
  <c r="AH108" i="49"/>
  <c r="AI108" i="49"/>
  <c r="AJ108" i="49"/>
  <c r="AK108" i="49"/>
  <c r="AL108" i="49"/>
  <c r="AM108" i="49"/>
  <c r="AN108" i="49"/>
  <c r="AO108" i="49"/>
  <c r="AP108" i="49"/>
  <c r="AQ108" i="49"/>
  <c r="AR108" i="49"/>
  <c r="AS108" i="49"/>
  <c r="AT108" i="49"/>
  <c r="AU108" i="49"/>
  <c r="AV108" i="49"/>
  <c r="AW108" i="49"/>
  <c r="AX108" i="49"/>
  <c r="AY108" i="49"/>
  <c r="AZ108" i="49"/>
  <c r="BA108" i="49"/>
  <c r="BB108" i="49"/>
  <c r="BC108" i="49"/>
  <c r="BD108" i="49"/>
  <c r="BE108" i="49"/>
  <c r="BF108" i="49"/>
  <c r="BG108" i="49"/>
  <c r="BH108" i="49"/>
  <c r="BI108" i="49"/>
  <c r="AQ2" i="56"/>
  <c r="AR2" i="56"/>
  <c r="AS2" i="56" s="1"/>
  <c r="AT2" i="56" s="1"/>
  <c r="AU2" i="56" s="1"/>
  <c r="AV2" i="56" s="1"/>
  <c r="AW2" i="56" s="1"/>
  <c r="AX2" i="56" s="1"/>
  <c r="AY2" i="56" s="1"/>
  <c r="AZ2" i="56" s="1"/>
  <c r="BA2" i="56" s="1"/>
  <c r="BB2" i="56" s="1"/>
  <c r="BC2" i="56" s="1"/>
  <c r="BD2" i="56" s="1"/>
  <c r="BE2" i="56" s="1"/>
  <c r="BF2" i="56" s="1"/>
  <c r="BG2" i="56" s="1"/>
  <c r="BH2" i="56" s="1"/>
  <c r="BI2" i="56" s="1"/>
  <c r="BJ2" i="56" s="1"/>
  <c r="BK2" i="56" s="1"/>
  <c r="BL2" i="56" s="1"/>
  <c r="BM2" i="56" s="1"/>
  <c r="BN2" i="56" s="1"/>
  <c r="BO2" i="56" s="1"/>
  <c r="BP2" i="56" s="1"/>
  <c r="BQ2" i="56" s="1"/>
  <c r="BR2" i="56" s="1"/>
  <c r="BS2" i="56" s="1"/>
  <c r="BT2" i="56" s="1"/>
  <c r="BU2" i="56" s="1"/>
  <c r="BV2" i="56" s="1"/>
  <c r="BW2" i="56" s="1"/>
  <c r="BX2" i="56" s="1"/>
  <c r="BY2" i="56" s="1"/>
  <c r="BZ2" i="56" s="1"/>
  <c r="CA2" i="56" s="1"/>
  <c r="CB2" i="56" s="1"/>
  <c r="CC2" i="56" s="1"/>
  <c r="CD2" i="56" s="1"/>
  <c r="CE2" i="56" s="1"/>
  <c r="CF2" i="56" s="1"/>
  <c r="CG2" i="56" s="1"/>
  <c r="CH2" i="56" s="1"/>
  <c r="CI2" i="56" s="1"/>
  <c r="CJ2" i="56" s="1"/>
  <c r="CK2" i="56" s="1"/>
  <c r="CL2" i="56" s="1"/>
  <c r="CM2" i="56" s="1"/>
  <c r="CN2" i="56" s="1"/>
  <c r="CO2" i="56" s="1"/>
  <c r="CP2" i="56" s="1"/>
  <c r="CQ2" i="56" s="1"/>
  <c r="CR2" i="56" s="1"/>
  <c r="CS2" i="56" s="1"/>
  <c r="CT2" i="56" s="1"/>
  <c r="CU2" i="56" s="1"/>
  <c r="CV2" i="56" s="1"/>
  <c r="CW2" i="56" s="1"/>
  <c r="CX2" i="56" s="1"/>
  <c r="CY2" i="56" s="1"/>
  <c r="CZ2" i="56" s="1"/>
  <c r="DA2" i="56" s="1"/>
  <c r="DB2" i="56" s="1"/>
  <c r="DC2" i="56" s="1"/>
  <c r="DD2" i="56" s="1"/>
  <c r="DE2" i="56" s="1"/>
  <c r="DF2" i="56" s="1"/>
  <c r="DG2" i="56" s="1"/>
  <c r="DH2" i="56" s="1"/>
  <c r="DI2" i="56" s="1"/>
  <c r="DJ2" i="56" s="1"/>
  <c r="DK2" i="56" s="1"/>
  <c r="DL2" i="56" s="1"/>
  <c r="DM2" i="56" s="1"/>
  <c r="DN2" i="56" s="1"/>
  <c r="DO2" i="56" s="1"/>
  <c r="DP2" i="56" s="1"/>
  <c r="DQ2" i="56" s="1"/>
  <c r="DR2" i="56" s="1"/>
  <c r="B3" i="56"/>
  <c r="C3" i="56"/>
  <c r="B8" i="56"/>
  <c r="B13" i="56"/>
  <c r="B19" i="56"/>
  <c r="B20" i="56"/>
  <c r="B27" i="56"/>
  <c r="B28" i="56"/>
  <c r="B37" i="56"/>
  <c r="B38" i="56" s="1"/>
  <c r="C37" i="56"/>
  <c r="C38" i="56"/>
  <c r="B41" i="56"/>
  <c r="B46" i="56"/>
  <c r="C46" i="56"/>
  <c r="D46" i="56"/>
  <c r="B47" i="56"/>
  <c r="B49" i="56" s="1"/>
  <c r="C49" i="56" s="1"/>
  <c r="C47" i="56"/>
  <c r="B52" i="56"/>
  <c r="B53" i="56"/>
  <c r="B54" i="56"/>
  <c r="B55" i="56"/>
  <c r="C55" i="56"/>
  <c r="B56" i="56"/>
  <c r="C56" i="56"/>
  <c r="A7" i="30"/>
  <c r="C59" i="56" l="1"/>
  <c r="C52" i="56"/>
  <c r="BS31" i="57"/>
  <c r="BS12" i="57" s="1"/>
  <c r="B100" i="61"/>
  <c r="B31" i="49"/>
  <c r="K4" i="49"/>
  <c r="B59" i="56"/>
  <c r="B101" i="46"/>
  <c r="B217" i="33" s="1"/>
  <c r="B31" i="46"/>
  <c r="B66" i="46" s="1"/>
  <c r="B106" i="49"/>
  <c r="B109" i="49" s="1"/>
  <c r="B103" i="49" s="1"/>
  <c r="B101" i="49" s="1"/>
  <c r="B220" i="33" s="1"/>
  <c r="L4" i="45"/>
  <c r="B42" i="56"/>
  <c r="B43" i="56" s="1"/>
  <c r="B188" i="61"/>
  <c r="B391" i="33"/>
  <c r="C56" i="48"/>
  <c r="C17" i="49"/>
  <c r="C14" i="49"/>
  <c r="B76" i="49"/>
  <c r="E36" i="48"/>
  <c r="H4" i="48"/>
  <c r="D36" i="48"/>
  <c r="D122" i="48" s="1"/>
  <c r="C36" i="47"/>
  <c r="D4" i="47"/>
  <c r="C14" i="46"/>
  <c r="C17" i="46"/>
  <c r="B103" i="48"/>
  <c r="B101" i="48" s="1"/>
  <c r="B219" i="33" s="1"/>
  <c r="C122" i="42"/>
  <c r="B31" i="47"/>
  <c r="C36" i="44"/>
  <c r="D4" i="44"/>
  <c r="C76" i="45"/>
  <c r="D14" i="45"/>
  <c r="B76" i="40"/>
  <c r="C14" i="40"/>
  <c r="C17" i="40"/>
  <c r="C14" i="47"/>
  <c r="B76" i="47"/>
  <c r="B122" i="46"/>
  <c r="B103" i="45"/>
  <c r="B101" i="45" s="1"/>
  <c r="B216" i="33" s="1"/>
  <c r="B31" i="45"/>
  <c r="B66" i="45" s="1"/>
  <c r="D36" i="42"/>
  <c r="E4" i="42"/>
  <c r="BS30" i="57"/>
  <c r="BS11" i="57" s="1"/>
  <c r="B99" i="61"/>
  <c r="E4" i="46"/>
  <c r="E4" i="40"/>
  <c r="D36" i="40"/>
  <c r="B31" i="48"/>
  <c r="C60" i="33"/>
  <c r="C62" i="42"/>
  <c r="D14" i="48"/>
  <c r="B76" i="48"/>
  <c r="BS33" i="57"/>
  <c r="BS14" i="57" s="1"/>
  <c r="B102" i="61"/>
  <c r="C17" i="48"/>
  <c r="D122" i="32"/>
  <c r="C17" i="45"/>
  <c r="B76" i="45"/>
  <c r="C14" i="44"/>
  <c r="C17" i="44"/>
  <c r="B76" i="44"/>
  <c r="BS24" i="57"/>
  <c r="BS5" i="57" s="1"/>
  <c r="B93" i="61"/>
  <c r="B106" i="43"/>
  <c r="B109" i="43" s="1"/>
  <c r="B103" i="43" s="1"/>
  <c r="B101" i="43" s="1"/>
  <c r="B213" i="33" s="1"/>
  <c r="B186" i="61"/>
  <c r="B389" i="33"/>
  <c r="C56" i="46"/>
  <c r="BS32" i="57"/>
  <c r="BS13" i="57" s="1"/>
  <c r="B101" i="61"/>
  <c r="B31" i="40"/>
  <c r="B122" i="40"/>
  <c r="B106" i="47"/>
  <c r="B109" i="47" s="1"/>
  <c r="B103" i="47" s="1"/>
  <c r="B101" i="47" s="1"/>
  <c r="B218" i="33" s="1"/>
  <c r="B106" i="40"/>
  <c r="B109" i="40" s="1"/>
  <c r="B103" i="40" s="1"/>
  <c r="B101" i="40" s="1"/>
  <c r="B214" i="33" s="1"/>
  <c r="I4" i="32"/>
  <c r="B62" i="43"/>
  <c r="B63" i="43" s="1"/>
  <c r="G76" i="42"/>
  <c r="H14" i="42"/>
  <c r="C17" i="42"/>
  <c r="B76" i="42"/>
  <c r="B62" i="44"/>
  <c r="B63" i="44" s="1"/>
  <c r="C76" i="42"/>
  <c r="B31" i="41"/>
  <c r="B122" i="41"/>
  <c r="B182" i="61"/>
  <c r="B385" i="33"/>
  <c r="C56" i="43"/>
  <c r="F14" i="32"/>
  <c r="E76" i="32"/>
  <c r="B109" i="42"/>
  <c r="B103" i="42" s="1"/>
  <c r="B101" i="42" s="1"/>
  <c r="B212" i="33" s="1"/>
  <c r="B31" i="43"/>
  <c r="B66" i="43" s="1"/>
  <c r="C17" i="43"/>
  <c r="C14" i="43"/>
  <c r="F4" i="43"/>
  <c r="D36" i="43"/>
  <c r="E36" i="43" s="1"/>
  <c r="B62" i="41"/>
  <c r="B63" i="41" s="1"/>
  <c r="B383" i="33"/>
  <c r="B180" i="61"/>
  <c r="C56" i="41"/>
  <c r="C36" i="41"/>
  <c r="D4" i="41"/>
  <c r="C122" i="32"/>
  <c r="C62" i="32"/>
  <c r="D17" i="32"/>
  <c r="B31" i="32"/>
  <c r="B106" i="32"/>
  <c r="M118" i="51"/>
  <c r="C14" i="41"/>
  <c r="B76" i="41"/>
  <c r="C36" i="43"/>
  <c r="B106" i="41"/>
  <c r="B109" i="41" s="1"/>
  <c r="B103" i="41" s="1"/>
  <c r="B101" i="41" s="1"/>
  <c r="B211" i="33" s="1"/>
  <c r="B56" i="1"/>
  <c r="E4" i="1"/>
  <c r="X223" i="57"/>
  <c r="W223" i="57"/>
  <c r="C36" i="1"/>
  <c r="C36" i="32"/>
  <c r="D36" i="32"/>
  <c r="B62" i="1"/>
  <c r="B63" i="1" s="1"/>
  <c r="C62" i="1"/>
  <c r="D14" i="1"/>
  <c r="C76" i="1"/>
  <c r="B71" i="33"/>
  <c r="B63" i="59" s="1"/>
  <c r="S59" i="57"/>
  <c r="S61" i="57"/>
  <c r="AA118" i="33"/>
  <c r="B62" i="32"/>
  <c r="B63" i="32" s="1"/>
  <c r="B109" i="1"/>
  <c r="B103" i="1" s="1"/>
  <c r="B101" i="1" s="1"/>
  <c r="B209" i="33" s="1"/>
  <c r="D169" i="51"/>
  <c r="E36" i="32"/>
  <c r="DR232" i="51"/>
  <c r="C17" i="1"/>
  <c r="B60" i="33"/>
  <c r="C61" i="33"/>
  <c r="D61" i="33" s="1"/>
  <c r="B97" i="33"/>
  <c r="C61" i="55"/>
  <c r="C175" i="33" s="1"/>
  <c r="W229" i="57"/>
  <c r="C46" i="40" s="1"/>
  <c r="D61" i="55"/>
  <c r="D175" i="33" s="1"/>
  <c r="X229" i="57"/>
  <c r="D46" i="40" s="1"/>
  <c r="D123" i="40" s="1"/>
  <c r="D59" i="55"/>
  <c r="D173" i="33" s="1"/>
  <c r="X227" i="57"/>
  <c r="D46" i="42" s="1"/>
  <c r="D123" i="42" s="1"/>
  <c r="Z134" i="57"/>
  <c r="BW2" i="57"/>
  <c r="E189" i="33"/>
  <c r="F57" i="27"/>
  <c r="B59" i="59"/>
  <c r="C62" i="33"/>
  <c r="C60" i="59" s="1"/>
  <c r="V129" i="57"/>
  <c r="C65" i="55"/>
  <c r="C179" i="33" s="1"/>
  <c r="W233" i="57"/>
  <c r="C46" i="47" s="1"/>
  <c r="C123" i="47" s="1"/>
  <c r="B64" i="59"/>
  <c r="C72" i="33"/>
  <c r="C175" i="51"/>
  <c r="C174" i="51"/>
  <c r="C173" i="51"/>
  <c r="J69" i="27"/>
  <c r="B41" i="43" s="1"/>
  <c r="B40" i="43" s="1"/>
  <c r="D60" i="55"/>
  <c r="D174" i="33" s="1"/>
  <c r="X228" i="57"/>
  <c r="D46" i="43" s="1"/>
  <c r="X197" i="57"/>
  <c r="AD57" i="57" s="1"/>
  <c r="R21" i="33"/>
  <c r="AX21" i="33"/>
  <c r="S21" i="33"/>
  <c r="AY21" i="33"/>
  <c r="T21" i="33"/>
  <c r="AZ21" i="33"/>
  <c r="U21" i="33"/>
  <c r="BA21" i="33"/>
  <c r="V21" i="33"/>
  <c r="BB21" i="33"/>
  <c r="X21" i="33"/>
  <c r="BD21" i="33"/>
  <c r="AN21" i="33"/>
  <c r="AO21" i="33"/>
  <c r="Q21" i="33"/>
  <c r="H21" i="33"/>
  <c r="I21" i="33"/>
  <c r="P21" i="33"/>
  <c r="AM21" i="33"/>
  <c r="AL21" i="33"/>
  <c r="AA212" i="57"/>
  <c r="AJ21" i="33"/>
  <c r="AG21" i="33"/>
  <c r="AF21" i="33"/>
  <c r="M15" i="51"/>
  <c r="D71" i="55"/>
  <c r="D113" i="32" s="1"/>
  <c r="Z118" i="57"/>
  <c r="C71" i="55"/>
  <c r="C113" i="32" s="1"/>
  <c r="AY273" i="51"/>
  <c r="S273" i="51"/>
  <c r="AU272" i="51"/>
  <c r="O272" i="51"/>
  <c r="AQ271" i="51"/>
  <c r="K271" i="51"/>
  <c r="AM270" i="51"/>
  <c r="G270" i="51"/>
  <c r="AI269" i="51"/>
  <c r="AE268" i="51"/>
  <c r="AA267" i="51"/>
  <c r="BC266" i="51"/>
  <c r="W266" i="51"/>
  <c r="AY265" i="51"/>
  <c r="S265" i="51"/>
  <c r="AU264" i="51"/>
  <c r="O264" i="51"/>
  <c r="K263" i="51"/>
  <c r="AM262" i="51"/>
  <c r="G262" i="51"/>
  <c r="AA71" i="57"/>
  <c r="AA76" i="57"/>
  <c r="AA79" i="57"/>
  <c r="AA72" i="57"/>
  <c r="AA70" i="57"/>
  <c r="AA81" i="57"/>
  <c r="AB3" i="57"/>
  <c r="AA78" i="57"/>
  <c r="AA77" i="57"/>
  <c r="AA74" i="57"/>
  <c r="AA135" i="57" s="1"/>
  <c r="AA80" i="57"/>
  <c r="BZ5" i="51"/>
  <c r="J16" i="51"/>
  <c r="J17" i="51"/>
  <c r="Y219" i="57"/>
  <c r="Z219" i="57"/>
  <c r="C66" i="55"/>
  <c r="C180" i="33" s="1"/>
  <c r="X219" i="57"/>
  <c r="W219" i="57"/>
  <c r="I125" i="51"/>
  <c r="G121" i="51" s="1"/>
  <c r="X104" i="57"/>
  <c r="W118" i="57"/>
  <c r="C73" i="55"/>
  <c r="C113" i="42" s="1"/>
  <c r="X120" i="57"/>
  <c r="Y105" i="57"/>
  <c r="H101" i="51"/>
  <c r="Y106" i="57"/>
  <c r="M7" i="51"/>
  <c r="AO273" i="51"/>
  <c r="AK272" i="51"/>
  <c r="E272" i="51"/>
  <c r="AG271" i="51"/>
  <c r="BI270" i="51"/>
  <c r="AC270" i="51"/>
  <c r="BE269" i="51"/>
  <c r="Y269" i="51"/>
  <c r="BA268" i="51"/>
  <c r="AW267" i="51"/>
  <c r="Q267" i="51"/>
  <c r="M266" i="51"/>
  <c r="AO265" i="51"/>
  <c r="I265" i="51"/>
  <c r="E264" i="51"/>
  <c r="AG263" i="51"/>
  <c r="AC262" i="51"/>
  <c r="D64" i="55"/>
  <c r="D178" i="33" s="1"/>
  <c r="AI272" i="51"/>
  <c r="C272" i="51"/>
  <c r="AE271" i="51"/>
  <c r="BG270" i="51"/>
  <c r="BC269" i="51"/>
  <c r="W269" i="51"/>
  <c r="AY268" i="51"/>
  <c r="S268" i="51"/>
  <c r="AU267" i="51"/>
  <c r="K266" i="51"/>
  <c r="AM265" i="51"/>
  <c r="G265" i="51"/>
  <c r="C264" i="51"/>
  <c r="AE263" i="51"/>
  <c r="AA262" i="51"/>
  <c r="X111" i="51"/>
  <c r="F141" i="51"/>
  <c r="I48" i="27" s="1"/>
  <c r="AH272" i="51"/>
  <c r="B272" i="51"/>
  <c r="AD271" i="51"/>
  <c r="BF270" i="51"/>
  <c r="Z270" i="51"/>
  <c r="BB269" i="51"/>
  <c r="V269" i="51"/>
  <c r="AX268" i="51"/>
  <c r="R268" i="51"/>
  <c r="AT267" i="51"/>
  <c r="N267" i="51"/>
  <c r="AP266" i="51"/>
  <c r="J266" i="51"/>
  <c r="AL265" i="51"/>
  <c r="F265" i="51"/>
  <c r="AH264" i="51"/>
  <c r="B264" i="51"/>
  <c r="AD263" i="51"/>
  <c r="BF262" i="51"/>
  <c r="Z262" i="51"/>
  <c r="X121" i="57"/>
  <c r="C64" i="55"/>
  <c r="C178" i="33" s="1"/>
  <c r="BI271" i="51"/>
  <c r="AC271" i="51"/>
  <c r="BE270" i="51"/>
  <c r="Y270" i="51"/>
  <c r="U269" i="51"/>
  <c r="AW268" i="51"/>
  <c r="Q268" i="51"/>
  <c r="AS267" i="51"/>
  <c r="M267" i="51"/>
  <c r="AK265" i="51"/>
  <c r="E265" i="51"/>
  <c r="AC263" i="51"/>
  <c r="Y262" i="51"/>
  <c r="AB271" i="51"/>
  <c r="X270" i="51"/>
  <c r="P268" i="51"/>
  <c r="AR267" i="51"/>
  <c r="AN266" i="51"/>
  <c r="D265" i="51"/>
  <c r="AF264" i="51"/>
  <c r="BH263" i="51"/>
  <c r="AB263" i="51"/>
  <c r="BD262" i="51"/>
  <c r="X262" i="51"/>
  <c r="H9" i="51"/>
  <c r="M113" i="51"/>
  <c r="AI273" i="51"/>
  <c r="BC270" i="51"/>
  <c r="W270" i="51"/>
  <c r="S269" i="51"/>
  <c r="O268" i="51"/>
  <c r="AQ267" i="51"/>
  <c r="AM266" i="51"/>
  <c r="C265" i="51"/>
  <c r="AE264" i="51"/>
  <c r="AA263" i="51"/>
  <c r="W262" i="51"/>
  <c r="AH273" i="51"/>
  <c r="AD272" i="51"/>
  <c r="Z271" i="51"/>
  <c r="V270" i="51"/>
  <c r="R269" i="51"/>
  <c r="N268" i="51"/>
  <c r="AP267" i="51"/>
  <c r="J267" i="51"/>
  <c r="AH265" i="51"/>
  <c r="AD264" i="51"/>
  <c r="BF263" i="51"/>
  <c r="Z263" i="51"/>
  <c r="V262" i="51"/>
  <c r="AA65" i="57"/>
  <c r="AA66" i="57" s="1"/>
  <c r="H393" i="51"/>
  <c r="H383" i="51" s="1"/>
  <c r="H46" i="51" s="1"/>
  <c r="H58" i="46" s="1"/>
  <c r="I391" i="51"/>
  <c r="AE273" i="51"/>
  <c r="BG272" i="51"/>
  <c r="BC271" i="51"/>
  <c r="W271" i="51"/>
  <c r="O269" i="51"/>
  <c r="AQ268" i="51"/>
  <c r="AM267" i="51"/>
  <c r="AI266" i="51"/>
  <c r="AE265" i="51"/>
  <c r="AA264" i="51"/>
  <c r="BC263" i="51"/>
  <c r="S262" i="51"/>
  <c r="M12" i="51"/>
  <c r="AW272" i="51"/>
  <c r="AS271" i="51"/>
  <c r="AO270" i="51"/>
  <c r="I270" i="51"/>
  <c r="AC267" i="51"/>
  <c r="Y266" i="51"/>
  <c r="U265" i="51"/>
  <c r="M263" i="51"/>
  <c r="AV272" i="51"/>
  <c r="P272" i="51"/>
  <c r="AR271" i="51"/>
  <c r="AN270" i="51"/>
  <c r="BH267" i="51"/>
  <c r="AB267" i="51"/>
  <c r="X266" i="51"/>
  <c r="T265" i="51"/>
  <c r="AR263" i="51"/>
  <c r="L263" i="51"/>
  <c r="AN262" i="51"/>
  <c r="R16" i="57"/>
  <c r="Q273" i="51"/>
  <c r="AS272" i="51"/>
  <c r="AO271" i="51"/>
  <c r="I271" i="51"/>
  <c r="BA266" i="51"/>
  <c r="U266" i="51"/>
  <c r="AS264" i="51"/>
  <c r="AK262" i="51"/>
  <c r="E262" i="51"/>
  <c r="N11" i="51"/>
  <c r="AO262" i="51"/>
  <c r="AV264" i="51"/>
  <c r="X119" i="51"/>
  <c r="N141" i="51"/>
  <c r="Q48" i="27" s="1"/>
  <c r="B57" i="49" s="1"/>
  <c r="B56" i="49" s="1"/>
  <c r="L8" i="51"/>
  <c r="L9" i="51" s="1"/>
  <c r="L10" i="51" s="1"/>
  <c r="L11" i="51" s="1"/>
  <c r="H7" i="51"/>
  <c r="D272" i="51"/>
  <c r="AB270" i="51"/>
  <c r="BD269" i="51"/>
  <c r="AV267" i="51"/>
  <c r="L266" i="51"/>
  <c r="AN265" i="51"/>
  <c r="D264" i="51"/>
  <c r="AB262" i="51"/>
  <c r="N272" i="51"/>
  <c r="AP271" i="51"/>
  <c r="AP263" i="51"/>
  <c r="AL262" i="51"/>
  <c r="J116" i="51"/>
  <c r="K146" i="51" s="1"/>
  <c r="J113" i="51"/>
  <c r="H146" i="51" s="1"/>
  <c r="J118" i="51"/>
  <c r="M146" i="51" s="1"/>
  <c r="J108" i="51"/>
  <c r="C146" i="51" s="1"/>
  <c r="J115" i="51"/>
  <c r="J146" i="51" s="1"/>
  <c r="J110" i="51"/>
  <c r="E146" i="51" s="1"/>
  <c r="J109" i="51"/>
  <c r="D146" i="51" s="1"/>
  <c r="J111" i="51"/>
  <c r="F146" i="51" s="1"/>
  <c r="J114" i="51"/>
  <c r="I146" i="51" s="1"/>
  <c r="J119" i="51"/>
  <c r="N146" i="51" s="1"/>
  <c r="J112" i="51"/>
  <c r="G146" i="51" s="1"/>
  <c r="AY266" i="51"/>
  <c r="S266" i="51"/>
  <c r="AI262" i="51"/>
  <c r="J117" i="51"/>
  <c r="L146" i="51" s="1"/>
  <c r="F109" i="51"/>
  <c r="X109" i="51"/>
  <c r="D141" i="51"/>
  <c r="G48" i="27" s="1"/>
  <c r="AL271" i="51"/>
  <c r="B270" i="51"/>
  <c r="R266" i="51"/>
  <c r="AH262" i="51"/>
  <c r="B262" i="51"/>
  <c r="I272" i="51"/>
  <c r="AK271" i="51"/>
  <c r="E271" i="51"/>
  <c r="AG270" i="51"/>
  <c r="BI269" i="51"/>
  <c r="AC269" i="51"/>
  <c r="BE268" i="51"/>
  <c r="Y268" i="51"/>
  <c r="BA267" i="51"/>
  <c r="U267" i="51"/>
  <c r="AW266" i="51"/>
  <c r="Q266" i="51"/>
  <c r="AS265" i="51"/>
  <c r="M265" i="51"/>
  <c r="AO264" i="51"/>
  <c r="I264" i="51"/>
  <c r="AK263" i="51"/>
  <c r="E263" i="51"/>
  <c r="AG262" i="51"/>
  <c r="D271" i="51"/>
  <c r="P266" i="51"/>
  <c r="D263" i="51"/>
  <c r="AF262" i="51"/>
  <c r="C178" i="51"/>
  <c r="BG269" i="51"/>
  <c r="AA269" i="51"/>
  <c r="AU266" i="51"/>
  <c r="O266" i="51"/>
  <c r="AE262" i="51"/>
  <c r="M10" i="51"/>
  <c r="AD270" i="51"/>
  <c r="N266" i="51"/>
  <c r="AP265" i="51"/>
  <c r="AD262" i="51"/>
  <c r="H124" i="27"/>
  <c r="H56" i="27" s="1"/>
  <c r="B29" i="41" s="1"/>
  <c r="C62" i="41" s="1"/>
  <c r="J124" i="27"/>
  <c r="J56" i="27" s="1"/>
  <c r="B29" i="43" s="1"/>
  <c r="C62" i="43" s="1"/>
  <c r="L124" i="27"/>
  <c r="L56" i="27" s="1"/>
  <c r="B29" i="44" s="1"/>
  <c r="C62" i="44" s="1"/>
  <c r="M124" i="27"/>
  <c r="M56" i="27" s="1"/>
  <c r="B29" i="45" s="1"/>
  <c r="B62" i="45" s="1"/>
  <c r="B63" i="45" s="1"/>
  <c r="N124" i="27"/>
  <c r="N56" i="27" s="1"/>
  <c r="B29" i="46" s="1"/>
  <c r="O124" i="27"/>
  <c r="O56" i="27" s="1"/>
  <c r="B29" i="47" s="1"/>
  <c r="B62" i="47" s="1"/>
  <c r="B63" i="47" s="1"/>
  <c r="P124" i="27"/>
  <c r="P56" i="27" s="1"/>
  <c r="B29" i="48" s="1"/>
  <c r="C62" i="48" s="1"/>
  <c r="Q124" i="27"/>
  <c r="Q56" i="27" s="1"/>
  <c r="B29" i="49" s="1"/>
  <c r="I124" i="27"/>
  <c r="I56" i="27" s="1"/>
  <c r="B29" i="42" s="1"/>
  <c r="B62" i="42" s="1"/>
  <c r="B63" i="42" s="1"/>
  <c r="K69" i="27"/>
  <c r="B41" i="40" s="1"/>
  <c r="B40" i="40" s="1"/>
  <c r="I69" i="27"/>
  <c r="B41" i="42" s="1"/>
  <c r="B40" i="42" s="1"/>
  <c r="B31" i="42" s="1"/>
  <c r="F117" i="51"/>
  <c r="L141" i="51"/>
  <c r="O48" i="27" s="1"/>
  <c r="B57" i="47" s="1"/>
  <c r="B56" i="47" s="1"/>
  <c r="X117" i="51"/>
  <c r="M69" i="27"/>
  <c r="B41" i="45" s="1"/>
  <c r="B40" i="45" s="1"/>
  <c r="L69" i="27"/>
  <c r="B41" i="44" s="1"/>
  <c r="B40" i="44" s="1"/>
  <c r="C180" i="51"/>
  <c r="C179" i="51"/>
  <c r="J72" i="51"/>
  <c r="C177" i="51"/>
  <c r="C171" i="51"/>
  <c r="N6" i="51"/>
  <c r="H127" i="51"/>
  <c r="I127" i="51" s="1"/>
  <c r="H128" i="51"/>
  <c r="I128" i="51" s="1"/>
  <c r="D262" i="51"/>
  <c r="M14" i="51"/>
  <c r="K109" i="51"/>
  <c r="D147" i="51" s="1"/>
  <c r="K113" i="51"/>
  <c r="H147" i="51" s="1"/>
  <c r="K117" i="51"/>
  <c r="L147" i="51" s="1"/>
  <c r="K127" i="51"/>
  <c r="K118" i="51"/>
  <c r="M147" i="51" s="1"/>
  <c r="K108" i="51"/>
  <c r="C147" i="51" s="1"/>
  <c r="K110" i="51"/>
  <c r="E147" i="51" s="1"/>
  <c r="M101" i="51"/>
  <c r="C170" i="51"/>
  <c r="E37" i="27"/>
  <c r="G69" i="27"/>
  <c r="B41" i="32" s="1"/>
  <c r="B40" i="32" s="1"/>
  <c r="I141" i="51"/>
  <c r="L48" i="27" s="1"/>
  <c r="B57" i="44" s="1"/>
  <c r="B56" i="44" s="1"/>
  <c r="X114" i="51"/>
  <c r="F112" i="51"/>
  <c r="C121" i="51"/>
  <c r="F121" i="51" s="1"/>
  <c r="F108" i="51"/>
  <c r="H10" i="51"/>
  <c r="M114" i="51"/>
  <c r="G4" i="51"/>
  <c r="F69" i="27"/>
  <c r="B41" i="1" s="1"/>
  <c r="B40" i="1" s="1"/>
  <c r="N1" i="51"/>
  <c r="O1" i="51" s="1"/>
  <c r="P1" i="51" s="1"/>
  <c r="E67" i="27"/>
  <c r="X115" i="51"/>
  <c r="J141" i="51"/>
  <c r="M48" i="27" s="1"/>
  <c r="F73" i="51"/>
  <c r="K23" i="55"/>
  <c r="F113" i="51"/>
  <c r="H141" i="51"/>
  <c r="K48" i="27" s="1"/>
  <c r="B57" i="40" s="1"/>
  <c r="B56" i="40" s="1"/>
  <c r="C23" i="55"/>
  <c r="H8" i="51"/>
  <c r="I23" i="55"/>
  <c r="O45" i="27"/>
  <c r="B18" i="47" s="1"/>
  <c r="L45" i="27"/>
  <c r="B18" i="44" s="1"/>
  <c r="J45" i="27"/>
  <c r="B18" i="43" s="1"/>
  <c r="H45" i="27"/>
  <c r="B18" i="41" s="1"/>
  <c r="M45" i="27"/>
  <c r="B18" i="45" s="1"/>
  <c r="N45" i="27"/>
  <c r="B18" i="46" s="1"/>
  <c r="G45" i="27"/>
  <c r="B18" i="32" s="1"/>
  <c r="J23" i="55"/>
  <c r="F23" i="55"/>
  <c r="M64" i="27"/>
  <c r="B37" i="45" s="1"/>
  <c r="N64" i="27"/>
  <c r="B37" i="46" s="1"/>
  <c r="O64" i="27"/>
  <c r="B37" i="47" s="1"/>
  <c r="Q64" i="27"/>
  <c r="B37" i="49" s="1"/>
  <c r="L23" i="55"/>
  <c r="H23" i="55"/>
  <c r="G23" i="55"/>
  <c r="E23" i="55"/>
  <c r="D23" i="55"/>
  <c r="B23" i="55"/>
  <c r="D59" i="59" l="1"/>
  <c r="B57" i="42"/>
  <c r="B56" i="42" s="1"/>
  <c r="C172" i="51"/>
  <c r="B109" i="32"/>
  <c r="B103" i="32" s="1"/>
  <c r="B101" i="32" s="1"/>
  <c r="B210" i="33" s="1"/>
  <c r="B96" i="33"/>
  <c r="C81" i="33"/>
  <c r="C122" i="1"/>
  <c r="D36" i="1"/>
  <c r="B62" i="46"/>
  <c r="B63" i="46" s="1"/>
  <c r="C62" i="46"/>
  <c r="C62" i="47"/>
  <c r="B183" i="61"/>
  <c r="B386" i="33"/>
  <c r="C56" i="40"/>
  <c r="B381" i="33"/>
  <c r="B178" i="61"/>
  <c r="C56" i="1"/>
  <c r="E14" i="1"/>
  <c r="D76" i="1"/>
  <c r="R104" i="57"/>
  <c r="B72" i="55" s="1"/>
  <c r="B113" i="41" s="1"/>
  <c r="B192" i="33"/>
  <c r="R111" i="57"/>
  <c r="B79" i="55" s="1"/>
  <c r="B113" i="47" s="1"/>
  <c r="B199" i="33"/>
  <c r="F76" i="32"/>
  <c r="G14" i="32"/>
  <c r="D17" i="1"/>
  <c r="D36" i="41"/>
  <c r="E4" i="41"/>
  <c r="D14" i="49"/>
  <c r="C76" i="49"/>
  <c r="N14" i="51"/>
  <c r="BU14" i="51"/>
  <c r="D123" i="43"/>
  <c r="D122" i="43" s="1"/>
  <c r="C122" i="41"/>
  <c r="D170" i="51"/>
  <c r="E4" i="47"/>
  <c r="D36" i="47"/>
  <c r="C188" i="61"/>
  <c r="C202" i="61" s="1"/>
  <c r="C391" i="33"/>
  <c r="D56" i="48"/>
  <c r="C135" i="48"/>
  <c r="B95" i="61"/>
  <c r="BS26" i="57"/>
  <c r="BS7" i="57" s="1"/>
  <c r="B66" i="40"/>
  <c r="C56" i="51"/>
  <c r="C22" i="41" s="1"/>
  <c r="R113" i="57"/>
  <c r="B81" i="55" s="1"/>
  <c r="B113" i="49" s="1"/>
  <c r="B201" i="33"/>
  <c r="D173" i="51"/>
  <c r="D174" i="51"/>
  <c r="S62" i="57"/>
  <c r="S88" i="57"/>
  <c r="S90" i="57" s="1"/>
  <c r="C182" i="61"/>
  <c r="C196" i="61" s="1"/>
  <c r="C385" i="33"/>
  <c r="D56" i="43"/>
  <c r="C135" i="43"/>
  <c r="B57" i="45"/>
  <c r="B56" i="45" s="1"/>
  <c r="C176" i="51"/>
  <c r="F4" i="40"/>
  <c r="E36" i="40"/>
  <c r="C36" i="45"/>
  <c r="D36" i="45"/>
  <c r="E36" i="45"/>
  <c r="AA140" i="57"/>
  <c r="B62" i="48"/>
  <c r="B63" i="48" s="1"/>
  <c r="F36" i="32"/>
  <c r="AA133" i="57"/>
  <c r="AA211" i="57"/>
  <c r="Y121" i="57"/>
  <c r="E36" i="42"/>
  <c r="F4" i="42"/>
  <c r="D178" i="51"/>
  <c r="J391" i="51"/>
  <c r="I393" i="51"/>
  <c r="I383" i="51" s="1"/>
  <c r="I46" i="51" s="1"/>
  <c r="I58" i="46" s="1"/>
  <c r="D120" i="32"/>
  <c r="D17" i="46"/>
  <c r="BS22" i="57"/>
  <c r="BS3" i="57" s="1"/>
  <c r="B91" i="61"/>
  <c r="B31" i="1"/>
  <c r="B66" i="1" s="1"/>
  <c r="C40" i="1"/>
  <c r="B62" i="49"/>
  <c r="B63" i="49" s="1"/>
  <c r="C62" i="49"/>
  <c r="D175" i="51"/>
  <c r="R112" i="57"/>
  <c r="B80" i="55" s="1"/>
  <c r="B113" i="48" s="1"/>
  <c r="B200" i="33"/>
  <c r="D36" i="44"/>
  <c r="E4" i="44"/>
  <c r="C36" i="46"/>
  <c r="D36" i="46" s="1"/>
  <c r="N15" i="51"/>
  <c r="B66" i="42"/>
  <c r="C36" i="49"/>
  <c r="D36" i="49" s="1"/>
  <c r="AA131" i="57"/>
  <c r="AA209" i="57"/>
  <c r="BU7" i="51"/>
  <c r="N7" i="51"/>
  <c r="BS27" i="57"/>
  <c r="BS8" i="57" s="1"/>
  <c r="B96" i="61"/>
  <c r="AB71" i="57"/>
  <c r="AB76" i="57"/>
  <c r="AB80" i="57"/>
  <c r="AB70" i="57"/>
  <c r="AB72" i="57"/>
  <c r="AC3" i="57"/>
  <c r="AB79" i="57"/>
  <c r="AB78" i="57"/>
  <c r="AB73" i="57"/>
  <c r="AB74" i="57"/>
  <c r="AB75" i="57"/>
  <c r="AB77" i="57"/>
  <c r="AB81" i="57"/>
  <c r="C122" i="44"/>
  <c r="BX2" i="57"/>
  <c r="F189" i="33"/>
  <c r="B66" i="47"/>
  <c r="N12" i="51"/>
  <c r="D17" i="45"/>
  <c r="C41" i="56"/>
  <c r="C42" i="56" s="1"/>
  <c r="C43" i="56" s="1"/>
  <c r="C122" i="47"/>
  <c r="I4" i="48"/>
  <c r="AA141" i="57"/>
  <c r="AA219" i="57"/>
  <c r="D76" i="45"/>
  <c r="E14" i="45"/>
  <c r="C180" i="61"/>
  <c r="C194" i="61" s="1"/>
  <c r="C383" i="33"/>
  <c r="D56" i="41"/>
  <c r="C135" i="41"/>
  <c r="B66" i="41"/>
  <c r="D17" i="48"/>
  <c r="D14" i="47"/>
  <c r="C76" i="47"/>
  <c r="D17" i="47"/>
  <c r="B132" i="33"/>
  <c r="B75" i="59" s="1"/>
  <c r="B61" i="56"/>
  <c r="C132" i="33"/>
  <c r="C75" i="59" s="1"/>
  <c r="M9" i="51"/>
  <c r="H4" i="51"/>
  <c r="M108" i="51"/>
  <c r="M121" i="51" s="1"/>
  <c r="Y120" i="57"/>
  <c r="D179" i="51"/>
  <c r="H11" i="51"/>
  <c r="L12" i="51"/>
  <c r="B58" i="59"/>
  <c r="B4" i="56"/>
  <c r="D17" i="42"/>
  <c r="C58" i="59"/>
  <c r="C4" i="56"/>
  <c r="B66" i="48"/>
  <c r="D14" i="46"/>
  <c r="C76" i="46"/>
  <c r="M4" i="51"/>
  <c r="C59" i="59"/>
  <c r="D62" i="33"/>
  <c r="D60" i="59" s="1"/>
  <c r="D180" i="51"/>
  <c r="B189" i="61"/>
  <c r="B392" i="33"/>
  <c r="C56" i="49"/>
  <c r="G109" i="51"/>
  <c r="I109" i="51" s="1"/>
  <c r="G113" i="51"/>
  <c r="I113" i="51" s="1"/>
  <c r="G117" i="51"/>
  <c r="I117" i="51" s="1"/>
  <c r="G118" i="51"/>
  <c r="I118" i="51" s="1"/>
  <c r="G108" i="51"/>
  <c r="I108" i="51" s="1"/>
  <c r="G110" i="51"/>
  <c r="I110" i="51" s="1"/>
  <c r="G112" i="51"/>
  <c r="I112" i="51" s="1"/>
  <c r="G111" i="51"/>
  <c r="I111" i="51" s="1"/>
  <c r="G119" i="51"/>
  <c r="I119" i="51" s="1"/>
  <c r="G114" i="51"/>
  <c r="I114" i="51" s="1"/>
  <c r="G115" i="51"/>
  <c r="I115" i="51" s="1"/>
  <c r="G116" i="51"/>
  <c r="I116" i="51" s="1"/>
  <c r="D122" i="40"/>
  <c r="G4" i="43"/>
  <c r="F36" i="43"/>
  <c r="J4" i="32"/>
  <c r="M4" i="45"/>
  <c r="L4" i="49"/>
  <c r="C186" i="61"/>
  <c r="C200" i="61" s="1"/>
  <c r="C389" i="33"/>
  <c r="C135" i="46"/>
  <c r="D56" i="46"/>
  <c r="D17" i="40"/>
  <c r="C72" i="55"/>
  <c r="C113" i="41" s="1"/>
  <c r="X119" i="57"/>
  <c r="F74" i="51"/>
  <c r="H73" i="51"/>
  <c r="BS28" i="57"/>
  <c r="BS9" i="57" s="1"/>
  <c r="B97" i="61"/>
  <c r="B31" i="44"/>
  <c r="B66" i="44" s="1"/>
  <c r="C62" i="45"/>
  <c r="D17" i="44"/>
  <c r="D76" i="48"/>
  <c r="E14" i="48"/>
  <c r="D14" i="44"/>
  <c r="C76" i="44"/>
  <c r="N10" i="51"/>
  <c r="H76" i="42"/>
  <c r="I14" i="42"/>
  <c r="F4" i="46"/>
  <c r="C64" i="59"/>
  <c r="D72" i="33"/>
  <c r="K72" i="51"/>
  <c r="E42" i="1"/>
  <c r="M8" i="51"/>
  <c r="E17" i="32"/>
  <c r="B66" i="49"/>
  <c r="D171" i="51"/>
  <c r="AA103" i="57"/>
  <c r="AA210" i="57"/>
  <c r="AA132" i="57"/>
  <c r="D177" i="51"/>
  <c r="C120" i="42"/>
  <c r="B60" i="56"/>
  <c r="B133" i="33" s="1"/>
  <c r="BS29" i="57"/>
  <c r="BS10" i="57" s="1"/>
  <c r="B98" i="61"/>
  <c r="B184" i="61"/>
  <c r="B387" i="33"/>
  <c r="C56" i="44"/>
  <c r="B390" i="33"/>
  <c r="B187" i="61"/>
  <c r="C56" i="47"/>
  <c r="E48" i="27"/>
  <c r="B57" i="32"/>
  <c r="C123" i="40"/>
  <c r="C122" i="40" s="1"/>
  <c r="AB118" i="33"/>
  <c r="D14" i="41"/>
  <c r="C76" i="41"/>
  <c r="D17" i="41"/>
  <c r="F36" i="48"/>
  <c r="D14" i="43"/>
  <c r="C76" i="43"/>
  <c r="D122" i="42"/>
  <c r="D17" i="49"/>
  <c r="E36" i="1"/>
  <c r="F4" i="1"/>
  <c r="Y223" i="57"/>
  <c r="BS23" i="57"/>
  <c r="BS4" i="57" s="1"/>
  <c r="B92" i="61"/>
  <c r="M13" i="51"/>
  <c r="C61" i="51"/>
  <c r="C22" i="45" s="1"/>
  <c r="C120" i="32"/>
  <c r="B94" i="61"/>
  <c r="BS25" i="57"/>
  <c r="BS6" i="57" s="1"/>
  <c r="M5" i="51"/>
  <c r="D17" i="43"/>
  <c r="C122" i="43"/>
  <c r="R110" i="57"/>
  <c r="B78" i="55" s="1"/>
  <c r="B113" i="46" s="1"/>
  <c r="B198" i="33"/>
  <c r="D14" i="40"/>
  <c r="C76" i="40"/>
  <c r="D122" i="49" l="1"/>
  <c r="E36" i="49"/>
  <c r="D122" i="46"/>
  <c r="E36" i="46"/>
  <c r="D41" i="56"/>
  <c r="C60" i="56"/>
  <c r="C133" i="33" s="1"/>
  <c r="C61" i="56"/>
  <c r="E56" i="55"/>
  <c r="E170" i="33" s="1"/>
  <c r="AB209" i="57"/>
  <c r="Y224" i="57"/>
  <c r="E46" i="1" s="1"/>
  <c r="AB131" i="57"/>
  <c r="E62" i="55"/>
  <c r="E176" i="33" s="1"/>
  <c r="Y230" i="57"/>
  <c r="E46" i="44" s="1"/>
  <c r="C42" i="32"/>
  <c r="C40" i="32" s="1"/>
  <c r="R107" i="57"/>
  <c r="B75" i="55" s="1"/>
  <c r="B113" i="40" s="1"/>
  <c r="B195" i="33"/>
  <c r="BT22" i="57"/>
  <c r="BT3" i="57" s="1"/>
  <c r="C91" i="61"/>
  <c r="C105" i="61" s="1"/>
  <c r="D40" i="1"/>
  <c r="D76" i="49"/>
  <c r="E14" i="49"/>
  <c r="C189" i="61"/>
  <c r="C203" i="61" s="1"/>
  <c r="C392" i="33"/>
  <c r="D56" i="49"/>
  <c r="C135" i="49"/>
  <c r="C64" i="51"/>
  <c r="C22" i="48" s="1"/>
  <c r="I73" i="51"/>
  <c r="C390" i="33"/>
  <c r="C187" i="61"/>
  <c r="C201" i="61" s="1"/>
  <c r="D56" i="47"/>
  <c r="C135" i="47"/>
  <c r="D186" i="61"/>
  <c r="D200" i="61" s="1"/>
  <c r="D389" i="33"/>
  <c r="D135" i="46"/>
  <c r="E56" i="46"/>
  <c r="F4" i="41"/>
  <c r="E36" i="41"/>
  <c r="N13" i="51"/>
  <c r="BU13" i="51"/>
  <c r="B120" i="49"/>
  <c r="D122" i="41"/>
  <c r="N8" i="51"/>
  <c r="BU8" i="51"/>
  <c r="BU9" i="51"/>
  <c r="N9" i="51"/>
  <c r="J4" i="48"/>
  <c r="C183" i="61"/>
  <c r="C197" i="61" s="1"/>
  <c r="C386" i="33"/>
  <c r="D56" i="40"/>
  <c r="C135" i="40"/>
  <c r="E14" i="41"/>
  <c r="D76" i="41"/>
  <c r="R108" i="57"/>
  <c r="B76" i="55" s="1"/>
  <c r="B113" i="44" s="1"/>
  <c r="B196" i="33"/>
  <c r="G36" i="32"/>
  <c r="E66" i="55"/>
  <c r="E180" i="33" s="1"/>
  <c r="AB141" i="57"/>
  <c r="AB219" i="57"/>
  <c r="Y234" i="57"/>
  <c r="E46" i="48" s="1"/>
  <c r="F17" i="32"/>
  <c r="N4" i="51"/>
  <c r="M16" i="51"/>
  <c r="BU4" i="51"/>
  <c r="BU11" i="51"/>
  <c r="BU6" i="51"/>
  <c r="R102" i="57"/>
  <c r="B70" i="55" s="1"/>
  <c r="B113" i="1" s="1"/>
  <c r="B190" i="33"/>
  <c r="D81" i="33"/>
  <c r="D66" i="59" s="1"/>
  <c r="D31" i="1"/>
  <c r="D122" i="1"/>
  <c r="M4" i="49"/>
  <c r="E17" i="1"/>
  <c r="R103" i="57"/>
  <c r="B71" i="55" s="1"/>
  <c r="B113" i="32" s="1"/>
  <c r="B191" i="33"/>
  <c r="C184" i="61"/>
  <c r="C198" i="61" s="1"/>
  <c r="C387" i="33"/>
  <c r="D56" i="44"/>
  <c r="C135" i="44"/>
  <c r="L72" i="51"/>
  <c r="F42" i="1"/>
  <c r="B134" i="33"/>
  <c r="B76" i="59" s="1"/>
  <c r="B62" i="56"/>
  <c r="B135" i="33" s="1"/>
  <c r="E17" i="45"/>
  <c r="E17" i="46"/>
  <c r="C31" i="1"/>
  <c r="B185" i="61"/>
  <c r="B388" i="33"/>
  <c r="C56" i="45"/>
  <c r="C142" i="33"/>
  <c r="D182" i="61"/>
  <c r="D196" i="61" s="1"/>
  <c r="D385" i="33"/>
  <c r="E56" i="43"/>
  <c r="D135" i="43"/>
  <c r="E14" i="46"/>
  <c r="D76" i="46"/>
  <c r="BU12" i="51"/>
  <c r="BU10" i="51"/>
  <c r="E67" i="55"/>
  <c r="E181" i="33" s="1"/>
  <c r="Y235" i="57"/>
  <c r="E46" i="49" s="1"/>
  <c r="D188" i="61"/>
  <c r="D202" i="61" s="1"/>
  <c r="D391" i="33"/>
  <c r="D135" i="48"/>
  <c r="E56" i="48"/>
  <c r="B66" i="32"/>
  <c r="AC118" i="33"/>
  <c r="B56" i="32"/>
  <c r="B35" i="33"/>
  <c r="Z223" i="57"/>
  <c r="F36" i="1"/>
  <c r="G4" i="1"/>
  <c r="G4" i="46"/>
  <c r="F36" i="46"/>
  <c r="E17" i="47"/>
  <c r="H4" i="43"/>
  <c r="G36" i="43"/>
  <c r="C122" i="46"/>
  <c r="C144" i="33"/>
  <c r="J142" i="51"/>
  <c r="M38" i="27" s="1"/>
  <c r="N115" i="51"/>
  <c r="O115" i="51" s="1"/>
  <c r="P115" i="51" s="1"/>
  <c r="E14" i="44"/>
  <c r="D76" i="44"/>
  <c r="H74" i="51"/>
  <c r="C42" i="41" s="1"/>
  <c r="C40" i="41" s="1"/>
  <c r="F75" i="51"/>
  <c r="I142" i="51"/>
  <c r="L38" i="27" s="1"/>
  <c r="N114" i="51"/>
  <c r="O114" i="51" s="1"/>
  <c r="P114" i="51" s="1"/>
  <c r="E63" i="55"/>
  <c r="E177" i="33" s="1"/>
  <c r="Y231" i="57"/>
  <c r="E46" i="45" s="1"/>
  <c r="E62" i="33"/>
  <c r="E60" i="59" s="1"/>
  <c r="F36" i="42"/>
  <c r="G4" i="42"/>
  <c r="C122" i="49"/>
  <c r="K4" i="32"/>
  <c r="B120" i="41"/>
  <c r="R105" i="57"/>
  <c r="B73" i="55" s="1"/>
  <c r="B113" i="42" s="1"/>
  <c r="B193" i="33"/>
  <c r="E57" i="55"/>
  <c r="E171" i="33" s="1"/>
  <c r="AB210" i="57"/>
  <c r="AB132" i="57"/>
  <c r="Y225" i="57"/>
  <c r="E46" i="32" s="1"/>
  <c r="I76" i="42"/>
  <c r="J14" i="42"/>
  <c r="C62" i="51"/>
  <c r="C22" i="46" s="1"/>
  <c r="B384" i="33"/>
  <c r="B181" i="61"/>
  <c r="C56" i="42"/>
  <c r="F142" i="51"/>
  <c r="I38" i="27" s="1"/>
  <c r="N111" i="51"/>
  <c r="O111" i="51" s="1"/>
  <c r="P111" i="51" s="1"/>
  <c r="E60" i="55"/>
  <c r="E174" i="33" s="1"/>
  <c r="Y228" i="57"/>
  <c r="E46" i="43" s="1"/>
  <c r="AB135" i="57"/>
  <c r="D122" i="44"/>
  <c r="D142" i="33"/>
  <c r="F36" i="45"/>
  <c r="D122" i="47"/>
  <c r="D76" i="40"/>
  <c r="E14" i="40"/>
  <c r="B120" i="47"/>
  <c r="G142" i="51"/>
  <c r="J38" i="27" s="1"/>
  <c r="N112" i="51"/>
  <c r="O112" i="51" s="1"/>
  <c r="P112" i="51" s="1"/>
  <c r="E59" i="55"/>
  <c r="E173" i="33" s="1"/>
  <c r="AB212" i="57"/>
  <c r="Y227" i="57"/>
  <c r="E46" i="42" s="1"/>
  <c r="AB134" i="57"/>
  <c r="D122" i="45"/>
  <c r="F4" i="47"/>
  <c r="E36" i="47"/>
  <c r="F14" i="1"/>
  <c r="E76" i="1"/>
  <c r="E36" i="44"/>
  <c r="F4" i="44"/>
  <c r="E142" i="51"/>
  <c r="H38" i="27" s="1"/>
  <c r="N110" i="51"/>
  <c r="O110" i="51" s="1"/>
  <c r="P110" i="51" s="1"/>
  <c r="D180" i="61"/>
  <c r="D194" i="61" s="1"/>
  <c r="D383" i="33"/>
  <c r="E56" i="41"/>
  <c r="D135" i="41"/>
  <c r="E64" i="55"/>
  <c r="E178" i="33" s="1"/>
  <c r="Y232" i="57"/>
  <c r="E46" i="46" s="1"/>
  <c r="K391" i="51"/>
  <c r="J393" i="51"/>
  <c r="J383" i="51" s="1"/>
  <c r="J46" i="51" s="1"/>
  <c r="J58" i="46" s="1"/>
  <c r="C122" i="45"/>
  <c r="N113" i="51"/>
  <c r="O113" i="51" s="1"/>
  <c r="P113" i="51" s="1"/>
  <c r="H142" i="51"/>
  <c r="K38" i="27" s="1"/>
  <c r="N109" i="51"/>
  <c r="O109" i="51" s="1"/>
  <c r="P109" i="51" s="1"/>
  <c r="D142" i="51"/>
  <c r="G38" i="27" s="1"/>
  <c r="E76" i="45"/>
  <c r="F14" i="45"/>
  <c r="C120" i="41"/>
  <c r="C57" i="51"/>
  <c r="C22" i="42" s="1"/>
  <c r="D64" i="59"/>
  <c r="N4" i="45"/>
  <c r="E81" i="33"/>
  <c r="E66" i="59" s="1"/>
  <c r="C66" i="59"/>
  <c r="C127" i="33"/>
  <c r="E17" i="49"/>
  <c r="C65" i="51"/>
  <c r="C22" i="49" s="1"/>
  <c r="BU15" i="51"/>
  <c r="D172" i="51"/>
  <c r="BY2" i="57"/>
  <c r="G189" i="33"/>
  <c r="B120" i="46"/>
  <c r="C60" i="51"/>
  <c r="C22" i="44" s="1"/>
  <c r="K142" i="51"/>
  <c r="N38" i="27" s="1"/>
  <c r="N116" i="51"/>
  <c r="O116" i="51" s="1"/>
  <c r="P116" i="51" s="1"/>
  <c r="F14" i="48"/>
  <c r="E76" i="48"/>
  <c r="G36" i="48"/>
  <c r="AA118" i="57"/>
  <c r="E17" i="44"/>
  <c r="C142" i="51"/>
  <c r="F38" i="27" s="1"/>
  <c r="I121" i="51"/>
  <c r="N108" i="51"/>
  <c r="O108" i="51" s="1"/>
  <c r="P108" i="51" s="1"/>
  <c r="L13" i="51"/>
  <c r="H12" i="51"/>
  <c r="E65" i="55"/>
  <c r="E179" i="33" s="1"/>
  <c r="Y233" i="57"/>
  <c r="E46" i="47" s="1"/>
  <c r="AB140" i="57"/>
  <c r="C381" i="33"/>
  <c r="C178" i="61"/>
  <c r="D56" i="1"/>
  <c r="C135" i="1"/>
  <c r="E17" i="40"/>
  <c r="H14" i="32"/>
  <c r="G76" i="32"/>
  <c r="R109" i="57"/>
  <c r="B77" i="55" s="1"/>
  <c r="B113" i="45" s="1"/>
  <c r="B197" i="33"/>
  <c r="E17" i="42"/>
  <c r="E61" i="55"/>
  <c r="E175" i="33" s="1"/>
  <c r="Y229" i="57"/>
  <c r="E46" i="40" s="1"/>
  <c r="AB136" i="57"/>
  <c r="E17" i="43"/>
  <c r="E14" i="43"/>
  <c r="D76" i="43"/>
  <c r="N118" i="51"/>
  <c r="O118" i="51" s="1"/>
  <c r="P118" i="51" s="1"/>
  <c r="M142" i="51"/>
  <c r="P38" i="27" s="1"/>
  <c r="AC73" i="57"/>
  <c r="AC78" i="57"/>
  <c r="AC75" i="57"/>
  <c r="AC71" i="57"/>
  <c r="AC79" i="57"/>
  <c r="AC80" i="57"/>
  <c r="AC70" i="57"/>
  <c r="AC81" i="57"/>
  <c r="AD3" i="57"/>
  <c r="AC77" i="57"/>
  <c r="AC76" i="57"/>
  <c r="AC72" i="57"/>
  <c r="AC74" i="57"/>
  <c r="AC135" i="57" s="1"/>
  <c r="G4" i="40"/>
  <c r="F36" i="40"/>
  <c r="E14" i="47"/>
  <c r="D76" i="47"/>
  <c r="R106" i="57"/>
  <c r="B74" i="55" s="1"/>
  <c r="B113" i="43" s="1"/>
  <c r="B194" i="33"/>
  <c r="E17" i="48"/>
  <c r="N119" i="51"/>
  <c r="O119" i="51" s="1"/>
  <c r="P119" i="51" s="1"/>
  <c r="N142" i="51"/>
  <c r="Q38" i="27" s="1"/>
  <c r="N5" i="51"/>
  <c r="BU5" i="51"/>
  <c r="E17" i="41"/>
  <c r="N117" i="51"/>
  <c r="O117" i="51" s="1"/>
  <c r="P117" i="51" s="1"/>
  <c r="L142" i="51"/>
  <c r="O38" i="27" s="1"/>
  <c r="E58" i="55"/>
  <c r="E172" i="33" s="1"/>
  <c r="AB133" i="57"/>
  <c r="Y226" i="57"/>
  <c r="E46" i="41" s="1"/>
  <c r="AB211" i="57"/>
  <c r="B120" i="48"/>
  <c r="D176" i="51"/>
  <c r="X4" i="57" l="1"/>
  <c r="C190" i="33"/>
  <c r="B150" i="33"/>
  <c r="B120" i="40"/>
  <c r="S119" i="51"/>
  <c r="Q119" i="51"/>
  <c r="E76" i="46"/>
  <c r="F14" i="46"/>
  <c r="B143" i="33"/>
  <c r="B120" i="32"/>
  <c r="E123" i="44"/>
  <c r="E122" i="44" s="1"/>
  <c r="F17" i="48"/>
  <c r="I4" i="43"/>
  <c r="H36" i="43"/>
  <c r="C55" i="51"/>
  <c r="C22" i="32" s="1"/>
  <c r="E180" i="51"/>
  <c r="B10" i="49"/>
  <c r="H180" i="51"/>
  <c r="C63" i="51"/>
  <c r="C22" i="47" s="1"/>
  <c r="E123" i="46"/>
  <c r="E122" i="46" s="1"/>
  <c r="H36" i="32"/>
  <c r="B120" i="42"/>
  <c r="E123" i="40"/>
  <c r="E122" i="40" s="1"/>
  <c r="G4" i="41"/>
  <c r="F36" i="41"/>
  <c r="E169" i="51"/>
  <c r="B10" i="1"/>
  <c r="H169" i="51"/>
  <c r="E182" i="61"/>
  <c r="E196" i="61" s="1"/>
  <c r="E385" i="33"/>
  <c r="F56" i="43"/>
  <c r="E135" i="43"/>
  <c r="E123" i="48"/>
  <c r="E122" i="48" s="1"/>
  <c r="D184" i="61"/>
  <c r="D198" i="61" s="1"/>
  <c r="D387" i="33"/>
  <c r="E56" i="44"/>
  <c r="D135" i="44"/>
  <c r="F14" i="40"/>
  <c r="E76" i="40"/>
  <c r="L14" i="51"/>
  <c r="H13" i="51"/>
  <c r="S108" i="51"/>
  <c r="Q108" i="51"/>
  <c r="D127" i="33"/>
  <c r="C82" i="33"/>
  <c r="C67" i="59" s="1"/>
  <c r="G36" i="45"/>
  <c r="B120" i="44"/>
  <c r="E186" i="61"/>
  <c r="E200" i="61" s="1"/>
  <c r="E389" i="33"/>
  <c r="E135" i="46"/>
  <c r="F56" i="46"/>
  <c r="E173" i="51"/>
  <c r="B10" i="43"/>
  <c r="H173" i="51"/>
  <c r="E123" i="47"/>
  <c r="E122" i="47" s="1"/>
  <c r="F17" i="49"/>
  <c r="BT23" i="57"/>
  <c r="BT4" i="57" s="1"/>
  <c r="C92" i="61"/>
  <c r="C106" i="61" s="1"/>
  <c r="D40" i="32"/>
  <c r="C31" i="32"/>
  <c r="B120" i="43"/>
  <c r="F17" i="44"/>
  <c r="F17" i="1"/>
  <c r="E176" i="51"/>
  <c r="B10" i="45"/>
  <c r="F17" i="43"/>
  <c r="L391" i="51"/>
  <c r="K393" i="51"/>
  <c r="K383" i="51" s="1"/>
  <c r="K46" i="51" s="1"/>
  <c r="K58" i="46" s="1"/>
  <c r="E180" i="61"/>
  <c r="E194" i="61" s="1"/>
  <c r="E383" i="33"/>
  <c r="E135" i="41"/>
  <c r="F56" i="41"/>
  <c r="F17" i="47"/>
  <c r="E76" i="41"/>
  <c r="F14" i="41"/>
  <c r="E123" i="1"/>
  <c r="E122" i="1" s="1"/>
  <c r="E76" i="47"/>
  <c r="F14" i="47"/>
  <c r="F17" i="42"/>
  <c r="N4" i="49"/>
  <c r="F14" i="43"/>
  <c r="E76" i="43"/>
  <c r="D183" i="61"/>
  <c r="D197" i="61" s="1"/>
  <c r="D386" i="33"/>
  <c r="E56" i="40"/>
  <c r="D135" i="40"/>
  <c r="AC211" i="57"/>
  <c r="AC133" i="57"/>
  <c r="AC137" i="57"/>
  <c r="E123" i="43"/>
  <c r="E122" i="43" s="1"/>
  <c r="C134" i="33"/>
  <c r="C76" i="59" s="1"/>
  <c r="C62" i="56"/>
  <c r="C135" i="33" s="1"/>
  <c r="B151" i="33"/>
  <c r="B382" i="33"/>
  <c r="B179" i="61"/>
  <c r="B190" i="61" s="1"/>
  <c r="C56" i="32"/>
  <c r="B34" i="33"/>
  <c r="B45" i="59" s="1"/>
  <c r="E172" i="51"/>
  <c r="B10" i="42"/>
  <c r="H75" i="51"/>
  <c r="C42" i="42" s="1"/>
  <c r="C40" i="42" s="1"/>
  <c r="I75" i="51"/>
  <c r="D42" i="42" s="1"/>
  <c r="J75" i="51"/>
  <c r="E42" i="42" s="1"/>
  <c r="F76" i="51"/>
  <c r="AD118" i="33"/>
  <c r="F17" i="46"/>
  <c r="D42" i="32"/>
  <c r="J73" i="51"/>
  <c r="M72" i="51"/>
  <c r="G42" i="1"/>
  <c r="B202" i="33"/>
  <c r="B98" i="33" s="1"/>
  <c r="AD73" i="57"/>
  <c r="AD75" i="57"/>
  <c r="AD71" i="57"/>
  <c r="AD80" i="57"/>
  <c r="AD70" i="57"/>
  <c r="AD81" i="57"/>
  <c r="AE3" i="57"/>
  <c r="AD79" i="57"/>
  <c r="AD78" i="57"/>
  <c r="AD77" i="57"/>
  <c r="AD72" i="57"/>
  <c r="AD76" i="57"/>
  <c r="AD74" i="57"/>
  <c r="S111" i="51"/>
  <c r="Q111" i="51"/>
  <c r="I74" i="51"/>
  <c r="K4" i="48"/>
  <c r="BT24" i="57"/>
  <c r="BT5" i="57" s="1"/>
  <c r="C93" i="61"/>
  <c r="C107" i="61" s="1"/>
  <c r="C31" i="41"/>
  <c r="C59" i="51"/>
  <c r="C22" i="40" s="1"/>
  <c r="C143" i="33"/>
  <c r="H4" i="42"/>
  <c r="G36" i="42"/>
  <c r="F17" i="45"/>
  <c r="E175" i="51"/>
  <c r="B10" i="44"/>
  <c r="H175" i="51"/>
  <c r="H4" i="40"/>
  <c r="G36" i="40"/>
  <c r="O4" i="45"/>
  <c r="F81" i="33"/>
  <c r="F66" i="59" s="1"/>
  <c r="H176" i="51"/>
  <c r="D390" i="33"/>
  <c r="D187" i="61"/>
  <c r="D201" i="61" s="1"/>
  <c r="E56" i="47"/>
  <c r="D135" i="47"/>
  <c r="AC142" i="57"/>
  <c r="G14" i="48"/>
  <c r="F76" i="48"/>
  <c r="C384" i="33"/>
  <c r="C181" i="61"/>
  <c r="C195" i="61" s="1"/>
  <c r="C135" i="42"/>
  <c r="D56" i="42"/>
  <c r="E123" i="41"/>
  <c r="E122" i="41" s="1"/>
  <c r="E177" i="51"/>
  <c r="B10" i="46"/>
  <c r="H177" i="51"/>
  <c r="G14" i="45"/>
  <c r="F76" i="45"/>
  <c r="E188" i="61"/>
  <c r="E202" i="61" s="1"/>
  <c r="E391" i="33"/>
  <c r="E135" i="48"/>
  <c r="F56" i="48"/>
  <c r="O4" i="51"/>
  <c r="O9" i="51" s="1"/>
  <c r="C54" i="51"/>
  <c r="N16" i="51"/>
  <c r="G36" i="46"/>
  <c r="H4" i="46"/>
  <c r="B120" i="45"/>
  <c r="E171" i="51"/>
  <c r="B10" i="41"/>
  <c r="H171" i="51"/>
  <c r="S116" i="51"/>
  <c r="Q116" i="51"/>
  <c r="AC141" i="57"/>
  <c r="AC219" i="57"/>
  <c r="C58" i="51"/>
  <c r="C22" i="43" s="1"/>
  <c r="D189" i="61"/>
  <c r="D203" i="61" s="1"/>
  <c r="D392" i="33"/>
  <c r="D135" i="49"/>
  <c r="E56" i="49"/>
  <c r="E178" i="51"/>
  <c r="B10" i="47"/>
  <c r="H178" i="51"/>
  <c r="AC136" i="57"/>
  <c r="C192" i="61"/>
  <c r="E170" i="51"/>
  <c r="B10" i="32"/>
  <c r="H170" i="51"/>
  <c r="F36" i="49"/>
  <c r="AC212" i="57"/>
  <c r="AC134" i="57"/>
  <c r="S109" i="51"/>
  <c r="Q109" i="51"/>
  <c r="E123" i="42"/>
  <c r="E122" i="42" s="1"/>
  <c r="E123" i="45"/>
  <c r="E122" i="45" s="1"/>
  <c r="B77" i="59"/>
  <c r="BZ2" i="57"/>
  <c r="H189" i="33"/>
  <c r="E174" i="51"/>
  <c r="B10" i="40"/>
  <c r="H174" i="51"/>
  <c r="E76" i="49"/>
  <c r="F14" i="49"/>
  <c r="E123" i="32"/>
  <c r="E122" i="32" s="1"/>
  <c r="L4" i="32"/>
  <c r="S110" i="51"/>
  <c r="Q110" i="51"/>
  <c r="C185" i="61"/>
  <c r="C199" i="61" s="1"/>
  <c r="C388" i="33"/>
  <c r="D56" i="45"/>
  <c r="C135" i="45"/>
  <c r="H36" i="48"/>
  <c r="G14" i="1"/>
  <c r="F76" i="1"/>
  <c r="F17" i="40"/>
  <c r="AC131" i="57"/>
  <c r="AC209" i="57"/>
  <c r="AC140" i="57"/>
  <c r="E179" i="51"/>
  <c r="B10" i="48"/>
  <c r="H179" i="51"/>
  <c r="H172" i="51"/>
  <c r="S113" i="51"/>
  <c r="Q113" i="51"/>
  <c r="J76" i="42"/>
  <c r="K14" i="42"/>
  <c r="E76" i="44"/>
  <c r="F14" i="44"/>
  <c r="E123" i="49"/>
  <c r="E122" i="49" s="1"/>
  <c r="G17" i="32"/>
  <c r="B152" i="33"/>
  <c r="AA223" i="57"/>
  <c r="G36" i="1"/>
  <c r="H4" i="1"/>
  <c r="G4" i="44"/>
  <c r="F36" i="44"/>
  <c r="I14" i="32"/>
  <c r="H76" i="32"/>
  <c r="B120" i="1"/>
  <c r="G4" i="47"/>
  <c r="F36" i="47"/>
  <c r="AC210" i="57"/>
  <c r="AC132" i="57"/>
  <c r="D381" i="33"/>
  <c r="D178" i="61"/>
  <c r="E56" i="1"/>
  <c r="D135" i="1"/>
  <c r="S117" i="51"/>
  <c r="Q117" i="51"/>
  <c r="B149" i="33"/>
  <c r="F17" i="41"/>
  <c r="S118" i="51"/>
  <c r="Q118" i="51"/>
  <c r="S112" i="51"/>
  <c r="Q112" i="51"/>
  <c r="S114" i="51"/>
  <c r="Q114" i="51"/>
  <c r="S115" i="51"/>
  <c r="Q115" i="51"/>
  <c r="BU22" i="57"/>
  <c r="BU3" i="57" s="1"/>
  <c r="D91" i="61"/>
  <c r="D105" i="61" s="1"/>
  <c r="E40" i="1"/>
  <c r="D59" i="51" l="1"/>
  <c r="D22" i="40" s="1"/>
  <c r="T112" i="51"/>
  <c r="G145" i="51" s="1"/>
  <c r="J41" i="27" s="1"/>
  <c r="AC112" i="51"/>
  <c r="G143" i="51" s="1"/>
  <c r="J39" i="27" s="1"/>
  <c r="B11" i="43" s="1"/>
  <c r="B74" i="43" s="1"/>
  <c r="G17" i="1"/>
  <c r="I36" i="43"/>
  <c r="J4" i="43"/>
  <c r="L4" i="48"/>
  <c r="H14" i="1"/>
  <c r="G76" i="1"/>
  <c r="G17" i="42"/>
  <c r="D42" i="41"/>
  <c r="D40" i="41" s="1"/>
  <c r="J74" i="51"/>
  <c r="C382" i="33"/>
  <c r="C179" i="61"/>
  <c r="D56" i="32"/>
  <c r="C135" i="32"/>
  <c r="C34" i="33"/>
  <c r="B147" i="33"/>
  <c r="W112" i="51"/>
  <c r="G144" i="51"/>
  <c r="J40" i="27" s="1"/>
  <c r="R112" i="51"/>
  <c r="U112" i="51"/>
  <c r="F182" i="61"/>
  <c r="F196" i="61" s="1"/>
  <c r="F385" i="33"/>
  <c r="G56" i="43"/>
  <c r="F135" i="43"/>
  <c r="G17" i="41"/>
  <c r="R117" i="51"/>
  <c r="U117" i="51"/>
  <c r="W117" i="51"/>
  <c r="L144" i="51"/>
  <c r="O40" i="27" s="1"/>
  <c r="H17" i="32"/>
  <c r="F144" i="51"/>
  <c r="I40" i="27" s="1"/>
  <c r="R111" i="51"/>
  <c r="U111" i="51"/>
  <c r="W111" i="51"/>
  <c r="G17" i="44"/>
  <c r="G17" i="48"/>
  <c r="T117" i="51"/>
  <c r="L145" i="51" s="1"/>
  <c r="O41" i="27" s="1"/>
  <c r="AC117" i="51"/>
  <c r="L143" i="51" s="1"/>
  <c r="O39" i="27" s="1"/>
  <c r="B11" i="47" s="1"/>
  <c r="B74" i="47" s="1"/>
  <c r="E189" i="61"/>
  <c r="E203" i="61" s="1"/>
  <c r="E392" i="33"/>
  <c r="F56" i="49"/>
  <c r="E135" i="49"/>
  <c r="AC111" i="51"/>
  <c r="F143" i="51" s="1"/>
  <c r="I39" i="27" s="1"/>
  <c r="B11" i="42" s="1"/>
  <c r="B74" i="42" s="1"/>
  <c r="T111" i="51"/>
  <c r="F145" i="51" s="1"/>
  <c r="I41" i="27" s="1"/>
  <c r="F76" i="47"/>
  <c r="G14" i="47"/>
  <c r="H36" i="45"/>
  <c r="X6" i="57"/>
  <c r="C192" i="33"/>
  <c r="P4" i="45"/>
  <c r="F63" i="55"/>
  <c r="F177" i="33" s="1"/>
  <c r="Z231" i="57"/>
  <c r="F46" i="45" s="1"/>
  <c r="C77" i="59"/>
  <c r="F56" i="55"/>
  <c r="F170" i="33" s="1"/>
  <c r="AD131" i="57"/>
  <c r="AD209" i="57"/>
  <c r="Z224" i="57"/>
  <c r="F46" i="1" s="1"/>
  <c r="AC119" i="51"/>
  <c r="N143" i="51" s="1"/>
  <c r="Q39" i="27" s="1"/>
  <c r="B11" i="49" s="1"/>
  <c r="B74" i="49" s="1"/>
  <c r="T119" i="51"/>
  <c r="N145" i="51" s="1"/>
  <c r="Q41" i="27" s="1"/>
  <c r="F61" i="55"/>
  <c r="F175" i="33" s="1"/>
  <c r="AD136" i="57"/>
  <c r="Z229" i="57"/>
  <c r="F46" i="40" s="1"/>
  <c r="F383" i="33"/>
  <c r="F135" i="41"/>
  <c r="G56" i="41"/>
  <c r="F180" i="61"/>
  <c r="F194" i="61" s="1"/>
  <c r="L15" i="51"/>
  <c r="H15" i="51" s="1"/>
  <c r="H14" i="51"/>
  <c r="AB223" i="57"/>
  <c r="H36" i="1"/>
  <c r="I4" i="1"/>
  <c r="B145" i="33"/>
  <c r="H4" i="41"/>
  <c r="G36" i="41"/>
  <c r="F76" i="41"/>
  <c r="G14" i="41"/>
  <c r="H76" i="51"/>
  <c r="I76" i="51" s="1"/>
  <c r="F77" i="51"/>
  <c r="B141" i="33"/>
  <c r="E144" i="51"/>
  <c r="H40" i="27" s="1"/>
  <c r="R110" i="51"/>
  <c r="W110" i="51"/>
  <c r="U110" i="51"/>
  <c r="AC109" i="51"/>
  <c r="D143" i="51" s="1"/>
  <c r="G39" i="27" s="1"/>
  <c r="B11" i="32" s="1"/>
  <c r="B74" i="32" s="1"/>
  <c r="T109" i="51"/>
  <c r="D145" i="51" s="1"/>
  <c r="G41" i="27" s="1"/>
  <c r="F59" i="55"/>
  <c r="F173" i="33" s="1"/>
  <c r="AD212" i="57"/>
  <c r="AD134" i="57"/>
  <c r="Z227" i="57"/>
  <c r="F46" i="42" s="1"/>
  <c r="AE118" i="33"/>
  <c r="CA2" i="57"/>
  <c r="I189" i="33"/>
  <c r="F188" i="61"/>
  <c r="F202" i="61" s="1"/>
  <c r="F391" i="33"/>
  <c r="F135" i="48"/>
  <c r="G56" i="48"/>
  <c r="F60" i="55"/>
  <c r="F174" i="33" s="1"/>
  <c r="Z228" i="57"/>
  <c r="F46" i="43" s="1"/>
  <c r="AD135" i="57"/>
  <c r="D192" i="61"/>
  <c r="R108" i="51"/>
  <c r="U108" i="51"/>
  <c r="C144" i="51"/>
  <c r="F40" i="27" s="1"/>
  <c r="W108" i="51"/>
  <c r="D185" i="61"/>
  <c r="D199" i="61" s="1"/>
  <c r="D388" i="33"/>
  <c r="E56" i="45"/>
  <c r="D135" i="45"/>
  <c r="G17" i="49"/>
  <c r="K75" i="51"/>
  <c r="G17" i="46"/>
  <c r="G17" i="40"/>
  <c r="F58" i="55"/>
  <c r="F172" i="33" s="1"/>
  <c r="Z226" i="57"/>
  <c r="F46" i="41" s="1"/>
  <c r="AD211" i="57"/>
  <c r="AD133" i="57"/>
  <c r="F65" i="55"/>
  <c r="F179" i="33" s="1"/>
  <c r="Z233" i="57"/>
  <c r="F46" i="47" s="1"/>
  <c r="AD140" i="57"/>
  <c r="F67" i="55"/>
  <c r="F181" i="33" s="1"/>
  <c r="AD142" i="57"/>
  <c r="Z235" i="57"/>
  <c r="F46" i="49" s="1"/>
  <c r="B144" i="33"/>
  <c r="K144" i="51"/>
  <c r="N40" i="27" s="1"/>
  <c r="R116" i="51"/>
  <c r="W116" i="51"/>
  <c r="U116" i="51"/>
  <c r="D144" i="51"/>
  <c r="G40" i="27" s="1"/>
  <c r="R109" i="51"/>
  <c r="U109" i="51"/>
  <c r="W109" i="51"/>
  <c r="I4" i="42"/>
  <c r="H36" i="42"/>
  <c r="G14" i="40"/>
  <c r="F76" i="40"/>
  <c r="F76" i="43"/>
  <c r="G14" i="43"/>
  <c r="T118" i="51"/>
  <c r="M145" i="51" s="1"/>
  <c r="P41" i="27" s="1"/>
  <c r="AC118" i="51"/>
  <c r="M143" i="51" s="1"/>
  <c r="P39" i="27" s="1"/>
  <c r="B11" i="48" s="1"/>
  <c r="B74" i="48" s="1"/>
  <c r="F62" i="55"/>
  <c r="F176" i="33" s="1"/>
  <c r="AD137" i="57"/>
  <c r="Z230" i="57"/>
  <c r="F46" i="44" s="1"/>
  <c r="F76" i="44"/>
  <c r="G14" i="44"/>
  <c r="E381" i="33"/>
  <c r="E178" i="61"/>
  <c r="F56" i="1"/>
  <c r="E135" i="1"/>
  <c r="F64" i="55"/>
  <c r="F178" i="33" s="1"/>
  <c r="Z232" i="57"/>
  <c r="F46" i="46" s="1"/>
  <c r="S120" i="51"/>
  <c r="AC108" i="51"/>
  <c r="C143" i="51" s="1"/>
  <c r="F39" i="27" s="1"/>
  <c r="B11" i="1" s="1"/>
  <c r="B74" i="1" s="1"/>
  <c r="T108" i="51"/>
  <c r="C145" i="51" s="1"/>
  <c r="F41" i="27" s="1"/>
  <c r="H123" i="51"/>
  <c r="X5" i="57"/>
  <c r="C191" i="33"/>
  <c r="AC113" i="51"/>
  <c r="H143" i="51" s="1"/>
  <c r="K39" i="27" s="1"/>
  <c r="B11" i="40" s="1"/>
  <c r="B74" i="40" s="1"/>
  <c r="T113" i="51"/>
  <c r="H145" i="51" s="1"/>
  <c r="K41" i="27" s="1"/>
  <c r="G17" i="45"/>
  <c r="F57" i="55"/>
  <c r="F171" i="33" s="1"/>
  <c r="AD210" i="57"/>
  <c r="Z225" i="57"/>
  <c r="F46" i="32" s="1"/>
  <c r="AD132" i="57"/>
  <c r="BV22" i="57"/>
  <c r="BV3" i="57" s="1"/>
  <c r="E91" i="61"/>
  <c r="E105" i="61" s="1"/>
  <c r="F40" i="1"/>
  <c r="E31" i="1"/>
  <c r="N72" i="51"/>
  <c r="H42" i="1"/>
  <c r="X40" i="57"/>
  <c r="T4" i="57"/>
  <c r="X56" i="57"/>
  <c r="X58" i="57" s="1"/>
  <c r="G17" i="43"/>
  <c r="F186" i="61"/>
  <c r="F200" i="61" s="1"/>
  <c r="F389" i="33"/>
  <c r="F135" i="46"/>
  <c r="G56" i="46"/>
  <c r="H14" i="45"/>
  <c r="G76" i="45"/>
  <c r="N144" i="51"/>
  <c r="Q40" i="27" s="1"/>
  <c r="U119" i="51"/>
  <c r="R119" i="51"/>
  <c r="W119" i="51"/>
  <c r="F66" i="55"/>
  <c r="F180" i="33" s="1"/>
  <c r="AD141" i="57"/>
  <c r="AD219" i="57"/>
  <c r="Z234" i="57"/>
  <c r="F46" i="48" s="1"/>
  <c r="I36" i="32"/>
  <c r="E42" i="32"/>
  <c r="K73" i="51"/>
  <c r="E386" i="33"/>
  <c r="E183" i="61"/>
  <c r="E197" i="61" s="1"/>
  <c r="F56" i="40"/>
  <c r="E135" i="40"/>
  <c r="G81" i="33"/>
  <c r="G66" i="59" s="1"/>
  <c r="R118" i="51"/>
  <c r="W118" i="51"/>
  <c r="M144" i="51"/>
  <c r="P40" i="27" s="1"/>
  <c r="U118" i="51"/>
  <c r="O5" i="51"/>
  <c r="E187" i="61"/>
  <c r="E201" i="61" s="1"/>
  <c r="E390" i="33"/>
  <c r="F56" i="47"/>
  <c r="E135" i="47"/>
  <c r="L14" i="42"/>
  <c r="K76" i="42"/>
  <c r="I4" i="40"/>
  <c r="H36" i="40"/>
  <c r="AE73" i="57"/>
  <c r="AF3" i="57"/>
  <c r="AE75" i="57"/>
  <c r="AE71" i="57"/>
  <c r="AE80" i="57"/>
  <c r="AE70" i="57"/>
  <c r="AE81" i="57"/>
  <c r="AE79" i="57"/>
  <c r="AE77" i="57"/>
  <c r="AE76" i="57"/>
  <c r="AE78" i="57"/>
  <c r="AE74" i="57"/>
  <c r="AE135" i="57" s="1"/>
  <c r="AE72" i="57"/>
  <c r="F76" i="46"/>
  <c r="G14" i="46"/>
  <c r="M4" i="32"/>
  <c r="Z4" i="57"/>
  <c r="Y4" i="57" s="1"/>
  <c r="D190" i="33"/>
  <c r="I76" i="32"/>
  <c r="J14" i="32"/>
  <c r="B148" i="33"/>
  <c r="G76" i="48"/>
  <c r="H14" i="48"/>
  <c r="C94" i="61"/>
  <c r="C108" i="61" s="1"/>
  <c r="BT25" i="57"/>
  <c r="BT6" i="57" s="1"/>
  <c r="D40" i="42"/>
  <c r="C31" i="42"/>
  <c r="L393" i="51"/>
  <c r="L383" i="51" s="1"/>
  <c r="L46" i="51" s="1"/>
  <c r="L58" i="46" s="1"/>
  <c r="M391" i="51"/>
  <c r="O13" i="51"/>
  <c r="C66" i="51"/>
  <c r="C22" i="1"/>
  <c r="O4" i="49"/>
  <c r="I36" i="48"/>
  <c r="D82" i="33"/>
  <c r="D67" i="59" s="1"/>
  <c r="E127" i="33"/>
  <c r="H144" i="51"/>
  <c r="K40" i="27" s="1"/>
  <c r="R113" i="51"/>
  <c r="W113" i="51"/>
  <c r="U113" i="51"/>
  <c r="G17" i="47"/>
  <c r="H4" i="47"/>
  <c r="G36" i="47"/>
  <c r="D181" i="61"/>
  <c r="D195" i="61" s="1"/>
  <c r="D384" i="33"/>
  <c r="E56" i="42"/>
  <c r="D135" i="42"/>
  <c r="T110" i="51"/>
  <c r="E145" i="51" s="1"/>
  <c r="H41" i="27" s="1"/>
  <c r="AC110" i="51"/>
  <c r="E143" i="51" s="1"/>
  <c r="H39" i="27" s="1"/>
  <c r="B11" i="41" s="1"/>
  <c r="B74" i="41" s="1"/>
  <c r="J144" i="51"/>
  <c r="M40" i="27" s="1"/>
  <c r="U115" i="51"/>
  <c r="W115" i="51"/>
  <c r="R115" i="51"/>
  <c r="F76" i="49"/>
  <c r="G14" i="49"/>
  <c r="H36" i="46"/>
  <c r="I4" i="46"/>
  <c r="E184" i="61"/>
  <c r="E198" i="61" s="1"/>
  <c r="E387" i="33"/>
  <c r="E135" i="44"/>
  <c r="F56" i="44"/>
  <c r="P4" i="51"/>
  <c r="P9" i="51" s="1"/>
  <c r="D54" i="51"/>
  <c r="O6" i="51"/>
  <c r="O11" i="51"/>
  <c r="O7" i="51"/>
  <c r="O12" i="51"/>
  <c r="O10" i="51"/>
  <c r="O14" i="51"/>
  <c r="O15" i="51"/>
  <c r="B142" i="33"/>
  <c r="O8" i="51"/>
  <c r="BU23" i="57"/>
  <c r="BU4" i="57" s="1"/>
  <c r="D92" i="61"/>
  <c r="D106" i="61" s="1"/>
  <c r="E40" i="32"/>
  <c r="D31" i="32"/>
  <c r="T116" i="51"/>
  <c r="K145" i="51" s="1"/>
  <c r="N41" i="27" s="1"/>
  <c r="AC116" i="51"/>
  <c r="K143" i="51" s="1"/>
  <c r="N39" i="27" s="1"/>
  <c r="B11" i="46" s="1"/>
  <c r="B74" i="46" s="1"/>
  <c r="B146" i="33"/>
  <c r="G36" i="49"/>
  <c r="AC115" i="51"/>
  <c r="J143" i="51" s="1"/>
  <c r="M39" i="27" s="1"/>
  <c r="B11" i="45" s="1"/>
  <c r="B74" i="45" s="1"/>
  <c r="T115" i="51"/>
  <c r="J145" i="51" s="1"/>
  <c r="M41" i="27" s="1"/>
  <c r="R114" i="51"/>
  <c r="W114" i="51"/>
  <c r="U114" i="51"/>
  <c r="I144" i="51"/>
  <c r="L40" i="27" s="1"/>
  <c r="T114" i="51"/>
  <c r="I145" i="51" s="1"/>
  <c r="L41" i="27" s="1"/>
  <c r="AC114" i="51"/>
  <c r="I143" i="51" s="1"/>
  <c r="L39" i="27" s="1"/>
  <c r="B11" i="44" s="1"/>
  <c r="B74" i="44" s="1"/>
  <c r="H4" i="44"/>
  <c r="G36" i="44"/>
  <c r="E59" i="51" l="1"/>
  <c r="E22" i="40" s="1"/>
  <c r="D42" i="43"/>
  <c r="J76" i="51"/>
  <c r="Y40" i="57"/>
  <c r="Y56" i="57"/>
  <c r="Y58" i="57" s="1"/>
  <c r="BV23" i="57"/>
  <c r="BV4" i="57" s="1"/>
  <c r="E92" i="61"/>
  <c r="E106" i="61" s="1"/>
  <c r="E31" i="32"/>
  <c r="Q4" i="45"/>
  <c r="AE132" i="57"/>
  <c r="AE210" i="57"/>
  <c r="T6" i="57"/>
  <c r="U6" i="57" s="1"/>
  <c r="V6" i="57" s="1"/>
  <c r="X90" i="57"/>
  <c r="AE212" i="57"/>
  <c r="AE134" i="57"/>
  <c r="X59" i="57"/>
  <c r="X61" i="57"/>
  <c r="I36" i="45"/>
  <c r="P15" i="51"/>
  <c r="D65" i="51"/>
  <c r="D22" i="49" s="1"/>
  <c r="P14" i="51"/>
  <c r="D64" i="51"/>
  <c r="D22" i="48" s="1"/>
  <c r="J4" i="40"/>
  <c r="I36" i="40"/>
  <c r="T56" i="57"/>
  <c r="T58" i="57" s="1"/>
  <c r="U4" i="57"/>
  <c r="H17" i="42"/>
  <c r="P10" i="51"/>
  <c r="D60" i="51"/>
  <c r="D22" i="44" s="1"/>
  <c r="E181" i="61"/>
  <c r="E195" i="61" s="1"/>
  <c r="E384" i="33"/>
  <c r="F56" i="42"/>
  <c r="E135" i="42"/>
  <c r="X7" i="57"/>
  <c r="C193" i="33"/>
  <c r="B12" i="46"/>
  <c r="B21" i="46"/>
  <c r="B20" i="46" s="1"/>
  <c r="F42" i="42"/>
  <c r="L75" i="51"/>
  <c r="B12" i="42"/>
  <c r="B21" i="42"/>
  <c r="B20" i="42" s="1"/>
  <c r="E42" i="41"/>
  <c r="E40" i="41" s="1"/>
  <c r="K74" i="51"/>
  <c r="I17" i="32"/>
  <c r="F123" i="42"/>
  <c r="F122" i="42" s="1"/>
  <c r="J36" i="32"/>
  <c r="B21" i="47"/>
  <c r="B20" i="47" s="1"/>
  <c r="B12" i="47"/>
  <c r="D94" i="61"/>
  <c r="D108" i="61" s="1"/>
  <c r="BU25" i="57"/>
  <c r="BU6" i="57" s="1"/>
  <c r="E40" i="42"/>
  <c r="D31" i="42"/>
  <c r="F123" i="46"/>
  <c r="F122" i="46" s="1"/>
  <c r="D62" i="51"/>
  <c r="D22" i="46" s="1"/>
  <c r="P12" i="51"/>
  <c r="L76" i="42"/>
  <c r="M14" i="42"/>
  <c r="X47" i="57"/>
  <c r="X41" i="57"/>
  <c r="B277" i="51"/>
  <c r="B287" i="51"/>
  <c r="G76" i="47"/>
  <c r="H14" i="47"/>
  <c r="D57" i="51"/>
  <c r="D22" i="42" s="1"/>
  <c r="P7" i="51"/>
  <c r="F123" i="1"/>
  <c r="F122" i="1" s="1"/>
  <c r="I14" i="1"/>
  <c r="H76" i="1"/>
  <c r="B276" i="51"/>
  <c r="AF78" i="57"/>
  <c r="AG3" i="57"/>
  <c r="AF71" i="57"/>
  <c r="AF79" i="57"/>
  <c r="AF80" i="57"/>
  <c r="AF81" i="57"/>
  <c r="AF73" i="57"/>
  <c r="AF76" i="57"/>
  <c r="AF75" i="57"/>
  <c r="AF74" i="57"/>
  <c r="AF77" i="57"/>
  <c r="AF70" i="57"/>
  <c r="AF72" i="57"/>
  <c r="D61" i="51"/>
  <c r="D22" i="45" s="1"/>
  <c r="P11" i="51"/>
  <c r="P6" i="51"/>
  <c r="D56" i="51"/>
  <c r="D22" i="41" s="1"/>
  <c r="H36" i="44"/>
  <c r="I4" i="44"/>
  <c r="Z40" i="57"/>
  <c r="Z56" i="57"/>
  <c r="Z58" i="57" s="1"/>
  <c r="AA4" i="57"/>
  <c r="N4" i="32"/>
  <c r="B280" i="51"/>
  <c r="B286" i="51"/>
  <c r="H17" i="48"/>
  <c r="D93" i="61"/>
  <c r="D107" i="61" s="1"/>
  <c r="BU24" i="57"/>
  <c r="BU5" i="57" s="1"/>
  <c r="D31" i="41"/>
  <c r="M393" i="51"/>
  <c r="M383" i="51" s="1"/>
  <c r="M46" i="51" s="1"/>
  <c r="M58" i="46" s="1"/>
  <c r="N391" i="51"/>
  <c r="F123" i="48"/>
  <c r="F122" i="48" s="1"/>
  <c r="B21" i="44"/>
  <c r="B20" i="44" s="1"/>
  <c r="B12" i="44"/>
  <c r="H17" i="47"/>
  <c r="I4" i="41"/>
  <c r="H36" i="41"/>
  <c r="H14" i="46"/>
  <c r="G76" i="46"/>
  <c r="H76" i="45"/>
  <c r="I14" i="45"/>
  <c r="AC223" i="57"/>
  <c r="J4" i="1"/>
  <c r="I36" i="1"/>
  <c r="AE141" i="57"/>
  <c r="AE219" i="57"/>
  <c r="AF118" i="33"/>
  <c r="H17" i="41"/>
  <c r="O16" i="51"/>
  <c r="G182" i="61"/>
  <c r="G196" i="61" s="1"/>
  <c r="B210" i="61" s="1"/>
  <c r="G385" i="33"/>
  <c r="H56" i="43"/>
  <c r="G135" i="43"/>
  <c r="F123" i="47"/>
  <c r="F122" i="47" s="1"/>
  <c r="AB4" i="57"/>
  <c r="E190" i="33"/>
  <c r="E82" i="33"/>
  <c r="E67" i="59" s="1"/>
  <c r="F127" i="33"/>
  <c r="B12" i="43"/>
  <c r="B21" i="43"/>
  <c r="B20" i="43" s="1"/>
  <c r="I36" i="46"/>
  <c r="J4" i="46"/>
  <c r="G76" i="43"/>
  <c r="H14" i="43"/>
  <c r="H17" i="40"/>
  <c r="F123" i="43"/>
  <c r="F122" i="43" s="1"/>
  <c r="H81" i="33"/>
  <c r="H66" i="59" s="1"/>
  <c r="B21" i="45"/>
  <c r="B20" i="45" s="1"/>
  <c r="B12" i="45"/>
  <c r="J4" i="42"/>
  <c r="I36" i="42"/>
  <c r="B278" i="51"/>
  <c r="P13" i="51"/>
  <c r="D63" i="51"/>
  <c r="D22" i="47" s="1"/>
  <c r="D58" i="51"/>
  <c r="D22" i="43" s="1"/>
  <c r="P8" i="51"/>
  <c r="B279" i="51"/>
  <c r="B21" i="41"/>
  <c r="B20" i="41" s="1"/>
  <c r="B12" i="41"/>
  <c r="B282" i="51"/>
  <c r="J76" i="32"/>
  <c r="K14" i="32"/>
  <c r="G76" i="41"/>
  <c r="H14" i="41"/>
  <c r="F123" i="44"/>
  <c r="F122" i="44" s="1"/>
  <c r="F123" i="41"/>
  <c r="F122" i="41" s="1"/>
  <c r="J36" i="48"/>
  <c r="H17" i="45"/>
  <c r="H17" i="44"/>
  <c r="C45" i="59"/>
  <c r="C36" i="33"/>
  <c r="Z5" i="57"/>
  <c r="D191" i="33"/>
  <c r="B12" i="32"/>
  <c r="B21" i="32"/>
  <c r="B20" i="32" s="1"/>
  <c r="F123" i="49"/>
  <c r="F122" i="49" s="1"/>
  <c r="M4" i="48"/>
  <c r="O72" i="51"/>
  <c r="I42" i="1"/>
  <c r="BW22" i="57"/>
  <c r="BW3" i="57" s="1"/>
  <c r="F91" i="61"/>
  <c r="F105" i="61" s="1"/>
  <c r="G40" i="1"/>
  <c r="F31" i="1"/>
  <c r="H17" i="43"/>
  <c r="I14" i="48"/>
  <c r="H76" i="48"/>
  <c r="I4" i="47"/>
  <c r="H36" i="47"/>
  <c r="K4" i="43"/>
  <c r="J36" i="43"/>
  <c r="G76" i="44"/>
  <c r="H14" i="44"/>
  <c r="F189" i="61"/>
  <c r="F203" i="61" s="1"/>
  <c r="F392" i="33"/>
  <c r="G56" i="49"/>
  <c r="F135" i="49"/>
  <c r="F184" i="61"/>
  <c r="F198" i="61" s="1"/>
  <c r="F387" i="33"/>
  <c r="F135" i="44"/>
  <c r="G56" i="44"/>
  <c r="B12" i="1"/>
  <c r="B21" i="1"/>
  <c r="B20" i="1" s="1"/>
  <c r="P5" i="51"/>
  <c r="P16" i="51" s="1"/>
  <c r="D55" i="51"/>
  <c r="D22" i="32" s="1"/>
  <c r="B21" i="49"/>
  <c r="B20" i="49" s="1"/>
  <c r="B12" i="49"/>
  <c r="B283" i="51"/>
  <c r="H36" i="49"/>
  <c r="F123" i="32"/>
  <c r="F122" i="32" s="1"/>
  <c r="AE133" i="57"/>
  <c r="AE211" i="57"/>
  <c r="H17" i="46"/>
  <c r="G188" i="61"/>
  <c r="G202" i="61" s="1"/>
  <c r="B216" i="61" s="1"/>
  <c r="G391" i="33"/>
  <c r="H56" i="48"/>
  <c r="G135" i="48"/>
  <c r="AE131" i="57"/>
  <c r="AE209" i="57"/>
  <c r="AE136" i="57"/>
  <c r="F123" i="40"/>
  <c r="F122" i="40" s="1"/>
  <c r="F178" i="61"/>
  <c r="F381" i="33"/>
  <c r="F135" i="1"/>
  <c r="G56" i="1"/>
  <c r="E54" i="51"/>
  <c r="Q4" i="51"/>
  <c r="B285" i="51"/>
  <c r="F183" i="61"/>
  <c r="F197" i="61" s="1"/>
  <c r="F386" i="33"/>
  <c r="F135" i="40"/>
  <c r="G56" i="40"/>
  <c r="F42" i="32"/>
  <c r="F40" i="32" s="1"/>
  <c r="L73" i="51"/>
  <c r="E185" i="61"/>
  <c r="E199" i="61" s="1"/>
  <c r="E388" i="33"/>
  <c r="F56" i="45"/>
  <c r="E135" i="45"/>
  <c r="H17" i="1"/>
  <c r="B21" i="40"/>
  <c r="B20" i="40" s="1"/>
  <c r="B12" i="40"/>
  <c r="B284" i="51"/>
  <c r="AE138" i="57"/>
  <c r="G186" i="61"/>
  <c r="G200" i="61" s="1"/>
  <c r="B214" i="61" s="1"/>
  <c r="G389" i="33"/>
  <c r="G135" i="46"/>
  <c r="H56" i="46"/>
  <c r="H14" i="40"/>
  <c r="G76" i="40"/>
  <c r="D179" i="61"/>
  <c r="D382" i="33"/>
  <c r="E56" i="32"/>
  <c r="D135" i="32"/>
  <c r="D34" i="33"/>
  <c r="AE142" i="57"/>
  <c r="C193" i="61"/>
  <c r="C190" i="61"/>
  <c r="C204" i="61" s="1"/>
  <c r="T5" i="57"/>
  <c r="U5" i="57" s="1"/>
  <c r="V5" i="57" s="1"/>
  <c r="X67" i="57"/>
  <c r="X89" i="57"/>
  <c r="G383" i="33"/>
  <c r="H56" i="41"/>
  <c r="G180" i="61"/>
  <c r="G194" i="61" s="1"/>
  <c r="B208" i="61" s="1"/>
  <c r="G135" i="41"/>
  <c r="CB2" i="57"/>
  <c r="J189" i="33"/>
  <c r="H17" i="49"/>
  <c r="D22" i="1"/>
  <c r="E192" i="61"/>
  <c r="B183" i="33"/>
  <c r="F187" i="61"/>
  <c r="F201" i="61" s="1"/>
  <c r="F390" i="33"/>
  <c r="F135" i="47"/>
  <c r="G56" i="47"/>
  <c r="C42" i="43"/>
  <c r="C40" i="43" s="1"/>
  <c r="B21" i="48"/>
  <c r="B20" i="48" s="1"/>
  <c r="B12" i="48"/>
  <c r="F78" i="51"/>
  <c r="H77" i="51"/>
  <c r="C42" i="40" s="1"/>
  <c r="C40" i="40" s="1"/>
  <c r="I77" i="51"/>
  <c r="D42" i="40" s="1"/>
  <c r="J77" i="51"/>
  <c r="E42" i="40" s="1"/>
  <c r="G76" i="49"/>
  <c r="H14" i="49"/>
  <c r="AE137" i="57"/>
  <c r="P4" i="49"/>
  <c r="AE140" i="57"/>
  <c r="B281" i="51"/>
  <c r="F123" i="45"/>
  <c r="F122" i="45" s="1"/>
  <c r="BW23" i="57" l="1"/>
  <c r="BW4" i="57" s="1"/>
  <c r="F92" i="61"/>
  <c r="F106" i="61" s="1"/>
  <c r="F31" i="32"/>
  <c r="BV24" i="57"/>
  <c r="BV5" i="57" s="1"/>
  <c r="E93" i="61"/>
  <c r="E107" i="61" s="1"/>
  <c r="F40" i="41"/>
  <c r="E31" i="41"/>
  <c r="B217" i="61"/>
  <c r="Z7" i="57"/>
  <c r="D193" i="33"/>
  <c r="BX22" i="57"/>
  <c r="BX3" i="57" s="1"/>
  <c r="G91" i="61"/>
  <c r="G105" i="61" s="1"/>
  <c r="B119" i="61" s="1"/>
  <c r="H40" i="1"/>
  <c r="G31" i="1"/>
  <c r="D66" i="51"/>
  <c r="B61" i="1"/>
  <c r="C20" i="1"/>
  <c r="K36" i="32"/>
  <c r="B299" i="51"/>
  <c r="P72" i="51"/>
  <c r="J42" i="1"/>
  <c r="G127" i="33"/>
  <c r="F82" i="33"/>
  <c r="F67" i="59" s="1"/>
  <c r="B288" i="51"/>
  <c r="B290" i="51" s="1"/>
  <c r="CC2" i="57"/>
  <c r="K189" i="33"/>
  <c r="B296" i="51"/>
  <c r="B300" i="51"/>
  <c r="U56" i="57"/>
  <c r="U58" i="57" s="1"/>
  <c r="V4" i="57"/>
  <c r="K76" i="32"/>
  <c r="L14" i="32"/>
  <c r="I17" i="42"/>
  <c r="N4" i="48"/>
  <c r="I14" i="46"/>
  <c r="H76" i="46"/>
  <c r="J14" i="1"/>
  <c r="I76" i="1"/>
  <c r="T59" i="57"/>
  <c r="T61" i="57"/>
  <c r="K77" i="51"/>
  <c r="H188" i="61"/>
  <c r="H202" i="61" s="1"/>
  <c r="H391" i="33"/>
  <c r="I56" i="48"/>
  <c r="H135" i="48"/>
  <c r="C20" i="41"/>
  <c r="B61" i="41"/>
  <c r="AB40" i="57"/>
  <c r="AB56" i="57"/>
  <c r="AB58" i="57" s="1"/>
  <c r="B294" i="51"/>
  <c r="AB5" i="57"/>
  <c r="E191" i="33"/>
  <c r="AD4" i="57"/>
  <c r="F190" i="33"/>
  <c r="B61" i="43"/>
  <c r="C20" i="43"/>
  <c r="G64" i="55"/>
  <c r="G178" i="33" s="1"/>
  <c r="AA232" i="57"/>
  <c r="G46" i="46" s="1"/>
  <c r="G387" i="33"/>
  <c r="G184" i="61"/>
  <c r="G198" i="61" s="1"/>
  <c r="B212" i="61" s="1"/>
  <c r="G135" i="44"/>
  <c r="H56" i="44"/>
  <c r="I76" i="45"/>
  <c r="J14" i="45"/>
  <c r="O4" i="32"/>
  <c r="J17" i="32"/>
  <c r="BT27" i="57"/>
  <c r="BT8" i="57" s="1"/>
  <c r="C96" i="61"/>
  <c r="C110" i="61" s="1"/>
  <c r="D40" i="40"/>
  <c r="C31" i="40"/>
  <c r="H383" i="33"/>
  <c r="H135" i="41"/>
  <c r="H180" i="61"/>
  <c r="H194" i="61" s="1"/>
  <c r="I56" i="41"/>
  <c r="B298" i="51"/>
  <c r="C20" i="32"/>
  <c r="B61" i="32"/>
  <c r="B293" i="51"/>
  <c r="E57" i="51"/>
  <c r="E22" i="42" s="1"/>
  <c r="Q7" i="51"/>
  <c r="K4" i="40"/>
  <c r="J36" i="40"/>
  <c r="Q10" i="51"/>
  <c r="E60" i="51"/>
  <c r="E22" i="44" s="1"/>
  <c r="G65" i="55"/>
  <c r="G179" i="33" s="1"/>
  <c r="AA233" i="57"/>
  <c r="G46" i="47" s="1"/>
  <c r="AF140" i="57"/>
  <c r="AD223" i="57"/>
  <c r="K4" i="1"/>
  <c r="J36" i="1"/>
  <c r="I14" i="47"/>
  <c r="H76" i="47"/>
  <c r="AA5" i="57"/>
  <c r="Z67" i="57"/>
  <c r="Z89" i="57"/>
  <c r="Z41" i="57"/>
  <c r="Z47" i="57"/>
  <c r="B301" i="51"/>
  <c r="W5" i="57"/>
  <c r="V132" i="57"/>
  <c r="B292" i="51"/>
  <c r="G42" i="42"/>
  <c r="M75" i="51"/>
  <c r="K36" i="43"/>
  <c r="L4" i="43"/>
  <c r="I17" i="47"/>
  <c r="J4" i="44"/>
  <c r="I36" i="44"/>
  <c r="G67" i="55"/>
  <c r="G181" i="33" s="1"/>
  <c r="AF142" i="57"/>
  <c r="AA235" i="57"/>
  <c r="G46" i="49" s="1"/>
  <c r="K4" i="46"/>
  <c r="J36" i="46"/>
  <c r="I17" i="46"/>
  <c r="J4" i="41"/>
  <c r="I36" i="41"/>
  <c r="K4" i="42"/>
  <c r="J36" i="42"/>
  <c r="X48" i="57"/>
  <c r="B61" i="46"/>
  <c r="C20" i="46"/>
  <c r="Q15" i="51"/>
  <c r="E65" i="51"/>
  <c r="E22" i="49" s="1"/>
  <c r="G183" i="61"/>
  <c r="G197" i="61" s="1"/>
  <c r="B211" i="61" s="1"/>
  <c r="G386" i="33"/>
  <c r="G135" i="40"/>
  <c r="H56" i="40"/>
  <c r="R4" i="45"/>
  <c r="I17" i="49"/>
  <c r="Q14" i="51"/>
  <c r="E64" i="51"/>
  <c r="E22" i="48" s="1"/>
  <c r="I17" i="1"/>
  <c r="H76" i="44"/>
  <c r="I14" i="44"/>
  <c r="Y47" i="57"/>
  <c r="Y41" i="57"/>
  <c r="I17" i="44"/>
  <c r="B61" i="44"/>
  <c r="C20" i="44"/>
  <c r="J36" i="45"/>
  <c r="G59" i="55"/>
  <c r="G173" i="33" s="1"/>
  <c r="AF134" i="57"/>
  <c r="AF212" i="57"/>
  <c r="AA227" i="57"/>
  <c r="G46" i="42" s="1"/>
  <c r="D193" i="61"/>
  <c r="D190" i="61"/>
  <c r="D204" i="61" s="1"/>
  <c r="I14" i="41"/>
  <c r="H76" i="41"/>
  <c r="Y59" i="57"/>
  <c r="Y61" i="57"/>
  <c r="Z59" i="57"/>
  <c r="Z61" i="57"/>
  <c r="R4" i="51"/>
  <c r="F54" i="51"/>
  <c r="B61" i="42"/>
  <c r="C20" i="42"/>
  <c r="E66" i="51"/>
  <c r="E22" i="1"/>
  <c r="BT26" i="57"/>
  <c r="BT7" i="57" s="1"/>
  <c r="C95" i="61"/>
  <c r="C109" i="61" s="1"/>
  <c r="D40" i="43"/>
  <c r="C31" i="43"/>
  <c r="I36" i="49"/>
  <c r="J14" i="48"/>
  <c r="I76" i="48"/>
  <c r="E61" i="51"/>
  <c r="E22" i="45" s="1"/>
  <c r="Q11" i="51"/>
  <c r="E42" i="43"/>
  <c r="K76" i="51"/>
  <c r="C20" i="49"/>
  <c r="B61" i="49"/>
  <c r="H76" i="43"/>
  <c r="I14" i="43"/>
  <c r="I81" i="33"/>
  <c r="I66" i="59" s="1"/>
  <c r="G57" i="55"/>
  <c r="G171" i="33" s="1"/>
  <c r="AF132" i="57"/>
  <c r="AF210" i="57"/>
  <c r="AA225" i="57"/>
  <c r="G46" i="32" s="1"/>
  <c r="AG73" i="57"/>
  <c r="AG78" i="57"/>
  <c r="AG70" i="57"/>
  <c r="AH3" i="57"/>
  <c r="AG75" i="57"/>
  <c r="AG79" i="57"/>
  <c r="AG71" i="57"/>
  <c r="AG80" i="57"/>
  <c r="AG81" i="57"/>
  <c r="AG77" i="57"/>
  <c r="AG76" i="57"/>
  <c r="AG72" i="57"/>
  <c r="AG74" i="57"/>
  <c r="AG135" i="57" s="1"/>
  <c r="F42" i="41"/>
  <c r="L74" i="51"/>
  <c r="Q13" i="51"/>
  <c r="E63" i="51"/>
  <c r="E22" i="47" s="1"/>
  <c r="J4" i="47"/>
  <c r="I36" i="47"/>
  <c r="G178" i="61"/>
  <c r="G381" i="33"/>
  <c r="G135" i="1"/>
  <c r="H56" i="1"/>
  <c r="M76" i="42"/>
  <c r="N14" i="42"/>
  <c r="D45" i="59"/>
  <c r="D36" i="33"/>
  <c r="I17" i="41"/>
  <c r="T7" i="57"/>
  <c r="U7" i="57" s="1"/>
  <c r="V7" i="57" s="1"/>
  <c r="X91" i="57"/>
  <c r="F185" i="61"/>
  <c r="F199" i="61" s="1"/>
  <c r="F388" i="33"/>
  <c r="G56" i="45"/>
  <c r="F135" i="45"/>
  <c r="F192" i="61"/>
  <c r="I17" i="45"/>
  <c r="N393" i="51"/>
  <c r="N383" i="51" s="1"/>
  <c r="N46" i="51" s="1"/>
  <c r="N58" i="46" s="1"/>
  <c r="O391" i="51"/>
  <c r="G58" i="55"/>
  <c r="G172" i="33" s="1"/>
  <c r="AF133" i="57"/>
  <c r="AF211" i="57"/>
  <c r="AA226" i="57"/>
  <c r="G46" i="41" s="1"/>
  <c r="E62" i="51"/>
  <c r="E22" i="46" s="1"/>
  <c r="Q12" i="51"/>
  <c r="X62" i="57"/>
  <c r="X102" i="57"/>
  <c r="G56" i="55"/>
  <c r="G170" i="33" s="1"/>
  <c r="AF131" i="57"/>
  <c r="AF209" i="57"/>
  <c r="AA224" i="57"/>
  <c r="G46" i="1" s="1"/>
  <c r="I17" i="43"/>
  <c r="K36" i="48"/>
  <c r="G63" i="55"/>
  <c r="G177" i="33" s="1"/>
  <c r="AA231" i="57"/>
  <c r="G46" i="45" s="1"/>
  <c r="AF138" i="57"/>
  <c r="Q9" i="51"/>
  <c r="G60" i="55"/>
  <c r="G174" i="33" s="1"/>
  <c r="AF135" i="57"/>
  <c r="AA228" i="57"/>
  <c r="G46" i="43" s="1"/>
  <c r="V133" i="57"/>
  <c r="W6" i="57"/>
  <c r="W90" i="57" s="1"/>
  <c r="Q5" i="51"/>
  <c r="E55" i="51"/>
  <c r="E22" i="32" s="1"/>
  <c r="G66" i="55"/>
  <c r="G180" i="33" s="1"/>
  <c r="AF219" i="57"/>
  <c r="AA234" i="57"/>
  <c r="G46" i="48" s="1"/>
  <c r="AF141" i="57"/>
  <c r="H186" i="61"/>
  <c r="H200" i="61" s="1"/>
  <c r="H389" i="33"/>
  <c r="H135" i="46"/>
  <c r="I56" i="46"/>
  <c r="G189" i="61"/>
  <c r="G203" i="61" s="1"/>
  <c r="G392" i="33"/>
  <c r="G135" i="49"/>
  <c r="H56" i="49"/>
  <c r="B61" i="40"/>
  <c r="C20" i="40"/>
  <c r="Y5" i="57"/>
  <c r="H182" i="61"/>
  <c r="H196" i="61" s="1"/>
  <c r="H385" i="33"/>
  <c r="I56" i="43"/>
  <c r="H135" i="43"/>
  <c r="C20" i="48"/>
  <c r="B61" i="48"/>
  <c r="Q6" i="51"/>
  <c r="E56" i="51"/>
  <c r="E22" i="41" s="1"/>
  <c r="G187" i="61"/>
  <c r="G201" i="61" s="1"/>
  <c r="B215" i="61" s="1"/>
  <c r="G390" i="33"/>
  <c r="G135" i="47"/>
  <c r="H56" i="47"/>
  <c r="F79" i="51"/>
  <c r="H78" i="51"/>
  <c r="I78" i="51" s="1"/>
  <c r="E179" i="61"/>
  <c r="E382" i="33"/>
  <c r="F56" i="32"/>
  <c r="E135" i="32"/>
  <c r="E34" i="33"/>
  <c r="G42" i="32"/>
  <c r="G40" i="32" s="1"/>
  <c r="M73" i="51"/>
  <c r="B297" i="51"/>
  <c r="AG118" i="33"/>
  <c r="G61" i="55"/>
  <c r="G175" i="33" s="1"/>
  <c r="AF136" i="57"/>
  <c r="AA229" i="57"/>
  <c r="G46" i="40" s="1"/>
  <c r="I14" i="40"/>
  <c r="H76" i="40"/>
  <c r="C20" i="47"/>
  <c r="B61" i="47"/>
  <c r="I17" i="48"/>
  <c r="E58" i="51"/>
  <c r="E22" i="43" s="1"/>
  <c r="Q8" i="51"/>
  <c r="AA40" i="57"/>
  <c r="AA56" i="57"/>
  <c r="AA58" i="57" s="1"/>
  <c r="Q4" i="49"/>
  <c r="I14" i="49"/>
  <c r="H76" i="49"/>
  <c r="B61" i="45"/>
  <c r="C20" i="45"/>
  <c r="B112" i="33"/>
  <c r="I17" i="40"/>
  <c r="Z6" i="57"/>
  <c r="D192" i="33"/>
  <c r="G62" i="55"/>
  <c r="G176" i="33" s="1"/>
  <c r="AF137" i="57"/>
  <c r="AA230" i="57"/>
  <c r="G46" i="44" s="1"/>
  <c r="BV25" i="57"/>
  <c r="BV6" i="57" s="1"/>
  <c r="E94" i="61"/>
  <c r="E108" i="61" s="1"/>
  <c r="F40" i="42"/>
  <c r="E31" i="42"/>
  <c r="F181" i="61"/>
  <c r="F195" i="61" s="1"/>
  <c r="F384" i="33"/>
  <c r="G56" i="42"/>
  <c r="F135" i="42"/>
  <c r="D42" i="44" l="1"/>
  <c r="J78" i="51"/>
  <c r="BX23" i="57"/>
  <c r="BX4" i="57" s="1"/>
  <c r="H40" i="32"/>
  <c r="G92" i="61"/>
  <c r="G106" i="61" s="1"/>
  <c r="B120" i="61" s="1"/>
  <c r="G31" i="32"/>
  <c r="AA61" i="57"/>
  <c r="AA59" i="57"/>
  <c r="L36" i="43"/>
  <c r="M4" i="43"/>
  <c r="F55" i="51"/>
  <c r="F22" i="32" s="1"/>
  <c r="R5" i="51"/>
  <c r="G123" i="41"/>
  <c r="G122" i="41" s="1"/>
  <c r="Q16" i="51"/>
  <c r="BS49" i="57"/>
  <c r="B39" i="33"/>
  <c r="B67" i="1"/>
  <c r="B65" i="1"/>
  <c r="B64" i="1" s="1"/>
  <c r="B78" i="1"/>
  <c r="B77" i="1"/>
  <c r="B155" i="1"/>
  <c r="B112" i="1"/>
  <c r="C50" i="1"/>
  <c r="C63" i="1" s="1"/>
  <c r="Z62" i="57"/>
  <c r="Z102" i="57"/>
  <c r="D20" i="43"/>
  <c r="C19" i="43"/>
  <c r="R6" i="51"/>
  <c r="F56" i="51"/>
  <c r="H178" i="61"/>
  <c r="H135" i="1"/>
  <c r="I56" i="1"/>
  <c r="H381" i="33"/>
  <c r="BS53" i="57"/>
  <c r="B67" i="43"/>
  <c r="B65" i="43"/>
  <c r="B64" i="43"/>
  <c r="B78" i="43"/>
  <c r="B77" i="43"/>
  <c r="B112" i="43"/>
  <c r="B155" i="43"/>
  <c r="C50" i="43"/>
  <c r="C63" i="43" s="1"/>
  <c r="O4" i="48"/>
  <c r="BS59" i="57"/>
  <c r="B65" i="48"/>
  <c r="B64" i="48"/>
  <c r="B67" i="48"/>
  <c r="B112" i="48"/>
  <c r="B77" i="48"/>
  <c r="B78" i="48"/>
  <c r="B155" i="48"/>
  <c r="C50" i="48"/>
  <c r="C63" i="48" s="1"/>
  <c r="G123" i="43"/>
  <c r="G122" i="43" s="1"/>
  <c r="Y63" i="57"/>
  <c r="Z160" i="57" s="1"/>
  <c r="Y62" i="57"/>
  <c r="Y102" i="57"/>
  <c r="W67" i="57"/>
  <c r="W89" i="57"/>
  <c r="I383" i="33"/>
  <c r="I180" i="61"/>
  <c r="I194" i="61" s="1"/>
  <c r="I135" i="41"/>
  <c r="J56" i="41"/>
  <c r="BY22" i="57"/>
  <c r="BY3" i="57" s="1"/>
  <c r="H91" i="61"/>
  <c r="H105" i="61" s="1"/>
  <c r="I40" i="1"/>
  <c r="H31" i="1"/>
  <c r="G123" i="46"/>
  <c r="G122" i="46" s="1"/>
  <c r="AA47" i="57"/>
  <c r="AA41" i="57"/>
  <c r="D20" i="1"/>
  <c r="C19" i="1"/>
  <c r="AD40" i="57"/>
  <c r="AD41" i="57" s="1"/>
  <c r="AE4" i="57"/>
  <c r="AD56" i="57"/>
  <c r="AD58" i="57" s="1"/>
  <c r="BS58" i="57"/>
  <c r="B65" i="47"/>
  <c r="B67" i="47"/>
  <c r="B78" i="47"/>
  <c r="B112" i="47"/>
  <c r="B77" i="47"/>
  <c r="B155" i="47"/>
  <c r="C50" i="47"/>
  <c r="C63" i="47" s="1"/>
  <c r="H79" i="51"/>
  <c r="C42" i="45" s="1"/>
  <c r="C40" i="45" s="1"/>
  <c r="I79" i="51"/>
  <c r="D42" i="45" s="1"/>
  <c r="F80" i="51"/>
  <c r="I76" i="43"/>
  <c r="J14" i="43"/>
  <c r="J17" i="49"/>
  <c r="AB7" i="57"/>
  <c r="E193" i="33"/>
  <c r="D20" i="47"/>
  <c r="C19" i="47"/>
  <c r="F59" i="51"/>
  <c r="F22" i="40" s="1"/>
  <c r="R9" i="51"/>
  <c r="J17" i="45"/>
  <c r="G192" i="61"/>
  <c r="B206" i="61" s="1"/>
  <c r="J36" i="41"/>
  <c r="K4" i="41"/>
  <c r="Z48" i="57"/>
  <c r="Z42" i="57"/>
  <c r="J17" i="42"/>
  <c r="AF4" i="57"/>
  <c r="G190" i="33"/>
  <c r="G123" i="44"/>
  <c r="G122" i="44" s="1"/>
  <c r="I182" i="61"/>
  <c r="I196" i="61" s="1"/>
  <c r="I385" i="33"/>
  <c r="J56" i="43"/>
  <c r="I135" i="43"/>
  <c r="B295" i="51"/>
  <c r="T62" i="57"/>
  <c r="T88" i="57"/>
  <c r="T90" i="57" s="1"/>
  <c r="G123" i="48"/>
  <c r="G122" i="48" s="1"/>
  <c r="Y48" i="57"/>
  <c r="Y42" i="57"/>
  <c r="N76" i="42"/>
  <c r="O14" i="42"/>
  <c r="BS60" i="57"/>
  <c r="B67" i="49"/>
  <c r="B65" i="49"/>
  <c r="B64" i="49"/>
  <c r="B77" i="49"/>
  <c r="B112" i="49"/>
  <c r="B78" i="49"/>
  <c r="B155" i="49"/>
  <c r="C50" i="49"/>
  <c r="C63" i="49" s="1"/>
  <c r="G123" i="45"/>
  <c r="G122" i="45" s="1"/>
  <c r="I76" i="41"/>
  <c r="J14" i="41"/>
  <c r="F42" i="43"/>
  <c r="L76" i="51"/>
  <c r="Y67" i="57"/>
  <c r="Y89" i="57"/>
  <c r="F61" i="51"/>
  <c r="F22" i="45" s="1"/>
  <c r="R11" i="51"/>
  <c r="BS54" i="57"/>
  <c r="B77" i="40"/>
  <c r="B67" i="40"/>
  <c r="B78" i="40"/>
  <c r="B65" i="40"/>
  <c r="B64" i="40"/>
  <c r="B155" i="40"/>
  <c r="B112" i="40"/>
  <c r="C50" i="40"/>
  <c r="C63" i="40" s="1"/>
  <c r="H183" i="61"/>
  <c r="H197" i="61" s="1"/>
  <c r="H386" i="33"/>
  <c r="H135" i="40"/>
  <c r="I56" i="40"/>
  <c r="AC40" i="57"/>
  <c r="AC41" i="57" s="1"/>
  <c r="AB41" i="57"/>
  <c r="AB42" i="57" s="1"/>
  <c r="AH118" i="33"/>
  <c r="D20" i="41"/>
  <c r="C19" i="41"/>
  <c r="J36" i="49"/>
  <c r="AE223" i="57"/>
  <c r="L4" i="1"/>
  <c r="K36" i="1"/>
  <c r="AG138" i="57"/>
  <c r="B291" i="51"/>
  <c r="B305" i="51" s="1"/>
  <c r="B309" i="51" s="1"/>
  <c r="BS52" i="57"/>
  <c r="B67" i="42"/>
  <c r="B65" i="42"/>
  <c r="B64" i="42"/>
  <c r="B78" i="42"/>
  <c r="B77" i="42"/>
  <c r="B112" i="42"/>
  <c r="B155" i="42"/>
  <c r="C50" i="42"/>
  <c r="C63" i="42" s="1"/>
  <c r="R8" i="51"/>
  <c r="F58" i="51"/>
  <c r="F22" i="43" s="1"/>
  <c r="H42" i="42"/>
  <c r="N75" i="51"/>
  <c r="AA67" i="57"/>
  <c r="AA89" i="57"/>
  <c r="S4" i="45"/>
  <c r="Y6" i="57"/>
  <c r="L36" i="48"/>
  <c r="H189" i="61"/>
  <c r="H203" i="61" s="1"/>
  <c r="H392" i="33"/>
  <c r="I56" i="49"/>
  <c r="H135" i="49"/>
  <c r="H42" i="32"/>
  <c r="N73" i="51"/>
  <c r="AG142" i="57"/>
  <c r="R15" i="51"/>
  <c r="F65" i="51"/>
  <c r="F22" i="49" s="1"/>
  <c r="P4" i="32"/>
  <c r="CD2" i="57"/>
  <c r="L189" i="33"/>
  <c r="G123" i="32"/>
  <c r="G122" i="32" s="1"/>
  <c r="R12" i="51"/>
  <c r="R16" i="51" s="1"/>
  <c r="F62" i="51"/>
  <c r="F22" i="46" s="1"/>
  <c r="J17" i="48"/>
  <c r="P391" i="51"/>
  <c r="O393" i="51"/>
  <c r="O383" i="51" s="1"/>
  <c r="O46" i="51" s="1"/>
  <c r="O58" i="46" s="1"/>
  <c r="M14" i="32"/>
  <c r="L76" i="32"/>
  <c r="K36" i="46"/>
  <c r="L4" i="46"/>
  <c r="J17" i="40"/>
  <c r="BS51" i="57"/>
  <c r="B65" i="41"/>
  <c r="B67" i="41"/>
  <c r="B78" i="41"/>
  <c r="B112" i="41"/>
  <c r="B77" i="41"/>
  <c r="B155" i="41"/>
  <c r="C50" i="41"/>
  <c r="C63" i="41" s="1"/>
  <c r="G185" i="61"/>
  <c r="G199" i="61" s="1"/>
  <c r="B213" i="61" s="1"/>
  <c r="G388" i="33"/>
  <c r="H56" i="45"/>
  <c r="G135" i="45"/>
  <c r="K4" i="44"/>
  <c r="J36" i="44"/>
  <c r="I188" i="61"/>
  <c r="I202" i="61" s="1"/>
  <c r="I391" i="33"/>
  <c r="J56" i="48"/>
  <c r="I135" i="48"/>
  <c r="F179" i="61"/>
  <c r="F382" i="33"/>
  <c r="G56" i="32"/>
  <c r="F135" i="32"/>
  <c r="F34" i="33"/>
  <c r="C19" i="42"/>
  <c r="D20" i="42"/>
  <c r="I76" i="44"/>
  <c r="J14" i="44"/>
  <c r="J17" i="1"/>
  <c r="D20" i="49"/>
  <c r="C19" i="49"/>
  <c r="X9" i="57"/>
  <c r="C195" i="33"/>
  <c r="G123" i="42"/>
  <c r="G122" i="42" s="1"/>
  <c r="AB6" i="57"/>
  <c r="AA6" i="57" s="1"/>
  <c r="E192" i="33"/>
  <c r="K36" i="45"/>
  <c r="AG132" i="57"/>
  <c r="AG210" i="57"/>
  <c r="BS55" i="57"/>
  <c r="B78" i="44"/>
  <c r="B77" i="44"/>
  <c r="B67" i="44"/>
  <c r="B65" i="44"/>
  <c r="B155" i="44"/>
  <c r="B112" i="44"/>
  <c r="C50" i="44"/>
  <c r="C63" i="44" s="1"/>
  <c r="BS57" i="57"/>
  <c r="B67" i="46"/>
  <c r="B78" i="46"/>
  <c r="B65" i="46"/>
  <c r="B77" i="46"/>
  <c r="B112" i="46"/>
  <c r="B155" i="46"/>
  <c r="C50" i="46"/>
  <c r="C63" i="46" s="1"/>
  <c r="G123" i="47"/>
  <c r="G122" i="47" s="1"/>
  <c r="J76" i="45"/>
  <c r="K14" i="45"/>
  <c r="F57" i="51"/>
  <c r="F22" i="42" s="1"/>
  <c r="R7" i="51"/>
  <c r="K14" i="1"/>
  <c r="J76" i="1"/>
  <c r="S4" i="51"/>
  <c r="G54" i="51"/>
  <c r="C42" i="44"/>
  <c r="C40" i="44" s="1"/>
  <c r="BU27" i="57"/>
  <c r="BU8" i="57" s="1"/>
  <c r="D96" i="61"/>
  <c r="D110" i="61" s="1"/>
  <c r="E40" i="40"/>
  <c r="D31" i="40"/>
  <c r="J17" i="46"/>
  <c r="W4" i="57"/>
  <c r="V131" i="57"/>
  <c r="V61" i="57"/>
  <c r="V62" i="57" s="1"/>
  <c r="C19" i="40"/>
  <c r="D20" i="40"/>
  <c r="G42" i="41"/>
  <c r="M74" i="51"/>
  <c r="U59" i="57"/>
  <c r="U61" i="57"/>
  <c r="K17" i="32"/>
  <c r="AG137" i="57"/>
  <c r="V134" i="57"/>
  <c r="W7" i="57"/>
  <c r="W91" i="57" s="1"/>
  <c r="J17" i="47"/>
  <c r="L4" i="40"/>
  <c r="K36" i="40"/>
  <c r="C70" i="55"/>
  <c r="C113" i="1" s="1"/>
  <c r="X88" i="57"/>
  <c r="X117" i="57"/>
  <c r="H187" i="61"/>
  <c r="H201" i="61" s="1"/>
  <c r="H390" i="33"/>
  <c r="I56" i="47"/>
  <c r="H135" i="47"/>
  <c r="BS50" i="57"/>
  <c r="B67" i="32"/>
  <c r="B65" i="32"/>
  <c r="B64" i="32"/>
  <c r="B77" i="32"/>
  <c r="B78" i="32"/>
  <c r="B155" i="32"/>
  <c r="B112" i="32"/>
  <c r="C50" i="32"/>
  <c r="C63" i="32" s="1"/>
  <c r="D20" i="32"/>
  <c r="C19" i="32"/>
  <c r="J14" i="40"/>
  <c r="I76" i="40"/>
  <c r="G123" i="40"/>
  <c r="G122" i="40" s="1"/>
  <c r="AB59" i="57"/>
  <c r="AB61" i="57"/>
  <c r="K14" i="48"/>
  <c r="J76" i="48"/>
  <c r="J81" i="33"/>
  <c r="J66" i="59" s="1"/>
  <c r="C19" i="44"/>
  <c r="D20" i="44"/>
  <c r="BS56" i="57"/>
  <c r="B67" i="45"/>
  <c r="B64" i="45"/>
  <c r="B77" i="45"/>
  <c r="B65" i="45"/>
  <c r="B78" i="45"/>
  <c r="B155" i="45"/>
  <c r="B112" i="45"/>
  <c r="C50" i="45"/>
  <c r="C63" i="45" s="1"/>
  <c r="Y7" i="57"/>
  <c r="Y91" i="57" s="1"/>
  <c r="AG136" i="57"/>
  <c r="D95" i="61"/>
  <c r="D109" i="61" s="1"/>
  <c r="BU26" i="57"/>
  <c r="BU7" i="57" s="1"/>
  <c r="E40" i="43"/>
  <c r="D31" i="43"/>
  <c r="J17" i="44"/>
  <c r="G82" i="33"/>
  <c r="G67" i="59" s="1"/>
  <c r="H127" i="33"/>
  <c r="AD5" i="57"/>
  <c r="F191" i="33"/>
  <c r="E193" i="61"/>
  <c r="E190" i="61"/>
  <c r="E204" i="61" s="1"/>
  <c r="F66" i="51"/>
  <c r="F22" i="1"/>
  <c r="G181" i="61"/>
  <c r="G195" i="61" s="1"/>
  <c r="B209" i="61" s="1"/>
  <c r="G384" i="33"/>
  <c r="H56" i="42"/>
  <c r="G135" i="42"/>
  <c r="J14" i="46"/>
  <c r="I76" i="46"/>
  <c r="BW25" i="57"/>
  <c r="BW6" i="57" s="1"/>
  <c r="F94" i="61"/>
  <c r="F108" i="61" s="1"/>
  <c r="G40" i="42"/>
  <c r="F31" i="42"/>
  <c r="K4" i="47"/>
  <c r="J36" i="47"/>
  <c r="BW24" i="57"/>
  <c r="BW5" i="57" s="1"/>
  <c r="F93" i="61"/>
  <c r="F107" i="61" s="1"/>
  <c r="G40" i="41"/>
  <c r="F31" i="41"/>
  <c r="AG133" i="57"/>
  <c r="AG211" i="57"/>
  <c r="C19" i="46"/>
  <c r="D20" i="46"/>
  <c r="C19" i="45"/>
  <c r="D20" i="45"/>
  <c r="I186" i="61"/>
  <c r="I200" i="61" s="1"/>
  <c r="I389" i="33"/>
  <c r="I135" i="46"/>
  <c r="J56" i="46"/>
  <c r="AG140" i="57"/>
  <c r="J14" i="49"/>
  <c r="I76" i="49"/>
  <c r="AH73" i="57"/>
  <c r="AI3" i="57"/>
  <c r="AH70" i="57"/>
  <c r="AH71" i="57"/>
  <c r="AH80" i="57"/>
  <c r="AH79" i="57"/>
  <c r="AH81" i="57"/>
  <c r="AH78" i="57"/>
  <c r="AH75" i="57"/>
  <c r="AH76" i="57"/>
  <c r="AH77" i="57"/>
  <c r="AH72" i="57"/>
  <c r="AH74" i="57"/>
  <c r="R10" i="51"/>
  <c r="F60" i="51"/>
  <c r="F22" i="44" s="1"/>
  <c r="R4" i="49"/>
  <c r="AG134" i="57"/>
  <c r="AG212" i="57"/>
  <c r="L36" i="32"/>
  <c r="L4" i="42"/>
  <c r="K36" i="42"/>
  <c r="C19" i="48"/>
  <c r="D20" i="48"/>
  <c r="F64" i="51"/>
  <c r="F22" i="48" s="1"/>
  <c r="R14" i="51"/>
  <c r="J14" i="47"/>
  <c r="I76" i="47"/>
  <c r="R13" i="51"/>
  <c r="F63" i="51"/>
  <c r="F22" i="47" s="1"/>
  <c r="AC4" i="57"/>
  <c r="G123" i="49"/>
  <c r="G122" i="49" s="1"/>
  <c r="AG219" i="57"/>
  <c r="AG141" i="57"/>
  <c r="E45" i="59"/>
  <c r="E36" i="33"/>
  <c r="J17" i="43"/>
  <c r="G123" i="1"/>
  <c r="G122" i="1" s="1"/>
  <c r="J17" i="41"/>
  <c r="AG131" i="57"/>
  <c r="AG209" i="57"/>
  <c r="X8" i="57"/>
  <c r="C194" i="33"/>
  <c r="H387" i="33"/>
  <c r="H184" i="61"/>
  <c r="H198" i="61" s="1"/>
  <c r="I56" i="44"/>
  <c r="H135" i="44"/>
  <c r="F42" i="40"/>
  <c r="L77" i="51"/>
  <c r="Q72" i="51"/>
  <c r="K42" i="1"/>
  <c r="L36" i="46" l="1"/>
  <c r="M4" i="46"/>
  <c r="B116" i="43"/>
  <c r="B288" i="33" s="1"/>
  <c r="B303" i="33" s="1"/>
  <c r="B119" i="43"/>
  <c r="B114" i="43"/>
  <c r="B115" i="43" s="1"/>
  <c r="B258" i="33" s="1"/>
  <c r="B273" i="33" s="1"/>
  <c r="E20" i="32"/>
  <c r="D19" i="32"/>
  <c r="K14" i="46"/>
  <c r="J76" i="46"/>
  <c r="L17" i="32"/>
  <c r="B119" i="32"/>
  <c r="B116" i="32"/>
  <c r="B285" i="33" s="1"/>
  <c r="B300" i="33" s="1"/>
  <c r="B114" i="32"/>
  <c r="B115" i="32" s="1"/>
  <c r="B255" i="33" s="1"/>
  <c r="K17" i="41"/>
  <c r="U88" i="57"/>
  <c r="U90" i="57" s="1"/>
  <c r="U62" i="57"/>
  <c r="G42" i="43"/>
  <c r="M76" i="51"/>
  <c r="J180" i="61"/>
  <c r="J194" i="61" s="1"/>
  <c r="K56" i="41"/>
  <c r="J135" i="41"/>
  <c r="J383" i="33"/>
  <c r="G55" i="51"/>
  <c r="G22" i="32" s="1"/>
  <c r="S5" i="51"/>
  <c r="B116" i="45"/>
  <c r="B291" i="33" s="1"/>
  <c r="B306" i="33" s="1"/>
  <c r="B119" i="45"/>
  <c r="B114" i="45"/>
  <c r="B115" i="45" s="1"/>
  <c r="B261" i="33" s="1"/>
  <c r="B276" i="33" s="1"/>
  <c r="H42" i="41"/>
  <c r="H40" i="41" s="1"/>
  <c r="N74" i="51"/>
  <c r="G22" i="1"/>
  <c r="I91" i="61"/>
  <c r="I105" i="61" s="1"/>
  <c r="BZ22" i="57"/>
  <c r="BZ3" i="57" s="1"/>
  <c r="J40" i="1"/>
  <c r="I31" i="1"/>
  <c r="I189" i="61"/>
  <c r="I203" i="61" s="1"/>
  <c r="I392" i="33"/>
  <c r="J56" i="49"/>
  <c r="I135" i="49"/>
  <c r="BS61" i="57"/>
  <c r="Z8" i="57"/>
  <c r="D194" i="33"/>
  <c r="T4" i="51"/>
  <c r="H54" i="51"/>
  <c r="L14" i="1"/>
  <c r="K76" i="1"/>
  <c r="N14" i="32"/>
  <c r="M76" i="32"/>
  <c r="J186" i="61"/>
  <c r="J200" i="61" s="1"/>
  <c r="J389" i="33"/>
  <c r="K56" i="46"/>
  <c r="J135" i="46"/>
  <c r="J182" i="61"/>
  <c r="J196" i="61" s="1"/>
  <c r="J385" i="33"/>
  <c r="K56" i="43"/>
  <c r="J135" i="43"/>
  <c r="M36" i="32"/>
  <c r="K76" i="45"/>
  <c r="L14" i="45"/>
  <c r="D19" i="45"/>
  <c r="E20" i="45"/>
  <c r="H181" i="61"/>
  <c r="H195" i="61" s="1"/>
  <c r="H384" i="33"/>
  <c r="I56" i="42"/>
  <c r="H135" i="42"/>
  <c r="B4" i="61"/>
  <c r="B68" i="32"/>
  <c r="K36" i="44"/>
  <c r="L4" i="44"/>
  <c r="J76" i="43"/>
  <c r="K14" i="43"/>
  <c r="K14" i="49"/>
  <c r="J76" i="49"/>
  <c r="AC7" i="57"/>
  <c r="BV26" i="57"/>
  <c r="BV7" i="57" s="1"/>
  <c r="E95" i="61"/>
  <c r="E109" i="61" s="1"/>
  <c r="F40" i="43"/>
  <c r="E31" i="43"/>
  <c r="S11" i="51"/>
  <c r="G61" i="51"/>
  <c r="G22" i="45" s="1"/>
  <c r="K81" i="33"/>
  <c r="K66" i="59" s="1"/>
  <c r="J391" i="33"/>
  <c r="J188" i="61"/>
  <c r="J202" i="61" s="1"/>
  <c r="J135" i="48"/>
  <c r="K56" i="48"/>
  <c r="K36" i="49"/>
  <c r="K17" i="49"/>
  <c r="B7" i="61"/>
  <c r="B68" i="43"/>
  <c r="Q391" i="51"/>
  <c r="P393" i="51"/>
  <c r="P383" i="51" s="1"/>
  <c r="P46" i="51" s="1"/>
  <c r="P58" i="46" s="1"/>
  <c r="AC6" i="57"/>
  <c r="H80" i="51"/>
  <c r="C42" i="46" s="1"/>
  <c r="C40" i="46" s="1"/>
  <c r="F81" i="51"/>
  <c r="K17" i="48"/>
  <c r="J76" i="41"/>
  <c r="K14" i="41"/>
  <c r="M36" i="43"/>
  <c r="N4" i="43"/>
  <c r="D19" i="48"/>
  <c r="E20" i="48"/>
  <c r="AD7" i="57"/>
  <c r="F193" i="33"/>
  <c r="F193" i="61"/>
  <c r="F190" i="61"/>
  <c r="F204" i="61" s="1"/>
  <c r="L36" i="45"/>
  <c r="AF223" i="57"/>
  <c r="M4" i="1"/>
  <c r="L36" i="1"/>
  <c r="AH4" i="57"/>
  <c r="AG4" i="57" s="1"/>
  <c r="H190" i="33"/>
  <c r="M36" i="48"/>
  <c r="M4" i="42"/>
  <c r="L36" i="42"/>
  <c r="G57" i="51"/>
  <c r="G22" i="42" s="1"/>
  <c r="S7" i="51"/>
  <c r="B10" i="61"/>
  <c r="B68" i="45"/>
  <c r="T9" i="57"/>
  <c r="U9" i="57" s="1"/>
  <c r="V9" i="57" s="1"/>
  <c r="X136" i="57"/>
  <c r="X107" i="57"/>
  <c r="T4" i="45"/>
  <c r="E20" i="41"/>
  <c r="D19" i="41"/>
  <c r="AF40" i="57"/>
  <c r="AF41" i="57" s="1"/>
  <c r="AF56" i="57"/>
  <c r="AF58" i="57" s="1"/>
  <c r="J79" i="51"/>
  <c r="I178" i="61"/>
  <c r="I135" i="1"/>
  <c r="J56" i="1"/>
  <c r="I381" i="33"/>
  <c r="B116" i="47"/>
  <c r="B293" i="33" s="1"/>
  <c r="B308" i="33" s="1"/>
  <c r="B119" i="47"/>
  <c r="B114" i="47"/>
  <c r="B115" i="47" s="1"/>
  <c r="B263" i="33" s="1"/>
  <c r="B119" i="46"/>
  <c r="B116" i="46"/>
  <c r="B292" i="33" s="1"/>
  <c r="B307" i="33" s="1"/>
  <c r="B114" i="46"/>
  <c r="B115" i="46" s="1"/>
  <c r="B262" i="33" s="1"/>
  <c r="B277" i="33" s="1"/>
  <c r="E20" i="44"/>
  <c r="D19" i="44"/>
  <c r="H60" i="55"/>
  <c r="H174" i="33" s="1"/>
  <c r="AB228" i="57"/>
  <c r="H46" i="43" s="1"/>
  <c r="AH135" i="57"/>
  <c r="L4" i="41"/>
  <c r="K36" i="41"/>
  <c r="W40" i="57"/>
  <c r="W131" i="57"/>
  <c r="W102" i="57"/>
  <c r="W61" i="57"/>
  <c r="W62" i="57" s="1"/>
  <c r="C120" i="1"/>
  <c r="H67" i="55"/>
  <c r="H181" i="33" s="1"/>
  <c r="AH142" i="57"/>
  <c r="AB235" i="57"/>
  <c r="H46" i="49" s="1"/>
  <c r="M4" i="40"/>
  <c r="L36" i="40"/>
  <c r="B9" i="61"/>
  <c r="B68" i="44"/>
  <c r="G65" i="51"/>
  <c r="G22" i="49" s="1"/>
  <c r="S15" i="51"/>
  <c r="B119" i="42"/>
  <c r="B116" i="42"/>
  <c r="B287" i="33" s="1"/>
  <c r="B302" i="33" s="1"/>
  <c r="B114" i="42"/>
  <c r="B115" i="42" s="1"/>
  <c r="B257" i="33" s="1"/>
  <c r="B272" i="33" s="1"/>
  <c r="B116" i="40"/>
  <c r="B289" i="33" s="1"/>
  <c r="B304" i="33" s="1"/>
  <c r="B119" i="40"/>
  <c r="B114" i="40"/>
  <c r="B115" i="40" s="1"/>
  <c r="B259" i="33" s="1"/>
  <c r="S10" i="51"/>
  <c r="G60" i="51"/>
  <c r="G22" i="44" s="1"/>
  <c r="I390" i="33"/>
  <c r="I187" i="61"/>
  <c r="I201" i="61" s="1"/>
  <c r="J56" i="47"/>
  <c r="I135" i="47"/>
  <c r="H185" i="61"/>
  <c r="H199" i="61" s="1"/>
  <c r="H388" i="33"/>
  <c r="I56" i="45"/>
  <c r="H135" i="45"/>
  <c r="BT29" i="57"/>
  <c r="BT10" i="57" s="1"/>
  <c r="C98" i="61"/>
  <c r="C112" i="61" s="1"/>
  <c r="D40" i="45"/>
  <c r="C31" i="45"/>
  <c r="K17" i="1"/>
  <c r="S8" i="51"/>
  <c r="G58" i="51"/>
  <c r="G22" i="43" s="1"/>
  <c r="I183" i="61"/>
  <c r="I197" i="61" s="1"/>
  <c r="I386" i="33"/>
  <c r="I135" i="40"/>
  <c r="J56" i="40"/>
  <c r="B14" i="61"/>
  <c r="B68" i="49"/>
  <c r="E20" i="43"/>
  <c r="D19" i="43"/>
  <c r="B119" i="44"/>
  <c r="B116" i="44"/>
  <c r="B290" i="33" s="1"/>
  <c r="B305" i="33" s="1"/>
  <c r="B114" i="44"/>
  <c r="B115" i="44" s="1"/>
  <c r="B260" i="33" s="1"/>
  <c r="B275" i="33" s="1"/>
  <c r="F45" i="59"/>
  <c r="F36" i="33"/>
  <c r="B5" i="61"/>
  <c r="B68" i="41"/>
  <c r="E20" i="1"/>
  <c r="D19" i="1"/>
  <c r="B119" i="1"/>
  <c r="B116" i="1"/>
  <c r="B284" i="33" s="1"/>
  <c r="B114" i="1"/>
  <c r="S12" i="51"/>
  <c r="G62" i="51"/>
  <c r="G22" i="46" s="1"/>
  <c r="AA62" i="57"/>
  <c r="AA102" i="57"/>
  <c r="AA7" i="57"/>
  <c r="E20" i="49"/>
  <c r="D19" i="49"/>
  <c r="I42" i="42"/>
  <c r="O75" i="51"/>
  <c r="H192" i="61"/>
  <c r="H58" i="55"/>
  <c r="H172" i="33" s="1"/>
  <c r="AH133" i="57"/>
  <c r="AB226" i="57"/>
  <c r="H46" i="41" s="1"/>
  <c r="AH211" i="57"/>
  <c r="H61" i="55"/>
  <c r="H175" i="33" s="1"/>
  <c r="AH136" i="57"/>
  <c r="AB229" i="57"/>
  <c r="H46" i="40" s="1"/>
  <c r="B119" i="41"/>
  <c r="B116" i="41"/>
  <c r="B286" i="33" s="1"/>
  <c r="B301" i="33" s="1"/>
  <c r="B114" i="41"/>
  <c r="B115" i="41" s="1"/>
  <c r="B256" i="33" s="1"/>
  <c r="B271" i="33" s="1"/>
  <c r="AD42" i="57"/>
  <c r="O76" i="42"/>
  <c r="P14" i="42"/>
  <c r="E42" i="44"/>
  <c r="K78" i="51"/>
  <c r="K36" i="47"/>
  <c r="L4" i="47"/>
  <c r="L14" i="48"/>
  <c r="K76" i="48"/>
  <c r="H66" i="55"/>
  <c r="H180" i="33" s="1"/>
  <c r="AH141" i="57"/>
  <c r="AB234" i="57"/>
  <c r="H46" i="48" s="1"/>
  <c r="AH219" i="57"/>
  <c r="AB62" i="57"/>
  <c r="AB66" i="57"/>
  <c r="AB102" i="57"/>
  <c r="K17" i="47"/>
  <c r="BV27" i="57"/>
  <c r="BV8" i="57" s="1"/>
  <c r="E96" i="61"/>
  <c r="E110" i="61" s="1"/>
  <c r="F40" i="40"/>
  <c r="E31" i="40"/>
  <c r="B64" i="41"/>
  <c r="S9" i="51"/>
  <c r="G59" i="51"/>
  <c r="G22" i="40" s="1"/>
  <c r="B13" i="61"/>
  <c r="B68" i="48"/>
  <c r="H62" i="55"/>
  <c r="H176" i="33" s="1"/>
  <c r="AH137" i="57"/>
  <c r="AB230" i="57"/>
  <c r="H46" i="44" s="1"/>
  <c r="H64" i="55"/>
  <c r="H178" i="33" s="1"/>
  <c r="AB232" i="57"/>
  <c r="H46" i="46" s="1"/>
  <c r="H57" i="55"/>
  <c r="H171" i="33" s="1"/>
  <c r="AH132" i="57"/>
  <c r="AH210" i="57"/>
  <c r="AB225" i="57"/>
  <c r="H46" i="32" s="1"/>
  <c r="K17" i="44"/>
  <c r="AA48" i="57"/>
  <c r="AA42" i="57"/>
  <c r="D19" i="40"/>
  <c r="E20" i="40"/>
  <c r="AI118" i="33"/>
  <c r="Y117" i="57"/>
  <c r="Y88" i="57"/>
  <c r="Y104" i="57"/>
  <c r="AC42" i="57"/>
  <c r="B12" i="61"/>
  <c r="B68" i="47"/>
  <c r="CE2" i="57"/>
  <c r="M189" i="33"/>
  <c r="Q4" i="32"/>
  <c r="K14" i="44"/>
  <c r="J76" i="44"/>
  <c r="AD6" i="57"/>
  <c r="F192" i="33"/>
  <c r="AE40" i="57"/>
  <c r="AE41" i="57" s="1"/>
  <c r="AE42" i="57" s="1"/>
  <c r="AE56" i="57"/>
  <c r="AE58" i="57" s="1"/>
  <c r="E20" i="42"/>
  <c r="D19" i="42"/>
  <c r="AC56" i="57"/>
  <c r="AC58" i="57" s="1"/>
  <c r="H82" i="33"/>
  <c r="H67" i="59" s="1"/>
  <c r="I127" i="33"/>
  <c r="B116" i="48"/>
  <c r="B294" i="33" s="1"/>
  <c r="B309" i="33" s="1"/>
  <c r="B119" i="48"/>
  <c r="B114" i="48"/>
  <c r="B115" i="48" s="1"/>
  <c r="B264" i="33" s="1"/>
  <c r="B279" i="33" s="1"/>
  <c r="B64" i="44"/>
  <c r="I42" i="32"/>
  <c r="I40" i="32" s="1"/>
  <c r="O73" i="51"/>
  <c r="B6" i="61"/>
  <c r="B68" i="42"/>
  <c r="B8" i="61"/>
  <c r="B68" i="40"/>
  <c r="B304" i="51"/>
  <c r="D19" i="46"/>
  <c r="E20" i="46"/>
  <c r="K17" i="42"/>
  <c r="B11" i="61"/>
  <c r="B68" i="46"/>
  <c r="B64" i="47"/>
  <c r="B64" i="46"/>
  <c r="G56" i="51"/>
  <c r="G22" i="41" s="1"/>
  <c r="S6" i="51"/>
  <c r="S16" i="51" s="1"/>
  <c r="R72" i="51"/>
  <c r="L42" i="1"/>
  <c r="G42" i="40"/>
  <c r="M77" i="51"/>
  <c r="AF5" i="57"/>
  <c r="AE5" i="57" s="1"/>
  <c r="G191" i="33"/>
  <c r="K17" i="46"/>
  <c r="D70" i="55"/>
  <c r="D113" i="1" s="1"/>
  <c r="Z88" i="57"/>
  <c r="Z117" i="57"/>
  <c r="Z106" i="57"/>
  <c r="Z105" i="57"/>
  <c r="K17" i="45"/>
  <c r="I387" i="33"/>
  <c r="I184" i="61"/>
  <c r="I198" i="61" s="1"/>
  <c r="J56" i="44"/>
  <c r="I135" i="44"/>
  <c r="G63" i="51"/>
  <c r="G22" i="47" s="1"/>
  <c r="S13" i="51"/>
  <c r="H65" i="55"/>
  <c r="H179" i="33" s="1"/>
  <c r="AH140" i="57"/>
  <c r="AB233" i="57"/>
  <c r="H46" i="47" s="1"/>
  <c r="K14" i="47"/>
  <c r="J76" i="47"/>
  <c r="H56" i="55"/>
  <c r="H170" i="33" s="1"/>
  <c r="AH131" i="57"/>
  <c r="AH209" i="57"/>
  <c r="AB224" i="57"/>
  <c r="H46" i="1" s="1"/>
  <c r="AJ3" i="57"/>
  <c r="AI81" i="57"/>
  <c r="AI70" i="57"/>
  <c r="AI71" i="57"/>
  <c r="AI79" i="57"/>
  <c r="AI80" i="57"/>
  <c r="AI73" i="57"/>
  <c r="AI77" i="57"/>
  <c r="AI78" i="57"/>
  <c r="AI75" i="57"/>
  <c r="AI76" i="57"/>
  <c r="AI72" i="57"/>
  <c r="AI74" i="57"/>
  <c r="AI135" i="57" s="1"/>
  <c r="Z9" i="57"/>
  <c r="Y9" i="57" s="1"/>
  <c r="D195" i="33"/>
  <c r="B302" i="51"/>
  <c r="S4" i="49"/>
  <c r="E20" i="47"/>
  <c r="D19" i="47"/>
  <c r="P4" i="48"/>
  <c r="B3" i="61"/>
  <c r="B68" i="1"/>
  <c r="B43" i="33"/>
  <c r="B38" i="33" s="1"/>
  <c r="K17" i="43"/>
  <c r="B119" i="49"/>
  <c r="B116" i="49"/>
  <c r="B295" i="33" s="1"/>
  <c r="B310" i="33" s="1"/>
  <c r="B114" i="49"/>
  <c r="B115" i="49" s="1"/>
  <c r="B265" i="33" s="1"/>
  <c r="BY23" i="57"/>
  <c r="BY4" i="57" s="1"/>
  <c r="H92" i="61"/>
  <c r="H106" i="61" s="1"/>
  <c r="H31" i="32"/>
  <c r="BX24" i="57"/>
  <c r="BX5" i="57" s="1"/>
  <c r="G93" i="61"/>
  <c r="G107" i="61" s="1"/>
  <c r="B121" i="61" s="1"/>
  <c r="G31" i="41"/>
  <c r="H63" i="55"/>
  <c r="H177" i="33" s="1"/>
  <c r="AB231" i="57"/>
  <c r="H46" i="45" s="1"/>
  <c r="AH138" i="57"/>
  <c r="AD61" i="57"/>
  <c r="AD59" i="57"/>
  <c r="S14" i="51"/>
  <c r="G64" i="51"/>
  <c r="G22" i="48" s="1"/>
  <c r="H59" i="55"/>
  <c r="H173" i="33" s="1"/>
  <c r="AH134" i="57"/>
  <c r="AB227" i="57"/>
  <c r="H46" i="42" s="1"/>
  <c r="AH212" i="57"/>
  <c r="K17" i="40"/>
  <c r="T8" i="57"/>
  <c r="X92" i="57"/>
  <c r="X135" i="57"/>
  <c r="BX25" i="57"/>
  <c r="BX6" i="57" s="1"/>
  <c r="G94" i="61"/>
  <c r="G108" i="61" s="1"/>
  <c r="B122" i="61" s="1"/>
  <c r="H40" i="42"/>
  <c r="G31" i="42"/>
  <c r="K14" i="40"/>
  <c r="J76" i="40"/>
  <c r="BT28" i="57"/>
  <c r="BT9" i="57" s="1"/>
  <c r="C97" i="61"/>
  <c r="C111" i="61" s="1"/>
  <c r="D40" i="44"/>
  <c r="C31" i="44"/>
  <c r="G179" i="61"/>
  <c r="G382" i="33"/>
  <c r="H56" i="32"/>
  <c r="G135" i="32"/>
  <c r="G34" i="33"/>
  <c r="AC5" i="57"/>
  <c r="B45" i="33"/>
  <c r="B69" i="1"/>
  <c r="Y136" i="57" l="1"/>
  <c r="Y107" i="57"/>
  <c r="AG56" i="57"/>
  <c r="AG58" i="57" s="1"/>
  <c r="BZ23" i="57"/>
  <c r="BZ4" i="57" s="1"/>
  <c r="I92" i="61"/>
  <c r="I106" i="61" s="1"/>
  <c r="J40" i="32"/>
  <c r="I31" i="32"/>
  <c r="BY24" i="57"/>
  <c r="BY5" i="57" s="1"/>
  <c r="H93" i="61"/>
  <c r="H107" i="61" s="1"/>
  <c r="I40" i="41"/>
  <c r="H31" i="41"/>
  <c r="AJ4" i="57"/>
  <c r="I190" i="33"/>
  <c r="D120" i="1"/>
  <c r="M36" i="40"/>
  <c r="N4" i="40"/>
  <c r="L17" i="43"/>
  <c r="J42" i="32"/>
  <c r="P73" i="51"/>
  <c r="AI131" i="57"/>
  <c r="AI209" i="57"/>
  <c r="N36" i="48"/>
  <c r="H123" i="40"/>
  <c r="H122" i="40" s="1"/>
  <c r="H123" i="1"/>
  <c r="H122" i="1" s="1"/>
  <c r="BW27" i="57"/>
  <c r="BW8" i="57" s="1"/>
  <c r="F96" i="61"/>
  <c r="F110" i="61" s="1"/>
  <c r="G40" i="40"/>
  <c r="F31" i="40"/>
  <c r="B46" i="33"/>
  <c r="B49" i="59" s="1"/>
  <c r="B139" i="1"/>
  <c r="B73" i="1"/>
  <c r="C74" i="1" s="1"/>
  <c r="H123" i="41"/>
  <c r="H122" i="41" s="1"/>
  <c r="B15" i="61"/>
  <c r="G193" i="61"/>
  <c r="B207" i="61" s="1"/>
  <c r="G190" i="61"/>
  <c r="G204" i="61" s="1"/>
  <c r="B218" i="61" s="1"/>
  <c r="B121" i="44"/>
  <c r="B124" i="44"/>
  <c r="B102" i="44"/>
  <c r="B71" i="44" s="1"/>
  <c r="I185" i="61"/>
  <c r="I199" i="61" s="1"/>
  <c r="I388" i="33"/>
  <c r="I135" i="45"/>
  <c r="J56" i="45"/>
  <c r="C141" i="33"/>
  <c r="L36" i="44"/>
  <c r="M4" i="44"/>
  <c r="K186" i="61"/>
  <c r="K200" i="61" s="1"/>
  <c r="K389" i="33"/>
  <c r="L56" i="46"/>
  <c r="K135" i="46"/>
  <c r="B121" i="45"/>
  <c r="B124" i="45"/>
  <c r="B102" i="45"/>
  <c r="B71" i="45" s="1"/>
  <c r="L14" i="46"/>
  <c r="K76" i="46"/>
  <c r="H123" i="45"/>
  <c r="H122" i="45" s="1"/>
  <c r="Q4" i="48"/>
  <c r="L17" i="44"/>
  <c r="L17" i="47"/>
  <c r="I192" i="61"/>
  <c r="BU28" i="57"/>
  <c r="BU9" i="57" s="1"/>
  <c r="D97" i="61"/>
  <c r="D111" i="61" s="1"/>
  <c r="E40" i="44"/>
  <c r="D31" i="44"/>
  <c r="L14" i="47"/>
  <c r="K76" i="47"/>
  <c r="S72" i="51"/>
  <c r="M42" i="1"/>
  <c r="AC61" i="57"/>
  <c r="AC59" i="57"/>
  <c r="M36" i="45"/>
  <c r="L36" i="49"/>
  <c r="B139" i="32"/>
  <c r="B73" i="32"/>
  <c r="C74" i="32" s="1"/>
  <c r="H55" i="51"/>
  <c r="H22" i="32" s="1"/>
  <c r="T5" i="51"/>
  <c r="T16" i="51" s="1"/>
  <c r="L17" i="40"/>
  <c r="B73" i="48"/>
  <c r="C74" i="48" s="1"/>
  <c r="B139" i="48"/>
  <c r="AI132" i="57"/>
  <c r="AI210" i="57"/>
  <c r="AB8" i="57"/>
  <c r="E194" i="33"/>
  <c r="R391" i="51"/>
  <c r="Q393" i="51"/>
  <c r="Q383" i="51" s="1"/>
  <c r="Q46" i="51" s="1"/>
  <c r="Q58" i="46" s="1"/>
  <c r="F82" i="51"/>
  <c r="H81" i="51"/>
  <c r="C42" i="47" s="1"/>
  <c r="C40" i="47" s="1"/>
  <c r="I81" i="51"/>
  <c r="D42" i="47" s="1"/>
  <c r="H123" i="47"/>
  <c r="H122" i="47" s="1"/>
  <c r="T13" i="51"/>
  <c r="H63" i="51"/>
  <c r="H22" i="47" s="1"/>
  <c r="U4" i="51"/>
  <c r="I54" i="51"/>
  <c r="L17" i="42"/>
  <c r="T10" i="51"/>
  <c r="H60" i="51"/>
  <c r="H22" i="44" s="1"/>
  <c r="J387" i="33"/>
  <c r="J184" i="61"/>
  <c r="J198" i="61" s="1"/>
  <c r="J135" i="44"/>
  <c r="K56" i="44"/>
  <c r="H62" i="51"/>
  <c r="H22" i="46" s="1"/>
  <c r="T12" i="51"/>
  <c r="H123" i="43"/>
  <c r="H122" i="43" s="1"/>
  <c r="F20" i="48"/>
  <c r="E19" i="48"/>
  <c r="AF6" i="57"/>
  <c r="G192" i="33"/>
  <c r="R4" i="32"/>
  <c r="M14" i="48"/>
  <c r="L76" i="48"/>
  <c r="B115" i="1"/>
  <c r="B254" i="33" s="1"/>
  <c r="B269" i="33" s="1"/>
  <c r="B206" i="33"/>
  <c r="B274" i="33"/>
  <c r="E19" i="45"/>
  <c r="F20" i="45"/>
  <c r="B139" i="44"/>
  <c r="B73" i="44"/>
  <c r="C74" i="44" s="1"/>
  <c r="BW26" i="57"/>
  <c r="BW7" i="57" s="1"/>
  <c r="F95" i="61"/>
  <c r="F109" i="61" s="1"/>
  <c r="G40" i="43"/>
  <c r="F31" i="43"/>
  <c r="G36" i="33"/>
  <c r="G45" i="59"/>
  <c r="L17" i="46"/>
  <c r="K182" i="61"/>
  <c r="K196" i="61" s="1"/>
  <c r="K385" i="33"/>
  <c r="L56" i="43"/>
  <c r="K135" i="43"/>
  <c r="L81" i="33"/>
  <c r="L66" i="59" s="1"/>
  <c r="H42" i="40"/>
  <c r="N77" i="51"/>
  <c r="H123" i="46"/>
  <c r="H122" i="46" s="1"/>
  <c r="AA8" i="57"/>
  <c r="U4" i="45"/>
  <c r="AF7" i="57"/>
  <c r="AE7" i="57" s="1"/>
  <c r="G193" i="33"/>
  <c r="E19" i="46"/>
  <c r="F20" i="46"/>
  <c r="L36" i="47"/>
  <c r="M4" i="47"/>
  <c r="B296" i="33"/>
  <c r="B299" i="33"/>
  <c r="B311" i="33" s="1"/>
  <c r="B102" i="40"/>
  <c r="B71" i="40" s="1"/>
  <c r="B124" i="40"/>
  <c r="B121" i="40"/>
  <c r="C75" i="55"/>
  <c r="C113" i="40" s="1"/>
  <c r="X93" i="57"/>
  <c r="X122" i="57"/>
  <c r="B40" i="33"/>
  <c r="B102" i="47"/>
  <c r="B71" i="47" s="1"/>
  <c r="B121" i="47"/>
  <c r="B124" i="47"/>
  <c r="N4" i="42"/>
  <c r="M36" i="42"/>
  <c r="H123" i="42"/>
  <c r="H122" i="42" s="1"/>
  <c r="B73" i="43"/>
  <c r="C74" i="43" s="1"/>
  <c r="B139" i="43"/>
  <c r="AH56" i="57"/>
  <c r="AH58" i="57" s="1"/>
  <c r="AI4" i="57"/>
  <c r="AI56" i="57" s="1"/>
  <c r="AI58" i="57" s="1"/>
  <c r="J178" i="61"/>
  <c r="K56" i="1"/>
  <c r="J381" i="33"/>
  <c r="J135" i="1"/>
  <c r="AB67" i="57"/>
  <c r="AB103" i="57"/>
  <c r="J390" i="33"/>
  <c r="J187" i="61"/>
  <c r="J201" i="61" s="1"/>
  <c r="K56" i="47"/>
  <c r="J135" i="47"/>
  <c r="M14" i="1"/>
  <c r="L76" i="1"/>
  <c r="L14" i="40"/>
  <c r="K76" i="40"/>
  <c r="E19" i="44"/>
  <c r="F20" i="44"/>
  <c r="B42" i="33"/>
  <c r="B47" i="59" s="1"/>
  <c r="I80" i="51"/>
  <c r="AJ70" i="57"/>
  <c r="AJ75" i="57"/>
  <c r="AJ81" i="57"/>
  <c r="AK3" i="57"/>
  <c r="AJ79" i="57"/>
  <c r="AJ80" i="57"/>
  <c r="AJ77" i="57"/>
  <c r="AJ73" i="57"/>
  <c r="AJ78" i="57"/>
  <c r="AJ71" i="57"/>
  <c r="AJ74" i="57"/>
  <c r="AJ76" i="57"/>
  <c r="AJ72" i="57"/>
  <c r="X11" i="57"/>
  <c r="C197" i="33"/>
  <c r="E19" i="40"/>
  <c r="F20" i="40"/>
  <c r="AB9" i="57"/>
  <c r="E195" i="33"/>
  <c r="T6" i="51"/>
  <c r="H56" i="51"/>
  <c r="F20" i="47"/>
  <c r="E19" i="47"/>
  <c r="W88" i="57"/>
  <c r="W117" i="57"/>
  <c r="B121" i="43"/>
  <c r="B102" i="43"/>
  <c r="B71" i="43" s="1"/>
  <c r="B124" i="43"/>
  <c r="I181" i="61"/>
  <c r="I195" i="61" s="1"/>
  <c r="I384" i="33"/>
  <c r="I135" i="42"/>
  <c r="J56" i="42"/>
  <c r="L36" i="41"/>
  <c r="M4" i="41"/>
  <c r="B121" i="32"/>
  <c r="B124" i="32"/>
  <c r="B102" i="32"/>
  <c r="B71" i="32" s="1"/>
  <c r="Y90" i="57"/>
  <c r="Z104" i="57"/>
  <c r="Y119" i="57"/>
  <c r="L17" i="48"/>
  <c r="T9" i="51"/>
  <c r="H59" i="51"/>
  <c r="H22" i="40" s="1"/>
  <c r="L14" i="49"/>
  <c r="K76" i="49"/>
  <c r="M17" i="32"/>
  <c r="L17" i="49"/>
  <c r="F20" i="32"/>
  <c r="E19" i="32"/>
  <c r="H123" i="32"/>
  <c r="H122" i="32" s="1"/>
  <c r="F20" i="49"/>
  <c r="E19" i="49"/>
  <c r="AF42" i="57"/>
  <c r="K391" i="33"/>
  <c r="K188" i="61"/>
  <c r="K202" i="61" s="1"/>
  <c r="L56" i="48"/>
  <c r="K135" i="48"/>
  <c r="B121" i="1"/>
  <c r="B124" i="1"/>
  <c r="B102" i="1"/>
  <c r="B71" i="1" s="1"/>
  <c r="AI136" i="57"/>
  <c r="F20" i="1"/>
  <c r="E19" i="1"/>
  <c r="T14" i="51"/>
  <c r="H64" i="51"/>
  <c r="H22" i="48" s="1"/>
  <c r="H179" i="61"/>
  <c r="H382" i="33"/>
  <c r="I56" i="32"/>
  <c r="H135" i="32"/>
  <c r="H34" i="33"/>
  <c r="J42" i="42"/>
  <c r="P75" i="51"/>
  <c r="N76" i="32"/>
  <c r="O14" i="32"/>
  <c r="X10" i="57"/>
  <c r="C196" i="33"/>
  <c r="T4" i="49"/>
  <c r="AF61" i="57"/>
  <c r="AF59" i="57"/>
  <c r="B139" i="46"/>
  <c r="B73" i="46"/>
  <c r="C74" i="46" s="1"/>
  <c r="K180" i="61"/>
  <c r="K194" i="61" s="1"/>
  <c r="L56" i="41"/>
  <c r="K383" i="33"/>
  <c r="K135" i="41"/>
  <c r="AA117" i="57"/>
  <c r="AA88" i="57"/>
  <c r="H42" i="43"/>
  <c r="N76" i="51"/>
  <c r="AI211" i="57"/>
  <c r="AI133" i="57"/>
  <c r="N36" i="43"/>
  <c r="O4" i="43"/>
  <c r="L76" i="45"/>
  <c r="M14" i="45"/>
  <c r="L17" i="41"/>
  <c r="U8" i="57"/>
  <c r="B306" i="51"/>
  <c r="B308" i="51"/>
  <c r="B310" i="51" s="1"/>
  <c r="AI139" i="57"/>
  <c r="B139" i="40"/>
  <c r="B84" i="40"/>
  <c r="B73" i="40"/>
  <c r="C74" i="40" s="1"/>
  <c r="H123" i="44"/>
  <c r="H122" i="44" s="1"/>
  <c r="L17" i="1"/>
  <c r="B124" i="42"/>
  <c r="B102" i="42"/>
  <c r="B71" i="42" s="1"/>
  <c r="B121" i="42"/>
  <c r="B139" i="45"/>
  <c r="B73" i="45"/>
  <c r="C74" i="45" s="1"/>
  <c r="AI141" i="57"/>
  <c r="AI219" i="57"/>
  <c r="B102" i="49"/>
  <c r="B71" i="49" s="1"/>
  <c r="B121" i="49"/>
  <c r="B124" i="49"/>
  <c r="BU29" i="57"/>
  <c r="BU10" i="57" s="1"/>
  <c r="D98" i="61"/>
  <c r="D112" i="61" s="1"/>
  <c r="D31" i="45"/>
  <c r="B102" i="41"/>
  <c r="B71" i="41" s="1"/>
  <c r="B124" i="41"/>
  <c r="B121" i="41"/>
  <c r="B121" i="48"/>
  <c r="B102" i="48"/>
  <c r="B71" i="48" s="1"/>
  <c r="B124" i="48"/>
  <c r="H123" i="49"/>
  <c r="H122" i="49" s="1"/>
  <c r="I42" i="41"/>
  <c r="O74" i="51"/>
  <c r="AD62" i="57"/>
  <c r="AD102" i="57"/>
  <c r="I82" i="33"/>
  <c r="I67" i="59" s="1"/>
  <c r="J127" i="33"/>
  <c r="AG223" i="57"/>
  <c r="N4" i="1"/>
  <c r="M36" i="1"/>
  <c r="E42" i="45"/>
  <c r="E40" i="45" s="1"/>
  <c r="K79" i="51"/>
  <c r="F20" i="43"/>
  <c r="E19" i="43"/>
  <c r="B139" i="49"/>
  <c r="B73" i="49"/>
  <c r="C74" i="49" s="1"/>
  <c r="AE61" i="57"/>
  <c r="AE59" i="57"/>
  <c r="H22" i="1"/>
  <c r="H123" i="48"/>
  <c r="H122" i="48" s="1"/>
  <c r="AI137" i="57"/>
  <c r="CF2" i="57"/>
  <c r="N189" i="33"/>
  <c r="F42" i="44"/>
  <c r="L78" i="51"/>
  <c r="T8" i="51"/>
  <c r="H58" i="51"/>
  <c r="H22" i="43" s="1"/>
  <c r="W9" i="57"/>
  <c r="V136" i="57"/>
  <c r="B48" i="59"/>
  <c r="B44" i="33"/>
  <c r="Y8" i="57"/>
  <c r="Y92" i="57" s="1"/>
  <c r="H191" i="33"/>
  <c r="AH5" i="57"/>
  <c r="L17" i="45"/>
  <c r="AI138" i="57"/>
  <c r="D73" i="55"/>
  <c r="D113" i="42" s="1"/>
  <c r="AA105" i="57"/>
  <c r="Z120" i="57"/>
  <c r="Z91" i="57"/>
  <c r="P76" i="42"/>
  <c r="Q14" i="42"/>
  <c r="B73" i="41"/>
  <c r="C74" i="41" s="1"/>
  <c r="B139" i="41"/>
  <c r="H65" i="51"/>
  <c r="H22" i="49" s="1"/>
  <c r="T15" i="51"/>
  <c r="B102" i="46"/>
  <c r="B71" i="46" s="1"/>
  <c r="B124" i="46"/>
  <c r="B121" i="46"/>
  <c r="T11" i="51"/>
  <c r="H61" i="51"/>
  <c r="H22" i="45" s="1"/>
  <c r="N36" i="32"/>
  <c r="AI140" i="57"/>
  <c r="AI142" i="57"/>
  <c r="G66" i="51"/>
  <c r="AJ118" i="33"/>
  <c r="K76" i="43"/>
  <c r="L14" i="43"/>
  <c r="BT30" i="57"/>
  <c r="BT11" i="57" s="1"/>
  <c r="C99" i="61"/>
  <c r="C113" i="61" s="1"/>
  <c r="C31" i="46"/>
  <c r="E70" i="55"/>
  <c r="E113" i="1" s="1"/>
  <c r="AB117" i="57"/>
  <c r="AB88" i="57"/>
  <c r="F20" i="42"/>
  <c r="E19" i="42"/>
  <c r="W47" i="57"/>
  <c r="W41" i="57"/>
  <c r="Z107" i="57"/>
  <c r="Z136" i="57"/>
  <c r="N4" i="46"/>
  <c r="M36" i="46"/>
  <c r="BY25" i="57"/>
  <c r="BY6" i="57" s="1"/>
  <c r="H94" i="61"/>
  <c r="H108" i="61" s="1"/>
  <c r="I40" i="42"/>
  <c r="H31" i="42"/>
  <c r="J183" i="61"/>
  <c r="J197" i="61" s="1"/>
  <c r="J386" i="33"/>
  <c r="K56" i="40"/>
  <c r="J135" i="40"/>
  <c r="E19" i="41"/>
  <c r="L14" i="44"/>
  <c r="K76" i="44"/>
  <c r="J189" i="61"/>
  <c r="J203" i="61" s="1"/>
  <c r="J392" i="33"/>
  <c r="K56" i="49"/>
  <c r="J135" i="49"/>
  <c r="B280" i="33"/>
  <c r="AI212" i="57"/>
  <c r="AI134" i="57"/>
  <c r="D74" i="55"/>
  <c r="D113" i="43" s="1"/>
  <c r="Z121" i="57"/>
  <c r="AA106" i="57"/>
  <c r="Z92" i="57"/>
  <c r="B139" i="42"/>
  <c r="B73" i="42"/>
  <c r="C74" i="42" s="1"/>
  <c r="B139" i="47"/>
  <c r="B73" i="47"/>
  <c r="C74" i="47" s="1"/>
  <c r="B278" i="33"/>
  <c r="T7" i="51"/>
  <c r="H57" i="51"/>
  <c r="H22" i="42" s="1"/>
  <c r="K76" i="41"/>
  <c r="L14" i="41"/>
  <c r="CA22" i="57"/>
  <c r="CA3" i="57" s="1"/>
  <c r="K40" i="1"/>
  <c r="J91" i="61"/>
  <c r="J105" i="61" s="1"/>
  <c r="J31" i="1"/>
  <c r="B270" i="33"/>
  <c r="BV29" i="57" l="1"/>
  <c r="BV10" i="57" s="1"/>
  <c r="E98" i="61"/>
  <c r="E112" i="61" s="1"/>
  <c r="E31" i="45"/>
  <c r="C208" i="61"/>
  <c r="H82" i="51"/>
  <c r="C42" i="48" s="1"/>
  <c r="C40" i="48" s="1"/>
  <c r="F83" i="51"/>
  <c r="C284" i="51"/>
  <c r="C85" i="46"/>
  <c r="C61" i="46"/>
  <c r="B348" i="51"/>
  <c r="B349" i="51"/>
  <c r="B353" i="51"/>
  <c r="B345" i="51"/>
  <c r="B351" i="51"/>
  <c r="B350" i="51"/>
  <c r="B352" i="51"/>
  <c r="B347" i="51"/>
  <c r="B344" i="51"/>
  <c r="B346" i="51"/>
  <c r="B354" i="51"/>
  <c r="B355" i="51"/>
  <c r="B413" i="51"/>
  <c r="B135" i="61"/>
  <c r="B56" i="33"/>
  <c r="B70" i="1"/>
  <c r="B420" i="51"/>
  <c r="I96" i="51" s="1"/>
  <c r="B142" i="61"/>
  <c r="B70" i="45"/>
  <c r="R14" i="42"/>
  <c r="Q76" i="42"/>
  <c r="B155" i="33"/>
  <c r="B86" i="1"/>
  <c r="B160" i="33"/>
  <c r="B86" i="40"/>
  <c r="AC62" i="57"/>
  <c r="AC102" i="57"/>
  <c r="B162" i="33"/>
  <c r="B86" i="45"/>
  <c r="E120" i="1"/>
  <c r="AF62" i="57"/>
  <c r="AF102" i="57"/>
  <c r="B418" i="51"/>
  <c r="I94" i="51" s="1"/>
  <c r="B140" i="61"/>
  <c r="B70" i="40"/>
  <c r="B69" i="40" s="1"/>
  <c r="AG6" i="57"/>
  <c r="D141" i="33"/>
  <c r="V8" i="57"/>
  <c r="X138" i="57"/>
  <c r="X109" i="57"/>
  <c r="T11" i="57"/>
  <c r="U11" i="57" s="1"/>
  <c r="V11" i="57" s="1"/>
  <c r="E71" i="55"/>
  <c r="E113" i="32" s="1"/>
  <c r="AB89" i="57"/>
  <c r="AB118" i="57"/>
  <c r="M17" i="46"/>
  <c r="S391" i="51"/>
  <c r="R393" i="51"/>
  <c r="R383" i="51" s="1"/>
  <c r="R46" i="51" s="1"/>
  <c r="R58" i="46" s="1"/>
  <c r="T72" i="51"/>
  <c r="N42" i="1"/>
  <c r="D72" i="55"/>
  <c r="D113" i="41" s="1"/>
  <c r="Z90" i="57"/>
  <c r="Z119" i="57"/>
  <c r="AA104" i="57"/>
  <c r="AA91" i="57"/>
  <c r="AA120" i="57"/>
  <c r="AB105" i="57"/>
  <c r="H66" i="51"/>
  <c r="I62" i="55"/>
  <c r="I176" i="33" s="1"/>
  <c r="AC230" i="57"/>
  <c r="I46" i="44" s="1"/>
  <c r="AJ137" i="57"/>
  <c r="M36" i="47"/>
  <c r="N4" i="47"/>
  <c r="G20" i="48"/>
  <c r="F19" i="48"/>
  <c r="BX27" i="57"/>
  <c r="BX8" i="57" s="1"/>
  <c r="G96" i="61"/>
  <c r="G110" i="61" s="1"/>
  <c r="B124" i="61" s="1"/>
  <c r="H40" i="40"/>
  <c r="G31" i="40"/>
  <c r="AL4" i="57"/>
  <c r="J190" i="33"/>
  <c r="D120" i="42"/>
  <c r="B414" i="51"/>
  <c r="I90" i="51" s="1"/>
  <c r="B136" i="61"/>
  <c r="B70" i="32"/>
  <c r="I60" i="55"/>
  <c r="I174" i="33" s="1"/>
  <c r="AC228" i="57"/>
  <c r="I46" i="43" s="1"/>
  <c r="AJ135" i="57"/>
  <c r="AC8" i="57"/>
  <c r="L186" i="61"/>
  <c r="L200" i="61" s="1"/>
  <c r="C214" i="61" s="1"/>
  <c r="L389" i="33"/>
  <c r="M56" i="46"/>
  <c r="I56" i="51"/>
  <c r="I22" i="41" s="1"/>
  <c r="U6" i="51"/>
  <c r="G20" i="42"/>
  <c r="F19" i="42"/>
  <c r="N36" i="40"/>
  <c r="O4" i="40"/>
  <c r="B84" i="41"/>
  <c r="B84" i="46"/>
  <c r="M17" i="48"/>
  <c r="K187" i="61"/>
  <c r="K201" i="61" s="1"/>
  <c r="K390" i="33"/>
  <c r="L56" i="47"/>
  <c r="K135" i="47"/>
  <c r="U13" i="51"/>
  <c r="I63" i="51"/>
  <c r="I22" i="47" s="1"/>
  <c r="E135" i="51"/>
  <c r="B84" i="1"/>
  <c r="B157" i="33"/>
  <c r="B86" i="41"/>
  <c r="B124" i="33"/>
  <c r="B101" i="33" s="1"/>
  <c r="B415" i="51"/>
  <c r="I91" i="51" s="1"/>
  <c r="B137" i="61"/>
  <c r="B70" i="41"/>
  <c r="K91" i="61"/>
  <c r="K105" i="61" s="1"/>
  <c r="CB22" i="57"/>
  <c r="CB3" i="57" s="1"/>
  <c r="L40" i="1"/>
  <c r="K31" i="1"/>
  <c r="I58" i="55"/>
  <c r="I172" i="33" s="1"/>
  <c r="AC226" i="57"/>
  <c r="I46" i="41" s="1"/>
  <c r="AJ133" i="57"/>
  <c r="AJ211" i="57"/>
  <c r="J81" i="51"/>
  <c r="U4" i="49"/>
  <c r="AC66" i="57"/>
  <c r="M14" i="47"/>
  <c r="L76" i="47"/>
  <c r="AK4" i="57"/>
  <c r="AK56" i="57" s="1"/>
  <c r="AK58" i="57" s="1"/>
  <c r="AJ56" i="57"/>
  <c r="AJ58" i="57" s="1"/>
  <c r="L76" i="44"/>
  <c r="M14" i="44"/>
  <c r="AE62" i="57"/>
  <c r="AE102" i="57"/>
  <c r="M17" i="41"/>
  <c r="X137" i="57"/>
  <c r="T10" i="57"/>
  <c r="Y10" i="57"/>
  <c r="X108" i="57"/>
  <c r="L391" i="33"/>
  <c r="L188" i="61"/>
  <c r="L202" i="61" s="1"/>
  <c r="C216" i="61" s="1"/>
  <c r="M56" i="48"/>
  <c r="B156" i="33"/>
  <c r="B86" i="32"/>
  <c r="I57" i="55"/>
  <c r="I171" i="33" s="1"/>
  <c r="AJ132" i="57"/>
  <c r="AC225" i="57"/>
  <c r="I46" i="32" s="1"/>
  <c r="AJ210" i="57"/>
  <c r="F19" i="46"/>
  <c r="G20" i="46"/>
  <c r="BV28" i="57"/>
  <c r="BV9" i="57" s="1"/>
  <c r="E97" i="61"/>
  <c r="E111" i="61" s="1"/>
  <c r="F40" i="44"/>
  <c r="E31" i="44"/>
  <c r="AD9" i="57"/>
  <c r="F195" i="33"/>
  <c r="C278" i="51"/>
  <c r="C85" i="41"/>
  <c r="C61" i="41"/>
  <c r="F19" i="40"/>
  <c r="G20" i="40"/>
  <c r="S4" i="32"/>
  <c r="K42" i="42"/>
  <c r="Q75" i="51"/>
  <c r="I57" i="51"/>
  <c r="I22" i="42" s="1"/>
  <c r="U7" i="51"/>
  <c r="K184" i="61"/>
  <c r="K198" i="61" s="1"/>
  <c r="K387" i="33"/>
  <c r="K135" i="44"/>
  <c r="L56" i="44"/>
  <c r="AH6" i="57"/>
  <c r="H192" i="33"/>
  <c r="AI5" i="57"/>
  <c r="AL3" i="57"/>
  <c r="AK70" i="57"/>
  <c r="AK75" i="57"/>
  <c r="AK78" i="57"/>
  <c r="AK81" i="57"/>
  <c r="AK79" i="57"/>
  <c r="AK80" i="57"/>
  <c r="AK74" i="57"/>
  <c r="AK135" i="57" s="1"/>
  <c r="AK73" i="57"/>
  <c r="AK77" i="57"/>
  <c r="AK71" i="57"/>
  <c r="AK76" i="57"/>
  <c r="AK72" i="57"/>
  <c r="G95" i="61"/>
  <c r="G109" i="61" s="1"/>
  <c r="B123" i="61" s="1"/>
  <c r="BX26" i="57"/>
  <c r="BX7" i="57" s="1"/>
  <c r="H40" i="43"/>
  <c r="G31" i="43"/>
  <c r="CA23" i="57"/>
  <c r="CA4" i="57" s="1"/>
  <c r="J92" i="61"/>
  <c r="J106" i="61" s="1"/>
  <c r="J31" i="32"/>
  <c r="M81" i="33"/>
  <c r="M66" i="59" s="1"/>
  <c r="C282" i="51"/>
  <c r="C85" i="44"/>
  <c r="C61" i="44"/>
  <c r="J185" i="61"/>
  <c r="J199" i="61" s="1"/>
  <c r="J388" i="33"/>
  <c r="J135" i="45"/>
  <c r="K56" i="45"/>
  <c r="U10" i="51"/>
  <c r="I60" i="51"/>
  <c r="I22" i="44" s="1"/>
  <c r="W136" i="57"/>
  <c r="W107" i="57"/>
  <c r="J82" i="33"/>
  <c r="J67" i="59" s="1"/>
  <c r="K127" i="33"/>
  <c r="B158" i="33"/>
  <c r="B86" i="42"/>
  <c r="H193" i="61"/>
  <c r="H190" i="61"/>
  <c r="H204" i="61" s="1"/>
  <c r="B417" i="51"/>
  <c r="I93" i="51" s="1"/>
  <c r="B139" i="61"/>
  <c r="B70" i="43"/>
  <c r="D42" i="46"/>
  <c r="D40" i="46" s="1"/>
  <c r="J80" i="51"/>
  <c r="B84" i="43"/>
  <c r="C277" i="51"/>
  <c r="C85" i="32"/>
  <c r="C61" i="32"/>
  <c r="B357" i="33"/>
  <c r="B83" i="40"/>
  <c r="B88" i="40"/>
  <c r="X12" i="57"/>
  <c r="C198" i="33"/>
  <c r="C287" i="51"/>
  <c r="C85" i="49"/>
  <c r="C61" i="49"/>
  <c r="N4" i="44"/>
  <c r="M36" i="44"/>
  <c r="O36" i="43"/>
  <c r="P4" i="43"/>
  <c r="Z10" i="57"/>
  <c r="D196" i="33"/>
  <c r="AK118" i="33"/>
  <c r="I65" i="55"/>
  <c r="I179" i="33" s="1"/>
  <c r="AC233" i="57"/>
  <c r="I46" i="47" s="1"/>
  <c r="AJ140" i="57"/>
  <c r="B84" i="48"/>
  <c r="J192" i="61"/>
  <c r="M17" i="1"/>
  <c r="AE6" i="57"/>
  <c r="I42" i="40"/>
  <c r="O77" i="51"/>
  <c r="M17" i="42"/>
  <c r="M17" i="44"/>
  <c r="B419" i="51"/>
  <c r="I95" i="51" s="1"/>
  <c r="B141" i="61"/>
  <c r="B70" i="44"/>
  <c r="AG61" i="57"/>
  <c r="AG59" i="57"/>
  <c r="L180" i="61"/>
  <c r="L194" i="61" s="1"/>
  <c r="M56" i="41"/>
  <c r="L383" i="33"/>
  <c r="F19" i="1"/>
  <c r="G20" i="1"/>
  <c r="M17" i="43"/>
  <c r="M76" i="45"/>
  <c r="N14" i="45"/>
  <c r="L76" i="43"/>
  <c r="M14" i="43"/>
  <c r="N4" i="41"/>
  <c r="M36" i="41"/>
  <c r="I63" i="55"/>
  <c r="I177" i="33" s="1"/>
  <c r="AC231" i="57"/>
  <c r="I46" i="45" s="1"/>
  <c r="AJ138" i="57"/>
  <c r="B84" i="49"/>
  <c r="I66" i="55"/>
  <c r="I180" i="33" s="1"/>
  <c r="AJ141" i="57"/>
  <c r="AJ219" i="57"/>
  <c r="AC234" i="57"/>
  <c r="I46" i="48" s="1"/>
  <c r="K178" i="61"/>
  <c r="K381" i="33"/>
  <c r="L56" i="1"/>
  <c r="K135" i="1"/>
  <c r="AJ136" i="57"/>
  <c r="AC229" i="57"/>
  <c r="I46" i="40" s="1"/>
  <c r="I61" i="55"/>
  <c r="I175" i="33" s="1"/>
  <c r="B84" i="47"/>
  <c r="C279" i="51"/>
  <c r="C85" i="42"/>
  <c r="C61" i="42"/>
  <c r="J56" i="32"/>
  <c r="I179" i="61"/>
  <c r="I382" i="33"/>
  <c r="I135" i="32"/>
  <c r="I34" i="33"/>
  <c r="C280" i="51"/>
  <c r="C85" i="43"/>
  <c r="C61" i="43"/>
  <c r="O4" i="46"/>
  <c r="N36" i="46"/>
  <c r="U8" i="51"/>
  <c r="I58" i="51"/>
  <c r="I22" i="43" s="1"/>
  <c r="F70" i="55"/>
  <c r="F113" i="1" s="1"/>
  <c r="AD117" i="57"/>
  <c r="AD88" i="57"/>
  <c r="U14" i="51"/>
  <c r="I64" i="51"/>
  <c r="I22" i="48" s="1"/>
  <c r="G20" i="44"/>
  <c r="F19" i="44"/>
  <c r="F19" i="45"/>
  <c r="G20" i="45"/>
  <c r="B84" i="32"/>
  <c r="B161" i="33"/>
  <c r="B86" i="44"/>
  <c r="B165" i="33"/>
  <c r="B86" i="48"/>
  <c r="C276" i="51"/>
  <c r="C85" i="1"/>
  <c r="C61" i="1"/>
  <c r="Z11" i="57"/>
  <c r="D197" i="33"/>
  <c r="I64" i="55"/>
  <c r="I178" i="33" s="1"/>
  <c r="AJ139" i="57"/>
  <c r="AC232" i="57"/>
  <c r="I46" i="46" s="1"/>
  <c r="I62" i="51"/>
  <c r="I22" i="46" s="1"/>
  <c r="U12" i="51"/>
  <c r="B424" i="51"/>
  <c r="I100" i="51" s="1"/>
  <c r="B146" i="61"/>
  <c r="B70" i="49"/>
  <c r="F42" i="45"/>
  <c r="F40" i="45" s="1"/>
  <c r="L79" i="51"/>
  <c r="AI61" i="57"/>
  <c r="AI59" i="57"/>
  <c r="B84" i="44"/>
  <c r="N17" i="32"/>
  <c r="M36" i="49"/>
  <c r="K42" i="32"/>
  <c r="K40" i="32" s="1"/>
  <c r="Q73" i="51"/>
  <c r="M14" i="49"/>
  <c r="L76" i="49"/>
  <c r="N14" i="48"/>
  <c r="M76" i="48"/>
  <c r="M14" i="46"/>
  <c r="L76" i="46"/>
  <c r="P14" i="32"/>
  <c r="O76" i="32"/>
  <c r="H36" i="33"/>
  <c r="H45" i="59"/>
  <c r="K183" i="61"/>
  <c r="K197" i="61" s="1"/>
  <c r="K386" i="33"/>
  <c r="K135" i="40"/>
  <c r="L56" i="40"/>
  <c r="V4" i="45"/>
  <c r="C283" i="51"/>
  <c r="C85" i="45"/>
  <c r="C61" i="45"/>
  <c r="J181" i="61"/>
  <c r="J195" i="61" s="1"/>
  <c r="J384" i="33"/>
  <c r="K56" i="42"/>
  <c r="J135" i="42"/>
  <c r="I42" i="43"/>
  <c r="O76" i="51"/>
  <c r="AH61" i="57"/>
  <c r="AH59" i="57"/>
  <c r="O36" i="32"/>
  <c r="B159" i="33"/>
  <c r="B86" i="43"/>
  <c r="AI143" i="57"/>
  <c r="D120" i="43"/>
  <c r="D75" i="55"/>
  <c r="D113" i="40" s="1"/>
  <c r="Z122" i="57"/>
  <c r="Z93" i="57"/>
  <c r="AA107" i="57"/>
  <c r="I61" i="51"/>
  <c r="I22" i="45" s="1"/>
  <c r="U11" i="51"/>
  <c r="G42" i="44"/>
  <c r="M78" i="51"/>
  <c r="AG5" i="57"/>
  <c r="N36" i="42"/>
  <c r="O4" i="42"/>
  <c r="Y122" i="57"/>
  <c r="Y93" i="57"/>
  <c r="B423" i="51"/>
  <c r="I99" i="51" s="1"/>
  <c r="B145" i="61"/>
  <c r="B70" i="48"/>
  <c r="L182" i="61"/>
  <c r="L196" i="61" s="1"/>
  <c r="C210" i="61" s="1"/>
  <c r="L385" i="33"/>
  <c r="M56" i="43"/>
  <c r="M14" i="41"/>
  <c r="L76" i="41"/>
  <c r="B166" i="33"/>
  <c r="B86" i="49"/>
  <c r="I59" i="55"/>
  <c r="I173" i="33" s="1"/>
  <c r="AJ212" i="57"/>
  <c r="AJ134" i="57"/>
  <c r="AC227" i="57"/>
  <c r="I46" i="42" s="1"/>
  <c r="G20" i="49"/>
  <c r="F19" i="49"/>
  <c r="G20" i="43"/>
  <c r="F19" i="43"/>
  <c r="B84" i="45"/>
  <c r="AD8" i="57"/>
  <c r="F194" i="33"/>
  <c r="AJ5" i="57"/>
  <c r="I191" i="33"/>
  <c r="B416" i="51"/>
  <c r="I92" i="51" s="1"/>
  <c r="B138" i="61"/>
  <c r="B70" i="42"/>
  <c r="M17" i="47"/>
  <c r="AA92" i="57"/>
  <c r="AA121" i="57"/>
  <c r="AB106" i="57"/>
  <c r="B164" i="33"/>
  <c r="B86" i="47"/>
  <c r="I22" i="1"/>
  <c r="I65" i="51"/>
  <c r="I22" i="49" s="1"/>
  <c r="U15" i="51"/>
  <c r="M76" i="1"/>
  <c r="N14" i="1"/>
  <c r="K189" i="61"/>
  <c r="K203" i="61" s="1"/>
  <c r="K392" i="33"/>
  <c r="L56" i="49"/>
  <c r="K135" i="49"/>
  <c r="C286" i="51"/>
  <c r="C85" i="48"/>
  <c r="C61" i="48"/>
  <c r="O36" i="48"/>
  <c r="C285" i="51"/>
  <c r="C85" i="47"/>
  <c r="C61" i="47"/>
  <c r="BZ25" i="57"/>
  <c r="BZ6" i="57" s="1"/>
  <c r="I94" i="61"/>
  <c r="I108" i="61" s="1"/>
  <c r="J40" i="42"/>
  <c r="I31" i="42"/>
  <c r="U5" i="51"/>
  <c r="I55" i="51"/>
  <c r="I22" i="32" s="1"/>
  <c r="G20" i="32"/>
  <c r="F19" i="32"/>
  <c r="B84" i="42"/>
  <c r="M17" i="49"/>
  <c r="AH7" i="57"/>
  <c r="H193" i="33"/>
  <c r="AA9" i="57"/>
  <c r="B163" i="33"/>
  <c r="B86" i="46"/>
  <c r="G20" i="47"/>
  <c r="F19" i="47"/>
  <c r="M14" i="40"/>
  <c r="L76" i="40"/>
  <c r="J54" i="51"/>
  <c r="V4" i="51"/>
  <c r="R4" i="48"/>
  <c r="E136" i="51"/>
  <c r="I59" i="51"/>
  <c r="I22" i="40" s="1"/>
  <c r="U9" i="51"/>
  <c r="U16" i="51" s="1"/>
  <c r="C120" i="40"/>
  <c r="BZ24" i="57"/>
  <c r="BZ5" i="57" s="1"/>
  <c r="I93" i="61"/>
  <c r="I107" i="61" s="1"/>
  <c r="I31" i="41"/>
  <c r="M17" i="45"/>
  <c r="I67" i="55"/>
  <c r="I181" i="33" s="1"/>
  <c r="AJ142" i="57"/>
  <c r="AC235" i="57"/>
  <c r="I46" i="49" s="1"/>
  <c r="I56" i="55"/>
  <c r="I170" i="33" s="1"/>
  <c r="AJ209" i="57"/>
  <c r="AJ131" i="57"/>
  <c r="AC224" i="57"/>
  <c r="I46" i="1" s="1"/>
  <c r="M17" i="40"/>
  <c r="AH223" i="57"/>
  <c r="O4" i="1"/>
  <c r="N36" i="1"/>
  <c r="J42" i="41"/>
  <c r="J40" i="41" s="1"/>
  <c r="P74" i="51"/>
  <c r="W42" i="57"/>
  <c r="W48" i="57"/>
  <c r="X42" i="57"/>
  <c r="B421" i="51"/>
  <c r="I97" i="51" s="1"/>
  <c r="B143" i="61"/>
  <c r="B70" i="46"/>
  <c r="CG2" i="57"/>
  <c r="O189" i="33"/>
  <c r="C281" i="51"/>
  <c r="C85" i="40"/>
  <c r="C61" i="40"/>
  <c r="H22" i="41"/>
  <c r="F22" i="41"/>
  <c r="F20" i="41" s="1"/>
  <c r="B144" i="61"/>
  <c r="B422" i="51"/>
  <c r="I98" i="51" s="1"/>
  <c r="B70" i="47"/>
  <c r="B281" i="33"/>
  <c r="BT31" i="57"/>
  <c r="BT12" i="57" s="1"/>
  <c r="C100" i="61"/>
  <c r="C114" i="61" s="1"/>
  <c r="D40" i="47"/>
  <c r="C31" i="47"/>
  <c r="N36" i="45"/>
  <c r="CB23" i="57" l="1"/>
  <c r="CB4" i="57" s="1"/>
  <c r="K92" i="61"/>
  <c r="K106" i="61" s="1"/>
  <c r="K31" i="32"/>
  <c r="CA24" i="57"/>
  <c r="CA5" i="57" s="1"/>
  <c r="J93" i="61"/>
  <c r="J107" i="61" s="1"/>
  <c r="J31" i="41"/>
  <c r="BW29" i="57"/>
  <c r="BW10" i="57" s="1"/>
  <c r="F98" i="61"/>
  <c r="F112" i="61" s="1"/>
  <c r="F31" i="45"/>
  <c r="N36" i="44"/>
  <c r="O4" i="44"/>
  <c r="H83" i="51"/>
  <c r="I83" i="51"/>
  <c r="J83" i="51"/>
  <c r="K83" i="51" s="1"/>
  <c r="CH2" i="57"/>
  <c r="P189" i="33"/>
  <c r="E73" i="55"/>
  <c r="E113" i="42" s="1"/>
  <c r="AB91" i="57"/>
  <c r="AC105" i="57"/>
  <c r="AB120" i="57"/>
  <c r="B355" i="33"/>
  <c r="B88" i="42"/>
  <c r="B83" i="42"/>
  <c r="J42" i="40"/>
  <c r="P77" i="51"/>
  <c r="AK138" i="57"/>
  <c r="G70" i="55"/>
  <c r="G113" i="1" s="1"/>
  <c r="AF117" i="57"/>
  <c r="AF88" i="57"/>
  <c r="N14" i="43"/>
  <c r="M76" i="43"/>
  <c r="AK141" i="57"/>
  <c r="AK219" i="57"/>
  <c r="AA90" i="57"/>
  <c r="AB104" i="57"/>
  <c r="AA119" i="57"/>
  <c r="B245" i="33"/>
  <c r="B230" i="33"/>
  <c r="BT52" i="57"/>
  <c r="C128" i="42"/>
  <c r="C142" i="42" s="1"/>
  <c r="C78" i="42"/>
  <c r="C65" i="42"/>
  <c r="C77" i="42"/>
  <c r="D50" i="42"/>
  <c r="C112" i="42"/>
  <c r="C64" i="42"/>
  <c r="C155" i="42"/>
  <c r="B209" i="51"/>
  <c r="B225" i="51" s="1"/>
  <c r="B52" i="61"/>
  <c r="B400" i="33"/>
  <c r="B132" i="40"/>
  <c r="B133" i="40" s="1"/>
  <c r="B90" i="40"/>
  <c r="AK140" i="57"/>
  <c r="M76" i="44"/>
  <c r="N14" i="44"/>
  <c r="L42" i="32"/>
  <c r="L40" i="32" s="1"/>
  <c r="R73" i="51"/>
  <c r="U10" i="57"/>
  <c r="J61" i="51"/>
  <c r="J22" i="45" s="1"/>
  <c r="V11" i="51"/>
  <c r="BT51" i="57"/>
  <c r="C128" i="41"/>
  <c r="C142" i="41" s="1"/>
  <c r="C78" i="41"/>
  <c r="C77" i="41"/>
  <c r="C112" i="41"/>
  <c r="D50" i="41"/>
  <c r="C155" i="41"/>
  <c r="C64" i="41"/>
  <c r="C65" i="41" s="1"/>
  <c r="N17" i="42"/>
  <c r="N17" i="41"/>
  <c r="AK132" i="57"/>
  <c r="AK210" i="57"/>
  <c r="O14" i="1"/>
  <c r="N76" i="1"/>
  <c r="C288" i="51"/>
  <c r="C297" i="51" s="1"/>
  <c r="N36" i="41"/>
  <c r="O4" i="41"/>
  <c r="T12" i="57"/>
  <c r="U12" i="57" s="1"/>
  <c r="V12" i="57" s="1"/>
  <c r="X139" i="57"/>
  <c r="X110" i="57"/>
  <c r="B241" i="33"/>
  <c r="B226" i="33"/>
  <c r="D120" i="40"/>
  <c r="J60" i="51"/>
  <c r="J22" i="44" s="1"/>
  <c r="V10" i="51"/>
  <c r="AK212" i="57"/>
  <c r="AK134" i="57"/>
  <c r="AE117" i="57"/>
  <c r="AE88" i="57"/>
  <c r="B352" i="33"/>
  <c r="B88" i="1"/>
  <c r="B83" i="1"/>
  <c r="B48" i="33"/>
  <c r="J65" i="51"/>
  <c r="J22" i="49" s="1"/>
  <c r="V15" i="51"/>
  <c r="I123" i="42"/>
  <c r="I122" i="42" s="1"/>
  <c r="L183" i="61"/>
  <c r="L197" i="61" s="1"/>
  <c r="C211" i="61" s="1"/>
  <c r="L386" i="33"/>
  <c r="M56" i="40"/>
  <c r="B249" i="33"/>
  <c r="B234" i="33"/>
  <c r="I193" i="61"/>
  <c r="I190" i="61"/>
  <c r="I204" i="61" s="1"/>
  <c r="E141" i="33"/>
  <c r="C101" i="61"/>
  <c r="C115" i="61" s="1"/>
  <c r="BT32" i="57"/>
  <c r="BT13" i="57" s="1"/>
  <c r="C112" i="48"/>
  <c r="C31" i="48"/>
  <c r="AJ6" i="57"/>
  <c r="I192" i="33"/>
  <c r="H20" i="32"/>
  <c r="G19" i="32"/>
  <c r="J179" i="61"/>
  <c r="K56" i="32"/>
  <c r="J135" i="32"/>
  <c r="J382" i="33"/>
  <c r="J34" i="33"/>
  <c r="O14" i="45"/>
  <c r="N76" i="45"/>
  <c r="K42" i="41"/>
  <c r="K40" i="41" s="1"/>
  <c r="Q74" i="51"/>
  <c r="C146" i="33"/>
  <c r="V5" i="51"/>
  <c r="J55" i="51"/>
  <c r="J22" i="32" s="1"/>
  <c r="D145" i="33"/>
  <c r="O17" i="32"/>
  <c r="B88" i="32"/>
  <c r="B83" i="32"/>
  <c r="B353" i="33"/>
  <c r="AC9" i="57"/>
  <c r="AK142" i="57"/>
  <c r="BW28" i="57"/>
  <c r="BW9" i="57" s="1"/>
  <c r="F97" i="61"/>
  <c r="F111" i="61" s="1"/>
  <c r="G40" i="44"/>
  <c r="F31" i="44"/>
  <c r="B363" i="33"/>
  <c r="B83" i="49"/>
  <c r="B88" i="49"/>
  <c r="B242" i="33"/>
  <c r="B227" i="33"/>
  <c r="G19" i="45"/>
  <c r="H20" i="45"/>
  <c r="N17" i="43"/>
  <c r="N17" i="1"/>
  <c r="AK139" i="57"/>
  <c r="D120" i="41"/>
  <c r="N81" i="33"/>
  <c r="N66" i="59" s="1"/>
  <c r="CA25" i="57"/>
  <c r="CA6" i="57" s="1"/>
  <c r="J94" i="61"/>
  <c r="J108" i="61" s="1"/>
  <c r="K40" i="42"/>
  <c r="J31" i="42"/>
  <c r="B250" i="33"/>
  <c r="B235" i="33"/>
  <c r="C293" i="51"/>
  <c r="K185" i="61"/>
  <c r="K199" i="61" s="1"/>
  <c r="K388" i="33"/>
  <c r="L56" i="45"/>
  <c r="K135" i="45"/>
  <c r="AK136" i="57"/>
  <c r="AJ61" i="57"/>
  <c r="AJ59" i="57"/>
  <c r="V13" i="51"/>
  <c r="J63" i="51"/>
  <c r="J22" i="47" s="1"/>
  <c r="I123" i="43"/>
  <c r="I122" i="43" s="1"/>
  <c r="B246" i="33"/>
  <c r="B231" i="33"/>
  <c r="BT57" i="57"/>
  <c r="C78" i="46"/>
  <c r="C65" i="46"/>
  <c r="C128" i="46"/>
  <c r="C142" i="46" s="1"/>
  <c r="C77" i="46"/>
  <c r="D50" i="46"/>
  <c r="C155" i="46"/>
  <c r="C64" i="46"/>
  <c r="C112" i="46"/>
  <c r="H20" i="40"/>
  <c r="G19" i="40"/>
  <c r="N17" i="45"/>
  <c r="AK209" i="57"/>
  <c r="AK131" i="57"/>
  <c r="B358" i="33"/>
  <c r="B88" i="44"/>
  <c r="B83" i="44"/>
  <c r="AL70" i="57"/>
  <c r="AL80" i="57"/>
  <c r="AL74" i="57"/>
  <c r="AL78" i="57"/>
  <c r="AM3" i="57"/>
  <c r="AL75" i="57"/>
  <c r="AL79" i="57"/>
  <c r="AL81" i="57"/>
  <c r="AL73" i="57"/>
  <c r="AL76" i="57"/>
  <c r="AL77" i="57"/>
  <c r="AL71" i="57"/>
  <c r="AL72" i="57"/>
  <c r="G19" i="44"/>
  <c r="H20" i="44"/>
  <c r="T391" i="51"/>
  <c r="S393" i="51"/>
  <c r="S383" i="51" s="1"/>
  <c r="S46" i="51" s="1"/>
  <c r="S58" i="46" s="1"/>
  <c r="BT58" i="57"/>
  <c r="C78" i="47"/>
  <c r="C77" i="47"/>
  <c r="C128" i="47"/>
  <c r="C142" i="47" s="1"/>
  <c r="D50" i="47"/>
  <c r="C64" i="47"/>
  <c r="C65" i="47" s="1"/>
  <c r="C155" i="47"/>
  <c r="C112" i="47"/>
  <c r="G42" i="45"/>
  <c r="G40" i="45" s="1"/>
  <c r="M79" i="51"/>
  <c r="C299" i="51"/>
  <c r="M180" i="61"/>
  <c r="M194" i="61" s="1"/>
  <c r="N56" i="41"/>
  <c r="M383" i="33"/>
  <c r="X13" i="57"/>
  <c r="C199" i="33"/>
  <c r="F120" i="1"/>
  <c r="E42" i="46"/>
  <c r="E40" i="46" s="1"/>
  <c r="K80" i="51"/>
  <c r="B240" i="33"/>
  <c r="B225" i="33"/>
  <c r="I123" i="41"/>
  <c r="I122" i="41" s="1"/>
  <c r="B360" i="33"/>
  <c r="B88" i="46"/>
  <c r="B83" i="46"/>
  <c r="BY27" i="57"/>
  <c r="BY8" i="57" s="1"/>
  <c r="H96" i="61"/>
  <c r="H110" i="61" s="1"/>
  <c r="I40" i="40"/>
  <c r="H31" i="40"/>
  <c r="H95" i="61"/>
  <c r="H109" i="61" s="1"/>
  <c r="BY26" i="57"/>
  <c r="BY7" i="57" s="1"/>
  <c r="I40" i="43"/>
  <c r="H31" i="43"/>
  <c r="H20" i="43"/>
  <c r="G19" i="43"/>
  <c r="N36" i="49"/>
  <c r="AC88" i="57"/>
  <c r="AC117" i="57"/>
  <c r="BT55" i="57"/>
  <c r="C128" i="44"/>
  <c r="C142" i="44" s="1"/>
  <c r="C77" i="44"/>
  <c r="C78" i="44"/>
  <c r="D50" i="44"/>
  <c r="C155" i="44"/>
  <c r="C112" i="44"/>
  <c r="C64" i="44"/>
  <c r="C65" i="44" s="1"/>
  <c r="L187" i="61"/>
  <c r="L201" i="61" s="1"/>
  <c r="C215" i="61" s="1"/>
  <c r="L390" i="33"/>
  <c r="M56" i="47"/>
  <c r="AD66" i="57"/>
  <c r="AC67" i="57"/>
  <c r="AC103" i="57"/>
  <c r="S14" i="42"/>
  <c r="R76" i="42"/>
  <c r="C291" i="51"/>
  <c r="L178" i="61"/>
  <c r="L381" i="33"/>
  <c r="L135" i="1"/>
  <c r="M56" i="1"/>
  <c r="N14" i="40"/>
  <c r="M76" i="40"/>
  <c r="Q14" i="32"/>
  <c r="P76" i="32"/>
  <c r="AG62" i="57"/>
  <c r="AG102" i="57"/>
  <c r="BU30" i="57"/>
  <c r="BU11" i="57" s="1"/>
  <c r="D99" i="61"/>
  <c r="D113" i="61" s="1"/>
  <c r="D31" i="46"/>
  <c r="B83" i="41"/>
  <c r="B88" i="41"/>
  <c r="B354" i="33"/>
  <c r="E120" i="32"/>
  <c r="AI7" i="57"/>
  <c r="Z109" i="57"/>
  <c r="Z138" i="57"/>
  <c r="W4" i="45"/>
  <c r="I66" i="51"/>
  <c r="B243" i="33"/>
  <c r="B228" i="33"/>
  <c r="G19" i="46"/>
  <c r="H20" i="46"/>
  <c r="B50" i="33"/>
  <c r="BT50" i="57"/>
  <c r="C65" i="32"/>
  <c r="C77" i="32"/>
  <c r="C128" i="32"/>
  <c r="C142" i="32" s="1"/>
  <c r="C78" i="32"/>
  <c r="C112" i="32"/>
  <c r="D50" i="32"/>
  <c r="C64" i="32"/>
  <c r="C155" i="32"/>
  <c r="N17" i="47"/>
  <c r="B362" i="33"/>
  <c r="B83" i="48"/>
  <c r="B88" i="48"/>
  <c r="N17" i="46"/>
  <c r="W4" i="51"/>
  <c r="BV4" i="51"/>
  <c r="K54" i="51"/>
  <c r="AL56" i="57"/>
  <c r="AL58" i="57" s="1"/>
  <c r="AM4" i="57"/>
  <c r="AM56" i="57" s="1"/>
  <c r="AM58" i="57" s="1"/>
  <c r="V8" i="51"/>
  <c r="J58" i="51"/>
  <c r="J22" i="43" s="1"/>
  <c r="K192" i="61"/>
  <c r="AL118" i="33"/>
  <c r="V7" i="51"/>
  <c r="J57" i="51"/>
  <c r="J22" i="42" s="1"/>
  <c r="P4" i="40"/>
  <c r="O36" i="40"/>
  <c r="AF9" i="57"/>
  <c r="G195" i="33"/>
  <c r="W11" i="57"/>
  <c r="V138" i="57"/>
  <c r="AF8" i="57"/>
  <c r="G194" i="33"/>
  <c r="I123" i="44"/>
  <c r="I122" i="44" s="1"/>
  <c r="N17" i="49"/>
  <c r="B248" i="33"/>
  <c r="B233" i="33"/>
  <c r="AK61" i="57"/>
  <c r="AK62" i="57" s="1"/>
  <c r="AK59" i="57"/>
  <c r="P36" i="32"/>
  <c r="S4" i="48"/>
  <c r="I123" i="32"/>
  <c r="I122" i="32" s="1"/>
  <c r="AH62" i="57"/>
  <c r="AH102" i="57"/>
  <c r="J42" i="43"/>
  <c r="P76" i="51"/>
  <c r="AG7" i="57"/>
  <c r="AK5" i="57"/>
  <c r="N14" i="46"/>
  <c r="M76" i="46"/>
  <c r="V12" i="51"/>
  <c r="J62" i="51"/>
  <c r="J22" i="46" s="1"/>
  <c r="M188" i="61"/>
  <c r="M202" i="61" s="1"/>
  <c r="M391" i="33"/>
  <c r="N56" i="48"/>
  <c r="C77" i="55"/>
  <c r="C113" i="45" s="1"/>
  <c r="X95" i="57"/>
  <c r="X124" i="57"/>
  <c r="K82" i="33"/>
  <c r="K67" i="59" s="1"/>
  <c r="L127" i="33"/>
  <c r="L189" i="61"/>
  <c r="L203" i="61" s="1"/>
  <c r="C217" i="61" s="1"/>
  <c r="L392" i="33"/>
  <c r="M56" i="49"/>
  <c r="AK133" i="57"/>
  <c r="AK211" i="57"/>
  <c r="G19" i="49"/>
  <c r="H20" i="49"/>
  <c r="U72" i="51"/>
  <c r="O42" i="1"/>
  <c r="AJ7" i="57"/>
  <c r="I193" i="33"/>
  <c r="AI6" i="57"/>
  <c r="D144" i="33"/>
  <c r="P4" i="46"/>
  <c r="O36" i="46"/>
  <c r="I123" i="48"/>
  <c r="I122" i="48" s="1"/>
  <c r="Z108" i="57"/>
  <c r="Z137" i="57"/>
  <c r="L42" i="42"/>
  <c r="R75" i="51"/>
  <c r="L91" i="61"/>
  <c r="L105" i="61" s="1"/>
  <c r="C119" i="61" s="1"/>
  <c r="CC22" i="57"/>
  <c r="CC3" i="57" s="1"/>
  <c r="M40" i="1"/>
  <c r="L31" i="1"/>
  <c r="BT56" i="57"/>
  <c r="C128" i="45"/>
  <c r="C142" i="45" s="1"/>
  <c r="C77" i="45"/>
  <c r="C65" i="45"/>
  <c r="C78" i="45"/>
  <c r="D50" i="45"/>
  <c r="C112" i="45"/>
  <c r="C64" i="45"/>
  <c r="C155" i="45"/>
  <c r="B425" i="51"/>
  <c r="I89" i="51"/>
  <c r="I101" i="51" s="1"/>
  <c r="BT49" i="57"/>
  <c r="C39" i="33"/>
  <c r="C128" i="1"/>
  <c r="C142" i="1" s="1"/>
  <c r="C78" i="1"/>
  <c r="C77" i="1"/>
  <c r="C112" i="1"/>
  <c r="D50" i="1"/>
  <c r="C64" i="1"/>
  <c r="C59" i="1" s="1"/>
  <c r="C155" i="1"/>
  <c r="AK137" i="57"/>
  <c r="O36" i="45"/>
  <c r="N14" i="41"/>
  <c r="M76" i="41"/>
  <c r="AI62" i="57"/>
  <c r="AI102" i="57"/>
  <c r="B167" i="33"/>
  <c r="B184" i="33"/>
  <c r="B239" i="33"/>
  <c r="B224" i="33"/>
  <c r="N17" i="40"/>
  <c r="V4" i="49"/>
  <c r="BU31" i="57"/>
  <c r="BU12" i="57" s="1"/>
  <c r="D100" i="61"/>
  <c r="D114" i="61" s="1"/>
  <c r="D31" i="47"/>
  <c r="E42" i="47"/>
  <c r="E40" i="47" s="1"/>
  <c r="K81" i="51"/>
  <c r="J22" i="1"/>
  <c r="AJ143" i="57"/>
  <c r="H20" i="47"/>
  <c r="G19" i="47"/>
  <c r="O36" i="42"/>
  <c r="P4" i="42"/>
  <c r="K181" i="61"/>
  <c r="K195" i="61" s="1"/>
  <c r="K384" i="33"/>
  <c r="L56" i="42"/>
  <c r="K135" i="42"/>
  <c r="O14" i="48"/>
  <c r="N76" i="48"/>
  <c r="I123" i="46"/>
  <c r="I122" i="46" s="1"/>
  <c r="BT53" i="57"/>
  <c r="C128" i="43"/>
  <c r="C142" i="43" s="1"/>
  <c r="C78" i="43"/>
  <c r="C77" i="43"/>
  <c r="D50" i="43"/>
  <c r="C112" i="43"/>
  <c r="C64" i="43"/>
  <c r="C65" i="43" s="1"/>
  <c r="C155" i="43"/>
  <c r="P36" i="43"/>
  <c r="Q4" i="43"/>
  <c r="AL5" i="57"/>
  <c r="J191" i="33"/>
  <c r="H20" i="48"/>
  <c r="G19" i="48"/>
  <c r="Y11" i="57"/>
  <c r="B5" i="59"/>
  <c r="C294" i="51"/>
  <c r="Y137" i="57"/>
  <c r="Y108" i="57"/>
  <c r="C295" i="51"/>
  <c r="BT60" i="57"/>
  <c r="C65" i="49"/>
  <c r="C77" i="49"/>
  <c r="C128" i="49"/>
  <c r="C142" i="49" s="1"/>
  <c r="C78" i="49"/>
  <c r="D50" i="49"/>
  <c r="C64" i="49"/>
  <c r="C155" i="49"/>
  <c r="W93" i="57"/>
  <c r="W122" i="57"/>
  <c r="C49" i="33"/>
  <c r="C51" i="59" s="1"/>
  <c r="V9" i="51"/>
  <c r="J59" i="51"/>
  <c r="J22" i="40" s="1"/>
  <c r="B361" i="33"/>
  <c r="B83" i="47"/>
  <c r="B88" i="47"/>
  <c r="E74" i="55"/>
  <c r="E113" i="43" s="1"/>
  <c r="AB92" i="57"/>
  <c r="AC106" i="57"/>
  <c r="AB121" i="57"/>
  <c r="G19" i="1"/>
  <c r="H20" i="1"/>
  <c r="B244" i="33"/>
  <c r="B229" i="33"/>
  <c r="I123" i="1"/>
  <c r="I122" i="1" s="1"/>
  <c r="L184" i="61"/>
  <c r="L198" i="61" s="1"/>
  <c r="C212" i="61" s="1"/>
  <c r="L387" i="33"/>
  <c r="M56" i="44"/>
  <c r="P36" i="48"/>
  <c r="B356" i="33"/>
  <c r="B83" i="43"/>
  <c r="B88" i="43"/>
  <c r="N17" i="48"/>
  <c r="B107" i="33"/>
  <c r="BT59" i="57"/>
  <c r="C65" i="48"/>
  <c r="C77" i="48"/>
  <c r="C78" i="48"/>
  <c r="C128" i="48"/>
  <c r="C142" i="48" s="1"/>
  <c r="D50" i="48"/>
  <c r="C155" i="48"/>
  <c r="C64" i="48"/>
  <c r="AE8" i="57"/>
  <c r="BT54" i="57"/>
  <c r="C78" i="40"/>
  <c r="C77" i="40"/>
  <c r="C65" i="40"/>
  <c r="C60" i="40"/>
  <c r="C128" i="40"/>
  <c r="C142" i="40" s="1"/>
  <c r="D50" i="40"/>
  <c r="C112" i="40"/>
  <c r="C64" i="40"/>
  <c r="C155" i="40"/>
  <c r="B247" i="33"/>
  <c r="B232" i="33"/>
  <c r="B359" i="33"/>
  <c r="B88" i="45"/>
  <c r="B83" i="45"/>
  <c r="N17" i="44"/>
  <c r="T4" i="32"/>
  <c r="AN4" i="57"/>
  <c r="K190" i="33"/>
  <c r="G19" i="42"/>
  <c r="H20" i="42"/>
  <c r="N36" i="47"/>
  <c r="O4" i="47"/>
  <c r="B56" i="59"/>
  <c r="B57" i="33"/>
  <c r="B57" i="59" s="1"/>
  <c r="B103" i="61"/>
  <c r="B64" i="33"/>
  <c r="AB11" i="57"/>
  <c r="E197" i="33"/>
  <c r="H42" i="44"/>
  <c r="N78" i="51"/>
  <c r="I45" i="59"/>
  <c r="I36" i="33"/>
  <c r="I123" i="45"/>
  <c r="I122" i="45" s="1"/>
  <c r="M389" i="33"/>
  <c r="M186" i="61"/>
  <c r="M200" i="61" s="1"/>
  <c r="N56" i="46"/>
  <c r="AA93" i="57"/>
  <c r="AA122" i="57"/>
  <c r="AB107" i="57"/>
  <c r="AI223" i="57"/>
  <c r="O36" i="1"/>
  <c r="P4" i="1"/>
  <c r="AB10" i="57"/>
  <c r="E196" i="33"/>
  <c r="I123" i="40"/>
  <c r="I122" i="40" s="1"/>
  <c r="N14" i="47"/>
  <c r="M76" i="47"/>
  <c r="M182" i="61"/>
  <c r="M196" i="61" s="1"/>
  <c r="M385" i="33"/>
  <c r="N56" i="43"/>
  <c r="V14" i="51"/>
  <c r="J64" i="51"/>
  <c r="J22" i="48" s="1"/>
  <c r="I123" i="47"/>
  <c r="I122" i="47" s="1"/>
  <c r="F19" i="41"/>
  <c r="G20" i="41"/>
  <c r="I123" i="49"/>
  <c r="I122" i="49" s="1"/>
  <c r="N14" i="49"/>
  <c r="M76" i="49"/>
  <c r="C76" i="55"/>
  <c r="C113" i="44" s="1"/>
  <c r="X123" i="57"/>
  <c r="X94" i="57"/>
  <c r="V6" i="51"/>
  <c r="J56" i="51"/>
  <c r="J22" i="41" s="1"/>
  <c r="V135" i="57"/>
  <c r="W8" i="57"/>
  <c r="B147" i="61"/>
  <c r="I82" i="51"/>
  <c r="CC23" i="57" l="1"/>
  <c r="CC4" i="57" s="1"/>
  <c r="L92" i="61"/>
  <c r="L106" i="61" s="1"/>
  <c r="L31" i="32"/>
  <c r="C9" i="61"/>
  <c r="C23" i="61" s="1"/>
  <c r="BV30" i="57"/>
  <c r="BV11" i="57" s="1"/>
  <c r="E99" i="61"/>
  <c r="E113" i="61" s="1"/>
  <c r="E31" i="46"/>
  <c r="CB24" i="57"/>
  <c r="CB5" i="57" s="1"/>
  <c r="K93" i="61"/>
  <c r="K107" i="61" s="1"/>
  <c r="L40" i="41"/>
  <c r="K31" i="41"/>
  <c r="F42" i="49"/>
  <c r="L83" i="51"/>
  <c r="BV31" i="57"/>
  <c r="BV12" i="57" s="1"/>
  <c r="E100" i="61"/>
  <c r="E114" i="61" s="1"/>
  <c r="F40" i="47"/>
  <c r="E31" i="47"/>
  <c r="C7" i="61"/>
  <c r="C21" i="61" s="1"/>
  <c r="BX29" i="57"/>
  <c r="BX10" i="57" s="1"/>
  <c r="G98" i="61"/>
  <c r="G112" i="61" s="1"/>
  <c r="B126" i="61" s="1"/>
  <c r="G31" i="45"/>
  <c r="C12" i="61"/>
  <c r="C26" i="61" s="1"/>
  <c r="C5" i="61"/>
  <c r="C19" i="61" s="1"/>
  <c r="C6" i="61"/>
  <c r="C20" i="61" s="1"/>
  <c r="J58" i="55"/>
  <c r="J172" i="33" s="1"/>
  <c r="AD226" i="57"/>
  <c r="J46" i="41" s="1"/>
  <c r="AL133" i="57"/>
  <c r="AL211" i="57"/>
  <c r="W92" i="57"/>
  <c r="W135" i="57"/>
  <c r="AC92" i="57"/>
  <c r="AD106" i="57"/>
  <c r="AC121" i="57"/>
  <c r="K57" i="51"/>
  <c r="K22" i="42" s="1"/>
  <c r="W7" i="51"/>
  <c r="BV7" i="51"/>
  <c r="O17" i="47"/>
  <c r="P36" i="42"/>
  <c r="Q4" i="42"/>
  <c r="E120" i="42"/>
  <c r="O36" i="44"/>
  <c r="P4" i="44"/>
  <c r="N182" i="61"/>
  <c r="N196" i="61" s="1"/>
  <c r="N385" i="33"/>
  <c r="O56" i="43"/>
  <c r="E120" i="43"/>
  <c r="Y138" i="57"/>
  <c r="Y109" i="57"/>
  <c r="AP4" i="57"/>
  <c r="L190" i="33"/>
  <c r="M189" i="61"/>
  <c r="M203" i="61" s="1"/>
  <c r="M392" i="33"/>
  <c r="N56" i="49"/>
  <c r="T4" i="48"/>
  <c r="C296" i="51"/>
  <c r="BZ26" i="57"/>
  <c r="BZ7" i="57" s="1"/>
  <c r="I95" i="61"/>
  <c r="I109" i="61" s="1"/>
  <c r="J40" i="43"/>
  <c r="I31" i="43"/>
  <c r="T13" i="57"/>
  <c r="X111" i="57"/>
  <c r="X140" i="57"/>
  <c r="J65" i="55"/>
  <c r="J179" i="33" s="1"/>
  <c r="AL140" i="57"/>
  <c r="AD233" i="57"/>
  <c r="J46" i="47" s="1"/>
  <c r="C119" i="46"/>
  <c r="CB25" i="57"/>
  <c r="CB6" i="57" s="1"/>
  <c r="K94" i="61"/>
  <c r="K108" i="61" s="1"/>
  <c r="L40" i="42"/>
  <c r="K31" i="42"/>
  <c r="C78" i="55"/>
  <c r="C113" i="46" s="1"/>
  <c r="X125" i="57"/>
  <c r="X96" i="57"/>
  <c r="Q36" i="32"/>
  <c r="C119" i="32"/>
  <c r="C114" i="32"/>
  <c r="C115" i="32" s="1"/>
  <c r="C255" i="33" s="1"/>
  <c r="AC89" i="57"/>
  <c r="AC118" i="57"/>
  <c r="AM70" i="57"/>
  <c r="AM75" i="57"/>
  <c r="AM80" i="57"/>
  <c r="AM74" i="57"/>
  <c r="AM135" i="57" s="1"/>
  <c r="AM78" i="57"/>
  <c r="AM81" i="57"/>
  <c r="AM77" i="57"/>
  <c r="AM79" i="57"/>
  <c r="AN3" i="57"/>
  <c r="AM73" i="57"/>
  <c r="AM76" i="57"/>
  <c r="AM71" i="57"/>
  <c r="AM72" i="57"/>
  <c r="W11" i="51"/>
  <c r="K61" i="51"/>
  <c r="K22" i="45" s="1"/>
  <c r="BV11" i="51"/>
  <c r="AG9" i="57"/>
  <c r="B207" i="51"/>
  <c r="B223" i="51" s="1"/>
  <c r="B50" i="61"/>
  <c r="B398" i="33"/>
  <c r="B90" i="42"/>
  <c r="B132" i="42"/>
  <c r="B133" i="42" s="1"/>
  <c r="K42" i="43"/>
  <c r="Q76" i="51"/>
  <c r="P36" i="45"/>
  <c r="D146" i="33"/>
  <c r="J62" i="55"/>
  <c r="J176" i="33" s="1"/>
  <c r="AL137" i="57"/>
  <c r="AD230" i="57"/>
  <c r="J46" i="44" s="1"/>
  <c r="H19" i="40"/>
  <c r="I20" i="40"/>
  <c r="B61" i="59"/>
  <c r="B65" i="33"/>
  <c r="CD22" i="57"/>
  <c r="CD3" i="57" s="1"/>
  <c r="N40" i="1"/>
  <c r="M91" i="61"/>
  <c r="M105" i="61" s="1"/>
  <c r="M31" i="1"/>
  <c r="J59" i="55"/>
  <c r="J173" i="33" s="1"/>
  <c r="AL212" i="57"/>
  <c r="AL134" i="57"/>
  <c r="AD227" i="57"/>
  <c r="J46" i="42" s="1"/>
  <c r="O17" i="48"/>
  <c r="B55" i="59"/>
  <c r="B55" i="33"/>
  <c r="AM118" i="33"/>
  <c r="J67" i="55"/>
  <c r="J181" i="33" s="1"/>
  <c r="AL142" i="57"/>
  <c r="AD235" i="57"/>
  <c r="J46" i="49" s="1"/>
  <c r="AH8" i="57"/>
  <c r="H194" i="33"/>
  <c r="J61" i="55"/>
  <c r="J175" i="33" s="1"/>
  <c r="AL136" i="57"/>
  <c r="AD229" i="57"/>
  <c r="J46" i="40" s="1"/>
  <c r="W5" i="51"/>
  <c r="W16" i="51" s="1"/>
  <c r="K55" i="51"/>
  <c r="K22" i="32" s="1"/>
  <c r="BV5" i="51"/>
  <c r="E72" i="55"/>
  <c r="E113" i="41" s="1"/>
  <c r="AB90" i="57"/>
  <c r="AC104" i="57"/>
  <c r="AB119" i="57"/>
  <c r="CI2" i="57"/>
  <c r="Q189" i="33"/>
  <c r="BV6" i="51"/>
  <c r="W6" i="51"/>
  <c r="K56" i="51"/>
  <c r="K22" i="41" s="1"/>
  <c r="O36" i="47"/>
  <c r="P4" i="47"/>
  <c r="B213" i="51"/>
  <c r="B229" i="51" s="1"/>
  <c r="B56" i="61"/>
  <c r="B404" i="33"/>
  <c r="B132" i="47"/>
  <c r="B133" i="47" s="1"/>
  <c r="B90" i="47"/>
  <c r="H19" i="48"/>
  <c r="I20" i="48"/>
  <c r="H19" i="47"/>
  <c r="I20" i="47"/>
  <c r="M42" i="42"/>
  <c r="S75" i="51"/>
  <c r="L82" i="33"/>
  <c r="L67" i="59" s="1"/>
  <c r="M127" i="33"/>
  <c r="BV8" i="51"/>
  <c r="K58" i="51"/>
  <c r="K22" i="43" s="1"/>
  <c r="W8" i="51"/>
  <c r="J64" i="55"/>
  <c r="J178" i="33" s="1"/>
  <c r="AD232" i="57"/>
  <c r="J46" i="46" s="1"/>
  <c r="AL139" i="57"/>
  <c r="AL7" i="57"/>
  <c r="J193" i="33"/>
  <c r="W12" i="57"/>
  <c r="V139" i="57"/>
  <c r="C13" i="61"/>
  <c r="C27" i="61" s="1"/>
  <c r="O17" i="45"/>
  <c r="F141" i="33"/>
  <c r="N180" i="61"/>
  <c r="N194" i="61" s="1"/>
  <c r="O56" i="41"/>
  <c r="N383" i="33"/>
  <c r="C120" i="45"/>
  <c r="C114" i="45"/>
  <c r="C115" i="45" s="1"/>
  <c r="C261" i="33" s="1"/>
  <c r="C8" i="61"/>
  <c r="C22" i="61" s="1"/>
  <c r="N76" i="44"/>
  <c r="O14" i="44"/>
  <c r="E75" i="55"/>
  <c r="E113" i="40" s="1"/>
  <c r="AB122" i="57"/>
  <c r="AB93" i="57"/>
  <c r="AC107" i="57"/>
  <c r="D42" i="49"/>
  <c r="I84" i="51"/>
  <c r="BT61" i="57"/>
  <c r="O17" i="49"/>
  <c r="B93" i="40"/>
  <c r="B94" i="40" s="1"/>
  <c r="B91" i="40"/>
  <c r="K42" i="40"/>
  <c r="Q77" i="51"/>
  <c r="AI88" i="57"/>
  <c r="AI117" i="57"/>
  <c r="C119" i="48"/>
  <c r="L192" i="61"/>
  <c r="C206" i="61" s="1"/>
  <c r="K60" i="51"/>
  <c r="K22" i="44" s="1"/>
  <c r="W10" i="51"/>
  <c r="BV10" i="51"/>
  <c r="C114" i="44"/>
  <c r="C115" i="44" s="1"/>
  <c r="C260" i="33" s="1"/>
  <c r="C120" i="44"/>
  <c r="I96" i="61"/>
  <c r="I110" i="61" s="1"/>
  <c r="BZ27" i="57"/>
  <c r="BZ8" i="57" s="1"/>
  <c r="J40" i="40"/>
  <c r="I31" i="40"/>
  <c r="C11" i="61"/>
  <c r="C25" i="61" s="1"/>
  <c r="F42" i="47"/>
  <c r="L81" i="51"/>
  <c r="M187" i="61"/>
  <c r="M201" i="61" s="1"/>
  <c r="M390" i="33"/>
  <c r="N56" i="47"/>
  <c r="C290" i="51"/>
  <c r="G120" i="1"/>
  <c r="O14" i="49"/>
  <c r="N76" i="49"/>
  <c r="W4" i="49"/>
  <c r="N188" i="61"/>
  <c r="N202" i="61" s="1"/>
  <c r="N391" i="33"/>
  <c r="O56" i="48"/>
  <c r="W13" i="51"/>
  <c r="BV13" i="51"/>
  <c r="K63" i="51"/>
  <c r="K22" i="47" s="1"/>
  <c r="I20" i="1"/>
  <c r="H19" i="1"/>
  <c r="C10" i="61"/>
  <c r="C24" i="61" s="1"/>
  <c r="B215" i="51"/>
  <c r="B231" i="51" s="1"/>
  <c r="B58" i="61"/>
  <c r="B406" i="33"/>
  <c r="B132" i="49"/>
  <c r="B133" i="49" s="1"/>
  <c r="B90" i="49"/>
  <c r="L181" i="61"/>
  <c r="L195" i="61" s="1"/>
  <c r="C209" i="61" s="1"/>
  <c r="L384" i="33"/>
  <c r="M56" i="42"/>
  <c r="AD67" i="57"/>
  <c r="AE66" i="57"/>
  <c r="AD103" i="57"/>
  <c r="P14" i="45"/>
  <c r="O76" i="45"/>
  <c r="C119" i="47"/>
  <c r="C119" i="44"/>
  <c r="W9" i="51"/>
  <c r="K59" i="51"/>
  <c r="K22" i="40" s="1"/>
  <c r="BV9" i="51"/>
  <c r="Q4" i="46"/>
  <c r="P36" i="46"/>
  <c r="H19" i="46"/>
  <c r="I20" i="46"/>
  <c r="M387" i="33"/>
  <c r="M184" i="61"/>
  <c r="M198" i="61" s="1"/>
  <c r="N56" i="44"/>
  <c r="B212" i="51"/>
  <c r="B228" i="51" s="1"/>
  <c r="B55" i="61"/>
  <c r="B403" i="33"/>
  <c r="B132" i="46"/>
  <c r="B133" i="46" s="1"/>
  <c r="B90" i="46"/>
  <c r="AJ62" i="57"/>
  <c r="AJ102" i="57"/>
  <c r="O17" i="43"/>
  <c r="J193" i="61"/>
  <c r="J190" i="61"/>
  <c r="J204" i="61" s="1"/>
  <c r="O17" i="41"/>
  <c r="E142" i="33"/>
  <c r="I42" i="44"/>
  <c r="O78" i="51"/>
  <c r="J57" i="55"/>
  <c r="J171" i="33" s="1"/>
  <c r="AL132" i="57"/>
  <c r="AD225" i="57"/>
  <c r="J46" i="32" s="1"/>
  <c r="AL210" i="57"/>
  <c r="H70" i="55"/>
  <c r="H113" i="1" s="1"/>
  <c r="AH88" i="57"/>
  <c r="AH117" i="57"/>
  <c r="J63" i="55"/>
  <c r="J177" i="33" s="1"/>
  <c r="AL138" i="57"/>
  <c r="AD231" i="57"/>
  <c r="J46" i="45" s="1"/>
  <c r="AD11" i="57"/>
  <c r="F197" i="33"/>
  <c r="J66" i="55"/>
  <c r="J180" i="33" s="1"/>
  <c r="AL141" i="57"/>
  <c r="AL219" i="57"/>
  <c r="AD234" i="57"/>
  <c r="J46" i="48" s="1"/>
  <c r="R4" i="43"/>
  <c r="Q36" i="43"/>
  <c r="AM59" i="57"/>
  <c r="AM61" i="57"/>
  <c r="AM62" i="57" s="1"/>
  <c r="J56" i="55"/>
  <c r="J170" i="33" s="1"/>
  <c r="AL209" i="57"/>
  <c r="AL131" i="57"/>
  <c r="AD224" i="57"/>
  <c r="J46" i="1" s="1"/>
  <c r="V16" i="51"/>
  <c r="Z13" i="57"/>
  <c r="D199" i="33"/>
  <c r="N186" i="61"/>
  <c r="N200" i="61" s="1"/>
  <c r="N389" i="33"/>
  <c r="O56" i="46"/>
  <c r="O17" i="44"/>
  <c r="C301" i="51"/>
  <c r="N76" i="40"/>
  <c r="O14" i="40"/>
  <c r="B50" i="59"/>
  <c r="B52" i="33"/>
  <c r="B53" i="59" s="1"/>
  <c r="B53" i="33"/>
  <c r="B54" i="59" s="1"/>
  <c r="B59" i="61"/>
  <c r="B369" i="33"/>
  <c r="B375" i="33" s="1"/>
  <c r="B376" i="33" s="1"/>
  <c r="B87" i="33"/>
  <c r="Y123" i="57"/>
  <c r="Y94" i="57"/>
  <c r="I20" i="43"/>
  <c r="H19" i="43"/>
  <c r="M183" i="61"/>
  <c r="M197" i="61" s="1"/>
  <c r="M386" i="33"/>
  <c r="N56" i="40"/>
  <c r="AE9" i="57"/>
  <c r="AL61" i="57"/>
  <c r="AL62" i="57" s="1"/>
  <c r="AL59" i="57"/>
  <c r="AO4" i="57"/>
  <c r="AO56" i="57" s="1"/>
  <c r="AO58" i="57" s="1"/>
  <c r="AN56" i="57"/>
  <c r="AN58" i="57" s="1"/>
  <c r="B125" i="61"/>
  <c r="K179" i="61"/>
  <c r="K382" i="33"/>
  <c r="L56" i="32"/>
  <c r="K135" i="32"/>
  <c r="K34" i="33"/>
  <c r="O17" i="40"/>
  <c r="C298" i="51"/>
  <c r="X4" i="45"/>
  <c r="AK102" i="57"/>
  <c r="C120" i="61"/>
  <c r="H19" i="49"/>
  <c r="I20" i="49"/>
  <c r="T14" i="42"/>
  <c r="S76" i="42"/>
  <c r="AC91" i="57"/>
  <c r="AC120" i="57"/>
  <c r="AD105" i="57"/>
  <c r="B211" i="51"/>
  <c r="B227" i="51" s="1"/>
  <c r="B54" i="61"/>
  <c r="B402" i="33"/>
  <c r="B132" i="45"/>
  <c r="B133" i="45" s="1"/>
  <c r="B90" i="45"/>
  <c r="N76" i="47"/>
  <c r="O14" i="47"/>
  <c r="L42" i="41"/>
  <c r="R74" i="51"/>
  <c r="I20" i="42"/>
  <c r="H19" i="42"/>
  <c r="AB137" i="57"/>
  <c r="AB108" i="57"/>
  <c r="AA10" i="57"/>
  <c r="H42" i="45"/>
  <c r="H40" i="45" s="1"/>
  <c r="N79" i="51"/>
  <c r="P14" i="1"/>
  <c r="O76" i="1"/>
  <c r="O81" i="33"/>
  <c r="O66" i="59" s="1"/>
  <c r="AD10" i="57"/>
  <c r="F196" i="33"/>
  <c r="O17" i="46"/>
  <c r="B236" i="33"/>
  <c r="B119" i="33" s="1"/>
  <c r="H19" i="32"/>
  <c r="I20" i="32"/>
  <c r="B204" i="51"/>
  <c r="B220" i="51" s="1"/>
  <c r="B47" i="61"/>
  <c r="B395" i="33"/>
  <c r="B132" i="1"/>
  <c r="B133" i="1" s="1"/>
  <c r="B90" i="1"/>
  <c r="O17" i="42"/>
  <c r="AN5" i="57"/>
  <c r="K191" i="33"/>
  <c r="C14" i="61"/>
  <c r="C28" i="61" s="1"/>
  <c r="P17" i="32"/>
  <c r="C119" i="41"/>
  <c r="C114" i="41"/>
  <c r="C115" i="41" s="1"/>
  <c r="C256" i="33" s="1"/>
  <c r="AC11" i="57"/>
  <c r="AB109" i="57"/>
  <c r="AB138" i="57"/>
  <c r="J60" i="55"/>
  <c r="J174" i="33" s="1"/>
  <c r="AL135" i="57"/>
  <c r="AD228" i="57"/>
  <c r="J46" i="43" s="1"/>
  <c r="O36" i="41"/>
  <c r="P4" i="41"/>
  <c r="M42" i="32"/>
  <c r="M40" i="32" s="1"/>
  <c r="S73" i="51"/>
  <c r="B208" i="51"/>
  <c r="B224" i="51" s="1"/>
  <c r="B51" i="61"/>
  <c r="B399" i="33"/>
  <c r="B132" i="43"/>
  <c r="B133" i="43" s="1"/>
  <c r="B90" i="43"/>
  <c r="J45" i="59"/>
  <c r="J36" i="33"/>
  <c r="Q36" i="48"/>
  <c r="L54" i="51"/>
  <c r="X4" i="51"/>
  <c r="N21" i="51"/>
  <c r="C292" i="51"/>
  <c r="Z12" i="57"/>
  <c r="D198" i="33"/>
  <c r="AG88" i="57"/>
  <c r="AG117" i="57"/>
  <c r="H20" i="41"/>
  <c r="G19" i="41"/>
  <c r="P14" i="48"/>
  <c r="O76" i="48"/>
  <c r="B251" i="33"/>
  <c r="C119" i="45"/>
  <c r="W12" i="51"/>
  <c r="K62" i="51"/>
  <c r="K22" i="46" s="1"/>
  <c r="BV12" i="51"/>
  <c r="M178" i="61"/>
  <c r="M381" i="33"/>
  <c r="M135" i="1"/>
  <c r="N56" i="1"/>
  <c r="U391" i="51"/>
  <c r="T393" i="51"/>
  <c r="T383" i="51" s="1"/>
  <c r="T46" i="51" s="1"/>
  <c r="T58" i="46" s="1"/>
  <c r="AK143" i="57"/>
  <c r="B364" i="33"/>
  <c r="B366" i="33"/>
  <c r="C42" i="49"/>
  <c r="C40" i="49" s="1"/>
  <c r="H84" i="51"/>
  <c r="B205" i="51"/>
  <c r="B221" i="51" s="1"/>
  <c r="B48" i="61"/>
  <c r="B396" i="33"/>
  <c r="B132" i="32"/>
  <c r="B133" i="32" s="1"/>
  <c r="B90" i="32"/>
  <c r="X14" i="57"/>
  <c r="C200" i="33"/>
  <c r="P36" i="40"/>
  <c r="Q4" i="40"/>
  <c r="V10" i="57"/>
  <c r="J66" i="51"/>
  <c r="C119" i="1"/>
  <c r="C114" i="1"/>
  <c r="C115" i="1" s="1"/>
  <c r="C254" i="33" s="1"/>
  <c r="BX28" i="57"/>
  <c r="BX9" i="57" s="1"/>
  <c r="G97" i="61"/>
  <c r="G111" i="61" s="1"/>
  <c r="H40" i="44"/>
  <c r="G31" i="44"/>
  <c r="K22" i="1"/>
  <c r="BV15" i="51"/>
  <c r="K65" i="51"/>
  <c r="K22" i="49" s="1"/>
  <c r="W15" i="51"/>
  <c r="C119" i="43"/>
  <c r="C114" i="43"/>
  <c r="C115" i="43" s="1"/>
  <c r="C258" i="33" s="1"/>
  <c r="C65" i="1"/>
  <c r="E42" i="49"/>
  <c r="J84" i="51"/>
  <c r="C300" i="51"/>
  <c r="B113" i="33"/>
  <c r="B186" i="33"/>
  <c r="B185" i="33"/>
  <c r="B114" i="33" s="1"/>
  <c r="D77" i="55"/>
  <c r="D113" i="45" s="1"/>
  <c r="Z124" i="57"/>
  <c r="Z95" i="57"/>
  <c r="O36" i="49"/>
  <c r="I20" i="45"/>
  <c r="H19" i="45"/>
  <c r="C119" i="42"/>
  <c r="C114" i="42"/>
  <c r="C115" i="42" s="1"/>
  <c r="C257" i="33" s="1"/>
  <c r="D42" i="48"/>
  <c r="D40" i="48" s="1"/>
  <c r="J82" i="51"/>
  <c r="L185" i="61"/>
  <c r="L199" i="61" s="1"/>
  <c r="C213" i="61" s="1"/>
  <c r="L388" i="33"/>
  <c r="M56" i="45"/>
  <c r="O14" i="41"/>
  <c r="N76" i="41"/>
  <c r="BV14" i="51"/>
  <c r="K64" i="51"/>
  <c r="K22" i="48" s="1"/>
  <c r="W14" i="51"/>
  <c r="B206" i="51"/>
  <c r="B222" i="51" s="1"/>
  <c r="B49" i="61"/>
  <c r="B397" i="33"/>
  <c r="B132" i="41"/>
  <c r="B133" i="41" s="1"/>
  <c r="B90" i="41"/>
  <c r="C119" i="40"/>
  <c r="C114" i="40"/>
  <c r="C115" i="40" s="1"/>
  <c r="C259" i="33" s="1"/>
  <c r="C4" i="61"/>
  <c r="C18" i="61" s="1"/>
  <c r="D76" i="55"/>
  <c r="D113" i="44" s="1"/>
  <c r="Z123" i="57"/>
  <c r="Z94" i="57"/>
  <c r="AH9" i="57"/>
  <c r="H195" i="33"/>
  <c r="N76" i="43"/>
  <c r="O14" i="43"/>
  <c r="AJ223" i="57"/>
  <c r="P36" i="1"/>
  <c r="Q4" i="1"/>
  <c r="D143" i="33"/>
  <c r="AL6" i="57"/>
  <c r="J192" i="33"/>
  <c r="U4" i="32"/>
  <c r="B214" i="51"/>
  <c r="B230" i="51" s="1"/>
  <c r="B57" i="61"/>
  <c r="B405" i="33"/>
  <c r="B132" i="48"/>
  <c r="B133" i="48" s="1"/>
  <c r="B90" i="48"/>
  <c r="R14" i="32"/>
  <c r="Q76" i="32"/>
  <c r="B210" i="51"/>
  <c r="B226" i="51" s="1"/>
  <c r="B53" i="61"/>
  <c r="B401" i="33"/>
  <c r="B132" i="44"/>
  <c r="B133" i="44" s="1"/>
  <c r="B90" i="44"/>
  <c r="O17" i="1"/>
  <c r="V72" i="51"/>
  <c r="P42" i="1"/>
  <c r="N76" i="46"/>
  <c r="O14" i="46"/>
  <c r="W138" i="57"/>
  <c r="W109" i="57"/>
  <c r="AA11" i="57"/>
  <c r="F42" i="46"/>
  <c r="F40" i="46" s="1"/>
  <c r="L80" i="51"/>
  <c r="H19" i="44"/>
  <c r="I20" i="44"/>
  <c r="BW30" i="57" l="1"/>
  <c r="BW11" i="57" s="1"/>
  <c r="F99" i="61"/>
  <c r="F113" i="61" s="1"/>
  <c r="F31" i="46"/>
  <c r="CD23" i="57"/>
  <c r="CD4" i="57" s="1"/>
  <c r="M92" i="61"/>
  <c r="M106" i="61" s="1"/>
  <c r="N40" i="32"/>
  <c r="M31" i="32"/>
  <c r="BY29" i="57"/>
  <c r="BY10" i="57" s="1"/>
  <c r="H98" i="61"/>
  <c r="H112" i="61" s="1"/>
  <c r="H31" i="45"/>
  <c r="F73" i="55"/>
  <c r="F113" i="42" s="1"/>
  <c r="AD91" i="57"/>
  <c r="AD120" i="57"/>
  <c r="AE105" i="57"/>
  <c r="N187" i="61"/>
  <c r="N201" i="61" s="1"/>
  <c r="N390" i="33"/>
  <c r="O56" i="47"/>
  <c r="W139" i="57"/>
  <c r="W110" i="57"/>
  <c r="BW31" i="57"/>
  <c r="BW12" i="57" s="1"/>
  <c r="F100" i="61"/>
  <c r="F114" i="61" s="1"/>
  <c r="G40" i="47"/>
  <c r="F31" i="47"/>
  <c r="C121" i="41"/>
  <c r="C124" i="41"/>
  <c r="N23" i="51"/>
  <c r="X6" i="51"/>
  <c r="L56" i="51"/>
  <c r="L22" i="41" s="1"/>
  <c r="AP56" i="57"/>
  <c r="AP58" i="57" s="1"/>
  <c r="AQ4" i="57"/>
  <c r="AQ56" i="57" s="1"/>
  <c r="AQ58" i="57" s="1"/>
  <c r="AA12" i="57"/>
  <c r="Z139" i="57"/>
  <c r="Z110" i="57"/>
  <c r="Y12" i="57"/>
  <c r="AA13" i="57"/>
  <c r="Z140" i="57"/>
  <c r="Z111" i="57"/>
  <c r="J42" i="44"/>
  <c r="P78" i="51"/>
  <c r="C120" i="46"/>
  <c r="C114" i="46"/>
  <c r="C115" i="46" s="1"/>
  <c r="C262" i="33" s="1"/>
  <c r="G42" i="49"/>
  <c r="M83" i="51"/>
  <c r="C3" i="61"/>
  <c r="C43" i="33"/>
  <c r="U14" i="42"/>
  <c r="T76" i="42"/>
  <c r="J123" i="1"/>
  <c r="J122" i="1" s="1"/>
  <c r="AC122" i="57"/>
  <c r="AC93" i="57"/>
  <c r="AD107" i="57"/>
  <c r="O76" i="41"/>
  <c r="P14" i="41"/>
  <c r="BT33" i="57"/>
  <c r="BT14" i="57" s="1"/>
  <c r="C102" i="61"/>
  <c r="C116" i="61" s="1"/>
  <c r="C112" i="49"/>
  <c r="D40" i="49"/>
  <c r="C31" i="49"/>
  <c r="I19" i="49"/>
  <c r="J20" i="49"/>
  <c r="AL102" i="57"/>
  <c r="CC25" i="57"/>
  <c r="CC6" i="57" s="1"/>
  <c r="L94" i="61"/>
  <c r="L108" i="61" s="1"/>
  <c r="C122" i="61" s="1"/>
  <c r="M40" i="42"/>
  <c r="L31" i="42"/>
  <c r="B9" i="59"/>
  <c r="B10" i="59" s="1"/>
  <c r="B318" i="33"/>
  <c r="M54" i="51"/>
  <c r="Y4" i="51"/>
  <c r="Q17" i="32"/>
  <c r="AL143" i="57"/>
  <c r="P17" i="41"/>
  <c r="L59" i="51"/>
  <c r="L22" i="40" s="1"/>
  <c r="N26" i="51"/>
  <c r="X9" i="51"/>
  <c r="AC90" i="57"/>
  <c r="AD104" i="57"/>
  <c r="AC119" i="57"/>
  <c r="AM132" i="57"/>
  <c r="AM210" i="57"/>
  <c r="AC138" i="57"/>
  <c r="AC109" i="57"/>
  <c r="B93" i="48"/>
  <c r="B94" i="48" s="1"/>
  <c r="B91" i="48"/>
  <c r="P17" i="49"/>
  <c r="F74" i="55"/>
  <c r="F113" i="43" s="1"/>
  <c r="AD121" i="57"/>
  <c r="AE106" i="57"/>
  <c r="AD92" i="57"/>
  <c r="L64" i="51"/>
  <c r="L22" i="48" s="1"/>
  <c r="N31" i="51"/>
  <c r="X14" i="51"/>
  <c r="Y124" i="57"/>
  <c r="Y95" i="57"/>
  <c r="AB13" i="57"/>
  <c r="E199" i="33"/>
  <c r="AE10" i="57"/>
  <c r="R4" i="46"/>
  <c r="Q36" i="46"/>
  <c r="G42" i="47"/>
  <c r="M81" i="51"/>
  <c r="CJ2" i="57"/>
  <c r="R189" i="33"/>
  <c r="X11" i="51"/>
  <c r="L61" i="51"/>
  <c r="L22" i="45" s="1"/>
  <c r="N28" i="51"/>
  <c r="V4" i="32"/>
  <c r="N183" i="61"/>
  <c r="N197" i="61" s="1"/>
  <c r="N386" i="33"/>
  <c r="O56" i="40"/>
  <c r="J123" i="46"/>
  <c r="J122" i="46" s="1"/>
  <c r="AM133" i="57"/>
  <c r="AM211" i="57"/>
  <c r="I19" i="44"/>
  <c r="J20" i="44"/>
  <c r="AM6" i="57"/>
  <c r="C124" i="43"/>
  <c r="C121" i="43"/>
  <c r="L22" i="1"/>
  <c r="J20" i="1"/>
  <c r="I19" i="1"/>
  <c r="E120" i="40"/>
  <c r="CE22" i="57"/>
  <c r="CE3" i="57" s="1"/>
  <c r="N91" i="61"/>
  <c r="N105" i="61" s="1"/>
  <c r="O40" i="1"/>
  <c r="N31" i="1"/>
  <c r="AM137" i="57"/>
  <c r="AN7" i="57"/>
  <c r="AM7" i="57" s="1"/>
  <c r="K193" i="33"/>
  <c r="N189" i="61"/>
  <c r="N203" i="61" s="1"/>
  <c r="N392" i="33"/>
  <c r="O56" i="49"/>
  <c r="E77" i="55"/>
  <c r="E113" i="45" s="1"/>
  <c r="AB95" i="57"/>
  <c r="AB124" i="57"/>
  <c r="J123" i="42"/>
  <c r="J122" i="42" s="1"/>
  <c r="E120" i="41"/>
  <c r="X13" i="51"/>
  <c r="N30" i="51"/>
  <c r="L63" i="51"/>
  <c r="L22" i="47" s="1"/>
  <c r="AK6" i="57"/>
  <c r="B411" i="33"/>
  <c r="B81" i="59" s="1"/>
  <c r="B410" i="33"/>
  <c r="B80" i="59" s="1"/>
  <c r="B409" i="33"/>
  <c r="B79" i="59" s="1"/>
  <c r="B408" i="33"/>
  <c r="B78" i="59" s="1"/>
  <c r="O76" i="40"/>
  <c r="P14" i="40"/>
  <c r="AE67" i="57"/>
  <c r="AF66" i="57"/>
  <c r="AE103" i="57"/>
  <c r="J123" i="49"/>
  <c r="J122" i="49" s="1"/>
  <c r="E144" i="33"/>
  <c r="S14" i="32"/>
  <c r="R76" i="32"/>
  <c r="AN59" i="57"/>
  <c r="AN61" i="57"/>
  <c r="AN62" i="57" s="1"/>
  <c r="P17" i="48"/>
  <c r="J20" i="43"/>
  <c r="I19" i="43"/>
  <c r="C124" i="46"/>
  <c r="C163" i="33" s="1"/>
  <c r="C247" i="33" s="1"/>
  <c r="C121" i="46"/>
  <c r="E145" i="33"/>
  <c r="P81" i="33"/>
  <c r="P66" i="59" s="1"/>
  <c r="O182" i="61"/>
  <c r="O196" i="61" s="1"/>
  <c r="O385" i="33"/>
  <c r="P56" i="43"/>
  <c r="E76" i="55"/>
  <c r="E113" i="44" s="1"/>
  <c r="AB123" i="57"/>
  <c r="AB94" i="57"/>
  <c r="AC108" i="57"/>
  <c r="B93" i="1"/>
  <c r="B94" i="1" s="1"/>
  <c r="B91" i="1"/>
  <c r="F71" i="55"/>
  <c r="F113" i="32" s="1"/>
  <c r="AD89" i="57"/>
  <c r="AD118" i="57"/>
  <c r="N42" i="32"/>
  <c r="T73" i="51"/>
  <c r="P14" i="49"/>
  <c r="O76" i="49"/>
  <c r="O180" i="61"/>
  <c r="O194" i="61" s="1"/>
  <c r="P56" i="41"/>
  <c r="O383" i="33"/>
  <c r="I19" i="48"/>
  <c r="J20" i="48"/>
  <c r="CA26" i="57"/>
  <c r="CA7" i="57" s="1"/>
  <c r="J95" i="61"/>
  <c r="J109" i="61" s="1"/>
  <c r="K40" i="43"/>
  <c r="J31" i="43"/>
  <c r="L57" i="51"/>
  <c r="L22" i="42" s="1"/>
  <c r="X7" i="51"/>
  <c r="N24" i="51"/>
  <c r="B93" i="49"/>
  <c r="B94" i="49" s="1"/>
  <c r="B91" i="49"/>
  <c r="P17" i="46"/>
  <c r="J123" i="41"/>
  <c r="J122" i="41" s="1"/>
  <c r="C121" i="47"/>
  <c r="C124" i="47"/>
  <c r="C164" i="33" s="1"/>
  <c r="C248" i="33" s="1"/>
  <c r="AJ9" i="57"/>
  <c r="I195" i="33"/>
  <c r="J123" i="40"/>
  <c r="J122" i="40" s="1"/>
  <c r="R36" i="43"/>
  <c r="S4" i="43"/>
  <c r="AM139" i="57"/>
  <c r="P14" i="43"/>
  <c r="O76" i="43"/>
  <c r="AM141" i="57"/>
  <c r="AM219" i="57"/>
  <c r="Y13" i="57"/>
  <c r="C121" i="1"/>
  <c r="C124" i="1"/>
  <c r="X12" i="51"/>
  <c r="N29" i="51"/>
  <c r="L62" i="51"/>
  <c r="L22" i="46" s="1"/>
  <c r="AE11" i="57"/>
  <c r="AD109" i="57"/>
  <c r="AD138" i="57"/>
  <c r="C124" i="48"/>
  <c r="C165" i="33" s="1"/>
  <c r="C249" i="33" s="1"/>
  <c r="C121" i="48"/>
  <c r="R4" i="42"/>
  <c r="Q36" i="42"/>
  <c r="B93" i="41"/>
  <c r="B94" i="41" s="1"/>
  <c r="B91" i="41"/>
  <c r="B93" i="42"/>
  <c r="B94" i="42" s="1"/>
  <c r="B91" i="42"/>
  <c r="AK223" i="57"/>
  <c r="Q36" i="1"/>
  <c r="R4" i="1"/>
  <c r="J123" i="47"/>
  <c r="J122" i="47" s="1"/>
  <c r="L55" i="51"/>
  <c r="L22" i="32" s="1"/>
  <c r="X5" i="51"/>
  <c r="X16" i="51" s="1"/>
  <c r="N22" i="51"/>
  <c r="Q14" i="45"/>
  <c r="P76" i="45"/>
  <c r="N178" i="61"/>
  <c r="N381" i="33"/>
  <c r="O56" i="1"/>
  <c r="N135" i="1"/>
  <c r="C148" i="33"/>
  <c r="C86" i="45"/>
  <c r="BY28" i="57"/>
  <c r="BY9" i="57" s="1"/>
  <c r="H97" i="61"/>
  <c r="H111" i="61" s="1"/>
  <c r="I40" i="44"/>
  <c r="H31" i="44"/>
  <c r="AB12" i="57"/>
  <c r="E198" i="33"/>
  <c r="C124" i="42"/>
  <c r="C121" i="42"/>
  <c r="X4" i="49"/>
  <c r="AK7" i="57"/>
  <c r="J20" i="42"/>
  <c r="I19" i="42"/>
  <c r="J123" i="45"/>
  <c r="J122" i="45" s="1"/>
  <c r="B93" i="47"/>
  <c r="B94" i="47" s="1"/>
  <c r="B91" i="47"/>
  <c r="Q36" i="45"/>
  <c r="AJ8" i="57"/>
  <c r="AI8" i="57" s="1"/>
  <c r="I194" i="33"/>
  <c r="O186" i="61"/>
  <c r="O200" i="61" s="1"/>
  <c r="O389" i="33"/>
  <c r="P56" i="46"/>
  <c r="P36" i="47"/>
  <c r="Q4" i="47"/>
  <c r="AR4" i="57"/>
  <c r="M190" i="33"/>
  <c r="Q14" i="1"/>
  <c r="P76" i="1"/>
  <c r="Y4" i="45"/>
  <c r="AM140" i="57"/>
  <c r="AM138" i="57"/>
  <c r="AA109" i="57"/>
  <c r="AA138" i="57"/>
  <c r="P17" i="43"/>
  <c r="M82" i="33"/>
  <c r="M67" i="59" s="1"/>
  <c r="N127" i="33"/>
  <c r="C147" i="33"/>
  <c r="C86" i="44"/>
  <c r="P17" i="42"/>
  <c r="P17" i="40"/>
  <c r="C121" i="32"/>
  <c r="C124" i="32"/>
  <c r="D120" i="45"/>
  <c r="J123" i="32"/>
  <c r="J122" i="32" s="1"/>
  <c r="R36" i="48"/>
  <c r="C124" i="44"/>
  <c r="C161" i="33" s="1"/>
  <c r="C245" i="33" s="1"/>
  <c r="C121" i="44"/>
  <c r="AM212" i="57"/>
  <c r="AM134" i="57"/>
  <c r="X8" i="51"/>
  <c r="N25" i="51"/>
  <c r="L58" i="51"/>
  <c r="L22" i="43" s="1"/>
  <c r="M185" i="61"/>
  <c r="M199" i="61" s="1"/>
  <c r="M388" i="33"/>
  <c r="N56" i="45"/>
  <c r="C84" i="33"/>
  <c r="W95" i="57"/>
  <c r="W124" i="57"/>
  <c r="O76" i="46"/>
  <c r="P14" i="46"/>
  <c r="U13" i="57"/>
  <c r="AI9" i="57"/>
  <c r="P36" i="44"/>
  <c r="Q4" i="44"/>
  <c r="P17" i="1"/>
  <c r="P36" i="49"/>
  <c r="I19" i="32"/>
  <c r="J20" i="32"/>
  <c r="B93" i="44"/>
  <c r="B94" i="44" s="1"/>
  <c r="B91" i="44"/>
  <c r="C124" i="45"/>
  <c r="C162" i="33" s="1"/>
  <c r="C246" i="33" s="1"/>
  <c r="C121" i="45"/>
  <c r="L179" i="61"/>
  <c r="L382" i="33"/>
  <c r="M56" i="32"/>
  <c r="L34" i="33"/>
  <c r="P17" i="44"/>
  <c r="AN118" i="33"/>
  <c r="R36" i="32"/>
  <c r="P17" i="47"/>
  <c r="H120" i="1"/>
  <c r="H19" i="41"/>
  <c r="I20" i="41"/>
  <c r="AO59" i="57"/>
  <c r="AO61" i="57"/>
  <c r="AO62" i="57" s="1"/>
  <c r="G42" i="46"/>
  <c r="G40" i="46" s="1"/>
  <c r="M80" i="51"/>
  <c r="AO3" i="57"/>
  <c r="AN70" i="57"/>
  <c r="AN75" i="57"/>
  <c r="AN74" i="57"/>
  <c r="AN78" i="57"/>
  <c r="AN79" i="57"/>
  <c r="AN80" i="57"/>
  <c r="AN81" i="57"/>
  <c r="AN73" i="57"/>
  <c r="AN77" i="57"/>
  <c r="AN76" i="57"/>
  <c r="AN71" i="57"/>
  <c r="AN72" i="57"/>
  <c r="AN6" i="57"/>
  <c r="K192" i="33"/>
  <c r="AA108" i="57"/>
  <c r="AA137" i="57"/>
  <c r="AM142" i="57"/>
  <c r="I19" i="40"/>
  <c r="J20" i="40"/>
  <c r="O188" i="61"/>
  <c r="O202" i="61" s="1"/>
  <c r="O391" i="33"/>
  <c r="P56" i="48"/>
  <c r="N42" i="42"/>
  <c r="T75" i="51"/>
  <c r="J123" i="48"/>
  <c r="J122" i="48" s="1"/>
  <c r="AM136" i="57"/>
  <c r="AM209" i="57"/>
  <c r="AM131" i="57"/>
  <c r="AM102" i="57"/>
  <c r="AF10" i="57"/>
  <c r="G196" i="33"/>
  <c r="B93" i="46"/>
  <c r="B94" i="46" s="1"/>
  <c r="B91" i="46"/>
  <c r="D120" i="44"/>
  <c r="I19" i="45"/>
  <c r="J20" i="45"/>
  <c r="O76" i="47"/>
  <c r="P14" i="47"/>
  <c r="N184" i="61"/>
  <c r="N198" i="61" s="1"/>
  <c r="N387" i="33"/>
  <c r="O56" i="44"/>
  <c r="L42" i="40"/>
  <c r="R77" i="51"/>
  <c r="P17" i="45"/>
  <c r="U4" i="48"/>
  <c r="B93" i="32"/>
  <c r="B94" i="32" s="1"/>
  <c r="B91" i="32"/>
  <c r="I19" i="46"/>
  <c r="J20" i="46"/>
  <c r="CC24" i="57"/>
  <c r="CC5" i="57" s="1"/>
  <c r="L93" i="61"/>
  <c r="L107" i="61" s="1"/>
  <c r="C121" i="61" s="1"/>
  <c r="L31" i="41"/>
  <c r="N32" i="51"/>
  <c r="L65" i="51"/>
  <c r="L22" i="49" s="1"/>
  <c r="X15" i="51"/>
  <c r="AK88" i="57"/>
  <c r="AK117" i="57"/>
  <c r="CA27" i="57"/>
  <c r="CA8" i="57" s="1"/>
  <c r="J96" i="61"/>
  <c r="J110" i="61" s="1"/>
  <c r="K40" i="40"/>
  <c r="J31" i="40"/>
  <c r="I42" i="45"/>
  <c r="I40" i="45" s="1"/>
  <c r="O79" i="51"/>
  <c r="K66" i="51"/>
  <c r="BU32" i="57"/>
  <c r="BU13" i="57" s="1"/>
  <c r="D101" i="61"/>
  <c r="D115" i="61" s="1"/>
  <c r="D31" i="48"/>
  <c r="I70" i="55"/>
  <c r="I113" i="1" s="1"/>
  <c r="AJ88" i="57"/>
  <c r="AJ117" i="57"/>
  <c r="J20" i="47"/>
  <c r="I19" i="47"/>
  <c r="X10" i="51"/>
  <c r="L60" i="51"/>
  <c r="L22" i="44" s="1"/>
  <c r="N27" i="51"/>
  <c r="M42" i="41"/>
  <c r="M40" i="41" s="1"/>
  <c r="S74" i="51"/>
  <c r="W10" i="57"/>
  <c r="V137" i="57"/>
  <c r="K193" i="61"/>
  <c r="K190" i="61"/>
  <c r="K204" i="61" s="1"/>
  <c r="M181" i="61"/>
  <c r="M195" i="61" s="1"/>
  <c r="M384" i="33"/>
  <c r="N56" i="42"/>
  <c r="G141" i="33"/>
  <c r="L42" i="43"/>
  <c r="R76" i="51"/>
  <c r="AF11" i="57"/>
  <c r="G197" i="33"/>
  <c r="AP5" i="57"/>
  <c r="AO5" i="57" s="1"/>
  <c r="L191" i="33"/>
  <c r="C304" i="51"/>
  <c r="C305" i="51"/>
  <c r="C309" i="51" s="1"/>
  <c r="C302" i="51"/>
  <c r="T14" i="57"/>
  <c r="U14" i="57" s="1"/>
  <c r="V14" i="57" s="1"/>
  <c r="X112" i="57"/>
  <c r="O76" i="44"/>
  <c r="P14" i="44"/>
  <c r="V391" i="51"/>
  <c r="U393" i="51"/>
  <c r="U383" i="51" s="1"/>
  <c r="U46" i="51" s="1"/>
  <c r="U58" i="46" s="1"/>
  <c r="E42" i="48"/>
  <c r="E40" i="48" s="1"/>
  <c r="K82" i="51"/>
  <c r="B93" i="43"/>
  <c r="B94" i="43" s="1"/>
  <c r="B91" i="43"/>
  <c r="C79" i="55"/>
  <c r="C113" i="47" s="1"/>
  <c r="X97" i="57"/>
  <c r="X126" i="57"/>
  <c r="AC10" i="57"/>
  <c r="M192" i="61"/>
  <c r="J123" i="44"/>
  <c r="J122" i="44" s="1"/>
  <c r="Q42" i="1"/>
  <c r="W72" i="51"/>
  <c r="K36" i="33"/>
  <c r="K45" i="59"/>
  <c r="AM5" i="57"/>
  <c r="P36" i="41"/>
  <c r="Q4" i="41"/>
  <c r="J123" i="43"/>
  <c r="J122" i="43" s="1"/>
  <c r="C121" i="40"/>
  <c r="C124" i="40"/>
  <c r="Q36" i="40"/>
  <c r="R4" i="40"/>
  <c r="Q14" i="48"/>
  <c r="P76" i="48"/>
  <c r="AG8" i="57"/>
  <c r="B93" i="45"/>
  <c r="B94" i="45" s="1"/>
  <c r="B91" i="45"/>
  <c r="E101" i="61" l="1"/>
  <c r="E115" i="61" s="1"/>
  <c r="BV32" i="57"/>
  <c r="BV13" i="57" s="1"/>
  <c r="E31" i="48"/>
  <c r="BZ29" i="57"/>
  <c r="BZ10" i="57" s="1"/>
  <c r="I98" i="61"/>
  <c r="I112" i="61" s="1"/>
  <c r="I31" i="45"/>
  <c r="BX30" i="57"/>
  <c r="BX11" i="57" s="1"/>
  <c r="G99" i="61"/>
  <c r="G113" i="61" s="1"/>
  <c r="B127" i="61" s="1"/>
  <c r="H40" i="46"/>
  <c r="G31" i="46"/>
  <c r="CD24" i="57"/>
  <c r="CD5" i="57" s="1"/>
  <c r="M93" i="61"/>
  <c r="M107" i="61" s="1"/>
  <c r="M31" i="41"/>
  <c r="C114" i="47"/>
  <c r="C115" i="47" s="1"/>
  <c r="C263" i="33" s="1"/>
  <c r="C120" i="47"/>
  <c r="K20" i="49"/>
  <c r="J19" i="49"/>
  <c r="N82" i="33"/>
  <c r="N67" i="59" s="1"/>
  <c r="O127" i="33"/>
  <c r="E120" i="44"/>
  <c r="BU33" i="57"/>
  <c r="BU14" i="57" s="1"/>
  <c r="D102" i="61"/>
  <c r="D116" i="61" s="1"/>
  <c r="E40" i="49"/>
  <c r="D31" i="49"/>
  <c r="W137" i="57"/>
  <c r="W108" i="57"/>
  <c r="M63" i="51"/>
  <c r="M22" i="47" s="1"/>
  <c r="Y13" i="51"/>
  <c r="F42" i="48"/>
  <c r="F40" i="48" s="1"/>
  <c r="L82" i="51"/>
  <c r="K84" i="51"/>
  <c r="E143" i="33"/>
  <c r="AA110" i="57"/>
  <c r="AA139" i="57"/>
  <c r="F72" i="55"/>
  <c r="F113" i="41" s="1"/>
  <c r="AD119" i="57"/>
  <c r="AD90" i="57"/>
  <c r="AE104" i="57"/>
  <c r="K20" i="45"/>
  <c r="J19" i="45"/>
  <c r="N192" i="61"/>
  <c r="AA123" i="57"/>
  <c r="AA94" i="57"/>
  <c r="M59" i="51"/>
  <c r="M22" i="40" s="1"/>
  <c r="Y9" i="51"/>
  <c r="D147" i="33"/>
  <c r="Y6" i="51"/>
  <c r="M56" i="51"/>
  <c r="M22" i="41" s="1"/>
  <c r="K58" i="55"/>
  <c r="K172" i="33" s="1"/>
  <c r="AN211" i="57"/>
  <c r="AN133" i="57"/>
  <c r="AE226" i="57"/>
  <c r="K46" i="41" s="1"/>
  <c r="K20" i="47"/>
  <c r="J19" i="47"/>
  <c r="AG11" i="57"/>
  <c r="R14" i="1"/>
  <c r="Q76" i="1"/>
  <c r="C38" i="33"/>
  <c r="C40" i="33"/>
  <c r="C42" i="33"/>
  <c r="C47" i="59" s="1"/>
  <c r="AD13" i="57"/>
  <c r="F199" i="33"/>
  <c r="CE23" i="57"/>
  <c r="CE4" i="57" s="1"/>
  <c r="N92" i="61"/>
  <c r="N106" i="61" s="1"/>
  <c r="O40" i="32"/>
  <c r="N31" i="32"/>
  <c r="M42" i="43"/>
  <c r="S76" i="51"/>
  <c r="I120" i="1"/>
  <c r="K61" i="55"/>
  <c r="K175" i="33" s="1"/>
  <c r="AN136" i="57"/>
  <c r="AE229" i="57"/>
  <c r="K46" i="40" s="1"/>
  <c r="P76" i="46"/>
  <c r="Q14" i="46"/>
  <c r="P180" i="61"/>
  <c r="P194" i="61" s="1"/>
  <c r="P383" i="33"/>
  <c r="Q56" i="41"/>
  <c r="CF22" i="57"/>
  <c r="CF3" i="57" s="1"/>
  <c r="P40" i="1"/>
  <c r="O91" i="61"/>
  <c r="O105" i="61" s="1"/>
  <c r="O31" i="1"/>
  <c r="Q17" i="49"/>
  <c r="Z4" i="51"/>
  <c r="N54" i="51"/>
  <c r="L66" i="51"/>
  <c r="AC13" i="57"/>
  <c r="Q17" i="47"/>
  <c r="AP59" i="57"/>
  <c r="AP61" i="57"/>
  <c r="AP62" i="57" s="1"/>
  <c r="R14" i="48"/>
  <c r="Q76" i="48"/>
  <c r="AF67" i="57"/>
  <c r="AG66" i="57"/>
  <c r="AF103" i="57"/>
  <c r="M64" i="51"/>
  <c r="M22" i="48" s="1"/>
  <c r="Y14" i="51"/>
  <c r="CB26" i="57"/>
  <c r="CB7" i="57" s="1"/>
  <c r="K95" i="61"/>
  <c r="K109" i="61" s="1"/>
  <c r="L40" i="43"/>
  <c r="K31" i="43"/>
  <c r="AM88" i="57"/>
  <c r="AM117" i="57"/>
  <c r="Q36" i="44"/>
  <c r="R4" i="44"/>
  <c r="Q36" i="41"/>
  <c r="R4" i="41"/>
  <c r="L45" i="59"/>
  <c r="L36" i="33"/>
  <c r="W4" i="32"/>
  <c r="Q36" i="47"/>
  <c r="R4" i="47"/>
  <c r="Y11" i="51"/>
  <c r="M61" i="51"/>
  <c r="M22" i="45" s="1"/>
  <c r="H42" i="49"/>
  <c r="N83" i="51"/>
  <c r="F120" i="42"/>
  <c r="AL9" i="57"/>
  <c r="J195" i="33"/>
  <c r="C119" i="49"/>
  <c r="K20" i="44"/>
  <c r="J19" i="44"/>
  <c r="S4" i="40"/>
  <c r="R36" i="40"/>
  <c r="Q17" i="1"/>
  <c r="C160" i="33"/>
  <c r="C244" i="33" s="1"/>
  <c r="C86" i="40"/>
  <c r="AP6" i="57"/>
  <c r="AO6" i="57" s="1"/>
  <c r="L192" i="33"/>
  <c r="K63" i="55"/>
  <c r="K177" i="33" s="1"/>
  <c r="AE231" i="57"/>
  <c r="K46" i="45" s="1"/>
  <c r="AN138" i="57"/>
  <c r="AL8" i="57"/>
  <c r="J194" i="33"/>
  <c r="K20" i="42"/>
  <c r="J19" i="42"/>
  <c r="AM143" i="57"/>
  <c r="C15" i="61"/>
  <c r="C29" i="61" s="1"/>
  <c r="C17" i="61"/>
  <c r="Q17" i="45"/>
  <c r="M179" i="61"/>
  <c r="N56" i="32"/>
  <c r="M382" i="33"/>
  <c r="M34" i="33"/>
  <c r="AC12" i="57"/>
  <c r="AB139" i="57"/>
  <c r="AB110" i="57"/>
  <c r="Q14" i="49"/>
  <c r="P76" i="49"/>
  <c r="AT4" i="57"/>
  <c r="N190" i="33"/>
  <c r="F19" i="59"/>
  <c r="B11" i="59"/>
  <c r="D79" i="55"/>
  <c r="D113" i="47" s="1"/>
  <c r="Z97" i="57"/>
  <c r="Z126" i="57"/>
  <c r="AA111" i="57"/>
  <c r="K20" i="1"/>
  <c r="J19" i="1"/>
  <c r="H141" i="33"/>
  <c r="O178" i="61"/>
  <c r="O381" i="33"/>
  <c r="P56" i="1"/>
  <c r="O135" i="1"/>
  <c r="M65" i="51"/>
  <c r="M22" i="49" s="1"/>
  <c r="Y15" i="51"/>
  <c r="P182" i="61"/>
  <c r="P196" i="61" s="1"/>
  <c r="P385" i="33"/>
  <c r="Q56" i="43"/>
  <c r="E120" i="45"/>
  <c r="Q14" i="41"/>
  <c r="P76" i="41"/>
  <c r="S36" i="48"/>
  <c r="Y5" i="51"/>
  <c r="M55" i="51"/>
  <c r="M22" i="32" s="1"/>
  <c r="Q14" i="40"/>
  <c r="P76" i="40"/>
  <c r="C157" i="33"/>
  <c r="C241" i="33" s="1"/>
  <c r="C86" i="41"/>
  <c r="J19" i="46"/>
  <c r="K20" i="46"/>
  <c r="C306" i="51"/>
  <c r="C308" i="51"/>
  <c r="C310" i="51" s="1"/>
  <c r="Q14" i="43"/>
  <c r="P76" i="43"/>
  <c r="O183" i="61"/>
  <c r="O197" i="61" s="1"/>
  <c r="O386" i="33"/>
  <c r="P56" i="40"/>
  <c r="Z4" i="45"/>
  <c r="K65" i="55"/>
  <c r="K179" i="33" s="1"/>
  <c r="AN140" i="57"/>
  <c r="AE233" i="57"/>
  <c r="K46" i="47" s="1"/>
  <c r="S36" i="43"/>
  <c r="T4" i="43"/>
  <c r="K64" i="55"/>
  <c r="K178" i="33" s="1"/>
  <c r="AN139" i="57"/>
  <c r="AE232" i="57"/>
  <c r="K46" i="46" s="1"/>
  <c r="K56" i="55"/>
  <c r="K170" i="33" s="1"/>
  <c r="AN102" i="57"/>
  <c r="AN209" i="57"/>
  <c r="AN131" i="57"/>
  <c r="AE224" i="57"/>
  <c r="K46" i="1" s="1"/>
  <c r="H42" i="46"/>
  <c r="N80" i="51"/>
  <c r="O42" i="32"/>
  <c r="U73" i="51"/>
  <c r="CK2" i="57"/>
  <c r="S189" i="33"/>
  <c r="AP7" i="57"/>
  <c r="AO7" i="57" s="1"/>
  <c r="L193" i="33"/>
  <c r="F77" i="55"/>
  <c r="F113" i="45" s="1"/>
  <c r="AD95" i="57"/>
  <c r="AD124" i="57"/>
  <c r="AE109" i="57"/>
  <c r="J19" i="40"/>
  <c r="K20" i="40"/>
  <c r="Y8" i="51"/>
  <c r="M58" i="51"/>
  <c r="M22" i="43" s="1"/>
  <c r="V393" i="51"/>
  <c r="V383" i="51" s="1"/>
  <c r="V46" i="51" s="1"/>
  <c r="V58" i="46" s="1"/>
  <c r="W391" i="51"/>
  <c r="C155" i="33"/>
  <c r="C86" i="1"/>
  <c r="S36" i="32"/>
  <c r="N42" i="41"/>
  <c r="N40" i="41" s="1"/>
  <c r="T74" i="51"/>
  <c r="Y140" i="57"/>
  <c r="Y111" i="57"/>
  <c r="K57" i="55"/>
  <c r="K171" i="33" s="1"/>
  <c r="AN132" i="57"/>
  <c r="AE225" i="57"/>
  <c r="K46" i="32" s="1"/>
  <c r="AN210" i="57"/>
  <c r="Q17" i="41"/>
  <c r="K62" i="55"/>
  <c r="K176" i="33" s="1"/>
  <c r="AN137" i="57"/>
  <c r="AE230" i="57"/>
  <c r="K46" i="44" s="1"/>
  <c r="F75" i="55"/>
  <c r="F113" i="40" s="1"/>
  <c r="AD122" i="57"/>
  <c r="AD93" i="57"/>
  <c r="AE107" i="57"/>
  <c r="Y10" i="51"/>
  <c r="M60" i="51"/>
  <c r="M22" i="44" s="1"/>
  <c r="K20" i="48"/>
  <c r="J19" i="48"/>
  <c r="AF106" i="57"/>
  <c r="AE92" i="57"/>
  <c r="AE121" i="57"/>
  <c r="AL223" i="57"/>
  <c r="S4" i="1"/>
  <c r="R36" i="1"/>
  <c r="Y4" i="49"/>
  <c r="R17" i="32"/>
  <c r="R42" i="1"/>
  <c r="X72" i="51"/>
  <c r="AR56" i="57"/>
  <c r="AR58" i="57" s="1"/>
  <c r="AS4" i="57"/>
  <c r="AS56" i="57" s="1"/>
  <c r="AS58" i="57" s="1"/>
  <c r="AR5" i="57"/>
  <c r="M191" i="33"/>
  <c r="O42" i="42"/>
  <c r="U75" i="51"/>
  <c r="Z14" i="57"/>
  <c r="D200" i="33"/>
  <c r="L193" i="61"/>
  <c r="C207" i="61" s="1"/>
  <c r="L190" i="61"/>
  <c r="L204" i="61" s="1"/>
  <c r="C218" i="61" s="1"/>
  <c r="C9" i="55"/>
  <c r="C91" i="33"/>
  <c r="BZ28" i="57"/>
  <c r="BZ9" i="57" s="1"/>
  <c r="I97" i="61"/>
  <c r="I111" i="61" s="1"/>
  <c r="J40" i="44"/>
  <c r="I31" i="44"/>
  <c r="R36" i="42"/>
  <c r="S4" i="42"/>
  <c r="E146" i="33"/>
  <c r="O187" i="61"/>
  <c r="O201" i="61" s="1"/>
  <c r="O390" i="33"/>
  <c r="P56" i="47"/>
  <c r="S4" i="46"/>
  <c r="R36" i="46"/>
  <c r="O184" i="61"/>
  <c r="O198" i="61" s="1"/>
  <c r="O387" i="33"/>
  <c r="P56" i="44"/>
  <c r="J70" i="55"/>
  <c r="J113" i="1" s="1"/>
  <c r="AL88" i="57"/>
  <c r="AL117" i="57"/>
  <c r="Y139" i="57"/>
  <c r="Y110" i="57"/>
  <c r="Q14" i="47"/>
  <c r="P76" i="47"/>
  <c r="R36" i="45"/>
  <c r="C159" i="33"/>
  <c r="C243" i="33" s="1"/>
  <c r="C86" i="43"/>
  <c r="AH11" i="57"/>
  <c r="H197" i="33"/>
  <c r="C80" i="55"/>
  <c r="C113" i="48" s="1"/>
  <c r="X98" i="57"/>
  <c r="X127" i="57"/>
  <c r="Y112" i="57"/>
  <c r="R14" i="45"/>
  <c r="Q76" i="45"/>
  <c r="O189" i="61"/>
  <c r="O203" i="61" s="1"/>
  <c r="O392" i="33"/>
  <c r="P56" i="49"/>
  <c r="K66" i="55"/>
  <c r="K180" i="33" s="1"/>
  <c r="AN141" i="57"/>
  <c r="AN219" i="57"/>
  <c r="AE234" i="57"/>
  <c r="K46" i="48" s="1"/>
  <c r="Q81" i="33"/>
  <c r="Q66" i="59" s="1"/>
  <c r="V13" i="57"/>
  <c r="AP3" i="57"/>
  <c r="AO70" i="57"/>
  <c r="AO78" i="57"/>
  <c r="AO77" i="57"/>
  <c r="AO80" i="57"/>
  <c r="AO79" i="57"/>
  <c r="AO74" i="57"/>
  <c r="AO135" i="57" s="1"/>
  <c r="AO81" i="57"/>
  <c r="AO73" i="57"/>
  <c r="AO75" i="57"/>
  <c r="AO71" i="57"/>
  <c r="AO72" i="57"/>
  <c r="AO76" i="57"/>
  <c r="K20" i="43"/>
  <c r="J19" i="43"/>
  <c r="Q17" i="40"/>
  <c r="P186" i="61"/>
  <c r="P200" i="61" s="1"/>
  <c r="P389" i="33"/>
  <c r="Q56" i="46"/>
  <c r="AC124" i="57"/>
  <c r="AC95" i="57"/>
  <c r="CD25" i="57"/>
  <c r="CD6" i="57" s="1"/>
  <c r="M94" i="61"/>
  <c r="M108" i="61" s="1"/>
  <c r="N40" i="42"/>
  <c r="M31" i="42"/>
  <c r="C149" i="33"/>
  <c r="C86" i="46"/>
  <c r="J20" i="41"/>
  <c r="I19" i="41"/>
  <c r="N185" i="61"/>
  <c r="N199" i="61" s="1"/>
  <c r="N388" i="33"/>
  <c r="O56" i="45"/>
  <c r="CB27" i="57"/>
  <c r="CB8" i="57" s="1"/>
  <c r="K96" i="61"/>
  <c r="K110" i="61" s="1"/>
  <c r="L40" i="40"/>
  <c r="K31" i="40"/>
  <c r="AC94" i="57"/>
  <c r="AC123" i="57"/>
  <c r="AD108" i="57"/>
  <c r="S76" i="32"/>
  <c r="T14" i="32"/>
  <c r="Q17" i="43"/>
  <c r="P76" i="44"/>
  <c r="Q14" i="44"/>
  <c r="M57" i="51"/>
  <c r="M22" i="42" s="1"/>
  <c r="Y7" i="51"/>
  <c r="AE89" i="57"/>
  <c r="AE118" i="57"/>
  <c r="W14" i="57"/>
  <c r="V141" i="57"/>
  <c r="AA95" i="57"/>
  <c r="AA124" i="57"/>
  <c r="AO118" i="33"/>
  <c r="AG10" i="57"/>
  <c r="K67" i="55"/>
  <c r="K181" i="33" s="1"/>
  <c r="AN142" i="57"/>
  <c r="AE235" i="57"/>
  <c r="K46" i="49" s="1"/>
  <c r="AQ5" i="57"/>
  <c r="D148" i="33"/>
  <c r="V14" i="42"/>
  <c r="U76" i="42"/>
  <c r="C156" i="33"/>
  <c r="C240" i="33" s="1"/>
  <c r="C86" i="32"/>
  <c r="W125" i="57"/>
  <c r="W96" i="57"/>
  <c r="M42" i="40"/>
  <c r="S77" i="51"/>
  <c r="P188" i="61"/>
  <c r="P202" i="61" s="1"/>
  <c r="P391" i="33"/>
  <c r="Q56" i="48"/>
  <c r="H42" i="47"/>
  <c r="N81" i="51"/>
  <c r="K42" i="44"/>
  <c r="Q78" i="51"/>
  <c r="Q17" i="48"/>
  <c r="Q17" i="46"/>
  <c r="D78" i="55"/>
  <c r="D113" i="46" s="1"/>
  <c r="Z96" i="57"/>
  <c r="Z125" i="57"/>
  <c r="J19" i="32"/>
  <c r="K20" i="32"/>
  <c r="M62" i="51"/>
  <c r="M22" i="46" s="1"/>
  <c r="Y12" i="51"/>
  <c r="AQ59" i="57"/>
  <c r="AQ61" i="57"/>
  <c r="AQ62" i="57" s="1"/>
  <c r="Q36" i="49"/>
  <c r="X15" i="57"/>
  <c r="C201" i="33"/>
  <c r="C202" i="33" s="1"/>
  <c r="C98" i="33" s="1"/>
  <c r="K59" i="55"/>
  <c r="K173" i="33" s="1"/>
  <c r="AN212" i="57"/>
  <c r="AN134" i="57"/>
  <c r="AE227" i="57"/>
  <c r="K46" i="42" s="1"/>
  <c r="F120" i="43"/>
  <c r="Q17" i="44"/>
  <c r="BX31" i="57"/>
  <c r="BX12" i="57" s="1"/>
  <c r="G100" i="61"/>
  <c r="G114" i="61" s="1"/>
  <c r="B128" i="61" s="1"/>
  <c r="H40" i="47"/>
  <c r="G31" i="47"/>
  <c r="K60" i="55"/>
  <c r="K174" i="33" s="1"/>
  <c r="AN135" i="57"/>
  <c r="AE228" i="57"/>
  <c r="K46" i="43" s="1"/>
  <c r="V4" i="48"/>
  <c r="C158" i="33"/>
  <c r="C242" i="33" s="1"/>
  <c r="C86" i="42"/>
  <c r="M22" i="1"/>
  <c r="N181" i="61"/>
  <c r="N195" i="61" s="1"/>
  <c r="N384" i="33"/>
  <c r="O56" i="42"/>
  <c r="J42" i="45"/>
  <c r="J40" i="45" s="1"/>
  <c r="P79" i="51"/>
  <c r="Q17" i="42"/>
  <c r="AH10" i="57"/>
  <c r="H196" i="33"/>
  <c r="F120" i="32"/>
  <c r="AE91" i="57"/>
  <c r="AE120" i="57"/>
  <c r="AF105" i="57"/>
  <c r="AD12" i="57"/>
  <c r="F198" i="33"/>
  <c r="CA29" i="57" l="1"/>
  <c r="CA10" i="57" s="1"/>
  <c r="J98" i="61"/>
  <c r="J112" i="61" s="1"/>
  <c r="J31" i="45"/>
  <c r="CE24" i="57"/>
  <c r="CE5" i="57" s="1"/>
  <c r="N93" i="61"/>
  <c r="N107" i="61" s="1"/>
  <c r="O40" i="41"/>
  <c r="N31" i="41"/>
  <c r="F101" i="61"/>
  <c r="F115" i="61" s="1"/>
  <c r="BW32" i="57"/>
  <c r="BW13" i="57" s="1"/>
  <c r="F31" i="48"/>
  <c r="C123" i="61"/>
  <c r="K19" i="32"/>
  <c r="L20" i="32"/>
  <c r="L20" i="48"/>
  <c r="K19" i="48"/>
  <c r="C150" i="33"/>
  <c r="C86" i="47"/>
  <c r="Z14" i="51"/>
  <c r="N64" i="51"/>
  <c r="N22" i="48" s="1"/>
  <c r="N60" i="51"/>
  <c r="N22" i="44" s="1"/>
  <c r="Z10" i="51"/>
  <c r="K70" i="55"/>
  <c r="K113" i="1" s="1"/>
  <c r="AN88" i="57"/>
  <c r="AN117" i="57"/>
  <c r="AE122" i="57"/>
  <c r="AE93" i="57"/>
  <c r="AF107" i="57"/>
  <c r="R17" i="45"/>
  <c r="G71" i="55"/>
  <c r="G113" i="32" s="1"/>
  <c r="AF89" i="57"/>
  <c r="AF118" i="57"/>
  <c r="U14" i="32"/>
  <c r="T76" i="32"/>
  <c r="K123" i="48"/>
  <c r="K122" i="48" s="1"/>
  <c r="AA14" i="57"/>
  <c r="Y14" i="57"/>
  <c r="Y98" i="57" s="1"/>
  <c r="Q180" i="61"/>
  <c r="Q383" i="33"/>
  <c r="R56" i="41"/>
  <c r="W14" i="42"/>
  <c r="V76" i="42"/>
  <c r="Q186" i="61"/>
  <c r="Q389" i="33"/>
  <c r="R56" i="46"/>
  <c r="K123" i="46"/>
  <c r="K122" i="46" s="1"/>
  <c r="D120" i="46"/>
  <c r="P42" i="42"/>
  <c r="V75" i="51"/>
  <c r="T36" i="48"/>
  <c r="L20" i="1"/>
  <c r="K19" i="1"/>
  <c r="AM9" i="57"/>
  <c r="G42" i="48"/>
  <c r="G40" i="48" s="1"/>
  <c r="M82" i="51"/>
  <c r="S14" i="48"/>
  <c r="R76" i="48"/>
  <c r="R17" i="42"/>
  <c r="R17" i="46"/>
  <c r="AK9" i="57"/>
  <c r="K123" i="44"/>
  <c r="K122" i="44" s="1"/>
  <c r="AA126" i="57"/>
  <c r="AA97" i="57"/>
  <c r="AB111" i="57"/>
  <c r="R14" i="46"/>
  <c r="Q76" i="46"/>
  <c r="K123" i="41"/>
  <c r="K122" i="41" s="1"/>
  <c r="N63" i="51"/>
  <c r="N22" i="47" s="1"/>
  <c r="Z13" i="51"/>
  <c r="Z12" i="51"/>
  <c r="N62" i="51"/>
  <c r="N22" i="46" s="1"/>
  <c r="S14" i="1"/>
  <c r="R76" i="1"/>
  <c r="C239" i="33"/>
  <c r="C251" i="33" s="1"/>
  <c r="C167" i="33"/>
  <c r="C184" i="33"/>
  <c r="C113" i="33" s="1"/>
  <c r="C119" i="33" s="1"/>
  <c r="C121" i="49"/>
  <c r="C124" i="33" s="1"/>
  <c r="C101" i="33" s="1"/>
  <c r="C124" i="49"/>
  <c r="C166" i="33" s="1"/>
  <c r="C250" i="33" s="1"/>
  <c r="AV4" i="57"/>
  <c r="O190" i="33"/>
  <c r="AA96" i="57"/>
  <c r="AA125" i="57"/>
  <c r="BY31" i="57"/>
  <c r="BY12" i="57" s="1"/>
  <c r="H100" i="61"/>
  <c r="H114" i="61" s="1"/>
  <c r="H31" i="47"/>
  <c r="W393" i="51"/>
  <c r="W383" i="51" s="1"/>
  <c r="X391" i="51"/>
  <c r="Q76" i="40"/>
  <c r="R14" i="40"/>
  <c r="F142" i="33"/>
  <c r="J120" i="1"/>
  <c r="AH66" i="57"/>
  <c r="AG67" i="57"/>
  <c r="AG103" i="57"/>
  <c r="K19" i="47"/>
  <c r="L20" i="47"/>
  <c r="AF13" i="57"/>
  <c r="G199" i="33"/>
  <c r="Z8" i="51"/>
  <c r="N58" i="51"/>
  <c r="N22" i="43" s="1"/>
  <c r="Z5" i="51"/>
  <c r="N55" i="51"/>
  <c r="N22" i="32" s="1"/>
  <c r="F120" i="40"/>
  <c r="F76" i="55"/>
  <c r="F113" i="44" s="1"/>
  <c r="AD123" i="57"/>
  <c r="AD94" i="57"/>
  <c r="AE108" i="57"/>
  <c r="P184" i="61"/>
  <c r="P198" i="61" s="1"/>
  <c r="P387" i="33"/>
  <c r="Q56" i="44"/>
  <c r="L20" i="40"/>
  <c r="K19" i="40"/>
  <c r="R17" i="44"/>
  <c r="AE124" i="57"/>
  <c r="AE95" i="57"/>
  <c r="AF109" i="57"/>
  <c r="F144" i="33"/>
  <c r="V140" i="57"/>
  <c r="W13" i="57"/>
  <c r="N179" i="61"/>
  <c r="O56" i="32"/>
  <c r="N382" i="33"/>
  <c r="N34" i="33"/>
  <c r="T4" i="46"/>
  <c r="S36" i="46"/>
  <c r="AR59" i="57"/>
  <c r="AR61" i="57"/>
  <c r="AR62" i="57" s="1"/>
  <c r="AN9" i="57"/>
  <c r="K195" i="33"/>
  <c r="P390" i="33"/>
  <c r="P187" i="61"/>
  <c r="P201" i="61" s="1"/>
  <c r="Q56" i="47"/>
  <c r="Z4" i="49"/>
  <c r="Y97" i="57"/>
  <c r="Y126" i="57"/>
  <c r="R36" i="41"/>
  <c r="S4" i="41"/>
  <c r="G73" i="55"/>
  <c r="G113" i="42" s="1"/>
  <c r="AF91" i="57"/>
  <c r="AF120" i="57"/>
  <c r="AG105" i="57"/>
  <c r="L20" i="44"/>
  <c r="K19" i="44"/>
  <c r="Y125" i="57"/>
  <c r="Y96" i="57"/>
  <c r="CG22" i="57"/>
  <c r="CG3" i="57" s="1"/>
  <c r="P91" i="61"/>
  <c r="P105" i="61" s="1"/>
  <c r="Q40" i="1"/>
  <c r="P31" i="1"/>
  <c r="AS5" i="57"/>
  <c r="T36" i="43"/>
  <c r="U4" i="43"/>
  <c r="K123" i="49"/>
  <c r="K122" i="49" s="1"/>
  <c r="D120" i="47"/>
  <c r="F17" i="59"/>
  <c r="B74" i="59"/>
  <c r="BY30" i="57"/>
  <c r="BY11" i="57" s="1"/>
  <c r="H99" i="61"/>
  <c r="H113" i="61" s="1"/>
  <c r="I40" i="46"/>
  <c r="H31" i="46"/>
  <c r="K19" i="43"/>
  <c r="L20" i="43"/>
  <c r="R17" i="48"/>
  <c r="S42" i="1"/>
  <c r="Y72" i="51"/>
  <c r="K123" i="42"/>
  <c r="K122" i="42" s="1"/>
  <c r="S14" i="45"/>
  <c r="R76" i="45"/>
  <c r="AA4" i="45"/>
  <c r="AO132" i="57"/>
  <c r="AO210" i="57"/>
  <c r="AO136" i="57"/>
  <c r="C114" i="48"/>
  <c r="C115" i="48" s="1"/>
  <c r="C264" i="33" s="1"/>
  <c r="C120" i="48"/>
  <c r="P42" i="32"/>
  <c r="P40" i="32" s="1"/>
  <c r="V73" i="51"/>
  <c r="AJ11" i="57"/>
  <c r="I197" i="33"/>
  <c r="AO219" i="57"/>
  <c r="AO141" i="57"/>
  <c r="S4" i="44"/>
  <c r="R36" i="44"/>
  <c r="R36" i="49"/>
  <c r="AO138" i="57"/>
  <c r="R81" i="33"/>
  <c r="R66" i="59" s="1"/>
  <c r="M45" i="59"/>
  <c r="M36" i="33"/>
  <c r="AA4" i="51"/>
  <c r="O54" i="51"/>
  <c r="E147" i="33"/>
  <c r="AB14" i="57"/>
  <c r="E200" i="33"/>
  <c r="AN143" i="57"/>
  <c r="K123" i="40"/>
  <c r="K122" i="40" s="1"/>
  <c r="S17" i="32"/>
  <c r="N42" i="43"/>
  <c r="T76" i="51"/>
  <c r="AC110" i="57"/>
  <c r="AC139" i="57"/>
  <c r="AC143" i="57" s="1"/>
  <c r="AO140" i="57"/>
  <c r="Q188" i="61"/>
  <c r="Q391" i="33"/>
  <c r="R56" i="48"/>
  <c r="AO139" i="57"/>
  <c r="S36" i="45"/>
  <c r="AM223" i="57"/>
  <c r="S36" i="1"/>
  <c r="T4" i="1"/>
  <c r="O42" i="41"/>
  <c r="U74" i="51"/>
  <c r="R14" i="43"/>
  <c r="Q76" i="43"/>
  <c r="L20" i="45"/>
  <c r="K19" i="45"/>
  <c r="O82" i="33"/>
  <c r="O67" i="59" s="1"/>
  <c r="P127" i="33"/>
  <c r="AR7" i="57"/>
  <c r="M193" i="33"/>
  <c r="O192" i="61"/>
  <c r="AR6" i="57"/>
  <c r="M192" i="33"/>
  <c r="R17" i="40"/>
  <c r="AO137" i="57"/>
  <c r="R14" i="41"/>
  <c r="Q76" i="41"/>
  <c r="AF12" i="57"/>
  <c r="G198" i="33"/>
  <c r="AO211" i="57"/>
  <c r="AO133" i="57"/>
  <c r="E148" i="33"/>
  <c r="AK8" i="57"/>
  <c r="O384" i="33"/>
  <c r="O181" i="61"/>
  <c r="O195" i="61" s="1"/>
  <c r="P56" i="42"/>
  <c r="R14" i="49"/>
  <c r="Q76" i="49"/>
  <c r="AO212" i="57"/>
  <c r="AO134" i="57"/>
  <c r="BV33" i="57"/>
  <c r="BV14" i="57" s="1"/>
  <c r="E102" i="61"/>
  <c r="E116" i="61" s="1"/>
  <c r="F40" i="49"/>
  <c r="E31" i="49"/>
  <c r="I42" i="47"/>
  <c r="I40" i="47" s="1"/>
  <c r="O81" i="51"/>
  <c r="CF23" i="57"/>
  <c r="CF4" i="57" s="1"/>
  <c r="O92" i="61"/>
  <c r="O106" i="61" s="1"/>
  <c r="O31" i="32"/>
  <c r="N65" i="51"/>
  <c r="N22" i="49" s="1"/>
  <c r="Z15" i="51"/>
  <c r="AO102" i="57"/>
  <c r="AO209" i="57"/>
  <c r="AO131" i="57"/>
  <c r="CA28" i="57"/>
  <c r="CA9" i="57" s="1"/>
  <c r="J97" i="61"/>
  <c r="J111" i="61" s="1"/>
  <c r="K40" i="44"/>
  <c r="J31" i="44"/>
  <c r="I42" i="46"/>
  <c r="O80" i="51"/>
  <c r="C350" i="51"/>
  <c r="C349" i="51"/>
  <c r="C352" i="51"/>
  <c r="C353" i="51"/>
  <c r="C344" i="51"/>
  <c r="C345" i="51"/>
  <c r="C348" i="51"/>
  <c r="C355" i="51"/>
  <c r="C354" i="51"/>
  <c r="C347" i="51"/>
  <c r="C346" i="51"/>
  <c r="C351" i="51"/>
  <c r="R17" i="1"/>
  <c r="K123" i="1"/>
  <c r="K122" i="1" s="1"/>
  <c r="K42" i="45"/>
  <c r="K40" i="45" s="1"/>
  <c r="Q79" i="51"/>
  <c r="P189" i="61"/>
  <c r="P203" i="61" s="1"/>
  <c r="P392" i="33"/>
  <c r="Q56" i="49"/>
  <c r="CC27" i="57"/>
  <c r="CC8" i="57" s="1"/>
  <c r="L96" i="61"/>
  <c r="L110" i="61" s="1"/>
  <c r="C124" i="61" s="1"/>
  <c r="M40" i="40"/>
  <c r="L31" i="40"/>
  <c r="F120" i="45"/>
  <c r="Z11" i="51"/>
  <c r="N61" i="51"/>
  <c r="N22" i="45" s="1"/>
  <c r="R36" i="47"/>
  <c r="S4" i="47"/>
  <c r="I141" i="33"/>
  <c r="K123" i="32"/>
  <c r="K122" i="32" s="1"/>
  <c r="K123" i="45"/>
  <c r="K122" i="45" s="1"/>
  <c r="N59" i="51"/>
  <c r="N22" i="40" s="1"/>
  <c r="Z9" i="51"/>
  <c r="AP118" i="33"/>
  <c r="E78" i="55"/>
  <c r="E113" i="46" s="1"/>
  <c r="AB125" i="57"/>
  <c r="AB96" i="57"/>
  <c r="CL2" i="57"/>
  <c r="T189" i="33"/>
  <c r="P183" i="61"/>
  <c r="P197" i="61" s="1"/>
  <c r="P386" i="33"/>
  <c r="Q56" i="40"/>
  <c r="Z15" i="57"/>
  <c r="D201" i="33"/>
  <c r="D202" i="33" s="1"/>
  <c r="D98" i="33" s="1"/>
  <c r="Y16" i="51"/>
  <c r="W141" i="57"/>
  <c r="W112" i="57"/>
  <c r="W4" i="48"/>
  <c r="Z7" i="51"/>
  <c r="N57" i="51"/>
  <c r="N22" i="42" s="1"/>
  <c r="AQ3" i="57"/>
  <c r="AP72" i="57"/>
  <c r="AP77" i="57"/>
  <c r="AP74" i="57"/>
  <c r="AP81" i="57"/>
  <c r="AP80" i="57"/>
  <c r="AP79" i="57"/>
  <c r="AP78" i="57"/>
  <c r="AP71" i="57"/>
  <c r="AP73" i="57"/>
  <c r="AP70" i="57"/>
  <c r="AP75" i="57"/>
  <c r="AP76" i="57"/>
  <c r="T36" i="32"/>
  <c r="AE90" i="57"/>
  <c r="AF104" i="57"/>
  <c r="AE119" i="57"/>
  <c r="F120" i="41"/>
  <c r="Q76" i="47"/>
  <c r="R14" i="47"/>
  <c r="C8" i="55"/>
  <c r="C107" i="1"/>
  <c r="C107" i="32"/>
  <c r="C106" i="32" s="1"/>
  <c r="C109" i="32" s="1"/>
  <c r="C103" i="32" s="1"/>
  <c r="C107" i="41"/>
  <c r="C106" i="41" s="1"/>
  <c r="C109" i="41" s="1"/>
  <c r="C103" i="41" s="1"/>
  <c r="C107" i="42"/>
  <c r="C106" i="42" s="1"/>
  <c r="C109" i="42" s="1"/>
  <c r="C103" i="42" s="1"/>
  <c r="C107" i="44"/>
  <c r="C106" i="44" s="1"/>
  <c r="C109" i="44" s="1"/>
  <c r="C103" i="44" s="1"/>
  <c r="C107" i="40"/>
  <c r="C106" i="40" s="1"/>
  <c r="C109" i="40" s="1"/>
  <c r="C103" i="40" s="1"/>
  <c r="C107" i="47"/>
  <c r="C106" i="47" s="1"/>
  <c r="C109" i="47" s="1"/>
  <c r="C103" i="47" s="1"/>
  <c r="C107" i="43"/>
  <c r="C106" i="43" s="1"/>
  <c r="C109" i="43" s="1"/>
  <c r="C103" i="43" s="1"/>
  <c r="C107" i="48"/>
  <c r="C106" i="48" s="1"/>
  <c r="C109" i="48" s="1"/>
  <c r="C103" i="48" s="1"/>
  <c r="C107" i="46"/>
  <c r="C106" i="46" s="1"/>
  <c r="C109" i="46" s="1"/>
  <c r="C103" i="46" s="1"/>
  <c r="C107" i="49"/>
  <c r="C106" i="49" s="1"/>
  <c r="C109" i="49" s="1"/>
  <c r="C103" i="49" s="1"/>
  <c r="C107" i="45"/>
  <c r="C106" i="45" s="1"/>
  <c r="C109" i="45" s="1"/>
  <c r="C103" i="45" s="1"/>
  <c r="AS59" i="57"/>
  <c r="AS61" i="57"/>
  <c r="AS62" i="57" s="1"/>
  <c r="L20" i="42"/>
  <c r="K19" i="42"/>
  <c r="Z6" i="51"/>
  <c r="N56" i="51"/>
  <c r="N22" i="41" s="1"/>
  <c r="R17" i="41"/>
  <c r="AU4" i="57"/>
  <c r="AU56" i="57" s="1"/>
  <c r="AU58" i="57" s="1"/>
  <c r="AT56" i="57"/>
  <c r="AT58" i="57" s="1"/>
  <c r="W94" i="57"/>
  <c r="W123" i="57"/>
  <c r="Y127" i="57"/>
  <c r="Z112" i="57"/>
  <c r="O185" i="61"/>
  <c r="O199" i="61" s="1"/>
  <c r="O388" i="33"/>
  <c r="P56" i="45"/>
  <c r="Q182" i="61"/>
  <c r="Q385" i="33"/>
  <c r="R56" i="43"/>
  <c r="S36" i="40"/>
  <c r="T4" i="40"/>
  <c r="R17" i="49"/>
  <c r="M193" i="61"/>
  <c r="M190" i="61"/>
  <c r="M204" i="61" s="1"/>
  <c r="R17" i="43"/>
  <c r="AN8" i="57"/>
  <c r="AM8" i="57" s="1"/>
  <c r="K194" i="33"/>
  <c r="F145" i="33"/>
  <c r="I42" i="49"/>
  <c r="O83" i="51"/>
  <c r="K123" i="47"/>
  <c r="K122" i="47" s="1"/>
  <c r="R17" i="47"/>
  <c r="L42" i="44"/>
  <c r="R78" i="51"/>
  <c r="X4" i="32"/>
  <c r="AO142" i="57"/>
  <c r="T15" i="57"/>
  <c r="X113" i="57"/>
  <c r="X142" i="57"/>
  <c r="X143" i="57" s="1"/>
  <c r="X16" i="57"/>
  <c r="N22" i="1"/>
  <c r="M66" i="51"/>
  <c r="S36" i="42"/>
  <c r="T4" i="42"/>
  <c r="AT5" i="57"/>
  <c r="N191" i="33"/>
  <c r="J19" i="41"/>
  <c r="K20" i="41"/>
  <c r="N42" i="40"/>
  <c r="T77" i="51"/>
  <c r="CE25" i="57"/>
  <c r="CE6" i="57" s="1"/>
  <c r="N94" i="61"/>
  <c r="N108" i="61" s="1"/>
  <c r="O40" i="42"/>
  <c r="N31" i="42"/>
  <c r="AE12" i="57"/>
  <c r="AD110" i="57"/>
  <c r="AD139" i="57"/>
  <c r="AD143" i="57" s="1"/>
  <c r="K123" i="43"/>
  <c r="K122" i="43" s="1"/>
  <c r="Q76" i="44"/>
  <c r="R14" i="44"/>
  <c r="AJ10" i="57"/>
  <c r="I196" i="33"/>
  <c r="G74" i="55"/>
  <c r="G113" i="43" s="1"/>
  <c r="AF121" i="57"/>
  <c r="AF92" i="57"/>
  <c r="AG106" i="57"/>
  <c r="L20" i="46"/>
  <c r="K19" i="46"/>
  <c r="P178" i="61"/>
  <c r="P381" i="33"/>
  <c r="Q56" i="1"/>
  <c r="P135" i="1"/>
  <c r="CC26" i="57"/>
  <c r="CC7" i="57" s="1"/>
  <c r="L95" i="61"/>
  <c r="L109" i="61" s="1"/>
  <c r="M40" i="43"/>
  <c r="L31" i="43"/>
  <c r="L20" i="49"/>
  <c r="K19" i="49"/>
  <c r="G101" i="61" l="1"/>
  <c r="G115" i="61" s="1"/>
  <c r="BX32" i="57"/>
  <c r="BX13" i="57" s="1"/>
  <c r="G31" i="48"/>
  <c r="CG23" i="57"/>
  <c r="CG4" i="57" s="1"/>
  <c r="P92" i="61"/>
  <c r="P106" i="61" s="1"/>
  <c r="Q40" i="32"/>
  <c r="P31" i="32"/>
  <c r="I100" i="61"/>
  <c r="I114" i="61" s="1"/>
  <c r="BZ31" i="57"/>
  <c r="BZ12" i="57" s="1"/>
  <c r="I31" i="47"/>
  <c r="K98" i="61"/>
  <c r="K112" i="61" s="1"/>
  <c r="CB29" i="57"/>
  <c r="CB10" i="57" s="1"/>
  <c r="K31" i="45"/>
  <c r="R182" i="61"/>
  <c r="R196" i="61" s="1"/>
  <c r="R385" i="33"/>
  <c r="S56" i="43"/>
  <c r="T4" i="44"/>
  <c r="S36" i="44"/>
  <c r="E210" i="61"/>
  <c r="F210" i="61" s="1"/>
  <c r="Q196" i="61"/>
  <c r="D210" i="61" s="1"/>
  <c r="G210" i="61" s="1"/>
  <c r="M20" i="49"/>
  <c r="L19" i="49"/>
  <c r="AH12" i="57"/>
  <c r="H198" i="33"/>
  <c r="S76" i="1"/>
  <c r="T14" i="1"/>
  <c r="C101" i="42"/>
  <c r="C212" i="33" s="1"/>
  <c r="C227" i="33" s="1"/>
  <c r="C66" i="42"/>
  <c r="C67" i="42" s="1"/>
  <c r="C68" i="42" s="1"/>
  <c r="C116" i="42"/>
  <c r="C287" i="33" s="1"/>
  <c r="C102" i="42"/>
  <c r="C71" i="42" s="1"/>
  <c r="AB15" i="57"/>
  <c r="AA15" i="57" s="1"/>
  <c r="E201" i="33"/>
  <c r="E202" i="33" s="1"/>
  <c r="E98" i="33" s="1"/>
  <c r="AS6" i="57"/>
  <c r="R188" i="61"/>
  <c r="R202" i="61" s="1"/>
  <c r="R391" i="33"/>
  <c r="S56" i="48"/>
  <c r="AG89" i="57"/>
  <c r="AG118" i="57"/>
  <c r="O62" i="51"/>
  <c r="O22" i="46" s="1"/>
  <c r="AA12" i="51"/>
  <c r="U36" i="48"/>
  <c r="O42" i="40"/>
  <c r="U77" i="51"/>
  <c r="P185" i="61"/>
  <c r="P199" i="61" s="1"/>
  <c r="P388" i="33"/>
  <c r="Q56" i="45"/>
  <c r="C101" i="41"/>
  <c r="C211" i="33" s="1"/>
  <c r="C226" i="33" s="1"/>
  <c r="C66" i="41"/>
  <c r="C67" i="41" s="1"/>
  <c r="C68" i="41" s="1"/>
  <c r="C116" i="41"/>
  <c r="C286" i="33" s="1"/>
  <c r="C102" i="41"/>
  <c r="C71" i="41" s="1"/>
  <c r="C151" i="33"/>
  <c r="C86" i="48"/>
  <c r="D150" i="33"/>
  <c r="O63" i="51"/>
  <c r="O22" i="47" s="1"/>
  <c r="AA13" i="51"/>
  <c r="C101" i="32"/>
  <c r="C210" i="33" s="1"/>
  <c r="C225" i="33" s="1"/>
  <c r="C66" i="32"/>
  <c r="C67" i="32" s="1"/>
  <c r="C68" i="32" s="1"/>
  <c r="C116" i="32"/>
  <c r="C285" i="33" s="1"/>
  <c r="C102" i="32"/>
  <c r="C71" i="32" s="1"/>
  <c r="S36" i="47"/>
  <c r="T4" i="47"/>
  <c r="Q202" i="61"/>
  <c r="D216" i="61" s="1"/>
  <c r="G216" i="61" s="1"/>
  <c r="E216" i="61"/>
  <c r="F216" i="61" s="1"/>
  <c r="C279" i="33"/>
  <c r="AI66" i="57"/>
  <c r="AH67" i="57"/>
  <c r="AH103" i="57"/>
  <c r="G120" i="32"/>
  <c r="AP8" i="57"/>
  <c r="L194" i="33"/>
  <c r="K19" i="41"/>
  <c r="L20" i="41"/>
  <c r="J42" i="49"/>
  <c r="P83" i="51"/>
  <c r="C97" i="33"/>
  <c r="C106" i="1"/>
  <c r="O57" i="51"/>
  <c r="O22" i="42" s="1"/>
  <c r="AA7" i="51"/>
  <c r="O22" i="1"/>
  <c r="S17" i="44"/>
  <c r="L65" i="55"/>
  <c r="L179" i="33" s="1"/>
  <c r="AP140" i="57"/>
  <c r="AF233" i="57"/>
  <c r="L46" i="47" s="1"/>
  <c r="C101" i="47"/>
  <c r="C218" i="33" s="1"/>
  <c r="C233" i="33" s="1"/>
  <c r="C66" i="47"/>
  <c r="C67" i="47" s="1"/>
  <c r="C68" i="47" s="1"/>
  <c r="C116" i="47"/>
  <c r="C293" i="33" s="1"/>
  <c r="C102" i="47"/>
  <c r="C71" i="47" s="1"/>
  <c r="CF25" i="57"/>
  <c r="CF6" i="57" s="1"/>
  <c r="O94" i="61"/>
  <c r="O108" i="61" s="1"/>
  <c r="P40" i="42"/>
  <c r="O31" i="42"/>
  <c r="AA4" i="49"/>
  <c r="AQ118" i="33"/>
  <c r="AA5" i="51"/>
  <c r="O55" i="51"/>
  <c r="O22" i="32" s="1"/>
  <c r="L64" i="55"/>
  <c r="L178" i="33" s="1"/>
  <c r="AP139" i="57"/>
  <c r="AF232" i="57"/>
  <c r="L46" i="46" s="1"/>
  <c r="F78" i="55"/>
  <c r="F113" i="46" s="1"/>
  <c r="AD96" i="57"/>
  <c r="AD125" i="57"/>
  <c r="BZ30" i="57"/>
  <c r="BZ11" i="57" s="1"/>
  <c r="I99" i="61"/>
  <c r="I113" i="61" s="1"/>
  <c r="I31" i="46"/>
  <c r="S17" i="40"/>
  <c r="G77" i="55"/>
  <c r="G113" i="45" s="1"/>
  <c r="AF124" i="57"/>
  <c r="AF95" i="57"/>
  <c r="AG109" i="57"/>
  <c r="AR3" i="57"/>
  <c r="AQ72" i="57"/>
  <c r="AQ70" i="57"/>
  <c r="AQ76" i="57"/>
  <c r="AQ137" i="57" s="1"/>
  <c r="AQ78" i="57"/>
  <c r="AQ139" i="57" s="1"/>
  <c r="AQ77" i="57"/>
  <c r="AQ138" i="57" s="1"/>
  <c r="AQ80" i="57"/>
  <c r="AQ74" i="57"/>
  <c r="AQ135" i="57" s="1"/>
  <c r="AQ81" i="57"/>
  <c r="AQ142" i="57" s="1"/>
  <c r="AQ79" i="57"/>
  <c r="AQ140" i="57" s="1"/>
  <c r="AQ71" i="57"/>
  <c r="AQ73" i="57"/>
  <c r="AQ75" i="57"/>
  <c r="AQ136" i="57" s="1"/>
  <c r="S14" i="49"/>
  <c r="R76" i="49"/>
  <c r="AS7" i="57"/>
  <c r="D149" i="33"/>
  <c r="U4" i="42"/>
  <c r="T36" i="42"/>
  <c r="Z113" i="57"/>
  <c r="Z142" i="57"/>
  <c r="Z143" i="57" s="1"/>
  <c r="Z16" i="57"/>
  <c r="CH22" i="57"/>
  <c r="CH3" i="57" s="1"/>
  <c r="Q91" i="61"/>
  <c r="R40" i="1"/>
  <c r="Q31" i="1"/>
  <c r="AP9" i="57"/>
  <c r="AO9" i="57" s="1"/>
  <c r="L195" i="33"/>
  <c r="S17" i="41"/>
  <c r="S17" i="46"/>
  <c r="E214" i="61"/>
  <c r="F214" i="61" s="1"/>
  <c r="Q200" i="61"/>
  <c r="D214" i="61" s="1"/>
  <c r="G214" i="61" s="1"/>
  <c r="AT6" i="57"/>
  <c r="N192" i="33"/>
  <c r="L66" i="55"/>
  <c r="L180" i="33" s="1"/>
  <c r="AF234" i="57"/>
  <c r="L46" i="48" s="1"/>
  <c r="AP219" i="57"/>
  <c r="AP141" i="57"/>
  <c r="C101" i="44"/>
  <c r="C215" i="33" s="1"/>
  <c r="C230" i="33" s="1"/>
  <c r="C66" i="44"/>
  <c r="C67" i="44" s="1"/>
  <c r="C68" i="44" s="1"/>
  <c r="C116" i="44"/>
  <c r="C290" i="33" s="1"/>
  <c r="C102" i="44"/>
  <c r="C71" i="44" s="1"/>
  <c r="AT7" i="57"/>
  <c r="N193" i="33"/>
  <c r="X4" i="48"/>
  <c r="Q178" i="61"/>
  <c r="Q381" i="33"/>
  <c r="Q135" i="1"/>
  <c r="R56" i="1"/>
  <c r="AL10" i="57"/>
  <c r="J196" i="33"/>
  <c r="AE94" i="57"/>
  <c r="AE123" i="57"/>
  <c r="AF108" i="57"/>
  <c r="Q183" i="61"/>
  <c r="Q386" i="33"/>
  <c r="R56" i="40"/>
  <c r="Q189" i="61"/>
  <c r="Q392" i="33"/>
  <c r="R56" i="49"/>
  <c r="P42" i="41"/>
  <c r="P40" i="41" s="1"/>
  <c r="V74" i="51"/>
  <c r="M20" i="44"/>
  <c r="L19" i="44"/>
  <c r="F120" i="44"/>
  <c r="L57" i="55"/>
  <c r="L171" i="33" s="1"/>
  <c r="AP132" i="57"/>
  <c r="AP210" i="57"/>
  <c r="AF225" i="57"/>
  <c r="L46" i="32" s="1"/>
  <c r="C101" i="49"/>
  <c r="C220" i="33" s="1"/>
  <c r="C235" i="33" s="1"/>
  <c r="C66" i="49"/>
  <c r="C67" i="49" s="1"/>
  <c r="C68" i="49" s="1"/>
  <c r="C116" i="49"/>
  <c r="C295" i="33" s="1"/>
  <c r="C310" i="33" s="1"/>
  <c r="C101" i="46"/>
  <c r="C217" i="33" s="1"/>
  <c r="C232" i="33" s="1"/>
  <c r="C66" i="46"/>
  <c r="C67" i="46" s="1"/>
  <c r="C68" i="46" s="1"/>
  <c r="C116" i="46"/>
  <c r="C292" i="33" s="1"/>
  <c r="C102" i="46"/>
  <c r="C71" i="46" s="1"/>
  <c r="AA8" i="51"/>
  <c r="O58" i="51"/>
  <c r="O22" i="43" s="1"/>
  <c r="L67" i="55"/>
  <c r="L181" i="33" s="1"/>
  <c r="AP142" i="57"/>
  <c r="AF235" i="57"/>
  <c r="L46" i="49" s="1"/>
  <c r="C90" i="33"/>
  <c r="C83" i="33"/>
  <c r="U36" i="43"/>
  <c r="V4" i="43"/>
  <c r="P192" i="61"/>
  <c r="AU61" i="57"/>
  <c r="AU62" i="57" s="1"/>
  <c r="AU59" i="57"/>
  <c r="AC96" i="57"/>
  <c r="AC125" i="57"/>
  <c r="F200" i="33"/>
  <c r="AD14" i="57"/>
  <c r="AQ7" i="57"/>
  <c r="CB28" i="57"/>
  <c r="CB9" i="57" s="1"/>
  <c r="K97" i="61"/>
  <c r="K111" i="61" s="1"/>
  <c r="L40" i="44"/>
  <c r="K31" i="44"/>
  <c r="K120" i="1"/>
  <c r="K141" i="33" s="1"/>
  <c r="U36" i="32"/>
  <c r="N36" i="33"/>
  <c r="N45" i="59"/>
  <c r="Y15" i="57"/>
  <c r="AI11" i="57"/>
  <c r="S17" i="49"/>
  <c r="AA6" i="51"/>
  <c r="O56" i="51"/>
  <c r="O22" i="41" s="1"/>
  <c r="AP102" i="57"/>
  <c r="AO117" i="57"/>
  <c r="AO88" i="57"/>
  <c r="AP88" i="57" s="1"/>
  <c r="AQ88" i="57" s="1"/>
  <c r="AR88" i="57" s="1"/>
  <c r="AS88" i="57" s="1"/>
  <c r="AT88" i="57" s="1"/>
  <c r="AU88" i="57" s="1"/>
  <c r="AV88" i="57" s="1"/>
  <c r="AW88" i="57" s="1"/>
  <c r="AX88" i="57" s="1"/>
  <c r="AY88" i="57" s="1"/>
  <c r="AZ88" i="57" s="1"/>
  <c r="BA88" i="57" s="1"/>
  <c r="BB88" i="57" s="1"/>
  <c r="BC88" i="57" s="1"/>
  <c r="BD88" i="57" s="1"/>
  <c r="BE88" i="57" s="1"/>
  <c r="BF88" i="57" s="1"/>
  <c r="BG88" i="57" s="1"/>
  <c r="BH88" i="57" s="1"/>
  <c r="BI88" i="57" s="1"/>
  <c r="BJ88" i="57" s="1"/>
  <c r="BK88" i="57" s="1"/>
  <c r="BL88" i="57" s="1"/>
  <c r="BM88" i="57" s="1"/>
  <c r="BN88" i="57" s="1"/>
  <c r="BO88" i="57" s="1"/>
  <c r="BP88" i="57" s="1"/>
  <c r="BQ88" i="57" s="1"/>
  <c r="BR88" i="57" s="1"/>
  <c r="BS88" i="57" s="1"/>
  <c r="BT88" i="57" s="1"/>
  <c r="BU88" i="57" s="1"/>
  <c r="BV88" i="57" s="1"/>
  <c r="BW88" i="57" s="1"/>
  <c r="BX88" i="57" s="1"/>
  <c r="BY88" i="57" s="1"/>
  <c r="BZ88" i="57" s="1"/>
  <c r="CA88" i="57" s="1"/>
  <c r="CB88" i="57" s="1"/>
  <c r="CC88" i="57" s="1"/>
  <c r="CD88" i="57" s="1"/>
  <c r="CE88" i="57" s="1"/>
  <c r="CF88" i="57" s="1"/>
  <c r="CG88" i="57" s="1"/>
  <c r="CH88" i="57" s="1"/>
  <c r="CI88" i="57" s="1"/>
  <c r="CJ88" i="57" s="1"/>
  <c r="CK88" i="57" s="1"/>
  <c r="CL88" i="57" s="1"/>
  <c r="AH13" i="57"/>
  <c r="H199" i="33"/>
  <c r="X14" i="42"/>
  <c r="W76" i="42"/>
  <c r="C102" i="49"/>
  <c r="C71" i="49" s="1"/>
  <c r="H42" i="48"/>
  <c r="H40" i="48" s="1"/>
  <c r="N82" i="51"/>
  <c r="AE110" i="57"/>
  <c r="AE139" i="57"/>
  <c r="AE143" i="57" s="1"/>
  <c r="M20" i="1"/>
  <c r="L19" i="1"/>
  <c r="Q42" i="32"/>
  <c r="W73" i="51"/>
  <c r="Q42" i="42"/>
  <c r="W75" i="51"/>
  <c r="F143" i="33"/>
  <c r="E79" i="55"/>
  <c r="E113" i="47" s="1"/>
  <c r="AB126" i="57"/>
  <c r="AB97" i="57"/>
  <c r="AC111" i="57"/>
  <c r="J42" i="46"/>
  <c r="J40" i="46" s="1"/>
  <c r="P80" i="51"/>
  <c r="M20" i="40"/>
  <c r="L19" i="40"/>
  <c r="S17" i="43"/>
  <c r="G75" i="55"/>
  <c r="G113" i="40" s="1"/>
  <c r="AF122" i="57"/>
  <c r="AF93" i="57"/>
  <c r="AG107" i="57"/>
  <c r="CD27" i="57"/>
  <c r="CD8" i="57" s="1"/>
  <c r="M96" i="61"/>
  <c r="M110" i="61" s="1"/>
  <c r="N40" i="40"/>
  <c r="M31" i="40"/>
  <c r="L19" i="45"/>
  <c r="M20" i="45"/>
  <c r="X145" i="57"/>
  <c r="S76" i="45"/>
  <c r="T14" i="45"/>
  <c r="AO143" i="57"/>
  <c r="U15" i="57"/>
  <c r="T16" i="57"/>
  <c r="T17" i="57" s="1"/>
  <c r="S14" i="43"/>
  <c r="R76" i="43"/>
  <c r="G120" i="43"/>
  <c r="AK10" i="57"/>
  <c r="CM2" i="57"/>
  <c r="U189" i="33"/>
  <c r="AA15" i="51"/>
  <c r="O65" i="51"/>
  <c r="O22" i="49" s="1"/>
  <c r="AN223" i="57"/>
  <c r="T36" i="1"/>
  <c r="U4" i="1"/>
  <c r="S17" i="48"/>
  <c r="AG91" i="57"/>
  <c r="AG120" i="57"/>
  <c r="AH105" i="57"/>
  <c r="F146" i="33"/>
  <c r="AA14" i="51"/>
  <c r="O64" i="51"/>
  <c r="O22" i="48" s="1"/>
  <c r="M42" i="44"/>
  <c r="S78" i="51"/>
  <c r="Q194" i="61"/>
  <c r="D208" i="61" s="1"/>
  <c r="G208" i="61" s="1"/>
  <c r="E208" i="61"/>
  <c r="F208" i="61" s="1"/>
  <c r="S36" i="41"/>
  <c r="T4" i="41"/>
  <c r="O59" i="51"/>
  <c r="O22" i="40" s="1"/>
  <c r="AA9" i="51"/>
  <c r="M20" i="48"/>
  <c r="L19" i="48"/>
  <c r="L19" i="32"/>
  <c r="M20" i="32"/>
  <c r="S17" i="47"/>
  <c r="V14" i="32"/>
  <c r="U76" i="32"/>
  <c r="P54" i="51"/>
  <c r="AB4" i="51"/>
  <c r="AA16" i="51"/>
  <c r="P82" i="33"/>
  <c r="P67" i="59" s="1"/>
  <c r="Q127" i="33"/>
  <c r="AT61" i="57"/>
  <c r="AT62" i="57" s="1"/>
  <c r="AT59" i="57"/>
  <c r="AB4" i="45"/>
  <c r="B129" i="61"/>
  <c r="P384" i="33"/>
  <c r="P181" i="61"/>
  <c r="P195" i="61" s="1"/>
  <c r="Q56" i="42"/>
  <c r="O60" i="51"/>
  <c r="O22" i="44" s="1"/>
  <c r="AA10" i="51"/>
  <c r="Z72" i="51"/>
  <c r="T42" i="1"/>
  <c r="L62" i="55"/>
  <c r="L176" i="33" s="1"/>
  <c r="AP137" i="57"/>
  <c r="AF230" i="57"/>
  <c r="L46" i="44" s="1"/>
  <c r="L42" i="45"/>
  <c r="L40" i="45" s="1"/>
  <c r="R79" i="51"/>
  <c r="S81" i="33"/>
  <c r="S66" i="59" s="1"/>
  <c r="S36" i="49"/>
  <c r="S17" i="42"/>
  <c r="C101" i="45"/>
  <c r="C216" i="33" s="1"/>
  <c r="C231" i="33" s="1"/>
  <c r="C66" i="45"/>
  <c r="C67" i="45" s="1"/>
  <c r="C68" i="45" s="1"/>
  <c r="C116" i="45"/>
  <c r="C291" i="33" s="1"/>
  <c r="C102" i="45"/>
  <c r="C71" i="45" s="1"/>
  <c r="W111" i="57"/>
  <c r="W140" i="57"/>
  <c r="C101" i="48"/>
  <c r="C219" i="33" s="1"/>
  <c r="C234" i="33" s="1"/>
  <c r="C116" i="48"/>
  <c r="C294" i="33" s="1"/>
  <c r="C309" i="33" s="1"/>
  <c r="C66" i="48"/>
  <c r="C67" i="48" s="1"/>
  <c r="C68" i="48" s="1"/>
  <c r="C102" i="48"/>
  <c r="C71" i="48" s="1"/>
  <c r="C101" i="43"/>
  <c r="C213" i="33" s="1"/>
  <c r="C228" i="33" s="1"/>
  <c r="C66" i="43"/>
  <c r="C67" i="43" s="1"/>
  <c r="C68" i="43" s="1"/>
  <c r="C116" i="43"/>
  <c r="C288" i="33" s="1"/>
  <c r="C102" i="43"/>
  <c r="C71" i="43" s="1"/>
  <c r="AG13" i="57"/>
  <c r="BW33" i="57"/>
  <c r="BW14" i="57" s="1"/>
  <c r="F102" i="61"/>
  <c r="F116" i="61" s="1"/>
  <c r="G40" i="49"/>
  <c r="F31" i="49"/>
  <c r="L19" i="47"/>
  <c r="M20" i="47"/>
  <c r="L63" i="55"/>
  <c r="L177" i="33" s="1"/>
  <c r="AP138" i="57"/>
  <c r="AF231" i="57"/>
  <c r="L46" i="45" s="1"/>
  <c r="L58" i="55"/>
  <c r="L172" i="33" s="1"/>
  <c r="AF226" i="57"/>
  <c r="L46" i="41" s="1"/>
  <c r="AP133" i="57"/>
  <c r="AP211" i="57"/>
  <c r="CD26" i="57"/>
  <c r="CD7" i="57" s="1"/>
  <c r="M95" i="61"/>
  <c r="M109" i="61" s="1"/>
  <c r="N40" i="43"/>
  <c r="M31" i="43"/>
  <c r="Z16" i="51"/>
  <c r="S17" i="45"/>
  <c r="F148" i="33"/>
  <c r="N66" i="51"/>
  <c r="AQ6" i="57"/>
  <c r="AX4" i="57"/>
  <c r="P190" i="33"/>
  <c r="AE13" i="57"/>
  <c r="CF24" i="57"/>
  <c r="CF5" i="57" s="1"/>
  <c r="O93" i="61"/>
  <c r="O107" i="61" s="1"/>
  <c r="O31" i="41"/>
  <c r="R76" i="44"/>
  <c r="S14" i="44"/>
  <c r="L61" i="55"/>
  <c r="L175" i="33" s="1"/>
  <c r="AF229" i="57"/>
  <c r="L46" i="40" s="1"/>
  <c r="AP136" i="57"/>
  <c r="AG12" i="57"/>
  <c r="AF110" i="57"/>
  <c r="AF139" i="57"/>
  <c r="AF143" i="57" s="1"/>
  <c r="S17" i="1"/>
  <c r="L60" i="55"/>
  <c r="L174" i="33" s="1"/>
  <c r="AP135" i="57"/>
  <c r="AF228" i="57"/>
  <c r="L46" i="43" s="1"/>
  <c r="C101" i="40"/>
  <c r="C214" i="33" s="1"/>
  <c r="C229" i="33" s="1"/>
  <c r="C66" i="40"/>
  <c r="C67" i="40" s="1"/>
  <c r="C68" i="40" s="1"/>
  <c r="C116" i="40"/>
  <c r="C289" i="33" s="1"/>
  <c r="C102" i="40"/>
  <c r="C71" i="40" s="1"/>
  <c r="R76" i="47"/>
  <c r="S14" i="47"/>
  <c r="J141" i="33"/>
  <c r="W98" i="57"/>
  <c r="W127" i="57"/>
  <c r="R76" i="40"/>
  <c r="S14" i="40"/>
  <c r="G72" i="55"/>
  <c r="G113" i="41" s="1"/>
  <c r="AG104" i="57"/>
  <c r="AF90" i="57"/>
  <c r="AF119" i="57"/>
  <c r="X393" i="51"/>
  <c r="X383" i="51" s="1"/>
  <c r="Y391" i="51"/>
  <c r="O42" i="43"/>
  <c r="U76" i="51"/>
  <c r="AG92" i="57"/>
  <c r="AG121" i="57"/>
  <c r="AH106" i="57"/>
  <c r="C81" i="55"/>
  <c r="C113" i="49" s="1"/>
  <c r="X99" i="57"/>
  <c r="X128" i="57"/>
  <c r="X129" i="57" s="1"/>
  <c r="X144" i="57" s="1"/>
  <c r="M20" i="42"/>
  <c r="L19" i="42"/>
  <c r="Y4" i="32"/>
  <c r="T36" i="40"/>
  <c r="U4" i="40"/>
  <c r="L56" i="55"/>
  <c r="L170" i="33" s="1"/>
  <c r="AP131" i="57"/>
  <c r="AF224" i="57"/>
  <c r="L46" i="1" s="1"/>
  <c r="AP209" i="57"/>
  <c r="G120" i="42"/>
  <c r="O179" i="61"/>
  <c r="P56" i="32"/>
  <c r="O382" i="33"/>
  <c r="O34" i="33"/>
  <c r="AI10" i="57"/>
  <c r="AW4" i="57"/>
  <c r="AW56" i="57" s="1"/>
  <c r="AW58" i="57" s="1"/>
  <c r="AV56" i="57"/>
  <c r="AV58" i="57" s="1"/>
  <c r="T14" i="48"/>
  <c r="S76" i="48"/>
  <c r="R383" i="33"/>
  <c r="S56" i="41"/>
  <c r="R180" i="61"/>
  <c r="R194" i="61" s="1"/>
  <c r="AV5" i="57"/>
  <c r="O191" i="33"/>
  <c r="J42" i="47"/>
  <c r="J40" i="47" s="1"/>
  <c r="P81" i="51"/>
  <c r="D80" i="55"/>
  <c r="D113" i="48" s="1"/>
  <c r="Z98" i="57"/>
  <c r="Z127" i="57"/>
  <c r="AA112" i="57"/>
  <c r="Q187" i="61"/>
  <c r="Q390" i="33"/>
  <c r="R56" i="47"/>
  <c r="O61" i="51"/>
  <c r="O22" i="45" s="1"/>
  <c r="AA11" i="51"/>
  <c r="S14" i="46"/>
  <c r="R76" i="46"/>
  <c r="AO8" i="57"/>
  <c r="Q184" i="61"/>
  <c r="Q387" i="33"/>
  <c r="R56" i="44"/>
  <c r="M20" i="46"/>
  <c r="L19" i="46"/>
  <c r="R186" i="61"/>
  <c r="R200" i="61" s="1"/>
  <c r="R389" i="33"/>
  <c r="S56" i="46"/>
  <c r="T17" i="32"/>
  <c r="U4" i="46"/>
  <c r="T36" i="46"/>
  <c r="L59" i="55"/>
  <c r="L173" i="33" s="1"/>
  <c r="AP212" i="57"/>
  <c r="AF227" i="57"/>
  <c r="L46" i="42" s="1"/>
  <c r="AP134" i="57"/>
  <c r="E120" i="46"/>
  <c r="S14" i="41"/>
  <c r="R76" i="41"/>
  <c r="T36" i="45"/>
  <c r="L19" i="43"/>
  <c r="M20" i="43"/>
  <c r="N193" i="61"/>
  <c r="N190" i="61"/>
  <c r="N204" i="61" s="1"/>
  <c r="AL11" i="57"/>
  <c r="J197" i="33"/>
  <c r="CC29" i="57" l="1"/>
  <c r="CC10" i="57" s="1"/>
  <c r="L98" i="61"/>
  <c r="L112" i="61" s="1"/>
  <c r="C126" i="61" s="1"/>
  <c r="L31" i="45"/>
  <c r="AA113" i="57"/>
  <c r="AA142" i="57"/>
  <c r="AA143" i="57" s="1"/>
  <c r="CA30" i="57"/>
  <c r="CA11" i="57" s="1"/>
  <c r="J99" i="61"/>
  <c r="J113" i="61" s="1"/>
  <c r="K40" i="46"/>
  <c r="J31" i="46"/>
  <c r="CG24" i="57"/>
  <c r="CG5" i="57" s="1"/>
  <c r="P93" i="61"/>
  <c r="P107" i="61" s="1"/>
  <c r="Q40" i="41"/>
  <c r="P31" i="41"/>
  <c r="CA31" i="57"/>
  <c r="CA12" i="57" s="1"/>
  <c r="J100" i="61"/>
  <c r="J114" i="61" s="1"/>
  <c r="J31" i="47"/>
  <c r="BY32" i="57"/>
  <c r="BY13" i="57" s="1"/>
  <c r="H101" i="61"/>
  <c r="H115" i="61" s="1"/>
  <c r="H31" i="48"/>
  <c r="R381" i="33"/>
  <c r="R178" i="61"/>
  <c r="R135" i="1"/>
  <c r="S56" i="1"/>
  <c r="S385" i="33"/>
  <c r="T56" i="43"/>
  <c r="AN10" i="57"/>
  <c r="K196" i="33"/>
  <c r="T81" i="33"/>
  <c r="T66" i="59" s="1"/>
  <c r="AB12" i="51"/>
  <c r="P62" i="51"/>
  <c r="P22" i="46" s="1"/>
  <c r="L123" i="44"/>
  <c r="L122" i="44" s="1"/>
  <c r="AE14" i="57"/>
  <c r="Y4" i="48"/>
  <c r="AA16" i="57"/>
  <c r="Z17" i="57"/>
  <c r="Z145" i="57"/>
  <c r="T36" i="47"/>
  <c r="U4" i="47"/>
  <c r="U36" i="45"/>
  <c r="S383" i="33"/>
  <c r="T56" i="41"/>
  <c r="C423" i="51"/>
  <c r="J99" i="51" s="1"/>
  <c r="N99" i="51" s="1"/>
  <c r="C145" i="61"/>
  <c r="C159" i="61" s="1"/>
  <c r="C70" i="48"/>
  <c r="G120" i="40"/>
  <c r="Y14" i="42"/>
  <c r="X76" i="42"/>
  <c r="F147" i="33"/>
  <c r="C73" i="48"/>
  <c r="D74" i="48" s="1"/>
  <c r="C139" i="48"/>
  <c r="T17" i="47"/>
  <c r="P65" i="51"/>
  <c r="P22" i="49" s="1"/>
  <c r="AB15" i="51"/>
  <c r="D81" i="55"/>
  <c r="D113" i="49" s="1"/>
  <c r="Z99" i="57"/>
  <c r="Z128" i="57"/>
  <c r="Z129" i="57" s="1"/>
  <c r="Z144" i="57" s="1"/>
  <c r="C414" i="51"/>
  <c r="J90" i="51" s="1"/>
  <c r="N90" i="51" s="1"/>
  <c r="C136" i="61"/>
  <c r="C150" i="61" s="1"/>
  <c r="C70" i="32"/>
  <c r="R184" i="61"/>
  <c r="R198" i="61" s="1"/>
  <c r="R387" i="33"/>
  <c r="S56" i="44"/>
  <c r="C114" i="49"/>
  <c r="C115" i="49" s="1"/>
  <c r="C265" i="33" s="1"/>
  <c r="C280" i="33" s="1"/>
  <c r="C120" i="49"/>
  <c r="C206" i="33"/>
  <c r="AI13" i="57"/>
  <c r="C419" i="51"/>
  <c r="J95" i="51" s="1"/>
  <c r="N95" i="51" s="1"/>
  <c r="C141" i="61"/>
  <c r="C155" i="61" s="1"/>
  <c r="C70" i="44"/>
  <c r="C300" i="33"/>
  <c r="C270" i="33"/>
  <c r="AC14" i="57"/>
  <c r="AG124" i="57"/>
  <c r="AG95" i="57"/>
  <c r="AH109" i="57"/>
  <c r="Z4" i="32"/>
  <c r="AE96" i="57"/>
  <c r="AE125" i="57"/>
  <c r="G120" i="45"/>
  <c r="AO223" i="57"/>
  <c r="U36" i="1"/>
  <c r="V4" i="1"/>
  <c r="W14" i="32"/>
  <c r="V76" i="32"/>
  <c r="C424" i="51"/>
  <c r="J100" i="51" s="1"/>
  <c r="N100" i="51" s="1"/>
  <c r="C146" i="61"/>
  <c r="C160" i="61" s="1"/>
  <c r="C70" i="49"/>
  <c r="AZ4" i="57"/>
  <c r="Q190" i="33"/>
  <c r="N20" i="42"/>
  <c r="M19" i="42"/>
  <c r="T76" i="48"/>
  <c r="U14" i="48"/>
  <c r="H74" i="55"/>
  <c r="H113" i="43" s="1"/>
  <c r="AH92" i="57"/>
  <c r="AH121" i="57"/>
  <c r="AI106" i="57"/>
  <c r="U42" i="1"/>
  <c r="AA72" i="51"/>
  <c r="M19" i="32"/>
  <c r="N20" i="32"/>
  <c r="CN2" i="57"/>
  <c r="V189" i="33"/>
  <c r="T17" i="43"/>
  <c r="C305" i="33"/>
  <c r="C275" i="33"/>
  <c r="T17" i="44"/>
  <c r="C139" i="32"/>
  <c r="C73" i="32"/>
  <c r="D74" i="32" s="1"/>
  <c r="E212" i="61"/>
  <c r="F212" i="61" s="1"/>
  <c r="Q198" i="61"/>
  <c r="D212" i="61" s="1"/>
  <c r="G212" i="61" s="1"/>
  <c r="AV61" i="57"/>
  <c r="AV62" i="57" s="1"/>
  <c r="AV59" i="57"/>
  <c r="T17" i="1"/>
  <c r="P60" i="51"/>
  <c r="P22" i="44" s="1"/>
  <c r="AB10" i="51"/>
  <c r="M19" i="44"/>
  <c r="N20" i="44"/>
  <c r="C139" i="44"/>
  <c r="C73" i="44"/>
  <c r="D74" i="44" s="1"/>
  <c r="C84" i="44"/>
  <c r="U4" i="44"/>
  <c r="T36" i="44"/>
  <c r="AR9" i="57"/>
  <c r="M195" i="33"/>
  <c r="L123" i="32"/>
  <c r="L122" i="32" s="1"/>
  <c r="C417" i="51"/>
  <c r="J93" i="51" s="1"/>
  <c r="N93" i="51" s="1"/>
  <c r="C139" i="61"/>
  <c r="C153" i="61" s="1"/>
  <c r="C70" i="43"/>
  <c r="C303" i="33"/>
  <c r="C273" i="33"/>
  <c r="AG122" i="57"/>
  <c r="AG93" i="57"/>
  <c r="AH107" i="57"/>
  <c r="C73" i="43"/>
  <c r="D74" i="43" s="1"/>
  <c r="C139" i="43"/>
  <c r="C84" i="43"/>
  <c r="L123" i="42"/>
  <c r="L122" i="42" s="1"/>
  <c r="AC126" i="57"/>
  <c r="AC97" i="57"/>
  <c r="AD111" i="57"/>
  <c r="AQ212" i="57"/>
  <c r="AQ134" i="57"/>
  <c r="G120" i="41"/>
  <c r="U14" i="45"/>
  <c r="T76" i="45"/>
  <c r="C73" i="45"/>
  <c r="D74" i="45" s="1"/>
  <c r="C139" i="45"/>
  <c r="L123" i="49"/>
  <c r="L122" i="49" s="1"/>
  <c r="C301" i="33"/>
  <c r="C271" i="33"/>
  <c r="R183" i="61"/>
  <c r="R197" i="61" s="1"/>
  <c r="R386" i="33"/>
  <c r="S56" i="40"/>
  <c r="K42" i="49"/>
  <c r="Q83" i="51"/>
  <c r="R42" i="42"/>
  <c r="X75" i="51"/>
  <c r="G76" i="55"/>
  <c r="G113" i="44" s="1"/>
  <c r="AF94" i="57"/>
  <c r="AF123" i="57"/>
  <c r="AG108" i="57"/>
  <c r="AB4" i="49"/>
  <c r="AX5" i="57"/>
  <c r="P191" i="33"/>
  <c r="V4" i="40"/>
  <c r="U36" i="40"/>
  <c r="C73" i="49"/>
  <c r="D74" i="49" s="1"/>
  <c r="C139" i="49"/>
  <c r="C84" i="49"/>
  <c r="L123" i="47"/>
  <c r="L122" i="47" s="1"/>
  <c r="T14" i="41"/>
  <c r="S76" i="41"/>
  <c r="AJ12" i="57"/>
  <c r="I198" i="33"/>
  <c r="E149" i="33"/>
  <c r="CE26" i="57"/>
  <c r="CE7" i="57" s="1"/>
  <c r="N95" i="61"/>
  <c r="N109" i="61" s="1"/>
  <c r="O40" i="43"/>
  <c r="N31" i="43"/>
  <c r="P59" i="51"/>
  <c r="P22" i="40" s="1"/>
  <c r="AB9" i="51"/>
  <c r="P57" i="51"/>
  <c r="P22" i="42" s="1"/>
  <c r="AB7" i="51"/>
  <c r="Q203" i="61"/>
  <c r="D217" i="61" s="1"/>
  <c r="G217" i="61" s="1"/>
  <c r="E217" i="61"/>
  <c r="F217" i="61" s="1"/>
  <c r="AJ13" i="57"/>
  <c r="I199" i="33"/>
  <c r="L123" i="40"/>
  <c r="L122" i="40" s="1"/>
  <c r="C73" i="42"/>
  <c r="D74" i="42" s="1"/>
  <c r="C84" i="42"/>
  <c r="C139" i="42"/>
  <c r="E120" i="47"/>
  <c r="Q384" i="33"/>
  <c r="Q181" i="61"/>
  <c r="R56" i="42"/>
  <c r="AR118" i="33"/>
  <c r="Q197" i="61"/>
  <c r="D211" i="61" s="1"/>
  <c r="G211" i="61" s="1"/>
  <c r="E211" i="61"/>
  <c r="F211" i="61" s="1"/>
  <c r="U17" i="32"/>
  <c r="Y16" i="57"/>
  <c r="T17" i="46"/>
  <c r="AQ141" i="57"/>
  <c r="AQ219" i="57"/>
  <c r="L19" i="41"/>
  <c r="M20" i="41"/>
  <c r="AI12" i="57"/>
  <c r="AH139" i="57"/>
  <c r="AH143" i="57" s="1"/>
  <c r="AH110" i="57"/>
  <c r="AD15" i="57"/>
  <c r="F201" i="33"/>
  <c r="F202" i="33" s="1"/>
  <c r="F98" i="33" s="1"/>
  <c r="C84" i="40"/>
  <c r="C139" i="40"/>
  <c r="C73" i="40"/>
  <c r="D74" i="40" s="1"/>
  <c r="P22" i="1"/>
  <c r="L70" i="55"/>
  <c r="L113" i="1" s="1"/>
  <c r="AQ102" i="57"/>
  <c r="AP117" i="57"/>
  <c r="AB13" i="51"/>
  <c r="P63" i="51"/>
  <c r="P22" i="47" s="1"/>
  <c r="F120" i="46"/>
  <c r="W126" i="57"/>
  <c r="W97" i="57"/>
  <c r="V36" i="43"/>
  <c r="W4" i="43"/>
  <c r="C104" i="33"/>
  <c r="C306" i="33"/>
  <c r="C276" i="33"/>
  <c r="C73" i="41"/>
  <c r="D74" i="41" s="1"/>
  <c r="C139" i="41"/>
  <c r="N42" i="44"/>
  <c r="T78" i="51"/>
  <c r="E215" i="61"/>
  <c r="F215" i="61" s="1"/>
  <c r="Q201" i="61"/>
  <c r="D215" i="61" s="1"/>
  <c r="G215" i="61" s="1"/>
  <c r="AA127" i="57"/>
  <c r="AA98" i="57"/>
  <c r="AB112" i="57"/>
  <c r="M19" i="47"/>
  <c r="N20" i="47"/>
  <c r="AB14" i="51"/>
  <c r="P64" i="51"/>
  <c r="P22" i="48" s="1"/>
  <c r="M19" i="45"/>
  <c r="N20" i="45"/>
  <c r="R42" i="32"/>
  <c r="X73" i="51"/>
  <c r="AB8" i="51"/>
  <c r="P58" i="51"/>
  <c r="P22" i="43" s="1"/>
  <c r="Q185" i="61"/>
  <c r="Q388" i="33"/>
  <c r="R56" i="45"/>
  <c r="C139" i="47"/>
  <c r="C73" i="47"/>
  <c r="D74" i="47" s="1"/>
  <c r="T17" i="48"/>
  <c r="AC4" i="51"/>
  <c r="Q54" i="51"/>
  <c r="Q192" i="61"/>
  <c r="D206" i="61" s="1"/>
  <c r="G206" i="61" s="1"/>
  <c r="E206" i="61"/>
  <c r="F206" i="61" s="1"/>
  <c r="T17" i="40"/>
  <c r="T17" i="45"/>
  <c r="Q42" i="41"/>
  <c r="W74" i="51"/>
  <c r="T14" i="49"/>
  <c r="S76" i="49"/>
  <c r="T36" i="41"/>
  <c r="U4" i="41"/>
  <c r="C415" i="51"/>
  <c r="J91" i="51" s="1"/>
  <c r="N91" i="51" s="1"/>
  <c r="C137" i="61"/>
  <c r="C151" i="61" s="1"/>
  <c r="C70" i="41"/>
  <c r="C420" i="51"/>
  <c r="J96" i="51" s="1"/>
  <c r="N96" i="51" s="1"/>
  <c r="C142" i="61"/>
  <c r="C156" i="61" s="1"/>
  <c r="C70" i="45"/>
  <c r="L123" i="41"/>
  <c r="L122" i="41" s="1"/>
  <c r="S76" i="40"/>
  <c r="T14" i="40"/>
  <c r="L123" i="45"/>
  <c r="L122" i="45" s="1"/>
  <c r="T17" i="42"/>
  <c r="AC4" i="45"/>
  <c r="C421" i="51"/>
  <c r="J97" i="51" s="1"/>
  <c r="N97" i="51" s="1"/>
  <c r="C143" i="61"/>
  <c r="C157" i="61" s="1"/>
  <c r="C70" i="46"/>
  <c r="T17" i="41"/>
  <c r="CG25" i="57"/>
  <c r="CG6" i="57" s="1"/>
  <c r="P94" i="61"/>
  <c r="P108" i="61" s="1"/>
  <c r="Q40" i="42"/>
  <c r="P31" i="42"/>
  <c r="CC28" i="57"/>
  <c r="CC9" i="57" s="1"/>
  <c r="L97" i="61"/>
  <c r="L111" i="61" s="1"/>
  <c r="C125" i="61" s="1"/>
  <c r="M40" i="44"/>
  <c r="L31" i="44"/>
  <c r="V36" i="48"/>
  <c r="AW5" i="57"/>
  <c r="I42" i="48"/>
  <c r="I40" i="48" s="1"/>
  <c r="O82" i="51"/>
  <c r="Q105" i="61"/>
  <c r="D119" i="61" s="1"/>
  <c r="G119" i="61" s="1"/>
  <c r="E119" i="61"/>
  <c r="F119" i="61" s="1"/>
  <c r="AW59" i="57"/>
  <c r="AW61" i="57"/>
  <c r="AW62" i="57" s="1"/>
  <c r="O66" i="51"/>
  <c r="N20" i="40"/>
  <c r="M19" i="40"/>
  <c r="P61" i="51"/>
  <c r="P22" i="45" s="1"/>
  <c r="AB11" i="51"/>
  <c r="T17" i="49"/>
  <c r="C416" i="51"/>
  <c r="J92" i="51" s="1"/>
  <c r="N92" i="51" s="1"/>
  <c r="C138" i="61"/>
  <c r="C152" i="61" s="1"/>
  <c r="C70" i="42"/>
  <c r="AG119" i="57"/>
  <c r="AH104" i="57"/>
  <c r="AG90" i="57"/>
  <c r="R187" i="61"/>
  <c r="R201" i="61" s="1"/>
  <c r="R390" i="33"/>
  <c r="S56" i="47"/>
  <c r="AQ210" i="57"/>
  <c r="AQ132" i="57"/>
  <c r="T14" i="44"/>
  <c r="S76" i="44"/>
  <c r="T76" i="1"/>
  <c r="U14" i="1"/>
  <c r="U36" i="46"/>
  <c r="V4" i="46"/>
  <c r="T14" i="47"/>
  <c r="S76" i="47"/>
  <c r="C307" i="33"/>
  <c r="C277" i="33"/>
  <c r="AQ8" i="57"/>
  <c r="N20" i="49"/>
  <c r="M19" i="49"/>
  <c r="G200" i="33"/>
  <c r="AF14" i="57"/>
  <c r="C140" i="61"/>
  <c r="C154" i="61" s="1"/>
  <c r="C418" i="51"/>
  <c r="J94" i="51" s="1"/>
  <c r="N94" i="51" s="1"/>
  <c r="C70" i="40"/>
  <c r="C69" i="40" s="1"/>
  <c r="M19" i="43"/>
  <c r="N20" i="43"/>
  <c r="V4" i="42"/>
  <c r="U36" i="42"/>
  <c r="AN11" i="57"/>
  <c r="K197" i="33"/>
  <c r="S76" i="46"/>
  <c r="T14" i="46"/>
  <c r="R189" i="61"/>
  <c r="R203" i="61" s="1"/>
  <c r="R392" i="33"/>
  <c r="S56" i="49"/>
  <c r="AG110" i="57"/>
  <c r="AG139" i="57"/>
  <c r="AG143" i="57" s="1"/>
  <c r="AR8" i="57"/>
  <c r="M194" i="33"/>
  <c r="C302" i="33"/>
  <c r="C272" i="33"/>
  <c r="Y113" i="57"/>
  <c r="Y142" i="57"/>
  <c r="Y143" i="57" s="1"/>
  <c r="CH23" i="57"/>
  <c r="CH4" i="57" s="1"/>
  <c r="Q92" i="61"/>
  <c r="R40" i="32"/>
  <c r="Q31" i="32"/>
  <c r="O193" i="61"/>
  <c r="O190" i="61"/>
  <c r="O204" i="61" s="1"/>
  <c r="AV6" i="57"/>
  <c r="O192" i="33"/>
  <c r="T36" i="49"/>
  <c r="D120" i="48"/>
  <c r="AP143" i="57"/>
  <c r="H73" i="55"/>
  <c r="H113" i="42" s="1"/>
  <c r="AH91" i="57"/>
  <c r="AH120" i="57"/>
  <c r="AI105" i="57"/>
  <c r="C139" i="46"/>
  <c r="C73" i="46"/>
  <c r="D74" i="46" s="1"/>
  <c r="AQ131" i="57"/>
  <c r="AQ209" i="57"/>
  <c r="AV7" i="57"/>
  <c r="O193" i="33"/>
  <c r="H71" i="55"/>
  <c r="H113" i="32" s="1"/>
  <c r="AH118" i="57"/>
  <c r="AH89" i="57"/>
  <c r="C304" i="33"/>
  <c r="C274" i="33"/>
  <c r="M42" i="45"/>
  <c r="M40" i="45" s="1"/>
  <c r="S79" i="51"/>
  <c r="S391" i="33"/>
  <c r="T56" i="48"/>
  <c r="P42" i="43"/>
  <c r="V76" i="51"/>
  <c r="G145" i="33"/>
  <c r="AB6" i="51"/>
  <c r="P56" i="51"/>
  <c r="P22" i="41" s="1"/>
  <c r="O36" i="33"/>
  <c r="O45" i="59"/>
  <c r="K42" i="46"/>
  <c r="Q80" i="51"/>
  <c r="Y393" i="51"/>
  <c r="Y383" i="51" s="1"/>
  <c r="Z391" i="51"/>
  <c r="L123" i="48"/>
  <c r="L122" i="48" s="1"/>
  <c r="V15" i="57"/>
  <c r="U16" i="57"/>
  <c r="U17" i="57" s="1"/>
  <c r="C96" i="33"/>
  <c r="C109" i="1"/>
  <c r="C103" i="1" s="1"/>
  <c r="AB5" i="51"/>
  <c r="P55" i="51"/>
  <c r="P22" i="32" s="1"/>
  <c r="P179" i="61"/>
  <c r="P382" i="33"/>
  <c r="Q56" i="32"/>
  <c r="P34" i="33"/>
  <c r="AK11" i="57"/>
  <c r="G144" i="33"/>
  <c r="V36" i="32"/>
  <c r="BX33" i="57"/>
  <c r="BX14" i="57" s="1"/>
  <c r="G102" i="61"/>
  <c r="G116" i="61" s="1"/>
  <c r="B130" i="61" s="1"/>
  <c r="H40" i="49"/>
  <c r="G31" i="49"/>
  <c r="Q82" i="33"/>
  <c r="Q67" i="59" s="1"/>
  <c r="R127" i="33"/>
  <c r="N20" i="1"/>
  <c r="M19" i="1"/>
  <c r="AQ133" i="57"/>
  <c r="AQ211" i="57"/>
  <c r="C144" i="61"/>
  <c r="C158" i="61" s="1"/>
  <c r="C422" i="51"/>
  <c r="J98" i="51" s="1"/>
  <c r="N98" i="51" s="1"/>
  <c r="C70" i="47"/>
  <c r="P42" i="40"/>
  <c r="V77" i="51"/>
  <c r="AQ9" i="57"/>
  <c r="AJ66" i="57"/>
  <c r="AI67" i="57"/>
  <c r="AI103" i="57"/>
  <c r="CI22" i="57"/>
  <c r="CI3" i="57" s="1"/>
  <c r="R91" i="61"/>
  <c r="R105" i="61" s="1"/>
  <c r="S40" i="1"/>
  <c r="R31" i="1"/>
  <c r="L123" i="43"/>
  <c r="L122" i="43" s="1"/>
  <c r="N20" i="46"/>
  <c r="M19" i="46"/>
  <c r="N20" i="48"/>
  <c r="M19" i="48"/>
  <c r="AU5" i="57"/>
  <c r="G78" i="55"/>
  <c r="G113" i="46" s="1"/>
  <c r="AF96" i="57"/>
  <c r="AF125" i="57"/>
  <c r="T14" i="43"/>
  <c r="S76" i="43"/>
  <c r="L123" i="46"/>
  <c r="L122" i="46" s="1"/>
  <c r="AC15" i="57"/>
  <c r="AB113" i="57"/>
  <c r="AB142" i="57"/>
  <c r="AB143" i="57" s="1"/>
  <c r="AB145" i="57"/>
  <c r="AU6" i="57"/>
  <c r="L123" i="1"/>
  <c r="L122" i="1" s="1"/>
  <c r="S389" i="33"/>
  <c r="T56" i="46"/>
  <c r="K42" i="47"/>
  <c r="K40" i="47" s="1"/>
  <c r="Q81" i="51"/>
  <c r="AY4" i="57"/>
  <c r="AY56" i="57" s="1"/>
  <c r="AY58" i="57" s="1"/>
  <c r="AX56" i="57"/>
  <c r="AX58" i="57" s="1"/>
  <c r="CE27" i="57"/>
  <c r="CE8" i="57" s="1"/>
  <c r="N96" i="61"/>
  <c r="N110" i="61" s="1"/>
  <c r="O40" i="40"/>
  <c r="N31" i="40"/>
  <c r="AS3" i="57"/>
  <c r="AR72" i="57"/>
  <c r="AR78" i="57"/>
  <c r="AR77" i="57"/>
  <c r="AR81" i="57"/>
  <c r="AR79" i="57"/>
  <c r="AR73" i="57"/>
  <c r="AR75" i="57"/>
  <c r="AR74" i="57"/>
  <c r="AR71" i="57"/>
  <c r="AR80" i="57"/>
  <c r="AR76" i="57"/>
  <c r="AR70" i="57"/>
  <c r="C308" i="33"/>
  <c r="C278" i="33"/>
  <c r="G142" i="33"/>
  <c r="CD29" i="57" l="1"/>
  <c r="CD10" i="57" s="1"/>
  <c r="M98" i="61"/>
  <c r="M112" i="61" s="1"/>
  <c r="M31" i="45"/>
  <c r="BZ32" i="57"/>
  <c r="BZ13" i="57" s="1"/>
  <c r="I101" i="61"/>
  <c r="I115" i="61" s="1"/>
  <c r="J40" i="48"/>
  <c r="I31" i="48"/>
  <c r="CB31" i="57"/>
  <c r="CB12" i="57" s="1"/>
  <c r="K100" i="61"/>
  <c r="K114" i="61" s="1"/>
  <c r="L40" i="47"/>
  <c r="K31" i="47"/>
  <c r="AC6" i="51"/>
  <c r="Q56" i="51"/>
  <c r="Q22" i="41" s="1"/>
  <c r="T76" i="40"/>
  <c r="U14" i="40"/>
  <c r="N19" i="32"/>
  <c r="O20" i="32"/>
  <c r="D285" i="51"/>
  <c r="D85" i="47"/>
  <c r="D61" i="47"/>
  <c r="AA17" i="57"/>
  <c r="AB17" i="57"/>
  <c r="AA145" i="57"/>
  <c r="AC4" i="49"/>
  <c r="C84" i="47"/>
  <c r="AG94" i="57"/>
  <c r="AG123" i="57"/>
  <c r="AH108" i="57"/>
  <c r="F79" i="55"/>
  <c r="F113" i="47" s="1"/>
  <c r="AD97" i="57"/>
  <c r="AD126" i="57"/>
  <c r="AE111" i="57"/>
  <c r="Q60" i="51"/>
  <c r="Q22" i="44" s="1"/>
  <c r="AC10" i="51"/>
  <c r="AI92" i="57"/>
  <c r="AJ106" i="57"/>
  <c r="AI121" i="57"/>
  <c r="CJ22" i="57"/>
  <c r="CJ3" i="57" s="1"/>
  <c r="T40" i="1"/>
  <c r="S31" i="1"/>
  <c r="AM11" i="57"/>
  <c r="T389" i="33"/>
  <c r="U56" i="46"/>
  <c r="P45" i="59"/>
  <c r="P36" i="33"/>
  <c r="T391" i="33"/>
  <c r="U56" i="48"/>
  <c r="S390" i="33"/>
  <c r="T56" i="47"/>
  <c r="D286" i="51"/>
  <c r="D85" i="48"/>
  <c r="D61" i="48"/>
  <c r="W4" i="42"/>
  <c r="V36" i="42"/>
  <c r="G120" i="44"/>
  <c r="H120" i="43"/>
  <c r="C84" i="48"/>
  <c r="AL13" i="57"/>
  <c r="J199" i="33"/>
  <c r="BB4" i="57"/>
  <c r="R190" i="33"/>
  <c r="N42" i="45"/>
  <c r="N40" i="45" s="1"/>
  <c r="T79" i="51"/>
  <c r="O20" i="43"/>
  <c r="N19" i="43"/>
  <c r="CD28" i="57"/>
  <c r="CD9" i="57" s="1"/>
  <c r="M97" i="61"/>
  <c r="M111" i="61" s="1"/>
  <c r="N40" i="44"/>
  <c r="M31" i="44"/>
  <c r="U76" i="48"/>
  <c r="V14" i="48"/>
  <c r="U17" i="1"/>
  <c r="U17" i="46"/>
  <c r="Q59" i="51"/>
  <c r="Q22" i="40" s="1"/>
  <c r="AC9" i="51"/>
  <c r="AX6" i="57"/>
  <c r="AW6" i="57" s="1"/>
  <c r="P192" i="33"/>
  <c r="V17" i="32"/>
  <c r="O20" i="49"/>
  <c r="N19" i="49"/>
  <c r="U17" i="44"/>
  <c r="W4" i="40"/>
  <c r="V36" i="40"/>
  <c r="U14" i="46"/>
  <c r="T76" i="46"/>
  <c r="C84" i="41"/>
  <c r="Q42" i="43"/>
  <c r="W76" i="51"/>
  <c r="R388" i="33"/>
  <c r="R185" i="61"/>
  <c r="R199" i="61" s="1"/>
  <c r="S56" i="45"/>
  <c r="R42" i="41"/>
  <c r="R40" i="41" s="1"/>
  <c r="X74" i="51"/>
  <c r="H120" i="32"/>
  <c r="U17" i="49"/>
  <c r="M63" i="55"/>
  <c r="M177" i="33" s="1"/>
  <c r="AG231" i="57"/>
  <c r="M46" i="45" s="1"/>
  <c r="AR138" i="57"/>
  <c r="N19" i="47"/>
  <c r="O20" i="47"/>
  <c r="M58" i="55"/>
  <c r="M172" i="33" s="1"/>
  <c r="AR211" i="57"/>
  <c r="AR133" i="57"/>
  <c r="AG226" i="57"/>
  <c r="M46" i="41" s="1"/>
  <c r="AM10" i="57"/>
  <c r="P66" i="51"/>
  <c r="X14" i="32"/>
  <c r="W76" i="32"/>
  <c r="S381" i="33"/>
  <c r="S135" i="1"/>
  <c r="T56" i="1"/>
  <c r="G143" i="33"/>
  <c r="AB72" i="51"/>
  <c r="V42" i="1"/>
  <c r="U36" i="49"/>
  <c r="CH24" i="57"/>
  <c r="CH5" i="57" s="1"/>
  <c r="Q93" i="61"/>
  <c r="Q31" i="41"/>
  <c r="Y17" i="57"/>
  <c r="Y145" i="57"/>
  <c r="L42" i="49"/>
  <c r="R83" i="51"/>
  <c r="O20" i="45"/>
  <c r="N19" i="45"/>
  <c r="AQ143" i="57"/>
  <c r="U17" i="40"/>
  <c r="D284" i="51"/>
  <c r="D85" i="46"/>
  <c r="D61" i="46"/>
  <c r="AT3" i="57"/>
  <c r="AS77" i="57"/>
  <c r="AS138" i="57" s="1"/>
  <c r="AS74" i="57"/>
  <c r="AS135" i="57" s="1"/>
  <c r="AS76" i="57"/>
  <c r="AS137" i="57" s="1"/>
  <c r="AS78" i="57"/>
  <c r="AS139" i="57" s="1"/>
  <c r="AS80" i="57"/>
  <c r="AS72" i="57"/>
  <c r="AS71" i="57"/>
  <c r="AS75" i="57"/>
  <c r="AS136" i="57" s="1"/>
  <c r="AS81" i="57"/>
  <c r="AS142" i="57" s="1"/>
  <c r="AS73" i="57"/>
  <c r="AS79" i="57"/>
  <c r="AS140" i="57" s="1"/>
  <c r="AS70" i="57"/>
  <c r="U14" i="43"/>
  <c r="T76" i="43"/>
  <c r="R82" i="33"/>
  <c r="R67" i="59" s="1"/>
  <c r="S127" i="33"/>
  <c r="Z393" i="51"/>
  <c r="Z383" i="51" s="1"/>
  <c r="AA391" i="51"/>
  <c r="D281" i="51"/>
  <c r="D85" i="40"/>
  <c r="D61" i="40"/>
  <c r="AS9" i="57"/>
  <c r="AP223" i="57"/>
  <c r="V36" i="1"/>
  <c r="W4" i="1"/>
  <c r="N19" i="44"/>
  <c r="O20" i="44"/>
  <c r="Q62" i="51"/>
  <c r="Q22" i="46" s="1"/>
  <c r="AC12" i="51"/>
  <c r="Q382" i="33"/>
  <c r="R56" i="32"/>
  <c r="Q179" i="61"/>
  <c r="Q34" i="33"/>
  <c r="U14" i="49"/>
  <c r="T76" i="49"/>
  <c r="P193" i="61"/>
  <c r="P190" i="61"/>
  <c r="P204" i="61" s="1"/>
  <c r="AC8" i="51"/>
  <c r="Q58" i="51"/>
  <c r="Q22" i="43" s="1"/>
  <c r="D277" i="51"/>
  <c r="D85" i="32"/>
  <c r="D61" i="32"/>
  <c r="U17" i="41"/>
  <c r="M67" i="55"/>
  <c r="M181" i="33" s="1"/>
  <c r="AR142" i="57"/>
  <c r="AG235" i="57"/>
  <c r="M46" i="49" s="1"/>
  <c r="AQ117" i="57"/>
  <c r="AR102" i="57"/>
  <c r="L120" i="1"/>
  <c r="L141" i="33" s="1"/>
  <c r="O20" i="1"/>
  <c r="N19" i="1"/>
  <c r="AS118" i="33"/>
  <c r="C84" i="46"/>
  <c r="O20" i="40"/>
  <c r="N19" i="40"/>
  <c r="AD4" i="45"/>
  <c r="E80" i="55"/>
  <c r="E113" i="48" s="1"/>
  <c r="AB98" i="57"/>
  <c r="AB127" i="57"/>
  <c r="AC112" i="57"/>
  <c r="F136" i="51"/>
  <c r="U14" i="41"/>
  <c r="T76" i="41"/>
  <c r="U17" i="43"/>
  <c r="U81" i="33"/>
  <c r="U66" i="59" s="1"/>
  <c r="T383" i="33"/>
  <c r="U56" i="41"/>
  <c r="R192" i="61"/>
  <c r="E150" i="33"/>
  <c r="AY59" i="57"/>
  <c r="AY61" i="57"/>
  <c r="AY62" i="57" s="1"/>
  <c r="D278" i="51"/>
  <c r="D85" i="41"/>
  <c r="D61" i="41"/>
  <c r="U14" i="44"/>
  <c r="T76" i="44"/>
  <c r="M19" i="41"/>
  <c r="N20" i="41"/>
  <c r="AI89" i="57"/>
  <c r="AI118" i="57"/>
  <c r="M66" i="55"/>
  <c r="M180" i="33" s="1"/>
  <c r="AR141" i="57"/>
  <c r="AG234" i="57"/>
  <c r="M46" i="48" s="1"/>
  <c r="AR219" i="57"/>
  <c r="M57" i="55"/>
  <c r="M171" i="33" s="1"/>
  <c r="AR210" i="57"/>
  <c r="AR132" i="57"/>
  <c r="AG225" i="57"/>
  <c r="M46" i="32" s="1"/>
  <c r="E120" i="61"/>
  <c r="F120" i="61" s="1"/>
  <c r="Q106" i="61"/>
  <c r="D120" i="61" s="1"/>
  <c r="G120" i="61" s="1"/>
  <c r="F149" i="33"/>
  <c r="CB30" i="57"/>
  <c r="CB11" i="57" s="1"/>
  <c r="K99" i="61"/>
  <c r="K113" i="61" s="1"/>
  <c r="L40" i="46"/>
  <c r="K31" i="46"/>
  <c r="M59" i="55"/>
  <c r="M173" i="33" s="1"/>
  <c r="AR212" i="57"/>
  <c r="AR134" i="57"/>
  <c r="AG227" i="57"/>
  <c r="M46" i="42" s="1"/>
  <c r="T385" i="33"/>
  <c r="U56" i="43"/>
  <c r="AA128" i="57"/>
  <c r="AA129" i="57" s="1"/>
  <c r="AA144" i="57" s="1"/>
  <c r="AA99" i="57"/>
  <c r="C357" i="33"/>
  <c r="C83" i="40"/>
  <c r="C88" i="40"/>
  <c r="C87" i="40"/>
  <c r="B85" i="40"/>
  <c r="B87" i="40" s="1"/>
  <c r="V4" i="44"/>
  <c r="U36" i="44"/>
  <c r="W36" i="32"/>
  <c r="D151" i="33"/>
  <c r="C355" i="33"/>
  <c r="C88" i="42"/>
  <c r="C83" i="42"/>
  <c r="C87" i="42"/>
  <c r="B85" i="42"/>
  <c r="B87" i="42" s="1"/>
  <c r="D279" i="51"/>
  <c r="D85" i="42"/>
  <c r="D61" i="42"/>
  <c r="H77" i="55"/>
  <c r="H113" i="45" s="1"/>
  <c r="AH95" i="57"/>
  <c r="AH124" i="57"/>
  <c r="AI109" i="57"/>
  <c r="X4" i="43"/>
  <c r="W36" i="43"/>
  <c r="AP10" i="57"/>
  <c r="AO10" i="57" s="1"/>
  <c r="L196" i="33"/>
  <c r="AK66" i="57"/>
  <c r="AJ67" i="57"/>
  <c r="AJ103" i="57"/>
  <c r="E213" i="61"/>
  <c r="F213" i="61" s="1"/>
  <c r="Q199" i="61"/>
  <c r="D213" i="61" s="1"/>
  <c r="G213" i="61" s="1"/>
  <c r="D280" i="51"/>
  <c r="D85" i="43"/>
  <c r="D61" i="43"/>
  <c r="CF26" i="57"/>
  <c r="CF7" i="57" s="1"/>
  <c r="O95" i="61"/>
  <c r="O109" i="61" s="1"/>
  <c r="P40" i="43"/>
  <c r="O31" i="43"/>
  <c r="AC13" i="51"/>
  <c r="Q63" i="51"/>
  <c r="Q22" i="47" s="1"/>
  <c r="J198" i="33"/>
  <c r="AL12" i="57"/>
  <c r="AK12" i="57" s="1"/>
  <c r="Q61" i="51"/>
  <c r="Q22" i="45" s="1"/>
  <c r="AC11" i="51"/>
  <c r="M64" i="55"/>
  <c r="M178" i="33" s="1"/>
  <c r="AR139" i="57"/>
  <c r="AG232" i="57"/>
  <c r="M46" i="46" s="1"/>
  <c r="G120" i="46"/>
  <c r="BY33" i="57"/>
  <c r="BY14" i="57" s="1"/>
  <c r="H102" i="61"/>
  <c r="H116" i="61" s="1"/>
  <c r="I40" i="49"/>
  <c r="H31" i="49"/>
  <c r="L42" i="46"/>
  <c r="R80" i="51"/>
  <c r="AI91" i="57"/>
  <c r="AI120" i="57"/>
  <c r="AJ105" i="57"/>
  <c r="V36" i="45"/>
  <c r="W36" i="48"/>
  <c r="U17" i="47"/>
  <c r="S42" i="42"/>
  <c r="Y75" i="51"/>
  <c r="H72" i="55"/>
  <c r="H113" i="41" s="1"/>
  <c r="AI104" i="57"/>
  <c r="AH119" i="57"/>
  <c r="AH90" i="57"/>
  <c r="H75" i="55"/>
  <c r="H113" i="40" s="1"/>
  <c r="AH93" i="57"/>
  <c r="AH122" i="57"/>
  <c r="AI107" i="57"/>
  <c r="CI23" i="57"/>
  <c r="CI4" i="57" s="1"/>
  <c r="R92" i="61"/>
  <c r="R106" i="61" s="1"/>
  <c r="R31" i="32"/>
  <c r="Q55" i="51"/>
  <c r="Q22" i="32" s="1"/>
  <c r="AC5" i="51"/>
  <c r="M61" i="55"/>
  <c r="M175" i="33" s="1"/>
  <c r="AG229" i="57"/>
  <c r="M46" i="40" s="1"/>
  <c r="AR136" i="57"/>
  <c r="BA4" i="57"/>
  <c r="BA56" i="57" s="1"/>
  <c r="BA58" i="57" s="1"/>
  <c r="AZ56" i="57"/>
  <c r="AZ58" i="57" s="1"/>
  <c r="S386" i="33"/>
  <c r="T56" i="40"/>
  <c r="W15" i="57"/>
  <c r="V142" i="57"/>
  <c r="V143" i="57" s="1"/>
  <c r="V144" i="57" s="1"/>
  <c r="V16" i="57"/>
  <c r="AG96" i="57"/>
  <c r="AG125" i="57"/>
  <c r="U14" i="47"/>
  <c r="T76" i="47"/>
  <c r="AB16" i="51"/>
  <c r="AE15" i="57"/>
  <c r="AD16" i="57"/>
  <c r="R181" i="61"/>
  <c r="R195" i="61" s="1"/>
  <c r="R384" i="33"/>
  <c r="S56" i="42"/>
  <c r="C363" i="33"/>
  <c r="C83" i="49"/>
  <c r="C88" i="49"/>
  <c r="B85" i="49"/>
  <c r="B87" i="49" s="1"/>
  <c r="D283" i="51"/>
  <c r="D85" i="45"/>
  <c r="D61" i="45"/>
  <c r="G148" i="33"/>
  <c r="AH14" i="57"/>
  <c r="H200" i="33"/>
  <c r="Z4" i="48"/>
  <c r="C356" i="33"/>
  <c r="C83" i="43"/>
  <c r="C87" i="43"/>
  <c r="C88" i="43"/>
  <c r="B85" i="43"/>
  <c r="B87" i="43" s="1"/>
  <c r="M56" i="55"/>
  <c r="M170" i="33" s="1"/>
  <c r="AR209" i="57"/>
  <c r="AG224" i="57"/>
  <c r="M46" i="1" s="1"/>
  <c r="AR131" i="57"/>
  <c r="CH25" i="57"/>
  <c r="CH6" i="57" s="1"/>
  <c r="Q94" i="61"/>
  <c r="R40" i="42"/>
  <c r="Q31" i="42"/>
  <c r="S42" i="32"/>
  <c r="S40" i="32" s="1"/>
  <c r="Y73" i="51"/>
  <c r="M60" i="55"/>
  <c r="M174" i="33" s="1"/>
  <c r="AR135" i="57"/>
  <c r="AG228" i="57"/>
  <c r="M46" i="43" s="1"/>
  <c r="C101" i="1"/>
  <c r="C209" i="33" s="1"/>
  <c r="C224" i="33" s="1"/>
  <c r="C236" i="33" s="1"/>
  <c r="C66" i="1"/>
  <c r="C67" i="1" s="1"/>
  <c r="C116" i="1"/>
  <c r="C284" i="33" s="1"/>
  <c r="C102" i="1"/>
  <c r="C71" i="1" s="1"/>
  <c r="G146" i="33"/>
  <c r="M65" i="55"/>
  <c r="M179" i="33" s="1"/>
  <c r="AR140" i="57"/>
  <c r="AG233" i="57"/>
  <c r="M46" i="47" s="1"/>
  <c r="CF27" i="57"/>
  <c r="CF8" i="57" s="1"/>
  <c r="O96" i="61"/>
  <c r="O110" i="61" s="1"/>
  <c r="P40" i="40"/>
  <c r="O31" i="40"/>
  <c r="V36" i="46"/>
  <c r="W4" i="46"/>
  <c r="U17" i="42"/>
  <c r="Q22" i="1"/>
  <c r="Q195" i="61"/>
  <c r="D209" i="61" s="1"/>
  <c r="G209" i="61" s="1"/>
  <c r="E209" i="61"/>
  <c r="F209" i="61" s="1"/>
  <c r="C84" i="45"/>
  <c r="D120" i="49"/>
  <c r="O20" i="46"/>
  <c r="N19" i="46"/>
  <c r="AC7" i="51"/>
  <c r="AC16" i="51" s="1"/>
  <c r="Q57" i="51"/>
  <c r="Q22" i="42" s="1"/>
  <c r="AZ5" i="57"/>
  <c r="Q191" i="33"/>
  <c r="Z14" i="42"/>
  <c r="Y76" i="42"/>
  <c r="C84" i="32"/>
  <c r="AT8" i="57"/>
  <c r="N194" i="33"/>
  <c r="S387" i="33"/>
  <c r="T56" i="44"/>
  <c r="AC14" i="51"/>
  <c r="Q64" i="51"/>
  <c r="Q22" i="48" s="1"/>
  <c r="AT9" i="57"/>
  <c r="N195" i="33"/>
  <c r="AF15" i="57"/>
  <c r="G201" i="33"/>
  <c r="G202" i="33" s="1"/>
  <c r="G98" i="33" s="1"/>
  <c r="H120" i="42"/>
  <c r="AD4" i="51"/>
  <c r="R54" i="51"/>
  <c r="O42" i="44"/>
  <c r="U78" i="51"/>
  <c r="D287" i="51"/>
  <c r="D85" i="49"/>
  <c r="D61" i="49"/>
  <c r="C358" i="33"/>
  <c r="C88" i="44"/>
  <c r="C83" i="44"/>
  <c r="C87" i="44"/>
  <c r="B85" i="44"/>
  <c r="B87" i="44" s="1"/>
  <c r="CO2" i="57"/>
  <c r="W189" i="33"/>
  <c r="AU7" i="57"/>
  <c r="AP11" i="57"/>
  <c r="AO11" i="57" s="1"/>
  <c r="L197" i="33"/>
  <c r="AA4" i="32"/>
  <c r="L42" i="47"/>
  <c r="R81" i="51"/>
  <c r="U36" i="41"/>
  <c r="V4" i="41"/>
  <c r="M62" i="55"/>
  <c r="M176" i="33" s="1"/>
  <c r="AG230" i="57"/>
  <c r="M46" i="44" s="1"/>
  <c r="AR137" i="57"/>
  <c r="O20" i="42"/>
  <c r="N19" i="42"/>
  <c r="Q42" i="40"/>
  <c r="W77" i="51"/>
  <c r="AX7" i="57"/>
  <c r="AW7" i="57" s="1"/>
  <c r="P193" i="33"/>
  <c r="C152" i="33"/>
  <c r="C183" i="33" s="1"/>
  <c r="C86" i="49"/>
  <c r="C50" i="33" s="1"/>
  <c r="E81" i="55"/>
  <c r="E113" i="49" s="1"/>
  <c r="AB128" i="57"/>
  <c r="AB99" i="57"/>
  <c r="AC113" i="57"/>
  <c r="U17" i="45"/>
  <c r="Y99" i="57"/>
  <c r="Y128" i="57"/>
  <c r="Y129" i="57" s="1"/>
  <c r="Y144" i="57" s="1"/>
  <c r="AX59" i="57"/>
  <c r="AX61" i="57"/>
  <c r="AX62" i="57" s="1"/>
  <c r="N19" i="48"/>
  <c r="O20" i="48"/>
  <c r="S392" i="33"/>
  <c r="T56" i="49"/>
  <c r="U76" i="1"/>
  <c r="V14" i="1"/>
  <c r="J42" i="48"/>
  <c r="P82" i="51"/>
  <c r="U17" i="48"/>
  <c r="H78" i="55"/>
  <c r="H113" i="46" s="1"/>
  <c r="AH125" i="57"/>
  <c r="AH96" i="57"/>
  <c r="AI110" i="57"/>
  <c r="V14" i="45"/>
  <c r="U76" i="45"/>
  <c r="D282" i="51"/>
  <c r="D85" i="44"/>
  <c r="D61" i="44"/>
  <c r="Q65" i="51"/>
  <c r="Q22" i="49" s="1"/>
  <c r="AC15" i="51"/>
  <c r="U36" i="47"/>
  <c r="V4" i="47"/>
  <c r="CI24" i="57" l="1"/>
  <c r="CI5" i="57" s="1"/>
  <c r="R93" i="61"/>
  <c r="R107" i="61" s="1"/>
  <c r="R31" i="41"/>
  <c r="CJ23" i="57"/>
  <c r="CJ4" i="57" s="1"/>
  <c r="S31" i="32"/>
  <c r="CE29" i="57"/>
  <c r="CE10" i="57" s="1"/>
  <c r="N98" i="61"/>
  <c r="N112" i="61" s="1"/>
  <c r="N31" i="45"/>
  <c r="U56" i="44"/>
  <c r="T387" i="33"/>
  <c r="AQ223" i="57"/>
  <c r="W36" i="1"/>
  <c r="X4" i="1"/>
  <c r="BU55" i="57"/>
  <c r="D128" i="44"/>
  <c r="D142" i="44" s="1"/>
  <c r="D78" i="44"/>
  <c r="D77" i="44"/>
  <c r="D112" i="44"/>
  <c r="H145" i="33"/>
  <c r="C52" i="61"/>
  <c r="C66" i="61" s="1"/>
  <c r="C209" i="51"/>
  <c r="C225" i="51" s="1"/>
  <c r="C400" i="33"/>
  <c r="C89" i="40"/>
  <c r="C132" i="40"/>
  <c r="C133" i="40" s="1"/>
  <c r="C134" i="40" s="1"/>
  <c r="C90" i="40"/>
  <c r="C130" i="40"/>
  <c r="C208" i="51"/>
  <c r="C224" i="51" s="1"/>
  <c r="C51" i="61"/>
  <c r="C65" i="61" s="1"/>
  <c r="C399" i="33"/>
  <c r="C132" i="43"/>
  <c r="C133" i="43" s="1"/>
  <c r="C134" i="43" s="1"/>
  <c r="C89" i="43"/>
  <c r="C130" i="43"/>
  <c r="C90" i="43"/>
  <c r="Y14" i="32"/>
  <c r="X76" i="32"/>
  <c r="R59" i="51"/>
  <c r="R22" i="40" s="1"/>
  <c r="AD9" i="51"/>
  <c r="AV9" i="57"/>
  <c r="O195" i="33"/>
  <c r="H120" i="41"/>
  <c r="AC128" i="57"/>
  <c r="AC99" i="57"/>
  <c r="AD113" i="57"/>
  <c r="T42" i="42"/>
  <c r="Z75" i="51"/>
  <c r="Y4" i="43"/>
  <c r="X36" i="43"/>
  <c r="AC127" i="57"/>
  <c r="AC98" i="57"/>
  <c r="AD112" i="57"/>
  <c r="CK22" i="57"/>
  <c r="CK3" i="57" s="1"/>
  <c r="U40" i="1"/>
  <c r="T31" i="1"/>
  <c r="AD6" i="51"/>
  <c r="R56" i="51"/>
  <c r="R22" i="41" s="1"/>
  <c r="W14" i="45"/>
  <c r="V76" i="45"/>
  <c r="C210" i="51"/>
  <c r="C226" i="51" s="1"/>
  <c r="C53" i="61"/>
  <c r="C67" i="61" s="1"/>
  <c r="C401" i="33"/>
  <c r="C132" i="44"/>
  <c r="C133" i="44" s="1"/>
  <c r="C134" i="44" s="1"/>
  <c r="C89" i="44"/>
  <c r="C90" i="44"/>
  <c r="C130" i="44"/>
  <c r="M123" i="46"/>
  <c r="M122" i="46" s="1"/>
  <c r="AI95" i="57"/>
  <c r="AI124" i="57"/>
  <c r="AJ109" i="57"/>
  <c r="BD4" i="57"/>
  <c r="S190" i="33"/>
  <c r="AB129" i="57"/>
  <c r="AB144" i="57" s="1"/>
  <c r="M123" i="47"/>
  <c r="M122" i="47" s="1"/>
  <c r="AA4" i="48"/>
  <c r="U76" i="44"/>
  <c r="V14" i="44"/>
  <c r="X4" i="42"/>
  <c r="W36" i="42"/>
  <c r="I71" i="55"/>
  <c r="I113" i="32" s="1"/>
  <c r="AJ89" i="57"/>
  <c r="AJ118" i="57"/>
  <c r="M123" i="48"/>
  <c r="M122" i="48" s="1"/>
  <c r="AE16" i="57"/>
  <c r="AE145" i="57" s="1"/>
  <c r="AC16" i="57"/>
  <c r="AD145" i="57"/>
  <c r="V17" i="40"/>
  <c r="U76" i="40"/>
  <c r="V14" i="40"/>
  <c r="C83" i="32"/>
  <c r="C88" i="32"/>
  <c r="C353" i="33"/>
  <c r="C87" i="32"/>
  <c r="B85" i="32"/>
  <c r="B87" i="32" s="1"/>
  <c r="AJ104" i="57"/>
  <c r="AI90" i="57"/>
  <c r="AI119" i="57"/>
  <c r="O20" i="41"/>
  <c r="N19" i="41"/>
  <c r="BU54" i="57"/>
  <c r="D78" i="40"/>
  <c r="D77" i="40"/>
  <c r="D60" i="40"/>
  <c r="D128" i="40"/>
  <c r="D142" i="40" s="1"/>
  <c r="D112" i="40"/>
  <c r="G147" i="33"/>
  <c r="V14" i="47"/>
  <c r="U76" i="47"/>
  <c r="G149" i="33"/>
  <c r="Z76" i="42"/>
  <c r="AA14" i="42"/>
  <c r="E120" i="49"/>
  <c r="BU60" i="57"/>
  <c r="D77" i="49"/>
  <c r="D128" i="49"/>
  <c r="D142" i="49" s="1"/>
  <c r="D78" i="49"/>
  <c r="D112" i="49"/>
  <c r="V17" i="57"/>
  <c r="V145" i="57"/>
  <c r="U385" i="33"/>
  <c r="V56" i="43"/>
  <c r="BU51" i="57"/>
  <c r="D128" i="41"/>
  <c r="D142" i="41" s="1"/>
  <c r="D78" i="41"/>
  <c r="D77" i="41"/>
  <c r="D112" i="41"/>
  <c r="E120" i="48"/>
  <c r="AD8" i="51"/>
  <c r="R58" i="51"/>
  <c r="R22" i="43" s="1"/>
  <c r="P20" i="45"/>
  <c r="O19" i="45"/>
  <c r="M123" i="41"/>
  <c r="M122" i="41" s="1"/>
  <c r="S388" i="33"/>
  <c r="T56" i="45"/>
  <c r="V17" i="46"/>
  <c r="I74" i="55"/>
  <c r="I113" i="43" s="1"/>
  <c r="AJ92" i="57"/>
  <c r="AJ121" i="57"/>
  <c r="AK106" i="57"/>
  <c r="CC31" i="57"/>
  <c r="CC12" i="57" s="1"/>
  <c r="L100" i="61"/>
  <c r="L114" i="61" s="1"/>
  <c r="C128" i="61" s="1"/>
  <c r="M40" i="47"/>
  <c r="L31" i="47"/>
  <c r="V17" i="47"/>
  <c r="H120" i="45"/>
  <c r="AE4" i="45"/>
  <c r="AB391" i="51"/>
  <c r="AA393" i="51"/>
  <c r="AA383" i="51" s="1"/>
  <c r="M42" i="49"/>
  <c r="S83" i="51"/>
  <c r="BU59" i="57"/>
  <c r="D77" i="48"/>
  <c r="D78" i="48"/>
  <c r="D128" i="48"/>
  <c r="D142" i="48" s="1"/>
  <c r="D112" i="48"/>
  <c r="V17" i="41"/>
  <c r="R61" i="51"/>
  <c r="R22" i="45" s="1"/>
  <c r="AD11" i="51"/>
  <c r="M123" i="42"/>
  <c r="M122" i="42" s="1"/>
  <c r="AE97" i="57"/>
  <c r="AE126" i="57"/>
  <c r="AF111" i="57"/>
  <c r="C296" i="33"/>
  <c r="C299" i="33"/>
  <c r="C311" i="33" s="1"/>
  <c r="C269" i="33"/>
  <c r="C281" i="33" s="1"/>
  <c r="P20" i="40"/>
  <c r="O19" i="40"/>
  <c r="AZ59" i="57"/>
  <c r="AZ61" i="57"/>
  <c r="AZ62" i="57" s="1"/>
  <c r="U56" i="1"/>
  <c r="T381" i="33"/>
  <c r="T135" i="1"/>
  <c r="R65" i="51"/>
  <c r="R22" i="49" s="1"/>
  <c r="AD15" i="51"/>
  <c r="H120" i="40"/>
  <c r="BZ33" i="57"/>
  <c r="BZ14" i="57" s="1"/>
  <c r="I102" i="61"/>
  <c r="I116" i="61" s="1"/>
  <c r="J40" i="49"/>
  <c r="I31" i="49"/>
  <c r="AI14" i="57"/>
  <c r="AN13" i="57"/>
  <c r="AM13" i="57" s="1"/>
  <c r="K199" i="33"/>
  <c r="C413" i="51"/>
  <c r="C56" i="33"/>
  <c r="C135" i="61"/>
  <c r="C70" i="1"/>
  <c r="C5" i="59" s="1"/>
  <c r="O19" i="47"/>
  <c r="P20" i="47"/>
  <c r="V17" i="48"/>
  <c r="S54" i="51"/>
  <c r="AE4" i="51"/>
  <c r="C360" i="33"/>
  <c r="C88" i="46"/>
  <c r="C87" i="46"/>
  <c r="C83" i="46"/>
  <c r="B85" i="46"/>
  <c r="B87" i="46" s="1"/>
  <c r="E207" i="61"/>
  <c r="F207" i="61" s="1"/>
  <c r="Q193" i="61"/>
  <c r="D207" i="61" s="1"/>
  <c r="G207" i="61" s="1"/>
  <c r="Q190" i="61"/>
  <c r="K42" i="48"/>
  <c r="Q82" i="51"/>
  <c r="C207" i="51"/>
  <c r="C223" i="51" s="1"/>
  <c r="C50" i="61"/>
  <c r="C64" i="61" s="1"/>
  <c r="C89" i="42"/>
  <c r="C90" i="42"/>
  <c r="C398" i="33"/>
  <c r="C132" i="42"/>
  <c r="C133" i="42" s="1"/>
  <c r="C134" i="42" s="1"/>
  <c r="C130" i="42"/>
  <c r="P20" i="1"/>
  <c r="O19" i="1"/>
  <c r="H144" i="33"/>
  <c r="T42" i="32"/>
  <c r="T40" i="32" s="1"/>
  <c r="Z73" i="51"/>
  <c r="C215" i="51"/>
  <c r="C231" i="51" s="1"/>
  <c r="C58" i="61"/>
  <c r="C72" i="61" s="1"/>
  <c r="C406" i="33"/>
  <c r="C89" i="49"/>
  <c r="C132" i="49"/>
  <c r="C133" i="49" s="1"/>
  <c r="C134" i="49" s="1"/>
  <c r="C90" i="49"/>
  <c r="C130" i="49"/>
  <c r="AD5" i="51"/>
  <c r="R55" i="51"/>
  <c r="R22" i="32" s="1"/>
  <c r="CG26" i="57"/>
  <c r="CG7" i="57" s="1"/>
  <c r="P95" i="61"/>
  <c r="P109" i="61" s="1"/>
  <c r="Q40" i="43"/>
  <c r="P31" i="43"/>
  <c r="AS133" i="57"/>
  <c r="AS211" i="57"/>
  <c r="V17" i="49"/>
  <c r="P20" i="43"/>
  <c r="O19" i="43"/>
  <c r="AL66" i="57"/>
  <c r="AK67" i="57"/>
  <c r="AK103" i="57"/>
  <c r="AH15" i="57"/>
  <c r="AG15" i="57" s="1"/>
  <c r="H201" i="33"/>
  <c r="H202" i="33" s="1"/>
  <c r="H98" i="33" s="1"/>
  <c r="C87" i="41"/>
  <c r="C88" i="41"/>
  <c r="C83" i="41"/>
  <c r="C354" i="33"/>
  <c r="B85" i="41"/>
  <c r="B87" i="41" s="1"/>
  <c r="R66" i="51"/>
  <c r="R22" i="1"/>
  <c r="V14" i="46"/>
  <c r="U76" i="46"/>
  <c r="H76" i="55"/>
  <c r="H113" i="44" s="1"/>
  <c r="AH94" i="57"/>
  <c r="AH123" i="57"/>
  <c r="AI108" i="57"/>
  <c r="D152" i="33"/>
  <c r="D183" i="33" s="1"/>
  <c r="W14" i="1"/>
  <c r="V76" i="1"/>
  <c r="AS210" i="57"/>
  <c r="AS132" i="57"/>
  <c r="V36" i="41"/>
  <c r="W4" i="41"/>
  <c r="AS141" i="57"/>
  <c r="AS219" i="57"/>
  <c r="V81" i="33"/>
  <c r="V66" i="59" s="1"/>
  <c r="V17" i="45"/>
  <c r="V14" i="41"/>
  <c r="U76" i="41"/>
  <c r="AI96" i="57"/>
  <c r="AI125" i="57"/>
  <c r="AJ110" i="57"/>
  <c r="S82" i="33"/>
  <c r="S67" i="59" s="1"/>
  <c r="T127" i="33"/>
  <c r="AK13" i="57"/>
  <c r="BU56" i="57"/>
  <c r="D128" i="45"/>
  <c r="D142" i="45" s="1"/>
  <c r="D77" i="45"/>
  <c r="D78" i="45"/>
  <c r="D112" i="45"/>
  <c r="W36" i="45"/>
  <c r="C359" i="33"/>
  <c r="C83" i="45"/>
  <c r="C87" i="45"/>
  <c r="C88" i="45"/>
  <c r="B85" i="45"/>
  <c r="B87" i="45" s="1"/>
  <c r="C87" i="49"/>
  <c r="AV8" i="57"/>
  <c r="AU8" i="57" s="1"/>
  <c r="O194" i="33"/>
  <c r="X36" i="32"/>
  <c r="U391" i="33"/>
  <c r="V56" i="48"/>
  <c r="AD4" i="49"/>
  <c r="C362" i="33"/>
  <c r="C83" i="48"/>
  <c r="C87" i="48"/>
  <c r="C88" i="48"/>
  <c r="B85" i="48"/>
  <c r="B87" i="48" s="1"/>
  <c r="CG27" i="57"/>
  <c r="CG8" i="57" s="1"/>
  <c r="P96" i="61"/>
  <c r="P110" i="61" s="1"/>
  <c r="Q40" i="40"/>
  <c r="P31" i="40"/>
  <c r="AY6" i="57"/>
  <c r="W113" i="57"/>
  <c r="W142" i="57"/>
  <c r="W143" i="57" s="1"/>
  <c r="W16" i="57"/>
  <c r="X36" i="48"/>
  <c r="V17" i="1"/>
  <c r="H120" i="46"/>
  <c r="V14" i="43"/>
  <c r="U76" i="43"/>
  <c r="O19" i="46"/>
  <c r="P20" i="46"/>
  <c r="Q107" i="61"/>
  <c r="D121" i="61" s="1"/>
  <c r="G121" i="61" s="1"/>
  <c r="E121" i="61"/>
  <c r="F121" i="61" s="1"/>
  <c r="BA59" i="57"/>
  <c r="BA61" i="57"/>
  <c r="BA62" i="57" s="1"/>
  <c r="AT118" i="33"/>
  <c r="AJ14" i="57"/>
  <c r="I200" i="33"/>
  <c r="W36" i="40"/>
  <c r="X4" i="40"/>
  <c r="AN12" i="57"/>
  <c r="K198" i="33"/>
  <c r="V17" i="44"/>
  <c r="T392" i="33"/>
  <c r="U56" i="49"/>
  <c r="M42" i="47"/>
  <c r="S81" i="51"/>
  <c r="AF16" i="57"/>
  <c r="BU53" i="57"/>
  <c r="D77" i="43"/>
  <c r="D128" i="43"/>
  <c r="D142" i="43" s="1"/>
  <c r="D78" i="43"/>
  <c r="D112" i="43"/>
  <c r="R62" i="51"/>
  <c r="R22" i="46" s="1"/>
  <c r="AD12" i="51"/>
  <c r="O42" i="45"/>
  <c r="O40" i="45" s="1"/>
  <c r="U79" i="51"/>
  <c r="X4" i="46"/>
  <c r="W36" i="46"/>
  <c r="U389" i="33"/>
  <c r="V56" i="46"/>
  <c r="P20" i="32"/>
  <c r="O19" i="32"/>
  <c r="R60" i="51"/>
  <c r="R22" i="44" s="1"/>
  <c r="AD10" i="51"/>
  <c r="R42" i="43"/>
  <c r="X76" i="51"/>
  <c r="CA32" i="57"/>
  <c r="CA13" i="57" s="1"/>
  <c r="J101" i="61"/>
  <c r="J115" i="61" s="1"/>
  <c r="K40" i="48"/>
  <c r="J31" i="48"/>
  <c r="R179" i="61"/>
  <c r="S56" i="32"/>
  <c r="R382" i="33"/>
  <c r="R34" i="33"/>
  <c r="Q66" i="51"/>
  <c r="CI25" i="57"/>
  <c r="CI6" i="57" s="1"/>
  <c r="R94" i="61"/>
  <c r="R108" i="61" s="1"/>
  <c r="S40" i="42"/>
  <c r="R31" i="42"/>
  <c r="I73" i="55"/>
  <c r="I113" i="42" s="1"/>
  <c r="AJ91" i="57"/>
  <c r="AJ120" i="57"/>
  <c r="AK105" i="57"/>
  <c r="M123" i="32"/>
  <c r="M122" i="32" s="1"/>
  <c r="M70" i="55"/>
  <c r="M113" i="1" s="1"/>
  <c r="AR117" i="57"/>
  <c r="AS102" i="57"/>
  <c r="W42" i="1"/>
  <c r="AC72" i="51"/>
  <c r="V36" i="44"/>
  <c r="W4" i="44"/>
  <c r="C186" i="33"/>
  <c r="C185" i="33"/>
  <c r="C114" i="33" s="1"/>
  <c r="C112" i="33"/>
  <c r="BU52" i="57"/>
  <c r="D128" i="42"/>
  <c r="D142" i="42" s="1"/>
  <c r="D78" i="42"/>
  <c r="D77" i="42"/>
  <c r="D112" i="42"/>
  <c r="AD7" i="51"/>
  <c r="R57" i="51"/>
  <c r="R22" i="42" s="1"/>
  <c r="T386" i="33"/>
  <c r="U56" i="40"/>
  <c r="Q45" i="59"/>
  <c r="Q36" i="33"/>
  <c r="C45" i="33"/>
  <c r="C68" i="1"/>
  <c r="F120" i="47"/>
  <c r="M123" i="45"/>
  <c r="M122" i="45" s="1"/>
  <c r="AR10" i="57"/>
  <c r="M196" i="33"/>
  <c r="M123" i="44"/>
  <c r="M122" i="44" s="1"/>
  <c r="Q108" i="61"/>
  <c r="D122" i="61" s="1"/>
  <c r="G122" i="61" s="1"/>
  <c r="E122" i="61"/>
  <c r="F122" i="61" s="1"/>
  <c r="AY5" i="57"/>
  <c r="O19" i="49"/>
  <c r="P20" i="49"/>
  <c r="AQ10" i="57"/>
  <c r="P42" i="44"/>
  <c r="V78" i="51"/>
  <c r="V14" i="49"/>
  <c r="U76" i="49"/>
  <c r="AS209" i="57"/>
  <c r="AS131" i="57"/>
  <c r="AS143" i="57" s="1"/>
  <c r="M123" i="43"/>
  <c r="M122" i="43" s="1"/>
  <c r="AD13" i="51"/>
  <c r="R63" i="51"/>
  <c r="R22" i="47" s="1"/>
  <c r="AZ6" i="57"/>
  <c r="Q192" i="33"/>
  <c r="V36" i="49"/>
  <c r="BB5" i="57"/>
  <c r="R191" i="33"/>
  <c r="V17" i="43"/>
  <c r="M123" i="49"/>
  <c r="M122" i="49" s="1"/>
  <c r="O19" i="44"/>
  <c r="P20" i="44"/>
  <c r="AU3" i="57"/>
  <c r="AT72" i="57"/>
  <c r="AT77" i="57"/>
  <c r="AT70" i="57"/>
  <c r="AT76" i="57"/>
  <c r="AT78" i="57"/>
  <c r="AT73" i="57"/>
  <c r="AT74" i="57"/>
  <c r="AT75" i="57"/>
  <c r="AT80" i="57"/>
  <c r="AT71" i="57"/>
  <c r="AT81" i="57"/>
  <c r="AT79" i="57"/>
  <c r="BC4" i="57"/>
  <c r="BC56" i="57" s="1"/>
  <c r="BC58" i="57" s="1"/>
  <c r="BB56" i="57"/>
  <c r="BB58" i="57" s="1"/>
  <c r="BU58" i="57"/>
  <c r="D77" i="47"/>
  <c r="D78" i="47"/>
  <c r="D128" i="47"/>
  <c r="D142" i="47" s="1"/>
  <c r="D112" i="47"/>
  <c r="M123" i="1"/>
  <c r="M122" i="1" s="1"/>
  <c r="S42" i="41"/>
  <c r="S40" i="41" s="1"/>
  <c r="Y74" i="51"/>
  <c r="CP2" i="57"/>
  <c r="X189" i="33"/>
  <c r="BU50" i="57"/>
  <c r="D77" i="32"/>
  <c r="D128" i="32"/>
  <c r="D142" i="32" s="1"/>
  <c r="D78" i="32"/>
  <c r="D112" i="32"/>
  <c r="V76" i="48"/>
  <c r="W14" i="48"/>
  <c r="R42" i="40"/>
  <c r="X77" i="51"/>
  <c r="AS8" i="57"/>
  <c r="AG14" i="57"/>
  <c r="L99" i="61"/>
  <c r="L113" i="61" s="1"/>
  <c r="C127" i="61" s="1"/>
  <c r="CC30" i="57"/>
  <c r="CC11" i="57" s="1"/>
  <c r="L31" i="46"/>
  <c r="CE28" i="57"/>
  <c r="CE9" i="57" s="1"/>
  <c r="N97" i="61"/>
  <c r="N111" i="61" s="1"/>
  <c r="O40" i="44"/>
  <c r="N31" i="44"/>
  <c r="AS134" i="57"/>
  <c r="AS212" i="57"/>
  <c r="O19" i="42"/>
  <c r="P20" i="42"/>
  <c r="R64" i="51"/>
  <c r="R22" i="48" s="1"/>
  <c r="AD14" i="51"/>
  <c r="AI122" i="57"/>
  <c r="AI93" i="57"/>
  <c r="AJ107" i="57"/>
  <c r="M42" i="46"/>
  <c r="M40" i="46" s="1"/>
  <c r="S80" i="51"/>
  <c r="BU57" i="57"/>
  <c r="D78" i="46"/>
  <c r="D128" i="46"/>
  <c r="D142" i="46" s="1"/>
  <c r="D77" i="46"/>
  <c r="D112" i="46"/>
  <c r="H142" i="33"/>
  <c r="AR11" i="57"/>
  <c r="M197" i="33"/>
  <c r="T390" i="33"/>
  <c r="U56" i="47"/>
  <c r="M123" i="40"/>
  <c r="M122" i="40" s="1"/>
  <c r="U383" i="33"/>
  <c r="V56" i="41"/>
  <c r="C361" i="33"/>
  <c r="C83" i="47"/>
  <c r="C87" i="47"/>
  <c r="C88" i="47"/>
  <c r="B85" i="47"/>
  <c r="B87" i="47" s="1"/>
  <c r="AB4" i="32"/>
  <c r="P20" i="48"/>
  <c r="O19" i="48"/>
  <c r="AZ7" i="57"/>
  <c r="AY7" i="57" s="1"/>
  <c r="Q193" i="33"/>
  <c r="W4" i="47"/>
  <c r="V36" i="47"/>
  <c r="AQ11" i="57"/>
  <c r="V17" i="42"/>
  <c r="AR143" i="57"/>
  <c r="S384" i="33"/>
  <c r="T56" i="42"/>
  <c r="W17" i="32"/>
  <c r="CF29" i="57" l="1"/>
  <c r="CF10" i="57" s="1"/>
  <c r="O98" i="61"/>
  <c r="O112" i="61" s="1"/>
  <c r="O31" i="45"/>
  <c r="CJ24" i="57"/>
  <c r="CJ5" i="57" s="1"/>
  <c r="S31" i="41"/>
  <c r="CK23" i="57"/>
  <c r="CK4" i="57" s="1"/>
  <c r="U40" i="32"/>
  <c r="T31" i="32"/>
  <c r="CD30" i="57"/>
  <c r="CD11" i="57" s="1"/>
  <c r="M99" i="61"/>
  <c r="M113" i="61" s="1"/>
  <c r="M31" i="46"/>
  <c r="AB14" i="42"/>
  <c r="AA76" i="42"/>
  <c r="AB393" i="51"/>
  <c r="AB383" i="51" s="1"/>
  <c r="AC391" i="51"/>
  <c r="S22" i="1"/>
  <c r="AF4" i="45"/>
  <c r="AC17" i="57"/>
  <c r="AC145" i="57"/>
  <c r="AR223" i="57"/>
  <c r="Y4" i="1"/>
  <c r="X36" i="1"/>
  <c r="N60" i="55"/>
  <c r="N174" i="33" s="1"/>
  <c r="AT135" i="57"/>
  <c r="AH228" i="57"/>
  <c r="N46" i="43" s="1"/>
  <c r="C48" i="59"/>
  <c r="C44" i="33"/>
  <c r="V389" i="33"/>
  <c r="W56" i="46"/>
  <c r="AO12" i="57"/>
  <c r="C206" i="51"/>
  <c r="C222" i="51" s="1"/>
  <c r="C49" i="61"/>
  <c r="C63" i="61" s="1"/>
  <c r="C89" i="41"/>
  <c r="C132" i="41"/>
  <c r="C133" i="41" s="1"/>
  <c r="C134" i="41" s="1"/>
  <c r="C397" i="33"/>
  <c r="C130" i="41"/>
  <c r="C90" i="41"/>
  <c r="W17" i="48"/>
  <c r="AE8" i="51"/>
  <c r="S58" i="51"/>
  <c r="S22" i="43" s="1"/>
  <c r="W14" i="47"/>
  <c r="V76" i="47"/>
  <c r="AD17" i="57"/>
  <c r="W81" i="33"/>
  <c r="W66" i="59" s="1"/>
  <c r="N59" i="55"/>
  <c r="N173" i="33" s="1"/>
  <c r="AT134" i="57"/>
  <c r="AH227" i="57"/>
  <c r="N46" i="42" s="1"/>
  <c r="AT212" i="57"/>
  <c r="I120" i="42"/>
  <c r="X36" i="40"/>
  <c r="Y4" i="40"/>
  <c r="U42" i="32"/>
  <c r="AA73" i="51"/>
  <c r="H148" i="33"/>
  <c r="AW9" i="57"/>
  <c r="Q20" i="48"/>
  <c r="P19" i="48"/>
  <c r="N42" i="46"/>
  <c r="N40" i="46" s="1"/>
  <c r="T80" i="51"/>
  <c r="D119" i="32"/>
  <c r="D114" i="32"/>
  <c r="D115" i="32" s="1"/>
  <c r="D255" i="33" s="1"/>
  <c r="N64" i="55"/>
  <c r="N178" i="33" s="1"/>
  <c r="AT139" i="57"/>
  <c r="AH232" i="57"/>
  <c r="N46" i="46" s="1"/>
  <c r="E151" i="33"/>
  <c r="C93" i="44"/>
  <c r="C94" i="44" s="1"/>
  <c r="C91" i="44"/>
  <c r="AC4" i="32"/>
  <c r="N62" i="55"/>
  <c r="N176" i="33" s="1"/>
  <c r="AT137" i="57"/>
  <c r="AH230" i="57"/>
  <c r="N46" i="44" s="1"/>
  <c r="Y4" i="46"/>
  <c r="X36" i="46"/>
  <c r="C211" i="51"/>
  <c r="C227" i="51" s="1"/>
  <c r="C54" i="61"/>
  <c r="C68" i="61" s="1"/>
  <c r="C402" i="33"/>
  <c r="C89" i="45"/>
  <c r="C132" i="45"/>
  <c r="C133" i="45" s="1"/>
  <c r="C134" i="45" s="1"/>
  <c r="C90" i="45"/>
  <c r="C130" i="45"/>
  <c r="W17" i="47"/>
  <c r="S59" i="51"/>
  <c r="S22" i="40" s="1"/>
  <c r="AE9" i="51"/>
  <c r="I75" i="55"/>
  <c r="I113" i="40" s="1"/>
  <c r="AJ93" i="57"/>
  <c r="AJ122" i="57"/>
  <c r="AK107" i="57"/>
  <c r="N56" i="55"/>
  <c r="N170" i="33" s="1"/>
  <c r="AT209" i="57"/>
  <c r="AH224" i="57"/>
  <c r="N46" i="1" s="1"/>
  <c r="AT131" i="57"/>
  <c r="W14" i="49"/>
  <c r="V76" i="49"/>
  <c r="CJ25" i="57"/>
  <c r="CJ6" i="57" s="1"/>
  <c r="T40" i="42"/>
  <c r="S31" i="42"/>
  <c r="AK14" i="57"/>
  <c r="CH27" i="57"/>
  <c r="CH8" i="57" s="1"/>
  <c r="Q96" i="61"/>
  <c r="R40" i="40"/>
  <c r="Q31" i="40"/>
  <c r="P19" i="47"/>
  <c r="Q20" i="47"/>
  <c r="P19" i="40"/>
  <c r="Q20" i="40"/>
  <c r="D119" i="41"/>
  <c r="D114" i="41"/>
  <c r="D115" i="41" s="1"/>
  <c r="D256" i="33" s="1"/>
  <c r="D119" i="40"/>
  <c r="D114" i="40"/>
  <c r="D115" i="40" s="1"/>
  <c r="D259" i="33" s="1"/>
  <c r="B79" i="44"/>
  <c r="C148" i="44" s="1"/>
  <c r="C136" i="44"/>
  <c r="AE14" i="51"/>
  <c r="S64" i="51"/>
  <c r="S22" i="48" s="1"/>
  <c r="C93" i="43"/>
  <c r="C94" i="43" s="1"/>
  <c r="C91" i="43"/>
  <c r="AT11" i="57"/>
  <c r="N197" i="33"/>
  <c r="AF145" i="57"/>
  <c r="AE4" i="49"/>
  <c r="W17" i="41"/>
  <c r="I72" i="55"/>
  <c r="I113" i="41" s="1"/>
  <c r="AK104" i="57"/>
  <c r="AJ90" i="57"/>
  <c r="AJ119" i="57"/>
  <c r="F80" i="55"/>
  <c r="F113" i="48" s="1"/>
  <c r="AD127" i="57"/>
  <c r="AD98" i="57"/>
  <c r="AE112" i="57"/>
  <c r="S42" i="40"/>
  <c r="Y77" i="51"/>
  <c r="V76" i="41"/>
  <c r="W14" i="41"/>
  <c r="N58" i="55"/>
  <c r="N172" i="33" s="1"/>
  <c r="AT211" i="57"/>
  <c r="AT133" i="57"/>
  <c r="AH226" i="57"/>
  <c r="N46" i="41" s="1"/>
  <c r="B79" i="42"/>
  <c r="C148" i="42" s="1"/>
  <c r="C136" i="42"/>
  <c r="Y4" i="42"/>
  <c r="X36" i="42"/>
  <c r="S382" i="33"/>
  <c r="T56" i="32"/>
  <c r="S34" i="33"/>
  <c r="N42" i="47"/>
  <c r="N40" i="47" s="1"/>
  <c r="T81" i="51"/>
  <c r="H149" i="33"/>
  <c r="L42" i="48"/>
  <c r="L40" i="48" s="1"/>
  <c r="R82" i="51"/>
  <c r="CA33" i="57"/>
  <c r="CA14" i="57" s="1"/>
  <c r="J102" i="61"/>
  <c r="J116" i="61" s="1"/>
  <c r="K40" i="49"/>
  <c r="J31" i="49"/>
  <c r="D119" i="49"/>
  <c r="D114" i="49"/>
  <c r="D115" i="49" s="1"/>
  <c r="D265" i="33" s="1"/>
  <c r="Q20" i="32"/>
  <c r="P19" i="32"/>
  <c r="X4" i="47"/>
  <c r="W36" i="47"/>
  <c r="W17" i="45"/>
  <c r="W17" i="44"/>
  <c r="H143" i="33"/>
  <c r="BA7" i="57"/>
  <c r="P19" i="1"/>
  <c r="Q20" i="1"/>
  <c r="D119" i="43"/>
  <c r="D114" i="43"/>
  <c r="D115" i="43" s="1"/>
  <c r="D258" i="33" s="1"/>
  <c r="W36" i="41"/>
  <c r="X4" i="41"/>
  <c r="Q20" i="43"/>
  <c r="P19" i="43"/>
  <c r="P20" i="41"/>
  <c r="O19" i="41"/>
  <c r="BF4" i="57"/>
  <c r="T190" i="33"/>
  <c r="U390" i="33"/>
  <c r="V56" i="47"/>
  <c r="AT10" i="57"/>
  <c r="N196" i="33"/>
  <c r="AU9" i="57"/>
  <c r="K101" i="61"/>
  <c r="K115" i="61" s="1"/>
  <c r="CB32" i="57"/>
  <c r="CB13" i="57" s="1"/>
  <c r="K31" i="48"/>
  <c r="D119" i="48"/>
  <c r="D114" i="48"/>
  <c r="D115" i="48" s="1"/>
  <c r="D264" i="33" s="1"/>
  <c r="W17" i="46"/>
  <c r="BD5" i="57"/>
  <c r="BC5" i="57" s="1"/>
  <c r="S191" i="33"/>
  <c r="X36" i="45"/>
  <c r="AE7" i="51"/>
  <c r="S57" i="51"/>
  <c r="S22" i="42" s="1"/>
  <c r="CD31" i="57"/>
  <c r="CD12" i="57" s="1"/>
  <c r="M100" i="61"/>
  <c r="M114" i="61" s="1"/>
  <c r="M31" i="47"/>
  <c r="C56" i="59"/>
  <c r="C57" i="33"/>
  <c r="C103" i="61"/>
  <c r="C117" i="61" s="1"/>
  <c r="C64" i="33"/>
  <c r="V383" i="33"/>
  <c r="W56" i="41"/>
  <c r="AK92" i="57"/>
  <c r="AK121" i="57"/>
  <c r="AL106" i="57"/>
  <c r="AE11" i="51"/>
  <c r="S61" i="51"/>
  <c r="S22" i="45" s="1"/>
  <c r="W76" i="1"/>
  <c r="X14" i="1"/>
  <c r="W14" i="44"/>
  <c r="V76" i="44"/>
  <c r="C93" i="40"/>
  <c r="C94" i="40" s="1"/>
  <c r="C91" i="40"/>
  <c r="D112" i="33"/>
  <c r="C71" i="59"/>
  <c r="C136" i="40"/>
  <c r="B79" i="40"/>
  <c r="C148" i="40" s="1"/>
  <c r="T384" i="33"/>
  <c r="U56" i="42"/>
  <c r="W36" i="44"/>
  <c r="X4" i="44"/>
  <c r="W17" i="1"/>
  <c r="AI94" i="57"/>
  <c r="AI123" i="57"/>
  <c r="AJ108" i="57"/>
  <c r="E218" i="61"/>
  <c r="F218" i="61" s="1"/>
  <c r="Q204" i="61"/>
  <c r="D218" i="61" s="1"/>
  <c r="G218" i="61" s="1"/>
  <c r="AJ15" i="57"/>
  <c r="I201" i="33"/>
  <c r="I202" i="33" s="1"/>
  <c r="I98" i="33" s="1"/>
  <c r="BA5" i="57"/>
  <c r="C93" i="49"/>
  <c r="C94" i="49" s="1"/>
  <c r="C91" i="49"/>
  <c r="AW8" i="57"/>
  <c r="T54" i="51"/>
  <c r="AF4" i="51"/>
  <c r="U386" i="33"/>
  <c r="V56" i="40"/>
  <c r="AH16" i="57"/>
  <c r="AG16" i="57" s="1"/>
  <c r="AG145" i="57" s="1"/>
  <c r="C55" i="59"/>
  <c r="C55" i="33"/>
  <c r="D59" i="33"/>
  <c r="AL67" i="57"/>
  <c r="AM66" i="57"/>
  <c r="AL103" i="57"/>
  <c r="D119" i="42"/>
  <c r="D114" i="42"/>
  <c r="D115" i="42" s="1"/>
  <c r="D257" i="33" s="1"/>
  <c r="CQ2" i="57"/>
  <c r="Y189" i="33"/>
  <c r="V385" i="33"/>
  <c r="W56" i="43"/>
  <c r="I120" i="43"/>
  <c r="V76" i="43"/>
  <c r="W14" i="43"/>
  <c r="W36" i="49"/>
  <c r="V391" i="33"/>
  <c r="W56" i="48"/>
  <c r="AM12" i="57"/>
  <c r="CH26" i="57"/>
  <c r="CH7" i="57" s="1"/>
  <c r="Q95" i="61"/>
  <c r="R40" i="43"/>
  <c r="Q31" i="43"/>
  <c r="C205" i="51"/>
  <c r="C221" i="51" s="1"/>
  <c r="C48" i="61"/>
  <c r="C62" i="61" s="1"/>
  <c r="C396" i="33"/>
  <c r="C89" i="32"/>
  <c r="C132" i="32"/>
  <c r="C133" i="32" s="1"/>
  <c r="C134" i="32" s="1"/>
  <c r="C90" i="32"/>
  <c r="C130" i="32"/>
  <c r="Y36" i="43"/>
  <c r="Z4" i="43"/>
  <c r="M120" i="1"/>
  <c r="I77" i="55"/>
  <c r="I113" i="45" s="1"/>
  <c r="AJ124" i="57"/>
  <c r="AJ95" i="57"/>
  <c r="AK109" i="57"/>
  <c r="W17" i="57"/>
  <c r="W145" i="57"/>
  <c r="X17" i="57"/>
  <c r="AK91" i="57"/>
  <c r="AK120" i="57"/>
  <c r="AL105" i="57"/>
  <c r="N61" i="55"/>
  <c r="N175" i="33" s="1"/>
  <c r="AT136" i="57"/>
  <c r="AH229" i="57"/>
  <c r="N46" i="40" s="1"/>
  <c r="W128" i="57"/>
  <c r="W129" i="57" s="1"/>
  <c r="W144" i="57" s="1"/>
  <c r="W99" i="57"/>
  <c r="C107" i="33"/>
  <c r="C106" i="33"/>
  <c r="I120" i="32"/>
  <c r="G79" i="55"/>
  <c r="G113" i="47" s="1"/>
  <c r="AF126" i="57"/>
  <c r="AF97" i="57"/>
  <c r="AG111" i="57"/>
  <c r="C214" i="51"/>
  <c r="C230" i="51" s="1"/>
  <c r="C57" i="61"/>
  <c r="C71" i="61" s="1"/>
  <c r="C405" i="33"/>
  <c r="C89" i="48"/>
  <c r="C132" i="48"/>
  <c r="C133" i="48" s="1"/>
  <c r="C134" i="48" s="1"/>
  <c r="C90" i="48"/>
  <c r="C130" i="48"/>
  <c r="J89" i="51"/>
  <c r="C425" i="51"/>
  <c r="X17" i="32"/>
  <c r="AE6" i="51"/>
  <c r="S56" i="51"/>
  <c r="S22" i="41" s="1"/>
  <c r="P19" i="46"/>
  <c r="Q20" i="46"/>
  <c r="R193" i="61"/>
  <c r="R190" i="61"/>
  <c r="R204" i="61" s="1"/>
  <c r="AS11" i="57"/>
  <c r="AL14" i="57"/>
  <c r="J200" i="33"/>
  <c r="U392" i="33"/>
  <c r="V56" i="49"/>
  <c r="T82" i="33"/>
  <c r="T67" i="59" s="1"/>
  <c r="U127" i="33"/>
  <c r="H146" i="33"/>
  <c r="U42" i="42"/>
  <c r="AA75" i="51"/>
  <c r="AE13" i="51"/>
  <c r="S63" i="51"/>
  <c r="S22" i="47" s="1"/>
  <c r="B79" i="49"/>
  <c r="C148" i="49" s="1"/>
  <c r="C136" i="49"/>
  <c r="AD16" i="51"/>
  <c r="AK89" i="57"/>
  <c r="AK118" i="57"/>
  <c r="C147" i="61"/>
  <c r="C161" i="61" s="1"/>
  <c r="C149" i="61"/>
  <c r="R45" i="59"/>
  <c r="R36" i="33"/>
  <c r="D119" i="45"/>
  <c r="D114" i="45"/>
  <c r="D115" i="45" s="1"/>
  <c r="D261" i="33" s="1"/>
  <c r="W17" i="43"/>
  <c r="D119" i="47"/>
  <c r="D114" i="47"/>
  <c r="D115" i="47" s="1"/>
  <c r="D263" i="33" s="1"/>
  <c r="L198" i="33"/>
  <c r="AP12" i="57"/>
  <c r="AS10" i="57"/>
  <c r="X42" i="1"/>
  <c r="AD72" i="51"/>
  <c r="S42" i="43"/>
  <c r="Y76" i="51"/>
  <c r="H120" i="44"/>
  <c r="AX8" i="57"/>
  <c r="P194" i="33"/>
  <c r="AE15" i="51"/>
  <c r="S65" i="51"/>
  <c r="S22" i="49" s="1"/>
  <c r="W14" i="40"/>
  <c r="V76" i="40"/>
  <c r="BE4" i="57"/>
  <c r="BE56" i="57" s="1"/>
  <c r="BE58" i="57" s="1"/>
  <c r="BD56" i="57"/>
  <c r="BD58" i="57" s="1"/>
  <c r="D119" i="44"/>
  <c r="D114" i="44"/>
  <c r="D115" i="44" s="1"/>
  <c r="D260" i="33" s="1"/>
  <c r="F150" i="33"/>
  <c r="Q42" i="44"/>
  <c r="W78" i="51"/>
  <c r="V56" i="44"/>
  <c r="U387" i="33"/>
  <c r="AX9" i="57"/>
  <c r="P195" i="33"/>
  <c r="Y76" i="32"/>
  <c r="Z14" i="32"/>
  <c r="S62" i="51"/>
  <c r="S22" i="46" s="1"/>
  <c r="AE12" i="51"/>
  <c r="Q20" i="49"/>
  <c r="P19" i="49"/>
  <c r="T42" i="41"/>
  <c r="T40" i="41" s="1"/>
  <c r="Z74" i="51"/>
  <c r="CL22" i="57"/>
  <c r="CL3" i="57" s="1"/>
  <c r="V40" i="1"/>
  <c r="U31" i="1"/>
  <c r="W17" i="49"/>
  <c r="O97" i="61"/>
  <c r="O111" i="61" s="1"/>
  <c r="CF28" i="57"/>
  <c r="CF9" i="57" s="1"/>
  <c r="P40" i="44"/>
  <c r="O31" i="44"/>
  <c r="AB4" i="48"/>
  <c r="Y36" i="48"/>
  <c r="Y36" i="32"/>
  <c r="I78" i="55"/>
  <c r="I113" i="46" s="1"/>
  <c r="AJ96" i="57"/>
  <c r="AJ125" i="57"/>
  <c r="AK110" i="57"/>
  <c r="T388" i="33"/>
  <c r="U56" i="45"/>
  <c r="F81" i="55"/>
  <c r="F113" i="49" s="1"/>
  <c r="AD128" i="57"/>
  <c r="AD129" i="57" s="1"/>
  <c r="AD144" i="57" s="1"/>
  <c r="AD99" i="57"/>
  <c r="AE113" i="57"/>
  <c r="N66" i="55"/>
  <c r="N180" i="33" s="1"/>
  <c r="AT219" i="57"/>
  <c r="AH234" i="57"/>
  <c r="N46" i="48" s="1"/>
  <c r="AT141" i="57"/>
  <c r="C46" i="33"/>
  <c r="C49" i="59" s="1"/>
  <c r="C73" i="1"/>
  <c r="D74" i="1" s="1"/>
  <c r="C139" i="1"/>
  <c r="N63" i="55"/>
  <c r="N177" i="33" s="1"/>
  <c r="AT138" i="57"/>
  <c r="AH231" i="57"/>
  <c r="N46" i="45" s="1"/>
  <c r="BB7" i="57"/>
  <c r="R193" i="33"/>
  <c r="C213" i="51"/>
  <c r="C229" i="51" s="1"/>
  <c r="C56" i="61"/>
  <c r="C70" i="61" s="1"/>
  <c r="C404" i="33"/>
  <c r="C132" i="47"/>
  <c r="C133" i="47" s="1"/>
  <c r="C134" i="47" s="1"/>
  <c r="C89" i="47"/>
  <c r="C90" i="47"/>
  <c r="C130" i="47"/>
  <c r="AV3" i="57"/>
  <c r="AU72" i="57"/>
  <c r="AU77" i="57"/>
  <c r="AU138" i="57" s="1"/>
  <c r="AU76" i="57"/>
  <c r="AU137" i="57" s="1"/>
  <c r="AU78" i="57"/>
  <c r="AU139" i="57" s="1"/>
  <c r="AU74" i="57"/>
  <c r="AU135" i="57" s="1"/>
  <c r="AU73" i="57"/>
  <c r="AU75" i="57"/>
  <c r="AU136" i="57" s="1"/>
  <c r="AU71" i="57"/>
  <c r="AU80" i="57"/>
  <c r="AU79" i="57"/>
  <c r="AU140" i="57" s="1"/>
  <c r="AU81" i="57"/>
  <c r="AU142" i="57" s="1"/>
  <c r="AU70" i="57"/>
  <c r="P19" i="44"/>
  <c r="Q20" i="44"/>
  <c r="Q20" i="42"/>
  <c r="P19" i="42"/>
  <c r="AP13" i="57"/>
  <c r="L199" i="33"/>
  <c r="AO13" i="57"/>
  <c r="C93" i="42"/>
  <c r="C94" i="42" s="1"/>
  <c r="C91" i="42"/>
  <c r="E152" i="33"/>
  <c r="E183" i="33" s="1"/>
  <c r="N65" i="55"/>
  <c r="N179" i="33" s="1"/>
  <c r="AT140" i="57"/>
  <c r="AH233" i="57"/>
  <c r="N46" i="47" s="1"/>
  <c r="C212" i="51"/>
  <c r="C228" i="51" s="1"/>
  <c r="C403" i="33"/>
  <c r="C55" i="61"/>
  <c r="C69" i="61" s="1"/>
  <c r="C132" i="46"/>
  <c r="C133" i="46" s="1"/>
  <c r="C134" i="46" s="1"/>
  <c r="C89" i="46"/>
  <c r="C90" i="46"/>
  <c r="C130" i="46"/>
  <c r="N67" i="55"/>
  <c r="N181" i="33" s="1"/>
  <c r="AT142" i="57"/>
  <c r="AH235" i="57"/>
  <c r="N46" i="49" s="1"/>
  <c r="N57" i="55"/>
  <c r="N171" i="33" s="1"/>
  <c r="AT210" i="57"/>
  <c r="AT132" i="57"/>
  <c r="AH225" i="57"/>
  <c r="N46" i="32" s="1"/>
  <c r="V56" i="1"/>
  <c r="U381" i="33"/>
  <c r="U135" i="1"/>
  <c r="W76" i="48"/>
  <c r="X14" i="48"/>
  <c r="Q20" i="45"/>
  <c r="P19" i="45"/>
  <c r="P42" i="45"/>
  <c r="P40" i="45" s="1"/>
  <c r="V79" i="51"/>
  <c r="AU118" i="33"/>
  <c r="W76" i="45"/>
  <c r="X14" i="45"/>
  <c r="C136" i="43"/>
  <c r="B79" i="43"/>
  <c r="C148" i="43" s="1"/>
  <c r="BB59" i="57"/>
  <c r="BB61" i="57"/>
  <c r="BB62" i="57" s="1"/>
  <c r="BA6" i="57"/>
  <c r="AT102" i="57"/>
  <c r="AS117" i="57"/>
  <c r="AE10" i="51"/>
  <c r="S60" i="51"/>
  <c r="S22" i="44" s="1"/>
  <c r="V76" i="46"/>
  <c r="W14" i="46"/>
  <c r="AE5" i="51"/>
  <c r="S55" i="51"/>
  <c r="S22" i="32" s="1"/>
  <c r="W17" i="42"/>
  <c r="D119" i="46"/>
  <c r="D114" i="46"/>
  <c r="D115" i="46" s="1"/>
  <c r="D262" i="33" s="1"/>
  <c r="BC59" i="57"/>
  <c r="BC61" i="57"/>
  <c r="BC62" i="57" s="1"/>
  <c r="N42" i="49"/>
  <c r="T83" i="51"/>
  <c r="W17" i="40"/>
  <c r="AC129" i="57"/>
  <c r="AC144" i="57" s="1"/>
  <c r="BB6" i="57"/>
  <c r="R192" i="33"/>
  <c r="CE30" i="57" l="1"/>
  <c r="CE11" i="57" s="1"/>
  <c r="N99" i="61"/>
  <c r="N113" i="61" s="1"/>
  <c r="N31" i="46"/>
  <c r="CK24" i="57"/>
  <c r="CK5" i="57" s="1"/>
  <c r="U40" i="41"/>
  <c r="T31" i="41"/>
  <c r="CE31" i="57"/>
  <c r="CE12" i="57" s="1"/>
  <c r="N100" i="61"/>
  <c r="N114" i="61" s="1"/>
  <c r="O40" i="47"/>
  <c r="N31" i="47"/>
  <c r="CC32" i="57"/>
  <c r="CC13" i="57" s="1"/>
  <c r="L101" i="61"/>
  <c r="L115" i="61" s="1"/>
  <c r="C129" i="61" s="1"/>
  <c r="L31" i="48"/>
  <c r="CG29" i="57"/>
  <c r="CG10" i="57" s="1"/>
  <c r="P98" i="61"/>
  <c r="P112" i="61" s="1"/>
  <c r="Q40" i="45"/>
  <c r="P31" i="45"/>
  <c r="AR13" i="57"/>
  <c r="M199" i="33"/>
  <c r="AE128" i="57"/>
  <c r="AE99" i="57"/>
  <c r="AF113" i="57"/>
  <c r="X36" i="49"/>
  <c r="X14" i="40"/>
  <c r="W76" i="40"/>
  <c r="AK95" i="57"/>
  <c r="AK124" i="57"/>
  <c r="AL109" i="57"/>
  <c r="D124" i="49"/>
  <c r="D121" i="49"/>
  <c r="C93" i="46"/>
  <c r="C94" i="46" s="1"/>
  <c r="C91" i="46"/>
  <c r="AU134" i="57"/>
  <c r="AU212" i="57"/>
  <c r="BC6" i="57"/>
  <c r="T65" i="51"/>
  <c r="T22" i="49" s="1"/>
  <c r="AF15" i="51"/>
  <c r="AF16" i="51" s="1"/>
  <c r="Y17" i="32"/>
  <c r="AE98" i="57"/>
  <c r="AE127" i="57"/>
  <c r="AF112" i="57"/>
  <c r="Q19" i="40"/>
  <c r="R20" i="40"/>
  <c r="D121" i="32"/>
  <c r="D124" i="32"/>
  <c r="C93" i="41"/>
  <c r="C94" i="41" s="1"/>
  <c r="C91" i="41"/>
  <c r="B79" i="46"/>
  <c r="C148" i="46" s="1"/>
  <c r="C136" i="46"/>
  <c r="CM22" i="57"/>
  <c r="CM3" i="57" s="1"/>
  <c r="W40" i="1"/>
  <c r="V31" i="1"/>
  <c r="I120" i="45"/>
  <c r="W76" i="43"/>
  <c r="X14" i="43"/>
  <c r="R20" i="43"/>
  <c r="Q19" i="43"/>
  <c r="CB33" i="57"/>
  <c r="CB14" i="57" s="1"/>
  <c r="K102" i="61"/>
  <c r="K116" i="61" s="1"/>
  <c r="L40" i="49"/>
  <c r="K31" i="49"/>
  <c r="O42" i="46"/>
  <c r="O40" i="46" s="1"/>
  <c r="U80" i="51"/>
  <c r="AV10" i="57"/>
  <c r="O196" i="33"/>
  <c r="I120" i="40"/>
  <c r="AF8" i="51"/>
  <c r="T58" i="51"/>
  <c r="T22" i="43" s="1"/>
  <c r="AU141" i="57"/>
  <c r="AU219" i="57"/>
  <c r="AF6" i="51"/>
  <c r="T56" i="51"/>
  <c r="T22" i="41" s="1"/>
  <c r="Y36" i="45"/>
  <c r="X17" i="49"/>
  <c r="T22" i="1"/>
  <c r="X17" i="48"/>
  <c r="F120" i="49"/>
  <c r="Q20" i="41"/>
  <c r="P19" i="41"/>
  <c r="T42" i="40"/>
  <c r="Z77" i="51"/>
  <c r="D124" i="41"/>
  <c r="D121" i="41"/>
  <c r="X17" i="47"/>
  <c r="AC14" i="42"/>
  <c r="AB76" i="42"/>
  <c r="X17" i="40"/>
  <c r="C327" i="33"/>
  <c r="BH4" i="57"/>
  <c r="U190" i="33"/>
  <c r="C334" i="33"/>
  <c r="J101" i="51"/>
  <c r="N89" i="51"/>
  <c r="M141" i="33"/>
  <c r="C93" i="45"/>
  <c r="C94" i="45" s="1"/>
  <c r="C91" i="45"/>
  <c r="U388" i="33"/>
  <c r="V56" i="45"/>
  <c r="H147" i="33"/>
  <c r="I145" i="33"/>
  <c r="X36" i="41"/>
  <c r="Y4" i="41"/>
  <c r="AL15" i="57"/>
  <c r="AK15" i="57" s="1"/>
  <c r="J201" i="33"/>
  <c r="J202" i="33" s="1"/>
  <c r="J98" i="33" s="1"/>
  <c r="F120" i="48"/>
  <c r="Q19" i="47"/>
  <c r="R20" i="47"/>
  <c r="C136" i="45"/>
  <c r="B79" i="45"/>
  <c r="C148" i="45" s="1"/>
  <c r="C136" i="41"/>
  <c r="B79" i="41"/>
  <c r="C148" i="41" s="1"/>
  <c r="BD59" i="57"/>
  <c r="BD61" i="57"/>
  <c r="BD62" i="57" s="1"/>
  <c r="AD391" i="51"/>
  <c r="AC393" i="51"/>
  <c r="AC383" i="51" s="1"/>
  <c r="BF56" i="57"/>
  <c r="BF58" i="57" s="1"/>
  <c r="Q19" i="48"/>
  <c r="R20" i="48"/>
  <c r="N123" i="47"/>
  <c r="N122" i="47" s="1"/>
  <c r="X76" i="1"/>
  <c r="Y14" i="1"/>
  <c r="O42" i="49"/>
  <c r="U83" i="51"/>
  <c r="V42" i="32"/>
  <c r="V40" i="32" s="1"/>
  <c r="AB73" i="51"/>
  <c r="CR2" i="57"/>
  <c r="Z189" i="33"/>
  <c r="D124" i="47"/>
  <c r="D121" i="47"/>
  <c r="AM67" i="57"/>
  <c r="AN66" i="57"/>
  <c r="AM103" i="57"/>
  <c r="X17" i="1"/>
  <c r="BD7" i="57"/>
  <c r="S193" i="33"/>
  <c r="N123" i="43"/>
  <c r="N122" i="43" s="1"/>
  <c r="N123" i="48"/>
  <c r="N122" i="48" s="1"/>
  <c r="V390" i="33"/>
  <c r="W56" i="47"/>
  <c r="X14" i="47"/>
  <c r="W76" i="47"/>
  <c r="N70" i="55"/>
  <c r="N113" i="1" s="1"/>
  <c r="AU102" i="57"/>
  <c r="AT117" i="57"/>
  <c r="U54" i="51"/>
  <c r="AG4" i="51"/>
  <c r="D121" i="40"/>
  <c r="D124" i="40"/>
  <c r="V42" i="42"/>
  <c r="AB75" i="51"/>
  <c r="AL104" i="57"/>
  <c r="AK119" i="57"/>
  <c r="AK90" i="57"/>
  <c r="CI27" i="57"/>
  <c r="CI8" i="57" s="1"/>
  <c r="R96" i="61"/>
  <c r="R110" i="61" s="1"/>
  <c r="S40" i="40"/>
  <c r="R31" i="40"/>
  <c r="Q19" i="1"/>
  <c r="R20" i="1"/>
  <c r="C136" i="47"/>
  <c r="B79" i="47"/>
  <c r="C148" i="47" s="1"/>
  <c r="I76" i="55"/>
  <c r="I113" i="44" s="1"/>
  <c r="AJ94" i="57"/>
  <c r="AJ123" i="57"/>
  <c r="AK108" i="57"/>
  <c r="W389" i="33"/>
  <c r="X56" i="46"/>
  <c r="BD6" i="57"/>
  <c r="S192" i="33"/>
  <c r="N123" i="45"/>
  <c r="N122" i="45" s="1"/>
  <c r="V392" i="33"/>
  <c r="W56" i="49"/>
  <c r="I142" i="33"/>
  <c r="CI26" i="57"/>
  <c r="CI7" i="57" s="1"/>
  <c r="R95" i="61"/>
  <c r="R109" i="61" s="1"/>
  <c r="S40" i="43"/>
  <c r="R31" i="43"/>
  <c r="AN14" i="57"/>
  <c r="K200" i="33"/>
  <c r="N123" i="42"/>
  <c r="N122" i="42" s="1"/>
  <c r="J73" i="55"/>
  <c r="J113" i="42" s="1"/>
  <c r="AL91" i="57"/>
  <c r="AL120" i="57"/>
  <c r="AM105" i="57"/>
  <c r="D124" i="45"/>
  <c r="D121" i="45"/>
  <c r="R20" i="32"/>
  <c r="Q19" i="32"/>
  <c r="W76" i="41"/>
  <c r="X14" i="41"/>
  <c r="Y14" i="45"/>
  <c r="X76" i="45"/>
  <c r="X14" i="44"/>
  <c r="W76" i="44"/>
  <c r="B79" i="48"/>
  <c r="C148" i="48" s="1"/>
  <c r="C136" i="48"/>
  <c r="C93" i="47"/>
  <c r="C94" i="47" s="1"/>
  <c r="C91" i="47"/>
  <c r="O42" i="47"/>
  <c r="U81" i="51"/>
  <c r="E112" i="33"/>
  <c r="N123" i="44"/>
  <c r="N122" i="44" s="1"/>
  <c r="D124" i="42"/>
  <c r="D121" i="42"/>
  <c r="AD4" i="32"/>
  <c r="J71" i="55"/>
  <c r="J113" i="32" s="1"/>
  <c r="AL89" i="57"/>
  <c r="AL118" i="57"/>
  <c r="W383" i="33"/>
  <c r="X56" i="41"/>
  <c r="D121" i="46"/>
  <c r="D124" i="46"/>
  <c r="Q109" i="61"/>
  <c r="D123" i="61" s="1"/>
  <c r="G123" i="61" s="1"/>
  <c r="E123" i="61"/>
  <c r="F123" i="61" s="1"/>
  <c r="E61" i="33"/>
  <c r="D60" i="33"/>
  <c r="C71" i="33"/>
  <c r="C63" i="59" s="1"/>
  <c r="C61" i="59"/>
  <c r="C65" i="33"/>
  <c r="W76" i="49"/>
  <c r="X14" i="49"/>
  <c r="CG28" i="57"/>
  <c r="CG9" i="57" s="1"/>
  <c r="P97" i="61"/>
  <c r="P111" i="61" s="1"/>
  <c r="Q40" i="44"/>
  <c r="P31" i="44"/>
  <c r="X36" i="47"/>
  <c r="Y4" i="47"/>
  <c r="AU209" i="57"/>
  <c r="AU131" i="57"/>
  <c r="U384" i="33"/>
  <c r="V56" i="42"/>
  <c r="N123" i="49"/>
  <c r="N122" i="49" s="1"/>
  <c r="T59" i="51"/>
  <c r="T22" i="40" s="1"/>
  <c r="AF9" i="51"/>
  <c r="AK125" i="57"/>
  <c r="AK96" i="57"/>
  <c r="AL110" i="57"/>
  <c r="Y42" i="1"/>
  <c r="AE72" i="51"/>
  <c r="C93" i="32"/>
  <c r="C94" i="32" s="1"/>
  <c r="C91" i="32"/>
  <c r="E124" i="61"/>
  <c r="F124" i="61" s="1"/>
  <c r="Q110" i="61"/>
  <c r="D124" i="61" s="1"/>
  <c r="G124" i="61" s="1"/>
  <c r="AA14" i="32"/>
  <c r="Z76" i="32"/>
  <c r="U82" i="33"/>
  <c r="U67" i="59" s="1"/>
  <c r="V127" i="33"/>
  <c r="AF4" i="49"/>
  <c r="G120" i="47"/>
  <c r="I144" i="33"/>
  <c r="R20" i="42"/>
  <c r="Q19" i="42"/>
  <c r="V387" i="33"/>
  <c r="W56" i="44"/>
  <c r="X17" i="43"/>
  <c r="AZ8" i="57"/>
  <c r="Q194" i="33"/>
  <c r="X36" i="44"/>
  <c r="Y4" i="44"/>
  <c r="X17" i="44"/>
  <c r="T382" i="33"/>
  <c r="U56" i="32"/>
  <c r="T34" i="33"/>
  <c r="AU11" i="57"/>
  <c r="AT143" i="57"/>
  <c r="X81" i="33"/>
  <c r="X66" i="59" s="1"/>
  <c r="Q19" i="46"/>
  <c r="R20" i="46"/>
  <c r="N123" i="41"/>
  <c r="N122" i="41" s="1"/>
  <c r="BE59" i="57"/>
  <c r="BE61" i="57"/>
  <c r="BE62" i="57" s="1"/>
  <c r="C93" i="48"/>
  <c r="C94" i="48" s="1"/>
  <c r="C91" i="48"/>
  <c r="I120" i="41"/>
  <c r="I120" i="46"/>
  <c r="D124" i="48"/>
  <c r="D121" i="48"/>
  <c r="Q19" i="45"/>
  <c r="R20" i="45"/>
  <c r="CK25" i="57"/>
  <c r="CK6" i="57" s="1"/>
  <c r="U40" i="42"/>
  <c r="T31" i="42"/>
  <c r="F135" i="51"/>
  <c r="R42" i="44"/>
  <c r="X78" i="51"/>
  <c r="AM14" i="57"/>
  <c r="C57" i="59"/>
  <c r="H85" i="51"/>
  <c r="N123" i="1"/>
  <c r="N122" i="1" s="1"/>
  <c r="AS223" i="57"/>
  <c r="Y36" i="1"/>
  <c r="Z4" i="1"/>
  <c r="U42" i="41"/>
  <c r="AA74" i="51"/>
  <c r="AW3" i="57"/>
  <c r="AV80" i="57"/>
  <c r="AV77" i="57"/>
  <c r="AV76" i="57"/>
  <c r="AV78" i="57"/>
  <c r="AV72" i="57"/>
  <c r="AV74" i="57"/>
  <c r="AV73" i="57"/>
  <c r="AV70" i="57"/>
  <c r="AV71" i="57"/>
  <c r="AV79" i="57"/>
  <c r="AV75" i="57"/>
  <c r="AV81" i="57"/>
  <c r="W385" i="33"/>
  <c r="X56" i="43"/>
  <c r="T62" i="51"/>
  <c r="T22" i="46" s="1"/>
  <c r="AF12" i="51"/>
  <c r="J74" i="55"/>
  <c r="J113" i="43" s="1"/>
  <c r="AM106" i="57"/>
  <c r="AL92" i="57"/>
  <c r="AL121" i="57"/>
  <c r="AG126" i="57"/>
  <c r="AG97" i="57"/>
  <c r="AH111" i="57"/>
  <c r="X17" i="41"/>
  <c r="Z4" i="40"/>
  <c r="Y36" i="40"/>
  <c r="Z36" i="48"/>
  <c r="D276" i="51"/>
  <c r="D85" i="1"/>
  <c r="D49" i="33" s="1"/>
  <c r="D51" i="59" s="1"/>
  <c r="D61" i="1"/>
  <c r="AC4" i="48"/>
  <c r="W391" i="33"/>
  <c r="X56" i="48"/>
  <c r="AH145" i="57"/>
  <c r="AV11" i="57"/>
  <c r="O197" i="33"/>
  <c r="AF10" i="51"/>
  <c r="T60" i="51"/>
  <c r="T22" i="44" s="1"/>
  <c r="C328" i="33"/>
  <c r="AF13" i="51"/>
  <c r="T63" i="51"/>
  <c r="T22" i="47" s="1"/>
  <c r="M42" i="48"/>
  <c r="M40" i="48" s="1"/>
  <c r="S82" i="51"/>
  <c r="T42" i="43"/>
  <c r="Z76" i="51"/>
  <c r="AJ16" i="57"/>
  <c r="BF5" i="57"/>
  <c r="T191" i="33"/>
  <c r="Z36" i="32"/>
  <c r="AZ9" i="57"/>
  <c r="AY9" i="57" s="1"/>
  <c r="Q195" i="33"/>
  <c r="X17" i="42"/>
  <c r="V381" i="33"/>
  <c r="W56" i="1"/>
  <c r="V135" i="1"/>
  <c r="AF5" i="51"/>
  <c r="T55" i="51"/>
  <c r="T22" i="32" s="1"/>
  <c r="R20" i="44"/>
  <c r="Q19" i="44"/>
  <c r="C84" i="1"/>
  <c r="N123" i="40"/>
  <c r="N122" i="40" s="1"/>
  <c r="AI15" i="57"/>
  <c r="AU10" i="57"/>
  <c r="Y36" i="42"/>
  <c r="Z4" i="42"/>
  <c r="AG4" i="45"/>
  <c r="D121" i="44"/>
  <c r="D124" i="44"/>
  <c r="C329" i="33"/>
  <c r="N123" i="46"/>
  <c r="N122" i="46" s="1"/>
  <c r="AE16" i="51"/>
  <c r="AU211" i="57"/>
  <c r="AU133" i="57"/>
  <c r="AR12" i="57"/>
  <c r="AQ12" i="57" s="1"/>
  <c r="M198" i="33"/>
  <c r="Z36" i="43"/>
  <c r="AA4" i="43"/>
  <c r="D121" i="43"/>
  <c r="D124" i="43"/>
  <c r="CL23" i="57"/>
  <c r="CL4" i="57" s="1"/>
  <c r="U31" i="32"/>
  <c r="R20" i="49"/>
  <c r="Q19" i="49"/>
  <c r="AF11" i="51"/>
  <c r="T61" i="51"/>
  <c r="T22" i="45" s="1"/>
  <c r="B79" i="32"/>
  <c r="C148" i="32" s="1"/>
  <c r="C136" i="32"/>
  <c r="Y36" i="46"/>
  <c r="Z4" i="46"/>
  <c r="X76" i="48"/>
  <c r="Y14" i="48"/>
  <c r="X14" i="46"/>
  <c r="W76" i="46"/>
  <c r="N123" i="32"/>
  <c r="N122" i="32" s="1"/>
  <c r="X17" i="45"/>
  <c r="AF14" i="51"/>
  <c r="T64" i="51"/>
  <c r="T22" i="48" s="1"/>
  <c r="V386" i="33"/>
  <c r="W56" i="40"/>
  <c r="S66" i="51"/>
  <c r="AF7" i="51"/>
  <c r="T57" i="51"/>
  <c r="T22" i="42" s="1"/>
  <c r="AU210" i="57"/>
  <c r="AU132" i="57"/>
  <c r="X17" i="46"/>
  <c r="AV118" i="33"/>
  <c r="Q42" i="45"/>
  <c r="W79" i="51"/>
  <c r="S45" i="59"/>
  <c r="S36" i="33"/>
  <c r="BC7" i="57"/>
  <c r="C326" i="33"/>
  <c r="AK93" i="57"/>
  <c r="AK122" i="57"/>
  <c r="AL107" i="57"/>
  <c r="CF30" i="57" l="1"/>
  <c r="CF11" i="57" s="1"/>
  <c r="O99" i="61"/>
  <c r="O113" i="61" s="1"/>
  <c r="O31" i="46"/>
  <c r="CM23" i="57"/>
  <c r="CM4" i="57" s="1"/>
  <c r="W40" i="32"/>
  <c r="V31" i="32"/>
  <c r="CD32" i="57"/>
  <c r="CD13" i="57" s="1"/>
  <c r="M101" i="61"/>
  <c r="M115" i="61" s="1"/>
  <c r="M31" i="48"/>
  <c r="AS13" i="57"/>
  <c r="W392" i="33"/>
  <c r="X56" i="49"/>
  <c r="R19" i="43"/>
  <c r="S20" i="43"/>
  <c r="S42" i="44"/>
  <c r="Y78" i="51"/>
  <c r="BI4" i="57"/>
  <c r="BI56" i="57" s="1"/>
  <c r="BI58" i="57" s="1"/>
  <c r="BH56" i="57"/>
  <c r="BH58" i="57" s="1"/>
  <c r="AJ145" i="57"/>
  <c r="AX11" i="57"/>
  <c r="P197" i="33"/>
  <c r="AG7" i="51"/>
  <c r="U57" i="51"/>
  <c r="U22" i="42" s="1"/>
  <c r="T66" i="51"/>
  <c r="O67" i="55"/>
  <c r="O181" i="33" s="1"/>
  <c r="AI235" i="57"/>
  <c r="O46" i="49" s="1"/>
  <c r="AV142" i="57"/>
  <c r="R19" i="32"/>
  <c r="S20" i="32"/>
  <c r="O61" i="55"/>
  <c r="O175" i="33" s="1"/>
  <c r="AV136" i="57"/>
  <c r="AI229" i="57"/>
  <c r="O46" i="40" s="1"/>
  <c r="X389" i="33"/>
  <c r="Y56" i="46"/>
  <c r="I148" i="33"/>
  <c r="AH340" i="33"/>
  <c r="C340" i="33"/>
  <c r="AI340" i="33"/>
  <c r="AJ340" i="33"/>
  <c r="AK340" i="33"/>
  <c r="AL340" i="33"/>
  <c r="AM340" i="33"/>
  <c r="AN340" i="33"/>
  <c r="AO340" i="33"/>
  <c r="AP340" i="33"/>
  <c r="AG340" i="33"/>
  <c r="AQ340" i="33"/>
  <c r="AR340" i="33"/>
  <c r="AS340" i="33"/>
  <c r="AT340" i="33"/>
  <c r="Y17" i="49"/>
  <c r="E59" i="59"/>
  <c r="F62" i="33"/>
  <c r="F60" i="59" s="1"/>
  <c r="U59" i="51"/>
  <c r="U22" i="40" s="1"/>
  <c r="AG9" i="51"/>
  <c r="AD4" i="48"/>
  <c r="Z14" i="45"/>
  <c r="Y76" i="45"/>
  <c r="BG5" i="57"/>
  <c r="D163" i="33"/>
  <c r="D247" i="33" s="1"/>
  <c r="D86" i="46"/>
  <c r="Y14" i="41"/>
  <c r="X76" i="41"/>
  <c r="W42" i="32"/>
  <c r="AC73" i="51"/>
  <c r="BU49" i="57"/>
  <c r="BU61" i="57" s="1"/>
  <c r="D39" i="33"/>
  <c r="D78" i="1"/>
  <c r="D77" i="1"/>
  <c r="D128" i="1"/>
  <c r="D142" i="1" s="1"/>
  <c r="D112" i="1"/>
  <c r="AV102" i="57"/>
  <c r="AU117" i="57"/>
  <c r="AM15" i="57"/>
  <c r="AL16" i="57"/>
  <c r="X76" i="43"/>
  <c r="Y14" i="43"/>
  <c r="S20" i="49"/>
  <c r="R19" i="49"/>
  <c r="W387" i="33"/>
  <c r="X56" i="44"/>
  <c r="N120" i="1"/>
  <c r="P42" i="49"/>
  <c r="V83" i="51"/>
  <c r="Z4" i="41"/>
  <c r="Y36" i="41"/>
  <c r="R19" i="46"/>
  <c r="S20" i="46"/>
  <c r="D288" i="51"/>
  <c r="X383" i="33"/>
  <c r="Y56" i="41"/>
  <c r="X76" i="47"/>
  <c r="Y14" i="47"/>
  <c r="Y76" i="1"/>
  <c r="Z14" i="1"/>
  <c r="AT339" i="33"/>
  <c r="AJ339" i="33"/>
  <c r="AQ339" i="33"/>
  <c r="AR339" i="33"/>
  <c r="AS339" i="33"/>
  <c r="AG339" i="33"/>
  <c r="AK339" i="33"/>
  <c r="AL339" i="33"/>
  <c r="AH339" i="33"/>
  <c r="AM339" i="33"/>
  <c r="AN339" i="33"/>
  <c r="AO339" i="33"/>
  <c r="AP339" i="33"/>
  <c r="C339" i="33"/>
  <c r="AI339" i="33"/>
  <c r="U42" i="43"/>
  <c r="AA76" i="51"/>
  <c r="AQ13" i="57"/>
  <c r="O65" i="55"/>
  <c r="O179" i="33" s="1"/>
  <c r="AV140" i="57"/>
  <c r="AI233" i="57"/>
  <c r="O46" i="47" s="1"/>
  <c r="W386" i="33"/>
  <c r="X56" i="40"/>
  <c r="BH5" i="57"/>
  <c r="U191" i="33"/>
  <c r="AA36" i="48"/>
  <c r="O57" i="55"/>
  <c r="O171" i="33" s="1"/>
  <c r="AV210" i="57"/>
  <c r="AI225" i="57"/>
  <c r="O46" i="32" s="1"/>
  <c r="AV132" i="57"/>
  <c r="CL25" i="57"/>
  <c r="CL6" i="57" s="1"/>
  <c r="V40" i="42"/>
  <c r="U31" i="42"/>
  <c r="V384" i="33"/>
  <c r="W56" i="42"/>
  <c r="AK94" i="57"/>
  <c r="AK123" i="57"/>
  <c r="AL108" i="57"/>
  <c r="AA36" i="32"/>
  <c r="AG11" i="51"/>
  <c r="U61" i="51"/>
  <c r="U22" i="45" s="1"/>
  <c r="BF7" i="57"/>
  <c r="T193" i="33"/>
  <c r="J120" i="32"/>
  <c r="BJ4" i="57"/>
  <c r="V190" i="33"/>
  <c r="U63" i="51"/>
  <c r="U22" i="47" s="1"/>
  <c r="AG13" i="51"/>
  <c r="AE4" i="32"/>
  <c r="AA4" i="40"/>
  <c r="Z36" i="40"/>
  <c r="S20" i="1"/>
  <c r="R19" i="1"/>
  <c r="Y17" i="45"/>
  <c r="AD393" i="51"/>
  <c r="AD383" i="51" s="1"/>
  <c r="AE391" i="51"/>
  <c r="AE393" i="51" s="1"/>
  <c r="AE383" i="51" s="1"/>
  <c r="D156" i="33"/>
  <c r="D240" i="33" s="1"/>
  <c r="D86" i="32"/>
  <c r="AG10" i="51"/>
  <c r="U60" i="51"/>
  <c r="U22" i="44" s="1"/>
  <c r="H79" i="55"/>
  <c r="H113" i="47" s="1"/>
  <c r="AH97" i="57"/>
  <c r="AH126" i="57"/>
  <c r="AI111" i="57"/>
  <c r="I149" i="33"/>
  <c r="AO14" i="57"/>
  <c r="BF6" i="57"/>
  <c r="T192" i="33"/>
  <c r="D58" i="59"/>
  <c r="D4" i="56"/>
  <c r="Y17" i="48"/>
  <c r="AH4" i="45"/>
  <c r="O21" i="51"/>
  <c r="BW4" i="51"/>
  <c r="AG16" i="51"/>
  <c r="V54" i="51"/>
  <c r="AH4" i="51"/>
  <c r="AA4" i="42"/>
  <c r="Z36" i="42"/>
  <c r="CS2" i="57"/>
  <c r="AA189" i="33"/>
  <c r="O59" i="55"/>
  <c r="O173" i="33" s="1"/>
  <c r="AV134" i="57"/>
  <c r="AV212" i="57"/>
  <c r="AI227" i="57"/>
  <c r="O46" i="42" s="1"/>
  <c r="I120" i="44"/>
  <c r="D158" i="33"/>
  <c r="D242" i="33" s="1"/>
  <c r="D86" i="42"/>
  <c r="BE5" i="57"/>
  <c r="AX3" i="57"/>
  <c r="AW74" i="57"/>
  <c r="AW135" i="57" s="1"/>
  <c r="AW73" i="57"/>
  <c r="AW80" i="57"/>
  <c r="AW77" i="57"/>
  <c r="AW138" i="57" s="1"/>
  <c r="AW76" i="57"/>
  <c r="AW137" i="57" s="1"/>
  <c r="AW78" i="57"/>
  <c r="AW139" i="57" s="1"/>
  <c r="AW71" i="57"/>
  <c r="AW72" i="57"/>
  <c r="AW70" i="57"/>
  <c r="AW79" i="57"/>
  <c r="AW140" i="57" s="1"/>
  <c r="AW81" i="57"/>
  <c r="AW142" i="57" s="1"/>
  <c r="AW75" i="57"/>
  <c r="AW136" i="57" s="1"/>
  <c r="BE7" i="57"/>
  <c r="V42" i="41"/>
  <c r="V40" i="41" s="1"/>
  <c r="AB74" i="51"/>
  <c r="AB14" i="32"/>
  <c r="AA76" i="32"/>
  <c r="X76" i="49"/>
  <c r="Y14" i="49"/>
  <c r="R19" i="40"/>
  <c r="S20" i="40"/>
  <c r="AN15" i="57"/>
  <c r="K201" i="33"/>
  <c r="K202" i="33" s="1"/>
  <c r="K98" i="33" s="1"/>
  <c r="Y14" i="44"/>
  <c r="X76" i="44"/>
  <c r="U22" i="1"/>
  <c r="AU143" i="57"/>
  <c r="Y17" i="40"/>
  <c r="J77" i="55"/>
  <c r="J113" i="45" s="1"/>
  <c r="AL95" i="57"/>
  <c r="AL124" i="57"/>
  <c r="AM109" i="57"/>
  <c r="Y36" i="47"/>
  <c r="Z4" i="47"/>
  <c r="O62" i="55"/>
  <c r="O176" i="33" s="1"/>
  <c r="AI230" i="57"/>
  <c r="O46" i="44" s="1"/>
  <c r="AV137" i="57"/>
  <c r="BF59" i="57"/>
  <c r="BF61" i="57"/>
  <c r="BF62" i="57" s="1"/>
  <c r="W381" i="33"/>
  <c r="X56" i="1"/>
  <c r="W135" i="1"/>
  <c r="AG8" i="51"/>
  <c r="U58" i="51"/>
  <c r="U22" i="43" s="1"/>
  <c r="AX10" i="57"/>
  <c r="P196" i="33"/>
  <c r="Y36" i="49"/>
  <c r="R42" i="45"/>
  <c r="R40" i="45" s="1"/>
  <c r="X79" i="51"/>
  <c r="AW11" i="57"/>
  <c r="Y81" i="33"/>
  <c r="Y66" i="59" s="1"/>
  <c r="I143" i="33"/>
  <c r="BB9" i="57"/>
  <c r="BA9" i="57" s="1"/>
  <c r="R195" i="33"/>
  <c r="AM89" i="57"/>
  <c r="AM118" i="57"/>
  <c r="U42" i="40"/>
  <c r="AA77" i="51"/>
  <c r="O56" i="55"/>
  <c r="O170" i="33" s="1"/>
  <c r="AV131" i="57"/>
  <c r="AI224" i="57"/>
  <c r="O46" i="1" s="1"/>
  <c r="AV209" i="57"/>
  <c r="S20" i="42"/>
  <c r="R19" i="42"/>
  <c r="R19" i="48"/>
  <c r="S20" i="48"/>
  <c r="O58" i="55"/>
  <c r="O172" i="33" s="1"/>
  <c r="AV211" i="57"/>
  <c r="AV133" i="57"/>
  <c r="AI226" i="57"/>
  <c r="O46" i="41" s="1"/>
  <c r="AD14" i="42"/>
  <c r="AC76" i="42"/>
  <c r="J120" i="42"/>
  <c r="Y17" i="41"/>
  <c r="CH28" i="57"/>
  <c r="CH9" i="57" s="1"/>
  <c r="Q97" i="61"/>
  <c r="R40" i="44"/>
  <c r="Q31" i="44"/>
  <c r="I146" i="33"/>
  <c r="AT223" i="57"/>
  <c r="AA4" i="1"/>
  <c r="Z36" i="1"/>
  <c r="Y14" i="46"/>
  <c r="X76" i="46"/>
  <c r="AW118" i="33"/>
  <c r="Y17" i="42"/>
  <c r="D84" i="33"/>
  <c r="P42" i="47"/>
  <c r="P40" i="47" s="1"/>
  <c r="V81" i="51"/>
  <c r="CJ26" i="57"/>
  <c r="CJ7" i="57" s="1"/>
  <c r="T40" i="43"/>
  <c r="S31" i="43"/>
  <c r="AN67" i="57"/>
  <c r="AO66" i="57"/>
  <c r="AN103" i="57"/>
  <c r="P42" i="46"/>
  <c r="P40" i="46" s="1"/>
  <c r="V80" i="51"/>
  <c r="G80" i="55"/>
  <c r="G113" i="48" s="1"/>
  <c r="AF98" i="57"/>
  <c r="AF127" i="57"/>
  <c r="AG112" i="57"/>
  <c r="D160" i="33"/>
  <c r="D244" i="33" s="1"/>
  <c r="D86" i="40"/>
  <c r="Z17" i="32"/>
  <c r="D159" i="33"/>
  <c r="D243" i="33" s="1"/>
  <c r="D86" i="43"/>
  <c r="Z36" i="45"/>
  <c r="D162" i="33"/>
  <c r="D246" i="33" s="1"/>
  <c r="D86" i="45"/>
  <c r="AA36" i="43"/>
  <c r="AB4" i="43"/>
  <c r="V388" i="33"/>
  <c r="W56" i="45"/>
  <c r="AT13" i="57"/>
  <c r="N199" i="33"/>
  <c r="AR341" i="33"/>
  <c r="AL341" i="33"/>
  <c r="AM341" i="33"/>
  <c r="C341" i="33"/>
  <c r="AJ341" i="33"/>
  <c r="AK341" i="33"/>
  <c r="AG341" i="33"/>
  <c r="AH341" i="33"/>
  <c r="AI341" i="33"/>
  <c r="AN341" i="33"/>
  <c r="AO341" i="33"/>
  <c r="AP341" i="33"/>
  <c r="AQ341" i="33"/>
  <c r="AS341" i="33"/>
  <c r="AT341" i="33"/>
  <c r="CJ27" i="57"/>
  <c r="CJ8" i="57" s="1"/>
  <c r="T40" i="40"/>
  <c r="S31" i="40"/>
  <c r="Y76" i="48"/>
  <c r="Z14" i="48"/>
  <c r="Y17" i="44"/>
  <c r="C325" i="33"/>
  <c r="X391" i="33"/>
  <c r="Y56" i="48"/>
  <c r="J75" i="55"/>
  <c r="J113" i="40" s="1"/>
  <c r="AL93" i="57"/>
  <c r="AL122" i="57"/>
  <c r="AM107" i="57"/>
  <c r="F151" i="33"/>
  <c r="AG14" i="51"/>
  <c r="U64" i="51"/>
  <c r="U22" i="48" s="1"/>
  <c r="C331" i="33"/>
  <c r="AM92" i="57"/>
  <c r="AM121" i="57"/>
  <c r="AN106" i="57"/>
  <c r="BB8" i="57"/>
  <c r="BA8" i="57" s="1"/>
  <c r="R194" i="33"/>
  <c r="J72" i="55"/>
  <c r="J113" i="41" s="1"/>
  <c r="AM104" i="57"/>
  <c r="AL119" i="57"/>
  <c r="AL90" i="57"/>
  <c r="R20" i="41"/>
  <c r="Q19" i="41"/>
  <c r="G81" i="55"/>
  <c r="G113" i="49" s="1"/>
  <c r="AF128" i="57"/>
  <c r="AF129" i="57" s="1"/>
  <c r="AF144" i="57" s="1"/>
  <c r="AF99" i="57"/>
  <c r="AG113" i="57"/>
  <c r="C333" i="33"/>
  <c r="AG15" i="51"/>
  <c r="U65" i="51"/>
  <c r="U22" i="49" s="1"/>
  <c r="N42" i="48"/>
  <c r="N40" i="48" s="1"/>
  <c r="T82" i="51"/>
  <c r="W390" i="33"/>
  <c r="X56" i="47"/>
  <c r="CN22" i="57"/>
  <c r="CN3" i="57" s="1"/>
  <c r="X40" i="1"/>
  <c r="W31" i="1"/>
  <c r="O60" i="55"/>
  <c r="O174" i="33" s="1"/>
  <c r="AV135" i="57"/>
  <c r="AI228" i="57"/>
  <c r="O46" i="43" s="1"/>
  <c r="C332" i="33"/>
  <c r="CF31" i="57"/>
  <c r="CF12" i="57" s="1"/>
  <c r="O100" i="61"/>
  <c r="O114" i="61" s="1"/>
  <c r="O31" i="47"/>
  <c r="O64" i="55"/>
  <c r="O178" i="33" s="1"/>
  <c r="AV139" i="57"/>
  <c r="AI232" i="57"/>
  <c r="O46" i="46" s="1"/>
  <c r="U56" i="51"/>
  <c r="U22" i="41" s="1"/>
  <c r="AG6" i="51"/>
  <c r="G150" i="33"/>
  <c r="O66" i="55"/>
  <c r="O180" i="33" s="1"/>
  <c r="AV141" i="57"/>
  <c r="AV219" i="57"/>
  <c r="AI234" i="57"/>
  <c r="O46" i="48" s="1"/>
  <c r="U382" i="33"/>
  <c r="V56" i="32"/>
  <c r="U34" i="33"/>
  <c r="Z4" i="44"/>
  <c r="Y36" i="44"/>
  <c r="W42" i="42"/>
  <c r="AC75" i="51"/>
  <c r="D164" i="33"/>
  <c r="D248" i="33" s="1"/>
  <c r="D86" i="47"/>
  <c r="C330" i="33"/>
  <c r="AT347" i="33"/>
  <c r="AJ347" i="33"/>
  <c r="C347" i="33"/>
  <c r="AO347" i="33"/>
  <c r="AP347" i="33"/>
  <c r="AL347" i="33"/>
  <c r="AM347" i="33"/>
  <c r="AN347" i="33"/>
  <c r="AQ347" i="33"/>
  <c r="AR347" i="33"/>
  <c r="AG347" i="33"/>
  <c r="AH347" i="33"/>
  <c r="AI347" i="33"/>
  <c r="AK347" i="33"/>
  <c r="AS347" i="33"/>
  <c r="Y17" i="43"/>
  <c r="CH29" i="57"/>
  <c r="CH10" i="57" s="1"/>
  <c r="Q98" i="61"/>
  <c r="Q31" i="45"/>
  <c r="C352" i="33"/>
  <c r="C364" i="33" s="1"/>
  <c r="C88" i="1"/>
  <c r="C83" i="1"/>
  <c r="C48" i="33"/>
  <c r="C87" i="1"/>
  <c r="C51" i="33" s="1"/>
  <c r="C52" i="59" s="1"/>
  <c r="B85" i="1"/>
  <c r="AP14" i="57"/>
  <c r="L200" i="33"/>
  <c r="AM120" i="57"/>
  <c r="AM91" i="57"/>
  <c r="AN105" i="57"/>
  <c r="T45" i="59"/>
  <c r="T36" i="33"/>
  <c r="O63" i="55"/>
  <c r="O177" i="33" s="1"/>
  <c r="AV138" i="57"/>
  <c r="AI231" i="57"/>
  <c r="O46" i="45" s="1"/>
  <c r="BG4" i="57"/>
  <c r="BG56" i="57" s="1"/>
  <c r="BG58" i="57" s="1"/>
  <c r="AG4" i="49"/>
  <c r="CL24" i="57"/>
  <c r="CL5" i="57" s="1"/>
  <c r="U31" i="41"/>
  <c r="D157" i="33"/>
  <c r="D241" i="33" s="1"/>
  <c r="D86" i="41"/>
  <c r="J120" i="43"/>
  <c r="Z42" i="1"/>
  <c r="AF72" i="51"/>
  <c r="AP342" i="33"/>
  <c r="AQ342" i="33"/>
  <c r="AR342" i="33"/>
  <c r="AS342" i="33"/>
  <c r="AT342" i="33"/>
  <c r="AK342" i="33"/>
  <c r="AL342" i="33"/>
  <c r="AH342" i="33"/>
  <c r="AI342" i="33"/>
  <c r="AM342" i="33"/>
  <c r="AN342" i="33"/>
  <c r="C342" i="33"/>
  <c r="AG342" i="33"/>
  <c r="AJ342" i="33"/>
  <c r="AO342" i="33"/>
  <c r="AG12" i="51"/>
  <c r="U62" i="51"/>
  <c r="U22" i="46" s="1"/>
  <c r="CC33" i="57"/>
  <c r="CC14" i="57" s="1"/>
  <c r="L102" i="61"/>
  <c r="L116" i="61" s="1"/>
  <c r="C130" i="61" s="1"/>
  <c r="M40" i="49"/>
  <c r="L31" i="49"/>
  <c r="AE129" i="57"/>
  <c r="AE144" i="57" s="1"/>
  <c r="C324" i="33"/>
  <c r="AY8" i="57"/>
  <c r="X385" i="33"/>
  <c r="Y56" i="43"/>
  <c r="R19" i="45"/>
  <c r="S20" i="45"/>
  <c r="D166" i="33"/>
  <c r="D250" i="33" s="1"/>
  <c r="D86" i="49"/>
  <c r="S20" i="44"/>
  <c r="R19" i="44"/>
  <c r="U55" i="51"/>
  <c r="U22" i="32" s="1"/>
  <c r="AG5" i="51"/>
  <c r="D165" i="33"/>
  <c r="D249" i="33" s="1"/>
  <c r="D86" i="48"/>
  <c r="Y17" i="47"/>
  <c r="Y14" i="40"/>
  <c r="X76" i="40"/>
  <c r="V82" i="33"/>
  <c r="V67" i="59" s="1"/>
  <c r="W127" i="33"/>
  <c r="Y17" i="1"/>
  <c r="Y17" i="46"/>
  <c r="Z36" i="46"/>
  <c r="AA4" i="46"/>
  <c r="D161" i="33"/>
  <c r="D245" i="33" s="1"/>
  <c r="D86" i="44"/>
  <c r="AI16" i="57"/>
  <c r="AI145" i="57" s="1"/>
  <c r="J78" i="55"/>
  <c r="J113" i="46" s="1"/>
  <c r="AL96" i="57"/>
  <c r="AL125" i="57"/>
  <c r="AM110" i="57"/>
  <c r="R19" i="47"/>
  <c r="S20" i="47"/>
  <c r="F152" i="33"/>
  <c r="F183" i="33" s="1"/>
  <c r="N198" i="33"/>
  <c r="AT12" i="57"/>
  <c r="CG30" i="57" l="1"/>
  <c r="CG11" i="57" s="1"/>
  <c r="P99" i="61"/>
  <c r="P113" i="61" s="1"/>
  <c r="P31" i="46"/>
  <c r="CM24" i="57"/>
  <c r="CM5" i="57" s="1"/>
  <c r="V31" i="41"/>
  <c r="CE32" i="57"/>
  <c r="CE13" i="57" s="1"/>
  <c r="N101" i="61"/>
  <c r="N115" i="61" s="1"/>
  <c r="O40" i="48"/>
  <c r="N31" i="48"/>
  <c r="CG31" i="57"/>
  <c r="CG12" i="57" s="1"/>
  <c r="P100" i="61"/>
  <c r="P114" i="61" s="1"/>
  <c r="Q40" i="47"/>
  <c r="P31" i="47"/>
  <c r="CI29" i="57"/>
  <c r="CI10" i="57" s="1"/>
  <c r="R98" i="61"/>
  <c r="R112" i="61" s="1"/>
  <c r="S40" i="45"/>
  <c r="R31" i="45"/>
  <c r="O123" i="43"/>
  <c r="O122" i="43" s="1"/>
  <c r="O123" i="44"/>
  <c r="O122" i="44" s="1"/>
  <c r="Z17" i="43"/>
  <c r="S19" i="43"/>
  <c r="T20" i="43"/>
  <c r="BL4" i="57"/>
  <c r="BK4" i="57" s="1"/>
  <c r="BK61" i="57" s="1"/>
  <c r="BK62" i="57" s="1"/>
  <c r="W190" i="33"/>
  <c r="Z17" i="48"/>
  <c r="Y389" i="33"/>
  <c r="Z56" i="46"/>
  <c r="Z76" i="48"/>
  <c r="AA14" i="48"/>
  <c r="AC4" i="43"/>
  <c r="AB36" i="43"/>
  <c r="J144" i="33"/>
  <c r="AW211" i="57"/>
  <c r="AW133" i="57"/>
  <c r="X387" i="33"/>
  <c r="Y56" i="44"/>
  <c r="Z76" i="45"/>
  <c r="AA14" i="45"/>
  <c r="AM96" i="57"/>
  <c r="AM125" i="57"/>
  <c r="AN110" i="57"/>
  <c r="V55" i="51"/>
  <c r="V22" i="32" s="1"/>
  <c r="BW5" i="51"/>
  <c r="AH5" i="51"/>
  <c r="O22" i="51"/>
  <c r="BG59" i="57"/>
  <c r="BG61" i="57"/>
  <c r="BG62" i="57" s="1"/>
  <c r="V382" i="33"/>
  <c r="W56" i="32"/>
  <c r="V34" i="33"/>
  <c r="AA123" i="43"/>
  <c r="AA122" i="43" s="1"/>
  <c r="BD8" i="57"/>
  <c r="S194" i="33"/>
  <c r="AW210" i="57"/>
  <c r="AW132" i="57"/>
  <c r="AF4" i="32"/>
  <c r="CM25" i="57"/>
  <c r="CM6" i="57" s="1"/>
  <c r="W40" i="42"/>
  <c r="V31" i="42"/>
  <c r="AE4" i="48"/>
  <c r="O123" i="40"/>
  <c r="O122" i="40" s="1"/>
  <c r="O123" i="45"/>
  <c r="O122" i="45" s="1"/>
  <c r="X390" i="33"/>
  <c r="Y56" i="47"/>
  <c r="Q42" i="47"/>
  <c r="W81" i="51"/>
  <c r="AE14" i="42"/>
  <c r="AD76" i="42"/>
  <c r="AM95" i="57"/>
  <c r="AM124" i="57"/>
  <c r="AN109" i="57"/>
  <c r="AH13" i="51"/>
  <c r="O30" i="51"/>
  <c r="V63" i="51"/>
  <c r="V22" i="47" s="1"/>
  <c r="BW13" i="51"/>
  <c r="BH7" i="57"/>
  <c r="U193" i="33"/>
  <c r="Z17" i="41"/>
  <c r="W388" i="33"/>
  <c r="X56" i="45"/>
  <c r="U45" i="59"/>
  <c r="U36" i="33"/>
  <c r="CO22" i="57"/>
  <c r="CO3" i="57" s="1"/>
  <c r="X190" i="33" s="1"/>
  <c r="Y40" i="1"/>
  <c r="X31" i="1"/>
  <c r="Z17" i="44"/>
  <c r="AI4" i="45"/>
  <c r="AB4" i="40"/>
  <c r="AA36" i="40"/>
  <c r="AH4" i="49"/>
  <c r="K74" i="55"/>
  <c r="K113" i="43" s="1"/>
  <c r="AO106" i="57"/>
  <c r="AN92" i="57"/>
  <c r="AN121" i="57"/>
  <c r="CK26" i="57"/>
  <c r="CK7" i="57" s="1"/>
  <c r="U40" i="43"/>
  <c r="T31" i="43"/>
  <c r="AW209" i="57"/>
  <c r="AW131" i="57"/>
  <c r="AW143" i="57" s="1"/>
  <c r="BW12" i="51"/>
  <c r="AH12" i="51"/>
  <c r="O29" i="51"/>
  <c r="V62" i="51"/>
  <c r="V22" i="46" s="1"/>
  <c r="O123" i="41"/>
  <c r="O122" i="41" s="1"/>
  <c r="BW9" i="51"/>
  <c r="V59" i="51"/>
  <c r="V22" i="40" s="1"/>
  <c r="AH9" i="51"/>
  <c r="O26" i="51"/>
  <c r="X392" i="33"/>
  <c r="Y56" i="49"/>
  <c r="J120" i="46"/>
  <c r="O123" i="48"/>
  <c r="O122" i="48" s="1"/>
  <c r="O42" i="48"/>
  <c r="U82" i="51"/>
  <c r="CK27" i="57"/>
  <c r="CK8" i="57" s="1"/>
  <c r="U40" i="40"/>
  <c r="T31" i="40"/>
  <c r="AA36" i="45"/>
  <c r="O123" i="32"/>
  <c r="O122" i="32" s="1"/>
  <c r="T20" i="49"/>
  <c r="S19" i="49"/>
  <c r="W42" i="41"/>
  <c r="W40" i="41" s="1"/>
  <c r="AC74" i="51"/>
  <c r="Z14" i="40"/>
  <c r="Y76" i="40"/>
  <c r="J120" i="45"/>
  <c r="Z17" i="40"/>
  <c r="AO15" i="57"/>
  <c r="AN16" i="57"/>
  <c r="O123" i="42"/>
  <c r="O122" i="42" s="1"/>
  <c r="V60" i="51"/>
  <c r="V22" i="44" s="1"/>
  <c r="BW10" i="51"/>
  <c r="O27" i="51"/>
  <c r="AH10" i="51"/>
  <c r="AH7" i="51"/>
  <c r="O24" i="51"/>
  <c r="V57" i="51"/>
  <c r="V22" i="42" s="1"/>
  <c r="BW7" i="51"/>
  <c r="CN23" i="57"/>
  <c r="CN4" i="57" s="1"/>
  <c r="X40" i="32"/>
  <c r="W31" i="32"/>
  <c r="AZ10" i="57"/>
  <c r="Q196" i="33"/>
  <c r="J120" i="41"/>
  <c r="AP66" i="57"/>
  <c r="AO67" i="57"/>
  <c r="AO103" i="57"/>
  <c r="BG6" i="57"/>
  <c r="AL145" i="57"/>
  <c r="S19" i="48"/>
  <c r="T20" i="48"/>
  <c r="Z76" i="1"/>
  <c r="AA14" i="1"/>
  <c r="BW14" i="51"/>
  <c r="V64" i="51"/>
  <c r="V22" i="48" s="1"/>
  <c r="O31" i="51"/>
  <c r="AH14" i="51"/>
  <c r="X386" i="33"/>
  <c r="Y56" i="40"/>
  <c r="G120" i="49"/>
  <c r="Y391" i="33"/>
  <c r="Z56" i="48"/>
  <c r="AU223" i="57"/>
  <c r="AB4" i="1"/>
  <c r="AA36" i="1"/>
  <c r="O123" i="1"/>
  <c r="O122" i="1" s="1"/>
  <c r="Y56" i="1"/>
  <c r="X381" i="33"/>
  <c r="X135" i="1"/>
  <c r="T20" i="40"/>
  <c r="S19" i="40"/>
  <c r="O123" i="47"/>
  <c r="O122" i="47" s="1"/>
  <c r="D297" i="51"/>
  <c r="D299" i="51"/>
  <c r="D301" i="51"/>
  <c r="D291" i="51"/>
  <c r="D295" i="51"/>
  <c r="D300" i="51"/>
  <c r="D298" i="51"/>
  <c r="D294" i="51"/>
  <c r="D292" i="51"/>
  <c r="D293" i="51"/>
  <c r="D296" i="51"/>
  <c r="BJ5" i="57"/>
  <c r="V191" i="33"/>
  <c r="AN104" i="57"/>
  <c r="AM119" i="57"/>
  <c r="AM90" i="57"/>
  <c r="AZ11" i="57"/>
  <c r="Q197" i="33"/>
  <c r="F112" i="33"/>
  <c r="S195" i="33"/>
  <c r="BD9" i="57"/>
  <c r="K73" i="55"/>
  <c r="K113" i="42" s="1"/>
  <c r="AN91" i="57"/>
  <c r="AN120" i="57"/>
  <c r="AO105" i="57"/>
  <c r="BW11" i="51"/>
  <c r="V61" i="51"/>
  <c r="V22" i="45" s="1"/>
  <c r="O28" i="51"/>
  <c r="AH11" i="51"/>
  <c r="AA17" i="32"/>
  <c r="Z14" i="44"/>
  <c r="Y76" i="44"/>
  <c r="Z14" i="46"/>
  <c r="Y76" i="46"/>
  <c r="C50" i="59"/>
  <c r="C52" i="33"/>
  <c r="C53" i="59" s="1"/>
  <c r="C53" i="33"/>
  <c r="C54" i="59" s="1"/>
  <c r="C59" i="61"/>
  <c r="C73" i="61" s="1"/>
  <c r="C87" i="33"/>
  <c r="C369" i="33"/>
  <c r="C375" i="33" s="1"/>
  <c r="AV143" i="57"/>
  <c r="D290" i="51"/>
  <c r="AY11" i="57"/>
  <c r="Q42" i="46"/>
  <c r="Q40" i="46" s="1"/>
  <c r="W80" i="51"/>
  <c r="Z14" i="41"/>
  <c r="Y76" i="41"/>
  <c r="K71" i="55"/>
  <c r="K113" i="32" s="1"/>
  <c r="AN118" i="57"/>
  <c r="AN89" i="57"/>
  <c r="N141" i="33"/>
  <c r="BC8" i="57"/>
  <c r="T20" i="44"/>
  <c r="S19" i="44"/>
  <c r="AY3" i="57"/>
  <c r="AX74" i="57"/>
  <c r="AX73" i="57"/>
  <c r="AX80" i="57"/>
  <c r="AX77" i="57"/>
  <c r="AX76" i="57"/>
  <c r="AX71" i="57"/>
  <c r="AX72" i="57"/>
  <c r="AX78" i="57"/>
  <c r="AX70" i="57"/>
  <c r="AX81" i="57"/>
  <c r="AX79" i="57"/>
  <c r="AX75" i="57"/>
  <c r="AI126" i="57"/>
  <c r="AI97" i="57"/>
  <c r="AJ111" i="57"/>
  <c r="U66" i="51"/>
  <c r="O123" i="49"/>
  <c r="O122" i="49" s="1"/>
  <c r="AG346" i="33"/>
  <c r="AH346" i="33"/>
  <c r="AP346" i="33"/>
  <c r="AQ346" i="33"/>
  <c r="AR346" i="33"/>
  <c r="AS346" i="33"/>
  <c r="AT346" i="33"/>
  <c r="C346" i="33"/>
  <c r="AN346" i="33"/>
  <c r="AO346" i="33"/>
  <c r="AL346" i="33"/>
  <c r="AM346" i="33"/>
  <c r="AI346" i="33"/>
  <c r="AJ346" i="33"/>
  <c r="AK346" i="33"/>
  <c r="S19" i="42"/>
  <c r="T20" i="42"/>
  <c r="Y383" i="33"/>
  <c r="Z56" i="41"/>
  <c r="V22" i="1"/>
  <c r="AA4" i="44"/>
  <c r="Z36" i="44"/>
  <c r="BH6" i="57"/>
  <c r="U192" i="33"/>
  <c r="X56" i="42"/>
  <c r="W384" i="33"/>
  <c r="D9" i="55"/>
  <c r="D91" i="33"/>
  <c r="BJ61" i="57"/>
  <c r="BJ62" i="57" s="1"/>
  <c r="O32" i="51"/>
  <c r="AH15" i="51"/>
  <c r="BW15" i="51"/>
  <c r="V65" i="51"/>
  <c r="V22" i="49" s="1"/>
  <c r="V56" i="51"/>
  <c r="V22" i="41" s="1"/>
  <c r="O23" i="51"/>
  <c r="AH6" i="51"/>
  <c r="BW6" i="51"/>
  <c r="Y385" i="33"/>
  <c r="Z56" i="43"/>
  <c r="H120" i="47"/>
  <c r="J120" i="40"/>
  <c r="AA42" i="1"/>
  <c r="AG72" i="51"/>
  <c r="C204" i="51"/>
  <c r="C220" i="51" s="1"/>
  <c r="C47" i="61"/>
  <c r="C61" i="61" s="1"/>
  <c r="C395" i="33"/>
  <c r="C132" i="1"/>
  <c r="C133" i="1" s="1"/>
  <c r="C134" i="1" s="1"/>
  <c r="C90" i="1"/>
  <c r="C130" i="1"/>
  <c r="AG343" i="33"/>
  <c r="AH343" i="33"/>
  <c r="C343" i="33"/>
  <c r="AI343" i="33"/>
  <c r="AJ343" i="33"/>
  <c r="AK343" i="33"/>
  <c r="AL343" i="33"/>
  <c r="AR343" i="33"/>
  <c r="AS343" i="33"/>
  <c r="AN343" i="33"/>
  <c r="AO343" i="33"/>
  <c r="AP343" i="33"/>
  <c r="AQ343" i="33"/>
  <c r="AT343" i="33"/>
  <c r="AM343" i="33"/>
  <c r="S20" i="41"/>
  <c r="R19" i="41"/>
  <c r="S19" i="46"/>
  <c r="T20" i="46"/>
  <c r="AK16" i="57"/>
  <c r="AK145" i="57" s="1"/>
  <c r="E126" i="61"/>
  <c r="F126" i="61" s="1"/>
  <c r="Q112" i="61"/>
  <c r="D126" i="61" s="1"/>
  <c r="G126" i="61" s="1"/>
  <c r="Q42" i="49"/>
  <c r="W83" i="51"/>
  <c r="AG338" i="33"/>
  <c r="AH338" i="33"/>
  <c r="AR338" i="33"/>
  <c r="C338" i="33"/>
  <c r="AS338" i="33"/>
  <c r="AT338" i="33"/>
  <c r="AI338" i="33"/>
  <c r="AJ338" i="33"/>
  <c r="AK338" i="33"/>
  <c r="AM338" i="33"/>
  <c r="AN338" i="33"/>
  <c r="AO338" i="33"/>
  <c r="AP338" i="33"/>
  <c r="AQ338" i="33"/>
  <c r="AL338" i="33"/>
  <c r="BI59" i="57"/>
  <c r="BI61" i="57"/>
  <c r="BI62" i="57" s="1"/>
  <c r="T20" i="1"/>
  <c r="S19" i="1"/>
  <c r="Z17" i="47"/>
  <c r="Z36" i="47"/>
  <c r="AA4" i="47"/>
  <c r="AW134" i="57"/>
  <c r="AW212" i="57"/>
  <c r="AN344" i="33"/>
  <c r="AQ344" i="33"/>
  <c r="AR344" i="33"/>
  <c r="C344" i="33"/>
  <c r="AL344" i="33"/>
  <c r="AM344" i="33"/>
  <c r="AK344" i="33"/>
  <c r="AO344" i="33"/>
  <c r="AG344" i="33"/>
  <c r="AH344" i="33"/>
  <c r="AJ344" i="33"/>
  <c r="AP344" i="33"/>
  <c r="AS344" i="33"/>
  <c r="AT344" i="33"/>
  <c r="AI344" i="33"/>
  <c r="J142" i="33"/>
  <c r="O70" i="55"/>
  <c r="O113" i="1" s="1"/>
  <c r="AW102" i="57"/>
  <c r="AV117" i="57"/>
  <c r="AR14" i="57"/>
  <c r="AQ14" i="57" s="1"/>
  <c r="M200" i="33"/>
  <c r="AY10" i="57"/>
  <c r="BE6" i="57"/>
  <c r="AX118" i="33"/>
  <c r="D119" i="1"/>
  <c r="D114" i="1"/>
  <c r="BW8" i="51"/>
  <c r="V58" i="51"/>
  <c r="V22" i="43" s="1"/>
  <c r="AH8" i="51"/>
  <c r="O25" i="51"/>
  <c r="Z17" i="46"/>
  <c r="AG98" i="57"/>
  <c r="AG127" i="57"/>
  <c r="AH112" i="57"/>
  <c r="AW10" i="57"/>
  <c r="Y76" i="49"/>
  <c r="Z14" i="49"/>
  <c r="CT2" i="57"/>
  <c r="AB189" i="33"/>
  <c r="J76" i="55"/>
  <c r="J113" i="44" s="1"/>
  <c r="AL94" i="57"/>
  <c r="AL123" i="57"/>
  <c r="AM108" i="57"/>
  <c r="V42" i="43"/>
  <c r="AB76" i="51"/>
  <c r="AP15" i="57"/>
  <c r="L201" i="33"/>
  <c r="L202" i="33" s="1"/>
  <c r="L98" i="33" s="1"/>
  <c r="BC9" i="57"/>
  <c r="Y76" i="43"/>
  <c r="Z14" i="43"/>
  <c r="Z36" i="49"/>
  <c r="S19" i="32"/>
  <c r="T20" i="32"/>
  <c r="Z17" i="42"/>
  <c r="AM93" i="57"/>
  <c r="AM122" i="57"/>
  <c r="AN107" i="57"/>
  <c r="AA123" i="32"/>
  <c r="AA122" i="32" s="1"/>
  <c r="AB36" i="32"/>
  <c r="B49" i="33"/>
  <c r="B51" i="59" s="1"/>
  <c r="B87" i="1"/>
  <c r="B51" i="33" s="1"/>
  <c r="B52" i="59" s="1"/>
  <c r="Z17" i="1"/>
  <c r="V42" i="40"/>
  <c r="AB77" i="51"/>
  <c r="X42" i="32"/>
  <c r="AD73" i="51"/>
  <c r="AV12" i="57"/>
  <c r="O198" i="33"/>
  <c r="T42" i="44"/>
  <c r="Z78" i="51"/>
  <c r="S42" i="45"/>
  <c r="Y79" i="51"/>
  <c r="AA123" i="48"/>
  <c r="AA122" i="48" s="1"/>
  <c r="AB36" i="48"/>
  <c r="Y76" i="47"/>
  <c r="Z14" i="47"/>
  <c r="AB4" i="46"/>
  <c r="AA36" i="46"/>
  <c r="AG99" i="57"/>
  <c r="AG128" i="57"/>
  <c r="AH113" i="57"/>
  <c r="Z81" i="33"/>
  <c r="Z66" i="59" s="1"/>
  <c r="X42" i="42"/>
  <c r="AD75" i="51"/>
  <c r="CI28" i="57"/>
  <c r="CI9" i="57" s="1"/>
  <c r="R97" i="61"/>
  <c r="R111" i="61" s="1"/>
  <c r="S40" i="44"/>
  <c r="R31" i="44"/>
  <c r="AS12" i="57"/>
  <c r="AB4" i="42"/>
  <c r="AA36" i="42"/>
  <c r="BH59" i="57"/>
  <c r="BH61" i="57"/>
  <c r="BH62" i="57" s="1"/>
  <c r="CD33" i="57"/>
  <c r="CD14" i="57" s="1"/>
  <c r="M102" i="61"/>
  <c r="M116" i="61" s="1"/>
  <c r="N40" i="49"/>
  <c r="M31" i="49"/>
  <c r="T20" i="47"/>
  <c r="S19" i="47"/>
  <c r="AW219" i="57"/>
  <c r="AW141" i="57"/>
  <c r="Z17" i="49"/>
  <c r="T20" i="45"/>
  <c r="S19" i="45"/>
  <c r="O123" i="46"/>
  <c r="O122" i="46" s="1"/>
  <c r="I147" i="33"/>
  <c r="AV13" i="57"/>
  <c r="O199" i="33"/>
  <c r="AL337" i="33"/>
  <c r="AM337" i="33"/>
  <c r="AN337" i="33"/>
  <c r="AO337" i="33"/>
  <c r="AP337" i="33"/>
  <c r="AQ337" i="33"/>
  <c r="AR337" i="33"/>
  <c r="AS337" i="33"/>
  <c r="AT337" i="33"/>
  <c r="AK337" i="33"/>
  <c r="C337" i="33"/>
  <c r="AG337" i="33"/>
  <c r="AH337" i="33"/>
  <c r="AI337" i="33"/>
  <c r="AJ337" i="33"/>
  <c r="J145" i="33"/>
  <c r="W82" i="33"/>
  <c r="W67" i="59" s="1"/>
  <c r="X127" i="33"/>
  <c r="AL345" i="33"/>
  <c r="AM345" i="33"/>
  <c r="AN345" i="33"/>
  <c r="AO345" i="33"/>
  <c r="AP345" i="33"/>
  <c r="AQ345" i="33"/>
  <c r="AR345" i="33"/>
  <c r="AS345" i="33"/>
  <c r="AT345" i="33"/>
  <c r="AH345" i="33"/>
  <c r="AI345" i="33"/>
  <c r="AJ345" i="33"/>
  <c r="AK345" i="33"/>
  <c r="C345" i="33"/>
  <c r="AG345" i="33"/>
  <c r="G120" i="48"/>
  <c r="E125" i="61"/>
  <c r="F125" i="61" s="1"/>
  <c r="Q111" i="61"/>
  <c r="D125" i="61" s="1"/>
  <c r="G125" i="61" s="1"/>
  <c r="AC14" i="32"/>
  <c r="AB76" i="32"/>
  <c r="AI4" i="51"/>
  <c r="W54" i="51"/>
  <c r="AH16" i="51"/>
  <c r="Z17" i="45"/>
  <c r="AA4" i="41"/>
  <c r="Z36" i="41"/>
  <c r="CH30" i="57" l="1"/>
  <c r="CH11" i="57" s="1"/>
  <c r="Q99" i="61"/>
  <c r="Q31" i="46"/>
  <c r="CN24" i="57"/>
  <c r="CN5" i="57" s="1"/>
  <c r="W31" i="41"/>
  <c r="U20" i="47"/>
  <c r="T19" i="47"/>
  <c r="X388" i="33"/>
  <c r="Y56" i="45"/>
  <c r="O120" i="1"/>
  <c r="P58" i="55"/>
  <c r="AX211" i="57"/>
  <c r="AX133" i="57"/>
  <c r="AJ226" i="57"/>
  <c r="P46" i="41" s="1"/>
  <c r="CL26" i="57"/>
  <c r="CL7" i="57" s="1"/>
  <c r="V40" i="43"/>
  <c r="U31" i="43"/>
  <c r="AB123" i="48"/>
  <c r="AB122" i="48" s="1"/>
  <c r="AC36" i="48"/>
  <c r="Z383" i="33"/>
  <c r="AA56" i="41"/>
  <c r="P62" i="55"/>
  <c r="AJ230" i="57"/>
  <c r="P46" i="44" s="1"/>
  <c r="AX137" i="57"/>
  <c r="AI7" i="51"/>
  <c r="W57" i="51"/>
  <c r="W22" i="42" s="1"/>
  <c r="BF8" i="57"/>
  <c r="T194" i="33"/>
  <c r="CJ29" i="57"/>
  <c r="CJ10" i="57" s="1"/>
  <c r="S31" i="45"/>
  <c r="P63" i="55"/>
  <c r="AX138" i="57"/>
  <c r="AJ231" i="57"/>
  <c r="P46" i="45" s="1"/>
  <c r="AI10" i="51"/>
  <c r="W60" i="51"/>
  <c r="W22" i="44" s="1"/>
  <c r="BI7" i="57"/>
  <c r="AD4" i="43"/>
  <c r="AC36" i="43"/>
  <c r="W65" i="51"/>
  <c r="W22" i="49" s="1"/>
  <c r="AI15" i="51"/>
  <c r="U20" i="42"/>
  <c r="T19" i="42"/>
  <c r="CL27" i="57"/>
  <c r="CL8" i="57" s="1"/>
  <c r="V40" i="40"/>
  <c r="U31" i="40"/>
  <c r="AB14" i="48"/>
  <c r="AA76" i="48"/>
  <c r="G151" i="33"/>
  <c r="Z76" i="49"/>
  <c r="AA14" i="49"/>
  <c r="AA14" i="44"/>
  <c r="Z76" i="44"/>
  <c r="BB11" i="57"/>
  <c r="R197" i="33"/>
  <c r="T42" i="45"/>
  <c r="T40" i="45" s="1"/>
  <c r="Z79" i="51"/>
  <c r="P60" i="55"/>
  <c r="AX135" i="57"/>
  <c r="AJ228" i="57"/>
  <c r="P46" i="43" s="1"/>
  <c r="AI14" i="51"/>
  <c r="W64" i="51"/>
  <c r="W22" i="48" s="1"/>
  <c r="P42" i="48"/>
  <c r="P40" i="48" s="1"/>
  <c r="V82" i="51"/>
  <c r="K120" i="43"/>
  <c r="BL5" i="57"/>
  <c r="W191" i="33"/>
  <c r="AA17" i="41"/>
  <c r="AD14" i="32"/>
  <c r="AC76" i="32"/>
  <c r="P57" i="55"/>
  <c r="AJ225" i="57"/>
  <c r="P46" i="32" s="1"/>
  <c r="AX132" i="57"/>
  <c r="AX210" i="57"/>
  <c r="AR15" i="57"/>
  <c r="M201" i="33"/>
  <c r="M202" i="33" s="1"/>
  <c r="M98" i="33" s="1"/>
  <c r="J120" i="44"/>
  <c r="AA14" i="46"/>
  <c r="Z76" i="46"/>
  <c r="AB123" i="43"/>
  <c r="AB122" i="43" s="1"/>
  <c r="Y386" i="33"/>
  <c r="Z56" i="40"/>
  <c r="BE8" i="57"/>
  <c r="CU2" i="57"/>
  <c r="AC189" i="33"/>
  <c r="P66" i="55"/>
  <c r="AX141" i="57"/>
  <c r="AX219" i="57"/>
  <c r="AJ234" i="57"/>
  <c r="P46" i="48" s="1"/>
  <c r="AA17" i="42"/>
  <c r="P59" i="55"/>
  <c r="AX134" i="57"/>
  <c r="AJ227" i="57"/>
  <c r="P46" i="42" s="1"/>
  <c r="AX212" i="57"/>
  <c r="BG7" i="57"/>
  <c r="BF9" i="57"/>
  <c r="BE9" i="57" s="1"/>
  <c r="T195" i="33"/>
  <c r="AP106" i="57"/>
  <c r="AO92" i="57"/>
  <c r="AP92" i="57" s="1"/>
  <c r="AQ92" i="57" s="1"/>
  <c r="AR92" i="57" s="1"/>
  <c r="AS92" i="57" s="1"/>
  <c r="AT92" i="57" s="1"/>
  <c r="AU92" i="57" s="1"/>
  <c r="AV92" i="57" s="1"/>
  <c r="AW92" i="57" s="1"/>
  <c r="AX92" i="57" s="1"/>
  <c r="AY92" i="57" s="1"/>
  <c r="AZ92" i="57" s="1"/>
  <c r="BA92" i="57" s="1"/>
  <c r="BB92" i="57" s="1"/>
  <c r="BC92" i="57" s="1"/>
  <c r="BD92" i="57" s="1"/>
  <c r="BE92" i="57" s="1"/>
  <c r="BF92" i="57" s="1"/>
  <c r="BG92" i="57" s="1"/>
  <c r="BH92" i="57" s="1"/>
  <c r="BI92" i="57" s="1"/>
  <c r="BJ92" i="57" s="1"/>
  <c r="BK92" i="57" s="1"/>
  <c r="BL92" i="57" s="1"/>
  <c r="BM92" i="57" s="1"/>
  <c r="BN92" i="57" s="1"/>
  <c r="BO92" i="57" s="1"/>
  <c r="BP92" i="57" s="1"/>
  <c r="BQ92" i="57" s="1"/>
  <c r="BR92" i="57" s="1"/>
  <c r="BS92" i="57" s="1"/>
  <c r="BT92" i="57" s="1"/>
  <c r="BU92" i="57" s="1"/>
  <c r="BV92" i="57" s="1"/>
  <c r="BW92" i="57" s="1"/>
  <c r="BX92" i="57" s="1"/>
  <c r="BY92" i="57" s="1"/>
  <c r="BZ92" i="57" s="1"/>
  <c r="CA92" i="57" s="1"/>
  <c r="CB92" i="57" s="1"/>
  <c r="CC92" i="57" s="1"/>
  <c r="CD92" i="57" s="1"/>
  <c r="CE92" i="57" s="1"/>
  <c r="CF92" i="57" s="1"/>
  <c r="CG92" i="57" s="1"/>
  <c r="CH92" i="57" s="1"/>
  <c r="CI92" i="57" s="1"/>
  <c r="CJ92" i="57" s="1"/>
  <c r="CK92" i="57" s="1"/>
  <c r="CL92" i="57" s="1"/>
  <c r="AO121" i="57"/>
  <c r="T19" i="32"/>
  <c r="U20" i="32"/>
  <c r="AY79" i="57"/>
  <c r="AY140" i="57" s="1"/>
  <c r="AY73" i="57"/>
  <c r="AY77" i="57"/>
  <c r="AY138" i="57" s="1"/>
  <c r="AZ3" i="57"/>
  <c r="AY71" i="57"/>
  <c r="AY74" i="57"/>
  <c r="AY135" i="57" s="1"/>
  <c r="AY72" i="57"/>
  <c r="AY78" i="57"/>
  <c r="AY139" i="57" s="1"/>
  <c r="AY76" i="57"/>
  <c r="AY137" i="57" s="1"/>
  <c r="AY81" i="57"/>
  <c r="AY142" i="57" s="1"/>
  <c r="AY80" i="57"/>
  <c r="AY70" i="57"/>
  <c r="AY75" i="57"/>
  <c r="AY136" i="57" s="1"/>
  <c r="AI4" i="49"/>
  <c r="W63" i="51"/>
  <c r="W22" i="47" s="1"/>
  <c r="AI13" i="51"/>
  <c r="P65" i="55"/>
  <c r="AX140" i="57"/>
  <c r="AJ233" i="57"/>
  <c r="P46" i="47" s="1"/>
  <c r="P56" i="55"/>
  <c r="AJ224" i="57"/>
  <c r="P46" i="1" s="1"/>
  <c r="AX209" i="57"/>
  <c r="AX131" i="57"/>
  <c r="AM94" i="57"/>
  <c r="AM123" i="57"/>
  <c r="AN108" i="57"/>
  <c r="V45" i="59"/>
  <c r="V36" i="33"/>
  <c r="AA123" i="40"/>
  <c r="AA122" i="40" s="1"/>
  <c r="D8" i="55"/>
  <c r="D107" i="1"/>
  <c r="D107" i="32"/>
  <c r="D106" i="32" s="1"/>
  <c r="D109" i="32" s="1"/>
  <c r="D103" i="32" s="1"/>
  <c r="D107" i="41"/>
  <c r="D106" i="41" s="1"/>
  <c r="D109" i="41" s="1"/>
  <c r="D103" i="41" s="1"/>
  <c r="D107" i="42"/>
  <c r="D106" i="42" s="1"/>
  <c r="D109" i="42" s="1"/>
  <c r="D103" i="42" s="1"/>
  <c r="D107" i="43"/>
  <c r="D106" i="43" s="1"/>
  <c r="D109" i="43" s="1"/>
  <c r="D103" i="43" s="1"/>
  <c r="D107" i="47"/>
  <c r="D106" i="47" s="1"/>
  <c r="D109" i="47" s="1"/>
  <c r="D103" i="47" s="1"/>
  <c r="D107" i="48"/>
  <c r="D106" i="48" s="1"/>
  <c r="D109" i="48" s="1"/>
  <c r="D103" i="48" s="1"/>
  <c r="D107" i="40"/>
  <c r="D106" i="40" s="1"/>
  <c r="D109" i="40" s="1"/>
  <c r="D103" i="40" s="1"/>
  <c r="D107" i="45"/>
  <c r="D106" i="45" s="1"/>
  <c r="D109" i="45" s="1"/>
  <c r="D103" i="45" s="1"/>
  <c r="D107" i="44"/>
  <c r="D106" i="44" s="1"/>
  <c r="D109" i="44" s="1"/>
  <c r="D103" i="44" s="1"/>
  <c r="D107" i="49"/>
  <c r="D106" i="49" s="1"/>
  <c r="D109" i="49" s="1"/>
  <c r="D103" i="49" s="1"/>
  <c r="D107" i="46"/>
  <c r="D106" i="46" s="1"/>
  <c r="D109" i="46" s="1"/>
  <c r="D103" i="46" s="1"/>
  <c r="CJ28" i="57"/>
  <c r="CJ9" i="57" s="1"/>
  <c r="T40" i="44"/>
  <c r="S31" i="44"/>
  <c r="W22" i="1"/>
  <c r="AB17" i="32"/>
  <c r="J149" i="33"/>
  <c r="BI5" i="57"/>
  <c r="AA17" i="46"/>
  <c r="Y42" i="42"/>
  <c r="AE75" i="51"/>
  <c r="U20" i="45"/>
  <c r="T19" i="45"/>
  <c r="J146" i="33"/>
  <c r="W59" i="51"/>
  <c r="W22" i="40" s="1"/>
  <c r="AI9" i="51"/>
  <c r="CO23" i="57"/>
  <c r="CO4" i="57" s="1"/>
  <c r="X191" i="33" s="1"/>
  <c r="X31" i="32"/>
  <c r="K75" i="55"/>
  <c r="K113" i="40" s="1"/>
  <c r="AN93" i="57"/>
  <c r="AN122" i="57"/>
  <c r="AO107" i="57"/>
  <c r="Z389" i="33"/>
  <c r="AA56" i="46"/>
  <c r="AC4" i="42"/>
  <c r="AB36" i="42"/>
  <c r="CF32" i="57"/>
  <c r="CF13" i="57" s="1"/>
  <c r="O101" i="61"/>
  <c r="O115" i="61" s="1"/>
  <c r="O31" i="48"/>
  <c r="BB10" i="57"/>
  <c r="R196" i="33"/>
  <c r="AA17" i="40"/>
  <c r="AA17" i="44"/>
  <c r="BI6" i="57"/>
  <c r="AA17" i="49"/>
  <c r="AU13" i="57"/>
  <c r="D115" i="1"/>
  <c r="D254" i="33" s="1"/>
  <c r="D206" i="33"/>
  <c r="Z76" i="41"/>
  <c r="AA14" i="41"/>
  <c r="Z56" i="1"/>
  <c r="Y381" i="33"/>
  <c r="Y135" i="1"/>
  <c r="AQ66" i="57"/>
  <c r="AP67" i="57"/>
  <c r="CP22" i="57"/>
  <c r="CP3" i="57" s="1"/>
  <c r="Y190" i="33" s="1"/>
  <c r="Z40" i="1"/>
  <c r="Y31" i="1"/>
  <c r="BJ6" i="57"/>
  <c r="V192" i="33"/>
  <c r="Y387" i="33"/>
  <c r="Z56" i="44"/>
  <c r="U20" i="1"/>
  <c r="T19" i="1"/>
  <c r="AX102" i="57"/>
  <c r="AW117" i="57"/>
  <c r="G152" i="33"/>
  <c r="G183" i="33" s="1"/>
  <c r="AN145" i="57"/>
  <c r="T19" i="44"/>
  <c r="U20" i="44"/>
  <c r="AA17" i="48"/>
  <c r="Y42" i="32"/>
  <c r="Y40" i="32" s="1"/>
  <c r="AE73" i="51"/>
  <c r="C411" i="33"/>
  <c r="C81" i="59" s="1"/>
  <c r="C410" i="33"/>
  <c r="C80" i="59" s="1"/>
  <c r="C409" i="33"/>
  <c r="C79" i="59" s="1"/>
  <c r="C408" i="33"/>
  <c r="C78" i="59" s="1"/>
  <c r="Z76" i="43"/>
  <c r="AA14" i="43"/>
  <c r="R42" i="49"/>
  <c r="X83" i="51"/>
  <c r="AB4" i="44"/>
  <c r="AA36" i="44"/>
  <c r="R42" i="46"/>
  <c r="R40" i="46" s="1"/>
  <c r="X80" i="51"/>
  <c r="J143" i="33"/>
  <c r="AA14" i="40"/>
  <c r="Z76" i="40"/>
  <c r="K78" i="55"/>
  <c r="K113" i="46" s="1"/>
  <c r="AN96" i="57"/>
  <c r="AN125" i="57"/>
  <c r="AO110" i="57"/>
  <c r="Z391" i="33"/>
  <c r="AA56" i="48"/>
  <c r="P64" i="55"/>
  <c r="AX139" i="57"/>
  <c r="AJ232" i="57"/>
  <c r="P46" i="46" s="1"/>
  <c r="T19" i="48"/>
  <c r="U20" i="48"/>
  <c r="AT14" i="57"/>
  <c r="AS14" i="57" s="1"/>
  <c r="N200" i="33"/>
  <c r="AI8" i="51"/>
  <c r="W58" i="51"/>
  <c r="W22" i="43" s="1"/>
  <c r="AI5" i="51"/>
  <c r="W55" i="51"/>
  <c r="W22" i="32" s="1"/>
  <c r="AA17" i="1"/>
  <c r="D124" i="1"/>
  <c r="D121" i="1"/>
  <c r="D124" i="33" s="1"/>
  <c r="D101" i="33" s="1"/>
  <c r="AA36" i="47"/>
  <c r="AB4" i="47"/>
  <c r="X42" i="41"/>
  <c r="X40" i="41" s="1"/>
  <c r="AD74" i="51"/>
  <c r="BJ7" i="57"/>
  <c r="V193" i="33"/>
  <c r="AJ4" i="51"/>
  <c r="X54" i="51"/>
  <c r="W56" i="51"/>
  <c r="W22" i="41" s="1"/>
  <c r="AI6" i="51"/>
  <c r="AA36" i="49"/>
  <c r="AC4" i="40"/>
  <c r="AB36" i="40"/>
  <c r="AX13" i="57"/>
  <c r="AW13" i="57" s="1"/>
  <c r="P199" i="33"/>
  <c r="AF14" i="42"/>
  <c r="AE76" i="42"/>
  <c r="R42" i="47"/>
  <c r="X81" i="51"/>
  <c r="W42" i="40"/>
  <c r="AC77" i="51"/>
  <c r="Y127" i="33"/>
  <c r="X82" i="33"/>
  <c r="X67" i="59" s="1"/>
  <c r="H81" i="55"/>
  <c r="H113" i="49" s="1"/>
  <c r="AH128" i="57"/>
  <c r="AH99" i="57"/>
  <c r="AI113" i="57"/>
  <c r="AQ15" i="57"/>
  <c r="AP16" i="57"/>
  <c r="AY118" i="33"/>
  <c r="T19" i="46"/>
  <c r="U20" i="46"/>
  <c r="H150" i="33"/>
  <c r="V66" i="51"/>
  <c r="AA17" i="43"/>
  <c r="AA17" i="45"/>
  <c r="W42" i="43"/>
  <c r="AC76" i="51"/>
  <c r="AA14" i="47"/>
  <c r="Z76" i="47"/>
  <c r="CH31" i="57"/>
  <c r="CH12" i="57" s="1"/>
  <c r="Q100" i="61"/>
  <c r="R40" i="47"/>
  <c r="Q31" i="47"/>
  <c r="H80" i="55"/>
  <c r="H113" i="48" s="1"/>
  <c r="AH98" i="57"/>
  <c r="AH127" i="57"/>
  <c r="AI112" i="57"/>
  <c r="K120" i="32"/>
  <c r="AP103" i="57"/>
  <c r="AO89" i="57"/>
  <c r="AP89" i="57" s="1"/>
  <c r="AQ89" i="57" s="1"/>
  <c r="AR89" i="57" s="1"/>
  <c r="AS89" i="57" s="1"/>
  <c r="AT89" i="57" s="1"/>
  <c r="AU89" i="57" s="1"/>
  <c r="AV89" i="57" s="1"/>
  <c r="AW89" i="57" s="1"/>
  <c r="AX89" i="57" s="1"/>
  <c r="AY89" i="57" s="1"/>
  <c r="AZ89" i="57" s="1"/>
  <c r="BA89" i="57" s="1"/>
  <c r="BB89" i="57" s="1"/>
  <c r="BC89" i="57" s="1"/>
  <c r="BD89" i="57" s="1"/>
  <c r="BE89" i="57" s="1"/>
  <c r="BF89" i="57" s="1"/>
  <c r="BG89" i="57" s="1"/>
  <c r="BH89" i="57" s="1"/>
  <c r="BI89" i="57" s="1"/>
  <c r="BJ89" i="57" s="1"/>
  <c r="BK89" i="57" s="1"/>
  <c r="BL89" i="57" s="1"/>
  <c r="BM89" i="57" s="1"/>
  <c r="BN89" i="57" s="1"/>
  <c r="BO89" i="57" s="1"/>
  <c r="BP89" i="57" s="1"/>
  <c r="BQ89" i="57" s="1"/>
  <c r="BR89" i="57" s="1"/>
  <c r="BS89" i="57" s="1"/>
  <c r="BT89" i="57" s="1"/>
  <c r="BU89" i="57" s="1"/>
  <c r="BV89" i="57" s="1"/>
  <c r="BW89" i="57" s="1"/>
  <c r="BX89" i="57" s="1"/>
  <c r="BY89" i="57" s="1"/>
  <c r="BZ89" i="57" s="1"/>
  <c r="CA89" i="57" s="1"/>
  <c r="CB89" i="57" s="1"/>
  <c r="CC89" i="57" s="1"/>
  <c r="CD89" i="57" s="1"/>
  <c r="CE89" i="57" s="1"/>
  <c r="CF89" i="57" s="1"/>
  <c r="CG89" i="57" s="1"/>
  <c r="CH89" i="57" s="1"/>
  <c r="CI89" i="57" s="1"/>
  <c r="CJ89" i="57" s="1"/>
  <c r="CK89" i="57" s="1"/>
  <c r="CL89" i="57" s="1"/>
  <c r="AO118" i="57"/>
  <c r="J148" i="33"/>
  <c r="AB4" i="41"/>
  <c r="AA36" i="41"/>
  <c r="AG129" i="57"/>
  <c r="AG144" i="57" s="1"/>
  <c r="AA17" i="47"/>
  <c r="I79" i="55"/>
  <c r="I113" i="47" s="1"/>
  <c r="AJ97" i="57"/>
  <c r="AJ126" i="57"/>
  <c r="AK111" i="57"/>
  <c r="AA81" i="33"/>
  <c r="AA66" i="59" s="1"/>
  <c r="AA123" i="1"/>
  <c r="AA122" i="1" s="1"/>
  <c r="AB14" i="45"/>
  <c r="AA76" i="45"/>
  <c r="CN25" i="57"/>
  <c r="CN6" i="57" s="1"/>
  <c r="X40" i="42"/>
  <c r="W31" i="42"/>
  <c r="K72" i="55"/>
  <c r="K113" i="41" s="1"/>
  <c r="AN119" i="57"/>
  <c r="AN90" i="57"/>
  <c r="AO104" i="57"/>
  <c r="AC4" i="46"/>
  <c r="AB36" i="46"/>
  <c r="AG4" i="32"/>
  <c r="U42" i="44"/>
  <c r="AA78" i="51"/>
  <c r="AO91" i="57"/>
  <c r="AP91" i="57" s="1"/>
  <c r="AQ91" i="57" s="1"/>
  <c r="AR91" i="57" s="1"/>
  <c r="AS91" i="57" s="1"/>
  <c r="AT91" i="57" s="1"/>
  <c r="AU91" i="57" s="1"/>
  <c r="AV91" i="57" s="1"/>
  <c r="AW91" i="57" s="1"/>
  <c r="AX91" i="57" s="1"/>
  <c r="AY91" i="57" s="1"/>
  <c r="AZ91" i="57" s="1"/>
  <c r="BA91" i="57" s="1"/>
  <c r="BB91" i="57" s="1"/>
  <c r="BC91" i="57" s="1"/>
  <c r="BD91" i="57" s="1"/>
  <c r="BE91" i="57" s="1"/>
  <c r="BF91" i="57" s="1"/>
  <c r="BG91" i="57" s="1"/>
  <c r="BH91" i="57" s="1"/>
  <c r="BI91" i="57" s="1"/>
  <c r="BJ91" i="57" s="1"/>
  <c r="BK91" i="57" s="1"/>
  <c r="BL91" i="57" s="1"/>
  <c r="BM91" i="57" s="1"/>
  <c r="BN91" i="57" s="1"/>
  <c r="BO91" i="57" s="1"/>
  <c r="BP91" i="57" s="1"/>
  <c r="BQ91" i="57" s="1"/>
  <c r="BR91" i="57" s="1"/>
  <c r="BS91" i="57" s="1"/>
  <c r="BT91" i="57" s="1"/>
  <c r="BU91" i="57" s="1"/>
  <c r="BV91" i="57" s="1"/>
  <c r="BW91" i="57" s="1"/>
  <c r="BX91" i="57" s="1"/>
  <c r="BY91" i="57" s="1"/>
  <c r="BZ91" i="57" s="1"/>
  <c r="CA91" i="57" s="1"/>
  <c r="CB91" i="57" s="1"/>
  <c r="CC91" i="57" s="1"/>
  <c r="CD91" i="57" s="1"/>
  <c r="CE91" i="57" s="1"/>
  <c r="CF91" i="57" s="1"/>
  <c r="CG91" i="57" s="1"/>
  <c r="CH91" i="57" s="1"/>
  <c r="CI91" i="57" s="1"/>
  <c r="CJ91" i="57" s="1"/>
  <c r="CK91" i="57" s="1"/>
  <c r="CL91" i="57" s="1"/>
  <c r="AP105" i="57"/>
  <c r="AO120" i="57"/>
  <c r="K120" i="42"/>
  <c r="U20" i="43"/>
  <c r="T19" i="43"/>
  <c r="D304" i="51"/>
  <c r="D305" i="51"/>
  <c r="D309" i="51" s="1"/>
  <c r="D302" i="51"/>
  <c r="AV223" i="57"/>
  <c r="AC4" i="1"/>
  <c r="AB36" i="1"/>
  <c r="AF4" i="48"/>
  <c r="AA123" i="45"/>
  <c r="AA122" i="45" s="1"/>
  <c r="AB36" i="45"/>
  <c r="AI11" i="51"/>
  <c r="W61" i="51"/>
  <c r="W22" i="45" s="1"/>
  <c r="T19" i="40"/>
  <c r="U20" i="40"/>
  <c r="AM16" i="57"/>
  <c r="AM145" i="57" s="1"/>
  <c r="Y390" i="33"/>
  <c r="Z56" i="47"/>
  <c r="Z385" i="33"/>
  <c r="AA56" i="43"/>
  <c r="AU12" i="57"/>
  <c r="T19" i="49"/>
  <c r="U20" i="49"/>
  <c r="W62" i="51"/>
  <c r="W22" i="46" s="1"/>
  <c r="AI12" i="51"/>
  <c r="AA123" i="46"/>
  <c r="AA122" i="46" s="1"/>
  <c r="P67" i="55"/>
  <c r="AX142" i="57"/>
  <c r="AJ235" i="57"/>
  <c r="P46" i="49" s="1"/>
  <c r="CE33" i="57"/>
  <c r="CE14" i="57" s="1"/>
  <c r="N102" i="61"/>
  <c r="N116" i="61" s="1"/>
  <c r="O40" i="49"/>
  <c r="N31" i="49"/>
  <c r="AA123" i="42"/>
  <c r="AA122" i="42" s="1"/>
  <c r="K77" i="55"/>
  <c r="K113" i="45" s="1"/>
  <c r="AN95" i="57"/>
  <c r="AN124" i="57"/>
  <c r="AO109" i="57"/>
  <c r="AA76" i="1"/>
  <c r="AB14" i="1"/>
  <c r="W382" i="33"/>
  <c r="X56" i="32"/>
  <c r="W34" i="33"/>
  <c r="C93" i="1"/>
  <c r="C94" i="1" s="1"/>
  <c r="C91" i="1"/>
  <c r="AJ4" i="45"/>
  <c r="C69" i="59"/>
  <c r="C136" i="1"/>
  <c r="B79" i="1"/>
  <c r="C148" i="1" s="1"/>
  <c r="Y392" i="33"/>
  <c r="Z56" i="49"/>
  <c r="Y56" i="42"/>
  <c r="X384" i="33"/>
  <c r="AB42" i="1"/>
  <c r="AH72" i="51"/>
  <c r="AB123" i="32"/>
  <c r="AB122" i="32" s="1"/>
  <c r="AC36" i="32"/>
  <c r="T20" i="41"/>
  <c r="S19" i="41"/>
  <c r="P61" i="55"/>
  <c r="AJ229" i="57"/>
  <c r="P46" i="40" s="1"/>
  <c r="AX136" i="57"/>
  <c r="P198" i="33"/>
  <c r="AX12" i="57"/>
  <c r="AW12" i="57" s="1"/>
  <c r="CI30" i="57" l="1"/>
  <c r="CI11" i="57" s="1"/>
  <c r="R99" i="61"/>
  <c r="R113" i="61" s="1"/>
  <c r="R31" i="46"/>
  <c r="CK29" i="57"/>
  <c r="CK10" i="57" s="1"/>
  <c r="T31" i="45"/>
  <c r="CO24" i="57"/>
  <c r="CO5" i="57" s="1"/>
  <c r="X192" i="33" s="1"/>
  <c r="Y40" i="41"/>
  <c r="X31" i="41"/>
  <c r="CP23" i="57"/>
  <c r="CP4" i="57" s="1"/>
  <c r="Y191" i="33" s="1"/>
  <c r="Y31" i="32"/>
  <c r="CG32" i="57"/>
  <c r="CG13" i="57" s="1"/>
  <c r="P101" i="61"/>
  <c r="P115" i="61" s="1"/>
  <c r="P31" i="48"/>
  <c r="AB17" i="40"/>
  <c r="D101" i="32"/>
  <c r="D210" i="33" s="1"/>
  <c r="D225" i="33" s="1"/>
  <c r="D66" i="32"/>
  <c r="D67" i="32" s="1"/>
  <c r="D116" i="32"/>
  <c r="D285" i="33" s="1"/>
  <c r="D102" i="32"/>
  <c r="D71" i="32" s="1"/>
  <c r="AB17" i="46"/>
  <c r="AY210" i="57"/>
  <c r="AY132" i="57"/>
  <c r="Z386" i="33"/>
  <c r="AA56" i="40"/>
  <c r="U19" i="40"/>
  <c r="V20" i="40"/>
  <c r="AZ74" i="57"/>
  <c r="AZ79" i="57"/>
  <c r="AZ80" i="57"/>
  <c r="BA3" i="57"/>
  <c r="AZ77" i="57"/>
  <c r="AZ71" i="57"/>
  <c r="AZ73" i="57"/>
  <c r="AZ72" i="57"/>
  <c r="AZ70" i="57"/>
  <c r="AZ76" i="57"/>
  <c r="AZ81" i="57"/>
  <c r="AZ78" i="57"/>
  <c r="AZ75" i="57"/>
  <c r="AJ6" i="51"/>
  <c r="X56" i="51"/>
  <c r="X22" i="41" s="1"/>
  <c r="AB17" i="48"/>
  <c r="AA56" i="1"/>
  <c r="Z381" i="33"/>
  <c r="Z135" i="1"/>
  <c r="AV14" i="57"/>
  <c r="O200" i="33"/>
  <c r="AY134" i="57"/>
  <c r="AY212" i="57"/>
  <c r="P123" i="49"/>
  <c r="P122" i="49" s="1"/>
  <c r="AI16" i="51"/>
  <c r="Q60" i="55"/>
  <c r="P174" i="33"/>
  <c r="AC123" i="43"/>
  <c r="AC122" i="43" s="1"/>
  <c r="AY13" i="57"/>
  <c r="CV2" i="57"/>
  <c r="AD189" i="33"/>
  <c r="U19" i="48"/>
  <c r="V20" i="48"/>
  <c r="P123" i="45"/>
  <c r="P122" i="45" s="1"/>
  <c r="Y384" i="33"/>
  <c r="Z56" i="42"/>
  <c r="CF33" i="57"/>
  <c r="CF14" i="57" s="1"/>
  <c r="O102" i="61"/>
  <c r="O116" i="61" s="1"/>
  <c r="P40" i="49"/>
  <c r="O31" i="49"/>
  <c r="P123" i="46"/>
  <c r="P122" i="46" s="1"/>
  <c r="AB123" i="46"/>
  <c r="AB122" i="46" s="1"/>
  <c r="Z42" i="32"/>
  <c r="Z40" i="32" s="1"/>
  <c r="AF73" i="51"/>
  <c r="X64" i="51"/>
  <c r="X22" i="48" s="1"/>
  <c r="AJ14" i="51"/>
  <c r="Q63" i="55"/>
  <c r="P177" i="33"/>
  <c r="AT15" i="57"/>
  <c r="AS15" i="57" s="1"/>
  <c r="N201" i="33"/>
  <c r="N202" i="33" s="1"/>
  <c r="N98" i="33" s="1"/>
  <c r="AD4" i="46"/>
  <c r="AC36" i="46"/>
  <c r="V20" i="46"/>
  <c r="U19" i="46"/>
  <c r="Q64" i="55"/>
  <c r="P178" i="33"/>
  <c r="P123" i="43"/>
  <c r="P122" i="43" s="1"/>
  <c r="Z392" i="33"/>
  <c r="AA56" i="49"/>
  <c r="AO90" i="57"/>
  <c r="AP90" i="57" s="1"/>
  <c r="AQ90" i="57" s="1"/>
  <c r="AR90" i="57" s="1"/>
  <c r="AS90" i="57" s="1"/>
  <c r="AT90" i="57" s="1"/>
  <c r="AU90" i="57" s="1"/>
  <c r="AV90" i="57" s="1"/>
  <c r="AW90" i="57" s="1"/>
  <c r="AX90" i="57" s="1"/>
  <c r="AY90" i="57" s="1"/>
  <c r="AZ90" i="57" s="1"/>
  <c r="BA90" i="57" s="1"/>
  <c r="BB90" i="57" s="1"/>
  <c r="BC90" i="57" s="1"/>
  <c r="BD90" i="57" s="1"/>
  <c r="BE90" i="57" s="1"/>
  <c r="BF90" i="57" s="1"/>
  <c r="BG90" i="57" s="1"/>
  <c r="BH90" i="57" s="1"/>
  <c r="BI90" i="57" s="1"/>
  <c r="BJ90" i="57" s="1"/>
  <c r="BK90" i="57" s="1"/>
  <c r="BL90" i="57" s="1"/>
  <c r="BM90" i="57" s="1"/>
  <c r="BN90" i="57" s="1"/>
  <c r="BO90" i="57" s="1"/>
  <c r="BP90" i="57" s="1"/>
  <c r="BQ90" i="57" s="1"/>
  <c r="BR90" i="57" s="1"/>
  <c r="BS90" i="57" s="1"/>
  <c r="BT90" i="57" s="1"/>
  <c r="BU90" i="57" s="1"/>
  <c r="BV90" i="57" s="1"/>
  <c r="BW90" i="57" s="1"/>
  <c r="BX90" i="57" s="1"/>
  <c r="BY90" i="57" s="1"/>
  <c r="BZ90" i="57" s="1"/>
  <c r="CA90" i="57" s="1"/>
  <c r="CB90" i="57" s="1"/>
  <c r="CC90" i="57" s="1"/>
  <c r="CD90" i="57" s="1"/>
  <c r="CE90" i="57" s="1"/>
  <c r="CF90" i="57" s="1"/>
  <c r="CG90" i="57" s="1"/>
  <c r="CH90" i="57" s="1"/>
  <c r="CI90" i="57" s="1"/>
  <c r="CJ90" i="57" s="1"/>
  <c r="CK90" i="57" s="1"/>
  <c r="CL90" i="57" s="1"/>
  <c r="AO119" i="57"/>
  <c r="AP104" i="57"/>
  <c r="L71" i="55"/>
  <c r="L113" i="32" s="1"/>
  <c r="AQ103" i="57"/>
  <c r="AP118" i="57"/>
  <c r="C323" i="33"/>
  <c r="AJ11" i="51"/>
  <c r="X61" i="51"/>
  <c r="X22" i="45" s="1"/>
  <c r="K142" i="33"/>
  <c r="X22" i="1"/>
  <c r="AA391" i="33"/>
  <c r="AB56" i="48"/>
  <c r="AB123" i="42"/>
  <c r="AB122" i="42" s="1"/>
  <c r="U19" i="32"/>
  <c r="V20" i="32"/>
  <c r="U42" i="45"/>
  <c r="U40" i="45" s="1"/>
  <c r="AA79" i="51"/>
  <c r="BD11" i="57"/>
  <c r="S197" i="33"/>
  <c r="BC10" i="57"/>
  <c r="AB14" i="46"/>
  <c r="AA76" i="46"/>
  <c r="L74" i="55"/>
  <c r="L113" i="43" s="1"/>
  <c r="AP121" i="57"/>
  <c r="AQ106" i="57"/>
  <c r="AI128" i="57"/>
  <c r="AI129" i="57" s="1"/>
  <c r="AI144" i="57" s="1"/>
  <c r="AI99" i="57"/>
  <c r="AJ113" i="57"/>
  <c r="AC14" i="45"/>
  <c r="AB76" i="45"/>
  <c r="AH129" i="57"/>
  <c r="AH144" i="57" s="1"/>
  <c r="P123" i="1"/>
  <c r="P122" i="1" s="1"/>
  <c r="H120" i="49"/>
  <c r="X42" i="40"/>
  <c r="AD77" i="51"/>
  <c r="S42" i="46"/>
  <c r="S40" i="46" s="1"/>
  <c r="Y80" i="51"/>
  <c r="CK28" i="57"/>
  <c r="CK9" i="57" s="1"/>
  <c r="U40" i="44"/>
  <c r="T31" i="44"/>
  <c r="P179" i="33"/>
  <c r="Q65" i="55"/>
  <c r="Q59" i="55"/>
  <c r="P173" i="33"/>
  <c r="P123" i="32"/>
  <c r="P122" i="32" s="1"/>
  <c r="U19" i="45"/>
  <c r="V20" i="45"/>
  <c r="Z42" i="42"/>
  <c r="AF75" i="51"/>
  <c r="D101" i="41"/>
  <c r="D211" i="33" s="1"/>
  <c r="D226" i="33" s="1"/>
  <c r="D66" i="41"/>
  <c r="D67" i="41" s="1"/>
  <c r="D116" i="41"/>
  <c r="D286" i="33" s="1"/>
  <c r="D102" i="41"/>
  <c r="D71" i="41" s="1"/>
  <c r="AA123" i="49"/>
  <c r="AA122" i="49" s="1"/>
  <c r="AB36" i="49"/>
  <c r="Q58" i="55"/>
  <c r="P172" i="33"/>
  <c r="AH4" i="32"/>
  <c r="BK5" i="57"/>
  <c r="Y388" i="33"/>
  <c r="Z56" i="45"/>
  <c r="AO93" i="57"/>
  <c r="AP93" i="57" s="1"/>
  <c r="AQ93" i="57" s="1"/>
  <c r="AR93" i="57" s="1"/>
  <c r="AS93" i="57" s="1"/>
  <c r="AT93" i="57" s="1"/>
  <c r="AU93" i="57" s="1"/>
  <c r="AV93" i="57" s="1"/>
  <c r="AW93" i="57" s="1"/>
  <c r="AX93" i="57" s="1"/>
  <c r="AY93" i="57" s="1"/>
  <c r="AZ93" i="57" s="1"/>
  <c r="BA93" i="57" s="1"/>
  <c r="BB93" i="57" s="1"/>
  <c r="BC93" i="57" s="1"/>
  <c r="BD93" i="57" s="1"/>
  <c r="BE93" i="57" s="1"/>
  <c r="BF93" i="57" s="1"/>
  <c r="BG93" i="57" s="1"/>
  <c r="BH93" i="57" s="1"/>
  <c r="BI93" i="57" s="1"/>
  <c r="BJ93" i="57" s="1"/>
  <c r="BK93" i="57" s="1"/>
  <c r="BL93" i="57" s="1"/>
  <c r="BM93" i="57" s="1"/>
  <c r="BN93" i="57" s="1"/>
  <c r="BO93" i="57" s="1"/>
  <c r="BP93" i="57" s="1"/>
  <c r="BQ93" i="57" s="1"/>
  <c r="BR93" i="57" s="1"/>
  <c r="BS93" i="57" s="1"/>
  <c r="BT93" i="57" s="1"/>
  <c r="BU93" i="57" s="1"/>
  <c r="BV93" i="57" s="1"/>
  <c r="BW93" i="57" s="1"/>
  <c r="BX93" i="57" s="1"/>
  <c r="BY93" i="57" s="1"/>
  <c r="BZ93" i="57" s="1"/>
  <c r="CA93" i="57" s="1"/>
  <c r="CB93" i="57" s="1"/>
  <c r="CC93" i="57" s="1"/>
  <c r="CD93" i="57" s="1"/>
  <c r="CE93" i="57" s="1"/>
  <c r="CF93" i="57" s="1"/>
  <c r="CG93" i="57" s="1"/>
  <c r="CH93" i="57" s="1"/>
  <c r="CI93" i="57" s="1"/>
  <c r="CJ93" i="57" s="1"/>
  <c r="CK93" i="57" s="1"/>
  <c r="CL93" i="57" s="1"/>
  <c r="AO122" i="57"/>
  <c r="AP107" i="57"/>
  <c r="AG4" i="48"/>
  <c r="AJ12" i="51"/>
  <c r="X62" i="51"/>
  <c r="X22" i="46" s="1"/>
  <c r="G112" i="33"/>
  <c r="Q56" i="55"/>
  <c r="P170" i="33"/>
  <c r="Z127" i="33"/>
  <c r="Y82" i="33"/>
  <c r="Y67" i="59" s="1"/>
  <c r="T19" i="41"/>
  <c r="U20" i="41"/>
  <c r="D306" i="51"/>
  <c r="D308" i="51"/>
  <c r="D310" i="51" s="1"/>
  <c r="AA76" i="47"/>
  <c r="AB14" i="47"/>
  <c r="U19" i="1"/>
  <c r="V20" i="1"/>
  <c r="BD10" i="57"/>
  <c r="S196" i="33"/>
  <c r="Q57" i="55"/>
  <c r="P171" i="33"/>
  <c r="CM27" i="57"/>
  <c r="CM8" i="57" s="1"/>
  <c r="W40" i="40"/>
  <c r="V31" i="40"/>
  <c r="AC123" i="48"/>
  <c r="AC122" i="48" s="1"/>
  <c r="AD36" i="48"/>
  <c r="BL6" i="57"/>
  <c r="W192" i="33"/>
  <c r="AE4" i="43"/>
  <c r="AD36" i="43"/>
  <c r="AB123" i="40"/>
  <c r="AB122" i="40" s="1"/>
  <c r="AD4" i="40"/>
  <c r="AC36" i="40"/>
  <c r="Q42" i="48"/>
  <c r="Q40" i="48" s="1"/>
  <c r="W82" i="51"/>
  <c r="D83" i="33"/>
  <c r="D90" i="33"/>
  <c r="AK4" i="51"/>
  <c r="Y54" i="51"/>
  <c r="AI98" i="57"/>
  <c r="AI127" i="57"/>
  <c r="AJ112" i="57"/>
  <c r="AA389" i="33"/>
  <c r="AB56" i="46"/>
  <c r="Y42" i="41"/>
  <c r="AE74" i="51"/>
  <c r="C157" i="1"/>
  <c r="H120" i="48"/>
  <c r="P123" i="44"/>
  <c r="P122" i="44" s="1"/>
  <c r="AA123" i="47"/>
  <c r="AA122" i="47" s="1"/>
  <c r="BA11" i="57"/>
  <c r="X42" i="43"/>
  <c r="AD76" i="51"/>
  <c r="AB17" i="1"/>
  <c r="X59" i="51"/>
  <c r="X22" i="40" s="1"/>
  <c r="AJ9" i="51"/>
  <c r="D101" i="46"/>
  <c r="D217" i="33" s="1"/>
  <c r="D232" i="33" s="1"/>
  <c r="D66" i="46"/>
  <c r="D67" i="46" s="1"/>
  <c r="D116" i="46"/>
  <c r="D292" i="33" s="1"/>
  <c r="D102" i="46"/>
  <c r="D71" i="46" s="1"/>
  <c r="X63" i="51"/>
  <c r="X22" i="47" s="1"/>
  <c r="AJ13" i="51"/>
  <c r="D101" i="43"/>
  <c r="D213" i="33" s="1"/>
  <c r="D228" i="33" s="1"/>
  <c r="D66" i="43"/>
  <c r="D67" i="43" s="1"/>
  <c r="D116" i="43"/>
  <c r="D288" i="33" s="1"/>
  <c r="D102" i="43"/>
  <c r="D71" i="43" s="1"/>
  <c r="CQ22" i="57"/>
  <c r="CQ3" i="57" s="1"/>
  <c r="Z190" i="33" s="1"/>
  <c r="AA40" i="1"/>
  <c r="Z31" i="1"/>
  <c r="V42" i="44"/>
  <c r="AB78" i="51"/>
  <c r="AR66" i="57"/>
  <c r="AQ67" i="57"/>
  <c r="O141" i="33"/>
  <c r="AC17" i="32"/>
  <c r="BK7" i="57"/>
  <c r="CO25" i="57"/>
  <c r="CO6" i="57" s="1"/>
  <c r="X193" i="33" s="1"/>
  <c r="Y40" i="42"/>
  <c r="X31" i="42"/>
  <c r="AX143" i="57"/>
  <c r="K120" i="46"/>
  <c r="AB14" i="49"/>
  <c r="AA76" i="49"/>
  <c r="AB81" i="33"/>
  <c r="AB66" i="59" s="1"/>
  <c r="AB123" i="1"/>
  <c r="AB122" i="1" s="1"/>
  <c r="Q62" i="55"/>
  <c r="P176" i="33"/>
  <c r="Q61" i="55"/>
  <c r="P175" i="33"/>
  <c r="D155" i="33"/>
  <c r="D86" i="1"/>
  <c r="D50" i="33" s="1"/>
  <c r="AK126" i="57"/>
  <c r="AK97" i="57"/>
  <c r="AL111" i="57"/>
  <c r="AA123" i="44"/>
  <c r="AA122" i="44" s="1"/>
  <c r="D101" i="49"/>
  <c r="D220" i="33" s="1"/>
  <c r="D235" i="33" s="1"/>
  <c r="D66" i="49"/>
  <c r="D67" i="49" s="1"/>
  <c r="D116" i="49"/>
  <c r="D295" i="33" s="1"/>
  <c r="D102" i="49"/>
  <c r="D71" i="49" s="1"/>
  <c r="AB17" i="42"/>
  <c r="BH9" i="57"/>
  <c r="BG9" i="57" s="1"/>
  <c r="U195" i="33"/>
  <c r="X60" i="51"/>
  <c r="X22" i="44" s="1"/>
  <c r="AJ10" i="51"/>
  <c r="AB123" i="45"/>
  <c r="AB122" i="45" s="1"/>
  <c r="AC36" i="45"/>
  <c r="AK4" i="45"/>
  <c r="BA10" i="57"/>
  <c r="K120" i="40"/>
  <c r="P123" i="47"/>
  <c r="P122" i="47" s="1"/>
  <c r="AA383" i="33"/>
  <c r="AB56" i="41"/>
  <c r="AC123" i="32"/>
  <c r="AC122" i="32" s="1"/>
  <c r="AD36" i="32"/>
  <c r="AB76" i="1"/>
  <c r="AC14" i="1"/>
  <c r="AA385" i="33"/>
  <c r="AB56" i="43"/>
  <c r="V20" i="43"/>
  <c r="U19" i="43"/>
  <c r="AB17" i="45"/>
  <c r="AB36" i="44"/>
  <c r="AC4" i="44"/>
  <c r="Z387" i="33"/>
  <c r="AA56" i="44"/>
  <c r="D101" i="44"/>
  <c r="D215" i="33" s="1"/>
  <c r="D230" i="33" s="1"/>
  <c r="D66" i="44"/>
  <c r="D67" i="44" s="1"/>
  <c r="D116" i="44"/>
  <c r="D290" i="33" s="1"/>
  <c r="D102" i="44"/>
  <c r="D71" i="44" s="1"/>
  <c r="AE14" i="32"/>
  <c r="AD76" i="32"/>
  <c r="AB17" i="43"/>
  <c r="P123" i="41"/>
  <c r="P122" i="41" s="1"/>
  <c r="K145" i="33"/>
  <c r="Z390" i="33"/>
  <c r="AA56" i="47"/>
  <c r="K76" i="55"/>
  <c r="K113" i="44" s="1"/>
  <c r="AN94" i="57"/>
  <c r="AN123" i="57"/>
  <c r="AO108" i="57"/>
  <c r="U19" i="44"/>
  <c r="V20" i="44"/>
  <c r="AJ7" i="51"/>
  <c r="X57" i="51"/>
  <c r="X22" i="42" s="1"/>
  <c r="W45" i="59"/>
  <c r="W36" i="33"/>
  <c r="AB36" i="47"/>
  <c r="AC4" i="47"/>
  <c r="Q114" i="61"/>
  <c r="D128" i="61" s="1"/>
  <c r="G128" i="61" s="1"/>
  <c r="E128" i="61"/>
  <c r="F128" i="61" s="1"/>
  <c r="AC14" i="48"/>
  <c r="AB76" i="48"/>
  <c r="AO95" i="57"/>
  <c r="AP95" i="57" s="1"/>
  <c r="AQ95" i="57" s="1"/>
  <c r="AR95" i="57" s="1"/>
  <c r="AS95" i="57" s="1"/>
  <c r="AT95" i="57" s="1"/>
  <c r="AU95" i="57" s="1"/>
  <c r="AV95" i="57" s="1"/>
  <c r="AW95" i="57" s="1"/>
  <c r="AX95" i="57" s="1"/>
  <c r="AY95" i="57" s="1"/>
  <c r="AZ95" i="57" s="1"/>
  <c r="BA95" i="57" s="1"/>
  <c r="BB95" i="57" s="1"/>
  <c r="BC95" i="57" s="1"/>
  <c r="BD95" i="57" s="1"/>
  <c r="BE95" i="57" s="1"/>
  <c r="BF95" i="57" s="1"/>
  <c r="BG95" i="57" s="1"/>
  <c r="BH95" i="57" s="1"/>
  <c r="BI95" i="57" s="1"/>
  <c r="BJ95" i="57" s="1"/>
  <c r="BK95" i="57" s="1"/>
  <c r="BL95" i="57" s="1"/>
  <c r="BM95" i="57" s="1"/>
  <c r="BN95" i="57" s="1"/>
  <c r="BO95" i="57" s="1"/>
  <c r="BP95" i="57" s="1"/>
  <c r="BQ95" i="57" s="1"/>
  <c r="BR95" i="57" s="1"/>
  <c r="BS95" i="57" s="1"/>
  <c r="BT95" i="57" s="1"/>
  <c r="BU95" i="57" s="1"/>
  <c r="BV95" i="57" s="1"/>
  <c r="BW95" i="57" s="1"/>
  <c r="BX95" i="57" s="1"/>
  <c r="BY95" i="57" s="1"/>
  <c r="BZ95" i="57" s="1"/>
  <c r="CA95" i="57" s="1"/>
  <c r="CB95" i="57" s="1"/>
  <c r="CC95" i="57" s="1"/>
  <c r="CD95" i="57" s="1"/>
  <c r="CE95" i="57" s="1"/>
  <c r="CF95" i="57" s="1"/>
  <c r="CG95" i="57" s="1"/>
  <c r="CH95" i="57" s="1"/>
  <c r="CI95" i="57" s="1"/>
  <c r="CJ95" i="57" s="1"/>
  <c r="CK95" i="57" s="1"/>
  <c r="CL95" i="57" s="1"/>
  <c r="AP109" i="57"/>
  <c r="AO124" i="57"/>
  <c r="K144" i="33"/>
  <c r="S42" i="47"/>
  <c r="S40" i="47" s="1"/>
  <c r="Y81" i="51"/>
  <c r="D101" i="45"/>
  <c r="D216" i="33" s="1"/>
  <c r="D231" i="33" s="1"/>
  <c r="D66" i="45"/>
  <c r="D67" i="45" s="1"/>
  <c r="D116" i="45"/>
  <c r="D291" i="33" s="1"/>
  <c r="D102" i="45"/>
  <c r="D71" i="45" s="1"/>
  <c r="AJ4" i="49"/>
  <c r="P123" i="48"/>
  <c r="P122" i="48" s="1"/>
  <c r="AY219" i="57"/>
  <c r="AY141" i="57"/>
  <c r="AA123" i="41"/>
  <c r="AA122" i="41" s="1"/>
  <c r="AY211" i="57"/>
  <c r="AY133" i="57"/>
  <c r="AA76" i="41"/>
  <c r="AB14" i="41"/>
  <c r="BL7" i="57"/>
  <c r="W193" i="33"/>
  <c r="AB14" i="44"/>
  <c r="AA76" i="44"/>
  <c r="V20" i="47"/>
  <c r="U19" i="47"/>
  <c r="P70" i="55"/>
  <c r="P113" i="1" s="1"/>
  <c r="AX117" i="57"/>
  <c r="AY102" i="57"/>
  <c r="U19" i="49"/>
  <c r="V20" i="49"/>
  <c r="I120" i="47"/>
  <c r="AJ5" i="51"/>
  <c r="X55" i="51"/>
  <c r="X22" i="32" s="1"/>
  <c r="S42" i="49"/>
  <c r="Y83" i="51"/>
  <c r="AB17" i="44"/>
  <c r="D101" i="40"/>
  <c r="D214" i="33" s="1"/>
  <c r="D229" i="33" s="1"/>
  <c r="D66" i="40"/>
  <c r="D67" i="40" s="1"/>
  <c r="D116" i="40"/>
  <c r="D289" i="33" s="1"/>
  <c r="D102" i="40"/>
  <c r="D71" i="40" s="1"/>
  <c r="U19" i="42"/>
  <c r="V20" i="42"/>
  <c r="E127" i="61"/>
  <c r="F127" i="61" s="1"/>
  <c r="Q113" i="61"/>
  <c r="D127" i="61" s="1"/>
  <c r="G127" i="61" s="1"/>
  <c r="AA76" i="43"/>
  <c r="AB14" i="43"/>
  <c r="D101" i="42"/>
  <c r="D212" i="33" s="1"/>
  <c r="D227" i="33" s="1"/>
  <c r="D66" i="42"/>
  <c r="D67" i="42" s="1"/>
  <c r="D116" i="42"/>
  <c r="D287" i="33" s="1"/>
  <c r="D102" i="42"/>
  <c r="D71" i="42" s="1"/>
  <c r="AC4" i="41"/>
  <c r="AB36" i="41"/>
  <c r="Q67" i="55"/>
  <c r="P181" i="33"/>
  <c r="AY12" i="57"/>
  <c r="AQ16" i="57"/>
  <c r="AQ145" i="57" s="1"/>
  <c r="AP145" i="57"/>
  <c r="J147" i="33"/>
  <c r="AO16" i="57"/>
  <c r="AO145" i="57" s="1"/>
  <c r="CI31" i="57"/>
  <c r="CI12" i="57" s="1"/>
  <c r="R100" i="61"/>
  <c r="R114" i="61" s="1"/>
  <c r="R31" i="47"/>
  <c r="AR16" i="57"/>
  <c r="AB17" i="49"/>
  <c r="P123" i="42"/>
  <c r="P122" i="42" s="1"/>
  <c r="X382" i="33"/>
  <c r="Y56" i="32"/>
  <c r="X34" i="33"/>
  <c r="AZ13" i="57"/>
  <c r="Q199" i="33"/>
  <c r="BK6" i="57"/>
  <c r="D101" i="48"/>
  <c r="D219" i="33" s="1"/>
  <c r="D234" i="33" s="1"/>
  <c r="D66" i="48"/>
  <c r="D67" i="48" s="1"/>
  <c r="D116" i="48"/>
  <c r="D294" i="33" s="1"/>
  <c r="D102" i="48"/>
  <c r="D71" i="48" s="1"/>
  <c r="X65" i="51"/>
  <c r="X22" i="49" s="1"/>
  <c r="AJ15" i="51"/>
  <c r="Q198" i="33"/>
  <c r="AZ12" i="57"/>
  <c r="BH8" i="57"/>
  <c r="BG8" i="57" s="1"/>
  <c r="U194" i="33"/>
  <c r="L73" i="55"/>
  <c r="L113" i="42" s="1"/>
  <c r="AQ105" i="57"/>
  <c r="AP120" i="57"/>
  <c r="D106" i="1"/>
  <c r="D97" i="33"/>
  <c r="K120" i="41"/>
  <c r="AD4" i="42"/>
  <c r="AC36" i="42"/>
  <c r="AZ118" i="33"/>
  <c r="AO96" i="57"/>
  <c r="AP96" i="57" s="1"/>
  <c r="AQ96" i="57" s="1"/>
  <c r="AR96" i="57" s="1"/>
  <c r="AS96" i="57" s="1"/>
  <c r="AT96" i="57" s="1"/>
  <c r="AU96" i="57" s="1"/>
  <c r="AV96" i="57" s="1"/>
  <c r="AW96" i="57" s="1"/>
  <c r="AX96" i="57" s="1"/>
  <c r="AY96" i="57" s="1"/>
  <c r="AZ96" i="57" s="1"/>
  <c r="BA96" i="57" s="1"/>
  <c r="BB96" i="57" s="1"/>
  <c r="BC96" i="57" s="1"/>
  <c r="BD96" i="57" s="1"/>
  <c r="BE96" i="57" s="1"/>
  <c r="BF96" i="57" s="1"/>
  <c r="BG96" i="57" s="1"/>
  <c r="BH96" i="57" s="1"/>
  <c r="BI96" i="57" s="1"/>
  <c r="BJ96" i="57" s="1"/>
  <c r="BK96" i="57" s="1"/>
  <c r="BL96" i="57" s="1"/>
  <c r="BM96" i="57" s="1"/>
  <c r="BN96" i="57" s="1"/>
  <c r="BO96" i="57" s="1"/>
  <c r="BP96" i="57" s="1"/>
  <c r="BQ96" i="57" s="1"/>
  <c r="BR96" i="57" s="1"/>
  <c r="BS96" i="57" s="1"/>
  <c r="BT96" i="57" s="1"/>
  <c r="BU96" i="57" s="1"/>
  <c r="BV96" i="57" s="1"/>
  <c r="BW96" i="57" s="1"/>
  <c r="BX96" i="57" s="1"/>
  <c r="BY96" i="57" s="1"/>
  <c r="BZ96" i="57" s="1"/>
  <c r="CA96" i="57" s="1"/>
  <c r="CB96" i="57" s="1"/>
  <c r="CC96" i="57" s="1"/>
  <c r="CD96" i="57" s="1"/>
  <c r="CE96" i="57" s="1"/>
  <c r="CF96" i="57" s="1"/>
  <c r="CG96" i="57" s="1"/>
  <c r="CH96" i="57" s="1"/>
  <c r="CI96" i="57" s="1"/>
  <c r="CJ96" i="57" s="1"/>
  <c r="CK96" i="57" s="1"/>
  <c r="CL96" i="57" s="1"/>
  <c r="AO125" i="57"/>
  <c r="AP110" i="57"/>
  <c r="W66" i="51"/>
  <c r="P123" i="40"/>
  <c r="P122" i="40" s="1"/>
  <c r="AW223" i="57"/>
  <c r="AD4" i="1"/>
  <c r="AC36" i="1"/>
  <c r="AA76" i="40"/>
  <c r="AB14" i="40"/>
  <c r="AI72" i="51"/>
  <c r="AC42" i="1"/>
  <c r="K120" i="45"/>
  <c r="AB17" i="47"/>
  <c r="AF76" i="42"/>
  <c r="AG14" i="42"/>
  <c r="AJ8" i="51"/>
  <c r="X58" i="51"/>
  <c r="X22" i="43" s="1"/>
  <c r="D101" i="47"/>
  <c r="D218" i="33" s="1"/>
  <c r="D233" i="33" s="1"/>
  <c r="D66" i="47"/>
  <c r="D67" i="47" s="1"/>
  <c r="D116" i="47"/>
  <c r="D293" i="33" s="1"/>
  <c r="D102" i="47"/>
  <c r="D71" i="47" s="1"/>
  <c r="AY131" i="57"/>
  <c r="AY143" i="57" s="1"/>
  <c r="AY209" i="57"/>
  <c r="Q66" i="55"/>
  <c r="P180" i="33"/>
  <c r="AB17" i="41"/>
  <c r="CM26" i="57"/>
  <c r="CM7" i="57" s="1"/>
  <c r="W40" i="43"/>
  <c r="V31" i="43"/>
  <c r="CJ30" i="57" l="1"/>
  <c r="CJ11" i="57" s="1"/>
  <c r="S31" i="46"/>
  <c r="CH32" i="57"/>
  <c r="CH13" i="57" s="1"/>
  <c r="Q101" i="61"/>
  <c r="Q31" i="48"/>
  <c r="CJ31" i="57"/>
  <c r="CJ12" i="57" s="1"/>
  <c r="S31" i="47"/>
  <c r="CL29" i="57"/>
  <c r="CL10" i="57" s="1"/>
  <c r="U31" i="45"/>
  <c r="CQ23" i="57"/>
  <c r="CQ4" i="57" s="1"/>
  <c r="Z191" i="33" s="1"/>
  <c r="Z31" i="32"/>
  <c r="AB385" i="33"/>
  <c r="AC56" i="43"/>
  <c r="AC17" i="42"/>
  <c r="CN26" i="57"/>
  <c r="CN7" i="57" s="1"/>
  <c r="X40" i="43"/>
  <c r="W31" i="43"/>
  <c r="V20" i="41"/>
  <c r="U19" i="41"/>
  <c r="AB123" i="49"/>
  <c r="AB122" i="49" s="1"/>
  <c r="AC36" i="49"/>
  <c r="V19" i="49"/>
  <c r="W20" i="49"/>
  <c r="Y42" i="43"/>
  <c r="AE76" i="51"/>
  <c r="AE4" i="40"/>
  <c r="AD36" i="40"/>
  <c r="R63" i="55"/>
  <c r="Q177" i="33"/>
  <c r="AZ210" i="57"/>
  <c r="AK225" i="57"/>
  <c r="Q46" i="32" s="1"/>
  <c r="AZ132" i="57"/>
  <c r="AD4" i="41"/>
  <c r="AC36" i="41"/>
  <c r="T42" i="47"/>
  <c r="T40" i="47" s="1"/>
  <c r="Z81" i="51"/>
  <c r="AC17" i="41"/>
  <c r="X45" i="59"/>
  <c r="X36" i="33"/>
  <c r="D416" i="51"/>
  <c r="D138" i="61"/>
  <c r="D152" i="61" s="1"/>
  <c r="D70" i="42"/>
  <c r="K120" i="44"/>
  <c r="D420" i="51"/>
  <c r="D142" i="61"/>
  <c r="D156" i="61" s="1"/>
  <c r="D70" i="45"/>
  <c r="AC76" i="1"/>
  <c r="AD14" i="1"/>
  <c r="AX223" i="57"/>
  <c r="AE4" i="1"/>
  <c r="AD36" i="1"/>
  <c r="AK227" i="57"/>
  <c r="Q46" i="42" s="1"/>
  <c r="AZ134" i="57"/>
  <c r="AZ212" i="57"/>
  <c r="AB123" i="41"/>
  <c r="AB122" i="41" s="1"/>
  <c r="AZ102" i="57"/>
  <c r="AY117" i="57"/>
  <c r="Z82" i="33"/>
  <c r="Z67" i="59" s="1"/>
  <c r="AA127" i="33"/>
  <c r="AK14" i="51"/>
  <c r="Y64" i="51"/>
  <c r="Y22" i="48" s="1"/>
  <c r="AK231" i="57"/>
  <c r="Q46" i="45" s="1"/>
  <c r="AZ138" i="57"/>
  <c r="BA74" i="57"/>
  <c r="BA135" i="57" s="1"/>
  <c r="BA76" i="57"/>
  <c r="BA137" i="57" s="1"/>
  <c r="BA73" i="57"/>
  <c r="BA77" i="57"/>
  <c r="BA138" i="57" s="1"/>
  <c r="BA70" i="57"/>
  <c r="BA75" i="57"/>
  <c r="BA136" i="57" s="1"/>
  <c r="BA71" i="57"/>
  <c r="BB3" i="57"/>
  <c r="BA72" i="57"/>
  <c r="BA78" i="57"/>
  <c r="BA139" i="57" s="1"/>
  <c r="BA81" i="57"/>
  <c r="BA142" i="57" s="1"/>
  <c r="BA79" i="57"/>
  <c r="BA140" i="57" s="1"/>
  <c r="BA80" i="57"/>
  <c r="AX14" i="57"/>
  <c r="AW14" i="57" s="1"/>
  <c r="P200" i="33"/>
  <c r="D302" i="33"/>
  <c r="D272" i="33"/>
  <c r="P120" i="1"/>
  <c r="R56" i="55"/>
  <c r="Q170" i="33"/>
  <c r="D415" i="51"/>
  <c r="D137" i="61"/>
  <c r="D151" i="61" s="1"/>
  <c r="D70" i="41"/>
  <c r="Y61" i="51"/>
  <c r="Y22" i="45" s="1"/>
  <c r="AK11" i="51"/>
  <c r="AA42" i="32"/>
  <c r="AA40" i="32" s="1"/>
  <c r="AG73" i="51"/>
  <c r="R60" i="55"/>
  <c r="Q174" i="33"/>
  <c r="AZ141" i="57"/>
  <c r="AK234" i="57"/>
  <c r="Q46" i="48" s="1"/>
  <c r="AZ219" i="57"/>
  <c r="AJ72" i="51"/>
  <c r="AD42" i="1"/>
  <c r="AZ131" i="57"/>
  <c r="AZ209" i="57"/>
  <c r="AK224" i="57"/>
  <c r="Q46" i="1" s="1"/>
  <c r="D310" i="33"/>
  <c r="D280" i="33"/>
  <c r="X66" i="51"/>
  <c r="AB383" i="33"/>
  <c r="AC56" i="41"/>
  <c r="BA118" i="33"/>
  <c r="AF14" i="32"/>
  <c r="AE76" i="32"/>
  <c r="D140" i="61"/>
  <c r="D154" i="61" s="1"/>
  <c r="D418" i="51"/>
  <c r="D70" i="40"/>
  <c r="D69" i="40" s="1"/>
  <c r="T42" i="46"/>
  <c r="T40" i="46" s="1"/>
  <c r="Z80" i="51"/>
  <c r="AI4" i="32"/>
  <c r="D350" i="51"/>
  <c r="D349" i="51"/>
  <c r="D352" i="51"/>
  <c r="D351" i="51"/>
  <c r="D348" i="51"/>
  <c r="D355" i="51"/>
  <c r="D354" i="51"/>
  <c r="D344" i="51"/>
  <c r="D346" i="51"/>
  <c r="D353" i="51"/>
  <c r="D345" i="51"/>
  <c r="D347" i="51"/>
  <c r="AZ137" i="57"/>
  <c r="AK230" i="57"/>
  <c r="Q46" i="44" s="1"/>
  <c r="D306" i="33"/>
  <c r="D276" i="33"/>
  <c r="R42" i="48"/>
  <c r="R40" i="48" s="1"/>
  <c r="X82" i="51"/>
  <c r="H152" i="33"/>
  <c r="H183" i="33" s="1"/>
  <c r="D422" i="51"/>
  <c r="D144" i="61"/>
  <c r="D158" i="61" s="1"/>
  <c r="D70" i="47"/>
  <c r="AR67" i="57"/>
  <c r="AS66" i="57"/>
  <c r="V19" i="40"/>
  <c r="W20" i="40"/>
  <c r="AC76" i="48"/>
  <c r="AD14" i="48"/>
  <c r="V19" i="45"/>
  <c r="W20" i="45"/>
  <c r="K143" i="33"/>
  <c r="L75" i="55"/>
  <c r="L113" i="40" s="1"/>
  <c r="AQ107" i="57"/>
  <c r="AP122" i="57"/>
  <c r="R61" i="55"/>
  <c r="Q175" i="33"/>
  <c r="Y58" i="51"/>
  <c r="Y22" i="43" s="1"/>
  <c r="AK8" i="51"/>
  <c r="D304" i="33"/>
  <c r="D274" i="33"/>
  <c r="AC123" i="45"/>
  <c r="AC122" i="45" s="1"/>
  <c r="AD36" i="45"/>
  <c r="D417" i="51"/>
  <c r="D139" i="61"/>
  <c r="D153" i="61" s="1"/>
  <c r="D70" i="43"/>
  <c r="AV15" i="57"/>
  <c r="O201" i="33"/>
  <c r="O202" i="33" s="1"/>
  <c r="O98" i="33" s="1"/>
  <c r="AB56" i="1"/>
  <c r="AA135" i="1"/>
  <c r="AA381" i="33"/>
  <c r="W20" i="43"/>
  <c r="V19" i="43"/>
  <c r="V19" i="48"/>
  <c r="W20" i="48"/>
  <c r="D423" i="51"/>
  <c r="D145" i="61"/>
  <c r="D159" i="61" s="1"/>
  <c r="D70" i="48"/>
  <c r="Z54" i="51"/>
  <c r="AL4" i="51"/>
  <c r="AC81" i="33"/>
  <c r="AC66" i="59" s="1"/>
  <c r="AC123" i="1"/>
  <c r="AC122" i="1" s="1"/>
  <c r="AZ133" i="57"/>
  <c r="AZ211" i="57"/>
  <c r="AK226" i="57"/>
  <c r="Q46" i="41" s="1"/>
  <c r="AD123" i="32"/>
  <c r="AD122" i="32" s="1"/>
  <c r="AE36" i="32"/>
  <c r="Y382" i="33"/>
  <c r="Z56" i="32"/>
  <c r="Y34" i="33"/>
  <c r="AD123" i="43"/>
  <c r="AD122" i="43" s="1"/>
  <c r="J79" i="55"/>
  <c r="J113" i="47" s="1"/>
  <c r="AL126" i="57"/>
  <c r="AL97" i="57"/>
  <c r="AM111" i="57"/>
  <c r="AR106" i="57"/>
  <c r="AQ121" i="57"/>
  <c r="W42" i="44"/>
  <c r="AC78" i="51"/>
  <c r="CP24" i="57"/>
  <c r="CP5" i="57" s="1"/>
  <c r="Y192" i="33" s="1"/>
  <c r="Z40" i="41"/>
  <c r="Y31" i="41"/>
  <c r="D239" i="33"/>
  <c r="D251" i="33" s="1"/>
  <c r="D167" i="33"/>
  <c r="D184" i="33"/>
  <c r="Z42" i="41"/>
  <c r="AF74" i="51"/>
  <c r="AH14" i="42"/>
  <c r="AG76" i="42"/>
  <c r="AD4" i="44"/>
  <c r="AC36" i="44"/>
  <c r="R62" i="55"/>
  <c r="Q176" i="33"/>
  <c r="D303" i="33"/>
  <c r="D273" i="33"/>
  <c r="CN27" i="57"/>
  <c r="CN8" i="57" s="1"/>
  <c r="X40" i="40"/>
  <c r="W31" i="40"/>
  <c r="R59" i="55"/>
  <c r="Q173" i="33"/>
  <c r="AA390" i="33"/>
  <c r="AB56" i="47"/>
  <c r="CP25" i="57"/>
  <c r="CP6" i="57" s="1"/>
  <c r="Y193" i="33" s="1"/>
  <c r="Z40" i="42"/>
  <c r="Y31" i="42"/>
  <c r="AC123" i="40"/>
  <c r="AC122" i="40" s="1"/>
  <c r="AZ140" i="57"/>
  <c r="AK233" i="57"/>
  <c r="Q46" i="47" s="1"/>
  <c r="I81" i="55"/>
  <c r="I113" i="49" s="1"/>
  <c r="AJ128" i="57"/>
  <c r="AJ99" i="57"/>
  <c r="AK113" i="57"/>
  <c r="AB76" i="43"/>
  <c r="AC14" i="43"/>
  <c r="AE36" i="43"/>
  <c r="AF4" i="43"/>
  <c r="AD123" i="48"/>
  <c r="AD122" i="48" s="1"/>
  <c r="AE36" i="48"/>
  <c r="AC17" i="49"/>
  <c r="AA386" i="33"/>
  <c r="AB56" i="40"/>
  <c r="CG33" i="57"/>
  <c r="CG14" i="57" s="1"/>
  <c r="P102" i="61"/>
  <c r="P116" i="61" s="1"/>
  <c r="Q40" i="49"/>
  <c r="P31" i="49"/>
  <c r="AB123" i="47"/>
  <c r="AB122" i="47" s="1"/>
  <c r="AB123" i="44"/>
  <c r="AB122" i="44" s="1"/>
  <c r="BJ9" i="57"/>
  <c r="V195" i="33"/>
  <c r="Q179" i="33"/>
  <c r="R65" i="55"/>
  <c r="V42" i="45"/>
  <c r="V40" i="45" s="1"/>
  <c r="AB79" i="51"/>
  <c r="AA392" i="33"/>
  <c r="AB56" i="49"/>
  <c r="AC17" i="48"/>
  <c r="AK6" i="51"/>
  <c r="Y56" i="51"/>
  <c r="Y22" i="41" s="1"/>
  <c r="AK5" i="51"/>
  <c r="Y55" i="51"/>
  <c r="Y22" i="32" s="1"/>
  <c r="AZ139" i="57"/>
  <c r="AK232" i="57"/>
  <c r="Q46" i="46" s="1"/>
  <c r="R58" i="55"/>
  <c r="Q172" i="33"/>
  <c r="AU15" i="57"/>
  <c r="AT16" i="57"/>
  <c r="AS16" i="57" s="1"/>
  <c r="AS145" i="57" s="1"/>
  <c r="R67" i="55"/>
  <c r="Q181" i="33"/>
  <c r="D308" i="33"/>
  <c r="D278" i="33"/>
  <c r="D305" i="33"/>
  <c r="D275" i="33"/>
  <c r="L120" i="43"/>
  <c r="AB76" i="46"/>
  <c r="AC14" i="46"/>
  <c r="D96" i="33"/>
  <c r="D104" i="33" s="1"/>
  <c r="D109" i="1"/>
  <c r="D103" i="1" s="1"/>
  <c r="AK7" i="51"/>
  <c r="Y57" i="51"/>
  <c r="Y22" i="42" s="1"/>
  <c r="AB389" i="33"/>
  <c r="AC56" i="46"/>
  <c r="BF11" i="57"/>
  <c r="T197" i="33"/>
  <c r="AK229" i="57"/>
  <c r="Q46" i="40" s="1"/>
  <c r="AZ136" i="57"/>
  <c r="AB76" i="40"/>
  <c r="AC14" i="40"/>
  <c r="AE4" i="46"/>
  <c r="AD36" i="46"/>
  <c r="D424" i="51"/>
  <c r="D146" i="61"/>
  <c r="D160" i="61" s="1"/>
  <c r="D70" i="49"/>
  <c r="AQ118" i="57"/>
  <c r="AR103" i="57"/>
  <c r="L120" i="32"/>
  <c r="CR22" i="57"/>
  <c r="CR3" i="57" s="1"/>
  <c r="AA190" i="33" s="1"/>
  <c r="AB40" i="1"/>
  <c r="AA31" i="1"/>
  <c r="AR105" i="57"/>
  <c r="AQ120" i="57"/>
  <c r="Y63" i="51"/>
  <c r="Y22" i="47" s="1"/>
  <c r="AK13" i="51"/>
  <c r="R57" i="55"/>
  <c r="Q171" i="33"/>
  <c r="V19" i="32"/>
  <c r="W20" i="32"/>
  <c r="AC17" i="46"/>
  <c r="K149" i="33"/>
  <c r="AK4" i="49"/>
  <c r="W20" i="46"/>
  <c r="V19" i="46"/>
  <c r="AZ142" i="57"/>
  <c r="AK235" i="57"/>
  <c r="Q46" i="49" s="1"/>
  <c r="R66" i="55"/>
  <c r="Q180" i="33"/>
  <c r="AD17" i="32"/>
  <c r="AC14" i="44"/>
  <c r="AB76" i="44"/>
  <c r="AN336" i="33"/>
  <c r="AL336" i="33"/>
  <c r="AM336" i="33"/>
  <c r="AO336" i="33"/>
  <c r="AQ336" i="33"/>
  <c r="AR336" i="33"/>
  <c r="AS336" i="33"/>
  <c r="C336" i="33"/>
  <c r="AT336" i="33"/>
  <c r="AG336" i="33"/>
  <c r="AH336" i="33"/>
  <c r="AI336" i="33"/>
  <c r="AJ336" i="33"/>
  <c r="AK336" i="33"/>
  <c r="C366" i="33"/>
  <c r="AP336" i="33"/>
  <c r="Y62" i="51"/>
  <c r="Y22" i="46" s="1"/>
  <c r="AK12" i="51"/>
  <c r="K146" i="33"/>
  <c r="AC14" i="41"/>
  <c r="AB76" i="41"/>
  <c r="L72" i="55"/>
  <c r="L113" i="41" s="1"/>
  <c r="AP119" i="57"/>
  <c r="AQ104" i="57"/>
  <c r="AC36" i="47"/>
  <c r="AD4" i="47"/>
  <c r="AA387" i="33"/>
  <c r="AB56" i="44"/>
  <c r="L120" i="42"/>
  <c r="V19" i="44"/>
  <c r="W20" i="44"/>
  <c r="AK10" i="51"/>
  <c r="Y60" i="51"/>
  <c r="Y22" i="44" s="1"/>
  <c r="BC11" i="57"/>
  <c r="CL28" i="57"/>
  <c r="CL9" i="57" s="1"/>
  <c r="V40" i="44"/>
  <c r="U31" i="44"/>
  <c r="AA56" i="42"/>
  <c r="Z384" i="33"/>
  <c r="AK9" i="51"/>
  <c r="Y59" i="51"/>
  <c r="Y22" i="40" s="1"/>
  <c r="AC123" i="46"/>
  <c r="AC122" i="46" s="1"/>
  <c r="AC17" i="40"/>
  <c r="I150" i="33"/>
  <c r="L78" i="55"/>
  <c r="L113" i="46" s="1"/>
  <c r="AP125" i="57"/>
  <c r="AQ110" i="57"/>
  <c r="L77" i="55"/>
  <c r="L113" i="45" s="1"/>
  <c r="AQ109" i="57"/>
  <c r="AP124" i="57"/>
  <c r="AA42" i="42"/>
  <c r="AG75" i="51"/>
  <c r="D419" i="51"/>
  <c r="D141" i="61"/>
  <c r="D155" i="61" s="1"/>
  <c r="D70" i="44"/>
  <c r="W20" i="42"/>
  <c r="V19" i="42"/>
  <c r="AR145" i="57"/>
  <c r="AC17" i="47"/>
  <c r="BA12" i="57"/>
  <c r="BB13" i="57"/>
  <c r="BA13" i="57" s="1"/>
  <c r="R199" i="33"/>
  <c r="AC17" i="44"/>
  <c r="AU14" i="57"/>
  <c r="AC17" i="45"/>
  <c r="D421" i="51"/>
  <c r="D143" i="61"/>
  <c r="D157" i="61" s="1"/>
  <c r="D70" i="46"/>
  <c r="I80" i="55"/>
  <c r="I113" i="48" s="1"/>
  <c r="AJ98" i="57"/>
  <c r="AJ127" i="57"/>
  <c r="AK112" i="57"/>
  <c r="BE10" i="57"/>
  <c r="D414" i="51"/>
  <c r="D136" i="61"/>
  <c r="D150" i="61" s="1"/>
  <c r="D70" i="32"/>
  <c r="AB76" i="47"/>
  <c r="AC14" i="47"/>
  <c r="AJ16" i="51"/>
  <c r="Y42" i="40"/>
  <c r="AE77" i="51"/>
  <c r="BJ8" i="57"/>
  <c r="V194" i="33"/>
  <c r="AD14" i="45"/>
  <c r="AC76" i="45"/>
  <c r="AE4" i="42"/>
  <c r="AD36" i="42"/>
  <c r="AH4" i="48"/>
  <c r="AL4" i="45"/>
  <c r="K148" i="33"/>
  <c r="AO94" i="57"/>
  <c r="AP94" i="57" s="1"/>
  <c r="AQ94" i="57" s="1"/>
  <c r="AR94" i="57" s="1"/>
  <c r="AS94" i="57" s="1"/>
  <c r="AT94" i="57" s="1"/>
  <c r="AU94" i="57" s="1"/>
  <c r="AV94" i="57" s="1"/>
  <c r="AW94" i="57" s="1"/>
  <c r="AX94" i="57" s="1"/>
  <c r="AY94" i="57" s="1"/>
  <c r="AZ94" i="57" s="1"/>
  <c r="BA94" i="57" s="1"/>
  <c r="BB94" i="57" s="1"/>
  <c r="BC94" i="57" s="1"/>
  <c r="BD94" i="57" s="1"/>
  <c r="BE94" i="57" s="1"/>
  <c r="BF94" i="57" s="1"/>
  <c r="BG94" i="57" s="1"/>
  <c r="BH94" i="57" s="1"/>
  <c r="BI94" i="57" s="1"/>
  <c r="BJ94" i="57" s="1"/>
  <c r="BK94" i="57" s="1"/>
  <c r="BL94" i="57" s="1"/>
  <c r="BM94" i="57" s="1"/>
  <c r="BN94" i="57" s="1"/>
  <c r="BO94" i="57" s="1"/>
  <c r="BP94" i="57" s="1"/>
  <c r="BQ94" i="57" s="1"/>
  <c r="BR94" i="57" s="1"/>
  <c r="BS94" i="57" s="1"/>
  <c r="BT94" i="57" s="1"/>
  <c r="BU94" i="57" s="1"/>
  <c r="BV94" i="57" s="1"/>
  <c r="BW94" i="57" s="1"/>
  <c r="BX94" i="57" s="1"/>
  <c r="BY94" i="57" s="1"/>
  <c r="BZ94" i="57" s="1"/>
  <c r="CA94" i="57" s="1"/>
  <c r="CB94" i="57" s="1"/>
  <c r="CC94" i="57" s="1"/>
  <c r="CD94" i="57" s="1"/>
  <c r="CE94" i="57" s="1"/>
  <c r="CF94" i="57" s="1"/>
  <c r="CG94" i="57" s="1"/>
  <c r="CH94" i="57" s="1"/>
  <c r="CI94" i="57" s="1"/>
  <c r="CJ94" i="57" s="1"/>
  <c r="CK94" i="57" s="1"/>
  <c r="CL94" i="57" s="1"/>
  <c r="AP108" i="57"/>
  <c r="AO123" i="57"/>
  <c r="D307" i="33"/>
  <c r="D277" i="33"/>
  <c r="W20" i="1"/>
  <c r="V19" i="1"/>
  <c r="Z388" i="33"/>
  <c r="AA56" i="45"/>
  <c r="BF10" i="57"/>
  <c r="T196" i="33"/>
  <c r="D300" i="33"/>
  <c r="D270" i="33"/>
  <c r="Y22" i="1"/>
  <c r="D309" i="33"/>
  <c r="D279" i="33"/>
  <c r="AB391" i="33"/>
  <c r="AC56" i="48"/>
  <c r="CW2" i="57"/>
  <c r="AE189" i="33"/>
  <c r="AC17" i="1"/>
  <c r="AC17" i="43"/>
  <c r="D301" i="33"/>
  <c r="D271" i="33"/>
  <c r="AZ135" i="57"/>
  <c r="AK228" i="57"/>
  <c r="Q46" i="43" s="1"/>
  <c r="V19" i="47"/>
  <c r="W20" i="47"/>
  <c r="AC123" i="42"/>
  <c r="AC122" i="42" s="1"/>
  <c r="H151" i="33"/>
  <c r="Y65" i="51"/>
  <c r="Y22" i="49" s="1"/>
  <c r="AK15" i="51"/>
  <c r="T42" i="49"/>
  <c r="Z83" i="51"/>
  <c r="AB76" i="49"/>
  <c r="AC14" i="49"/>
  <c r="R64" i="55"/>
  <c r="Q178" i="33"/>
  <c r="BB12" i="57"/>
  <c r="R198" i="33"/>
  <c r="CR23" i="57" l="1"/>
  <c r="CR4" i="57" s="1"/>
  <c r="AA191" i="33" s="1"/>
  <c r="AA31" i="32"/>
  <c r="CM29" i="57"/>
  <c r="CM10" i="57" s="1"/>
  <c r="V31" i="45"/>
  <c r="CK30" i="57"/>
  <c r="CK11" i="57" s="1"/>
  <c r="T31" i="46"/>
  <c r="CI32" i="57"/>
  <c r="CI13" i="57" s="1"/>
  <c r="R101" i="61"/>
  <c r="R115" i="61" s="1"/>
  <c r="S40" i="48"/>
  <c r="R31" i="48"/>
  <c r="CK31" i="57"/>
  <c r="CK12" i="57" s="1"/>
  <c r="U40" i="47"/>
  <c r="T31" i="47"/>
  <c r="AL11" i="51"/>
  <c r="Z61" i="51"/>
  <c r="Z22" i="45" s="1"/>
  <c r="AD17" i="42"/>
  <c r="AE14" i="45"/>
  <c r="AD76" i="45"/>
  <c r="AE123" i="43"/>
  <c r="AE122" i="43" s="1"/>
  <c r="AC123" i="47"/>
  <c r="AC122" i="47" s="1"/>
  <c r="X20" i="40"/>
  <c r="W19" i="40"/>
  <c r="AB127" i="33"/>
  <c r="AA82" i="33"/>
  <c r="AA67" i="59" s="1"/>
  <c r="U42" i="47"/>
  <c r="AA81" i="51"/>
  <c r="AQ119" i="57"/>
  <c r="AR104" i="57"/>
  <c r="L142" i="33"/>
  <c r="BK9" i="57"/>
  <c r="S66" i="55"/>
  <c r="R180" i="33"/>
  <c r="AI14" i="42"/>
  <c r="AH76" i="42"/>
  <c r="AV16" i="57"/>
  <c r="AC123" i="41"/>
  <c r="AC122" i="41" s="1"/>
  <c r="Z42" i="40"/>
  <c r="AF77" i="51"/>
  <c r="L120" i="41"/>
  <c r="M71" i="55"/>
  <c r="M113" i="32" s="1"/>
  <c r="AR118" i="57"/>
  <c r="AS103" i="57"/>
  <c r="AA42" i="41"/>
  <c r="AG74" i="51"/>
  <c r="Q70" i="55"/>
  <c r="Q113" i="1" s="1"/>
  <c r="BA102" i="57"/>
  <c r="AZ117" i="57"/>
  <c r="AE4" i="41"/>
  <c r="AD36" i="41"/>
  <c r="AD17" i="47"/>
  <c r="Q123" i="49"/>
  <c r="Q122" i="49" s="1"/>
  <c r="AJ129" i="57"/>
  <c r="AJ144" i="57" s="1"/>
  <c r="AD14" i="41"/>
  <c r="AC76" i="41"/>
  <c r="I120" i="49"/>
  <c r="Q123" i="41"/>
  <c r="Q122" i="41" s="1"/>
  <c r="P141" i="33"/>
  <c r="Q123" i="32"/>
  <c r="Q122" i="32" s="1"/>
  <c r="W42" i="45"/>
  <c r="W40" i="45" s="1"/>
  <c r="AC79" i="51"/>
  <c r="AB387" i="33"/>
  <c r="AC56" i="44"/>
  <c r="AE14" i="48"/>
  <c r="AD76" i="48"/>
  <c r="BC13" i="57"/>
  <c r="AD17" i="41"/>
  <c r="AC385" i="33"/>
  <c r="AD56" i="43"/>
  <c r="Y66" i="51"/>
  <c r="BK8" i="57"/>
  <c r="AK128" i="57"/>
  <c r="AK129" i="57" s="1"/>
  <c r="AK144" i="57" s="1"/>
  <c r="AK99" i="57"/>
  <c r="AL113" i="57"/>
  <c r="AT66" i="57"/>
  <c r="AS67" i="57"/>
  <c r="AL9" i="51"/>
  <c r="Z59" i="51"/>
  <c r="Z22" i="40" s="1"/>
  <c r="S56" i="55"/>
  <c r="R170" i="33"/>
  <c r="AD14" i="47"/>
  <c r="AC76" i="47"/>
  <c r="Q123" i="47"/>
  <c r="Q122" i="47" s="1"/>
  <c r="D113" i="33"/>
  <c r="D119" i="33" s="1"/>
  <c r="D185" i="33"/>
  <c r="D114" i="33" s="1"/>
  <c r="D186" i="33"/>
  <c r="AG14" i="32"/>
  <c r="AF76" i="32"/>
  <c r="S67" i="55"/>
  <c r="R181" i="33"/>
  <c r="BB118" i="33"/>
  <c r="AJ4" i="32"/>
  <c r="U42" i="46"/>
  <c r="U40" i="46" s="1"/>
  <c r="AA80" i="51"/>
  <c r="AD36" i="47"/>
  <c r="AE4" i="47"/>
  <c r="AL14" i="51"/>
  <c r="Z64" i="51"/>
  <c r="Z22" i="48" s="1"/>
  <c r="AE17" i="32"/>
  <c r="AD14" i="44"/>
  <c r="AC76" i="44"/>
  <c r="Z65" i="51"/>
  <c r="Z22" i="49" s="1"/>
  <c r="AL15" i="51"/>
  <c r="AC76" i="46"/>
  <c r="AD14" i="46"/>
  <c r="AF4" i="42"/>
  <c r="AE36" i="42"/>
  <c r="S62" i="55"/>
  <c r="R176" i="33"/>
  <c r="AE123" i="32"/>
  <c r="AE122" i="32" s="1"/>
  <c r="AF36" i="32"/>
  <c r="U42" i="49"/>
  <c r="AA83" i="51"/>
  <c r="Z382" i="33"/>
  <c r="AA56" i="32"/>
  <c r="Z34" i="33"/>
  <c r="CS22" i="57"/>
  <c r="CS3" i="57" s="1"/>
  <c r="AB190" i="33" s="1"/>
  <c r="AC40" i="1"/>
  <c r="AB31" i="1"/>
  <c r="AF36" i="43"/>
  <c r="AG4" i="43"/>
  <c r="AC56" i="1"/>
  <c r="AB135" i="1"/>
  <c r="AB381" i="33"/>
  <c r="AC76" i="43"/>
  <c r="AD14" i="43"/>
  <c r="Q123" i="45"/>
  <c r="Q122" i="45" s="1"/>
  <c r="AE4" i="44"/>
  <c r="AD36" i="44"/>
  <c r="X20" i="47"/>
  <c r="W19" i="47"/>
  <c r="AC383" i="33"/>
  <c r="AD56" i="41"/>
  <c r="Q123" i="46"/>
  <c r="Q122" i="46" s="1"/>
  <c r="CQ25" i="57"/>
  <c r="CQ6" i="57" s="1"/>
  <c r="Z193" i="33" s="1"/>
  <c r="AA40" i="42"/>
  <c r="Z31" i="42"/>
  <c r="BG11" i="57"/>
  <c r="AL6" i="51"/>
  <c r="Z56" i="51"/>
  <c r="Z22" i="41" s="1"/>
  <c r="AB390" i="33"/>
  <c r="AC56" i="47"/>
  <c r="S61" i="55"/>
  <c r="R175" i="33"/>
  <c r="BA210" i="57"/>
  <c r="BA132" i="57"/>
  <c r="BD13" i="57"/>
  <c r="S199" i="33"/>
  <c r="AL4" i="49"/>
  <c r="CQ24" i="57"/>
  <c r="CQ5" i="57" s="1"/>
  <c r="Z192" i="33" s="1"/>
  <c r="AA40" i="41"/>
  <c r="Z31" i="41"/>
  <c r="AR109" i="57"/>
  <c r="AQ124" i="57"/>
  <c r="BI9" i="57"/>
  <c r="AB386" i="33"/>
  <c r="AC56" i="40"/>
  <c r="AZ143" i="57"/>
  <c r="AD17" i="40"/>
  <c r="AC123" i="44"/>
  <c r="AC122" i="44" s="1"/>
  <c r="BH11" i="57"/>
  <c r="U197" i="33"/>
  <c r="AC76" i="40"/>
  <c r="AD14" i="40"/>
  <c r="BA219" i="57"/>
  <c r="BA141" i="57"/>
  <c r="CH33" i="57"/>
  <c r="CH14" i="57" s="1"/>
  <c r="Q102" i="61"/>
  <c r="R40" i="49"/>
  <c r="Q31" i="49"/>
  <c r="BB76" i="57"/>
  <c r="BB77" i="57"/>
  <c r="BB75" i="57"/>
  <c r="BB70" i="57"/>
  <c r="BB74" i="57"/>
  <c r="BB73" i="57"/>
  <c r="BB71" i="57"/>
  <c r="BC3" i="57"/>
  <c r="BB72" i="57"/>
  <c r="BB81" i="57"/>
  <c r="BB80" i="57"/>
  <c r="BB78" i="57"/>
  <c r="BB79" i="57"/>
  <c r="W19" i="48"/>
  <c r="X20" i="48"/>
  <c r="BA209" i="57"/>
  <c r="BA131" i="57"/>
  <c r="S63" i="55"/>
  <c r="R177" i="33"/>
  <c r="AL12" i="51"/>
  <c r="Z62" i="51"/>
  <c r="Z22" i="46" s="1"/>
  <c r="Q123" i="43"/>
  <c r="Q122" i="43" s="1"/>
  <c r="AL8" i="51"/>
  <c r="Z58" i="51"/>
  <c r="Z22" i="43" s="1"/>
  <c r="AD17" i="43"/>
  <c r="AQ122" i="57"/>
  <c r="AR107" i="57"/>
  <c r="AK72" i="51"/>
  <c r="AE42" i="1"/>
  <c r="K147" i="33"/>
  <c r="D101" i="1"/>
  <c r="D209" i="33" s="1"/>
  <c r="D224" i="33" s="1"/>
  <c r="D236" i="33" s="1"/>
  <c r="D66" i="1"/>
  <c r="D67" i="1" s="1"/>
  <c r="D45" i="33" s="1"/>
  <c r="D116" i="1"/>
  <c r="D284" i="33" s="1"/>
  <c r="D102" i="1"/>
  <c r="D71" i="1" s="1"/>
  <c r="S65" i="55"/>
  <c r="R179" i="33"/>
  <c r="L145" i="33"/>
  <c r="AT145" i="57"/>
  <c r="AD123" i="40"/>
  <c r="AD122" i="40" s="1"/>
  <c r="BH10" i="57"/>
  <c r="BG10" i="57" s="1"/>
  <c r="U196" i="33"/>
  <c r="BA133" i="57"/>
  <c r="BA211" i="57"/>
  <c r="AD17" i="46"/>
  <c r="X20" i="44"/>
  <c r="W19" i="44"/>
  <c r="J120" i="47"/>
  <c r="AD17" i="48"/>
  <c r="S59" i="55"/>
  <c r="R173" i="33"/>
  <c r="L120" i="40"/>
  <c r="BA134" i="57"/>
  <c r="BA212" i="57"/>
  <c r="W20" i="41"/>
  <c r="V19" i="41"/>
  <c r="E129" i="61"/>
  <c r="F129" i="61" s="1"/>
  <c r="Q115" i="61"/>
  <c r="D129" i="61" s="1"/>
  <c r="G129" i="61" s="1"/>
  <c r="W19" i="46"/>
  <c r="X20" i="46"/>
  <c r="AD123" i="45"/>
  <c r="AD122" i="45" s="1"/>
  <c r="AE36" i="45"/>
  <c r="AF4" i="40"/>
  <c r="AE36" i="40"/>
  <c r="AA388" i="33"/>
  <c r="AB56" i="45"/>
  <c r="AF4" i="46"/>
  <c r="AE36" i="46"/>
  <c r="Z42" i="43"/>
  <c r="AF76" i="51"/>
  <c r="CM28" i="57"/>
  <c r="CM9" i="57" s="1"/>
  <c r="W40" i="44"/>
  <c r="V31" i="44"/>
  <c r="AK16" i="51"/>
  <c r="Q123" i="40"/>
  <c r="Q122" i="40" s="1"/>
  <c r="AA54" i="51"/>
  <c r="AM4" i="51"/>
  <c r="AB42" i="42"/>
  <c r="AH75" i="51"/>
  <c r="AC123" i="49"/>
  <c r="AC122" i="49" s="1"/>
  <c r="AD36" i="49"/>
  <c r="AM126" i="57"/>
  <c r="AM97" i="57"/>
  <c r="AN111" i="57"/>
  <c r="Q123" i="1"/>
  <c r="Q122" i="1" s="1"/>
  <c r="X20" i="32"/>
  <c r="W19" i="32"/>
  <c r="L76" i="55"/>
  <c r="L113" i="44" s="1"/>
  <c r="AP123" i="57"/>
  <c r="AQ108" i="57"/>
  <c r="BI8" i="57"/>
  <c r="S57" i="55"/>
  <c r="R171" i="33"/>
  <c r="AC389" i="33"/>
  <c r="AD56" i="46"/>
  <c r="AD17" i="49"/>
  <c r="Q123" i="48"/>
  <c r="Q122" i="48" s="1"/>
  <c r="AZ14" i="57"/>
  <c r="Q200" i="33"/>
  <c r="AA384" i="33"/>
  <c r="AB56" i="42"/>
  <c r="H112" i="33"/>
  <c r="AD123" i="46"/>
  <c r="AD122" i="46" s="1"/>
  <c r="S58" i="55"/>
  <c r="R172" i="33"/>
  <c r="AY14" i="57"/>
  <c r="AY223" i="57"/>
  <c r="AF4" i="1"/>
  <c r="AE36" i="1"/>
  <c r="Z60" i="51"/>
  <c r="Z22" i="44" s="1"/>
  <c r="AL10" i="51"/>
  <c r="BE11" i="57"/>
  <c r="AD17" i="45"/>
  <c r="L120" i="46"/>
  <c r="AM4" i="45"/>
  <c r="Z63" i="51"/>
  <c r="Z22" i="47" s="1"/>
  <c r="AL13" i="51"/>
  <c r="X20" i="42"/>
  <c r="W19" i="42"/>
  <c r="Q123" i="42"/>
  <c r="Q122" i="42" s="1"/>
  <c r="X42" i="44"/>
  <c r="AD78" i="51"/>
  <c r="AD76" i="1"/>
  <c r="AE14" i="1"/>
  <c r="Z22" i="1"/>
  <c r="AR110" i="57"/>
  <c r="AQ125" i="57"/>
  <c r="AE123" i="48"/>
  <c r="AE122" i="48" s="1"/>
  <c r="AF36" i="48"/>
  <c r="CO27" i="57"/>
  <c r="CO8" i="57" s="1"/>
  <c r="X195" i="33" s="1"/>
  <c r="Y40" i="40"/>
  <c r="X31" i="40"/>
  <c r="Y45" i="59"/>
  <c r="Y36" i="33"/>
  <c r="W19" i="43"/>
  <c r="X20" i="43"/>
  <c r="S42" i="48"/>
  <c r="Y82" i="51"/>
  <c r="AD81" i="33"/>
  <c r="AD66" i="59" s="1"/>
  <c r="AD123" i="1"/>
  <c r="AD122" i="1" s="1"/>
  <c r="AK98" i="57"/>
  <c r="AK127" i="57"/>
  <c r="AL112" i="57"/>
  <c r="W19" i="49"/>
  <c r="X20" i="49"/>
  <c r="Q123" i="44"/>
  <c r="Q122" i="44" s="1"/>
  <c r="I120" i="48"/>
  <c r="AX15" i="57"/>
  <c r="AW15" i="57" s="1"/>
  <c r="P201" i="33"/>
  <c r="P202" i="33" s="1"/>
  <c r="P98" i="33" s="1"/>
  <c r="L120" i="45"/>
  <c r="AD17" i="1"/>
  <c r="Z57" i="51"/>
  <c r="Z22" i="42" s="1"/>
  <c r="AL7" i="51"/>
  <c r="AB392" i="33"/>
  <c r="AC56" i="49"/>
  <c r="BL9" i="57"/>
  <c r="W195" i="33"/>
  <c r="W19" i="45"/>
  <c r="X20" i="45"/>
  <c r="S60" i="55"/>
  <c r="R174" i="33"/>
  <c r="CO26" i="57"/>
  <c r="CO7" i="57" s="1"/>
  <c r="X194" i="33" s="1"/>
  <c r="Y40" i="43"/>
  <c r="X31" i="43"/>
  <c r="C9" i="59"/>
  <c r="C10" i="59" s="1"/>
  <c r="C376" i="33"/>
  <c r="X20" i="1"/>
  <c r="W19" i="1"/>
  <c r="AL5" i="51"/>
  <c r="AL16" i="51" s="1"/>
  <c r="Z55" i="51"/>
  <c r="Z22" i="32" s="1"/>
  <c r="M74" i="55"/>
  <c r="M113" i="43" s="1"/>
  <c r="AS106" i="57"/>
  <c r="AR121" i="57"/>
  <c r="S64" i="55"/>
  <c r="R178" i="33"/>
  <c r="CX2" i="57"/>
  <c r="AF189" i="33"/>
  <c r="AI4" i="48"/>
  <c r="L144" i="33"/>
  <c r="AC76" i="49"/>
  <c r="AD14" i="49"/>
  <c r="AD17" i="44"/>
  <c r="AC391" i="33"/>
  <c r="AD56" i="48"/>
  <c r="AD123" i="42"/>
  <c r="AD122" i="42" s="1"/>
  <c r="M73" i="55"/>
  <c r="M113" i="42" s="1"/>
  <c r="AS105" i="57"/>
  <c r="AR120" i="57"/>
  <c r="AB42" i="32"/>
  <c r="AB40" i="32" s="1"/>
  <c r="AH73" i="51"/>
  <c r="BL8" i="57"/>
  <c r="W194" i="33"/>
  <c r="BD12" i="57"/>
  <c r="BC12" i="57" s="1"/>
  <c r="S198" i="33"/>
  <c r="CN29" i="57" l="1"/>
  <c r="CN10" i="57" s="1"/>
  <c r="W31" i="45"/>
  <c r="CL30" i="57"/>
  <c r="CL11" i="57" s="1"/>
  <c r="U31" i="46"/>
  <c r="CS23" i="57"/>
  <c r="CS4" i="57" s="1"/>
  <c r="AB191" i="33" s="1"/>
  <c r="AB31" i="32"/>
  <c r="M120" i="42"/>
  <c r="CN28" i="57"/>
  <c r="CN9" i="57" s="1"/>
  <c r="X40" i="44"/>
  <c r="W31" i="44"/>
  <c r="Y20" i="1"/>
  <c r="X19" i="1"/>
  <c r="D296" i="33"/>
  <c r="D299" i="33"/>
  <c r="D311" i="33" s="1"/>
  <c r="D269" i="33"/>
  <c r="D281" i="33" s="1"/>
  <c r="AG4" i="46"/>
  <c r="AF36" i="46"/>
  <c r="AD391" i="33"/>
  <c r="AE56" i="48"/>
  <c r="X19" i="49"/>
  <c r="Y20" i="49"/>
  <c r="AQ123" i="57"/>
  <c r="AR108" i="57"/>
  <c r="I152" i="33"/>
  <c r="AW16" i="57"/>
  <c r="AW145" i="57" s="1"/>
  <c r="AV145" i="57"/>
  <c r="T58" i="55"/>
  <c r="S172" i="33"/>
  <c r="BB133" i="57"/>
  <c r="BB211" i="57"/>
  <c r="AL226" i="57"/>
  <c r="R46" i="41" s="1"/>
  <c r="AA382" i="33"/>
  <c r="AB56" i="32"/>
  <c r="AA34" i="33"/>
  <c r="L120" i="44"/>
  <c r="AL72" i="51"/>
  <c r="AF42" i="1"/>
  <c r="BC71" i="57"/>
  <c r="BC76" i="57"/>
  <c r="BC137" i="57" s="1"/>
  <c r="BC80" i="57"/>
  <c r="BC75" i="57"/>
  <c r="BC136" i="57" s="1"/>
  <c r="BC70" i="57"/>
  <c r="BC74" i="57"/>
  <c r="BC135" i="57" s="1"/>
  <c r="BC73" i="57"/>
  <c r="BD3" i="57"/>
  <c r="BC72" i="57"/>
  <c r="BC79" i="57"/>
  <c r="BC140" i="57" s="1"/>
  <c r="BC78" i="57"/>
  <c r="BC139" i="57" s="1"/>
  <c r="BC77" i="57"/>
  <c r="BC138" i="57" s="1"/>
  <c r="BC81" i="57"/>
  <c r="BC142" i="57" s="1"/>
  <c r="AC386" i="33"/>
  <c r="AD56" i="40"/>
  <c r="AK4" i="32"/>
  <c r="AM11" i="51"/>
  <c r="AA61" i="51"/>
  <c r="AA22" i="45" s="1"/>
  <c r="J80" i="55"/>
  <c r="J113" i="48" s="1"/>
  <c r="AL98" i="57"/>
  <c r="AL127" i="57"/>
  <c r="AM112" i="57"/>
  <c r="AE76" i="1"/>
  <c r="AF14" i="1"/>
  <c r="J150" i="33"/>
  <c r="M75" i="55"/>
  <c r="M113" i="40" s="1"/>
  <c r="AR122" i="57"/>
  <c r="AS107" i="57"/>
  <c r="BB210" i="57"/>
  <c r="AL225" i="57"/>
  <c r="R46" i="32" s="1"/>
  <c r="BB132" i="57"/>
  <c r="AE14" i="41"/>
  <c r="AD76" i="41"/>
  <c r="AJ14" i="42"/>
  <c r="AI76" i="42"/>
  <c r="T65" i="55"/>
  <c r="S179" i="33"/>
  <c r="AF14" i="45"/>
  <c r="AE76" i="45"/>
  <c r="BB141" i="57"/>
  <c r="AL234" i="57"/>
  <c r="R46" i="48" s="1"/>
  <c r="BB219" i="57"/>
  <c r="AE17" i="42"/>
  <c r="BB142" i="57"/>
  <c r="AL235" i="57"/>
  <c r="R46" i="49" s="1"/>
  <c r="CR25" i="57"/>
  <c r="CR6" i="57" s="1"/>
  <c r="AA193" i="33" s="1"/>
  <c r="AB40" i="42"/>
  <c r="AA31" i="42"/>
  <c r="CP26" i="57"/>
  <c r="CP7" i="57" s="1"/>
  <c r="Y194" i="33" s="1"/>
  <c r="Z40" i="43"/>
  <c r="Y31" i="43"/>
  <c r="Z66" i="51"/>
  <c r="Y20" i="32"/>
  <c r="X19" i="32"/>
  <c r="AB388" i="33"/>
  <c r="AC56" i="45"/>
  <c r="BB134" i="57"/>
  <c r="BB212" i="57"/>
  <c r="AL227" i="57"/>
  <c r="R46" i="42" s="1"/>
  <c r="T60" i="55"/>
  <c r="S174" i="33"/>
  <c r="Y42" i="44"/>
  <c r="AE78" i="51"/>
  <c r="BB135" i="57"/>
  <c r="AL228" i="57"/>
  <c r="R46" i="43" s="1"/>
  <c r="V42" i="49"/>
  <c r="AB83" i="51"/>
  <c r="AD385" i="33"/>
  <c r="AE56" i="43"/>
  <c r="T66" i="55"/>
  <c r="S180" i="33"/>
  <c r="AM6" i="51"/>
  <c r="AA56" i="51"/>
  <c r="AA22" i="41" s="1"/>
  <c r="AG4" i="1"/>
  <c r="AZ223" i="57"/>
  <c r="AF36" i="1"/>
  <c r="AE17" i="44"/>
  <c r="Y20" i="44"/>
  <c r="X19" i="44"/>
  <c r="CL31" i="57"/>
  <c r="CL12" i="57" s="1"/>
  <c r="U31" i="47"/>
  <c r="CR24" i="57"/>
  <c r="CR5" i="57" s="1"/>
  <c r="AA192" i="33" s="1"/>
  <c r="AA31" i="41"/>
  <c r="V42" i="47"/>
  <c r="V40" i="47" s="1"/>
  <c r="AB81" i="51"/>
  <c r="AB384" i="33"/>
  <c r="AC56" i="42"/>
  <c r="Y20" i="43"/>
  <c r="X19" i="43"/>
  <c r="AC42" i="42"/>
  <c r="AI75" i="51"/>
  <c r="BE13" i="57"/>
  <c r="AD76" i="46"/>
  <c r="AE14" i="46"/>
  <c r="BA117" i="57"/>
  <c r="BB102" i="57"/>
  <c r="AX16" i="57"/>
  <c r="AE17" i="48"/>
  <c r="AD76" i="49"/>
  <c r="AE14" i="49"/>
  <c r="BB137" i="57"/>
  <c r="AL230" i="57"/>
  <c r="R46" i="44" s="1"/>
  <c r="AD123" i="44"/>
  <c r="AD122" i="44" s="1"/>
  <c r="AE17" i="47"/>
  <c r="AD76" i="40"/>
  <c r="AE14" i="40"/>
  <c r="AF14" i="48"/>
  <c r="AE76" i="48"/>
  <c r="Q120" i="1"/>
  <c r="BF12" i="57"/>
  <c r="BE12" i="57" s="1"/>
  <c r="T198" i="33"/>
  <c r="D413" i="51"/>
  <c r="D425" i="51" s="1"/>
  <c r="D135" i="61"/>
  <c r="D56" i="33"/>
  <c r="D70" i="1"/>
  <c r="D5" i="59" s="1"/>
  <c r="BB140" i="57"/>
  <c r="AL233" i="57"/>
  <c r="R46" i="47" s="1"/>
  <c r="J81" i="55"/>
  <c r="J113" i="49" s="1"/>
  <c r="AL99" i="57"/>
  <c r="AL128" i="57"/>
  <c r="AL129" i="57" s="1"/>
  <c r="AL144" i="57" s="1"/>
  <c r="AM113" i="57"/>
  <c r="AL224" i="57"/>
  <c r="R46" i="1" s="1"/>
  <c r="BB209" i="57"/>
  <c r="BB131" i="57"/>
  <c r="Y20" i="45"/>
  <c r="X19" i="45"/>
  <c r="AF123" i="32"/>
  <c r="AF122" i="32" s="1"/>
  <c r="AG36" i="32"/>
  <c r="Y20" i="47"/>
  <c r="X19" i="47"/>
  <c r="AM8" i="51"/>
  <c r="AA58" i="51"/>
  <c r="AA22" i="43" s="1"/>
  <c r="AC392" i="33"/>
  <c r="AD56" i="49"/>
  <c r="AE123" i="42"/>
  <c r="AE122" i="42" s="1"/>
  <c r="AE14" i="43"/>
  <c r="AD76" i="43"/>
  <c r="AA65" i="51"/>
  <c r="AA22" i="49" s="1"/>
  <c r="AM15" i="51"/>
  <c r="Y20" i="40"/>
  <c r="X19" i="40"/>
  <c r="AD389" i="33"/>
  <c r="AE56" i="46"/>
  <c r="V42" i="46"/>
  <c r="V40" i="46" s="1"/>
  <c r="AB80" i="51"/>
  <c r="AL229" i="57"/>
  <c r="R46" i="40" s="1"/>
  <c r="BB136" i="57"/>
  <c r="M72" i="55"/>
  <c r="M113" i="41" s="1"/>
  <c r="AR119" i="57"/>
  <c r="AS104" i="57"/>
  <c r="AD123" i="49"/>
  <c r="AD122" i="49" s="1"/>
  <c r="AE36" i="49"/>
  <c r="AM13" i="51"/>
  <c r="AA63" i="51"/>
  <c r="AA22" i="47" s="1"/>
  <c r="AE17" i="41"/>
  <c r="CY2" i="57"/>
  <c r="AG189" i="33"/>
  <c r="AC127" i="33"/>
  <c r="AB82" i="33"/>
  <c r="AB67" i="59" s="1"/>
  <c r="T64" i="55"/>
  <c r="S178" i="33"/>
  <c r="AN4" i="45"/>
  <c r="AS121" i="57"/>
  <c r="AT106" i="57"/>
  <c r="W19" i="41"/>
  <c r="X20" i="41"/>
  <c r="AM12" i="51"/>
  <c r="AA62" i="51"/>
  <c r="AA22" i="46" s="1"/>
  <c r="AE14" i="47"/>
  <c r="AD76" i="47"/>
  <c r="AB42" i="41"/>
  <c r="AB40" i="41" s="1"/>
  <c r="AH74" i="51"/>
  <c r="AA64" i="51"/>
  <c r="AA22" i="48" s="1"/>
  <c r="AM14" i="51"/>
  <c r="CT22" i="57"/>
  <c r="CT3" i="57" s="1"/>
  <c r="AC190" i="33" s="1"/>
  <c r="AD40" i="1"/>
  <c r="AC31" i="1"/>
  <c r="AE123" i="46"/>
  <c r="AE122" i="46" s="1"/>
  <c r="AL232" i="57"/>
  <c r="R46" i="46" s="1"/>
  <c r="BB139" i="57"/>
  <c r="BC118" i="33"/>
  <c r="AM4" i="49"/>
  <c r="T62" i="55"/>
  <c r="S176" i="33"/>
  <c r="X19" i="46"/>
  <c r="Y20" i="46"/>
  <c r="L149" i="33"/>
  <c r="AB54" i="51"/>
  <c r="AN4" i="51"/>
  <c r="M120" i="43"/>
  <c r="AE17" i="1"/>
  <c r="AA66" i="51"/>
  <c r="AA22" i="1"/>
  <c r="BI11" i="57"/>
  <c r="AC387" i="33"/>
  <c r="AD56" i="44"/>
  <c r="AA42" i="40"/>
  <c r="AG77" i="51"/>
  <c r="BJ10" i="57"/>
  <c r="V196" i="33"/>
  <c r="AE81" i="33"/>
  <c r="AE66" i="59" s="1"/>
  <c r="AE123" i="1"/>
  <c r="AE122" i="1" s="1"/>
  <c r="Z45" i="59"/>
  <c r="Z36" i="33"/>
  <c r="C11" i="59"/>
  <c r="G19" i="59"/>
  <c r="M77" i="55"/>
  <c r="M113" i="45" s="1"/>
  <c r="AR124" i="57"/>
  <c r="AS109" i="57"/>
  <c r="T42" i="48"/>
  <c r="T40" i="48" s="1"/>
  <c r="Z82" i="51"/>
  <c r="AH14" i="32"/>
  <c r="AG76" i="32"/>
  <c r="CI33" i="57"/>
  <c r="CI14" i="57" s="1"/>
  <c r="R102" i="61"/>
  <c r="R116" i="61" s="1"/>
  <c r="S40" i="49"/>
  <c r="R31" i="49"/>
  <c r="T63" i="55"/>
  <c r="S177" i="33"/>
  <c r="T61" i="55"/>
  <c r="S175" i="33"/>
  <c r="AD76" i="44"/>
  <c r="AE14" i="44"/>
  <c r="AT103" i="57"/>
  <c r="AS118" i="57"/>
  <c r="BJ11" i="57"/>
  <c r="V197" i="33"/>
  <c r="AE17" i="40"/>
  <c r="I151" i="33"/>
  <c r="AT67" i="57"/>
  <c r="AU66" i="57"/>
  <c r="M78" i="55"/>
  <c r="M113" i="46" s="1"/>
  <c r="AS110" i="57"/>
  <c r="AR125" i="57"/>
  <c r="AE123" i="40"/>
  <c r="AE122" i="40" s="1"/>
  <c r="AG4" i="40"/>
  <c r="AF36" i="40"/>
  <c r="BB138" i="57"/>
  <c r="AL231" i="57"/>
  <c r="R46" i="45" s="1"/>
  <c r="T67" i="55"/>
  <c r="S181" i="33"/>
  <c r="AD123" i="41"/>
  <c r="AD122" i="41" s="1"/>
  <c r="CP27" i="57"/>
  <c r="CP8" i="57" s="1"/>
  <c r="Y195" i="33" s="1"/>
  <c r="Z40" i="40"/>
  <c r="Y31" i="40"/>
  <c r="AE17" i="45"/>
  <c r="AU16" i="57"/>
  <c r="AU145" i="57" s="1"/>
  <c r="BA143" i="57"/>
  <c r="AD56" i="1"/>
  <c r="AC135" i="1"/>
  <c r="AC381" i="33"/>
  <c r="X42" i="45"/>
  <c r="X40" i="45" s="1"/>
  <c r="AD79" i="51"/>
  <c r="X19" i="48"/>
  <c r="Y20" i="48"/>
  <c r="T57" i="55"/>
  <c r="S171" i="33"/>
  <c r="AE56" i="41"/>
  <c r="AD383" i="33"/>
  <c r="BF13" i="57"/>
  <c r="T199" i="33"/>
  <c r="K79" i="55"/>
  <c r="K113" i="47" s="1"/>
  <c r="AN126" i="57"/>
  <c r="AN97" i="57"/>
  <c r="AO111" i="57"/>
  <c r="AF4" i="44"/>
  <c r="AE36" i="44"/>
  <c r="AJ4" i="48"/>
  <c r="AZ15" i="57"/>
  <c r="Q201" i="33"/>
  <c r="Q202" i="33" s="1"/>
  <c r="Q98" i="33" s="1"/>
  <c r="AF4" i="41"/>
  <c r="AE36" i="41"/>
  <c r="AM5" i="51"/>
  <c r="AM16" i="51" s="1"/>
  <c r="AA55" i="51"/>
  <c r="AA22" i="32" s="1"/>
  <c r="L148" i="33"/>
  <c r="L146" i="33"/>
  <c r="T56" i="55"/>
  <c r="S170" i="33"/>
  <c r="M120" i="32"/>
  <c r="T59" i="55"/>
  <c r="S173" i="33"/>
  <c r="AE36" i="47"/>
  <c r="AF4" i="47"/>
  <c r="AD123" i="47"/>
  <c r="AD122" i="47" s="1"/>
  <c r="AE123" i="45"/>
  <c r="AE122" i="45" s="1"/>
  <c r="AF36" i="45"/>
  <c r="AE17" i="43"/>
  <c r="CJ32" i="57"/>
  <c r="CJ13" i="57" s="1"/>
  <c r="S31" i="48"/>
  <c r="BB14" i="57"/>
  <c r="R200" i="33"/>
  <c r="E130" i="61"/>
  <c r="F130" i="61" s="1"/>
  <c r="Q116" i="61"/>
  <c r="D130" i="61" s="1"/>
  <c r="G130" i="61" s="1"/>
  <c r="BI10" i="57"/>
  <c r="AC42" i="32"/>
  <c r="AC40" i="32" s="1"/>
  <c r="AI73" i="51"/>
  <c r="AE17" i="49"/>
  <c r="AH4" i="43"/>
  <c r="AG36" i="43"/>
  <c r="AM10" i="51"/>
  <c r="AA60" i="51"/>
  <c r="AA22" i="44" s="1"/>
  <c r="AA42" i="43"/>
  <c r="AG76" i="51"/>
  <c r="D48" i="59"/>
  <c r="X19" i="42"/>
  <c r="Y20" i="42"/>
  <c r="AE17" i="46"/>
  <c r="AA57" i="51"/>
  <c r="AA22" i="42" s="1"/>
  <c r="AM7" i="51"/>
  <c r="AG4" i="42"/>
  <c r="AF36" i="42"/>
  <c r="AF123" i="48"/>
  <c r="AF122" i="48" s="1"/>
  <c r="AG36" i="48"/>
  <c r="AT105" i="57"/>
  <c r="AS120" i="57"/>
  <c r="AC390" i="33"/>
  <c r="AD56" i="47"/>
  <c r="AF123" i="43"/>
  <c r="AF122" i="43" s="1"/>
  <c r="AF17" i="32"/>
  <c r="AM9" i="51"/>
  <c r="AA59" i="51"/>
  <c r="AA22" i="40" s="1"/>
  <c r="L143" i="33"/>
  <c r="CM31" i="57" l="1"/>
  <c r="CM12" i="57" s="1"/>
  <c r="V31" i="47"/>
  <c r="CK32" i="57"/>
  <c r="CK13" i="57" s="1"/>
  <c r="U40" i="48"/>
  <c r="T31" i="48"/>
  <c r="CS24" i="57"/>
  <c r="CS5" i="57" s="1"/>
  <c r="AB192" i="33" s="1"/>
  <c r="AB31" i="41"/>
  <c r="CM30" i="57"/>
  <c r="CM11" i="57" s="1"/>
  <c r="V31" i="46"/>
  <c r="CT23" i="57"/>
  <c r="CT4" i="57" s="1"/>
  <c r="AC191" i="33" s="1"/>
  <c r="AD40" i="32"/>
  <c r="AC31" i="32"/>
  <c r="CO29" i="57"/>
  <c r="CO10" i="57" s="1"/>
  <c r="X197" i="33" s="1"/>
  <c r="X31" i="45"/>
  <c r="AE391" i="33"/>
  <c r="AF56" i="48"/>
  <c r="AF17" i="49"/>
  <c r="AE123" i="49"/>
  <c r="AE122" i="49" s="1"/>
  <c r="AF36" i="49"/>
  <c r="AF81" i="33"/>
  <c r="AF66" i="59" s="1"/>
  <c r="AF123" i="1"/>
  <c r="AF122" i="1" s="1"/>
  <c r="AF123" i="40"/>
  <c r="AF122" i="40" s="1"/>
  <c r="AH4" i="46"/>
  <c r="AG36" i="46"/>
  <c r="AS119" i="57"/>
  <c r="AT104" i="57"/>
  <c r="Z20" i="47"/>
  <c r="Y19" i="47"/>
  <c r="AG14" i="1"/>
  <c r="AF76" i="1"/>
  <c r="Y42" i="45"/>
  <c r="Y40" i="45" s="1"/>
  <c r="AE79" i="51"/>
  <c r="AE76" i="47"/>
  <c r="AF14" i="47"/>
  <c r="Y19" i="43"/>
  <c r="Z20" i="43"/>
  <c r="AE385" i="33"/>
  <c r="AF56" i="43"/>
  <c r="R123" i="40"/>
  <c r="R122" i="40" s="1"/>
  <c r="AM98" i="57"/>
  <c r="AM127" i="57"/>
  <c r="AN112" i="57"/>
  <c r="AT109" i="57"/>
  <c r="AS124" i="57"/>
  <c r="AN12" i="51"/>
  <c r="AB62" i="51"/>
  <c r="AB22" i="46" s="1"/>
  <c r="W42" i="46"/>
  <c r="W40" i="46" s="1"/>
  <c r="AC80" i="51"/>
  <c r="BC219" i="57"/>
  <c r="BC141" i="57"/>
  <c r="Q141" i="33"/>
  <c r="R123" i="45"/>
  <c r="R122" i="45" s="1"/>
  <c r="AF123" i="46"/>
  <c r="AF122" i="46" s="1"/>
  <c r="AI14" i="32"/>
  <c r="AH76" i="32"/>
  <c r="U42" i="48"/>
  <c r="AA82" i="51"/>
  <c r="M120" i="41"/>
  <c r="AE76" i="40"/>
  <c r="AF14" i="40"/>
  <c r="U66" i="55"/>
  <c r="T180" i="33"/>
  <c r="AB57" i="51"/>
  <c r="AB22" i="42" s="1"/>
  <c r="AN7" i="51"/>
  <c r="M145" i="33"/>
  <c r="AG123" i="32"/>
  <c r="AG122" i="32" s="1"/>
  <c r="AH36" i="32"/>
  <c r="AA45" i="59"/>
  <c r="AA36" i="33"/>
  <c r="AN5" i="51"/>
  <c r="AB55" i="51"/>
  <c r="AB22" i="32" s="1"/>
  <c r="AC54" i="51"/>
  <c r="AO4" i="51"/>
  <c r="CS25" i="57"/>
  <c r="CS6" i="57" s="1"/>
  <c r="AB193" i="33" s="1"/>
  <c r="AC40" i="42"/>
  <c r="AB31" i="42"/>
  <c r="AB382" i="33"/>
  <c r="AC56" i="32"/>
  <c r="AB34" i="33"/>
  <c r="Z20" i="1"/>
  <c r="Y19" i="1"/>
  <c r="BA14" i="57"/>
  <c r="AS125" i="57"/>
  <c r="AT110" i="57"/>
  <c r="M120" i="45"/>
  <c r="AB22" i="1"/>
  <c r="Y20" i="41"/>
  <c r="X19" i="41"/>
  <c r="AF17" i="47"/>
  <c r="W42" i="49"/>
  <c r="AC83" i="51"/>
  <c r="J120" i="48"/>
  <c r="AC42" i="41"/>
  <c r="AC40" i="41" s="1"/>
  <c r="AI74" i="51"/>
  <c r="CQ26" i="57"/>
  <c r="CQ7" i="57" s="1"/>
  <c r="Z194" i="33" s="1"/>
  <c r="AA40" i="43"/>
  <c r="Z31" i="43"/>
  <c r="BD14" i="57"/>
  <c r="BC14" i="57" s="1"/>
  <c r="S200" i="33"/>
  <c r="AF17" i="46"/>
  <c r="R123" i="41"/>
  <c r="R122" i="41" s="1"/>
  <c r="U60" i="55"/>
  <c r="T174" i="33"/>
  <c r="AM128" i="57"/>
  <c r="AM129" i="57" s="1"/>
  <c r="AM144" i="57" s="1"/>
  <c r="AM99" i="57"/>
  <c r="AN113" i="57"/>
  <c r="R123" i="48"/>
  <c r="R122" i="48" s="1"/>
  <c r="CU22" i="57"/>
  <c r="CU3" i="57" s="1"/>
  <c r="AD190" i="33" s="1"/>
  <c r="AE40" i="1"/>
  <c r="AD31" i="1"/>
  <c r="Y19" i="48"/>
  <c r="Z20" i="48"/>
  <c r="AN6" i="51"/>
  <c r="AB56" i="51"/>
  <c r="AB22" i="41" s="1"/>
  <c r="D107" i="33"/>
  <c r="D106" i="33"/>
  <c r="N74" i="55"/>
  <c r="N113" i="43" s="1"/>
  <c r="AT121" i="57"/>
  <c r="AU106" i="57"/>
  <c r="Z20" i="45"/>
  <c r="Y19" i="45"/>
  <c r="AZ16" i="57"/>
  <c r="AG17" i="32"/>
  <c r="U62" i="55"/>
  <c r="T176" i="33"/>
  <c r="AN4" i="49"/>
  <c r="Z20" i="40"/>
  <c r="Y19" i="40"/>
  <c r="AB42" i="43"/>
  <c r="AH76" i="51"/>
  <c r="BD118" i="33"/>
  <c r="R123" i="42"/>
  <c r="R122" i="42" s="1"/>
  <c r="N73" i="55"/>
  <c r="N113" i="42" s="1"/>
  <c r="AU105" i="57"/>
  <c r="AT120" i="57"/>
  <c r="AD392" i="33"/>
  <c r="AE56" i="49"/>
  <c r="AG42" i="1"/>
  <c r="AM72" i="51"/>
  <c r="AD135" i="1"/>
  <c r="AE56" i="1"/>
  <c r="AD381" i="33"/>
  <c r="W42" i="47"/>
  <c r="W40" i="47" s="1"/>
  <c r="AC81" i="51"/>
  <c r="R123" i="44"/>
  <c r="R122" i="44" s="1"/>
  <c r="U58" i="55"/>
  <c r="T172" i="33"/>
  <c r="AG4" i="44"/>
  <c r="AF36" i="44"/>
  <c r="AO97" i="57"/>
  <c r="AP97" i="57" s="1"/>
  <c r="AQ97" i="57" s="1"/>
  <c r="AR97" i="57" s="1"/>
  <c r="AS97" i="57" s="1"/>
  <c r="AT97" i="57" s="1"/>
  <c r="AU97" i="57" s="1"/>
  <c r="AV97" i="57" s="1"/>
  <c r="AW97" i="57" s="1"/>
  <c r="AX97" i="57" s="1"/>
  <c r="AY97" i="57" s="1"/>
  <c r="AZ97" i="57" s="1"/>
  <c r="BA97" i="57" s="1"/>
  <c r="BB97" i="57" s="1"/>
  <c r="BC97" i="57" s="1"/>
  <c r="BD97" i="57" s="1"/>
  <c r="BE97" i="57" s="1"/>
  <c r="BF97" i="57" s="1"/>
  <c r="BG97" i="57" s="1"/>
  <c r="BH97" i="57" s="1"/>
  <c r="BI97" i="57" s="1"/>
  <c r="BJ97" i="57" s="1"/>
  <c r="BK97" i="57" s="1"/>
  <c r="BL97" i="57" s="1"/>
  <c r="BM97" i="57" s="1"/>
  <c r="BN97" i="57" s="1"/>
  <c r="BO97" i="57" s="1"/>
  <c r="BP97" i="57" s="1"/>
  <c r="BQ97" i="57" s="1"/>
  <c r="BR97" i="57" s="1"/>
  <c r="BS97" i="57" s="1"/>
  <c r="BT97" i="57" s="1"/>
  <c r="BU97" i="57" s="1"/>
  <c r="BV97" i="57" s="1"/>
  <c r="BW97" i="57" s="1"/>
  <c r="BX97" i="57" s="1"/>
  <c r="BY97" i="57" s="1"/>
  <c r="BZ97" i="57" s="1"/>
  <c r="CA97" i="57" s="1"/>
  <c r="CB97" i="57" s="1"/>
  <c r="CC97" i="57" s="1"/>
  <c r="CD97" i="57" s="1"/>
  <c r="CE97" i="57" s="1"/>
  <c r="CF97" i="57" s="1"/>
  <c r="CG97" i="57" s="1"/>
  <c r="CH97" i="57" s="1"/>
  <c r="CI97" i="57" s="1"/>
  <c r="CJ97" i="57" s="1"/>
  <c r="CK97" i="57" s="1"/>
  <c r="CL97" i="57" s="1"/>
  <c r="AP111" i="57"/>
  <c r="AO126" i="57"/>
  <c r="AF17" i="45"/>
  <c r="BK11" i="57"/>
  <c r="BK10" i="57"/>
  <c r="AD127" i="33"/>
  <c r="AC82" i="33"/>
  <c r="AC67" i="59" s="1"/>
  <c r="J120" i="49"/>
  <c r="I183" i="33"/>
  <c r="AF14" i="46"/>
  <c r="AE76" i="46"/>
  <c r="AB58" i="51"/>
  <c r="AB22" i="43" s="1"/>
  <c r="AN8" i="51"/>
  <c r="L147" i="33"/>
  <c r="R123" i="43"/>
  <c r="R122" i="43" s="1"/>
  <c r="Y19" i="42"/>
  <c r="Z20" i="42"/>
  <c r="Z42" i="44"/>
  <c r="AF78" i="51"/>
  <c r="AF17" i="42"/>
  <c r="AE123" i="44"/>
  <c r="AE122" i="44" s="1"/>
  <c r="AD386" i="33"/>
  <c r="AE56" i="40"/>
  <c r="AB42" i="40"/>
  <c r="AH77" i="51"/>
  <c r="R123" i="47"/>
  <c r="R122" i="47" s="1"/>
  <c r="AG14" i="45"/>
  <c r="AF76" i="45"/>
  <c r="R123" i="32"/>
  <c r="R122" i="32" s="1"/>
  <c r="M142" i="33"/>
  <c r="AF76" i="48"/>
  <c r="AG14" i="48"/>
  <c r="M120" i="46"/>
  <c r="R123" i="49"/>
  <c r="R122" i="49" s="1"/>
  <c r="AU67" i="57"/>
  <c r="AV66" i="57"/>
  <c r="AL4" i="32"/>
  <c r="AO4" i="45"/>
  <c r="AF17" i="40"/>
  <c r="AF14" i="49"/>
  <c r="AE76" i="49"/>
  <c r="CZ2" i="57"/>
  <c r="AH189" i="33"/>
  <c r="AF14" i="43"/>
  <c r="AE76" i="43"/>
  <c r="BH13" i="57"/>
  <c r="U199" i="33"/>
  <c r="M76" i="55"/>
  <c r="M113" i="44" s="1"/>
  <c r="AS108" i="57"/>
  <c r="AR123" i="57"/>
  <c r="BH12" i="57"/>
  <c r="U198" i="33"/>
  <c r="CJ33" i="57"/>
  <c r="CJ14" i="57" s="1"/>
  <c r="T40" i="49"/>
  <c r="S31" i="49"/>
  <c r="M120" i="40"/>
  <c r="N71" i="55"/>
  <c r="N113" i="32" s="1"/>
  <c r="AU103" i="57"/>
  <c r="AT118" i="57"/>
  <c r="AG123" i="43"/>
  <c r="AG122" i="43" s="1"/>
  <c r="K120" i="47"/>
  <c r="CQ27" i="57"/>
  <c r="CQ8" i="57" s="1"/>
  <c r="Z195" i="33" s="1"/>
  <c r="AA40" i="40"/>
  <c r="Z31" i="40"/>
  <c r="AE76" i="44"/>
  <c r="AF14" i="44"/>
  <c r="AF17" i="48"/>
  <c r="U65" i="55"/>
  <c r="T179" i="33"/>
  <c r="BC133" i="57"/>
  <c r="BC211" i="57"/>
  <c r="AB63" i="51"/>
  <c r="AB22" i="47" s="1"/>
  <c r="AN13" i="51"/>
  <c r="AE383" i="33"/>
  <c r="AF56" i="41"/>
  <c r="AF17" i="44"/>
  <c r="U67" i="55"/>
  <c r="T181" i="33"/>
  <c r="BC210" i="57"/>
  <c r="BC132" i="57"/>
  <c r="AD42" i="42"/>
  <c r="AJ75" i="51"/>
  <c r="AF17" i="1"/>
  <c r="AF36" i="41"/>
  <c r="AG4" i="41"/>
  <c r="AD390" i="33"/>
  <c r="AE56" i="47"/>
  <c r="AI4" i="43"/>
  <c r="AH36" i="43"/>
  <c r="AG4" i="47"/>
  <c r="AF36" i="47"/>
  <c r="AF17" i="41"/>
  <c r="D55" i="59"/>
  <c r="D55" i="33"/>
  <c r="E59" i="33"/>
  <c r="BD71" i="57"/>
  <c r="BD76" i="57"/>
  <c r="BD73" i="57"/>
  <c r="BD75" i="57"/>
  <c r="BD70" i="57"/>
  <c r="BD74" i="57"/>
  <c r="BE3" i="57"/>
  <c r="BD79" i="57"/>
  <c r="BD78" i="57"/>
  <c r="BD81" i="57"/>
  <c r="BD72" i="57"/>
  <c r="BD80" i="57"/>
  <c r="BD77" i="57"/>
  <c r="AG123" i="48"/>
  <c r="AG122" i="48" s="1"/>
  <c r="AH36" i="48"/>
  <c r="Z20" i="32"/>
  <c r="Y19" i="32"/>
  <c r="U57" i="55"/>
  <c r="T171" i="33"/>
  <c r="AN14" i="51"/>
  <c r="AB64" i="51"/>
  <c r="AB22" i="48" s="1"/>
  <c r="U56" i="55"/>
  <c r="T170" i="33"/>
  <c r="BB15" i="57"/>
  <c r="R201" i="33"/>
  <c r="R202" i="33" s="1"/>
  <c r="R98" i="33" s="1"/>
  <c r="AG36" i="42"/>
  <c r="AH4" i="42"/>
  <c r="AE123" i="41"/>
  <c r="AE122" i="41" s="1"/>
  <c r="AE389" i="33"/>
  <c r="AF56" i="46"/>
  <c r="M144" i="33"/>
  <c r="U64" i="55"/>
  <c r="T178" i="33"/>
  <c r="AB60" i="51"/>
  <c r="AB22" i="44" s="1"/>
  <c r="AN10" i="51"/>
  <c r="AE123" i="47"/>
  <c r="AE122" i="47" s="1"/>
  <c r="BG13" i="57"/>
  <c r="AD387" i="33"/>
  <c r="AE56" i="44"/>
  <c r="D56" i="59"/>
  <c r="D103" i="61"/>
  <c r="D117" i="61" s="1"/>
  <c r="D57" i="33"/>
  <c r="D64" i="33"/>
  <c r="AY16" i="57"/>
  <c r="AY145" i="57" s="1"/>
  <c r="AX145" i="57"/>
  <c r="Z20" i="44"/>
  <c r="Y19" i="44"/>
  <c r="AK14" i="42"/>
  <c r="AJ76" i="42"/>
  <c r="BC212" i="57"/>
  <c r="BC134" i="57"/>
  <c r="Y19" i="49"/>
  <c r="Z20" i="49"/>
  <c r="U59" i="55"/>
  <c r="T173" i="33"/>
  <c r="AD42" i="32"/>
  <c r="AJ73" i="51"/>
  <c r="AS122" i="57"/>
  <c r="AT107" i="57"/>
  <c r="AH4" i="40"/>
  <c r="AG36" i="40"/>
  <c r="AF123" i="42"/>
  <c r="AF122" i="42" s="1"/>
  <c r="AC384" i="33"/>
  <c r="AD56" i="42"/>
  <c r="G17" i="59"/>
  <c r="C74" i="59"/>
  <c r="BL10" i="57"/>
  <c r="W196" i="33"/>
  <c r="AF17" i="43"/>
  <c r="BB143" i="57"/>
  <c r="AK4" i="48"/>
  <c r="R123" i="1"/>
  <c r="R122" i="1" s="1"/>
  <c r="AN15" i="51"/>
  <c r="AB65" i="51"/>
  <c r="AB22" i="49" s="1"/>
  <c r="R123" i="46"/>
  <c r="R122" i="46" s="1"/>
  <c r="U61" i="55"/>
  <c r="T175" i="33"/>
  <c r="D149" i="61"/>
  <c r="D147" i="61"/>
  <c r="D161" i="61" s="1"/>
  <c r="AY15" i="57"/>
  <c r="AC388" i="33"/>
  <c r="AD56" i="45"/>
  <c r="BL11" i="57"/>
  <c r="W197" i="33"/>
  <c r="U63" i="55"/>
  <c r="T177" i="33"/>
  <c r="BG12" i="57"/>
  <c r="BA223" i="57"/>
  <c r="AH4" i="1"/>
  <c r="AG36" i="1"/>
  <c r="CO28" i="57"/>
  <c r="CO9" i="57" s="1"/>
  <c r="X196" i="33" s="1"/>
  <c r="Y40" i="44"/>
  <c r="X31" i="44"/>
  <c r="AB59" i="51"/>
  <c r="AB22" i="40" s="1"/>
  <c r="AN9" i="51"/>
  <c r="AN16" i="51" s="1"/>
  <c r="Z20" i="46"/>
  <c r="Y19" i="46"/>
  <c r="AB61" i="51"/>
  <c r="AB22" i="45" s="1"/>
  <c r="AN11" i="51"/>
  <c r="AF123" i="45"/>
  <c r="AF122" i="45" s="1"/>
  <c r="AG36" i="45"/>
  <c r="R70" i="55"/>
  <c r="R113" i="1" s="1"/>
  <c r="BB117" i="57"/>
  <c r="BC102" i="57"/>
  <c r="AE76" i="41"/>
  <c r="AF14" i="41"/>
  <c r="BC209" i="57"/>
  <c r="BC131" i="57"/>
  <c r="CT24" i="57" l="1"/>
  <c r="CT5" i="57" s="1"/>
  <c r="AC192" i="33" s="1"/>
  <c r="AC31" i="41"/>
  <c r="CN30" i="57"/>
  <c r="CN11" i="57" s="1"/>
  <c r="W31" i="46"/>
  <c r="CN31" i="57"/>
  <c r="CN12" i="57" s="1"/>
  <c r="W31" i="47"/>
  <c r="CP29" i="57"/>
  <c r="CP10" i="57" s="1"/>
  <c r="Y197" i="33" s="1"/>
  <c r="Z40" i="45"/>
  <c r="Y31" i="45"/>
  <c r="AF76" i="46"/>
  <c r="AG14" i="46"/>
  <c r="AG14" i="47"/>
  <c r="AF76" i="47"/>
  <c r="M120" i="44"/>
  <c r="AE392" i="33"/>
  <c r="AF56" i="49"/>
  <c r="N120" i="43"/>
  <c r="V61" i="55"/>
  <c r="U175" i="33"/>
  <c r="Z42" i="45"/>
  <c r="AF79" i="51"/>
  <c r="AC61" i="51"/>
  <c r="AC22" i="45" s="1"/>
  <c r="AO11" i="51"/>
  <c r="AG14" i="44"/>
  <c r="AF76" i="44"/>
  <c r="AE127" i="33"/>
  <c r="AD82" i="33"/>
  <c r="AD67" i="59" s="1"/>
  <c r="N75" i="55"/>
  <c r="N113" i="40" s="1"/>
  <c r="AT122" i="57"/>
  <c r="AU107" i="57"/>
  <c r="AC56" i="51"/>
  <c r="AC22" i="41" s="1"/>
  <c r="AO6" i="51"/>
  <c r="AH14" i="1"/>
  <c r="AG76" i="1"/>
  <c r="AG17" i="1"/>
  <c r="AG14" i="43"/>
  <c r="AF76" i="43"/>
  <c r="N120" i="42"/>
  <c r="J151" i="33"/>
  <c r="AD54" i="51"/>
  <c r="AP4" i="51"/>
  <c r="AO16" i="51"/>
  <c r="AI76" i="32"/>
  <c r="AJ14" i="32"/>
  <c r="AA20" i="32"/>
  <c r="Z19" i="32"/>
  <c r="J152" i="33"/>
  <c r="AD42" i="41"/>
  <c r="AD40" i="41" s="1"/>
  <c r="AJ74" i="51"/>
  <c r="AG123" i="40"/>
  <c r="AG122" i="40" s="1"/>
  <c r="AE390" i="33"/>
  <c r="AF56" i="47"/>
  <c r="AH14" i="45"/>
  <c r="AG76" i="45"/>
  <c r="AF391" i="33"/>
  <c r="AG56" i="48"/>
  <c r="AI4" i="40"/>
  <c r="AH36" i="40"/>
  <c r="AH123" i="48"/>
  <c r="AH122" i="48" s="1"/>
  <c r="AI36" i="48"/>
  <c r="AG17" i="48"/>
  <c r="AG36" i="41"/>
  <c r="AH4" i="41"/>
  <c r="AC60" i="51"/>
  <c r="AC22" i="44" s="1"/>
  <c r="AO10" i="51"/>
  <c r="AF123" i="41"/>
  <c r="AF122" i="41" s="1"/>
  <c r="AC42" i="40"/>
  <c r="AI77" i="51"/>
  <c r="AV105" i="57"/>
  <c r="AU120" i="57"/>
  <c r="CT25" i="57"/>
  <c r="CT6" i="57" s="1"/>
  <c r="AC193" i="33" s="1"/>
  <c r="AD40" i="42"/>
  <c r="AC31" i="42"/>
  <c r="Z19" i="48"/>
  <c r="AA20" i="48"/>
  <c r="AE42" i="32"/>
  <c r="AK73" i="51"/>
  <c r="AA20" i="46"/>
  <c r="Z19" i="46"/>
  <c r="AC65" i="51"/>
  <c r="AC22" i="49" s="1"/>
  <c r="AO15" i="51"/>
  <c r="V64" i="55"/>
  <c r="U178" i="33"/>
  <c r="BD138" i="57"/>
  <c r="AM231" i="57"/>
  <c r="S46" i="45" s="1"/>
  <c r="CR27" i="57"/>
  <c r="CR8" i="57" s="1"/>
  <c r="AA195" i="33" s="1"/>
  <c r="AB40" i="40"/>
  <c r="AA31" i="40"/>
  <c r="DA2" i="57"/>
  <c r="AI189" i="33"/>
  <c r="X42" i="49"/>
  <c r="AD83" i="51"/>
  <c r="AC22" i="1"/>
  <c r="AA20" i="47"/>
  <c r="Z19" i="47"/>
  <c r="CR26" i="57"/>
  <c r="CR7" i="57" s="1"/>
  <c r="AA194" i="33" s="1"/>
  <c r="AB40" i="43"/>
  <c r="AA31" i="43"/>
  <c r="AS123" i="57"/>
  <c r="AT108" i="57"/>
  <c r="AE386" i="33"/>
  <c r="AF56" i="40"/>
  <c r="AU104" i="57"/>
  <c r="AT119" i="57"/>
  <c r="N72" i="55"/>
  <c r="N113" i="41" s="1"/>
  <c r="AF389" i="33"/>
  <c r="AG56" i="46"/>
  <c r="BJ12" i="57"/>
  <c r="V198" i="33"/>
  <c r="AM4" i="32"/>
  <c r="AU118" i="57"/>
  <c r="AV103" i="57"/>
  <c r="AG17" i="44"/>
  <c r="AV106" i="57"/>
  <c r="AU121" i="57"/>
  <c r="AF76" i="49"/>
  <c r="AG14" i="49"/>
  <c r="Z19" i="49"/>
  <c r="AA20" i="49"/>
  <c r="BE118" i="33"/>
  <c r="AL14" i="42"/>
  <c r="AK76" i="42"/>
  <c r="M149" i="33"/>
  <c r="AF123" i="49"/>
  <c r="AF122" i="49" s="1"/>
  <c r="AG36" i="49"/>
  <c r="CL32" i="57"/>
  <c r="CL13" i="57" s="1"/>
  <c r="U31" i="48"/>
  <c r="V65" i="55"/>
  <c r="U179" i="33"/>
  <c r="AG123" i="46"/>
  <c r="AG122" i="46" s="1"/>
  <c r="K150" i="33"/>
  <c r="AG17" i="47"/>
  <c r="CP28" i="57"/>
  <c r="CP9" i="57" s="1"/>
  <c r="Y196" i="33" s="1"/>
  <c r="Z40" i="44"/>
  <c r="Y31" i="44"/>
  <c r="AH123" i="32"/>
  <c r="AH122" i="32" s="1"/>
  <c r="AI36" i="32"/>
  <c r="Z20" i="41"/>
  <c r="Y19" i="41"/>
  <c r="N77" i="55"/>
  <c r="N113" i="45" s="1"/>
  <c r="AU109" i="57"/>
  <c r="AT124" i="57"/>
  <c r="AM229" i="57"/>
  <c r="S46" i="40" s="1"/>
  <c r="BD136" i="57"/>
  <c r="V63" i="55"/>
  <c r="U177" i="33"/>
  <c r="V62" i="55"/>
  <c r="U176" i="33"/>
  <c r="BC117" i="57"/>
  <c r="BD102" i="57"/>
  <c r="D57" i="59"/>
  <c r="I85" i="51"/>
  <c r="BC15" i="57"/>
  <c r="BB16" i="57"/>
  <c r="AC63" i="51"/>
  <c r="AC22" i="47" s="1"/>
  <c r="AO13" i="51"/>
  <c r="AG17" i="46"/>
  <c r="V66" i="55"/>
  <c r="U180" i="33"/>
  <c r="CU23" i="57"/>
  <c r="CU4" i="57" s="1"/>
  <c r="AD191" i="33" s="1"/>
  <c r="AE40" i="32"/>
  <c r="AD31" i="32"/>
  <c r="AG81" i="33"/>
  <c r="AG66" i="59" s="1"/>
  <c r="AG123" i="1"/>
  <c r="AG122" i="1" s="1"/>
  <c r="AG17" i="43"/>
  <c r="AP4" i="45"/>
  <c r="AA20" i="40"/>
  <c r="Z19" i="40"/>
  <c r="BC143" i="57"/>
  <c r="AB66" i="51"/>
  <c r="N120" i="32"/>
  <c r="M148" i="33"/>
  <c r="AG76" i="48"/>
  <c r="AH14" i="48"/>
  <c r="AH17" i="32"/>
  <c r="AF76" i="40"/>
  <c r="AG14" i="40"/>
  <c r="BF14" i="57"/>
  <c r="BE14" i="57" s="1"/>
  <c r="T200" i="33"/>
  <c r="AJ4" i="43"/>
  <c r="AI36" i="43"/>
  <c r="AG17" i="49"/>
  <c r="AC59" i="51"/>
  <c r="AC22" i="40" s="1"/>
  <c r="AO9" i="51"/>
  <c r="AG17" i="45"/>
  <c r="K81" i="55"/>
  <c r="K113" i="49" s="1"/>
  <c r="AN128" i="57"/>
  <c r="AN129" i="57" s="1"/>
  <c r="AN144" i="57" s="1"/>
  <c r="AN99" i="57"/>
  <c r="AO113" i="57"/>
  <c r="BD212" i="57"/>
  <c r="AM227" i="57"/>
  <c r="S46" i="42" s="1"/>
  <c r="BD134" i="57"/>
  <c r="AG17" i="42"/>
  <c r="BD210" i="57"/>
  <c r="BD132" i="57"/>
  <c r="AM225" i="57"/>
  <c r="S46" i="32" s="1"/>
  <c r="AG123" i="42"/>
  <c r="AG122" i="42" s="1"/>
  <c r="N78" i="55"/>
  <c r="N113" i="46" s="1"/>
  <c r="AT125" i="57"/>
  <c r="AU110" i="57"/>
  <c r="AF383" i="33"/>
  <c r="AG56" i="41"/>
  <c r="M146" i="33"/>
  <c r="R120" i="1"/>
  <c r="V56" i="55"/>
  <c r="U170" i="33"/>
  <c r="AE135" i="1"/>
  <c r="AE381" i="33"/>
  <c r="AF56" i="1"/>
  <c r="BA16" i="57"/>
  <c r="AZ145" i="57"/>
  <c r="AF385" i="33"/>
  <c r="AG56" i="43"/>
  <c r="AC382" i="33"/>
  <c r="AD56" i="32"/>
  <c r="AC34" i="33"/>
  <c r="AE42" i="42"/>
  <c r="AK75" i="51"/>
  <c r="AO5" i="51"/>
  <c r="AC55" i="51"/>
  <c r="AC22" i="32" s="1"/>
  <c r="L79" i="55"/>
  <c r="L113" i="47" s="1"/>
  <c r="AQ111" i="57"/>
  <c r="AP126" i="57"/>
  <c r="AF123" i="44"/>
  <c r="AF122" i="44" s="1"/>
  <c r="D61" i="59"/>
  <c r="D65" i="33"/>
  <c r="AG17" i="41"/>
  <c r="CK33" i="57"/>
  <c r="CK14" i="57" s="1"/>
  <c r="U40" i="49"/>
  <c r="T31" i="49"/>
  <c r="BA15" i="57"/>
  <c r="AA20" i="1"/>
  <c r="Z19" i="1"/>
  <c r="X42" i="46"/>
  <c r="X40" i="46" s="1"/>
  <c r="AD80" i="51"/>
  <c r="AM233" i="57"/>
  <c r="S46" i="47" s="1"/>
  <c r="BD140" i="57"/>
  <c r="BF3" i="57"/>
  <c r="BE71" i="57"/>
  <c r="BE72" i="57"/>
  <c r="BE76" i="57"/>
  <c r="BE137" i="57" s="1"/>
  <c r="BE81" i="57"/>
  <c r="BE142" i="57" s="1"/>
  <c r="BE75" i="57"/>
  <c r="BE136" i="57" s="1"/>
  <c r="BE70" i="57"/>
  <c r="BE73" i="57"/>
  <c r="BE74" i="57"/>
  <c r="BE135" i="57" s="1"/>
  <c r="BE79" i="57"/>
  <c r="BE140" i="57" s="1"/>
  <c r="BE78" i="57"/>
  <c r="BE139" i="57" s="1"/>
  <c r="BE80" i="57"/>
  <c r="BE77" i="57"/>
  <c r="BE138" i="57" s="1"/>
  <c r="AO12" i="51"/>
  <c r="AC62" i="51"/>
  <c r="AC22" i="46" s="1"/>
  <c r="AM228" i="57"/>
  <c r="S46" i="43" s="1"/>
  <c r="BD135" i="57"/>
  <c r="BD209" i="57"/>
  <c r="BD131" i="57"/>
  <c r="AM224" i="57"/>
  <c r="S46" i="1" s="1"/>
  <c r="V58" i="55"/>
  <c r="U172" i="33"/>
  <c r="AA42" i="44"/>
  <c r="AG78" i="51"/>
  <c r="V60" i="55"/>
  <c r="U174" i="33"/>
  <c r="AC64" i="51"/>
  <c r="AC22" i="48" s="1"/>
  <c r="AO14" i="51"/>
  <c r="BD15" i="57"/>
  <c r="S201" i="33"/>
  <c r="S202" i="33" s="1"/>
  <c r="S98" i="33" s="1"/>
  <c r="AO8" i="51"/>
  <c r="AC58" i="51"/>
  <c r="AC22" i="43" s="1"/>
  <c r="AB45" i="59"/>
  <c r="AB36" i="33"/>
  <c r="M143" i="33"/>
  <c r="BD219" i="57"/>
  <c r="AM234" i="57"/>
  <c r="S46" i="48" s="1"/>
  <c r="BD141" i="57"/>
  <c r="V59" i="55"/>
  <c r="U173" i="33"/>
  <c r="AM232" i="57"/>
  <c r="S46" i="46" s="1"/>
  <c r="BD139" i="57"/>
  <c r="AH36" i="46"/>
  <c r="AI4" i="46"/>
  <c r="AC42" i="43"/>
  <c r="AI76" i="51"/>
  <c r="BB223" i="57"/>
  <c r="AI4" i="1"/>
  <c r="AH36" i="1"/>
  <c r="AH4" i="44"/>
  <c r="AG36" i="44"/>
  <c r="K80" i="55"/>
  <c r="K113" i="48" s="1"/>
  <c r="AN127" i="57"/>
  <c r="AN98" i="57"/>
  <c r="AO112" i="57"/>
  <c r="BD137" i="57"/>
  <c r="AM230" i="57"/>
  <c r="S46" i="44" s="1"/>
  <c r="Z19" i="44"/>
  <c r="AA20" i="44"/>
  <c r="Z19" i="42"/>
  <c r="AA20" i="42"/>
  <c r="AD388" i="33"/>
  <c r="AE56" i="45"/>
  <c r="AD384" i="33"/>
  <c r="AE56" i="42"/>
  <c r="AF123" i="47"/>
  <c r="AF122" i="47" s="1"/>
  <c r="AE387" i="33"/>
  <c r="AF56" i="44"/>
  <c r="AH4" i="47"/>
  <c r="AG36" i="47"/>
  <c r="AN72" i="51"/>
  <c r="AH42" i="1"/>
  <c r="V42" i="48"/>
  <c r="V40" i="48" s="1"/>
  <c r="AB82" i="51"/>
  <c r="AA20" i="43"/>
  <c r="Z19" i="43"/>
  <c r="BJ13" i="57"/>
  <c r="BI13" i="57" s="1"/>
  <c r="V199" i="33"/>
  <c r="AG123" i="45"/>
  <c r="AG122" i="45" s="1"/>
  <c r="AH36" i="45"/>
  <c r="I112" i="33"/>
  <c r="BD133" i="57"/>
  <c r="BD211" i="57"/>
  <c r="AM226" i="57"/>
  <c r="S46" i="41" s="1"/>
  <c r="BD142" i="57"/>
  <c r="AM235" i="57"/>
  <c r="S46" i="49" s="1"/>
  <c r="CV22" i="57"/>
  <c r="CV3" i="57" s="1"/>
  <c r="AE190" i="33" s="1"/>
  <c r="AF40" i="1"/>
  <c r="AE31" i="1"/>
  <c r="AL4" i="48"/>
  <c r="AG17" i="40"/>
  <c r="V67" i="55"/>
  <c r="U181" i="33"/>
  <c r="AO4" i="49"/>
  <c r="AV67" i="57"/>
  <c r="AW66" i="57"/>
  <c r="AH36" i="42"/>
  <c r="AI4" i="42"/>
  <c r="AF76" i="41"/>
  <c r="AG14" i="41"/>
  <c r="E60" i="33"/>
  <c r="F61" i="33"/>
  <c r="D71" i="33"/>
  <c r="X42" i="47"/>
  <c r="X40" i="47" s="1"/>
  <c r="AD81" i="51"/>
  <c r="AO7" i="51"/>
  <c r="AC57" i="51"/>
  <c r="AC22" i="42" s="1"/>
  <c r="V57" i="55"/>
  <c r="U171" i="33"/>
  <c r="AH123" i="43"/>
  <c r="AH122" i="43" s="1"/>
  <c r="BI12" i="57"/>
  <c r="AA20" i="45"/>
  <c r="Z19" i="45"/>
  <c r="CO31" i="57" l="1"/>
  <c r="CO12" i="57" s="1"/>
  <c r="X199" i="33" s="1"/>
  <c r="X31" i="47"/>
  <c r="CU24" i="57"/>
  <c r="CU5" i="57" s="1"/>
  <c r="AD192" i="33" s="1"/>
  <c r="AD31" i="41"/>
  <c r="CO30" i="57"/>
  <c r="CO11" i="57" s="1"/>
  <c r="X198" i="33" s="1"/>
  <c r="X31" i="46"/>
  <c r="CM32" i="57"/>
  <c r="CM13" i="57" s="1"/>
  <c r="V31" i="48"/>
  <c r="AH81" i="33"/>
  <c r="AH66" i="59" s="1"/>
  <c r="AH123" i="1"/>
  <c r="AH122" i="1" s="1"/>
  <c r="Y42" i="47"/>
  <c r="Y40" i="47" s="1"/>
  <c r="AE81" i="51"/>
  <c r="AI123" i="32"/>
  <c r="AI122" i="32" s="1"/>
  <c r="AJ36" i="32"/>
  <c r="AH14" i="40"/>
  <c r="AG76" i="40"/>
  <c r="AB20" i="46"/>
  <c r="AA19" i="46"/>
  <c r="AF392" i="33"/>
  <c r="AG56" i="49"/>
  <c r="D63" i="59"/>
  <c r="D70" i="33"/>
  <c r="BD143" i="57"/>
  <c r="CV23" i="57"/>
  <c r="CV4" i="57" s="1"/>
  <c r="AE191" i="33" s="1"/>
  <c r="AF40" i="32"/>
  <c r="AE31" i="32"/>
  <c r="AF386" i="33"/>
  <c r="AG56" i="40"/>
  <c r="AF42" i="32"/>
  <c r="AL73" i="51"/>
  <c r="AH123" i="40"/>
  <c r="AH122" i="40" s="1"/>
  <c r="AI36" i="46"/>
  <c r="AJ4" i="46"/>
  <c r="CL33" i="57"/>
  <c r="CL14" i="57" s="1"/>
  <c r="V40" i="49"/>
  <c r="U31" i="49"/>
  <c r="S123" i="32"/>
  <c r="S122" i="32" s="1"/>
  <c r="AJ4" i="40"/>
  <c r="AI36" i="40"/>
  <c r="N144" i="33"/>
  <c r="AH123" i="46"/>
  <c r="AH122" i="46" s="1"/>
  <c r="BF15" i="57"/>
  <c r="T201" i="33"/>
  <c r="T202" i="33" s="1"/>
  <c r="T98" i="33" s="1"/>
  <c r="AH56" i="43"/>
  <c r="N76" i="55"/>
  <c r="N113" i="44" s="1"/>
  <c r="AU108" i="57"/>
  <c r="AT123" i="57"/>
  <c r="AA19" i="48"/>
  <c r="AB20" i="48"/>
  <c r="M147" i="33"/>
  <c r="F59" i="59"/>
  <c r="G62" i="33"/>
  <c r="G60" i="59" s="1"/>
  <c r="AE384" i="33"/>
  <c r="AF56" i="42"/>
  <c r="W66" i="55"/>
  <c r="V180" i="33"/>
  <c r="AM14" i="42"/>
  <c r="AL76" i="42"/>
  <c r="AG76" i="43"/>
  <c r="AH14" i="43"/>
  <c r="AD65" i="51"/>
  <c r="AD22" i="49" s="1"/>
  <c r="AP15" i="51"/>
  <c r="W58" i="55"/>
  <c r="V172" i="33"/>
  <c r="AD42" i="43"/>
  <c r="AJ76" i="51"/>
  <c r="S123" i="43"/>
  <c r="S122" i="43" s="1"/>
  <c r="BA145" i="57"/>
  <c r="CS26" i="57"/>
  <c r="CS7" i="57" s="1"/>
  <c r="AB194" i="33" s="1"/>
  <c r="AC40" i="43"/>
  <c r="AB31" i="43"/>
  <c r="E84" i="33"/>
  <c r="AP6" i="51"/>
  <c r="AD56" i="51"/>
  <c r="AD22" i="41" s="1"/>
  <c r="N142" i="33"/>
  <c r="Y42" i="49"/>
  <c r="AE83" i="51"/>
  <c r="AE42" i="41"/>
  <c r="AE40" i="41" s="1"/>
  <c r="AK74" i="51"/>
  <c r="AF127" i="33"/>
  <c r="AE82" i="33"/>
  <c r="AE67" i="59" s="1"/>
  <c r="BL13" i="57"/>
  <c r="W199" i="33"/>
  <c r="AU125" i="57"/>
  <c r="AV110" i="57"/>
  <c r="AA19" i="1"/>
  <c r="AB20" i="1"/>
  <c r="AU119" i="57"/>
  <c r="AV104" i="57"/>
  <c r="AF381" i="33"/>
  <c r="AG56" i="1"/>
  <c r="AF135" i="1"/>
  <c r="AG76" i="46"/>
  <c r="AH14" i="46"/>
  <c r="BE219" i="57"/>
  <c r="BE141" i="57"/>
  <c r="CU25" i="57"/>
  <c r="CU6" i="57" s="1"/>
  <c r="AD193" i="33" s="1"/>
  <c r="AE40" i="42"/>
  <c r="AD31" i="42"/>
  <c r="AG76" i="49"/>
  <c r="AH14" i="49"/>
  <c r="W42" i="48"/>
  <c r="W40" i="48" s="1"/>
  <c r="AC82" i="51"/>
  <c r="AB20" i="45"/>
  <c r="AA19" i="45"/>
  <c r="BE133" i="57"/>
  <c r="BE211" i="57"/>
  <c r="L120" i="47"/>
  <c r="AB20" i="40"/>
  <c r="AA19" i="40"/>
  <c r="O71" i="55"/>
  <c r="O113" i="32" s="1"/>
  <c r="AV118" i="57"/>
  <c r="AW103" i="57"/>
  <c r="N120" i="45"/>
  <c r="AI123" i="48"/>
  <c r="AI122" i="48" s="1"/>
  <c r="AJ36" i="48"/>
  <c r="AJ36" i="43"/>
  <c r="AK4" i="43"/>
  <c r="AP12" i="51"/>
  <c r="AD62" i="51"/>
  <c r="AD22" i="46" s="1"/>
  <c r="AA19" i="47"/>
  <c r="AB20" i="47"/>
  <c r="AF390" i="33"/>
  <c r="AG56" i="47"/>
  <c r="CQ29" i="57"/>
  <c r="CQ10" i="57" s="1"/>
  <c r="Z197" i="33" s="1"/>
  <c r="Z31" i="45"/>
  <c r="R141" i="33"/>
  <c r="AI42" i="1"/>
  <c r="AO72" i="51"/>
  <c r="BE210" i="57"/>
  <c r="BE132" i="57"/>
  <c r="W62" i="55"/>
  <c r="V176" i="33"/>
  <c r="DB2" i="57"/>
  <c r="AJ189" i="33"/>
  <c r="AD60" i="51"/>
  <c r="AD22" i="44" s="1"/>
  <c r="AP10" i="51"/>
  <c r="CW22" i="57"/>
  <c r="CW3" i="57" s="1"/>
  <c r="AF190" i="33" s="1"/>
  <c r="AG40" i="1"/>
  <c r="AF31" i="1"/>
  <c r="AH17" i="49"/>
  <c r="AH17" i="48"/>
  <c r="W57" i="55"/>
  <c r="V171" i="33"/>
  <c r="N120" i="41"/>
  <c r="S123" i="41"/>
  <c r="S122" i="41" s="1"/>
  <c r="AH17" i="46"/>
  <c r="AH17" i="41"/>
  <c r="AI36" i="42"/>
  <c r="AJ4" i="42"/>
  <c r="S123" i="48"/>
  <c r="S122" i="48" s="1"/>
  <c r="AA19" i="42"/>
  <c r="AB20" i="42"/>
  <c r="AO99" i="57"/>
  <c r="AP99" i="57" s="1"/>
  <c r="AQ99" i="57" s="1"/>
  <c r="AR99" i="57" s="1"/>
  <c r="AS99" i="57" s="1"/>
  <c r="AT99" i="57" s="1"/>
  <c r="AU99" i="57" s="1"/>
  <c r="AV99" i="57" s="1"/>
  <c r="AW99" i="57" s="1"/>
  <c r="AX99" i="57" s="1"/>
  <c r="AY99" i="57" s="1"/>
  <c r="AZ99" i="57" s="1"/>
  <c r="BA99" i="57" s="1"/>
  <c r="BB99" i="57" s="1"/>
  <c r="BC99" i="57" s="1"/>
  <c r="BD99" i="57" s="1"/>
  <c r="BE99" i="57" s="1"/>
  <c r="BF99" i="57" s="1"/>
  <c r="BG99" i="57" s="1"/>
  <c r="BH99" i="57" s="1"/>
  <c r="BI99" i="57" s="1"/>
  <c r="BJ99" i="57" s="1"/>
  <c r="BK99" i="57" s="1"/>
  <c r="BL99" i="57" s="1"/>
  <c r="BM99" i="57" s="1"/>
  <c r="BN99" i="57" s="1"/>
  <c r="BO99" i="57" s="1"/>
  <c r="BP99" i="57" s="1"/>
  <c r="BQ99" i="57" s="1"/>
  <c r="BR99" i="57" s="1"/>
  <c r="BS99" i="57" s="1"/>
  <c r="BT99" i="57" s="1"/>
  <c r="BU99" i="57" s="1"/>
  <c r="BV99" i="57" s="1"/>
  <c r="BW99" i="57" s="1"/>
  <c r="BX99" i="57" s="1"/>
  <c r="BY99" i="57" s="1"/>
  <c r="BZ99" i="57" s="1"/>
  <c r="CA99" i="57" s="1"/>
  <c r="CB99" i="57" s="1"/>
  <c r="CC99" i="57" s="1"/>
  <c r="CD99" i="57" s="1"/>
  <c r="CE99" i="57" s="1"/>
  <c r="CF99" i="57" s="1"/>
  <c r="CG99" i="57" s="1"/>
  <c r="CH99" i="57" s="1"/>
  <c r="CI99" i="57" s="1"/>
  <c r="CJ99" i="57" s="1"/>
  <c r="CK99" i="57" s="1"/>
  <c r="CL99" i="57" s="1"/>
  <c r="AO128" i="57"/>
  <c r="AO129" i="57" s="1"/>
  <c r="AO144" i="57" s="1"/>
  <c r="AP113" i="57"/>
  <c r="AR111" i="57"/>
  <c r="AQ126" i="57"/>
  <c r="AH17" i="40"/>
  <c r="S123" i="44"/>
  <c r="S122" i="44" s="1"/>
  <c r="AD58" i="51"/>
  <c r="AD22" i="43" s="1"/>
  <c r="AP8" i="51"/>
  <c r="BF76" i="57"/>
  <c r="BF72" i="57"/>
  <c r="BG3" i="57"/>
  <c r="BF74" i="57"/>
  <c r="BF75" i="57"/>
  <c r="BF70" i="57"/>
  <c r="BF71" i="57"/>
  <c r="BF73" i="57"/>
  <c r="BF80" i="57"/>
  <c r="BF78" i="57"/>
  <c r="BF81" i="57"/>
  <c r="BF79" i="57"/>
  <c r="BF77" i="57"/>
  <c r="AP5" i="51"/>
  <c r="AD55" i="51"/>
  <c r="AD22" i="32" s="1"/>
  <c r="AH17" i="45"/>
  <c r="AN4" i="32"/>
  <c r="J183" i="33"/>
  <c r="AH14" i="44"/>
  <c r="AG76" i="44"/>
  <c r="W61" i="55"/>
  <c r="V175" i="33"/>
  <c r="AP16" i="51"/>
  <c r="AQ4" i="51"/>
  <c r="AE54" i="51"/>
  <c r="AD22" i="1"/>
  <c r="AH123" i="45"/>
  <c r="AH122" i="45" s="1"/>
  <c r="AI36" i="45"/>
  <c r="AE388" i="33"/>
  <c r="AF56" i="45"/>
  <c r="AV107" i="57"/>
  <c r="AU122" i="57"/>
  <c r="AA19" i="43"/>
  <c r="AB20" i="43"/>
  <c r="BE131" i="57"/>
  <c r="BE143" i="57" s="1"/>
  <c r="BE209" i="57"/>
  <c r="S70" i="55"/>
  <c r="S113" i="1" s="1"/>
  <c r="BD117" i="57"/>
  <c r="BE102" i="57"/>
  <c r="AB20" i="44"/>
  <c r="AA19" i="44"/>
  <c r="AQ4" i="45"/>
  <c r="W63" i="55"/>
  <c r="V177" i="33"/>
  <c r="W65" i="55"/>
  <c r="V179" i="33"/>
  <c r="AD61" i="51"/>
  <c r="AD22" i="45" s="1"/>
  <c r="AP11" i="51"/>
  <c r="BL12" i="57"/>
  <c r="W198" i="33"/>
  <c r="W64" i="55"/>
  <c r="V178" i="33"/>
  <c r="AD382" i="33"/>
  <c r="AE56" i="32"/>
  <c r="AD34" i="33"/>
  <c r="BC223" i="57"/>
  <c r="AJ4" i="1"/>
  <c r="AI36" i="1"/>
  <c r="BG14" i="57"/>
  <c r="AH56" i="48"/>
  <c r="AI14" i="48"/>
  <c r="AH76" i="48"/>
  <c r="W59" i="55"/>
  <c r="V173" i="33"/>
  <c r="AH17" i="42"/>
  <c r="AH123" i="42"/>
  <c r="AH122" i="42" s="1"/>
  <c r="S123" i="42"/>
  <c r="S122" i="42" s="1"/>
  <c r="BK13" i="57"/>
  <c r="AP4" i="49"/>
  <c r="W56" i="55"/>
  <c r="V170" i="33"/>
  <c r="BE15" i="57"/>
  <c r="BD16" i="57"/>
  <c r="S123" i="47"/>
  <c r="S122" i="47" s="1"/>
  <c r="AD59" i="51"/>
  <c r="AD22" i="40" s="1"/>
  <c r="AP9" i="51"/>
  <c r="CS27" i="57"/>
  <c r="CS8" i="57" s="1"/>
  <c r="AB195" i="33" s="1"/>
  <c r="AC40" i="40"/>
  <c r="AB31" i="40"/>
  <c r="AI4" i="41"/>
  <c r="AH36" i="41"/>
  <c r="AB42" i="44"/>
  <c r="AH78" i="51"/>
  <c r="N145" i="33"/>
  <c r="N120" i="46"/>
  <c r="S123" i="46"/>
  <c r="S122" i="46" s="1"/>
  <c r="AI17" i="32"/>
  <c r="AG76" i="41"/>
  <c r="AH14" i="41"/>
  <c r="AH14" i="47"/>
  <c r="AG76" i="47"/>
  <c r="AA19" i="49"/>
  <c r="AB20" i="49"/>
  <c r="CQ28" i="57"/>
  <c r="CQ9" i="57" s="1"/>
  <c r="Z196" i="33" s="1"/>
  <c r="AA40" i="44"/>
  <c r="Z31" i="44"/>
  <c r="AD63" i="51"/>
  <c r="AD22" i="47" s="1"/>
  <c r="AP13" i="51"/>
  <c r="AH17" i="47"/>
  <c r="AC66" i="51"/>
  <c r="AH17" i="44"/>
  <c r="AG123" i="47"/>
  <c r="AG122" i="47" s="1"/>
  <c r="AH36" i="47"/>
  <c r="AI4" i="47"/>
  <c r="AP112" i="57"/>
  <c r="AO127" i="57"/>
  <c r="AO98" i="57"/>
  <c r="AP98" i="57" s="1"/>
  <c r="AQ98" i="57" s="1"/>
  <c r="AR98" i="57" s="1"/>
  <c r="AS98" i="57" s="1"/>
  <c r="AT98" i="57" s="1"/>
  <c r="AU98" i="57" s="1"/>
  <c r="AV98" i="57" s="1"/>
  <c r="AW98" i="57" s="1"/>
  <c r="AX98" i="57" s="1"/>
  <c r="AY98" i="57" s="1"/>
  <c r="AZ98" i="57" s="1"/>
  <c r="BA98" i="57" s="1"/>
  <c r="BB98" i="57" s="1"/>
  <c r="BC98" i="57" s="1"/>
  <c r="BD98" i="57" s="1"/>
  <c r="BE98" i="57" s="1"/>
  <c r="BF98" i="57" s="1"/>
  <c r="BG98" i="57" s="1"/>
  <c r="BH98" i="57" s="1"/>
  <c r="BI98" i="57" s="1"/>
  <c r="BJ98" i="57" s="1"/>
  <c r="BK98" i="57" s="1"/>
  <c r="BL98" i="57" s="1"/>
  <c r="BM98" i="57" s="1"/>
  <c r="BN98" i="57" s="1"/>
  <c r="BO98" i="57" s="1"/>
  <c r="BP98" i="57" s="1"/>
  <c r="BQ98" i="57" s="1"/>
  <c r="BR98" i="57" s="1"/>
  <c r="BS98" i="57" s="1"/>
  <c r="BT98" i="57" s="1"/>
  <c r="BU98" i="57" s="1"/>
  <c r="BV98" i="57" s="1"/>
  <c r="BW98" i="57" s="1"/>
  <c r="BX98" i="57" s="1"/>
  <c r="BY98" i="57" s="1"/>
  <c r="BZ98" i="57" s="1"/>
  <c r="CA98" i="57" s="1"/>
  <c r="CB98" i="57" s="1"/>
  <c r="CC98" i="57" s="1"/>
  <c r="CD98" i="57" s="1"/>
  <c r="CE98" i="57" s="1"/>
  <c r="CF98" i="57" s="1"/>
  <c r="CG98" i="57" s="1"/>
  <c r="CH98" i="57" s="1"/>
  <c r="CI98" i="57" s="1"/>
  <c r="CJ98" i="57" s="1"/>
  <c r="CK98" i="57" s="1"/>
  <c r="CL98" i="57" s="1"/>
  <c r="AM4" i="48"/>
  <c r="AD64" i="51"/>
  <c r="AD22" i="48" s="1"/>
  <c r="AP14" i="51"/>
  <c r="Y42" i="46"/>
  <c r="Y40" i="46" s="1"/>
  <c r="AE80" i="51"/>
  <c r="AF42" i="42"/>
  <c r="AL75" i="51"/>
  <c r="AH56" i="41"/>
  <c r="BK12" i="57"/>
  <c r="AG123" i="41"/>
  <c r="AG122" i="41" s="1"/>
  <c r="AB20" i="32"/>
  <c r="AA19" i="32"/>
  <c r="AH17" i="43"/>
  <c r="S123" i="40"/>
  <c r="S122" i="40" s="1"/>
  <c r="S123" i="45"/>
  <c r="S122" i="45" s="1"/>
  <c r="AA42" i="45"/>
  <c r="AA40" i="45" s="1"/>
  <c r="AG79" i="51"/>
  <c r="AG123" i="44"/>
  <c r="AG122" i="44" s="1"/>
  <c r="AI123" i="43"/>
  <c r="AI122" i="43" s="1"/>
  <c r="S123" i="49"/>
  <c r="S122" i="49" s="1"/>
  <c r="S123" i="1"/>
  <c r="S122" i="1" s="1"/>
  <c r="AH76" i="1"/>
  <c r="AI14" i="1"/>
  <c r="AW67" i="57"/>
  <c r="AX66" i="57"/>
  <c r="BC16" i="57"/>
  <c r="BC145" i="57" s="1"/>
  <c r="BB145" i="57"/>
  <c r="O74" i="55"/>
  <c r="O113" i="43" s="1"/>
  <c r="AW106" i="57"/>
  <c r="AV121" i="57"/>
  <c r="K120" i="49"/>
  <c r="K120" i="48"/>
  <c r="AC45" i="59"/>
  <c r="AC36" i="33"/>
  <c r="BH14" i="57"/>
  <c r="U200" i="33"/>
  <c r="AJ76" i="32"/>
  <c r="AK14" i="32"/>
  <c r="AI4" i="44"/>
  <c r="AH36" i="44"/>
  <c r="AA20" i="41"/>
  <c r="Z19" i="41"/>
  <c r="AP7" i="51"/>
  <c r="AD57" i="51"/>
  <c r="AD22" i="42" s="1"/>
  <c r="E58" i="59"/>
  <c r="E4" i="56"/>
  <c r="AH17" i="1"/>
  <c r="BF118" i="33"/>
  <c r="AI14" i="45"/>
  <c r="AH76" i="45"/>
  <c r="O73" i="55"/>
  <c r="O113" i="42" s="1"/>
  <c r="AW105" i="57"/>
  <c r="AV120" i="57"/>
  <c r="BE212" i="57"/>
  <c r="BE134" i="57"/>
  <c r="AD42" i="40"/>
  <c r="AJ77" i="51"/>
  <c r="N120" i="40"/>
  <c r="W67" i="55"/>
  <c r="V181" i="33"/>
  <c r="AF387" i="33"/>
  <c r="AG56" i="44"/>
  <c r="W60" i="55"/>
  <c r="V174" i="33"/>
  <c r="AU124" i="57"/>
  <c r="AV109" i="57"/>
  <c r="AG123" i="49"/>
  <c r="AG122" i="49" s="1"/>
  <c r="AH36" i="49"/>
  <c r="AH56" i="46"/>
  <c r="CR29" i="57" l="1"/>
  <c r="CR10" i="57" s="1"/>
  <c r="AA197" i="33" s="1"/>
  <c r="AA31" i="45"/>
  <c r="CP30" i="57"/>
  <c r="CP11" i="57" s="1"/>
  <c r="Y198" i="33" s="1"/>
  <c r="Y31" i="46"/>
  <c r="CN32" i="57"/>
  <c r="CN13" i="57" s="1"/>
  <c r="X40" i="48"/>
  <c r="W31" i="48"/>
  <c r="CV24" i="57"/>
  <c r="CV5" i="57" s="1"/>
  <c r="AE192" i="33" s="1"/>
  <c r="AF40" i="41"/>
  <c r="AE31" i="41"/>
  <c r="CP31" i="57"/>
  <c r="CP12" i="57" s="1"/>
  <c r="Y199" i="33" s="1"/>
  <c r="Z40" i="47"/>
  <c r="Y31" i="47"/>
  <c r="AQ6" i="51"/>
  <c r="AE56" i="51"/>
  <c r="AE22" i="41" s="1"/>
  <c r="AC20" i="48"/>
  <c r="AB19" i="48"/>
  <c r="L81" i="55"/>
  <c r="L113" i="49" s="1"/>
  <c r="AP128" i="57"/>
  <c r="AP129" i="57" s="1"/>
  <c r="AP144" i="57" s="1"/>
  <c r="AQ113" i="57"/>
  <c r="CX22" i="57"/>
  <c r="CX3" i="57" s="1"/>
  <c r="AG190" i="33" s="1"/>
  <c r="AH40" i="1"/>
  <c r="AG31" i="1"/>
  <c r="AJ123" i="43"/>
  <c r="AJ122" i="43" s="1"/>
  <c r="AI17" i="48"/>
  <c r="AI76" i="1"/>
  <c r="AJ14" i="1"/>
  <c r="J112" i="33"/>
  <c r="AI17" i="49"/>
  <c r="AQ9" i="51"/>
  <c r="AE59" i="51"/>
  <c r="AE22" i="40" s="1"/>
  <c r="AI81" i="33"/>
  <c r="AI66" i="59" s="1"/>
  <c r="AI123" i="1"/>
  <c r="AI122" i="1" s="1"/>
  <c r="BD223" i="57"/>
  <c r="AK4" i="1"/>
  <c r="AJ36" i="1"/>
  <c r="AB19" i="43"/>
  <c r="AC20" i="43"/>
  <c r="AA19" i="41"/>
  <c r="AB20" i="41"/>
  <c r="AI56" i="41"/>
  <c r="CR28" i="57"/>
  <c r="CR9" i="57" s="1"/>
  <c r="AA196" i="33" s="1"/>
  <c r="AB40" i="44"/>
  <c r="AA31" i="44"/>
  <c r="AC20" i="42"/>
  <c r="AB19" i="42"/>
  <c r="AJ123" i="48"/>
  <c r="AJ122" i="48" s="1"/>
  <c r="AK36" i="48"/>
  <c r="AV108" i="57"/>
  <c r="AU123" i="57"/>
  <c r="AH56" i="40"/>
  <c r="BG118" i="33"/>
  <c r="X61" i="55"/>
  <c r="W175" i="33"/>
  <c r="AI56" i="46"/>
  <c r="AI17" i="40"/>
  <c r="S120" i="1"/>
  <c r="AE63" i="51"/>
  <c r="AE22" i="47" s="1"/>
  <c r="AQ13" i="51"/>
  <c r="AO4" i="32"/>
  <c r="M79" i="55"/>
  <c r="M113" i="47" s="1"/>
  <c r="AS111" i="57"/>
  <c r="AR126" i="57"/>
  <c r="CV25" i="57"/>
  <c r="CV6" i="57" s="1"/>
  <c r="AE193" i="33" s="1"/>
  <c r="AF40" i="42"/>
  <c r="AE31" i="42"/>
  <c r="AG42" i="32"/>
  <c r="AM73" i="51"/>
  <c r="AE57" i="51"/>
  <c r="AE22" i="42" s="1"/>
  <c r="AQ7" i="51"/>
  <c r="AQ12" i="51"/>
  <c r="AE62" i="51"/>
  <c r="AE22" i="46" s="1"/>
  <c r="O77" i="55"/>
  <c r="O113" i="45" s="1"/>
  <c r="AV124" i="57"/>
  <c r="AW109" i="57"/>
  <c r="AL4" i="43"/>
  <c r="AK36" i="43"/>
  <c r="E9" i="55"/>
  <c r="E91" i="33"/>
  <c r="X60" i="55"/>
  <c r="W174" i="33"/>
  <c r="AH123" i="44"/>
  <c r="AH122" i="44" s="1"/>
  <c r="AG42" i="42"/>
  <c r="AM75" i="51"/>
  <c r="BD145" i="57"/>
  <c r="AD45" i="59"/>
  <c r="AD36" i="33"/>
  <c r="AE60" i="51"/>
  <c r="AE22" i="44" s="1"/>
  <c r="AQ10" i="51"/>
  <c r="AH76" i="46"/>
  <c r="AI14" i="46"/>
  <c r="CT26" i="57"/>
  <c r="CT7" i="57" s="1"/>
  <c r="AC194" i="33" s="1"/>
  <c r="AD40" i="43"/>
  <c r="AC31" i="43"/>
  <c r="N120" i="44"/>
  <c r="P21" i="51"/>
  <c r="AR4" i="51"/>
  <c r="AF54" i="51"/>
  <c r="BX4" i="51"/>
  <c r="AF42" i="41"/>
  <c r="AL74" i="51"/>
  <c r="X42" i="48"/>
  <c r="AD82" i="51"/>
  <c r="DC2" i="57"/>
  <c r="AK189" i="33"/>
  <c r="AI14" i="47"/>
  <c r="AH76" i="47"/>
  <c r="AI123" i="42"/>
  <c r="AI122" i="42" s="1"/>
  <c r="AF388" i="33"/>
  <c r="AG56" i="45"/>
  <c r="X67" i="55"/>
  <c r="W181" i="33"/>
  <c r="AW118" i="57"/>
  <c r="AX103" i="57"/>
  <c r="AI17" i="41"/>
  <c r="AE42" i="40"/>
  <c r="AK77" i="51"/>
  <c r="AI123" i="45"/>
  <c r="AI122" i="45" s="1"/>
  <c r="AJ36" i="45"/>
  <c r="AN227" i="57"/>
  <c r="T46" i="42" s="1"/>
  <c r="BF134" i="57"/>
  <c r="BF212" i="57"/>
  <c r="AI17" i="46"/>
  <c r="AH56" i="49"/>
  <c r="AI17" i="43"/>
  <c r="AX67" i="57"/>
  <c r="AY66" i="57"/>
  <c r="Z42" i="49"/>
  <c r="AF83" i="51"/>
  <c r="CT27" i="57"/>
  <c r="CT8" i="57" s="1"/>
  <c r="AC195" i="33" s="1"/>
  <c r="AD40" i="40"/>
  <c r="AC31" i="40"/>
  <c r="AJ4" i="44"/>
  <c r="AI36" i="44"/>
  <c r="Z42" i="46"/>
  <c r="Z40" i="46" s="1"/>
  <c r="AF80" i="51"/>
  <c r="AI36" i="47"/>
  <c r="AJ4" i="47"/>
  <c r="AB19" i="1"/>
  <c r="AC20" i="1"/>
  <c r="K151" i="33"/>
  <c r="AH123" i="47"/>
  <c r="AH122" i="47" s="1"/>
  <c r="BF209" i="57"/>
  <c r="AN224" i="57"/>
  <c r="T46" i="1" s="1"/>
  <c r="BF131" i="57"/>
  <c r="AC20" i="40"/>
  <c r="AB19" i="40"/>
  <c r="AB19" i="45"/>
  <c r="AC20" i="45"/>
  <c r="AH56" i="47"/>
  <c r="AH76" i="49"/>
  <c r="AI14" i="49"/>
  <c r="AI17" i="47"/>
  <c r="AB19" i="49"/>
  <c r="AC20" i="49"/>
  <c r="BJ14" i="57"/>
  <c r="V200" i="33"/>
  <c r="N148" i="33"/>
  <c r="BG15" i="57"/>
  <c r="BF16" i="57"/>
  <c r="BE16" i="57" s="1"/>
  <c r="BE145" i="57" s="1"/>
  <c r="BF142" i="57"/>
  <c r="AN235" i="57"/>
  <c r="T46" i="49" s="1"/>
  <c r="L80" i="55"/>
  <c r="L113" i="48" s="1"/>
  <c r="AQ112" i="57"/>
  <c r="AP127" i="57"/>
  <c r="AN229" i="57"/>
  <c r="T46" i="40" s="1"/>
  <c r="BF136" i="57"/>
  <c r="AI123" i="40"/>
  <c r="AI122" i="40" s="1"/>
  <c r="O120" i="43"/>
  <c r="X57" i="55"/>
  <c r="W171" i="33"/>
  <c r="X59" i="55"/>
  <c r="W173" i="33"/>
  <c r="AJ36" i="46"/>
  <c r="AK4" i="46"/>
  <c r="Z42" i="47"/>
  <c r="AF81" i="51"/>
  <c r="AI56" i="48"/>
  <c r="O75" i="55"/>
  <c r="O113" i="40" s="1"/>
  <c r="AW107" i="57"/>
  <c r="AV122" i="57"/>
  <c r="AH56" i="44"/>
  <c r="BF140" i="57"/>
  <c r="AN233" i="57"/>
  <c r="T46" i="47" s="1"/>
  <c r="O120" i="32"/>
  <c r="AJ17" i="32"/>
  <c r="AN228" i="57"/>
  <c r="T46" i="43" s="1"/>
  <c r="BF135" i="57"/>
  <c r="O78" i="55"/>
  <c r="O113" i="46" s="1"/>
  <c r="AV125" i="57"/>
  <c r="AW110" i="57"/>
  <c r="AM76" i="42"/>
  <c r="AN14" i="42"/>
  <c r="AJ36" i="40"/>
  <c r="AK4" i="40"/>
  <c r="AC20" i="46"/>
  <c r="AB19" i="46"/>
  <c r="AI17" i="44"/>
  <c r="CM33" i="57"/>
  <c r="CM14" i="57" s="1"/>
  <c r="W40" i="49"/>
  <c r="V31" i="49"/>
  <c r="AC20" i="32"/>
  <c r="AB19" i="32"/>
  <c r="AI17" i="1"/>
  <c r="AH123" i="49"/>
  <c r="AH122" i="49" s="1"/>
  <c r="AI36" i="49"/>
  <c r="AI17" i="45"/>
  <c r="AI56" i="43"/>
  <c r="AE382" i="33"/>
  <c r="AF56" i="32"/>
  <c r="AE34" i="33"/>
  <c r="AH56" i="1"/>
  <c r="AG135" i="1"/>
  <c r="N146" i="33"/>
  <c r="BH3" i="57"/>
  <c r="BG71" i="57"/>
  <c r="BG76" i="57"/>
  <c r="BG137" i="57" s="1"/>
  <c r="BG79" i="57"/>
  <c r="BG140" i="57" s="1"/>
  <c r="BG72" i="57"/>
  <c r="BG81" i="57"/>
  <c r="BG142" i="57" s="1"/>
  <c r="BG75" i="57"/>
  <c r="BG136" i="57" s="1"/>
  <c r="BG70" i="57"/>
  <c r="BG74" i="57"/>
  <c r="BG135" i="57" s="1"/>
  <c r="BG73" i="57"/>
  <c r="BG78" i="57"/>
  <c r="BG139" i="57" s="1"/>
  <c r="BG77" i="57"/>
  <c r="BG138" i="57" s="1"/>
  <c r="BG80" i="57"/>
  <c r="L150" i="33"/>
  <c r="AG127" i="33"/>
  <c r="AF82" i="33"/>
  <c r="AF67" i="59" s="1"/>
  <c r="AF384" i="33"/>
  <c r="AG56" i="42"/>
  <c r="AC20" i="44"/>
  <c r="AB19" i="44"/>
  <c r="AK76" i="32"/>
  <c r="AL14" i="32"/>
  <c r="AQ5" i="51"/>
  <c r="AQ16" i="51" s="1"/>
  <c r="AE55" i="51"/>
  <c r="AE22" i="32" s="1"/>
  <c r="BF138" i="57"/>
  <c r="AN231" i="57"/>
  <c r="T46" i="45" s="1"/>
  <c r="AE42" i="43"/>
  <c r="AK76" i="51"/>
  <c r="AI14" i="41"/>
  <c r="AH76" i="41"/>
  <c r="D62" i="59"/>
  <c r="D81" i="1"/>
  <c r="D62" i="1" s="1"/>
  <c r="D63" i="1" s="1"/>
  <c r="D81" i="41"/>
  <c r="D62" i="41" s="1"/>
  <c r="D63" i="41" s="1"/>
  <c r="D81" i="32"/>
  <c r="D62" i="32" s="1"/>
  <c r="D63" i="32" s="1"/>
  <c r="D81" i="43"/>
  <c r="D62" i="43" s="1"/>
  <c r="D63" i="43" s="1"/>
  <c r="D81" i="42"/>
  <c r="D62" i="42" s="1"/>
  <c r="D63" i="42" s="1"/>
  <c r="D81" i="46"/>
  <c r="D62" i="46" s="1"/>
  <c r="D63" i="46" s="1"/>
  <c r="D81" i="45"/>
  <c r="D62" i="45" s="1"/>
  <c r="D63" i="45" s="1"/>
  <c r="D81" i="44"/>
  <c r="D62" i="44" s="1"/>
  <c r="D63" i="44" s="1"/>
  <c r="D3" i="56"/>
  <c r="D81" i="47"/>
  <c r="D62" i="47" s="1"/>
  <c r="D63" i="47" s="1"/>
  <c r="D81" i="40"/>
  <c r="D62" i="40" s="1"/>
  <c r="D63" i="40" s="1"/>
  <c r="D81" i="48"/>
  <c r="D62" i="48" s="1"/>
  <c r="D63" i="48" s="1"/>
  <c r="D81" i="49"/>
  <c r="D62" i="49" s="1"/>
  <c r="D63" i="49" s="1"/>
  <c r="E72" i="33"/>
  <c r="X58" i="55"/>
  <c r="W172" i="33"/>
  <c r="AJ42" i="1"/>
  <c r="AP72" i="51"/>
  <c r="BF210" i="57"/>
  <c r="BF132" i="57"/>
  <c r="AN225" i="57"/>
  <c r="T46" i="32" s="1"/>
  <c r="AI14" i="43"/>
  <c r="AH76" i="43"/>
  <c r="X65" i="55"/>
  <c r="W179" i="33"/>
  <c r="AW120" i="57"/>
  <c r="AX105" i="57"/>
  <c r="O120" i="42"/>
  <c r="AD66" i="51"/>
  <c r="BF133" i="57"/>
  <c r="BF211" i="57"/>
  <c r="AN226" i="57"/>
  <c r="T46" i="41" s="1"/>
  <c r="N143" i="33"/>
  <c r="X66" i="55"/>
  <c r="W180" i="33"/>
  <c r="AI14" i="40"/>
  <c r="AH76" i="40"/>
  <c r="BH15" i="57"/>
  <c r="U201" i="33"/>
  <c r="U202" i="33" s="1"/>
  <c r="U98" i="33" s="1"/>
  <c r="AI123" i="46"/>
  <c r="AI122" i="46" s="1"/>
  <c r="AJ14" i="48"/>
  <c r="AI76" i="48"/>
  <c r="CW23" i="57"/>
  <c r="CW4" i="57" s="1"/>
  <c r="AF191" i="33" s="1"/>
  <c r="AG40" i="32"/>
  <c r="AF31" i="32"/>
  <c r="AQ14" i="51"/>
  <c r="AE64" i="51"/>
  <c r="AE22" i="48" s="1"/>
  <c r="AJ36" i="42"/>
  <c r="AK4" i="42"/>
  <c r="AN232" i="57"/>
  <c r="T46" i="46" s="1"/>
  <c r="BF139" i="57"/>
  <c r="O72" i="55"/>
  <c r="O113" i="41" s="1"/>
  <c r="AV119" i="57"/>
  <c r="AW104" i="57"/>
  <c r="AB42" i="45"/>
  <c r="AB40" i="45" s="1"/>
  <c r="AH79" i="51"/>
  <c r="N149" i="33"/>
  <c r="K152" i="33"/>
  <c r="K183" i="33" s="1"/>
  <c r="X63" i="55"/>
  <c r="W177" i="33"/>
  <c r="AI17" i="42"/>
  <c r="AR4" i="45"/>
  <c r="AN230" i="57"/>
  <c r="T46" i="44" s="1"/>
  <c r="BF137" i="57"/>
  <c r="AH123" i="41"/>
  <c r="AH122" i="41" s="1"/>
  <c r="AI36" i="41"/>
  <c r="AJ4" i="41"/>
  <c r="BE117" i="57"/>
  <c r="BF102" i="57"/>
  <c r="AH76" i="44"/>
  <c r="AI14" i="44"/>
  <c r="AB19" i="47"/>
  <c r="AC20" i="47"/>
  <c r="X56" i="55"/>
  <c r="W170" i="33"/>
  <c r="AN4" i="48"/>
  <c r="AQ4" i="49"/>
  <c r="X62" i="55"/>
  <c r="W176" i="33"/>
  <c r="X64" i="55"/>
  <c r="W178" i="33"/>
  <c r="BF219" i="57"/>
  <c r="AN234" i="57"/>
  <c r="T46" i="48" s="1"/>
  <c r="BF141" i="57"/>
  <c r="AE65" i="51"/>
  <c r="AE22" i="49" s="1"/>
  <c r="AQ15" i="51"/>
  <c r="AE61" i="51"/>
  <c r="AE22" i="45" s="1"/>
  <c r="AQ11" i="51"/>
  <c r="AJ14" i="45"/>
  <c r="AI76" i="45"/>
  <c r="AX106" i="57"/>
  <c r="AW121" i="57"/>
  <c r="AC42" i="44"/>
  <c r="AI78" i="51"/>
  <c r="AE66" i="51"/>
  <c r="AE22" i="1"/>
  <c r="AE58" i="51"/>
  <c r="AE22" i="43" s="1"/>
  <c r="AQ8" i="51"/>
  <c r="AJ123" i="32"/>
  <c r="AJ122" i="32" s="1"/>
  <c r="AK36" i="32"/>
  <c r="CS29" i="57" l="1"/>
  <c r="CS10" i="57" s="1"/>
  <c r="AB197" i="33" s="1"/>
  <c r="AB31" i="45"/>
  <c r="CQ30" i="57"/>
  <c r="CQ11" i="57" s="1"/>
  <c r="Z198" i="33" s="1"/>
  <c r="Z31" i="46"/>
  <c r="AF22" i="1"/>
  <c r="D155" i="41"/>
  <c r="D64" i="41"/>
  <c r="D65" i="41" s="1"/>
  <c r="D64" i="1"/>
  <c r="D155" i="1"/>
  <c r="AK123" i="32"/>
  <c r="AK122" i="32" s="1"/>
  <c r="AL36" i="32"/>
  <c r="T123" i="43"/>
  <c r="T122" i="43" s="1"/>
  <c r="CU27" i="57"/>
  <c r="CU8" i="57" s="1"/>
  <c r="AD195" i="33" s="1"/>
  <c r="AE40" i="40"/>
  <c r="AD31" i="40"/>
  <c r="N147" i="33"/>
  <c r="AD20" i="47"/>
  <c r="AC19" i="47"/>
  <c r="O120" i="41"/>
  <c r="AJ14" i="41"/>
  <c r="AI76" i="41"/>
  <c r="BG209" i="57"/>
  <c r="BG131" i="57"/>
  <c r="BG145" i="57"/>
  <c r="AA42" i="49"/>
  <c r="AG83" i="51"/>
  <c r="P23" i="51"/>
  <c r="AF56" i="51"/>
  <c r="AF22" i="41" s="1"/>
  <c r="AR6" i="51"/>
  <c r="BX6" i="51"/>
  <c r="K112" i="33"/>
  <c r="AJ56" i="43"/>
  <c r="AR4" i="49"/>
  <c r="O120" i="45"/>
  <c r="AI56" i="40"/>
  <c r="AO4" i="48"/>
  <c r="AI56" i="47"/>
  <c r="Y56" i="55"/>
  <c r="X170" i="33"/>
  <c r="AH42" i="32"/>
  <c r="AN73" i="51"/>
  <c r="P73" i="55"/>
  <c r="P113" i="42" s="1"/>
  <c r="AX120" i="57"/>
  <c r="AY105" i="57"/>
  <c r="AF42" i="43"/>
  <c r="AL76" i="51"/>
  <c r="AD20" i="40"/>
  <c r="AC19" i="40"/>
  <c r="CU26" i="57"/>
  <c r="CU7" i="57" s="1"/>
  <c r="AD194" i="33" s="1"/>
  <c r="AE40" i="43"/>
  <c r="AD31" i="43"/>
  <c r="BX9" i="51"/>
  <c r="AF59" i="51"/>
  <c r="AF22" i="40" s="1"/>
  <c r="P26" i="51"/>
  <c r="AR9" i="51"/>
  <c r="AA42" i="46"/>
  <c r="AA40" i="46" s="1"/>
  <c r="AG80" i="51"/>
  <c r="AX109" i="57"/>
  <c r="AW124" i="57"/>
  <c r="Y62" i="55"/>
  <c r="X176" i="33"/>
  <c r="AR113" i="57"/>
  <c r="AQ128" i="57"/>
  <c r="AQ129" i="57" s="1"/>
  <c r="AQ144" i="57" s="1"/>
  <c r="AW125" i="57"/>
  <c r="AX110" i="57"/>
  <c r="AI123" i="44"/>
  <c r="AI122" i="44" s="1"/>
  <c r="L120" i="49"/>
  <c r="O120" i="46"/>
  <c r="AR12" i="51"/>
  <c r="BX12" i="51"/>
  <c r="P29" i="51"/>
  <c r="AF62" i="51"/>
  <c r="AF22" i="46" s="1"/>
  <c r="AD20" i="45"/>
  <c r="AC19" i="45"/>
  <c r="BG134" i="57"/>
  <c r="BG212" i="57"/>
  <c r="AD20" i="48"/>
  <c r="AC19" i="48"/>
  <c r="AI123" i="49"/>
  <c r="AI122" i="49" s="1"/>
  <c r="AJ36" i="49"/>
  <c r="P71" i="55"/>
  <c r="P113" i="32" s="1"/>
  <c r="AX118" i="57"/>
  <c r="AY103" i="57"/>
  <c r="T123" i="40"/>
  <c r="T122" i="40" s="1"/>
  <c r="CW25" i="57"/>
  <c r="CW6" i="57" s="1"/>
  <c r="AF193" i="33" s="1"/>
  <c r="AG40" i="42"/>
  <c r="AF31" i="42"/>
  <c r="AF58" i="51"/>
  <c r="AF22" i="43" s="1"/>
  <c r="AR8" i="51"/>
  <c r="BX8" i="51"/>
  <c r="P25" i="51"/>
  <c r="AI76" i="44"/>
  <c r="AJ14" i="44"/>
  <c r="AK36" i="42"/>
  <c r="AL4" i="42"/>
  <c r="T123" i="45"/>
  <c r="T122" i="45" s="1"/>
  <c r="BG211" i="57"/>
  <c r="BG133" i="57"/>
  <c r="BF145" i="57"/>
  <c r="Y67" i="55"/>
  <c r="X181" i="33"/>
  <c r="AN76" i="42"/>
  <c r="AO14" i="42"/>
  <c r="D155" i="32"/>
  <c r="D64" i="32"/>
  <c r="D65" i="32" s="1"/>
  <c r="BG219" i="57"/>
  <c r="BG141" i="57"/>
  <c r="AF57" i="51"/>
  <c r="AF22" i="42" s="1"/>
  <c r="P24" i="51"/>
  <c r="AR7" i="51"/>
  <c r="AR16" i="51" s="1"/>
  <c r="BX7" i="51"/>
  <c r="AK123" i="48"/>
  <c r="AK122" i="48" s="1"/>
  <c r="AL36" i="48"/>
  <c r="T123" i="46"/>
  <c r="T122" i="46" s="1"/>
  <c r="AK17" i="32"/>
  <c r="AY67" i="57"/>
  <c r="AZ66" i="57"/>
  <c r="AJ123" i="42"/>
  <c r="AJ122" i="42" s="1"/>
  <c r="Y65" i="55"/>
  <c r="X179" i="33"/>
  <c r="O142" i="33"/>
  <c r="BF143" i="57"/>
  <c r="AI76" i="46"/>
  <c r="AJ14" i="46"/>
  <c r="AF42" i="40"/>
  <c r="AL77" i="51"/>
  <c r="Y57" i="55"/>
  <c r="X171" i="33"/>
  <c r="O145" i="33"/>
  <c r="AS4" i="51"/>
  <c r="AG54" i="51"/>
  <c r="AG22" i="1" s="1"/>
  <c r="T123" i="41"/>
  <c r="T122" i="41" s="1"/>
  <c r="AK4" i="44"/>
  <c r="AJ36" i="44"/>
  <c r="AC42" i="45"/>
  <c r="AC40" i="45" s="1"/>
  <c r="AI79" i="51"/>
  <c r="AJ17" i="45"/>
  <c r="AJ17" i="41"/>
  <c r="O76" i="55"/>
  <c r="O113" i="44" s="1"/>
  <c r="AW108" i="57"/>
  <c r="AV123" i="57"/>
  <c r="AX104" i="57"/>
  <c r="AW119" i="57"/>
  <c r="O144" i="33"/>
  <c r="T70" i="55"/>
  <c r="T113" i="1" s="1"/>
  <c r="BF117" i="57"/>
  <c r="BG102" i="57"/>
  <c r="AQ127" i="57"/>
  <c r="AR112" i="57"/>
  <c r="T123" i="1"/>
  <c r="T122" i="1" s="1"/>
  <c r="AD20" i="42"/>
  <c r="AC19" i="42"/>
  <c r="AJ17" i="49"/>
  <c r="CQ31" i="57"/>
  <c r="CQ12" i="57" s="1"/>
  <c r="Z199" i="33" s="1"/>
  <c r="AA40" i="47"/>
  <c r="Z31" i="47"/>
  <c r="P31" i="51"/>
  <c r="BX14" i="51"/>
  <c r="AR14" i="51"/>
  <c r="AF64" i="51"/>
  <c r="AF22" i="48" s="1"/>
  <c r="T123" i="47"/>
  <c r="T122" i="47" s="1"/>
  <c r="AS126" i="57"/>
  <c r="AT111" i="57"/>
  <c r="M120" i="47"/>
  <c r="CW24" i="57"/>
  <c r="CW5" i="57" s="1"/>
  <c r="AF192" i="33" s="1"/>
  <c r="AF31" i="41"/>
  <c r="AJ76" i="1"/>
  <c r="AK14" i="1"/>
  <c r="AB19" i="41"/>
  <c r="AC20" i="41"/>
  <c r="D64" i="43"/>
  <c r="D65" i="43" s="1"/>
  <c r="D155" i="43"/>
  <c r="AJ14" i="43"/>
  <c r="AI76" i="43"/>
  <c r="AJ36" i="41"/>
  <c r="AK4" i="41"/>
  <c r="AI123" i="41"/>
  <c r="AI122" i="41" s="1"/>
  <c r="S141" i="33"/>
  <c r="AJ56" i="41"/>
  <c r="D64" i="49"/>
  <c r="D65" i="49" s="1"/>
  <c r="D155" i="49"/>
  <c r="AR15" i="51"/>
  <c r="AF65" i="51"/>
  <c r="AF22" i="49" s="1"/>
  <c r="P32" i="51"/>
  <c r="BX15" i="51"/>
  <c r="AS4" i="45"/>
  <c r="D155" i="48"/>
  <c r="D64" i="48"/>
  <c r="D65" i="48" s="1"/>
  <c r="AE45" i="59"/>
  <c r="AE36" i="33"/>
  <c r="AJ56" i="48"/>
  <c r="AC19" i="1"/>
  <c r="AD20" i="1"/>
  <c r="AJ17" i="1"/>
  <c r="AF60" i="51"/>
  <c r="AF22" i="44" s="1"/>
  <c r="BX10" i="51"/>
  <c r="P27" i="51"/>
  <c r="AR10" i="51"/>
  <c r="T123" i="32"/>
  <c r="T122" i="32" s="1"/>
  <c r="BI3" i="57"/>
  <c r="BH71" i="57"/>
  <c r="BH79" i="57"/>
  <c r="BH73" i="57"/>
  <c r="BH74" i="57"/>
  <c r="BH81" i="57"/>
  <c r="BH75" i="57"/>
  <c r="BH70" i="57"/>
  <c r="BH72" i="57"/>
  <c r="BH76" i="57"/>
  <c r="BH80" i="57"/>
  <c r="BH78" i="57"/>
  <c r="BH77" i="57"/>
  <c r="AC19" i="32"/>
  <c r="AD20" i="32"/>
  <c r="AF63" i="51"/>
  <c r="AF22" i="47" s="1"/>
  <c r="BX13" i="51"/>
  <c r="AR13" i="51"/>
  <c r="P30" i="51"/>
  <c r="AH42" i="42"/>
  <c r="AN75" i="51"/>
  <c r="CO32" i="57"/>
  <c r="CO13" i="57" s="1"/>
  <c r="X200" i="33" s="1"/>
  <c r="Y40" i="48"/>
  <c r="X31" i="48"/>
  <c r="Y58" i="55"/>
  <c r="X172" i="33"/>
  <c r="O120" i="40"/>
  <c r="E64" i="59"/>
  <c r="AJ17" i="48"/>
  <c r="AC19" i="49"/>
  <c r="AD20" i="49"/>
  <c r="AJ14" i="47"/>
  <c r="AI76" i="47"/>
  <c r="AA42" i="47"/>
  <c r="AG81" i="51"/>
  <c r="T123" i="42"/>
  <c r="T122" i="42" s="1"/>
  <c r="BG132" i="57"/>
  <c r="BG210" i="57"/>
  <c r="P74" i="55"/>
  <c r="P113" i="43" s="1"/>
  <c r="AY106" i="57"/>
  <c r="AX121" i="57"/>
  <c r="AI56" i="49"/>
  <c r="AX107" i="57"/>
  <c r="AW122" i="57"/>
  <c r="AJ17" i="46"/>
  <c r="AJ76" i="48"/>
  <c r="AK14" i="48"/>
  <c r="CN33" i="57"/>
  <c r="CN14" i="57" s="1"/>
  <c r="X40" i="49"/>
  <c r="W31" i="49"/>
  <c r="BL14" i="57"/>
  <c r="BK14" i="57" s="1"/>
  <c r="W200" i="33"/>
  <c r="T123" i="44"/>
  <c r="T122" i="44" s="1"/>
  <c r="D155" i="47"/>
  <c r="D64" i="47"/>
  <c r="D65" i="47" s="1"/>
  <c r="T123" i="48"/>
  <c r="T122" i="48" s="1"/>
  <c r="BH16" i="57"/>
  <c r="D55" i="56"/>
  <c r="D56" i="56" s="1"/>
  <c r="D47" i="56"/>
  <c r="D37" i="56"/>
  <c r="D38" i="56" s="1"/>
  <c r="D42" i="56"/>
  <c r="D43" i="56" s="1"/>
  <c r="AF382" i="33"/>
  <c r="AG56" i="32"/>
  <c r="AF34" i="33"/>
  <c r="AJ17" i="47"/>
  <c r="AK4" i="47"/>
  <c r="AJ36" i="47"/>
  <c r="AJ123" i="45"/>
  <c r="AJ122" i="45" s="1"/>
  <c r="AK36" i="45"/>
  <c r="DD2" i="57"/>
  <c r="AL189" i="33"/>
  <c r="Y60" i="55"/>
  <c r="X174" i="33"/>
  <c r="AR5" i="51"/>
  <c r="BX5" i="51"/>
  <c r="P22" i="51"/>
  <c r="AF55" i="51"/>
  <c r="AF22" i="32" s="1"/>
  <c r="CS28" i="57"/>
  <c r="CS9" i="57" s="1"/>
  <c r="AB196" i="33" s="1"/>
  <c r="AC40" i="44"/>
  <c r="AB31" i="44"/>
  <c r="AP4" i="32"/>
  <c r="AI56" i="44"/>
  <c r="AK14" i="45"/>
  <c r="AJ76" i="45"/>
  <c r="AD20" i="44"/>
  <c r="AC19" i="44"/>
  <c r="BX11" i="51"/>
  <c r="AR11" i="51"/>
  <c r="P28" i="51"/>
  <c r="AF61" i="51"/>
  <c r="AF22" i="45" s="1"/>
  <c r="AI56" i="1"/>
  <c r="AH135" i="1"/>
  <c r="AJ17" i="40"/>
  <c r="D155" i="40"/>
  <c r="D64" i="40"/>
  <c r="D65" i="40" s="1"/>
  <c r="AH56" i="42"/>
  <c r="AJ17" i="44"/>
  <c r="AJ17" i="42"/>
  <c r="D64" i="44"/>
  <c r="D65" i="44" s="1"/>
  <c r="D155" i="44"/>
  <c r="AK36" i="46"/>
  <c r="AL4" i="46"/>
  <c r="AI123" i="47"/>
  <c r="AI122" i="47" s="1"/>
  <c r="Y42" i="48"/>
  <c r="AE82" i="51"/>
  <c r="AJ56" i="46"/>
  <c r="AC19" i="43"/>
  <c r="AD20" i="43"/>
  <c r="D64" i="45"/>
  <c r="D65" i="45" s="1"/>
  <c r="D155" i="45"/>
  <c r="AJ123" i="46"/>
  <c r="AJ122" i="46" s="1"/>
  <c r="E8" i="55"/>
  <c r="E107" i="1"/>
  <c r="E107" i="32"/>
  <c r="E106" i="32" s="1"/>
  <c r="E109" i="32" s="1"/>
  <c r="E103" i="32" s="1"/>
  <c r="E107" i="41"/>
  <c r="E106" i="41" s="1"/>
  <c r="E109" i="41" s="1"/>
  <c r="E103" i="41" s="1"/>
  <c r="E107" i="42"/>
  <c r="E106" i="42" s="1"/>
  <c r="E109" i="42" s="1"/>
  <c r="E103" i="42" s="1"/>
  <c r="E107" i="40"/>
  <c r="E106" i="40" s="1"/>
  <c r="E109" i="40" s="1"/>
  <c r="E103" i="40" s="1"/>
  <c r="E107" i="47"/>
  <c r="E106" i="47" s="1"/>
  <c r="E109" i="47" s="1"/>
  <c r="E103" i="47" s="1"/>
  <c r="E107" i="48"/>
  <c r="E106" i="48" s="1"/>
  <c r="E109" i="48" s="1"/>
  <c r="E103" i="48" s="1"/>
  <c r="E107" i="43"/>
  <c r="E106" i="43" s="1"/>
  <c r="E109" i="43" s="1"/>
  <c r="E103" i="43" s="1"/>
  <c r="E107" i="44"/>
  <c r="E106" i="44" s="1"/>
  <c r="E109" i="44" s="1"/>
  <c r="E103" i="44" s="1"/>
  <c r="E107" i="49"/>
  <c r="E106" i="49" s="1"/>
  <c r="E109" i="49" s="1"/>
  <c r="E103" i="49" s="1"/>
  <c r="E107" i="46"/>
  <c r="E106" i="46" s="1"/>
  <c r="E109" i="46" s="1"/>
  <c r="E103" i="46" s="1"/>
  <c r="E107" i="45"/>
  <c r="E106" i="45" s="1"/>
  <c r="E109" i="45" s="1"/>
  <c r="E103" i="45" s="1"/>
  <c r="Y64" i="55"/>
  <c r="X178" i="33"/>
  <c r="D64" i="46"/>
  <c r="D65" i="46" s="1"/>
  <c r="D155" i="46"/>
  <c r="AH127" i="33"/>
  <c r="AG82" i="33"/>
  <c r="AG67" i="59" s="1"/>
  <c r="AK36" i="40"/>
  <c r="AL4" i="40"/>
  <c r="AG42" i="41"/>
  <c r="AG40" i="41" s="1"/>
  <c r="AM74" i="51"/>
  <c r="AK123" i="43"/>
  <c r="AK122" i="43" s="1"/>
  <c r="Y61" i="55"/>
  <c r="X175" i="33"/>
  <c r="AJ81" i="33"/>
  <c r="AJ66" i="59" s="1"/>
  <c r="AJ123" i="1"/>
  <c r="AJ122" i="1" s="1"/>
  <c r="L120" i="48"/>
  <c r="AD42" i="44"/>
  <c r="AJ78" i="51"/>
  <c r="AL76" i="32"/>
  <c r="AM14" i="32"/>
  <c r="T123" i="49"/>
  <c r="T122" i="49" s="1"/>
  <c r="AJ17" i="43"/>
  <c r="CX23" i="57"/>
  <c r="CX4" i="57" s="1"/>
  <c r="AG191" i="33" s="1"/>
  <c r="AH40" i="32"/>
  <c r="AG31" i="32"/>
  <c r="BG16" i="57"/>
  <c r="BE17" i="57"/>
  <c r="AH56" i="45"/>
  <c r="AQ72" i="51"/>
  <c r="AK42" i="1"/>
  <c r="V201" i="33"/>
  <c r="V202" i="33" s="1"/>
  <c r="V98" i="33" s="1"/>
  <c r="BJ15" i="57"/>
  <c r="AJ14" i="40"/>
  <c r="AI76" i="40"/>
  <c r="AD20" i="46"/>
  <c r="AC19" i="46"/>
  <c r="Y63" i="55"/>
  <c r="X177" i="33"/>
  <c r="Y66" i="55"/>
  <c r="X180" i="33"/>
  <c r="D64" i="42"/>
  <c r="D65" i="42" s="1"/>
  <c r="D155" i="42"/>
  <c r="AJ123" i="40"/>
  <c r="AJ122" i="40" s="1"/>
  <c r="Y59" i="55"/>
  <c r="X173" i="33"/>
  <c r="AI76" i="49"/>
  <c r="AJ14" i="49"/>
  <c r="BI14" i="57"/>
  <c r="AM4" i="43"/>
  <c r="AL36" i="43"/>
  <c r="BH118" i="33"/>
  <c r="BE223" i="57"/>
  <c r="AK36" i="1"/>
  <c r="AL4" i="1"/>
  <c r="CY22" i="57"/>
  <c r="CY3" i="57" s="1"/>
  <c r="AH190" i="33" s="1"/>
  <c r="AI40" i="1"/>
  <c r="AH31" i="1"/>
  <c r="CR30" i="57" l="1"/>
  <c r="CR11" i="57" s="1"/>
  <c r="AA198" i="33" s="1"/>
  <c r="AA31" i="46"/>
  <c r="CX24" i="57"/>
  <c r="CX5" i="57" s="1"/>
  <c r="AG192" i="33" s="1"/>
  <c r="AG31" i="41"/>
  <c r="CT29" i="57"/>
  <c r="CT10" i="57" s="1"/>
  <c r="AC197" i="33" s="1"/>
  <c r="AC31" i="45"/>
  <c r="Z59" i="55"/>
  <c r="Y173" i="33"/>
  <c r="AS15" i="51"/>
  <c r="AG65" i="51"/>
  <c r="AG22" i="49" s="1"/>
  <c r="Z65" i="55"/>
  <c r="Y179" i="33"/>
  <c r="AS9" i="51"/>
  <c r="AG59" i="51"/>
  <c r="AG22" i="40" s="1"/>
  <c r="M150" i="33"/>
  <c r="AX108" i="57"/>
  <c r="AW123" i="57"/>
  <c r="AE20" i="48"/>
  <c r="AD19" i="48"/>
  <c r="O120" i="44"/>
  <c r="AO227" i="57"/>
  <c r="BH134" i="57"/>
  <c r="BH212" i="57"/>
  <c r="AK56" i="43"/>
  <c r="AK17" i="43"/>
  <c r="AO233" i="57"/>
  <c r="BH140" i="57"/>
  <c r="AK17" i="48"/>
  <c r="AK17" i="41"/>
  <c r="BJ3" i="57"/>
  <c r="BI79" i="57"/>
  <c r="BI140" i="57" s="1"/>
  <c r="BI72" i="57"/>
  <c r="BI76" i="57"/>
  <c r="BI137" i="57" s="1"/>
  <c r="BI74" i="57"/>
  <c r="BI135" i="57" s="1"/>
  <c r="BI81" i="57"/>
  <c r="BI142" i="57" s="1"/>
  <c r="BI75" i="57"/>
  <c r="BI136" i="57" s="1"/>
  <c r="BI71" i="57"/>
  <c r="BI73" i="57"/>
  <c r="BI70" i="57"/>
  <c r="BI80" i="57"/>
  <c r="BI78" i="57"/>
  <c r="BI139" i="57" s="1"/>
  <c r="BI77" i="57"/>
  <c r="BI138" i="57" s="1"/>
  <c r="CV26" i="57"/>
  <c r="CV7" i="57" s="1"/>
  <c r="AE194" i="33" s="1"/>
  <c r="AF40" i="43"/>
  <c r="AE31" i="43"/>
  <c r="AM76" i="32"/>
  <c r="AN14" i="32"/>
  <c r="AG61" i="51"/>
  <c r="AG22" i="45" s="1"/>
  <c r="AS11" i="51"/>
  <c r="AJ123" i="47"/>
  <c r="AJ122" i="47" s="1"/>
  <c r="AL14" i="48"/>
  <c r="AK76" i="48"/>
  <c r="AS14" i="51"/>
  <c r="AG64" i="51"/>
  <c r="AG22" i="48" s="1"/>
  <c r="AM4" i="42"/>
  <c r="AL36" i="42"/>
  <c r="AD19" i="45"/>
  <c r="AE20" i="45"/>
  <c r="AD19" i="49"/>
  <c r="AE20" i="49"/>
  <c r="AI127" i="33"/>
  <c r="AH82" i="33"/>
  <c r="AH67" i="59" s="1"/>
  <c r="DE2" i="57"/>
  <c r="AM189" i="33"/>
  <c r="AK123" i="45"/>
  <c r="AK122" i="45" s="1"/>
  <c r="AL36" i="45"/>
  <c r="BH135" i="57"/>
  <c r="AO228" i="57"/>
  <c r="N79" i="55"/>
  <c r="N113" i="47" s="1"/>
  <c r="AU111" i="57"/>
  <c r="AT126" i="57"/>
  <c r="AJ56" i="1"/>
  <c r="AI135" i="1"/>
  <c r="D6" i="61"/>
  <c r="D20" i="61" s="1"/>
  <c r="D68" i="42"/>
  <c r="Z64" i="55"/>
  <c r="Y178" i="33"/>
  <c r="BL15" i="57"/>
  <c r="BL16" i="57" s="1"/>
  <c r="W201" i="33"/>
  <c r="W202" i="33" s="1"/>
  <c r="W98" i="33" s="1"/>
  <c r="Z63" i="55"/>
  <c r="Y177" i="33"/>
  <c r="E101" i="45"/>
  <c r="E216" i="33" s="1"/>
  <c r="E66" i="45"/>
  <c r="AL4" i="47"/>
  <c r="AK36" i="47"/>
  <c r="O146" i="33"/>
  <c r="AK123" i="42"/>
  <c r="AK122" i="42" s="1"/>
  <c r="D59" i="1"/>
  <c r="D65" i="1"/>
  <c r="AM4" i="40"/>
  <c r="AL36" i="40"/>
  <c r="AK123" i="40"/>
  <c r="AK122" i="40" s="1"/>
  <c r="P72" i="55"/>
  <c r="P113" i="41" s="1"/>
  <c r="AY104" i="57"/>
  <c r="AX119" i="57"/>
  <c r="AS4" i="49"/>
  <c r="BH142" i="57"/>
  <c r="AO235" i="57"/>
  <c r="AK56" i="46"/>
  <c r="AL123" i="32"/>
  <c r="AL122" i="32" s="1"/>
  <c r="AM36" i="32"/>
  <c r="D11" i="61"/>
  <c r="D25" i="61" s="1"/>
  <c r="D68" i="46"/>
  <c r="Z42" i="48"/>
  <c r="Z40" i="48" s="1"/>
  <c r="AF82" i="51"/>
  <c r="D14" i="61"/>
  <c r="D28" i="61" s="1"/>
  <c r="D68" i="49"/>
  <c r="CO33" i="57"/>
  <c r="CO14" i="57" s="1"/>
  <c r="X201" i="33" s="1"/>
  <c r="X202" i="33" s="1"/>
  <c r="X98" i="33" s="1"/>
  <c r="Y40" i="49"/>
  <c r="X31" i="49"/>
  <c r="BH132" i="57"/>
  <c r="BH210" i="57"/>
  <c r="AO225" i="57"/>
  <c r="AK56" i="41"/>
  <c r="AZ67" i="57"/>
  <c r="BA66" i="57"/>
  <c r="Z66" i="55"/>
  <c r="Y180" i="33"/>
  <c r="AE42" i="44"/>
  <c r="AK78" i="51"/>
  <c r="E101" i="46"/>
  <c r="E217" i="33" s="1"/>
  <c r="E66" i="46"/>
  <c r="AL36" i="46"/>
  <c r="AM4" i="46"/>
  <c r="AK17" i="46"/>
  <c r="AS10" i="51"/>
  <c r="AG60" i="51"/>
  <c r="AG22" i="44" s="1"/>
  <c r="AK17" i="45"/>
  <c r="AK14" i="44"/>
  <c r="AJ76" i="44"/>
  <c r="AG56" i="51"/>
  <c r="AG22" i="41" s="1"/>
  <c r="AS6" i="51"/>
  <c r="D5" i="61"/>
  <c r="D19" i="61" s="1"/>
  <c r="D68" i="41"/>
  <c r="CR31" i="57"/>
  <c r="CR12" i="57" s="1"/>
  <c r="AA199" i="33" s="1"/>
  <c r="AA31" i="47"/>
  <c r="AL14" i="45"/>
  <c r="AK76" i="45"/>
  <c r="AZ105" i="57"/>
  <c r="AY120" i="57"/>
  <c r="L152" i="33"/>
  <c r="AH56" i="32"/>
  <c r="AG34" i="33"/>
  <c r="AK17" i="49"/>
  <c r="CZ22" i="57"/>
  <c r="CZ3" i="57" s="1"/>
  <c r="AI190" i="33" s="1"/>
  <c r="AJ40" i="1"/>
  <c r="AI31" i="1"/>
  <c r="AK14" i="47"/>
  <c r="AJ76" i="47"/>
  <c r="CV27" i="57"/>
  <c r="CV8" i="57" s="1"/>
  <c r="AE195" i="33" s="1"/>
  <c r="AF40" i="40"/>
  <c r="AE31" i="40"/>
  <c r="AO224" i="57"/>
  <c r="BH131" i="57"/>
  <c r="BH209" i="57"/>
  <c r="BH145" i="57"/>
  <c r="AG58" i="51"/>
  <c r="AG22" i="43" s="1"/>
  <c r="AS8" i="51"/>
  <c r="AB42" i="49"/>
  <c r="AH83" i="51"/>
  <c r="AJ123" i="41"/>
  <c r="AJ122" i="41" s="1"/>
  <c r="AJ56" i="49"/>
  <c r="E101" i="41"/>
  <c r="E211" i="33" s="1"/>
  <c r="E66" i="41"/>
  <c r="AD19" i="1"/>
  <c r="AE20" i="1"/>
  <c r="E97" i="33"/>
  <c r="E106" i="1"/>
  <c r="E41" i="56"/>
  <c r="E46" i="56"/>
  <c r="D49" i="56"/>
  <c r="AK56" i="48"/>
  <c r="O143" i="33"/>
  <c r="E101" i="49"/>
  <c r="E220" i="33" s="1"/>
  <c r="E66" i="49"/>
  <c r="E101" i="44"/>
  <c r="E215" i="33" s="1"/>
  <c r="E66" i="44"/>
  <c r="AG42" i="43"/>
  <c r="AM76" i="51"/>
  <c r="AK17" i="1"/>
  <c r="AI42" i="42"/>
  <c r="AO75" i="51"/>
  <c r="D60" i="56"/>
  <c r="D133" i="33" s="1"/>
  <c r="D59" i="56"/>
  <c r="P78" i="55"/>
  <c r="P113" i="46" s="1"/>
  <c r="AY110" i="57"/>
  <c r="AX125" i="57"/>
  <c r="D52" i="56"/>
  <c r="AD19" i="32"/>
  <c r="AE20" i="32"/>
  <c r="M80" i="55"/>
  <c r="M113" i="48" s="1"/>
  <c r="AR127" i="57"/>
  <c r="AS112" i="57"/>
  <c r="Z57" i="55"/>
  <c r="Y171" i="33"/>
  <c r="AY118" i="57"/>
  <c r="AZ103" i="57"/>
  <c r="O148" i="33"/>
  <c r="AE20" i="40"/>
  <c r="AD19" i="40"/>
  <c r="AK17" i="47"/>
  <c r="E101" i="48"/>
  <c r="E219" i="33" s="1"/>
  <c r="E66" i="48"/>
  <c r="AF45" i="59"/>
  <c r="AF36" i="33"/>
  <c r="CP32" i="57"/>
  <c r="CP13" i="57" s="1"/>
  <c r="Y200" i="33" s="1"/>
  <c r="Y31" i="48"/>
  <c r="AL123" i="48"/>
  <c r="AL122" i="48" s="1"/>
  <c r="AM36" i="48"/>
  <c r="P75" i="55"/>
  <c r="P113" i="40" s="1"/>
  <c r="AX122" i="57"/>
  <c r="AY107" i="57"/>
  <c r="AK17" i="42"/>
  <c r="BJ16" i="57"/>
  <c r="AK14" i="43"/>
  <c r="AJ76" i="43"/>
  <c r="CX25" i="57"/>
  <c r="CX6" i="57" s="1"/>
  <c r="AG193" i="33" s="1"/>
  <c r="AH40" i="42"/>
  <c r="AG31" i="42"/>
  <c r="D7" i="61"/>
  <c r="D21" i="61" s="1"/>
  <c r="D68" i="43"/>
  <c r="AQ4" i="32"/>
  <c r="BI16" i="57"/>
  <c r="AG42" i="40"/>
  <c r="AM77" i="51"/>
  <c r="D4" i="61"/>
  <c r="D18" i="61" s="1"/>
  <c r="D68" i="32"/>
  <c r="M81" i="55"/>
  <c r="M113" i="49" s="1"/>
  <c r="AS113" i="57"/>
  <c r="AR128" i="57"/>
  <c r="AR129" i="57" s="1"/>
  <c r="AR144" i="57" s="1"/>
  <c r="AJ56" i="47"/>
  <c r="AE20" i="47"/>
  <c r="AD19" i="47"/>
  <c r="Z60" i="55"/>
  <c r="Y174" i="33"/>
  <c r="AL17" i="32"/>
  <c r="Z58" i="55"/>
  <c r="Y172" i="33"/>
  <c r="AK14" i="40"/>
  <c r="AJ76" i="40"/>
  <c r="AK17" i="44"/>
  <c r="AE20" i="42"/>
  <c r="AD19" i="42"/>
  <c r="Z56" i="55"/>
  <c r="Y170" i="33"/>
  <c r="AN4" i="43"/>
  <c r="AM36" i="43"/>
  <c r="AI56" i="45"/>
  <c r="AI56" i="42"/>
  <c r="BI15" i="57"/>
  <c r="D13" i="61"/>
  <c r="D27" i="61" s="1"/>
  <c r="D68" i="48"/>
  <c r="AK76" i="1"/>
  <c r="AL14" i="1"/>
  <c r="BH102" i="57"/>
  <c r="BG117" i="57"/>
  <c r="P120" i="32"/>
  <c r="AS12" i="51"/>
  <c r="AG62" i="51"/>
  <c r="AG22" i="46" s="1"/>
  <c r="AJ123" i="44"/>
  <c r="AJ122" i="44" s="1"/>
  <c r="AI42" i="32"/>
  <c r="AO73" i="51"/>
  <c r="AJ56" i="44"/>
  <c r="AL36" i="1"/>
  <c r="BF223" i="57"/>
  <c r="AM4" i="1"/>
  <c r="AR72" i="51"/>
  <c r="AL42" i="1"/>
  <c r="AK14" i="41"/>
  <c r="AJ76" i="41"/>
  <c r="AH42" i="41"/>
  <c r="AH40" i="41" s="1"/>
  <c r="AN74" i="51"/>
  <c r="BH138" i="57"/>
  <c r="AO231" i="57"/>
  <c r="AK14" i="46"/>
  <c r="AJ76" i="46"/>
  <c r="AO76" i="42"/>
  <c r="AP14" i="42"/>
  <c r="AJ123" i="49"/>
  <c r="AJ122" i="49" s="1"/>
  <c r="AK36" i="49"/>
  <c r="Z62" i="55"/>
  <c r="Y176" i="33"/>
  <c r="AP4" i="48"/>
  <c r="BH133" i="57"/>
  <c r="BH211" i="57"/>
  <c r="AO226" i="57"/>
  <c r="AE20" i="44"/>
  <c r="AD19" i="44"/>
  <c r="E101" i="43"/>
  <c r="E213" i="33" s="1"/>
  <c r="E66" i="43"/>
  <c r="AF66" i="51"/>
  <c r="L151" i="33"/>
  <c r="O149" i="33"/>
  <c r="E101" i="47"/>
  <c r="E218" i="33" s="1"/>
  <c r="E66" i="47"/>
  <c r="AL4" i="41"/>
  <c r="AK36" i="41"/>
  <c r="P120" i="42"/>
  <c r="E101" i="32"/>
  <c r="E210" i="33" s="1"/>
  <c r="E66" i="32"/>
  <c r="AT4" i="51"/>
  <c r="AH54" i="51"/>
  <c r="AH22" i="1" s="1"/>
  <c r="AZ106" i="57"/>
  <c r="AY121" i="57"/>
  <c r="AB42" i="47"/>
  <c r="AB40" i="47" s="1"/>
  <c r="AH81" i="51"/>
  <c r="AJ76" i="49"/>
  <c r="AK14" i="49"/>
  <c r="D10" i="61"/>
  <c r="D24" i="61" s="1"/>
  <c r="D68" i="45"/>
  <c r="AO232" i="57"/>
  <c r="BH139" i="57"/>
  <c r="AT4" i="45"/>
  <c r="T120" i="1"/>
  <c r="CY23" i="57"/>
  <c r="CY4" i="57" s="1"/>
  <c r="AH191" i="33" s="1"/>
  <c r="AI40" i="32"/>
  <c r="AH31" i="32"/>
  <c r="BH136" i="57"/>
  <c r="AO229" i="57"/>
  <c r="AE20" i="46"/>
  <c r="AD19" i="46"/>
  <c r="AS7" i="51"/>
  <c r="AG57" i="51"/>
  <c r="AG22" i="42" s="1"/>
  <c r="AK81" i="33"/>
  <c r="AK66" i="59" s="1"/>
  <c r="AK123" i="1"/>
  <c r="AK122" i="1" s="1"/>
  <c r="P120" i="43"/>
  <c r="AD20" i="41"/>
  <c r="AC19" i="41"/>
  <c r="AL123" i="43"/>
  <c r="AL122" i="43" s="1"/>
  <c r="D8" i="61"/>
  <c r="D22" i="61" s="1"/>
  <c r="D68" i="40"/>
  <c r="AK17" i="40"/>
  <c r="D12" i="61"/>
  <c r="D26" i="61" s="1"/>
  <c r="D68" i="47"/>
  <c r="AO234" i="57"/>
  <c r="BH219" i="57"/>
  <c r="BH141" i="57"/>
  <c r="P77" i="55"/>
  <c r="P113" i="45" s="1"/>
  <c r="AY109" i="57"/>
  <c r="AX124" i="57"/>
  <c r="Z67" i="55"/>
  <c r="Y181" i="33"/>
  <c r="AK123" i="46"/>
  <c r="AK122" i="46" s="1"/>
  <c r="AD42" i="45"/>
  <c r="AD40" i="45" s="1"/>
  <c r="AJ79" i="51"/>
  <c r="D9" i="61"/>
  <c r="D23" i="61" s="1"/>
  <c r="D68" i="44"/>
  <c r="AL4" i="44"/>
  <c r="AK36" i="44"/>
  <c r="E101" i="40"/>
  <c r="E214" i="33" s="1"/>
  <c r="E66" i="40"/>
  <c r="E101" i="42"/>
  <c r="E212" i="33" s="1"/>
  <c r="E66" i="42"/>
  <c r="BG143" i="57"/>
  <c r="AS13" i="51"/>
  <c r="AG63" i="51"/>
  <c r="AG22" i="47" s="1"/>
  <c r="E83" i="33"/>
  <c r="E90" i="33"/>
  <c r="Z61" i="55"/>
  <c r="Y175" i="33"/>
  <c r="BI118" i="33"/>
  <c r="CT28" i="57"/>
  <c r="CT9" i="57" s="1"/>
  <c r="AC196" i="33" s="1"/>
  <c r="AD40" i="44"/>
  <c r="AC31" i="44"/>
  <c r="AD19" i="43"/>
  <c r="AE20" i="43"/>
  <c r="AS5" i="51"/>
  <c r="AG55" i="51"/>
  <c r="AG22" i="32" s="1"/>
  <c r="AO230" i="57"/>
  <c r="BH137" i="57"/>
  <c r="AB42" i="46"/>
  <c r="AB40" i="46" s="1"/>
  <c r="AH80" i="51"/>
  <c r="AJ56" i="40"/>
  <c r="CU29" i="57" l="1"/>
  <c r="CU10" i="57" s="1"/>
  <c r="AD197" i="33" s="1"/>
  <c r="AD31" i="45"/>
  <c r="CQ32" i="57"/>
  <c r="CQ13" i="57" s="1"/>
  <c r="Z200" i="33" s="1"/>
  <c r="Z31" i="48"/>
  <c r="CS30" i="57"/>
  <c r="CS11" i="57" s="1"/>
  <c r="AB198" i="33" s="1"/>
  <c r="AC40" i="46"/>
  <c r="AB31" i="46"/>
  <c r="CY24" i="57"/>
  <c r="CY5" i="57" s="1"/>
  <c r="AH192" i="33" s="1"/>
  <c r="AI40" i="41"/>
  <c r="AH31" i="41"/>
  <c r="CS31" i="57"/>
  <c r="CS12" i="57" s="1"/>
  <c r="AB199" i="33" s="1"/>
  <c r="AC40" i="47"/>
  <c r="AB31" i="47"/>
  <c r="AE19" i="32"/>
  <c r="AF20" i="32"/>
  <c r="AM42" i="1"/>
  <c r="AS72" i="51"/>
  <c r="AJ56" i="42"/>
  <c r="T141" i="33"/>
  <c r="AM123" i="32"/>
  <c r="AM122" i="32" s="1"/>
  <c r="AN36" i="32"/>
  <c r="AF20" i="49"/>
  <c r="AE19" i="49"/>
  <c r="AY125" i="57"/>
  <c r="AZ110" i="57"/>
  <c r="AL17" i="49"/>
  <c r="P120" i="46"/>
  <c r="AK56" i="44"/>
  <c r="AJ56" i="45"/>
  <c r="M120" i="49"/>
  <c r="AG45" i="59"/>
  <c r="AG36" i="33"/>
  <c r="AM36" i="46"/>
  <c r="AN4" i="46"/>
  <c r="AA63" i="55"/>
  <c r="Z177" i="33"/>
  <c r="BI133" i="57"/>
  <c r="BI211" i="57"/>
  <c r="AE19" i="1"/>
  <c r="AF20" i="1"/>
  <c r="AL17" i="46"/>
  <c r="AM4" i="47"/>
  <c r="AL36" i="47"/>
  <c r="AL81" i="33"/>
  <c r="AL66" i="59" s="1"/>
  <c r="AL123" i="1"/>
  <c r="AL122" i="1" s="1"/>
  <c r="AK56" i="47"/>
  <c r="D84" i="40"/>
  <c r="D73" i="40"/>
  <c r="E74" i="40" s="1"/>
  <c r="D139" i="40"/>
  <c r="P76" i="55"/>
  <c r="P113" i="44" s="1"/>
  <c r="AY108" i="57"/>
  <c r="AX123" i="57"/>
  <c r="AU4" i="45"/>
  <c r="AT113" i="57"/>
  <c r="AS128" i="57"/>
  <c r="AF20" i="45"/>
  <c r="AE19" i="45"/>
  <c r="AE19" i="44"/>
  <c r="AF20" i="44"/>
  <c r="AJ42" i="32"/>
  <c r="AP73" i="51"/>
  <c r="AM123" i="43"/>
  <c r="AM122" i="43" s="1"/>
  <c r="D132" i="33"/>
  <c r="D75" i="59" s="1"/>
  <c r="D61" i="56"/>
  <c r="AL123" i="46"/>
  <c r="AL122" i="46" s="1"/>
  <c r="BI131" i="57"/>
  <c r="BI143" i="57" s="1"/>
  <c r="BI145" i="57"/>
  <c r="BI209" i="57"/>
  <c r="AE19" i="48"/>
  <c r="AF20" i="48"/>
  <c r="D139" i="32"/>
  <c r="D73" i="32"/>
  <c r="E74" i="32" s="1"/>
  <c r="AK76" i="49"/>
  <c r="AL14" i="49"/>
  <c r="AT14" i="51"/>
  <c r="AH64" i="51"/>
  <c r="AH22" i="48" s="1"/>
  <c r="AE42" i="45"/>
  <c r="AE40" i="45" s="1"/>
  <c r="AK79" i="51"/>
  <c r="AM14" i="45"/>
  <c r="AL76" i="45"/>
  <c r="AL14" i="40"/>
  <c r="AK76" i="40"/>
  <c r="AT9" i="51"/>
  <c r="AH59" i="51"/>
  <c r="AH22" i="40" s="1"/>
  <c r="AK123" i="44"/>
  <c r="AK122" i="44" s="1"/>
  <c r="AI56" i="32"/>
  <c r="AH34" i="33"/>
  <c r="AK56" i="40"/>
  <c r="AP235" i="57"/>
  <c r="U46" i="49"/>
  <c r="AC42" i="46"/>
  <c r="AI80" i="51"/>
  <c r="AQ4" i="48"/>
  <c r="AH65" i="51"/>
  <c r="AH22" i="49" s="1"/>
  <c r="AT15" i="51"/>
  <c r="AL17" i="44"/>
  <c r="AA66" i="55"/>
  <c r="Z180" i="33"/>
  <c r="AC42" i="49"/>
  <c r="AI83" i="51"/>
  <c r="CY25" i="57"/>
  <c r="CY6" i="57" s="1"/>
  <c r="AH193" i="33" s="1"/>
  <c r="AI40" i="42"/>
  <c r="AH31" i="42"/>
  <c r="AL123" i="40"/>
  <c r="AL122" i="40" s="1"/>
  <c r="AV111" i="57"/>
  <c r="AU126" i="57"/>
  <c r="AN76" i="32"/>
  <c r="AO14" i="32"/>
  <c r="AL17" i="43"/>
  <c r="DA22" i="57"/>
  <c r="DA3" i="57" s="1"/>
  <c r="AJ190" i="33" s="1"/>
  <c r="AK40" i="1"/>
  <c r="AJ31" i="1"/>
  <c r="BI134" i="57"/>
  <c r="BI212" i="57"/>
  <c r="AL123" i="42"/>
  <c r="AL122" i="42" s="1"/>
  <c r="AL56" i="46"/>
  <c r="AH42" i="40"/>
  <c r="AN77" i="51"/>
  <c r="AL17" i="41"/>
  <c r="D73" i="43"/>
  <c r="E74" i="43" s="1"/>
  <c r="D139" i="43"/>
  <c r="AK56" i="1"/>
  <c r="AJ135" i="1"/>
  <c r="BH143" i="57"/>
  <c r="D139" i="41"/>
  <c r="D73" i="41"/>
  <c r="E74" i="41" s="1"/>
  <c r="AM36" i="40"/>
  <c r="AN4" i="40"/>
  <c r="N120" i="47"/>
  <c r="E104" i="33"/>
  <c r="BI132" i="57"/>
  <c r="BI210" i="57"/>
  <c r="AP226" i="57"/>
  <c r="U46" i="41"/>
  <c r="BJ73" i="57"/>
  <c r="BK3" i="57"/>
  <c r="BJ72" i="57"/>
  <c r="BJ74" i="57"/>
  <c r="BJ135" i="57" s="1"/>
  <c r="BJ81" i="57"/>
  <c r="BJ142" i="57" s="1"/>
  <c r="BJ75" i="57"/>
  <c r="BJ136" i="57" s="1"/>
  <c r="BJ79" i="57"/>
  <c r="BJ140" i="57" s="1"/>
  <c r="BJ70" i="57"/>
  <c r="BJ76" i="57"/>
  <c r="BJ137" i="57" s="1"/>
  <c r="BJ71" i="57"/>
  <c r="BJ77" i="57"/>
  <c r="BJ138" i="57" s="1"/>
  <c r="BJ80" i="57"/>
  <c r="BJ78" i="57"/>
  <c r="BJ139" i="57" s="1"/>
  <c r="D139" i="44"/>
  <c r="D73" i="44"/>
  <c r="E74" i="44" s="1"/>
  <c r="AY119" i="57"/>
  <c r="AZ104" i="57"/>
  <c r="AL56" i="41"/>
  <c r="P142" i="33"/>
  <c r="AA58" i="55"/>
  <c r="Z172" i="33"/>
  <c r="AK76" i="46"/>
  <c r="AL14" i="46"/>
  <c r="U70" i="55"/>
  <c r="BI102" i="57"/>
  <c r="BH117" i="57"/>
  <c r="AL14" i="43"/>
  <c r="AK76" i="43"/>
  <c r="Q71" i="55"/>
  <c r="Q113" i="32" s="1"/>
  <c r="BA103" i="57"/>
  <c r="AZ118" i="57"/>
  <c r="AP224" i="57"/>
  <c r="U46" i="1"/>
  <c r="D43" i="33"/>
  <c r="D3" i="61"/>
  <c r="D68" i="1"/>
  <c r="AP228" i="57"/>
  <c r="U46" i="43"/>
  <c r="AA42" i="48"/>
  <c r="AA40" i="48" s="1"/>
  <c r="AG82" i="51"/>
  <c r="DF2" i="57"/>
  <c r="AN189" i="33"/>
  <c r="P120" i="40"/>
  <c r="AK123" i="47"/>
  <c r="AK122" i="47" s="1"/>
  <c r="AP232" i="57"/>
  <c r="U46" i="46"/>
  <c r="AL36" i="44"/>
  <c r="AM4" i="44"/>
  <c r="AK56" i="49"/>
  <c r="AA62" i="55"/>
  <c r="Z176" i="33"/>
  <c r="BA67" i="57"/>
  <c r="BB66" i="57"/>
  <c r="AT8" i="51"/>
  <c r="AH58" i="51"/>
  <c r="AH22" i="43" s="1"/>
  <c r="AP233" i="57"/>
  <c r="U46" i="47"/>
  <c r="AP76" i="42"/>
  <c r="AQ14" i="42"/>
  <c r="AL76" i="1"/>
  <c r="AM14" i="1"/>
  <c r="AM17" i="32"/>
  <c r="BK16" i="57"/>
  <c r="AT6" i="51"/>
  <c r="AH56" i="51"/>
  <c r="AH22" i="41" s="1"/>
  <c r="AT10" i="51"/>
  <c r="AH60" i="51"/>
  <c r="AH22" i="44" s="1"/>
  <c r="D73" i="45"/>
  <c r="E74" i="45" s="1"/>
  <c r="D84" i="45"/>
  <c r="D139" i="45"/>
  <c r="AM36" i="42"/>
  <c r="AN4" i="42"/>
  <c r="AA56" i="55"/>
  <c r="Z170" i="33"/>
  <c r="AL17" i="1"/>
  <c r="AM14" i="48"/>
  <c r="AL76" i="48"/>
  <c r="AH61" i="51"/>
  <c r="AH22" i="45" s="1"/>
  <c r="AT11" i="51"/>
  <c r="CU28" i="57"/>
  <c r="CU9" i="57" s="1"/>
  <c r="AD196" i="33" s="1"/>
  <c r="AE40" i="44"/>
  <c r="AD31" i="44"/>
  <c r="AZ109" i="57"/>
  <c r="AY124" i="57"/>
  <c r="P144" i="33"/>
  <c r="AP231" i="57"/>
  <c r="U46" i="45"/>
  <c r="BK15" i="57"/>
  <c r="CP33" i="57"/>
  <c r="CP14" i="57" s="1"/>
  <c r="Y201" i="33" s="1"/>
  <c r="Y202" i="33" s="1"/>
  <c r="Y98" i="33" s="1"/>
  <c r="Z40" i="49"/>
  <c r="Y31" i="49"/>
  <c r="AL123" i="45"/>
  <c r="AL122" i="45" s="1"/>
  <c r="AM36" i="45"/>
  <c r="CW26" i="57"/>
  <c r="CW7" i="57" s="1"/>
  <c r="AF194" i="33" s="1"/>
  <c r="AG40" i="43"/>
  <c r="AF31" i="43"/>
  <c r="O147" i="33"/>
  <c r="CZ23" i="57"/>
  <c r="CZ4" i="57" s="1"/>
  <c r="AI191" i="33" s="1"/>
  <c r="AJ40" i="32"/>
  <c r="AI31" i="32"/>
  <c r="AM123" i="48"/>
  <c r="AM122" i="48" s="1"/>
  <c r="AN36" i="48"/>
  <c r="AF42" i="44"/>
  <c r="AL78" i="51"/>
  <c r="AD19" i="41"/>
  <c r="AE20" i="41"/>
  <c r="D139" i="42"/>
  <c r="D73" i="42"/>
  <c r="E74" i="42" s="1"/>
  <c r="P145" i="33"/>
  <c r="AA59" i="55"/>
  <c r="Z173" i="33"/>
  <c r="AK123" i="49"/>
  <c r="AK122" i="49" s="1"/>
  <c r="AL36" i="49"/>
  <c r="Q73" i="55"/>
  <c r="Q113" i="42" s="1"/>
  <c r="AZ120" i="57"/>
  <c r="BA105" i="57"/>
  <c r="AT5" i="51"/>
  <c r="AH55" i="51"/>
  <c r="AH22" i="32" s="1"/>
  <c r="AP225" i="57"/>
  <c r="U46" i="32"/>
  <c r="AF20" i="46"/>
  <c r="AE19" i="46"/>
  <c r="AK123" i="41"/>
  <c r="AK122" i="41" s="1"/>
  <c r="D139" i="48"/>
  <c r="D73" i="48"/>
  <c r="E74" i="48" s="1"/>
  <c r="AA57" i="55"/>
  <c r="Z171" i="33"/>
  <c r="AL56" i="48"/>
  <c r="CW27" i="57"/>
  <c r="CW8" i="57" s="1"/>
  <c r="AF195" i="33" s="1"/>
  <c r="AG40" i="40"/>
  <c r="AF31" i="40"/>
  <c r="AL56" i="43"/>
  <c r="BI219" i="57"/>
  <c r="BI141" i="57"/>
  <c r="D139" i="46"/>
  <c r="D73" i="46"/>
  <c r="E74" i="46" s="1"/>
  <c r="AT13" i="51"/>
  <c r="AH63" i="51"/>
  <c r="AH22" i="47" s="1"/>
  <c r="AJ42" i="42"/>
  <c r="AP75" i="51"/>
  <c r="AA65" i="55"/>
  <c r="Z179" i="33"/>
  <c r="AC42" i="47"/>
  <c r="AI81" i="51"/>
  <c r="AT12" i="51"/>
  <c r="AH62" i="51"/>
  <c r="AH22" i="46" s="1"/>
  <c r="AF20" i="43"/>
  <c r="AE19" i="43"/>
  <c r="AS16" i="51"/>
  <c r="AA60" i="55"/>
  <c r="Z174" i="33"/>
  <c r="AS127" i="57"/>
  <c r="AT112" i="57"/>
  <c r="D48" i="56"/>
  <c r="AK76" i="44"/>
  <c r="AL14" i="44"/>
  <c r="D139" i="49"/>
  <c r="D73" i="49"/>
  <c r="E74" i="49" s="1"/>
  <c r="D73" i="47"/>
  <c r="E74" i="47" s="1"/>
  <c r="D139" i="47"/>
  <c r="AY122" i="57"/>
  <c r="AZ107" i="57"/>
  <c r="BG223" i="57"/>
  <c r="AN4" i="1"/>
  <c r="AM36" i="1"/>
  <c r="AJ127" i="33"/>
  <c r="AI82" i="33"/>
  <c r="AI67" i="59" s="1"/>
  <c r="AA64" i="55"/>
  <c r="Z178" i="33"/>
  <c r="AE19" i="42"/>
  <c r="AF20" i="42"/>
  <c r="AT4" i="49"/>
  <c r="AP230" i="57"/>
  <c r="U46" i="44"/>
  <c r="AR4" i="32"/>
  <c r="AL17" i="47"/>
  <c r="Q74" i="55"/>
  <c r="Q113" i="43" s="1"/>
  <c r="AZ121" i="57"/>
  <c r="BA106" i="57"/>
  <c r="AF20" i="40"/>
  <c r="AE19" i="40"/>
  <c r="AA67" i="55"/>
  <c r="Z181" i="33"/>
  <c r="P120" i="45"/>
  <c r="AP229" i="57"/>
  <c r="U46" i="40"/>
  <c r="AM4" i="41"/>
  <c r="AL36" i="41"/>
  <c r="AI42" i="41"/>
  <c r="AO74" i="51"/>
  <c r="AK76" i="41"/>
  <c r="AL14" i="41"/>
  <c r="E96" i="33"/>
  <c r="E109" i="1"/>
  <c r="E103" i="1" s="1"/>
  <c r="AF20" i="47"/>
  <c r="AE19" i="47"/>
  <c r="AL17" i="40"/>
  <c r="AO4" i="43"/>
  <c r="AN36" i="43"/>
  <c r="L183" i="33"/>
  <c r="AH42" i="43"/>
  <c r="AN76" i="51"/>
  <c r="P120" i="41"/>
  <c r="AL17" i="48"/>
  <c r="AT16" i="51"/>
  <c r="AU4" i="51"/>
  <c r="AI54" i="51"/>
  <c r="AI22" i="1" s="1"/>
  <c r="AT7" i="51"/>
  <c r="AH57" i="51"/>
  <c r="AH22" i="42" s="1"/>
  <c r="AA61" i="55"/>
  <c r="Z175" i="33"/>
  <c r="AP234" i="57"/>
  <c r="U46" i="48"/>
  <c r="AL17" i="42"/>
  <c r="M120" i="48"/>
  <c r="AK76" i="47"/>
  <c r="AL14" i="47"/>
  <c r="AL17" i="45"/>
  <c r="AP227" i="57"/>
  <c r="U46" i="42"/>
  <c r="CR32" i="57" l="1"/>
  <c r="CR13" i="57" s="1"/>
  <c r="AA200" i="33" s="1"/>
  <c r="AA31" i="48"/>
  <c r="CV29" i="57"/>
  <c r="CV10" i="57" s="1"/>
  <c r="AE197" i="33" s="1"/>
  <c r="AF40" i="45"/>
  <c r="AE31" i="45"/>
  <c r="D46" i="33"/>
  <c r="D49" i="59" s="1"/>
  <c r="D73" i="1"/>
  <c r="E74" i="1" s="1"/>
  <c r="D139" i="1"/>
  <c r="E285" i="51"/>
  <c r="E85" i="47"/>
  <c r="E61" i="47"/>
  <c r="U123" i="42"/>
  <c r="U122" i="42" s="1"/>
  <c r="P143" i="33"/>
  <c r="D84" i="47"/>
  <c r="BB105" i="57"/>
  <c r="BA120" i="57"/>
  <c r="AU8" i="51"/>
  <c r="AI58" i="51"/>
  <c r="AI22" i="43" s="1"/>
  <c r="AQ224" i="57"/>
  <c r="V46" i="1"/>
  <c r="AQ227" i="57"/>
  <c r="V46" i="42"/>
  <c r="E287" i="51"/>
  <c r="E85" i="49"/>
  <c r="E61" i="49"/>
  <c r="BB67" i="57"/>
  <c r="BC66" i="57"/>
  <c r="AF19" i="40"/>
  <c r="AG20" i="40"/>
  <c r="D84" i="49"/>
  <c r="CX26" i="57"/>
  <c r="CX7" i="57" s="1"/>
  <c r="AG194" i="33" s="1"/>
  <c r="AH40" i="43"/>
  <c r="AG31" i="43"/>
  <c r="BB103" i="57"/>
  <c r="BA118" i="57"/>
  <c r="AI42" i="40"/>
  <c r="AO77" i="51"/>
  <c r="CZ25" i="57"/>
  <c r="CZ6" i="57" s="1"/>
  <c r="AI193" i="33" s="1"/>
  <c r="AJ40" i="42"/>
  <c r="AI31" i="42"/>
  <c r="L112" i="33"/>
  <c r="AL123" i="49"/>
  <c r="AL122" i="49" s="1"/>
  <c r="AM36" i="49"/>
  <c r="Q120" i="32"/>
  <c r="BJ133" i="57"/>
  <c r="BJ211" i="57"/>
  <c r="AL123" i="47"/>
  <c r="AL122" i="47" s="1"/>
  <c r="AN4" i="41"/>
  <c r="AM36" i="41"/>
  <c r="D84" i="43"/>
  <c r="BJ131" i="57"/>
  <c r="BJ145" i="57"/>
  <c r="BJ209" i="57"/>
  <c r="U123" i="1"/>
  <c r="U122" i="1" s="1"/>
  <c r="AL56" i="44"/>
  <c r="AB67" i="55"/>
  <c r="AA181" i="33"/>
  <c r="AI42" i="43"/>
  <c r="AO76" i="51"/>
  <c r="AM17" i="1"/>
  <c r="AM17" i="41"/>
  <c r="D134" i="33"/>
  <c r="D76" i="59" s="1"/>
  <c r="D62" i="56"/>
  <c r="D135" i="33" s="1"/>
  <c r="P149" i="33"/>
  <c r="AM17" i="45"/>
  <c r="Q120" i="42"/>
  <c r="BA121" i="57"/>
  <c r="BB106" i="57"/>
  <c r="AL76" i="44"/>
  <c r="AM14" i="44"/>
  <c r="AM123" i="45"/>
  <c r="AM122" i="45" s="1"/>
  <c r="AN36" i="45"/>
  <c r="AB56" i="55"/>
  <c r="AA170" i="33"/>
  <c r="AB62" i="55"/>
  <c r="AA176" i="33"/>
  <c r="BK73" i="57"/>
  <c r="BL3" i="57"/>
  <c r="BK79" i="57"/>
  <c r="BK140" i="57" s="1"/>
  <c r="BK74" i="57"/>
  <c r="BK135" i="57" s="1"/>
  <c r="BK81" i="57"/>
  <c r="BK142" i="57" s="1"/>
  <c r="BK75" i="57"/>
  <c r="BK136" i="57" s="1"/>
  <c r="BK70" i="57"/>
  <c r="BK72" i="57"/>
  <c r="BK76" i="57"/>
  <c r="BK137" i="57" s="1"/>
  <c r="BK71" i="57"/>
  <c r="BK77" i="57"/>
  <c r="BK138" i="57" s="1"/>
  <c r="BK78" i="57"/>
  <c r="BK139" i="57" s="1"/>
  <c r="BK80" i="57"/>
  <c r="AI59" i="51"/>
  <c r="AI22" i="40" s="1"/>
  <c r="AU9" i="51"/>
  <c r="AN4" i="47"/>
  <c r="AM36" i="47"/>
  <c r="CT31" i="57"/>
  <c r="CT12" i="57" s="1"/>
  <c r="AC199" i="33" s="1"/>
  <c r="AD40" i="47"/>
  <c r="AC31" i="47"/>
  <c r="AN123" i="43"/>
  <c r="AN122" i="43" s="1"/>
  <c r="AM56" i="43"/>
  <c r="AO4" i="42"/>
  <c r="AN36" i="42"/>
  <c r="AM14" i="43"/>
  <c r="AL76" i="43"/>
  <c r="BJ134" i="57"/>
  <c r="BJ212" i="57"/>
  <c r="AD42" i="49"/>
  <c r="AJ83" i="51"/>
  <c r="AM17" i="46"/>
  <c r="BH223" i="57"/>
  <c r="AO4" i="1"/>
  <c r="AN36" i="1"/>
  <c r="AR14" i="42"/>
  <c r="AQ76" i="42"/>
  <c r="AJ56" i="32"/>
  <c r="AI34" i="33"/>
  <c r="BJ132" i="57"/>
  <c r="BJ210" i="57"/>
  <c r="AM123" i="42"/>
  <c r="AM122" i="42" s="1"/>
  <c r="N80" i="55"/>
  <c r="N113" i="48" s="1"/>
  <c r="AT127" i="57"/>
  <c r="AU112" i="57"/>
  <c r="O79" i="55"/>
  <c r="O113" i="47" s="1"/>
  <c r="AW111" i="57"/>
  <c r="AV126" i="57"/>
  <c r="AG20" i="32"/>
  <c r="AF19" i="32"/>
  <c r="AQ233" i="57"/>
  <c r="V46" i="47"/>
  <c r="U123" i="41"/>
  <c r="U122" i="41" s="1"/>
  <c r="AM36" i="44"/>
  <c r="AN4" i="44"/>
  <c r="CZ24" i="57"/>
  <c r="CZ5" i="57" s="1"/>
  <c r="AI192" i="33" s="1"/>
  <c r="AI31" i="41"/>
  <c r="AL123" i="44"/>
  <c r="AL122" i="44" s="1"/>
  <c r="AB60" i="55"/>
  <c r="AA174" i="33"/>
  <c r="AQ232" i="57"/>
  <c r="V46" i="46"/>
  <c r="AG20" i="45"/>
  <c r="AF19" i="45"/>
  <c r="AG20" i="43"/>
  <c r="AF19" i="43"/>
  <c r="E278" i="51"/>
  <c r="E85" i="41"/>
  <c r="E61" i="41"/>
  <c r="AF19" i="42"/>
  <c r="AG20" i="42"/>
  <c r="AD42" i="46"/>
  <c r="AJ80" i="51"/>
  <c r="AU14" i="51"/>
  <c r="AI64" i="51"/>
  <c r="AI22" i="48" s="1"/>
  <c r="N81" i="55"/>
  <c r="N113" i="49" s="1"/>
  <c r="AU113" i="57"/>
  <c r="AT128" i="57"/>
  <c r="AM123" i="46"/>
  <c r="AM122" i="46" s="1"/>
  <c r="E280" i="51"/>
  <c r="E85" i="43"/>
  <c r="E61" i="43"/>
  <c r="AI55" i="51"/>
  <c r="AI22" i="32" s="1"/>
  <c r="AU5" i="51"/>
  <c r="AP4" i="43"/>
  <c r="AO36" i="43"/>
  <c r="AM17" i="49"/>
  <c r="AM56" i="46"/>
  <c r="E283" i="51"/>
  <c r="E85" i="45"/>
  <c r="E61" i="45"/>
  <c r="U123" i="46"/>
  <c r="U122" i="46" s="1"/>
  <c r="AG20" i="49"/>
  <c r="AF19" i="49"/>
  <c r="AI65" i="51"/>
  <c r="AI22" i="49" s="1"/>
  <c r="AU15" i="51"/>
  <c r="D84" i="42"/>
  <c r="U123" i="45"/>
  <c r="U122" i="45" s="1"/>
  <c r="AB63" i="55"/>
  <c r="AA177" i="33"/>
  <c r="AU4" i="49"/>
  <c r="AQ231" i="57"/>
  <c r="V46" i="45"/>
  <c r="D84" i="48"/>
  <c r="P146" i="33"/>
  <c r="AM56" i="41"/>
  <c r="D84" i="41"/>
  <c r="AL76" i="49"/>
  <c r="AM14" i="49"/>
  <c r="AV4" i="45"/>
  <c r="D357" i="33"/>
  <c r="D87" i="40"/>
  <c r="D88" i="40"/>
  <c r="D83" i="40"/>
  <c r="U123" i="40"/>
  <c r="U122" i="40" s="1"/>
  <c r="AQ225" i="57"/>
  <c r="V46" i="32"/>
  <c r="E284" i="51"/>
  <c r="E85" i="46"/>
  <c r="E61" i="46"/>
  <c r="U123" i="47"/>
  <c r="U122" i="47" s="1"/>
  <c r="AM76" i="48"/>
  <c r="AN14" i="48"/>
  <c r="AL76" i="47"/>
  <c r="AM14" i="47"/>
  <c r="AK42" i="32"/>
  <c r="AQ73" i="51"/>
  <c r="E279" i="51"/>
  <c r="E85" i="42"/>
  <c r="E61" i="42"/>
  <c r="U123" i="44"/>
  <c r="U122" i="44" s="1"/>
  <c r="AB57" i="55"/>
  <c r="AA171" i="33"/>
  <c r="AU6" i="51"/>
  <c r="AI56" i="51"/>
  <c r="AI22" i="41" s="1"/>
  <c r="AO4" i="46"/>
  <c r="AN36" i="46"/>
  <c r="Q72" i="55"/>
  <c r="Q113" i="41" s="1"/>
  <c r="AZ119" i="57"/>
  <c r="BA104" i="57"/>
  <c r="U123" i="49"/>
  <c r="U122" i="49" s="1"/>
  <c r="DA23" i="57"/>
  <c r="DA4" i="57" s="1"/>
  <c r="AJ191" i="33" s="1"/>
  <c r="AK40" i="32"/>
  <c r="AJ31" i="32"/>
  <c r="AQ226" i="57"/>
  <c r="V46" i="41"/>
  <c r="AG20" i="44"/>
  <c r="AF19" i="44"/>
  <c r="AM17" i="47"/>
  <c r="CQ33" i="57"/>
  <c r="CQ14" i="57" s="1"/>
  <c r="Z201" i="33" s="1"/>
  <c r="Z202" i="33" s="1"/>
  <c r="Z98" i="33" s="1"/>
  <c r="AA40" i="49"/>
  <c r="Z31" i="49"/>
  <c r="AB58" i="55"/>
  <c r="AA172" i="33"/>
  <c r="AM17" i="42"/>
  <c r="AN123" i="32"/>
  <c r="AN122" i="32" s="1"/>
  <c r="AO36" i="32"/>
  <c r="Q77" i="55"/>
  <c r="Q113" i="45" s="1"/>
  <c r="AZ124" i="57"/>
  <c r="BA109" i="57"/>
  <c r="AQ235" i="57"/>
  <c r="V46" i="49"/>
  <c r="E277" i="51"/>
  <c r="E85" i="32"/>
  <c r="E61" i="32"/>
  <c r="U123" i="32"/>
  <c r="U122" i="32" s="1"/>
  <c r="Q75" i="55"/>
  <c r="Q113" i="40" s="1"/>
  <c r="AZ122" i="57"/>
  <c r="BA107" i="57"/>
  <c r="AF19" i="1"/>
  <c r="AG20" i="1"/>
  <c r="AM56" i="48"/>
  <c r="AF42" i="45"/>
  <c r="AL79" i="51"/>
  <c r="CT30" i="57"/>
  <c r="CT11" i="57" s="1"/>
  <c r="AC198" i="33" s="1"/>
  <c r="AD40" i="46"/>
  <c r="AC31" i="46"/>
  <c r="AR4" i="48"/>
  <c r="U123" i="48"/>
  <c r="U122" i="48" s="1"/>
  <c r="AN123" i="48"/>
  <c r="AN122" i="48" s="1"/>
  <c r="AO36" i="48"/>
  <c r="AN17" i="32"/>
  <c r="DG2" i="57"/>
  <c r="AO189" i="33"/>
  <c r="AZ108" i="57"/>
  <c r="AY123" i="57"/>
  <c r="AM17" i="48"/>
  <c r="AK56" i="45"/>
  <c r="P148" i="33"/>
  <c r="AB66" i="55"/>
  <c r="AA180" i="33"/>
  <c r="AL76" i="46"/>
  <c r="AM14" i="46"/>
  <c r="AN14" i="45"/>
  <c r="AM76" i="45"/>
  <c r="M151" i="33"/>
  <c r="AM17" i="44"/>
  <c r="AF19" i="47"/>
  <c r="AG20" i="47"/>
  <c r="AU12" i="51"/>
  <c r="AI62" i="51"/>
  <c r="AI22" i="46" s="1"/>
  <c r="AB61" i="55"/>
  <c r="AA175" i="33"/>
  <c r="AB64" i="55"/>
  <c r="AA178" i="33"/>
  <c r="AD42" i="47"/>
  <c r="AJ81" i="51"/>
  <c r="AU7" i="51"/>
  <c r="AI57" i="51"/>
  <c r="AI22" i="42" s="1"/>
  <c r="AB42" i="48"/>
  <c r="AB40" i="48" s="1"/>
  <c r="AH82" i="51"/>
  <c r="E282" i="51"/>
  <c r="E85" i="44"/>
  <c r="E61" i="44"/>
  <c r="D84" i="32"/>
  <c r="P120" i="44"/>
  <c r="M152" i="33"/>
  <c r="AN42" i="1"/>
  <c r="AT72" i="51"/>
  <c r="D15" i="61"/>
  <c r="D29" i="61" s="1"/>
  <c r="D17" i="61"/>
  <c r="AU13" i="51"/>
  <c r="AI63" i="51"/>
  <c r="AI22" i="47" s="1"/>
  <c r="Q120" i="43"/>
  <c r="BI117" i="57"/>
  <c r="BJ102" i="57"/>
  <c r="AL56" i="49"/>
  <c r="AL76" i="40"/>
  <c r="AM14" i="40"/>
  <c r="AM17" i="40"/>
  <c r="AS4" i="32"/>
  <c r="AQ230" i="57"/>
  <c r="V46" i="44"/>
  <c r="E101" i="1"/>
  <c r="E209" i="33" s="1"/>
  <c r="E66" i="1"/>
  <c r="AM123" i="40"/>
  <c r="AM122" i="40" s="1"/>
  <c r="E286" i="51"/>
  <c r="E85" i="48"/>
  <c r="E61" i="48"/>
  <c r="DB22" i="57"/>
  <c r="DB3" i="57" s="1"/>
  <c r="AK190" i="33" s="1"/>
  <c r="AL40" i="1"/>
  <c r="AK31" i="1"/>
  <c r="AL76" i="41"/>
  <c r="AM14" i="41"/>
  <c r="AQ234" i="57"/>
  <c r="V46" i="48"/>
  <c r="AJ42" i="41"/>
  <c r="AJ40" i="41" s="1"/>
  <c r="AP74" i="51"/>
  <c r="CV28" i="57"/>
  <c r="CV9" i="57" s="1"/>
  <c r="AE196" i="33" s="1"/>
  <c r="AF40" i="44"/>
  <c r="AE31" i="44"/>
  <c r="AN14" i="1"/>
  <c r="AM76" i="1"/>
  <c r="AL56" i="1"/>
  <c r="AK135" i="1"/>
  <c r="AM17" i="43"/>
  <c r="AL56" i="40"/>
  <c r="AG20" i="48"/>
  <c r="AF19" i="48"/>
  <c r="AK56" i="42"/>
  <c r="BJ141" i="57"/>
  <c r="BJ219" i="57"/>
  <c r="D38" i="33"/>
  <c r="D42" i="33"/>
  <c r="D47" i="59" s="1"/>
  <c r="D40" i="33"/>
  <c r="D44" i="33"/>
  <c r="AL56" i="47"/>
  <c r="D84" i="46"/>
  <c r="U113" i="1"/>
  <c r="Q78" i="55"/>
  <c r="Q113" i="46" s="1"/>
  <c r="BA110" i="57"/>
  <c r="AZ125" i="57"/>
  <c r="AB59" i="55"/>
  <c r="AA173" i="33"/>
  <c r="AI60" i="51"/>
  <c r="AI22" i="44" s="1"/>
  <c r="AU10" i="51"/>
  <c r="N150" i="33"/>
  <c r="AN36" i="40"/>
  <c r="AO4" i="40"/>
  <c r="AE19" i="41"/>
  <c r="AF20" i="41"/>
  <c r="AS129" i="57"/>
  <c r="AS144" i="57" s="1"/>
  <c r="AG42" i="44"/>
  <c r="AM78" i="51"/>
  <c r="AB65" i="55"/>
  <c r="AA179" i="33"/>
  <c r="U123" i="43"/>
  <c r="U122" i="43" s="1"/>
  <c r="D84" i="44"/>
  <c r="AO76" i="32"/>
  <c r="AP14" i="32"/>
  <c r="AH45" i="59"/>
  <c r="AH36" i="33"/>
  <c r="G136" i="51"/>
  <c r="AQ229" i="57"/>
  <c r="V46" i="40"/>
  <c r="CX27" i="57"/>
  <c r="CX8" i="57" s="1"/>
  <c r="AG195" i="33" s="1"/>
  <c r="AH40" i="40"/>
  <c r="AG31" i="40"/>
  <c r="D359" i="33"/>
  <c r="D88" i="45"/>
  <c r="D83" i="45"/>
  <c r="D87" i="45"/>
  <c r="AJ82" i="33"/>
  <c r="AJ67" i="59" s="1"/>
  <c r="AK127" i="33"/>
  <c r="AV4" i="51"/>
  <c r="AJ54" i="51"/>
  <c r="AJ22" i="1" s="1"/>
  <c r="AL123" i="41"/>
  <c r="AL122" i="41" s="1"/>
  <c r="AM81" i="33"/>
  <c r="AM66" i="59" s="1"/>
  <c r="AM123" i="1"/>
  <c r="AM122" i="1" s="1"/>
  <c r="AK42" i="42"/>
  <c r="AQ75" i="51"/>
  <c r="AG20" i="46"/>
  <c r="AF19" i="46"/>
  <c r="AI61" i="51"/>
  <c r="AI22" i="45" s="1"/>
  <c r="AU11" i="51"/>
  <c r="AQ228" i="57"/>
  <c r="V46" i="43"/>
  <c r="E281" i="51"/>
  <c r="E85" i="40"/>
  <c r="E61" i="40"/>
  <c r="CS32" i="57" l="1"/>
  <c r="CS13" i="57" s="1"/>
  <c r="AB200" i="33" s="1"/>
  <c r="AB31" i="48"/>
  <c r="DA24" i="57"/>
  <c r="DA5" i="57" s="1"/>
  <c r="AJ192" i="33" s="1"/>
  <c r="AK40" i="41"/>
  <c r="AJ31" i="41"/>
  <c r="AR224" i="57"/>
  <c r="W46" i="1"/>
  <c r="V123" i="48"/>
  <c r="V122" i="48" s="1"/>
  <c r="AR234" i="57"/>
  <c r="W46" i="48"/>
  <c r="AN17" i="49"/>
  <c r="AC62" i="55"/>
  <c r="AB176" i="33"/>
  <c r="AC65" i="55"/>
  <c r="AB179" i="33"/>
  <c r="Q120" i="40"/>
  <c r="AN17" i="47"/>
  <c r="D362" i="33"/>
  <c r="D87" i="48"/>
  <c r="D83" i="48"/>
  <c r="D88" i="48"/>
  <c r="AN123" i="45"/>
  <c r="AN122" i="45" s="1"/>
  <c r="AO36" i="45"/>
  <c r="D361" i="33"/>
  <c r="D88" i="47"/>
  <c r="D87" i="47"/>
  <c r="D83" i="47"/>
  <c r="AV13" i="51"/>
  <c r="AJ63" i="51"/>
  <c r="AJ22" i="47" s="1"/>
  <c r="AH20" i="44"/>
  <c r="AG19" i="44"/>
  <c r="AF19" i="41"/>
  <c r="AG20" i="41"/>
  <c r="AN17" i="44"/>
  <c r="V123" i="41"/>
  <c r="V122" i="41" s="1"/>
  <c r="AR232" i="57"/>
  <c r="W46" i="46"/>
  <c r="DA25" i="57"/>
  <c r="DA6" i="57" s="1"/>
  <c r="AJ193" i="33" s="1"/>
  <c r="AK40" i="42"/>
  <c r="AJ31" i="42"/>
  <c r="Q76" i="55"/>
  <c r="Q113" i="44" s="1"/>
  <c r="BA108" i="57"/>
  <c r="AZ123" i="57"/>
  <c r="AN123" i="42"/>
  <c r="AN122" i="42" s="1"/>
  <c r="AJ58" i="51"/>
  <c r="AJ22" i="43" s="1"/>
  <c r="AV8" i="51"/>
  <c r="AG19" i="47"/>
  <c r="AH20" i="47"/>
  <c r="R73" i="55"/>
  <c r="R113" i="42" s="1"/>
  <c r="BC105" i="57"/>
  <c r="BB120" i="57"/>
  <c r="AO17" i="32"/>
  <c r="AR231" i="57"/>
  <c r="W46" i="45"/>
  <c r="BV59" i="57"/>
  <c r="E67" i="48"/>
  <c r="E78" i="48"/>
  <c r="E128" i="48"/>
  <c r="E77" i="48"/>
  <c r="E112" i="48"/>
  <c r="AR226" i="57"/>
  <c r="W46" i="41"/>
  <c r="AV4" i="49"/>
  <c r="BV53" i="57"/>
  <c r="E67" i="43"/>
  <c r="E128" i="43"/>
  <c r="E78" i="43"/>
  <c r="E77" i="43"/>
  <c r="E112" i="43"/>
  <c r="AM56" i="44"/>
  <c r="AJ42" i="43"/>
  <c r="AP76" i="51"/>
  <c r="V70" i="55"/>
  <c r="BJ117" i="57"/>
  <c r="BK102" i="57"/>
  <c r="AU127" i="57"/>
  <c r="AV112" i="57"/>
  <c r="AM76" i="41"/>
  <c r="AN14" i="41"/>
  <c r="AH20" i="43"/>
  <c r="AG19" i="43"/>
  <c r="AP4" i="42"/>
  <c r="AO36" i="42"/>
  <c r="Q145" i="33"/>
  <c r="AH42" i="44"/>
  <c r="AN78" i="51"/>
  <c r="AO123" i="43"/>
  <c r="AO122" i="43" s="1"/>
  <c r="DC22" i="57"/>
  <c r="DC3" i="57" s="1"/>
  <c r="AL190" i="33" s="1"/>
  <c r="AM40" i="1"/>
  <c r="AL31" i="1"/>
  <c r="V123" i="45"/>
  <c r="V122" i="45" s="1"/>
  <c r="AQ4" i="43"/>
  <c r="AP36" i="43"/>
  <c r="AN56" i="43"/>
  <c r="AL56" i="42"/>
  <c r="BV50" i="57"/>
  <c r="E67" i="32"/>
  <c r="E77" i="32"/>
  <c r="E128" i="32"/>
  <c r="E78" i="32"/>
  <c r="E112" i="32"/>
  <c r="AO14" i="48"/>
  <c r="AN76" i="48"/>
  <c r="V123" i="46"/>
  <c r="V122" i="46" s="1"/>
  <c r="AU72" i="51"/>
  <c r="AO42" i="1"/>
  <c r="AO123" i="48"/>
  <c r="AO122" i="48" s="1"/>
  <c r="AP36" i="48"/>
  <c r="AN14" i="44"/>
  <c r="AM76" i="44"/>
  <c r="BV58" i="57"/>
  <c r="E67" i="47"/>
  <c r="E78" i="47"/>
  <c r="E128" i="47"/>
  <c r="E77" i="47"/>
  <c r="E112" i="47"/>
  <c r="O120" i="47"/>
  <c r="BK134" i="57"/>
  <c r="BK212" i="57"/>
  <c r="AV12" i="51"/>
  <c r="AJ62" i="51"/>
  <c r="AJ22" i="46" s="1"/>
  <c r="BA122" i="57"/>
  <c r="BB107" i="57"/>
  <c r="AN56" i="41"/>
  <c r="AM76" i="43"/>
  <c r="AN14" i="43"/>
  <c r="AL42" i="32"/>
  <c r="AL40" i="32" s="1"/>
  <c r="AR73" i="51"/>
  <c r="DH2" i="57"/>
  <c r="AP189" i="33"/>
  <c r="AM76" i="47"/>
  <c r="AN14" i="47"/>
  <c r="N120" i="48"/>
  <c r="AC56" i="55"/>
  <c r="AB170" i="33"/>
  <c r="AH20" i="45"/>
  <c r="AG19" i="45"/>
  <c r="AC67" i="55"/>
  <c r="AB181" i="33"/>
  <c r="AV5" i="51"/>
  <c r="AJ55" i="51"/>
  <c r="AJ22" i="32" s="1"/>
  <c r="AW4" i="51"/>
  <c r="AK54" i="51"/>
  <c r="AK22" i="1" s="1"/>
  <c r="AH20" i="48"/>
  <c r="AG19" i="48"/>
  <c r="AU16" i="51"/>
  <c r="V123" i="49"/>
  <c r="V122" i="49" s="1"/>
  <c r="BV57" i="57"/>
  <c r="E67" i="46"/>
  <c r="E78" i="46"/>
  <c r="E128" i="46"/>
  <c r="E77" i="46"/>
  <c r="E112" i="46"/>
  <c r="AC63" i="55"/>
  <c r="AB177" i="33"/>
  <c r="AC60" i="55"/>
  <c r="AB174" i="33"/>
  <c r="AJ42" i="40"/>
  <c r="AP77" i="51"/>
  <c r="AK82" i="33"/>
  <c r="AK67" i="59" s="1"/>
  <c r="AL127" i="33"/>
  <c r="AV15" i="51"/>
  <c r="AJ65" i="51"/>
  <c r="AJ22" i="49" s="1"/>
  <c r="E276" i="51"/>
  <c r="E85" i="1"/>
  <c r="E49" i="33" s="1"/>
  <c r="E51" i="59" s="1"/>
  <c r="E61" i="1"/>
  <c r="AK56" i="32"/>
  <c r="AJ34" i="33"/>
  <c r="CY27" i="57"/>
  <c r="CY8" i="57" s="1"/>
  <c r="AH195" i="33" s="1"/>
  <c r="AI40" i="40"/>
  <c r="AH31" i="40"/>
  <c r="V123" i="43"/>
  <c r="V122" i="43" s="1"/>
  <c r="AN17" i="40"/>
  <c r="BK132" i="57"/>
  <c r="BK210" i="57"/>
  <c r="AG42" i="45"/>
  <c r="AG40" i="45" s="1"/>
  <c r="AM79" i="51"/>
  <c r="AN17" i="46"/>
  <c r="R74" i="55"/>
  <c r="R113" i="43" s="1"/>
  <c r="BC106" i="57"/>
  <c r="BB121" i="57"/>
  <c r="Q144" i="33"/>
  <c r="AR225" i="57"/>
  <c r="W46" i="32"/>
  <c r="AS4" i="48"/>
  <c r="BV55" i="57"/>
  <c r="E128" i="44"/>
  <c r="E78" i="44"/>
  <c r="E67" i="44"/>
  <c r="E77" i="44"/>
  <c r="E112" i="44"/>
  <c r="V123" i="44"/>
  <c r="V122" i="44" s="1"/>
  <c r="BB110" i="57"/>
  <c r="BA125" i="57"/>
  <c r="D209" i="51"/>
  <c r="D225" i="51" s="1"/>
  <c r="D52" i="61"/>
  <c r="D66" i="61" s="1"/>
  <c r="D400" i="33"/>
  <c r="D132" i="40"/>
  <c r="D133" i="40" s="1"/>
  <c r="D134" i="40" s="1"/>
  <c r="D89" i="40"/>
  <c r="D90" i="40"/>
  <c r="D130" i="40"/>
  <c r="C129" i="40"/>
  <c r="AC42" i="48"/>
  <c r="AC40" i="48" s="1"/>
  <c r="AI82" i="51"/>
  <c r="BI223" i="57"/>
  <c r="AO36" i="1"/>
  <c r="AP4" i="1"/>
  <c r="AR228" i="57"/>
  <c r="W46" i="43"/>
  <c r="AJ61" i="51"/>
  <c r="AJ22" i="45" s="1"/>
  <c r="AV11" i="51"/>
  <c r="D360" i="33"/>
  <c r="D87" i="46"/>
  <c r="D88" i="46"/>
  <c r="D83" i="46"/>
  <c r="AO14" i="1"/>
  <c r="AN76" i="1"/>
  <c r="AJ57" i="51"/>
  <c r="AJ22" i="42" s="1"/>
  <c r="AV7" i="51"/>
  <c r="AN17" i="42"/>
  <c r="AC57" i="55"/>
  <c r="AB171" i="33"/>
  <c r="V123" i="47"/>
  <c r="V122" i="47" s="1"/>
  <c r="BK133" i="57"/>
  <c r="BK211" i="57"/>
  <c r="Q142" i="33"/>
  <c r="BV60" i="57"/>
  <c r="E77" i="49"/>
  <c r="E67" i="49"/>
  <c r="E128" i="49"/>
  <c r="E78" i="49"/>
  <c r="E112" i="49"/>
  <c r="CU31" i="57"/>
  <c r="CU12" i="57" s="1"/>
  <c r="AD199" i="33" s="1"/>
  <c r="AD31" i="47"/>
  <c r="Q120" i="45"/>
  <c r="AJ60" i="51"/>
  <c r="AJ22" i="44" s="1"/>
  <c r="AV10" i="51"/>
  <c r="AM123" i="47"/>
  <c r="AM122" i="47" s="1"/>
  <c r="D211" i="51"/>
  <c r="D227" i="51" s="1"/>
  <c r="D54" i="61"/>
  <c r="D68" i="61" s="1"/>
  <c r="D402" i="33"/>
  <c r="D89" i="45"/>
  <c r="D132" i="45"/>
  <c r="D133" i="45" s="1"/>
  <c r="D134" i="45" s="1"/>
  <c r="D90" i="45"/>
  <c r="C129" i="45"/>
  <c r="D130" i="45"/>
  <c r="AT129" i="57"/>
  <c r="AT144" i="57" s="1"/>
  <c r="AC59" i="55"/>
  <c r="AB173" i="33"/>
  <c r="AN123" i="46"/>
  <c r="AN122" i="46" s="1"/>
  <c r="CU30" i="57"/>
  <c r="CU11" i="57" s="1"/>
  <c r="AD198" i="33" s="1"/>
  <c r="AE40" i="46"/>
  <c r="AD31" i="46"/>
  <c r="AO4" i="44"/>
  <c r="AN36" i="44"/>
  <c r="AT4" i="32"/>
  <c r="AE42" i="46"/>
  <c r="AK80" i="51"/>
  <c r="AW4" i="45"/>
  <c r="AG19" i="42"/>
  <c r="AH20" i="42"/>
  <c r="AR233" i="57"/>
  <c r="W46" i="47"/>
  <c r="BK209" i="57"/>
  <c r="BK131" i="57"/>
  <c r="BK143" i="57" s="1"/>
  <c r="BK145" i="57"/>
  <c r="AN123" i="40"/>
  <c r="AN122" i="40" s="1"/>
  <c r="BJ143" i="57"/>
  <c r="P147" i="33"/>
  <c r="AN17" i="45"/>
  <c r="BB104" i="57"/>
  <c r="BA119" i="57"/>
  <c r="Q120" i="41"/>
  <c r="BV56" i="57"/>
  <c r="E128" i="45"/>
  <c r="E77" i="45"/>
  <c r="E67" i="45"/>
  <c r="E78" i="45"/>
  <c r="E112" i="45"/>
  <c r="AN17" i="41"/>
  <c r="DB23" i="57"/>
  <c r="DB4" i="57" s="1"/>
  <c r="AK191" i="33" s="1"/>
  <c r="AK31" i="32"/>
  <c r="R71" i="55"/>
  <c r="R113" i="32" s="1"/>
  <c r="BC103" i="57"/>
  <c r="BB118" i="57"/>
  <c r="D84" i="1"/>
  <c r="D88" i="32"/>
  <c r="D83" i="32"/>
  <c r="D87" i="32"/>
  <c r="D353" i="33"/>
  <c r="AO4" i="41"/>
  <c r="AN36" i="41"/>
  <c r="BV54" i="57"/>
  <c r="E60" i="40"/>
  <c r="E78" i="40"/>
  <c r="E67" i="40"/>
  <c r="E77" i="40"/>
  <c r="E128" i="40"/>
  <c r="E112" i="40"/>
  <c r="AH20" i="49"/>
  <c r="AG19" i="49"/>
  <c r="BK219" i="57"/>
  <c r="BK141" i="57"/>
  <c r="AN81" i="33"/>
  <c r="AN66" i="59" s="1"/>
  <c r="AN123" i="1"/>
  <c r="AN122" i="1" s="1"/>
  <c r="AR229" i="57"/>
  <c r="W46" i="40"/>
  <c r="AE42" i="47"/>
  <c r="AE40" i="47" s="1"/>
  <c r="AK81" i="51"/>
  <c r="AN14" i="40"/>
  <c r="AM76" i="40"/>
  <c r="AM56" i="47"/>
  <c r="CW28" i="57"/>
  <c r="CW9" i="57" s="1"/>
  <c r="AF196" i="33" s="1"/>
  <c r="AG40" i="44"/>
  <c r="AF31" i="44"/>
  <c r="AC58" i="55"/>
  <c r="AB172" i="33"/>
  <c r="BV52" i="57"/>
  <c r="E77" i="42"/>
  <c r="E67" i="42"/>
  <c r="E78" i="42"/>
  <c r="E128" i="42"/>
  <c r="E112" i="42"/>
  <c r="AM76" i="49"/>
  <c r="AN14" i="49"/>
  <c r="AE42" i="49"/>
  <c r="AK83" i="51"/>
  <c r="AP4" i="40"/>
  <c r="AO36" i="40"/>
  <c r="AR235" i="57"/>
  <c r="W46" i="49"/>
  <c r="BA124" i="57"/>
  <c r="BB109" i="57"/>
  <c r="AN76" i="45"/>
  <c r="AO14" i="45"/>
  <c r="AM123" i="41"/>
  <c r="AM122" i="41" s="1"/>
  <c r="AN17" i="43"/>
  <c r="AV113" i="57"/>
  <c r="AU128" i="57"/>
  <c r="N120" i="49"/>
  <c r="AR230" i="57"/>
  <c r="W46" i="44"/>
  <c r="CW29" i="57"/>
  <c r="CW10" i="57" s="1"/>
  <c r="AF197" i="33" s="1"/>
  <c r="AF31" i="45"/>
  <c r="AL135" i="1"/>
  <c r="AM56" i="1"/>
  <c r="D77" i="59"/>
  <c r="E50" i="32"/>
  <c r="E50" i="43"/>
  <c r="E50" i="42"/>
  <c r="E50" i="47"/>
  <c r="E50" i="49"/>
  <c r="E50" i="40"/>
  <c r="E50" i="45"/>
  <c r="E50" i="46"/>
  <c r="E50" i="41"/>
  <c r="E50" i="44"/>
  <c r="E50" i="48"/>
  <c r="E50" i="1"/>
  <c r="U120" i="1"/>
  <c r="BC67" i="57"/>
  <c r="BD66" i="57"/>
  <c r="AL56" i="45"/>
  <c r="AH20" i="46"/>
  <c r="AG19" i="46"/>
  <c r="AC64" i="55"/>
  <c r="AB178" i="33"/>
  <c r="AN56" i="48"/>
  <c r="BV51" i="57"/>
  <c r="E67" i="41"/>
  <c r="E78" i="41"/>
  <c r="E77" i="41"/>
  <c r="E128" i="41"/>
  <c r="E112" i="41"/>
  <c r="AH20" i="32"/>
  <c r="AG19" i="32"/>
  <c r="AM123" i="49"/>
  <c r="AM122" i="49" s="1"/>
  <c r="AN36" i="49"/>
  <c r="V123" i="42"/>
  <c r="V122" i="42" s="1"/>
  <c r="AM56" i="40"/>
  <c r="V123" i="32"/>
  <c r="V122" i="32" s="1"/>
  <c r="D356" i="33"/>
  <c r="D87" i="43"/>
  <c r="D83" i="43"/>
  <c r="D88" i="43"/>
  <c r="AO4" i="47"/>
  <c r="AN36" i="47"/>
  <c r="AO123" i="32"/>
  <c r="AO122" i="32" s="1"/>
  <c r="AP36" i="32"/>
  <c r="AG19" i="40"/>
  <c r="AH20" i="40"/>
  <c r="AV14" i="51"/>
  <c r="AJ64" i="51"/>
  <c r="AJ22" i="48" s="1"/>
  <c r="AM123" i="44"/>
  <c r="AM122" i="44" s="1"/>
  <c r="AV6" i="51"/>
  <c r="AJ56" i="51"/>
  <c r="AJ22" i="41" s="1"/>
  <c r="AQ14" i="32"/>
  <c r="AP76" i="32"/>
  <c r="AL42" i="42"/>
  <c r="AR75" i="51"/>
  <c r="AG19" i="1"/>
  <c r="AH20" i="1"/>
  <c r="AR227" i="57"/>
  <c r="W46" i="42"/>
  <c r="AI45" i="59"/>
  <c r="AI36" i="33"/>
  <c r="M183" i="33"/>
  <c r="D87" i="42"/>
  <c r="D88" i="42"/>
  <c r="D355" i="33"/>
  <c r="D83" i="42"/>
  <c r="G135" i="51"/>
  <c r="AN14" i="46"/>
  <c r="AM76" i="46"/>
  <c r="CY26" i="57"/>
  <c r="CY7" i="57" s="1"/>
  <c r="AH194" i="33" s="1"/>
  <c r="AI40" i="43"/>
  <c r="AH31" i="43"/>
  <c r="AC66" i="55"/>
  <c r="AB180" i="33"/>
  <c r="AJ59" i="51"/>
  <c r="AJ22" i="40" s="1"/>
  <c r="AV9" i="51"/>
  <c r="D363" i="33"/>
  <c r="D83" i="49"/>
  <c r="D87" i="49"/>
  <c r="D88" i="49"/>
  <c r="AR76" i="42"/>
  <c r="AS14" i="42"/>
  <c r="AO36" i="46"/>
  <c r="AP4" i="46"/>
  <c r="Q120" i="46"/>
  <c r="V123" i="40"/>
  <c r="V122" i="40" s="1"/>
  <c r="D358" i="33"/>
  <c r="D87" i="44"/>
  <c r="D83" i="44"/>
  <c r="D88" i="44"/>
  <c r="AK42" i="41"/>
  <c r="AQ74" i="51"/>
  <c r="AM56" i="49"/>
  <c r="AC61" i="55"/>
  <c r="AB175" i="33"/>
  <c r="AN17" i="48"/>
  <c r="CR33" i="57"/>
  <c r="CR14" i="57" s="1"/>
  <c r="AA201" i="33" s="1"/>
  <c r="AA202" i="33" s="1"/>
  <c r="AA98" i="33" s="1"/>
  <c r="AB40" i="49"/>
  <c r="AA31" i="49"/>
  <c r="D354" i="33"/>
  <c r="D88" i="41"/>
  <c r="D87" i="41"/>
  <c r="D83" i="41"/>
  <c r="AN56" i="46"/>
  <c r="AX111" i="57"/>
  <c r="AW126" i="57"/>
  <c r="BL78" i="57"/>
  <c r="BL72" i="57"/>
  <c r="BL211" i="57" s="1"/>
  <c r="BL76" i="57"/>
  <c r="BL73" i="57"/>
  <c r="BL212" i="57" s="1"/>
  <c r="BL74" i="57"/>
  <c r="BL81" i="57"/>
  <c r="BL75" i="57"/>
  <c r="BL70" i="57"/>
  <c r="BL209" i="57" s="1"/>
  <c r="BL71" i="57"/>
  <c r="BL210" i="57" s="1"/>
  <c r="BL80" i="57"/>
  <c r="BL219" i="57" s="1"/>
  <c r="BL79" i="57"/>
  <c r="BL77" i="57"/>
  <c r="AN17" i="1"/>
  <c r="V123" i="1"/>
  <c r="V122" i="1" s="1"/>
  <c r="DC23" i="57" l="1"/>
  <c r="DC4" i="57" s="1"/>
  <c r="AL191" i="33" s="1"/>
  <c r="AL31" i="32"/>
  <c r="CV31" i="57"/>
  <c r="CV12" i="57" s="1"/>
  <c r="AE199" i="33" s="1"/>
  <c r="AE31" i="47"/>
  <c r="CX29" i="57"/>
  <c r="CX10" i="57" s="1"/>
  <c r="AG197" i="33" s="1"/>
  <c r="AG31" i="45"/>
  <c r="CT32" i="57"/>
  <c r="CT13" i="57" s="1"/>
  <c r="AC200" i="33" s="1"/>
  <c r="AC31" i="48"/>
  <c r="AO81" i="33"/>
  <c r="AO66" i="59" s="1"/>
  <c r="AO123" i="1"/>
  <c r="AO122" i="1" s="1"/>
  <c r="E119" i="47"/>
  <c r="E116" i="47"/>
  <c r="E293" i="33" s="1"/>
  <c r="E308" i="33" s="1"/>
  <c r="E114" i="47"/>
  <c r="E115" i="47" s="1"/>
  <c r="E263" i="33" s="1"/>
  <c r="E278" i="33" s="1"/>
  <c r="W70" i="55"/>
  <c r="W113" i="1" s="1"/>
  <c r="BL102" i="57"/>
  <c r="BK117" i="57"/>
  <c r="AD65" i="55"/>
  <c r="AC179" i="33"/>
  <c r="D93" i="40"/>
  <c r="D94" i="40" s="1"/>
  <c r="D91" i="40"/>
  <c r="AK42" i="43"/>
  <c r="AQ76" i="51"/>
  <c r="R120" i="42"/>
  <c r="AN56" i="47"/>
  <c r="AH42" i="45"/>
  <c r="AH40" i="45" s="1"/>
  <c r="AN79" i="51"/>
  <c r="AK42" i="40"/>
  <c r="AQ77" i="51"/>
  <c r="AO56" i="43"/>
  <c r="AI20" i="47"/>
  <c r="AH19" i="47"/>
  <c r="AD61" i="55"/>
  <c r="AC175" i="33"/>
  <c r="BD103" i="57"/>
  <c r="BC118" i="57"/>
  <c r="AD59" i="55"/>
  <c r="AC173" i="33"/>
  <c r="D71" i="59"/>
  <c r="D136" i="40"/>
  <c r="C79" i="40"/>
  <c r="D148" i="40" s="1"/>
  <c r="AD56" i="55"/>
  <c r="AC170" i="33"/>
  <c r="AP123" i="43"/>
  <c r="AP122" i="43" s="1"/>
  <c r="AI20" i="44"/>
  <c r="AH19" i="44"/>
  <c r="AO17" i="49"/>
  <c r="AW14" i="51"/>
  <c r="AK64" i="51"/>
  <c r="AK22" i="48" s="1"/>
  <c r="AO76" i="45"/>
  <c r="AP14" i="45"/>
  <c r="AN76" i="40"/>
  <c r="AO14" i="40"/>
  <c r="R120" i="32"/>
  <c r="AO14" i="44"/>
  <c r="AN76" i="44"/>
  <c r="AR4" i="43"/>
  <c r="AQ36" i="43"/>
  <c r="AO17" i="45"/>
  <c r="AN56" i="44"/>
  <c r="W123" i="48"/>
  <c r="W122" i="48" s="1"/>
  <c r="AN56" i="49"/>
  <c r="AH19" i="40"/>
  <c r="AI20" i="40"/>
  <c r="E119" i="41"/>
  <c r="E116" i="41"/>
  <c r="E286" i="33" s="1"/>
  <c r="E301" i="33" s="1"/>
  <c r="E114" i="41"/>
  <c r="E115" i="41" s="1"/>
  <c r="E256" i="33" s="1"/>
  <c r="E271" i="33" s="1"/>
  <c r="C131" i="45"/>
  <c r="C137" i="45"/>
  <c r="AD60" i="55"/>
  <c r="AC174" i="33"/>
  <c r="N151" i="33"/>
  <c r="E119" i="43"/>
  <c r="E116" i="43"/>
  <c r="E288" i="33" s="1"/>
  <c r="E303" i="33" s="1"/>
  <c r="E114" i="43"/>
  <c r="E115" i="43" s="1"/>
  <c r="E258" i="33" s="1"/>
  <c r="E273" i="33" s="1"/>
  <c r="AK58" i="51"/>
  <c r="AK22" i="43" s="1"/>
  <c r="AW8" i="51"/>
  <c r="AW13" i="51"/>
  <c r="AK63" i="51"/>
  <c r="AK22" i="47" s="1"/>
  <c r="AS234" i="57"/>
  <c r="X46" i="48"/>
  <c r="AL42" i="41"/>
  <c r="AL40" i="41" s="1"/>
  <c r="AR74" i="51"/>
  <c r="R77" i="55"/>
  <c r="R113" i="45" s="1"/>
  <c r="BC109" i="57"/>
  <c r="BB124" i="57"/>
  <c r="W123" i="40"/>
  <c r="W122" i="40" s="1"/>
  <c r="D93" i="45"/>
  <c r="D94" i="45" s="1"/>
  <c r="D91" i="45"/>
  <c r="AO17" i="40"/>
  <c r="AO14" i="47"/>
  <c r="AN76" i="47"/>
  <c r="AS229" i="57"/>
  <c r="X46" i="40"/>
  <c r="C79" i="45"/>
  <c r="D148" i="45" s="1"/>
  <c r="D136" i="45"/>
  <c r="AD57" i="55"/>
  <c r="AC171" i="33"/>
  <c r="R78" i="55"/>
  <c r="R113" i="46" s="1"/>
  <c r="BC110" i="57"/>
  <c r="BB125" i="57"/>
  <c r="AD63" i="55"/>
  <c r="AC177" i="33"/>
  <c r="AP123" i="48"/>
  <c r="AP122" i="48" s="1"/>
  <c r="AQ36" i="48"/>
  <c r="DD22" i="57"/>
  <c r="DD3" i="57" s="1"/>
  <c r="AM190" i="33" s="1"/>
  <c r="AN40" i="1"/>
  <c r="AM31" i="1"/>
  <c r="AW6" i="51"/>
  <c r="AK56" i="51"/>
  <c r="AK22" i="41" s="1"/>
  <c r="AD67" i="55"/>
  <c r="AC181" i="33"/>
  <c r="C131" i="40"/>
  <c r="C137" i="40"/>
  <c r="AO17" i="1"/>
  <c r="AO17" i="48"/>
  <c r="AS235" i="57"/>
  <c r="X46" i="49"/>
  <c r="AO17" i="42"/>
  <c r="M112" i="33"/>
  <c r="AK59" i="51"/>
  <c r="AK22" i="40" s="1"/>
  <c r="AW9" i="51"/>
  <c r="AD66" i="55"/>
  <c r="AC180" i="33"/>
  <c r="AM56" i="42"/>
  <c r="AD62" i="55"/>
  <c r="AC176" i="33"/>
  <c r="W123" i="1"/>
  <c r="W122" i="1" s="1"/>
  <c r="AV72" i="51"/>
  <c r="AP42" i="1"/>
  <c r="AP36" i="46"/>
  <c r="AQ4" i="46"/>
  <c r="AS227" i="57"/>
  <c r="X46" i="42"/>
  <c r="D208" i="51"/>
  <c r="D224" i="51" s="1"/>
  <c r="D51" i="61"/>
  <c r="D65" i="61" s="1"/>
  <c r="D399" i="33"/>
  <c r="D132" i="43"/>
  <c r="D133" i="43" s="1"/>
  <c r="D134" i="43" s="1"/>
  <c r="D89" i="43"/>
  <c r="D90" i="43"/>
  <c r="C129" i="43"/>
  <c r="D130" i="43"/>
  <c r="AD64" i="55"/>
  <c r="AC178" i="33"/>
  <c r="E119" i="42"/>
  <c r="E116" i="42"/>
  <c r="E287" i="33" s="1"/>
  <c r="E302" i="33" s="1"/>
  <c r="E114" i="42"/>
  <c r="E115" i="42" s="1"/>
  <c r="E257" i="33" s="1"/>
  <c r="E272" i="33" s="1"/>
  <c r="AX4" i="45"/>
  <c r="AK60" i="51"/>
  <c r="AK22" i="44" s="1"/>
  <c r="AW10" i="51"/>
  <c r="AO56" i="41"/>
  <c r="E119" i="48"/>
  <c r="E116" i="48"/>
  <c r="E294" i="33" s="1"/>
  <c r="E309" i="33" s="1"/>
  <c r="E114" i="48"/>
  <c r="E115" i="48" s="1"/>
  <c r="E264" i="33" s="1"/>
  <c r="DB25" i="57"/>
  <c r="DB6" i="57" s="1"/>
  <c r="AK193" i="33" s="1"/>
  <c r="AL40" i="42"/>
  <c r="AK31" i="42"/>
  <c r="D214" i="51"/>
  <c r="D230" i="51" s="1"/>
  <c r="D57" i="61"/>
  <c r="D71" i="61" s="1"/>
  <c r="D405" i="33"/>
  <c r="D89" i="48"/>
  <c r="D132" i="48"/>
  <c r="D133" i="48" s="1"/>
  <c r="D134" i="48" s="1"/>
  <c r="D90" i="48"/>
  <c r="D130" i="48"/>
  <c r="C129" i="48"/>
  <c r="O81" i="55"/>
  <c r="O113" i="49" s="1"/>
  <c r="AV128" i="57"/>
  <c r="AW113" i="57"/>
  <c r="U141" i="33"/>
  <c r="V113" i="1"/>
  <c r="AM127" i="33"/>
  <c r="AL82" i="33"/>
  <c r="AL67" i="59" s="1"/>
  <c r="D48" i="33"/>
  <c r="D352" i="33"/>
  <c r="D364" i="33" s="1"/>
  <c r="D88" i="1"/>
  <c r="D83" i="1"/>
  <c r="D87" i="1"/>
  <c r="D51" i="33" s="1"/>
  <c r="D52" i="59" s="1"/>
  <c r="AS224" i="57"/>
  <c r="X46" i="1"/>
  <c r="AH19" i="42"/>
  <c r="AI20" i="42"/>
  <c r="AM135" i="1"/>
  <c r="AN56" i="1"/>
  <c r="AS226" i="57"/>
  <c r="X46" i="41"/>
  <c r="AO123" i="46"/>
  <c r="AO122" i="46" s="1"/>
  <c r="E119" i="40"/>
  <c r="E116" i="40"/>
  <c r="E289" i="33" s="1"/>
  <c r="E304" i="33" s="1"/>
  <c r="E114" i="40"/>
  <c r="E115" i="40" s="1"/>
  <c r="E259" i="33" s="1"/>
  <c r="D212" i="51"/>
  <c r="D228" i="51" s="1"/>
  <c r="D403" i="33"/>
  <c r="D55" i="61"/>
  <c r="D69" i="61" s="1"/>
  <c r="D132" i="46"/>
  <c r="D133" i="46" s="1"/>
  <c r="D134" i="46" s="1"/>
  <c r="D89" i="46"/>
  <c r="D90" i="46"/>
  <c r="C129" i="46"/>
  <c r="D130" i="46"/>
  <c r="R75" i="55"/>
  <c r="R113" i="40" s="1"/>
  <c r="BB122" i="57"/>
  <c r="BC107" i="57"/>
  <c r="AP14" i="48"/>
  <c r="AO76" i="48"/>
  <c r="AO123" i="42"/>
  <c r="AO122" i="42" s="1"/>
  <c r="AQ76" i="32"/>
  <c r="AR14" i="32"/>
  <c r="AW5" i="51"/>
  <c r="AK55" i="51"/>
  <c r="AK22" i="32" s="1"/>
  <c r="CX28" i="57"/>
  <c r="CX9" i="57" s="1"/>
  <c r="AG196" i="33" s="1"/>
  <c r="AH40" i="44"/>
  <c r="AG31" i="44"/>
  <c r="AO17" i="43"/>
  <c r="AO14" i="46"/>
  <c r="AN76" i="46"/>
  <c r="AM42" i="32"/>
  <c r="AM40" i="32" s="1"/>
  <c r="AS73" i="51"/>
  <c r="AO17" i="41"/>
  <c r="AO56" i="48"/>
  <c r="W123" i="42"/>
  <c r="W122" i="42" s="1"/>
  <c r="AS76" i="42"/>
  <c r="AT14" i="42"/>
  <c r="AT4" i="48"/>
  <c r="AJ45" i="59"/>
  <c r="AJ36" i="33"/>
  <c r="E119" i="32"/>
  <c r="E116" i="32"/>
  <c r="E285" i="33" s="1"/>
  <c r="E300" i="33" s="1"/>
  <c r="E114" i="32"/>
  <c r="E115" i="32" s="1"/>
  <c r="E255" i="33" s="1"/>
  <c r="E270" i="33" s="1"/>
  <c r="AQ4" i="42"/>
  <c r="AP36" i="42"/>
  <c r="E288" i="51"/>
  <c r="AI20" i="45"/>
  <c r="AH19" i="45"/>
  <c r="E119" i="46"/>
  <c r="E116" i="46"/>
  <c r="E292" i="33" s="1"/>
  <c r="E307" i="33" s="1"/>
  <c r="E114" i="46"/>
  <c r="E115" i="46" s="1"/>
  <c r="E262" i="33" s="1"/>
  <c r="D210" i="51"/>
  <c r="D226" i="51" s="1"/>
  <c r="D53" i="61"/>
  <c r="D67" i="61" s="1"/>
  <c r="D401" i="33"/>
  <c r="D132" i="44"/>
  <c r="D133" i="44" s="1"/>
  <c r="D134" i="44" s="1"/>
  <c r="D89" i="44"/>
  <c r="D90" i="44"/>
  <c r="D130" i="44"/>
  <c r="C129" i="44"/>
  <c r="AO123" i="40"/>
  <c r="AO122" i="40" s="1"/>
  <c r="BB108" i="57"/>
  <c r="BA123" i="57"/>
  <c r="AO14" i="43"/>
  <c r="AN76" i="43"/>
  <c r="DB24" i="57"/>
  <c r="DB5" i="57" s="1"/>
  <c r="AK192" i="33" s="1"/>
  <c r="AK31" i="41"/>
  <c r="AI20" i="49"/>
  <c r="AH19" i="49"/>
  <c r="AF42" i="46"/>
  <c r="AF40" i="46" s="1"/>
  <c r="AL80" i="51"/>
  <c r="AH19" i="1"/>
  <c r="AI20" i="1"/>
  <c r="AI20" i="46"/>
  <c r="AH19" i="46"/>
  <c r="Q148" i="33"/>
  <c r="W123" i="32"/>
  <c r="W122" i="32" s="1"/>
  <c r="AI20" i="48"/>
  <c r="AH19" i="48"/>
  <c r="W123" i="46"/>
  <c r="W122" i="46" s="1"/>
  <c r="CS33" i="57"/>
  <c r="CS14" i="57" s="1"/>
  <c r="AB201" i="33" s="1"/>
  <c r="AB202" i="33" s="1"/>
  <c r="AB98" i="33" s="1"/>
  <c r="AC40" i="49"/>
  <c r="AB31" i="49"/>
  <c r="AP123" i="32"/>
  <c r="AP122" i="32" s="1"/>
  <c r="AQ36" i="32"/>
  <c r="E116" i="44"/>
  <c r="E290" i="33" s="1"/>
  <c r="E305" i="33" s="1"/>
  <c r="E119" i="44"/>
  <c r="E114" i="44"/>
  <c r="E115" i="44" s="1"/>
  <c r="E260" i="33" s="1"/>
  <c r="E275" i="33" s="1"/>
  <c r="W123" i="47"/>
  <c r="W122" i="47" s="1"/>
  <c r="AF42" i="49"/>
  <c r="AL83" i="51"/>
  <c r="Q120" i="44"/>
  <c r="AN123" i="47"/>
  <c r="AN122" i="47" s="1"/>
  <c r="W123" i="41"/>
  <c r="W122" i="41" s="1"/>
  <c r="AN76" i="49"/>
  <c r="AO14" i="49"/>
  <c r="W123" i="44"/>
  <c r="W122" i="44" s="1"/>
  <c r="AU4" i="32"/>
  <c r="AK61" i="51"/>
  <c r="AK22" i="45" s="1"/>
  <c r="AW11" i="51"/>
  <c r="AS225" i="57"/>
  <c r="X46" i="32"/>
  <c r="AW12" i="51"/>
  <c r="AK62" i="51"/>
  <c r="AK22" i="46" s="1"/>
  <c r="AS232" i="57"/>
  <c r="X46" i="46"/>
  <c r="R120" i="43"/>
  <c r="BE66" i="57"/>
  <c r="BD67" i="57"/>
  <c r="AO17" i="46"/>
  <c r="AN123" i="49"/>
  <c r="AN122" i="49" s="1"/>
  <c r="AO36" i="49"/>
  <c r="CZ26" i="57"/>
  <c r="CZ7" i="57" s="1"/>
  <c r="AI194" i="33" s="1"/>
  <c r="AJ40" i="43"/>
  <c r="AI31" i="43"/>
  <c r="E116" i="45"/>
  <c r="E291" i="33" s="1"/>
  <c r="E306" i="33" s="1"/>
  <c r="E119" i="45"/>
  <c r="E114" i="45"/>
  <c r="E115" i="45" s="1"/>
  <c r="E261" i="33" s="1"/>
  <c r="E276" i="33" s="1"/>
  <c r="AH19" i="43"/>
  <c r="AI20" i="43"/>
  <c r="AN123" i="41"/>
  <c r="AN122" i="41" s="1"/>
  <c r="CV30" i="57"/>
  <c r="CV11" i="57" s="1"/>
  <c r="AE198" i="33" s="1"/>
  <c r="AE31" i="46"/>
  <c r="AP17" i="32"/>
  <c r="AG19" i="41"/>
  <c r="AH20" i="41"/>
  <c r="AI20" i="32"/>
  <c r="AH19" i="32"/>
  <c r="W123" i="49"/>
  <c r="W122" i="49" s="1"/>
  <c r="CZ27" i="57"/>
  <c r="CZ8" i="57" s="1"/>
  <c r="AI195" i="33" s="1"/>
  <c r="AJ40" i="40"/>
  <c r="AI31" i="40"/>
  <c r="P79" i="55"/>
  <c r="P113" i="47" s="1"/>
  <c r="AY111" i="57"/>
  <c r="AX126" i="57"/>
  <c r="D206" i="51"/>
  <c r="D222" i="51" s="1"/>
  <c r="D49" i="61"/>
  <c r="D63" i="61" s="1"/>
  <c r="D397" i="33"/>
  <c r="D89" i="41"/>
  <c r="D132" i="41"/>
  <c r="D133" i="41" s="1"/>
  <c r="D134" i="41" s="1"/>
  <c r="D90" i="41"/>
  <c r="C129" i="41"/>
  <c r="D130" i="41"/>
  <c r="D215" i="51"/>
  <c r="D231" i="51" s="1"/>
  <c r="D58" i="61"/>
  <c r="D72" i="61" s="1"/>
  <c r="D406" i="33"/>
  <c r="D89" i="49"/>
  <c r="D132" i="49"/>
  <c r="D133" i="49" s="1"/>
  <c r="D134" i="49" s="1"/>
  <c r="D90" i="49"/>
  <c r="C129" i="49"/>
  <c r="D130" i="49"/>
  <c r="N152" i="33"/>
  <c r="AN123" i="44"/>
  <c r="AN122" i="44" s="1"/>
  <c r="W123" i="43"/>
  <c r="W122" i="43" s="1"/>
  <c r="AV16" i="51"/>
  <c r="AO14" i="41"/>
  <c r="AN76" i="41"/>
  <c r="AP4" i="41"/>
  <c r="AO36" i="41"/>
  <c r="AD42" i="48"/>
  <c r="AD40" i="48" s="1"/>
  <c r="AJ82" i="51"/>
  <c r="AW15" i="51"/>
  <c r="AK65" i="51"/>
  <c r="AK22" i="49" s="1"/>
  <c r="BC120" i="57"/>
  <c r="BD105" i="57"/>
  <c r="AF42" i="47"/>
  <c r="AF40" i="47" s="1"/>
  <c r="AL81" i="51"/>
  <c r="D213" i="51"/>
  <c r="D229" i="51" s="1"/>
  <c r="D56" i="61"/>
  <c r="D70" i="61" s="1"/>
  <c r="D404" i="33"/>
  <c r="D89" i="47"/>
  <c r="D132" i="47"/>
  <c r="D133" i="47" s="1"/>
  <c r="D134" i="47" s="1"/>
  <c r="D90" i="47"/>
  <c r="D130" i="47"/>
  <c r="C129" i="47"/>
  <c r="D207" i="51"/>
  <c r="D223" i="51" s="1"/>
  <c r="D50" i="61"/>
  <c r="D64" i="61" s="1"/>
  <c r="D132" i="42"/>
  <c r="D133" i="42" s="1"/>
  <c r="D134" i="42" s="1"/>
  <c r="D89" i="42"/>
  <c r="D398" i="33"/>
  <c r="D90" i="42"/>
  <c r="C129" i="42"/>
  <c r="D130" i="42"/>
  <c r="AO123" i="45"/>
  <c r="AO122" i="45" s="1"/>
  <c r="AP36" i="45"/>
  <c r="AK57" i="51"/>
  <c r="AK22" i="42" s="1"/>
  <c r="AW7" i="51"/>
  <c r="Q149" i="33"/>
  <c r="AS230" i="57"/>
  <c r="X46" i="44"/>
  <c r="Q143" i="33"/>
  <c r="AM42" i="42"/>
  <c r="AS75" i="51"/>
  <c r="AP4" i="44"/>
  <c r="AO36" i="44"/>
  <c r="AS228" i="57"/>
  <c r="X46" i="43"/>
  <c r="AL56" i="32"/>
  <c r="AK34" i="33"/>
  <c r="AX4" i="51"/>
  <c r="AL54" i="51"/>
  <c r="AL22" i="1" s="1"/>
  <c r="W123" i="45"/>
  <c r="W122" i="45" s="1"/>
  <c r="AO17" i="44"/>
  <c r="Q146" i="33"/>
  <c r="D205" i="51"/>
  <c r="D221" i="51" s="1"/>
  <c r="D48" i="61"/>
  <c r="D62" i="61" s="1"/>
  <c r="D396" i="33"/>
  <c r="D132" i="32"/>
  <c r="D133" i="32" s="1"/>
  <c r="D134" i="32" s="1"/>
  <c r="D89" i="32"/>
  <c r="D90" i="32"/>
  <c r="D130" i="32"/>
  <c r="C129" i="32"/>
  <c r="DI2" i="57"/>
  <c r="AQ189" i="33"/>
  <c r="AP36" i="40"/>
  <c r="AQ4" i="40"/>
  <c r="AS233" i="57"/>
  <c r="X46" i="47"/>
  <c r="AW4" i="49"/>
  <c r="AI42" i="44"/>
  <c r="AO78" i="51"/>
  <c r="AO36" i="47"/>
  <c r="AP4" i="47"/>
  <c r="AP14" i="1"/>
  <c r="AO76" i="1"/>
  <c r="AO56" i="46"/>
  <c r="AN56" i="40"/>
  <c r="AM56" i="45"/>
  <c r="AU129" i="57"/>
  <c r="AU144" i="57" s="1"/>
  <c r="AD58" i="55"/>
  <c r="AC172" i="33"/>
  <c r="R72" i="55"/>
  <c r="R113" i="41" s="1"/>
  <c r="BC104" i="57"/>
  <c r="BB119" i="57"/>
  <c r="E116" i="49"/>
  <c r="E295" i="33" s="1"/>
  <c r="E310" i="33" s="1"/>
  <c r="E119" i="49"/>
  <c r="E114" i="49"/>
  <c r="E115" i="49" s="1"/>
  <c r="E265" i="33" s="1"/>
  <c r="E280" i="33" s="1"/>
  <c r="BJ223" i="57"/>
  <c r="AP36" i="1"/>
  <c r="AQ4" i="1"/>
  <c r="BD106" i="57"/>
  <c r="BC121" i="57"/>
  <c r="BV49" i="57"/>
  <c r="BV61" i="57" s="1"/>
  <c r="E39" i="33"/>
  <c r="E67" i="1"/>
  <c r="E45" i="33" s="1"/>
  <c r="E78" i="1"/>
  <c r="E128" i="1"/>
  <c r="E77" i="1"/>
  <c r="E112" i="1"/>
  <c r="O150" i="33"/>
  <c r="O80" i="55"/>
  <c r="O113" i="48" s="1"/>
  <c r="AV127" i="57"/>
  <c r="AW112" i="57"/>
  <c r="AS231" i="57"/>
  <c r="X46" i="45"/>
  <c r="AO17" i="47"/>
  <c r="CU32" i="57" l="1"/>
  <c r="CU13" i="57" s="1"/>
  <c r="AD200" i="33" s="1"/>
  <c r="AD31" i="48"/>
  <c r="DD23" i="57"/>
  <c r="DD4" i="57" s="1"/>
  <c r="AM191" i="33" s="1"/>
  <c r="AM31" i="32"/>
  <c r="DC24" i="57"/>
  <c r="DC5" i="57" s="1"/>
  <c r="AL192" i="33" s="1"/>
  <c r="AL31" i="41"/>
  <c r="CW30" i="57"/>
  <c r="CW11" i="57" s="1"/>
  <c r="AF198" i="33" s="1"/>
  <c r="AG40" i="46"/>
  <c r="AF31" i="46"/>
  <c r="CY29" i="57"/>
  <c r="CY10" i="57" s="1"/>
  <c r="AH197" i="33" s="1"/>
  <c r="AI40" i="45"/>
  <c r="AH31" i="45"/>
  <c r="CW31" i="57"/>
  <c r="CW12" i="57" s="1"/>
  <c r="AF199" i="33" s="1"/>
  <c r="AG40" i="47"/>
  <c r="AF31" i="47"/>
  <c r="AJ20" i="43"/>
  <c r="AI19" i="43"/>
  <c r="X123" i="48"/>
  <c r="X122" i="48" s="1"/>
  <c r="AQ4" i="41"/>
  <c r="AP36" i="41"/>
  <c r="AE63" i="55"/>
  <c r="AD177" i="33"/>
  <c r="AE61" i="55"/>
  <c r="AD175" i="33"/>
  <c r="AP123" i="45"/>
  <c r="AP122" i="45" s="1"/>
  <c r="AQ36" i="45"/>
  <c r="D136" i="46"/>
  <c r="C79" i="46"/>
  <c r="D148" i="46" s="1"/>
  <c r="AE64" i="55"/>
  <c r="AD178" i="33"/>
  <c r="AN42" i="32"/>
  <c r="AN40" i="32" s="1"/>
  <c r="AT73" i="51"/>
  <c r="BD110" i="57"/>
  <c r="BC125" i="57"/>
  <c r="AP56" i="46"/>
  <c r="AO76" i="41"/>
  <c r="AP14" i="41"/>
  <c r="DA26" i="57"/>
  <c r="DA7" i="57" s="1"/>
  <c r="AJ194" i="33" s="1"/>
  <c r="AK40" i="43"/>
  <c r="AJ31" i="43"/>
  <c r="E277" i="33"/>
  <c r="AW128" i="57"/>
  <c r="AX113" i="57"/>
  <c r="C131" i="43"/>
  <c r="C137" i="43"/>
  <c r="AP17" i="42"/>
  <c r="R120" i="46"/>
  <c r="R142" i="33"/>
  <c r="AJ20" i="47"/>
  <c r="AI19" i="47"/>
  <c r="AT230" i="57"/>
  <c r="Y46" i="44"/>
  <c r="AP56" i="48"/>
  <c r="AQ123" i="43"/>
  <c r="AQ122" i="43" s="1"/>
  <c r="D93" i="46"/>
  <c r="D94" i="46" s="1"/>
  <c r="D91" i="46"/>
  <c r="AX8" i="51"/>
  <c r="AL58" i="51"/>
  <c r="AL22" i="43" s="1"/>
  <c r="E119" i="1"/>
  <c r="E116" i="1"/>
  <c r="E284" i="33" s="1"/>
  <c r="E114" i="1"/>
  <c r="AP14" i="49"/>
  <c r="AO76" i="49"/>
  <c r="AP14" i="44"/>
  <c r="AO76" i="44"/>
  <c r="E121" i="47"/>
  <c r="E102" i="47"/>
  <c r="E71" i="47" s="1"/>
  <c r="E124" i="47"/>
  <c r="DA27" i="57"/>
  <c r="DA8" i="57" s="1"/>
  <c r="AJ195" i="33" s="1"/>
  <c r="AK40" i="40"/>
  <c r="AJ31" i="40"/>
  <c r="AP17" i="44"/>
  <c r="AV129" i="57"/>
  <c r="AV144" i="57" s="1"/>
  <c r="D93" i="43"/>
  <c r="D94" i="43" s="1"/>
  <c r="D91" i="43"/>
  <c r="E102" i="43"/>
  <c r="E71" i="43" s="1"/>
  <c r="E124" i="43"/>
  <c r="E121" i="43"/>
  <c r="AP56" i="43"/>
  <c r="E48" i="59"/>
  <c r="AQ14" i="1"/>
  <c r="AP76" i="1"/>
  <c r="AJ20" i="46"/>
  <c r="AI19" i="46"/>
  <c r="E121" i="46"/>
  <c r="E124" i="46"/>
  <c r="E102" i="46"/>
  <c r="E71" i="46" s="1"/>
  <c r="E274" i="33"/>
  <c r="O120" i="49"/>
  <c r="AE57" i="55"/>
  <c r="AD171" i="33"/>
  <c r="AO76" i="40"/>
  <c r="AP14" i="40"/>
  <c r="D204" i="51"/>
  <c r="D220" i="51" s="1"/>
  <c r="D47" i="61"/>
  <c r="D61" i="61" s="1"/>
  <c r="D89" i="1"/>
  <c r="D132" i="1"/>
  <c r="D133" i="1" s="1"/>
  <c r="D134" i="1" s="1"/>
  <c r="D395" i="33"/>
  <c r="D90" i="1"/>
  <c r="D130" i="1"/>
  <c r="C129" i="1"/>
  <c r="AX15" i="51"/>
  <c r="AL65" i="51"/>
  <c r="AL22" i="49" s="1"/>
  <c r="AE66" i="55"/>
  <c r="AD180" i="33"/>
  <c r="D50" i="59"/>
  <c r="D52" i="33"/>
  <c r="D53" i="59" s="1"/>
  <c r="D53" i="33"/>
  <c r="D54" i="59" s="1"/>
  <c r="D59" i="61"/>
  <c r="D73" i="61" s="1"/>
  <c r="D87" i="33"/>
  <c r="D369" i="33"/>
  <c r="D375" i="33" s="1"/>
  <c r="AI19" i="48"/>
  <c r="AJ20" i="48"/>
  <c r="AX13" i="51"/>
  <c r="AL63" i="51"/>
  <c r="AL22" i="47" s="1"/>
  <c r="D330" i="33"/>
  <c r="D343" i="33" s="1"/>
  <c r="AI19" i="1"/>
  <c r="AJ20" i="1"/>
  <c r="AL42" i="40"/>
  <c r="AR77" i="51"/>
  <c r="AK45" i="59"/>
  <c r="AK36" i="33"/>
  <c r="C140" i="45"/>
  <c r="B141" i="45"/>
  <c r="BK223" i="57"/>
  <c r="AQ36" i="1"/>
  <c r="AR4" i="1"/>
  <c r="AG42" i="49"/>
  <c r="AM83" i="51"/>
  <c r="AP17" i="43"/>
  <c r="N183" i="33"/>
  <c r="AT233" i="57"/>
  <c r="Y46" i="47"/>
  <c r="AI19" i="49"/>
  <c r="AJ20" i="49"/>
  <c r="AR4" i="42"/>
  <c r="AQ36" i="42"/>
  <c r="AW72" i="51"/>
  <c r="AQ42" i="1"/>
  <c r="AQ17" i="32"/>
  <c r="AN135" i="1"/>
  <c r="AO56" i="1"/>
  <c r="DC25" i="57"/>
  <c r="DC6" i="57" s="1"/>
  <c r="AL193" i="33" s="1"/>
  <c r="AM40" i="42"/>
  <c r="AL31" i="42"/>
  <c r="AJ20" i="44"/>
  <c r="AI19" i="44"/>
  <c r="AM42" i="41"/>
  <c r="AM40" i="41" s="1"/>
  <c r="AS74" i="51"/>
  <c r="AY4" i="45"/>
  <c r="X70" i="55"/>
  <c r="X113" i="1" s="1"/>
  <c r="BM102" i="57"/>
  <c r="C131" i="46"/>
  <c r="C137" i="46"/>
  <c r="AS4" i="43"/>
  <c r="AR36" i="43"/>
  <c r="AQ4" i="47"/>
  <c r="AP36" i="47"/>
  <c r="X123" i="49"/>
  <c r="X122" i="49" s="1"/>
  <c r="E124" i="40"/>
  <c r="E121" i="40"/>
  <c r="E102" i="40"/>
  <c r="E71" i="40" s="1"/>
  <c r="D93" i="42"/>
  <c r="D94" i="42" s="1"/>
  <c r="D91" i="42"/>
  <c r="S74" i="55"/>
  <c r="S113" i="43" s="1"/>
  <c r="BE106" i="57"/>
  <c r="BD121" i="57"/>
  <c r="AX4" i="49"/>
  <c r="E297" i="51"/>
  <c r="E293" i="51"/>
  <c r="E301" i="51"/>
  <c r="E300" i="51"/>
  <c r="E292" i="51"/>
  <c r="E296" i="51"/>
  <c r="E294" i="51"/>
  <c r="E291" i="51"/>
  <c r="E299" i="51"/>
  <c r="E298" i="51"/>
  <c r="E295" i="51"/>
  <c r="X123" i="47"/>
  <c r="X122" i="47" s="1"/>
  <c r="AP123" i="42"/>
  <c r="AP122" i="42" s="1"/>
  <c r="AP123" i="40"/>
  <c r="AP122" i="40" s="1"/>
  <c r="BF66" i="57"/>
  <c r="BE67" i="57"/>
  <c r="AX5" i="51"/>
  <c r="AX16" i="51" s="1"/>
  <c r="AL55" i="51"/>
  <c r="AL22" i="32" s="1"/>
  <c r="F133" i="51"/>
  <c r="C72" i="59"/>
  <c r="C140" i="40"/>
  <c r="B141" i="40"/>
  <c r="AP17" i="40"/>
  <c r="AO56" i="47"/>
  <c r="AE65" i="55"/>
  <c r="AD179" i="33"/>
  <c r="R120" i="40"/>
  <c r="AP17" i="41"/>
  <c r="AH19" i="41"/>
  <c r="AI20" i="41"/>
  <c r="AT227" i="57"/>
  <c r="Y46" i="42"/>
  <c r="AP123" i="46"/>
  <c r="AP122" i="46" s="1"/>
  <c r="AO123" i="44"/>
  <c r="AO122" i="44" s="1"/>
  <c r="R145" i="33"/>
  <c r="AQ123" i="32"/>
  <c r="AQ122" i="32" s="1"/>
  <c r="AR36" i="32"/>
  <c r="E121" i="32"/>
  <c r="E102" i="32"/>
  <c r="E71" i="32" s="1"/>
  <c r="E124" i="32"/>
  <c r="AR76" i="32"/>
  <c r="AS14" i="32"/>
  <c r="E279" i="33"/>
  <c r="AO123" i="41"/>
  <c r="AO122" i="41" s="1"/>
  <c r="S71" i="55"/>
  <c r="S113" i="32" s="1"/>
  <c r="BE103" i="57"/>
  <c r="BD118" i="57"/>
  <c r="P120" i="47"/>
  <c r="AT235" i="57"/>
  <c r="Y46" i="49"/>
  <c r="D93" i="48"/>
  <c r="D94" i="48" s="1"/>
  <c r="D91" i="48"/>
  <c r="AY4" i="51"/>
  <c r="AM54" i="51"/>
  <c r="AM22" i="1" s="1"/>
  <c r="X123" i="42"/>
  <c r="X122" i="42" s="1"/>
  <c r="BC119" i="57"/>
  <c r="BD104" i="57"/>
  <c r="AI19" i="42"/>
  <c r="AJ20" i="42"/>
  <c r="AE67" i="55"/>
  <c r="AD181" i="33"/>
  <c r="C131" i="44"/>
  <c r="C137" i="44"/>
  <c r="AL59" i="51"/>
  <c r="AL22" i="40" s="1"/>
  <c r="AX9" i="51"/>
  <c r="AT234" i="57"/>
  <c r="Y46" i="48"/>
  <c r="AM82" i="33"/>
  <c r="AM67" i="59" s="1"/>
  <c r="AN127" i="33"/>
  <c r="AX7" i="51"/>
  <c r="AL57" i="51"/>
  <c r="AL22" i="42" s="1"/>
  <c r="C131" i="48"/>
  <c r="C137" i="48"/>
  <c r="AP17" i="46"/>
  <c r="AO76" i="47"/>
  <c r="AP14" i="47"/>
  <c r="AP17" i="49"/>
  <c r="E102" i="41"/>
  <c r="E71" i="41" s="1"/>
  <c r="E121" i="41"/>
  <c r="E124" i="41"/>
  <c r="E102" i="49"/>
  <c r="E71" i="49" s="1"/>
  <c r="E124" i="49"/>
  <c r="E121" i="49"/>
  <c r="AI19" i="40"/>
  <c r="AJ20" i="40"/>
  <c r="D93" i="32"/>
  <c r="D94" i="32" s="1"/>
  <c r="D91" i="32"/>
  <c r="X123" i="46"/>
  <c r="X122" i="46" s="1"/>
  <c r="AP14" i="43"/>
  <c r="AO76" i="43"/>
  <c r="E124" i="48"/>
  <c r="E102" i="48"/>
  <c r="E71" i="48" s="1"/>
  <c r="E121" i="48"/>
  <c r="AE62" i="55"/>
  <c r="AD176" i="33"/>
  <c r="AO56" i="49"/>
  <c r="R144" i="33"/>
  <c r="X123" i="44"/>
  <c r="X122" i="44" s="1"/>
  <c r="AQ123" i="48"/>
  <c r="AQ122" i="48" s="1"/>
  <c r="AR36" i="48"/>
  <c r="AP17" i="45"/>
  <c r="AN56" i="45"/>
  <c r="O120" i="48"/>
  <c r="AP14" i="46"/>
  <c r="AO76" i="46"/>
  <c r="AQ36" i="46"/>
  <c r="AR4" i="46"/>
  <c r="C131" i="47"/>
  <c r="C137" i="47"/>
  <c r="D136" i="49"/>
  <c r="C79" i="49"/>
  <c r="D148" i="49" s="1"/>
  <c r="DJ2" i="57"/>
  <c r="AR189" i="33"/>
  <c r="AT232" i="57"/>
  <c r="Y46" i="46"/>
  <c r="AX6" i="51"/>
  <c r="AL56" i="51"/>
  <c r="AL22" i="41" s="1"/>
  <c r="AL42" i="43"/>
  <c r="AR76" i="51"/>
  <c r="AL61" i="51"/>
  <c r="AL22" i="45" s="1"/>
  <c r="AX11" i="51"/>
  <c r="AE42" i="48"/>
  <c r="AE40" i="48" s="1"/>
  <c r="AK82" i="51"/>
  <c r="D93" i="44"/>
  <c r="D94" i="44" s="1"/>
  <c r="D91" i="44"/>
  <c r="E124" i="42"/>
  <c r="E121" i="42"/>
  <c r="E102" i="42"/>
  <c r="E71" i="42" s="1"/>
  <c r="V120" i="1"/>
  <c r="D136" i="43"/>
  <c r="C79" i="43"/>
  <c r="D148" i="43" s="1"/>
  <c r="AQ14" i="45"/>
  <c r="AP76" i="45"/>
  <c r="AE60" i="55"/>
  <c r="AD174" i="33"/>
  <c r="AJ20" i="32"/>
  <c r="AI19" i="32"/>
  <c r="Q147" i="33"/>
  <c r="AI42" i="45"/>
  <c r="AO79" i="51"/>
  <c r="X123" i="41"/>
  <c r="X122" i="41" s="1"/>
  <c r="AP17" i="1"/>
  <c r="AQ36" i="40"/>
  <c r="AR4" i="40"/>
  <c r="D136" i="47"/>
  <c r="C79" i="47"/>
  <c r="D148" i="47" s="1"/>
  <c r="D136" i="32"/>
  <c r="C79" i="32"/>
  <c r="D148" i="32" s="1"/>
  <c r="AN42" i="42"/>
  <c r="AT75" i="51"/>
  <c r="AG42" i="47"/>
  <c r="AM81" i="51"/>
  <c r="C131" i="41"/>
  <c r="C137" i="41"/>
  <c r="R76" i="55"/>
  <c r="R113" i="44" s="1"/>
  <c r="BB123" i="57"/>
  <c r="BC108" i="57"/>
  <c r="AU4" i="48"/>
  <c r="X123" i="1"/>
  <c r="X122" i="1" s="1"/>
  <c r="AT231" i="57"/>
  <c r="Y46" i="45"/>
  <c r="W120" i="1"/>
  <c r="E124" i="45"/>
  <c r="E121" i="45"/>
  <c r="E102" i="45"/>
  <c r="E71" i="45" s="1"/>
  <c r="AO56" i="40"/>
  <c r="AO123" i="49"/>
  <c r="AO122" i="49" s="1"/>
  <c r="AP36" i="49"/>
  <c r="AO123" i="47"/>
  <c r="AO122" i="47" s="1"/>
  <c r="X123" i="40"/>
  <c r="X122" i="40" s="1"/>
  <c r="AT229" i="57"/>
  <c r="Y46" i="40"/>
  <c r="AG42" i="46"/>
  <c r="AM80" i="51"/>
  <c r="AX14" i="51"/>
  <c r="AL64" i="51"/>
  <c r="AL22" i="48" s="1"/>
  <c r="CY28" i="57"/>
  <c r="CY9" i="57" s="1"/>
  <c r="AH196" i="33" s="1"/>
  <c r="AI40" i="44"/>
  <c r="AH31" i="44"/>
  <c r="C131" i="49"/>
  <c r="C137" i="49"/>
  <c r="D93" i="49"/>
  <c r="D94" i="49" s="1"/>
  <c r="D91" i="49"/>
  <c r="E121" i="44"/>
  <c r="E124" i="44"/>
  <c r="E102" i="44"/>
  <c r="E71" i="44" s="1"/>
  <c r="C131" i="32"/>
  <c r="C137" i="32"/>
  <c r="AP36" i="44"/>
  <c r="AQ4" i="44"/>
  <c r="R120" i="41"/>
  <c r="D93" i="41"/>
  <c r="D94" i="41" s="1"/>
  <c r="D91" i="41"/>
  <c r="AL62" i="51"/>
  <c r="AL22" i="46" s="1"/>
  <c r="AX12" i="51"/>
  <c r="AT76" i="42"/>
  <c r="AU14" i="42"/>
  <c r="AT224" i="57"/>
  <c r="Y46" i="1"/>
  <c r="AP56" i="41"/>
  <c r="DE22" i="57"/>
  <c r="DE3" i="57" s="1"/>
  <c r="AN190" i="33" s="1"/>
  <c r="AO40" i="1"/>
  <c r="AN31" i="1"/>
  <c r="AE56" i="55"/>
  <c r="AD170" i="33"/>
  <c r="AW127" i="57"/>
  <c r="AX112" i="57"/>
  <c r="C131" i="42"/>
  <c r="C137" i="42"/>
  <c r="AI19" i="45"/>
  <c r="AJ20" i="45"/>
  <c r="AW16" i="51"/>
  <c r="C79" i="48"/>
  <c r="D148" i="48" s="1"/>
  <c r="D136" i="48"/>
  <c r="C79" i="42"/>
  <c r="D148" i="42" s="1"/>
  <c r="D136" i="42"/>
  <c r="AM56" i="32"/>
  <c r="AL34" i="33"/>
  <c r="X123" i="43"/>
  <c r="X122" i="43" s="1"/>
  <c r="AE58" i="55"/>
  <c r="AD172" i="33"/>
  <c r="AP17" i="47"/>
  <c r="S73" i="55"/>
  <c r="S113" i="42" s="1"/>
  <c r="BD120" i="57"/>
  <c r="BE105" i="57"/>
  <c r="C79" i="41"/>
  <c r="D148" i="41" s="1"/>
  <c r="D136" i="41"/>
  <c r="X123" i="32"/>
  <c r="X122" i="32" s="1"/>
  <c r="CT33" i="57"/>
  <c r="CT14" i="57" s="1"/>
  <c r="AC201" i="33" s="1"/>
  <c r="AC202" i="33" s="1"/>
  <c r="AC98" i="33" s="1"/>
  <c r="AD40" i="49"/>
  <c r="AC31" i="49"/>
  <c r="AL60" i="51"/>
  <c r="AL22" i="44" s="1"/>
  <c r="AX10" i="51"/>
  <c r="AN56" i="42"/>
  <c r="BD109" i="57"/>
  <c r="BC124" i="57"/>
  <c r="D328" i="33"/>
  <c r="D341" i="33" s="1"/>
  <c r="X123" i="45"/>
  <c r="X122" i="45" s="1"/>
  <c r="BC122" i="57"/>
  <c r="BD107" i="57"/>
  <c r="AE59" i="55"/>
  <c r="AD173" i="33"/>
  <c r="AV4" i="32"/>
  <c r="AZ111" i="57"/>
  <c r="AY126" i="57"/>
  <c r="C79" i="44"/>
  <c r="D148" i="44" s="1"/>
  <c r="D136" i="44"/>
  <c r="AJ42" i="44"/>
  <c r="AP78" i="51"/>
  <c r="AP17" i="48"/>
  <c r="AP81" i="33"/>
  <c r="AP66" i="59" s="1"/>
  <c r="AP123" i="1"/>
  <c r="AP122" i="1" s="1"/>
  <c r="E290" i="51"/>
  <c r="AT226" i="57"/>
  <c r="Y46" i="41"/>
  <c r="D93" i="47"/>
  <c r="D94" i="47" s="1"/>
  <c r="D91" i="47"/>
  <c r="AT228" i="57"/>
  <c r="Y46" i="43"/>
  <c r="Y46" i="32"/>
  <c r="AT225" i="57"/>
  <c r="AQ14" i="48"/>
  <c r="AP76" i="48"/>
  <c r="R120" i="45"/>
  <c r="AO56" i="44"/>
  <c r="DE23" i="57" l="1"/>
  <c r="DE4" i="57" s="1"/>
  <c r="AN191" i="33" s="1"/>
  <c r="AN31" i="32"/>
  <c r="DD24" i="57"/>
  <c r="DD5" i="57" s="1"/>
  <c r="AM192" i="33" s="1"/>
  <c r="AM31" i="41"/>
  <c r="CV32" i="57"/>
  <c r="CV13" i="57" s="1"/>
  <c r="AE200" i="33" s="1"/>
  <c r="AE31" i="48"/>
  <c r="AY8" i="51"/>
  <c r="AM58" i="51"/>
  <c r="AM22" i="43" s="1"/>
  <c r="AY15" i="51"/>
  <c r="AM65" i="51"/>
  <c r="AM22" i="49" s="1"/>
  <c r="AY10" i="51"/>
  <c r="AM60" i="51"/>
  <c r="AM22" i="44" s="1"/>
  <c r="AR123" i="48"/>
  <c r="AR122" i="48" s="1"/>
  <c r="AS36" i="48"/>
  <c r="AP56" i="40"/>
  <c r="AQ17" i="49"/>
  <c r="D93" i="1"/>
  <c r="D94" i="1" s="1"/>
  <c r="D157" i="1" s="1"/>
  <c r="D91" i="1"/>
  <c r="AQ56" i="46"/>
  <c r="AY4" i="49"/>
  <c r="CU33" i="57"/>
  <c r="CU14" i="57" s="1"/>
  <c r="AD201" i="33" s="1"/>
  <c r="AD202" i="33" s="1"/>
  <c r="AD98" i="33" s="1"/>
  <c r="AE40" i="49"/>
  <c r="AD31" i="49"/>
  <c r="E162" i="33"/>
  <c r="E86" i="45"/>
  <c r="D69" i="59"/>
  <c r="C79" i="1"/>
  <c r="D148" i="1" s="1"/>
  <c r="D136" i="1"/>
  <c r="C140" i="42"/>
  <c r="B141" i="42"/>
  <c r="W141" i="33"/>
  <c r="AJ42" i="45"/>
  <c r="AJ40" i="45" s="1"/>
  <c r="AP79" i="51"/>
  <c r="AP76" i="47"/>
  <c r="AQ14" i="47"/>
  <c r="AZ4" i="51"/>
  <c r="AN54" i="51"/>
  <c r="AN22" i="1" s="1"/>
  <c r="DB26" i="57"/>
  <c r="DB7" i="57" s="1"/>
  <c r="AK194" i="33" s="1"/>
  <c r="AL40" i="43"/>
  <c r="AK31" i="43"/>
  <c r="E424" i="51"/>
  <c r="E146" i="61"/>
  <c r="E160" i="61" s="1"/>
  <c r="E70" i="49"/>
  <c r="AM42" i="43"/>
  <c r="AS76" i="51"/>
  <c r="C131" i="1"/>
  <c r="C137" i="1"/>
  <c r="E419" i="51"/>
  <c r="E141" i="61"/>
  <c r="E155" i="61" s="1"/>
  <c r="E70" i="44"/>
  <c r="AQ17" i="1"/>
  <c r="E417" i="51"/>
  <c r="E139" i="61"/>
  <c r="E153" i="61" s="1"/>
  <c r="E70" i="43"/>
  <c r="AQ17" i="48"/>
  <c r="AJ19" i="45"/>
  <c r="AK20" i="45"/>
  <c r="E161" i="33"/>
  <c r="E86" i="44"/>
  <c r="E420" i="51"/>
  <c r="E142" i="61"/>
  <c r="E156" i="61" s="1"/>
  <c r="E70" i="45"/>
  <c r="CX31" i="57"/>
  <c r="CX12" i="57" s="1"/>
  <c r="AG199" i="33" s="1"/>
  <c r="AG31" i="47"/>
  <c r="DD25" i="57"/>
  <c r="DD6" i="57" s="1"/>
  <c r="AM193" i="33" s="1"/>
  <c r="AN40" i="42"/>
  <c r="AM31" i="42"/>
  <c r="D411" i="33"/>
  <c r="D81" i="59" s="1"/>
  <c r="D409" i="33"/>
  <c r="D79" i="59" s="1"/>
  <c r="D410" i="33"/>
  <c r="D80" i="59" s="1"/>
  <c r="D408" i="33"/>
  <c r="D78" i="59" s="1"/>
  <c r="AK42" i="44"/>
  <c r="AQ78" i="51"/>
  <c r="AY6" i="51"/>
  <c r="AM56" i="51"/>
  <c r="AM22" i="41" s="1"/>
  <c r="S78" i="55"/>
  <c r="S113" i="46" s="1"/>
  <c r="BE110" i="57"/>
  <c r="BD125" i="57"/>
  <c r="P80" i="55"/>
  <c r="P113" i="48" s="1"/>
  <c r="AX127" i="57"/>
  <c r="AY112" i="57"/>
  <c r="Y123" i="46"/>
  <c r="Y122" i="46" s="1"/>
  <c r="B133" i="51"/>
  <c r="BE121" i="57"/>
  <c r="BF106" i="57"/>
  <c r="AO135" i="1"/>
  <c r="AP56" i="1"/>
  <c r="AM42" i="40"/>
  <c r="AS77" i="51"/>
  <c r="AO42" i="32"/>
  <c r="AO40" i="32" s="1"/>
  <c r="AU73" i="51"/>
  <c r="AN42" i="41"/>
  <c r="AN40" i="41" s="1"/>
  <c r="AT74" i="51"/>
  <c r="E166" i="33"/>
  <c r="E86" i="49"/>
  <c r="AP56" i="47"/>
  <c r="S120" i="43"/>
  <c r="AW4" i="32"/>
  <c r="DK2" i="57"/>
  <c r="AS189" i="33"/>
  <c r="AR17" i="32"/>
  <c r="AF60" i="55"/>
  <c r="AE174" i="33"/>
  <c r="AM57" i="51"/>
  <c r="AM22" i="42" s="1"/>
  <c r="AY7" i="51"/>
  <c r="BF103" i="57"/>
  <c r="BE118" i="57"/>
  <c r="AJ20" i="41"/>
  <c r="AI19" i="41"/>
  <c r="AR4" i="47"/>
  <c r="AQ36" i="47"/>
  <c r="AS4" i="42"/>
  <c r="AR36" i="42"/>
  <c r="AY13" i="51"/>
  <c r="AM63" i="51"/>
  <c r="AM22" i="47" s="1"/>
  <c r="AQ17" i="42"/>
  <c r="E414" i="51"/>
  <c r="E136" i="61"/>
  <c r="E150" i="61" s="1"/>
  <c r="E70" i="32"/>
  <c r="AK20" i="43"/>
  <c r="AJ19" i="43"/>
  <c r="AQ123" i="40"/>
  <c r="AQ122" i="40" s="1"/>
  <c r="D333" i="33"/>
  <c r="D346" i="33" s="1"/>
  <c r="E415" i="51"/>
  <c r="E137" i="61"/>
  <c r="E151" i="61" s="1"/>
  <c r="E70" i="41"/>
  <c r="AK20" i="32"/>
  <c r="AJ19" i="32"/>
  <c r="P150" i="33"/>
  <c r="AR14" i="45"/>
  <c r="AQ76" i="45"/>
  <c r="AP123" i="47"/>
  <c r="AP122" i="47" s="1"/>
  <c r="V141" i="33"/>
  <c r="AQ14" i="46"/>
  <c r="AP76" i="46"/>
  <c r="AQ14" i="43"/>
  <c r="AP76" i="43"/>
  <c r="Y123" i="48"/>
  <c r="Y122" i="48" s="1"/>
  <c r="S120" i="32"/>
  <c r="AR123" i="43"/>
  <c r="AR122" i="43" s="1"/>
  <c r="AJ19" i="48"/>
  <c r="AK20" i="48"/>
  <c r="AF65" i="55"/>
  <c r="AE179" i="33"/>
  <c r="AY11" i="51"/>
  <c r="AM61" i="51"/>
  <c r="AM22" i="45" s="1"/>
  <c r="AF66" i="55"/>
  <c r="AE180" i="33"/>
  <c r="AQ56" i="43"/>
  <c r="BL223" i="57"/>
  <c r="AR36" i="1"/>
  <c r="AS4" i="1"/>
  <c r="Y123" i="44"/>
  <c r="Y122" i="44" s="1"/>
  <c r="Q79" i="55"/>
  <c r="Q113" i="47" s="1"/>
  <c r="BA111" i="57"/>
  <c r="AZ126" i="57"/>
  <c r="D334" i="33"/>
  <c r="D347" i="33" s="1"/>
  <c r="AF57" i="55"/>
  <c r="AE171" i="33"/>
  <c r="CX30" i="57"/>
  <c r="CX11" i="57" s="1"/>
  <c r="AG198" i="33" s="1"/>
  <c r="AH40" i="46"/>
  <c r="AG31" i="46"/>
  <c r="E160" i="33"/>
  <c r="E86" i="40"/>
  <c r="AV4" i="48"/>
  <c r="BC123" i="57"/>
  <c r="BD108" i="57"/>
  <c r="D327" i="33"/>
  <c r="D340" i="33" s="1"/>
  <c r="AQ123" i="42"/>
  <c r="AQ122" i="42" s="1"/>
  <c r="AU224" i="57"/>
  <c r="Z46" i="1"/>
  <c r="C140" i="41"/>
  <c r="B141" i="41"/>
  <c r="AU234" i="57"/>
  <c r="Z46" i="48"/>
  <c r="AT4" i="43"/>
  <c r="AS36" i="43"/>
  <c r="AJ19" i="49"/>
  <c r="AK20" i="49"/>
  <c r="AK20" i="46"/>
  <c r="AJ19" i="46"/>
  <c r="AQ14" i="44"/>
  <c r="AP76" i="44"/>
  <c r="AF61" i="55"/>
  <c r="AE175" i="33"/>
  <c r="E157" i="33"/>
  <c r="E86" i="41"/>
  <c r="C140" i="32"/>
  <c r="B141" i="32"/>
  <c r="CZ28" i="57"/>
  <c r="CZ9" i="57" s="1"/>
  <c r="AI196" i="33" s="1"/>
  <c r="AJ40" i="44"/>
  <c r="AI31" i="44"/>
  <c r="BG66" i="57"/>
  <c r="BF67" i="57"/>
  <c r="AQ17" i="47"/>
  <c r="Y123" i="42"/>
  <c r="Y122" i="42" s="1"/>
  <c r="D326" i="33"/>
  <c r="D339" i="33" s="1"/>
  <c r="AR123" i="32"/>
  <c r="AR122" i="32" s="1"/>
  <c r="AS36" i="32"/>
  <c r="AQ81" i="33"/>
  <c r="AQ66" i="59" s="1"/>
  <c r="AQ123" i="1"/>
  <c r="AQ122" i="1" s="1"/>
  <c r="D329" i="33"/>
  <c r="D342" i="33" s="1"/>
  <c r="AQ17" i="44"/>
  <c r="Y123" i="49"/>
  <c r="Y122" i="49" s="1"/>
  <c r="CZ29" i="57"/>
  <c r="CZ10" i="57" s="1"/>
  <c r="AI197" i="33" s="1"/>
  <c r="AI31" i="45"/>
  <c r="AF64" i="55"/>
  <c r="AE178" i="33"/>
  <c r="E140" i="61"/>
  <c r="E154" i="61" s="1"/>
  <c r="E418" i="51"/>
  <c r="E70" i="40"/>
  <c r="E69" i="40" s="1"/>
  <c r="AH42" i="46"/>
  <c r="AN80" i="51"/>
  <c r="R149" i="33"/>
  <c r="AF58" i="55"/>
  <c r="AE172" i="33"/>
  <c r="E416" i="51"/>
  <c r="E138" i="61"/>
  <c r="E152" i="61" s="1"/>
  <c r="E70" i="42"/>
  <c r="O151" i="33"/>
  <c r="C140" i="46"/>
  <c r="B141" i="46"/>
  <c r="Y123" i="47"/>
  <c r="Y122" i="47" s="1"/>
  <c r="AF63" i="55"/>
  <c r="AE177" i="33"/>
  <c r="R143" i="33"/>
  <c r="AR36" i="40"/>
  <c r="AS4" i="40"/>
  <c r="E159" i="33"/>
  <c r="E86" i="43"/>
  <c r="C140" i="49"/>
  <c r="B141" i="49"/>
  <c r="AQ123" i="45"/>
  <c r="AQ122" i="45" s="1"/>
  <c r="AR36" i="45"/>
  <c r="E423" i="51"/>
  <c r="E145" i="61"/>
  <c r="E159" i="61" s="1"/>
  <c r="E70" i="48"/>
  <c r="E164" i="33"/>
  <c r="E86" i="47"/>
  <c r="AQ123" i="46"/>
  <c r="AQ122" i="46" s="1"/>
  <c r="Y123" i="43"/>
  <c r="Y122" i="43" s="1"/>
  <c r="AU229" i="57"/>
  <c r="Z46" i="40"/>
  <c r="Y123" i="41"/>
  <c r="Y122" i="41" s="1"/>
  <c r="AL45" i="59"/>
  <c r="AL36" i="33"/>
  <c r="AO42" i="42"/>
  <c r="AU75" i="51"/>
  <c r="E158" i="33"/>
  <c r="E86" i="42"/>
  <c r="AU233" i="57"/>
  <c r="Z46" i="47"/>
  <c r="AQ14" i="49"/>
  <c r="AP76" i="49"/>
  <c r="C140" i="43"/>
  <c r="B141" i="43"/>
  <c r="AH42" i="49"/>
  <c r="AN83" i="51"/>
  <c r="Y123" i="45"/>
  <c r="Y122" i="45" s="1"/>
  <c r="AP76" i="40"/>
  <c r="AQ14" i="40"/>
  <c r="AU235" i="57"/>
  <c r="Z46" i="49"/>
  <c r="AU230" i="57"/>
  <c r="Z46" i="44"/>
  <c r="BF105" i="57"/>
  <c r="BE120" i="57"/>
  <c r="C140" i="48"/>
  <c r="B141" i="48"/>
  <c r="AK20" i="47"/>
  <c r="AJ19" i="47"/>
  <c r="AF62" i="55"/>
  <c r="AE176" i="33"/>
  <c r="Y123" i="40"/>
  <c r="Y122" i="40" s="1"/>
  <c r="AU228" i="57"/>
  <c r="Z46" i="43"/>
  <c r="AY9" i="51"/>
  <c r="AM59" i="51"/>
  <c r="AM22" i="40" s="1"/>
  <c r="AU226" i="57"/>
  <c r="Z46" i="41"/>
  <c r="AM62" i="51"/>
  <c r="AM22" i="46" s="1"/>
  <c r="AY12" i="51"/>
  <c r="F134" i="51"/>
  <c r="C140" i="44"/>
  <c r="B141" i="44"/>
  <c r="AQ17" i="41"/>
  <c r="Y70" i="55"/>
  <c r="Y113" i="1" s="1"/>
  <c r="BN102" i="57"/>
  <c r="E115" i="1"/>
  <c r="E254" i="33" s="1"/>
  <c r="E269" i="33" s="1"/>
  <c r="E281" i="33" s="1"/>
  <c r="E206" i="33"/>
  <c r="P81" i="55"/>
  <c r="P113" i="49" s="1"/>
  <c r="AX128" i="57"/>
  <c r="AX129" i="57" s="1"/>
  <c r="AX144" i="57" s="1"/>
  <c r="AY113" i="57"/>
  <c r="AP123" i="41"/>
  <c r="AP122" i="41" s="1"/>
  <c r="E156" i="33"/>
  <c r="E86" i="32"/>
  <c r="AP123" i="44"/>
  <c r="AP122" i="44" s="1"/>
  <c r="AQ17" i="46"/>
  <c r="AP56" i="44"/>
  <c r="AF56" i="55"/>
  <c r="AE170" i="33"/>
  <c r="S120" i="42"/>
  <c r="O152" i="33"/>
  <c r="O183" i="33" s="1"/>
  <c r="DB27" i="57"/>
  <c r="DB8" i="57" s="1"/>
  <c r="AK195" i="33" s="1"/>
  <c r="AL40" i="40"/>
  <c r="AK31" i="40"/>
  <c r="AR14" i="48"/>
  <c r="AQ76" i="48"/>
  <c r="C140" i="47"/>
  <c r="B141" i="47"/>
  <c r="E421" i="51"/>
  <c r="E143" i="61"/>
  <c r="E157" i="61" s="1"/>
  <c r="E70" i="46"/>
  <c r="E165" i="33"/>
  <c r="E86" i="48"/>
  <c r="AU227" i="57"/>
  <c r="Z46" i="42"/>
  <c r="Y123" i="32"/>
  <c r="Y122" i="32" s="1"/>
  <c r="Y123" i="1"/>
  <c r="Y122" i="1" s="1"/>
  <c r="AU76" i="42"/>
  <c r="AV14" i="42"/>
  <c r="AH42" i="47"/>
  <c r="AH40" i="47" s="1"/>
  <c r="AN81" i="51"/>
  <c r="X120" i="1"/>
  <c r="N112" i="33"/>
  <c r="E296" i="33"/>
  <c r="E299" i="33"/>
  <c r="E311" i="33" s="1"/>
  <c r="AW129" i="57"/>
  <c r="AW144" i="57" s="1"/>
  <c r="AR4" i="41"/>
  <c r="AQ36" i="41"/>
  <c r="AQ17" i="45"/>
  <c r="AQ36" i="44"/>
  <c r="AR4" i="44"/>
  <c r="AO56" i="42"/>
  <c r="AQ14" i="41"/>
  <c r="AP76" i="41"/>
  <c r="S72" i="55"/>
  <c r="S113" i="41" s="1"/>
  <c r="BD119" i="57"/>
  <c r="BE104" i="57"/>
  <c r="AQ56" i="48"/>
  <c r="AM55" i="51"/>
  <c r="AM22" i="32" s="1"/>
  <c r="AY5" i="51"/>
  <c r="AY16" i="51" s="1"/>
  <c r="D325" i="33"/>
  <c r="D338" i="33" s="1"/>
  <c r="R148" i="33"/>
  <c r="AP56" i="49"/>
  <c r="D331" i="33"/>
  <c r="D344" i="33" s="1"/>
  <c r="DF22" i="57"/>
  <c r="DF3" i="57" s="1"/>
  <c r="AO190" i="33" s="1"/>
  <c r="AP40" i="1"/>
  <c r="AO31" i="1"/>
  <c r="S75" i="55"/>
  <c r="S113" i="40" s="1"/>
  <c r="BD122" i="57"/>
  <c r="BE107" i="57"/>
  <c r="AR36" i="46"/>
  <c r="AS4" i="46"/>
  <c r="E144" i="61"/>
  <c r="E158" i="61" s="1"/>
  <c r="E422" i="51"/>
  <c r="E70" i="47"/>
  <c r="R120" i="44"/>
  <c r="AK20" i="40"/>
  <c r="AJ19" i="40"/>
  <c r="E304" i="51"/>
  <c r="E305" i="51"/>
  <c r="E309" i="51" s="1"/>
  <c r="E302" i="51"/>
  <c r="AF42" i="48"/>
  <c r="AF40" i="48" s="1"/>
  <c r="AL82" i="51"/>
  <c r="AF67" i="55"/>
  <c r="AE181" i="33"/>
  <c r="AT14" i="32"/>
  <c r="AS76" i="32"/>
  <c r="R146" i="33"/>
  <c r="AR14" i="1"/>
  <c r="AQ76" i="1"/>
  <c r="E124" i="1"/>
  <c r="E121" i="1"/>
  <c r="E124" i="33" s="1"/>
  <c r="E101" i="33" s="1"/>
  <c r="E102" i="1"/>
  <c r="E71" i="1" s="1"/>
  <c r="AN56" i="32"/>
  <c r="AM34" i="33"/>
  <c r="AJ19" i="42"/>
  <c r="AK20" i="42"/>
  <c r="AQ17" i="40"/>
  <c r="AK20" i="44"/>
  <c r="AJ19" i="44"/>
  <c r="AU232" i="57"/>
  <c r="Z46" i="46"/>
  <c r="AU231" i="57"/>
  <c r="Z46" i="45"/>
  <c r="AJ19" i="1"/>
  <c r="AK20" i="1"/>
  <c r="AF59" i="55"/>
  <c r="AE173" i="33"/>
  <c r="AY14" i="51"/>
  <c r="AM64" i="51"/>
  <c r="AM22" i="48" s="1"/>
  <c r="AX72" i="51"/>
  <c r="AR42" i="1"/>
  <c r="AU225" i="57"/>
  <c r="Z46" i="32"/>
  <c r="AN82" i="33"/>
  <c r="AN67" i="59" s="1"/>
  <c r="AO127" i="33"/>
  <c r="E163" i="33"/>
  <c r="E86" i="46"/>
  <c r="AQ56" i="41"/>
  <c r="D324" i="33"/>
  <c r="D337" i="33" s="1"/>
  <c r="S77" i="55"/>
  <c r="S113" i="45" s="1"/>
  <c r="BE109" i="57"/>
  <c r="BD124" i="57"/>
  <c r="AP123" i="49"/>
  <c r="AP122" i="49" s="1"/>
  <c r="AQ36" i="49"/>
  <c r="D332" i="33"/>
  <c r="D345" i="33" s="1"/>
  <c r="AO56" i="45"/>
  <c r="AZ4" i="45"/>
  <c r="AQ17" i="43"/>
  <c r="DA29" i="57" l="1"/>
  <c r="DA10" i="57" s="1"/>
  <c r="AJ197" i="33" s="1"/>
  <c r="AJ31" i="45"/>
  <c r="DF23" i="57"/>
  <c r="DF4" i="57" s="1"/>
  <c r="AO191" i="33" s="1"/>
  <c r="AO31" i="32"/>
  <c r="DE24" i="57"/>
  <c r="DE5" i="57" s="1"/>
  <c r="AN192" i="33" s="1"/>
  <c r="AN31" i="41"/>
  <c r="CW32" i="57"/>
  <c r="CW13" i="57" s="1"/>
  <c r="AF200" i="33" s="1"/>
  <c r="AG40" i="48"/>
  <c r="AF31" i="48"/>
  <c r="CY31" i="57"/>
  <c r="CY12" i="57" s="1"/>
  <c r="AH199" i="33" s="1"/>
  <c r="AI40" i="47"/>
  <c r="AH31" i="47"/>
  <c r="AR123" i="40"/>
  <c r="AR122" i="40" s="1"/>
  <c r="AQ56" i="40"/>
  <c r="AZ113" i="57"/>
  <c r="AY128" i="57"/>
  <c r="AS123" i="48"/>
  <c r="AS122" i="48" s="1"/>
  <c r="AT36" i="48"/>
  <c r="AQ123" i="49"/>
  <c r="AQ122" i="49" s="1"/>
  <c r="AR36" i="49"/>
  <c r="AO42" i="41"/>
  <c r="AO40" i="41" s="1"/>
  <c r="AU74" i="51"/>
  <c r="AZ13" i="51"/>
  <c r="AN63" i="51"/>
  <c r="AN22" i="47" s="1"/>
  <c r="AZ6" i="51"/>
  <c r="AN56" i="51"/>
  <c r="AN22" i="41" s="1"/>
  <c r="DC27" i="57"/>
  <c r="DC8" i="57" s="1"/>
  <c r="AL195" i="33" s="1"/>
  <c r="AM40" i="40"/>
  <c r="AL31" i="40"/>
  <c r="AR56" i="43"/>
  <c r="AR123" i="42"/>
  <c r="AR122" i="42" s="1"/>
  <c r="AL42" i="44"/>
  <c r="AR78" i="51"/>
  <c r="AV232" i="57"/>
  <c r="AA46" i="46"/>
  <c r="AS4" i="41"/>
  <c r="AR36" i="41"/>
  <c r="E107" i="33"/>
  <c r="E106" i="33"/>
  <c r="AT4" i="42"/>
  <c r="AS36" i="42"/>
  <c r="AP42" i="32"/>
  <c r="AP40" i="32" s="1"/>
  <c r="AV73" i="51"/>
  <c r="AR17" i="1"/>
  <c r="AP42" i="42"/>
  <c r="AV75" i="51"/>
  <c r="AQ123" i="44"/>
  <c r="AQ122" i="44" s="1"/>
  <c r="AR17" i="42"/>
  <c r="AR17" i="44"/>
  <c r="AG42" i="48"/>
  <c r="AM82" i="51"/>
  <c r="AG63" i="55"/>
  <c r="AF177" i="33"/>
  <c r="AV231" i="57"/>
  <c r="AA46" i="45"/>
  <c r="DA28" i="57"/>
  <c r="DA9" i="57" s="1"/>
  <c r="AJ196" i="33" s="1"/>
  <c r="AK40" i="44"/>
  <c r="AJ31" i="44"/>
  <c r="D323" i="33"/>
  <c r="Z123" i="46"/>
  <c r="Z122" i="46" s="1"/>
  <c r="AQ123" i="41"/>
  <c r="AQ122" i="41" s="1"/>
  <c r="T73" i="55"/>
  <c r="T113" i="42" s="1"/>
  <c r="BG105" i="57"/>
  <c r="BF120" i="57"/>
  <c r="AQ123" i="47"/>
  <c r="AQ122" i="47" s="1"/>
  <c r="E246" i="33"/>
  <c r="E231" i="33"/>
  <c r="AS4" i="44"/>
  <c r="AR36" i="44"/>
  <c r="AR17" i="48"/>
  <c r="AR17" i="45"/>
  <c r="AG62" i="55"/>
  <c r="AF176" i="33"/>
  <c r="AS36" i="1"/>
  <c r="BM223" i="57"/>
  <c r="AT4" i="1"/>
  <c r="AQ56" i="47"/>
  <c r="AG67" i="55"/>
  <c r="AF181" i="33"/>
  <c r="BH66" i="57"/>
  <c r="BG67" i="57"/>
  <c r="AR81" i="33"/>
  <c r="AR66" i="59" s="1"/>
  <c r="AR123" i="1"/>
  <c r="AR122" i="1" s="1"/>
  <c r="Z123" i="45"/>
  <c r="Z122" i="45" s="1"/>
  <c r="AS14" i="48"/>
  <c r="AR76" i="48"/>
  <c r="E250" i="33"/>
  <c r="E235" i="33"/>
  <c r="AQ56" i="49"/>
  <c r="AL20" i="47"/>
  <c r="AK19" i="47"/>
  <c r="P120" i="49"/>
  <c r="Z123" i="40"/>
  <c r="Z122" i="40" s="1"/>
  <c r="AR76" i="45"/>
  <c r="AS14" i="45"/>
  <c r="AV229" i="57"/>
  <c r="AA46" i="40"/>
  <c r="AK19" i="44"/>
  <c r="AL20" i="44"/>
  <c r="E306" i="51"/>
  <c r="E308" i="51"/>
  <c r="E310" i="51" s="1"/>
  <c r="O112" i="33"/>
  <c r="Z70" i="55"/>
  <c r="Z113" i="1" s="1"/>
  <c r="BO102" i="57"/>
  <c r="Z123" i="44"/>
  <c r="Z122" i="44" s="1"/>
  <c r="S76" i="55"/>
  <c r="S113" i="44" s="1"/>
  <c r="BD123" i="57"/>
  <c r="BE108" i="57"/>
  <c r="AG66" i="55"/>
  <c r="AF180" i="33"/>
  <c r="AS4" i="47"/>
  <c r="AR36" i="47"/>
  <c r="AZ10" i="51"/>
  <c r="AN60" i="51"/>
  <c r="AN22" i="44" s="1"/>
  <c r="S120" i="46"/>
  <c r="Y120" i="1"/>
  <c r="AG61" i="55"/>
  <c r="AF175" i="33"/>
  <c r="AN42" i="43"/>
  <c r="AT76" i="51"/>
  <c r="E244" i="33"/>
  <c r="E229" i="33"/>
  <c r="AS123" i="32"/>
  <c r="AS122" i="32" s="1"/>
  <c r="AT36" i="32"/>
  <c r="AV76" i="42"/>
  <c r="AW14" i="42"/>
  <c r="AZ12" i="51"/>
  <c r="AN62" i="51"/>
  <c r="AN22" i="46" s="1"/>
  <c r="BF107" i="57"/>
  <c r="BE122" i="57"/>
  <c r="Z123" i="41"/>
  <c r="Z122" i="41" s="1"/>
  <c r="AG57" i="55"/>
  <c r="AF171" i="33"/>
  <c r="S142" i="33"/>
  <c r="AR56" i="46"/>
  <c r="AV224" i="57"/>
  <c r="AA46" i="1"/>
  <c r="AV230" i="57"/>
  <c r="AA46" i="44"/>
  <c r="AQ56" i="1"/>
  <c r="AP135" i="1"/>
  <c r="AZ8" i="51"/>
  <c r="AN58" i="51"/>
  <c r="AN22" i="43" s="1"/>
  <c r="X141" i="33"/>
  <c r="AZ7" i="51"/>
  <c r="AN57" i="51"/>
  <c r="AN22" i="42" s="1"/>
  <c r="AI42" i="46"/>
  <c r="AO80" i="51"/>
  <c r="E247" i="33"/>
  <c r="E232" i="33"/>
  <c r="AS123" i="43"/>
  <c r="AS122" i="43" s="1"/>
  <c r="AN61" i="51"/>
  <c r="AN22" i="45" s="1"/>
  <c r="AZ11" i="51"/>
  <c r="AK20" i="41"/>
  <c r="AJ19" i="41"/>
  <c r="AL20" i="40"/>
  <c r="AK19" i="40"/>
  <c r="AM45" i="59"/>
  <c r="AM36" i="33"/>
  <c r="AR56" i="48"/>
  <c r="AO82" i="33"/>
  <c r="AO67" i="59" s="1"/>
  <c r="AP127" i="33"/>
  <c r="AR14" i="49"/>
  <c r="AQ76" i="49"/>
  <c r="AU4" i="43"/>
  <c r="AT36" i="43"/>
  <c r="AZ112" i="57"/>
  <c r="AY127" i="57"/>
  <c r="E245" i="33"/>
  <c r="E230" i="33"/>
  <c r="AP56" i="42"/>
  <c r="AS36" i="40"/>
  <c r="AT4" i="40"/>
  <c r="AL20" i="1"/>
  <c r="AK19" i="1"/>
  <c r="BF109" i="57"/>
  <c r="BE124" i="57"/>
  <c r="AV235" i="57"/>
  <c r="AA46" i="49"/>
  <c r="AQ76" i="40"/>
  <c r="AR14" i="40"/>
  <c r="AN55" i="51"/>
  <c r="AN22" i="32" s="1"/>
  <c r="AZ5" i="51"/>
  <c r="AG56" i="55"/>
  <c r="AF170" i="33"/>
  <c r="AR14" i="44"/>
  <c r="AQ76" i="44"/>
  <c r="AQ56" i="44"/>
  <c r="AL20" i="46"/>
  <c r="AK19" i="46"/>
  <c r="AZ4" i="49"/>
  <c r="AR17" i="43"/>
  <c r="S120" i="41"/>
  <c r="AZ9" i="51"/>
  <c r="AN59" i="51"/>
  <c r="AN22" i="40" s="1"/>
  <c r="Z123" i="48"/>
  <c r="Z122" i="48" s="1"/>
  <c r="DL2" i="57"/>
  <c r="AT189" i="33"/>
  <c r="BA4" i="51"/>
  <c r="AO54" i="51"/>
  <c r="AO22" i="1" s="1"/>
  <c r="AP56" i="45"/>
  <c r="Q120" i="47"/>
  <c r="AG59" i="55"/>
  <c r="AF173" i="33"/>
  <c r="AU14" i="32"/>
  <c r="AT76" i="32"/>
  <c r="AN42" i="40"/>
  <c r="AT77" i="51"/>
  <c r="AR17" i="40"/>
  <c r="CV33" i="57"/>
  <c r="CV14" i="57" s="1"/>
  <c r="AE201" i="33" s="1"/>
  <c r="AE202" i="33" s="1"/>
  <c r="AE98" i="33" s="1"/>
  <c r="AF40" i="49"/>
  <c r="AE31" i="49"/>
  <c r="AW4" i="48"/>
  <c r="AG58" i="55"/>
  <c r="AF172" i="33"/>
  <c r="T71" i="55"/>
  <c r="T113" i="32" s="1"/>
  <c r="BG103" i="57"/>
  <c r="BF118" i="57"/>
  <c r="B134" i="51"/>
  <c r="AI42" i="49"/>
  <c r="AO83" i="51"/>
  <c r="BE119" i="57"/>
  <c r="BF104" i="57"/>
  <c r="AO56" i="32"/>
  <c r="AN34" i="33"/>
  <c r="S120" i="40"/>
  <c r="AV225" i="57"/>
  <c r="AA46" i="32"/>
  <c r="E155" i="33"/>
  <c r="E86" i="1"/>
  <c r="E50" i="33" s="1"/>
  <c r="AV227" i="57"/>
  <c r="AA46" i="42"/>
  <c r="Z123" i="43"/>
  <c r="Z122" i="43" s="1"/>
  <c r="Z123" i="47"/>
  <c r="Z122" i="47" s="1"/>
  <c r="AG64" i="55"/>
  <c r="AF178" i="33"/>
  <c r="AV234" i="57"/>
  <c r="AA46" i="48"/>
  <c r="AX4" i="32"/>
  <c r="P120" i="48"/>
  <c r="AK19" i="45"/>
  <c r="AL20" i="45"/>
  <c r="AQ76" i="47"/>
  <c r="AR14" i="47"/>
  <c r="E241" i="33"/>
  <c r="E226" i="33"/>
  <c r="S120" i="45"/>
  <c r="Z123" i="49"/>
  <c r="Z122" i="49" s="1"/>
  <c r="AL20" i="32"/>
  <c r="AK19" i="32"/>
  <c r="AR17" i="41"/>
  <c r="AG65" i="55"/>
  <c r="AF179" i="33"/>
  <c r="AL20" i="48"/>
  <c r="AK19" i="48"/>
  <c r="AI42" i="47"/>
  <c r="AO81" i="51"/>
  <c r="AR56" i="41"/>
  <c r="AG60" i="55"/>
  <c r="AF174" i="33"/>
  <c r="AR17" i="46"/>
  <c r="AS17" i="32"/>
  <c r="E413" i="51"/>
  <c r="E425" i="51" s="1"/>
  <c r="E135" i="61"/>
  <c r="E56" i="33"/>
  <c r="E70" i="1"/>
  <c r="E5" i="59" s="1"/>
  <c r="AR14" i="41"/>
  <c r="AQ76" i="41"/>
  <c r="AY72" i="51"/>
  <c r="AS42" i="1"/>
  <c r="DG22" i="57"/>
  <c r="DG3" i="57" s="1"/>
  <c r="AP190" i="33" s="1"/>
  <c r="AQ40" i="1"/>
  <c r="AP31" i="1"/>
  <c r="AV228" i="57"/>
  <c r="AA46" i="43"/>
  <c r="AV233" i="57"/>
  <c r="AA46" i="47"/>
  <c r="AR14" i="43"/>
  <c r="AQ76" i="43"/>
  <c r="AL20" i="43"/>
  <c r="AK19" i="43"/>
  <c r="BF110" i="57"/>
  <c r="BE125" i="57"/>
  <c r="C70" i="59"/>
  <c r="F132" i="51"/>
  <c r="C140" i="1"/>
  <c r="B141" i="1"/>
  <c r="E248" i="33"/>
  <c r="E233" i="33"/>
  <c r="AK19" i="42"/>
  <c r="AL20" i="42"/>
  <c r="AR123" i="45"/>
  <c r="AR122" i="45" s="1"/>
  <c r="AS36" i="45"/>
  <c r="CY30" i="57"/>
  <c r="CY11" i="57" s="1"/>
  <c r="AH198" i="33" s="1"/>
  <c r="AI40" i="46"/>
  <c r="AH31" i="46"/>
  <c r="AT4" i="46"/>
  <c r="AS36" i="46"/>
  <c r="DC26" i="57"/>
  <c r="DC7" i="57" s="1"/>
  <c r="AL194" i="33" s="1"/>
  <c r="AM40" i="43"/>
  <c r="AL31" i="43"/>
  <c r="E243" i="33"/>
  <c r="E228" i="33"/>
  <c r="AR17" i="49"/>
  <c r="Z123" i="1"/>
  <c r="Z122" i="1" s="1"/>
  <c r="AZ15" i="51"/>
  <c r="AN65" i="51"/>
  <c r="AN22" i="49" s="1"/>
  <c r="S144" i="33"/>
  <c r="DE25" i="57"/>
  <c r="DE6" i="57" s="1"/>
  <c r="AN193" i="33" s="1"/>
  <c r="AO40" i="42"/>
  <c r="AN31" i="42"/>
  <c r="R147" i="33"/>
  <c r="T74" i="55"/>
  <c r="T113" i="43" s="1"/>
  <c r="BF121" i="57"/>
  <c r="BG106" i="57"/>
  <c r="AR123" i="46"/>
  <c r="AR122" i="46" s="1"/>
  <c r="AL20" i="49"/>
  <c r="AK19" i="49"/>
  <c r="BA4" i="45"/>
  <c r="AV226" i="57"/>
  <c r="AA46" i="41"/>
  <c r="Z123" i="32"/>
  <c r="Z122" i="32" s="1"/>
  <c r="Z123" i="42"/>
  <c r="Z122" i="42" s="1"/>
  <c r="AS14" i="1"/>
  <c r="AR76" i="1"/>
  <c r="E249" i="33"/>
  <c r="E234" i="33"/>
  <c r="AZ14" i="51"/>
  <c r="AN64" i="51"/>
  <c r="AN22" i="48" s="1"/>
  <c r="E240" i="33"/>
  <c r="E225" i="33"/>
  <c r="E242" i="33"/>
  <c r="E227" i="33"/>
  <c r="AR17" i="47"/>
  <c r="BB111" i="57"/>
  <c r="BA126" i="57"/>
  <c r="AR14" i="46"/>
  <c r="AQ76" i="46"/>
  <c r="S145" i="33"/>
  <c r="AK42" i="45"/>
  <c r="AK40" i="45" s="1"/>
  <c r="AQ79" i="51"/>
  <c r="DF24" i="57" l="1"/>
  <c r="DF5" i="57" s="1"/>
  <c r="AO192" i="33" s="1"/>
  <c r="AO31" i="41"/>
  <c r="DG23" i="57"/>
  <c r="DG4" i="57" s="1"/>
  <c r="AP191" i="33" s="1"/>
  <c r="AP31" i="32"/>
  <c r="DB29" i="57"/>
  <c r="DB10" i="57" s="1"/>
  <c r="AK197" i="33" s="1"/>
  <c r="AL40" i="45"/>
  <c r="AK31" i="45"/>
  <c r="BN223" i="57"/>
  <c r="AU4" i="1"/>
  <c r="AT36" i="1"/>
  <c r="AH57" i="55"/>
  <c r="AG171" i="33"/>
  <c r="AS17" i="45"/>
  <c r="S148" i="33"/>
  <c r="AR123" i="47"/>
  <c r="AR122" i="47" s="1"/>
  <c r="AQ42" i="32"/>
  <c r="AQ40" i="32" s="1"/>
  <c r="AW73" i="51"/>
  <c r="E184" i="33"/>
  <c r="E167" i="33"/>
  <c r="E239" i="33"/>
  <c r="E251" i="33" s="1"/>
  <c r="E224" i="33"/>
  <c r="E236" i="33" s="1"/>
  <c r="AR56" i="49"/>
  <c r="BA6" i="51"/>
  <c r="AO56" i="51"/>
  <c r="AO22" i="41" s="1"/>
  <c r="AL42" i="45"/>
  <c r="AR79" i="51"/>
  <c r="BA4" i="49"/>
  <c r="D336" i="33"/>
  <c r="D366" i="33"/>
  <c r="AS123" i="42"/>
  <c r="AS122" i="42" s="1"/>
  <c r="AW226" i="57"/>
  <c r="AB46" i="41"/>
  <c r="B132" i="51"/>
  <c r="AW225" i="57"/>
  <c r="AB46" i="32"/>
  <c r="AH66" i="55"/>
  <c r="AG180" i="33"/>
  <c r="AS17" i="48"/>
  <c r="AT36" i="42"/>
  <c r="AU4" i="42"/>
  <c r="BA13" i="51"/>
  <c r="AO63" i="51"/>
  <c r="AO22" i="47" s="1"/>
  <c r="BA14" i="51"/>
  <c r="AO64" i="51"/>
  <c r="AO22" i="48" s="1"/>
  <c r="AL19" i="47"/>
  <c r="AM20" i="47"/>
  <c r="DD27" i="57"/>
  <c r="DD8" i="57" s="1"/>
  <c r="AM195" i="33" s="1"/>
  <c r="AN40" i="40"/>
  <c r="AM31" i="40"/>
  <c r="E147" i="61"/>
  <c r="E161" i="61" s="1"/>
  <c r="E149" i="61"/>
  <c r="AS17" i="43"/>
  <c r="AQ56" i="42"/>
  <c r="AS17" i="49"/>
  <c r="AT17" i="32"/>
  <c r="AS17" i="40"/>
  <c r="AT4" i="47"/>
  <c r="AS36" i="47"/>
  <c r="AO42" i="40"/>
  <c r="AU77" i="51"/>
  <c r="AJ42" i="46"/>
  <c r="AP80" i="51"/>
  <c r="Q80" i="55"/>
  <c r="Q113" i="48" s="1"/>
  <c r="AZ127" i="57"/>
  <c r="BA112" i="57"/>
  <c r="BE123" i="57"/>
  <c r="BF108" i="57"/>
  <c r="DB28" i="57"/>
  <c r="DB9" i="57" s="1"/>
  <c r="AK196" i="33" s="1"/>
  <c r="AL40" i="44"/>
  <c r="AK31" i="44"/>
  <c r="AP42" i="41"/>
  <c r="AP40" i="41" s="1"/>
  <c r="AV74" i="51"/>
  <c r="S143" i="33"/>
  <c r="CW33" i="57"/>
  <c r="CW14" i="57" s="1"/>
  <c r="AF201" i="33" s="1"/>
  <c r="AF202" i="33" s="1"/>
  <c r="AF98" i="33" s="1"/>
  <c r="AG40" i="49"/>
  <c r="AF31" i="49"/>
  <c r="T75" i="55"/>
  <c r="T113" i="40" s="1"/>
  <c r="BG107" i="57"/>
  <c r="BF122" i="57"/>
  <c r="S120" i="44"/>
  <c r="AS76" i="48"/>
  <c r="AT14" i="48"/>
  <c r="AR123" i="44"/>
  <c r="AR122" i="44" s="1"/>
  <c r="AQ42" i="42"/>
  <c r="AW75" i="51"/>
  <c r="AS76" i="1"/>
  <c r="AT14" i="1"/>
  <c r="BA10" i="51"/>
  <c r="AO60" i="51"/>
  <c r="AO22" i="44" s="1"/>
  <c r="E56" i="59"/>
  <c r="E57" i="33"/>
  <c r="E103" i="61"/>
  <c r="E117" i="61" s="1"/>
  <c r="E64" i="33"/>
  <c r="AM20" i="49"/>
  <c r="AL19" i="49"/>
  <c r="AS14" i="44"/>
  <c r="AR76" i="44"/>
  <c r="CX32" i="57"/>
  <c r="CX13" i="57" s="1"/>
  <c r="AG200" i="33" s="1"/>
  <c r="AG31" i="48"/>
  <c r="AT42" i="1"/>
  <c r="AZ72" i="51"/>
  <c r="AM20" i="42"/>
  <c r="AL19" i="42"/>
  <c r="AM20" i="32"/>
  <c r="AL19" i="32"/>
  <c r="AT123" i="43"/>
  <c r="AT122" i="43" s="1"/>
  <c r="AH59" i="55"/>
  <c r="AG173" i="33"/>
  <c r="AR123" i="49"/>
  <c r="AR122" i="49" s="1"/>
  <c r="AS36" i="49"/>
  <c r="AS14" i="46"/>
  <c r="AR76" i="46"/>
  <c r="AW231" i="57"/>
  <c r="AB46" i="45"/>
  <c r="R79" i="55"/>
  <c r="R113" i="47" s="1"/>
  <c r="BB126" i="57"/>
  <c r="BC111" i="57"/>
  <c r="AS123" i="46"/>
  <c r="AS122" i="46" s="1"/>
  <c r="AT123" i="32"/>
  <c r="AT122" i="32" s="1"/>
  <c r="AU36" i="32"/>
  <c r="AS36" i="41"/>
  <c r="AT4" i="41"/>
  <c r="BA5" i="51"/>
  <c r="BA16" i="51" s="1"/>
  <c r="AO55" i="51"/>
  <c r="AO22" i="32" s="1"/>
  <c r="AS14" i="43"/>
  <c r="AR76" i="43"/>
  <c r="AZ16" i="51"/>
  <c r="AL19" i="44"/>
  <c r="AM20" i="44"/>
  <c r="BA7" i="51"/>
  <c r="AO57" i="51"/>
  <c r="AO22" i="42" s="1"/>
  <c r="Q150" i="33"/>
  <c r="AO58" i="51"/>
  <c r="AO22" i="43" s="1"/>
  <c r="BA8" i="51"/>
  <c r="AS123" i="45"/>
  <c r="AS122" i="45" s="1"/>
  <c r="AT36" i="45"/>
  <c r="AW233" i="57"/>
  <c r="AB46" i="47"/>
  <c r="AW234" i="57"/>
  <c r="AB46" i="48"/>
  <c r="AP54" i="51"/>
  <c r="AP22" i="1" s="1"/>
  <c r="BB4" i="51"/>
  <c r="AW230" i="57"/>
  <c r="AB46" i="44"/>
  <c r="AS17" i="42"/>
  <c r="AT36" i="40"/>
  <c r="AU4" i="40"/>
  <c r="BA15" i="51"/>
  <c r="AO65" i="51"/>
  <c r="AO22" i="49" s="1"/>
  <c r="DD26" i="57"/>
  <c r="DD7" i="57" s="1"/>
  <c r="AM194" i="33" s="1"/>
  <c r="AN40" i="43"/>
  <c r="AM31" i="43"/>
  <c r="AL19" i="45"/>
  <c r="AM20" i="45"/>
  <c r="AH56" i="55"/>
  <c r="AG170" i="33"/>
  <c r="AS17" i="44"/>
  <c r="AJ42" i="49"/>
  <c r="AP83" i="51"/>
  <c r="E350" i="51"/>
  <c r="E352" i="51"/>
  <c r="E349" i="51"/>
  <c r="E355" i="51"/>
  <c r="E348" i="51"/>
  <c r="E351" i="51"/>
  <c r="E353" i="51"/>
  <c r="E345" i="51"/>
  <c r="E344" i="51"/>
  <c r="E354" i="51"/>
  <c r="E347" i="51"/>
  <c r="E346" i="51"/>
  <c r="T120" i="43"/>
  <c r="AM20" i="48"/>
  <c r="AL19" i="48"/>
  <c r="AW235" i="57"/>
  <c r="AB46" i="49"/>
  <c r="AO42" i="43"/>
  <c r="AU76" i="51"/>
  <c r="BI66" i="57"/>
  <c r="BH67" i="57"/>
  <c r="AY129" i="57"/>
  <c r="AY144" i="57" s="1"/>
  <c r="BA9" i="51"/>
  <c r="AO59" i="51"/>
  <c r="AO22" i="40" s="1"/>
  <c r="AS81" i="33"/>
  <c r="AS66" i="59" s="1"/>
  <c r="AS123" i="1"/>
  <c r="AS122" i="1" s="1"/>
  <c r="AV14" i="32"/>
  <c r="AU76" i="32"/>
  <c r="CZ31" i="57"/>
  <c r="CZ12" i="57" s="1"/>
  <c r="AI199" i="33" s="1"/>
  <c r="AJ40" i="47"/>
  <c r="AI31" i="47"/>
  <c r="AR56" i="44"/>
  <c r="AA70" i="55"/>
  <c r="AA113" i="1" s="1"/>
  <c r="BP102" i="57"/>
  <c r="T72" i="55"/>
  <c r="T113" i="41" s="1"/>
  <c r="BG104" i="57"/>
  <c r="BF119" i="57"/>
  <c r="AS56" i="41"/>
  <c r="AS56" i="48"/>
  <c r="AS14" i="40"/>
  <c r="AR76" i="40"/>
  <c r="AM42" i="44"/>
  <c r="AS78" i="51"/>
  <c r="DF25" i="57"/>
  <c r="DF6" i="57" s="1"/>
  <c r="AO193" i="33" s="1"/>
  <c r="AP40" i="42"/>
  <c r="AO31" i="42"/>
  <c r="AW228" i="57"/>
  <c r="AB46" i="43"/>
  <c r="AH64" i="55"/>
  <c r="AG178" i="33"/>
  <c r="BH103" i="57"/>
  <c r="BG118" i="57"/>
  <c r="DM2" i="57"/>
  <c r="AU189" i="33"/>
  <c r="AM20" i="40"/>
  <c r="AL19" i="40"/>
  <c r="Q81" i="55"/>
  <c r="Q113" i="49" s="1"/>
  <c r="BA113" i="57"/>
  <c r="AZ128" i="57"/>
  <c r="AZ129" i="57" s="1"/>
  <c r="AZ144" i="57" s="1"/>
  <c r="P152" i="33"/>
  <c r="P183" i="33" s="1"/>
  <c r="AH62" i="55"/>
  <c r="AG176" i="33"/>
  <c r="BB4" i="45"/>
  <c r="AM20" i="46"/>
  <c r="AL19" i="46"/>
  <c r="T78" i="55"/>
  <c r="T113" i="46" s="1"/>
  <c r="BF125" i="57"/>
  <c r="BG110" i="57"/>
  <c r="AT4" i="44"/>
  <c r="AS36" i="44"/>
  <c r="AS17" i="46"/>
  <c r="AX14" i="42"/>
  <c r="AW76" i="42"/>
  <c r="AH42" i="48"/>
  <c r="AH40" i="48" s="1"/>
  <c r="AN82" i="51"/>
  <c r="AW232" i="57"/>
  <c r="AB46" i="46"/>
  <c r="AH65" i="55"/>
  <c r="AG179" i="33"/>
  <c r="T120" i="32"/>
  <c r="T77" i="55"/>
  <c r="T113" i="45" s="1"/>
  <c r="BG109" i="57"/>
  <c r="BF124" i="57"/>
  <c r="AB46" i="1"/>
  <c r="AW224" i="57"/>
  <c r="AW229" i="57"/>
  <c r="AB46" i="40"/>
  <c r="AH67" i="55"/>
  <c r="AG181" i="33"/>
  <c r="BH105" i="57"/>
  <c r="BG120" i="57"/>
  <c r="AS123" i="40"/>
  <c r="AS122" i="40" s="1"/>
  <c r="S146" i="33"/>
  <c r="AV4" i="43"/>
  <c r="AU36" i="43"/>
  <c r="BA12" i="51"/>
  <c r="AO62" i="51"/>
  <c r="AO22" i="46" s="1"/>
  <c r="AP56" i="32"/>
  <c r="AO34" i="33"/>
  <c r="AR123" i="41"/>
  <c r="AR122" i="41" s="1"/>
  <c r="AS17" i="47"/>
  <c r="AQ56" i="45"/>
  <c r="AH61" i="55"/>
  <c r="AG175" i="33"/>
  <c r="AS76" i="45"/>
  <c r="AT14" i="45"/>
  <c r="T120" i="42"/>
  <c r="AX4" i="48"/>
  <c r="AS17" i="41"/>
  <c r="AW227" i="57"/>
  <c r="AB46" i="42"/>
  <c r="AN45" i="59"/>
  <c r="AN36" i="33"/>
  <c r="AS14" i="47"/>
  <c r="AR76" i="47"/>
  <c r="AH63" i="55"/>
  <c r="AG177" i="33"/>
  <c r="AM20" i="43"/>
  <c r="AL19" i="43"/>
  <c r="AJ42" i="47"/>
  <c r="AP81" i="51"/>
  <c r="DH22" i="57"/>
  <c r="DH3" i="57" s="1"/>
  <c r="AQ190" i="33" s="1"/>
  <c r="AR40" i="1"/>
  <c r="AQ31" i="1"/>
  <c r="AH58" i="55"/>
  <c r="AG172" i="33"/>
  <c r="AL20" i="41"/>
  <c r="AK19" i="41"/>
  <c r="AS56" i="43"/>
  <c r="AR56" i="40"/>
  <c r="S149" i="33"/>
  <c r="AS14" i="41"/>
  <c r="AR76" i="41"/>
  <c r="E55" i="59"/>
  <c r="E55" i="33"/>
  <c r="F59" i="33"/>
  <c r="AS17" i="1"/>
  <c r="AS14" i="49"/>
  <c r="AR76" i="49"/>
  <c r="AQ127" i="33"/>
  <c r="AP82" i="33"/>
  <c r="AP67" i="59" s="1"/>
  <c r="AH60" i="55"/>
  <c r="AG174" i="33"/>
  <c r="Z120" i="1"/>
  <c r="AU4" i="46"/>
  <c r="AT36" i="46"/>
  <c r="AT123" i="48"/>
  <c r="AT122" i="48" s="1"/>
  <c r="AU36" i="48"/>
  <c r="BG121" i="57"/>
  <c r="BH106" i="57"/>
  <c r="P151" i="33"/>
  <c r="CZ30" i="57"/>
  <c r="CZ11" i="57" s="1"/>
  <c r="AI198" i="33" s="1"/>
  <c r="AJ40" i="46"/>
  <c r="AI31" i="46"/>
  <c r="AY4" i="32"/>
  <c r="AR56" i="1"/>
  <c r="AQ135" i="1"/>
  <c r="AL19" i="1"/>
  <c r="AM20" i="1"/>
  <c r="BA11" i="51"/>
  <c r="AO61" i="51"/>
  <c r="AO22" i="45" s="1"/>
  <c r="AS56" i="46"/>
  <c r="Y141" i="33"/>
  <c r="AR56" i="47"/>
  <c r="DH23" i="57" l="1"/>
  <c r="DH4" i="57" s="1"/>
  <c r="AQ191" i="33" s="1"/>
  <c r="AQ31" i="32"/>
  <c r="DG24" i="57"/>
  <c r="DG5" i="57" s="1"/>
  <c r="AP192" i="33" s="1"/>
  <c r="AP31" i="41"/>
  <c r="CY32" i="57"/>
  <c r="CY13" i="57" s="1"/>
  <c r="AH200" i="33" s="1"/>
  <c r="AH31" i="48"/>
  <c r="AX231" i="57"/>
  <c r="AC46" i="45"/>
  <c r="E61" i="59"/>
  <c r="E65" i="33"/>
  <c r="BH104" i="57"/>
  <c r="BG119" i="57"/>
  <c r="AS123" i="49"/>
  <c r="AS122" i="49" s="1"/>
  <c r="AT36" i="49"/>
  <c r="AX225" i="57"/>
  <c r="AC46" i="32"/>
  <c r="T120" i="41"/>
  <c r="T76" i="55"/>
  <c r="T113" i="44" s="1"/>
  <c r="BF123" i="57"/>
  <c r="BG108" i="57"/>
  <c r="AR56" i="42"/>
  <c r="AB70" i="55"/>
  <c r="AB113" i="1" s="1"/>
  <c r="BQ102" i="57"/>
  <c r="AX227" i="57"/>
  <c r="AC46" i="42"/>
  <c r="AI65" i="55"/>
  <c r="AH179" i="33"/>
  <c r="AT123" i="40"/>
  <c r="AT122" i="40" s="1"/>
  <c r="BA127" i="57"/>
  <c r="BB112" i="57"/>
  <c r="AT17" i="45"/>
  <c r="AP60" i="51"/>
  <c r="AP22" i="44" s="1"/>
  <c r="BB10" i="51"/>
  <c r="AX226" i="57"/>
  <c r="AC46" i="41"/>
  <c r="AT17" i="42"/>
  <c r="AU14" i="1"/>
  <c r="AT76" i="1"/>
  <c r="AT17" i="43"/>
  <c r="AX232" i="57"/>
  <c r="AC46" i="46"/>
  <c r="AI59" i="55"/>
  <c r="AH173" i="33"/>
  <c r="AK42" i="46"/>
  <c r="AK40" i="46" s="1"/>
  <c r="AQ80" i="51"/>
  <c r="AN20" i="48"/>
  <c r="AM19" i="48"/>
  <c r="T145" i="33"/>
  <c r="E57" i="59"/>
  <c r="J85" i="51"/>
  <c r="AZ4" i="32"/>
  <c r="AV4" i="40"/>
  <c r="AU36" i="40"/>
  <c r="AN20" i="44"/>
  <c r="AM19" i="44"/>
  <c r="DA30" i="57"/>
  <c r="DA11" i="57" s="1"/>
  <c r="AJ198" i="33" s="1"/>
  <c r="AJ31" i="46"/>
  <c r="AT14" i="41"/>
  <c r="AS76" i="41"/>
  <c r="AQ56" i="32"/>
  <c r="AP34" i="33"/>
  <c r="AA120" i="1"/>
  <c r="AN20" i="40"/>
  <c r="AM19" i="40"/>
  <c r="Q120" i="48"/>
  <c r="AT17" i="41"/>
  <c r="BB12" i="51"/>
  <c r="AP62" i="51"/>
  <c r="AP22" i="46" s="1"/>
  <c r="AI42" i="48"/>
  <c r="AI40" i="48" s="1"/>
  <c r="AO82" i="51"/>
  <c r="DN2" i="57"/>
  <c r="AV189" i="33"/>
  <c r="AS56" i="44"/>
  <c r="AR42" i="42"/>
  <c r="AX75" i="51"/>
  <c r="AT56" i="41"/>
  <c r="AO45" i="59"/>
  <c r="AO36" i="33"/>
  <c r="AT17" i="49"/>
  <c r="AR135" i="1"/>
  <c r="AS56" i="1"/>
  <c r="AT14" i="46"/>
  <c r="AS76" i="46"/>
  <c r="F60" i="33"/>
  <c r="G61" i="33"/>
  <c r="E71" i="33"/>
  <c r="BB15" i="51"/>
  <c r="AP65" i="51"/>
  <c r="AP22" i="49" s="1"/>
  <c r="AU123" i="43"/>
  <c r="AU122" i="43" s="1"/>
  <c r="AW4" i="43"/>
  <c r="AV36" i="43"/>
  <c r="AY14" i="42"/>
  <c r="AX76" i="42"/>
  <c r="DE27" i="57"/>
  <c r="DE8" i="57" s="1"/>
  <c r="AN195" i="33" s="1"/>
  <c r="AO40" i="40"/>
  <c r="AN31" i="40"/>
  <c r="AT17" i="46"/>
  <c r="BB4" i="49"/>
  <c r="AX228" i="57"/>
  <c r="AC46" i="43"/>
  <c r="AK42" i="49"/>
  <c r="AQ83" i="51"/>
  <c r="DC29" i="57"/>
  <c r="DC10" i="57" s="1"/>
  <c r="AL197" i="33" s="1"/>
  <c r="AM40" i="45"/>
  <c r="AL31" i="45"/>
  <c r="BG125" i="57"/>
  <c r="BH110" i="57"/>
  <c r="BA72" i="51"/>
  <c r="AU42" i="1"/>
  <c r="AT123" i="45"/>
  <c r="AT122" i="45" s="1"/>
  <c r="AU36" i="45"/>
  <c r="AT17" i="40"/>
  <c r="BB13" i="51"/>
  <c r="AP63" i="51"/>
  <c r="AP22" i="47" s="1"/>
  <c r="AW14" i="32"/>
  <c r="AV76" i="32"/>
  <c r="AT36" i="44"/>
  <c r="AU4" i="44"/>
  <c r="AU36" i="46"/>
  <c r="AV4" i="46"/>
  <c r="AR56" i="45"/>
  <c r="AN20" i="46"/>
  <c r="AM19" i="46"/>
  <c r="AN42" i="44"/>
  <c r="AT78" i="51"/>
  <c r="CX33" i="57"/>
  <c r="CX14" i="57" s="1"/>
  <c r="AG201" i="33" s="1"/>
  <c r="AG202" i="33" s="1"/>
  <c r="AG98" i="33" s="1"/>
  <c r="AH40" i="49"/>
  <c r="AG31" i="49"/>
  <c r="AU36" i="42"/>
  <c r="AV4" i="42"/>
  <c r="DE26" i="57"/>
  <c r="DE7" i="57" s="1"/>
  <c r="AN194" i="33" s="1"/>
  <c r="AO40" i="43"/>
  <c r="AN31" i="43"/>
  <c r="T142" i="33"/>
  <c r="AI57" i="55"/>
  <c r="AH171" i="33"/>
  <c r="AX230" i="57"/>
  <c r="AC46" i="44"/>
  <c r="AT56" i="43"/>
  <c r="AN20" i="47"/>
  <c r="AM19" i="47"/>
  <c r="AT36" i="41"/>
  <c r="AU4" i="41"/>
  <c r="AS123" i="41"/>
  <c r="AS122" i="41" s="1"/>
  <c r="AS56" i="47"/>
  <c r="AM42" i="45"/>
  <c r="AS79" i="51"/>
  <c r="Z141" i="33"/>
  <c r="AT17" i="44"/>
  <c r="BB14" i="51"/>
  <c r="AP64" i="51"/>
  <c r="AP22" i="48" s="1"/>
  <c r="T120" i="46"/>
  <c r="AK42" i="47"/>
  <c r="AQ81" i="51"/>
  <c r="AT17" i="47"/>
  <c r="AI67" i="55"/>
  <c r="AH181" i="33"/>
  <c r="AU17" i="32"/>
  <c r="AT123" i="42"/>
  <c r="AT122" i="42" s="1"/>
  <c r="AS56" i="49"/>
  <c r="AM19" i="49"/>
  <c r="AN20" i="49"/>
  <c r="BH109" i="57"/>
  <c r="BG124" i="57"/>
  <c r="AI66" i="55"/>
  <c r="AH180" i="33"/>
  <c r="BB113" i="57"/>
  <c r="BA128" i="57"/>
  <c r="BA129" i="57" s="1"/>
  <c r="BA144" i="57" s="1"/>
  <c r="AP42" i="40"/>
  <c r="AV77" i="51"/>
  <c r="AS56" i="40"/>
  <c r="AU123" i="48"/>
  <c r="AU122" i="48" s="1"/>
  <c r="AV36" i="48"/>
  <c r="AI64" i="55"/>
  <c r="AH178" i="33"/>
  <c r="DG25" i="57"/>
  <c r="DG6" i="57" s="1"/>
  <c r="AP193" i="33" s="1"/>
  <c r="AQ40" i="42"/>
  <c r="AP31" i="42"/>
  <c r="AT36" i="47"/>
  <c r="AU4" i="47"/>
  <c r="AI58" i="55"/>
  <c r="AH172" i="33"/>
  <c r="DI22" i="57"/>
  <c r="DI3" i="57" s="1"/>
  <c r="AR190" i="33" s="1"/>
  <c r="AS40" i="1"/>
  <c r="AR31" i="1"/>
  <c r="BJ66" i="57"/>
  <c r="BI67" i="57"/>
  <c r="AI56" i="55"/>
  <c r="AH170" i="33"/>
  <c r="P112" i="33"/>
  <c r="AT17" i="1"/>
  <c r="U74" i="55"/>
  <c r="U113" i="43" s="1"/>
  <c r="BH121" i="57"/>
  <c r="BI106" i="57"/>
  <c r="T144" i="33"/>
  <c r="AT14" i="43"/>
  <c r="AS76" i="43"/>
  <c r="AT81" i="33"/>
  <c r="AT66" i="59" s="1"/>
  <c r="AT123" i="1"/>
  <c r="AT122" i="1" s="1"/>
  <c r="AU14" i="45"/>
  <c r="AT76" i="45"/>
  <c r="AX234" i="57"/>
  <c r="AC46" i="48"/>
  <c r="AT123" i="46"/>
  <c r="AT122" i="46" s="1"/>
  <c r="S147" i="33"/>
  <c r="U73" i="55"/>
  <c r="U113" i="42" s="1"/>
  <c r="BI105" i="57"/>
  <c r="BH120" i="57"/>
  <c r="AQ82" i="33"/>
  <c r="AQ67" i="59" s="1"/>
  <c r="AR127" i="33"/>
  <c r="AM19" i="1"/>
  <c r="AN20" i="1"/>
  <c r="AX229" i="57"/>
  <c r="AC46" i="40"/>
  <c r="BC4" i="45"/>
  <c r="AS76" i="40"/>
  <c r="AT14" i="40"/>
  <c r="AP42" i="43"/>
  <c r="AV76" i="51"/>
  <c r="AM19" i="45"/>
  <c r="AN20" i="45"/>
  <c r="T120" i="45"/>
  <c r="D9" i="59"/>
  <c r="D10" i="59" s="1"/>
  <c r="D376" i="33"/>
  <c r="BO223" i="57"/>
  <c r="AU36" i="1"/>
  <c r="AV4" i="1"/>
  <c r="AS123" i="44"/>
  <c r="AS122" i="44" s="1"/>
  <c r="T120" i="40"/>
  <c r="AT56" i="46"/>
  <c r="BB11" i="51"/>
  <c r="AP61" i="51"/>
  <c r="AP22" i="45" s="1"/>
  <c r="BC126" i="57"/>
  <c r="BD111" i="57"/>
  <c r="AS76" i="44"/>
  <c r="AT14" i="44"/>
  <c r="DC28" i="57"/>
  <c r="DC9" i="57" s="1"/>
  <c r="AL196" i="33" s="1"/>
  <c r="AM40" i="44"/>
  <c r="AL31" i="44"/>
  <c r="Q120" i="49"/>
  <c r="AP55" i="51"/>
  <c r="AP22" i="32" s="1"/>
  <c r="BB5" i="51"/>
  <c r="AT76" i="48"/>
  <c r="AU14" i="48"/>
  <c r="AL19" i="41"/>
  <c r="AM20" i="41"/>
  <c r="AU123" i="32"/>
  <c r="AU122" i="32" s="1"/>
  <c r="AV36" i="32"/>
  <c r="AN20" i="42"/>
  <c r="AM19" i="42"/>
  <c r="BH107" i="57"/>
  <c r="BG122" i="57"/>
  <c r="BB6" i="51"/>
  <c r="AP56" i="51"/>
  <c r="AP22" i="41" s="1"/>
  <c r="AI60" i="55"/>
  <c r="AH174" i="33"/>
  <c r="AT14" i="49"/>
  <c r="AS76" i="49"/>
  <c r="AM19" i="43"/>
  <c r="AN20" i="43"/>
  <c r="AX224" i="57"/>
  <c r="AC46" i="1"/>
  <c r="AI62" i="55"/>
  <c r="AH176" i="33"/>
  <c r="AP58" i="51"/>
  <c r="AP22" i="43" s="1"/>
  <c r="BB8" i="51"/>
  <c r="E113" i="33"/>
  <c r="E119" i="33" s="1"/>
  <c r="E186" i="33"/>
  <c r="E185" i="33"/>
  <c r="E114" i="33" s="1"/>
  <c r="AI63" i="55"/>
  <c r="AH177" i="33"/>
  <c r="AT14" i="47"/>
  <c r="AS76" i="47"/>
  <c r="BB7" i="51"/>
  <c r="AP57" i="51"/>
  <c r="AP22" i="42" s="1"/>
  <c r="AY4" i="48"/>
  <c r="U71" i="55"/>
  <c r="BI103" i="57"/>
  <c r="BH118" i="57"/>
  <c r="DA31" i="57"/>
  <c r="DA12" i="57" s="1"/>
  <c r="AJ199" i="33" s="1"/>
  <c r="AK40" i="47"/>
  <c r="AJ31" i="47"/>
  <c r="BC4" i="51"/>
  <c r="AQ54" i="51"/>
  <c r="AQ22" i="1" s="1"/>
  <c r="AN20" i="32"/>
  <c r="AM19" i="32"/>
  <c r="AI61" i="55"/>
  <c r="AH175" i="33"/>
  <c r="AS123" i="47"/>
  <c r="AS122" i="47" s="1"/>
  <c r="AX233" i="57"/>
  <c r="AC46" i="47"/>
  <c r="BB9" i="51"/>
  <c r="AP59" i="51"/>
  <c r="AP22" i="40" s="1"/>
  <c r="AT56" i="48"/>
  <c r="AX235" i="57"/>
  <c r="AC46" i="49"/>
  <c r="R120" i="47"/>
  <c r="AQ42" i="41"/>
  <c r="AQ40" i="41" s="1"/>
  <c r="AW74" i="51"/>
  <c r="AT17" i="48"/>
  <c r="AR42" i="32"/>
  <c r="AR40" i="32" s="1"/>
  <c r="AX73" i="51"/>
  <c r="DI23" i="57" l="1"/>
  <c r="DI4" i="57" s="1"/>
  <c r="AR191" i="33" s="1"/>
  <c r="AR31" i="32"/>
  <c r="CZ32" i="57"/>
  <c r="CZ13" i="57" s="1"/>
  <c r="AI200" i="33" s="1"/>
  <c r="AI31" i="48"/>
  <c r="DH24" i="57"/>
  <c r="DH5" i="57" s="1"/>
  <c r="AQ192" i="33" s="1"/>
  <c r="AQ31" i="41"/>
  <c r="DB30" i="57"/>
  <c r="DB11" i="57" s="1"/>
  <c r="AK198" i="33" s="1"/>
  <c r="AL40" i="46"/>
  <c r="AK31" i="46"/>
  <c r="U78" i="55"/>
  <c r="U113" i="46" s="1"/>
  <c r="BI110" i="57"/>
  <c r="BH125" i="57"/>
  <c r="AU17" i="48"/>
  <c r="AV17" i="32"/>
  <c r="BC15" i="51"/>
  <c r="AQ65" i="51"/>
  <c r="AQ22" i="49" s="1"/>
  <c r="T120" i="44"/>
  <c r="AU14" i="40"/>
  <c r="AT76" i="40"/>
  <c r="AY225" i="57"/>
  <c r="AD46" i="32"/>
  <c r="DB31" i="57"/>
  <c r="DB12" i="57" s="1"/>
  <c r="AK199" i="33" s="1"/>
  <c r="AK31" i="47"/>
  <c r="BD4" i="45"/>
  <c r="DD29" i="57"/>
  <c r="DD10" i="57" s="1"/>
  <c r="AM197" i="33" s="1"/>
  <c r="AN40" i="45"/>
  <c r="AM31" i="45"/>
  <c r="U75" i="55"/>
  <c r="U113" i="40" s="1"/>
  <c r="BI107" i="57"/>
  <c r="BH122" i="57"/>
  <c r="AO20" i="47"/>
  <c r="AN19" i="47"/>
  <c r="BC11" i="51"/>
  <c r="AQ61" i="51"/>
  <c r="AQ22" i="45" s="1"/>
  <c r="U120" i="43"/>
  <c r="AU14" i="46"/>
  <c r="AT76" i="46"/>
  <c r="BJ103" i="57"/>
  <c r="BI118" i="57"/>
  <c r="AL42" i="49"/>
  <c r="AR83" i="51"/>
  <c r="U113" i="32"/>
  <c r="AO20" i="42"/>
  <c r="AN19" i="42"/>
  <c r="AO20" i="1"/>
  <c r="AN19" i="1"/>
  <c r="AU17" i="47"/>
  <c r="AU56" i="43"/>
  <c r="AU123" i="46"/>
  <c r="AU122" i="46" s="1"/>
  <c r="AS135" i="1"/>
  <c r="AT56" i="1"/>
  <c r="R80" i="55"/>
  <c r="R113" i="48" s="1"/>
  <c r="BB127" i="57"/>
  <c r="BC112" i="57"/>
  <c r="U72" i="55"/>
  <c r="U113" i="41" s="1"/>
  <c r="BH119" i="57"/>
  <c r="BI104" i="57"/>
  <c r="DH25" i="57"/>
  <c r="DH6" i="57" s="1"/>
  <c r="AQ193" i="33" s="1"/>
  <c r="AR40" i="42"/>
  <c r="AQ31" i="42"/>
  <c r="AS42" i="32"/>
  <c r="AS40" i="32" s="1"/>
  <c r="AY73" i="51"/>
  <c r="T143" i="33"/>
  <c r="BI121" i="57"/>
  <c r="BJ106" i="57"/>
  <c r="F58" i="59"/>
  <c r="F4" i="56"/>
  <c r="BA4" i="32"/>
  <c r="AJ64" i="55"/>
  <c r="AI178" i="33"/>
  <c r="AY229" i="57"/>
  <c r="AD46" i="40"/>
  <c r="AV123" i="48"/>
  <c r="AV122" i="48" s="1"/>
  <c r="AW36" i="48"/>
  <c r="AU17" i="45"/>
  <c r="R150" i="33"/>
  <c r="AJ67" i="55"/>
  <c r="AI181" i="33"/>
  <c r="AV36" i="46"/>
  <c r="AW4" i="46"/>
  <c r="AU17" i="41"/>
  <c r="AZ4" i="48"/>
  <c r="AV123" i="32"/>
  <c r="AV122" i="32" s="1"/>
  <c r="AW36" i="32"/>
  <c r="AU56" i="46"/>
  <c r="AU36" i="44"/>
  <c r="AV4" i="44"/>
  <c r="F84" i="33"/>
  <c r="T146" i="33"/>
  <c r="AY230" i="57"/>
  <c r="AD46" i="44"/>
  <c r="AT123" i="44"/>
  <c r="AT122" i="44" s="1"/>
  <c r="Q151" i="33"/>
  <c r="AN19" i="44"/>
  <c r="AO20" i="44"/>
  <c r="AU14" i="43"/>
  <c r="AT76" i="43"/>
  <c r="AT123" i="49"/>
  <c r="AT122" i="49" s="1"/>
  <c r="AU36" i="49"/>
  <c r="AY231" i="57"/>
  <c r="AD46" i="45"/>
  <c r="AQ42" i="40"/>
  <c r="AW77" i="51"/>
  <c r="T149" i="33"/>
  <c r="AU17" i="49"/>
  <c r="AU17" i="40"/>
  <c r="AU17" i="44"/>
  <c r="AT56" i="44"/>
  <c r="AV36" i="40"/>
  <c r="AW4" i="40"/>
  <c r="BC12" i="51"/>
  <c r="AQ62" i="51"/>
  <c r="AQ22" i="46" s="1"/>
  <c r="AJ57" i="55"/>
  <c r="AI171" i="33"/>
  <c r="AX14" i="32"/>
  <c r="AW76" i="32"/>
  <c r="AU56" i="48"/>
  <c r="BJ105" i="57"/>
  <c r="BI120" i="57"/>
  <c r="AJ65" i="55"/>
  <c r="AI179" i="33"/>
  <c r="BC13" i="51"/>
  <c r="AQ63" i="51"/>
  <c r="AQ22" i="47" s="1"/>
  <c r="AQ55" i="51"/>
  <c r="AQ22" i="32" s="1"/>
  <c r="BC5" i="51"/>
  <c r="BC8" i="51"/>
  <c r="AQ58" i="51"/>
  <c r="AQ22" i="43" s="1"/>
  <c r="AB120" i="1"/>
  <c r="BB16" i="51"/>
  <c r="E63" i="59"/>
  <c r="E70" i="33"/>
  <c r="AT56" i="40"/>
  <c r="BC4" i="49"/>
  <c r="U120" i="42"/>
  <c r="BC14" i="51"/>
  <c r="AQ64" i="51"/>
  <c r="AQ22" i="48" s="1"/>
  <c r="AY232" i="57"/>
  <c r="AD46" i="46"/>
  <c r="U77" i="55"/>
  <c r="U113" i="45" s="1"/>
  <c r="BI109" i="57"/>
  <c r="BH124" i="57"/>
  <c r="AU56" i="41"/>
  <c r="AU17" i="43"/>
  <c r="AQ42" i="43"/>
  <c r="AW76" i="51"/>
  <c r="BC10" i="51"/>
  <c r="AQ60" i="51"/>
  <c r="AQ22" i="44" s="1"/>
  <c r="AR42" i="41"/>
  <c r="AR40" i="41" s="1"/>
  <c r="AX74" i="51"/>
  <c r="AR82" i="33"/>
  <c r="AR67" i="59" s="1"/>
  <c r="AS127" i="33"/>
  <c r="AL42" i="46"/>
  <c r="AR80" i="51"/>
  <c r="AU76" i="48"/>
  <c r="AV14" i="48"/>
  <c r="BC9" i="51"/>
  <c r="AQ59" i="51"/>
  <c r="AQ22" i="40" s="1"/>
  <c r="BK66" i="57"/>
  <c r="BK67" i="57" s="1"/>
  <c r="BJ67" i="57"/>
  <c r="AC70" i="55"/>
  <c r="AC113" i="1" s="1"/>
  <c r="BR102" i="57"/>
  <c r="DJ22" i="57"/>
  <c r="DJ3" i="57" s="1"/>
  <c r="AS190" i="33" s="1"/>
  <c r="AT40" i="1"/>
  <c r="AS31" i="1"/>
  <c r="Q152" i="33"/>
  <c r="Q183" i="33" s="1"/>
  <c r="CY33" i="57"/>
  <c r="CY14" i="57" s="1"/>
  <c r="AH201" i="33" s="1"/>
  <c r="AH202" i="33" s="1"/>
  <c r="AH98" i="33" s="1"/>
  <c r="AI40" i="49"/>
  <c r="AH31" i="49"/>
  <c r="AZ14" i="42"/>
  <c r="AY76" i="42"/>
  <c r="AU14" i="41"/>
  <c r="AT76" i="41"/>
  <c r="AU14" i="49"/>
  <c r="AT76" i="49"/>
  <c r="DO2" i="57"/>
  <c r="AW189" i="33"/>
  <c r="AJ42" i="48"/>
  <c r="AJ40" i="48" s="1"/>
  <c r="AP82" i="51"/>
  <c r="AR54" i="51"/>
  <c r="AR22" i="1" s="1"/>
  <c r="BD4" i="51"/>
  <c r="AU36" i="41"/>
  <c r="AV4" i="41"/>
  <c r="AT123" i="41"/>
  <c r="AT122" i="41" s="1"/>
  <c r="AN19" i="48"/>
  <c r="AO20" i="48"/>
  <c r="AA141" i="33"/>
  <c r="AU123" i="42"/>
  <c r="AU122" i="42" s="1"/>
  <c r="AJ62" i="55"/>
  <c r="AI176" i="33"/>
  <c r="F15" i="59"/>
  <c r="D11" i="59"/>
  <c r="H19" i="59"/>
  <c r="AY234" i="57"/>
  <c r="AD46" i="48"/>
  <c r="AN42" i="45"/>
  <c r="AT79" i="51"/>
  <c r="AU123" i="45"/>
  <c r="AU122" i="45" s="1"/>
  <c r="AV36" i="45"/>
  <c r="AV123" i="43"/>
  <c r="AV122" i="43" s="1"/>
  <c r="BC6" i="51"/>
  <c r="AQ56" i="51"/>
  <c r="AQ22" i="41" s="1"/>
  <c r="G59" i="59"/>
  <c r="H62" i="33"/>
  <c r="H60" i="59" s="1"/>
  <c r="AU17" i="1"/>
  <c r="AQ57" i="51"/>
  <c r="AQ22" i="42" s="1"/>
  <c r="BC7" i="51"/>
  <c r="AL42" i="47"/>
  <c r="AL40" i="47" s="1"/>
  <c r="AR81" i="51"/>
  <c r="AN19" i="40"/>
  <c r="AO20" i="40"/>
  <c r="AU81" i="33"/>
  <c r="AU66" i="59" s="1"/>
  <c r="AU123" i="1"/>
  <c r="AU122" i="1" s="1"/>
  <c r="AN19" i="49"/>
  <c r="AO20" i="49"/>
  <c r="T148" i="33"/>
  <c r="AO42" i="44"/>
  <c r="AU78" i="51"/>
  <c r="AX4" i="43"/>
  <c r="AW36" i="43"/>
  <c r="AS42" i="42"/>
  <c r="AY75" i="51"/>
  <c r="AV14" i="1"/>
  <c r="AU76" i="1"/>
  <c r="AY226" i="57"/>
  <c r="AD46" i="41"/>
  <c r="AY235" i="57"/>
  <c r="AD46" i="49"/>
  <c r="AY228" i="57"/>
  <c r="AD46" i="43"/>
  <c r="AT76" i="47"/>
  <c r="AU14" i="47"/>
  <c r="AU17" i="46"/>
  <c r="AP45" i="59"/>
  <c r="AP36" i="33"/>
  <c r="DF26" i="57"/>
  <c r="DF7" i="57" s="1"/>
  <c r="AO194" i="33" s="1"/>
  <c r="AP40" i="43"/>
  <c r="AO31" i="43"/>
  <c r="AY227" i="57"/>
  <c r="AD46" i="42"/>
  <c r="R81" i="55"/>
  <c r="R113" i="49" s="1"/>
  <c r="BC113" i="57"/>
  <c r="BB128" i="57"/>
  <c r="BP223" i="57"/>
  <c r="AV36" i="1"/>
  <c r="AW4" i="1"/>
  <c r="AY224" i="57"/>
  <c r="AD46" i="1"/>
  <c r="DD28" i="57"/>
  <c r="DD9" i="57" s="1"/>
  <c r="AM196" i="33" s="1"/>
  <c r="AN40" i="44"/>
  <c r="AM31" i="44"/>
  <c r="AV14" i="45"/>
  <c r="AU76" i="45"/>
  <c r="AJ58" i="55"/>
  <c r="AI172" i="33"/>
  <c r="AS56" i="42"/>
  <c r="AO20" i="32"/>
  <c r="AN19" i="32"/>
  <c r="AU14" i="44"/>
  <c r="AT76" i="44"/>
  <c r="AU123" i="40"/>
  <c r="AU122" i="40" s="1"/>
  <c r="S79" i="55"/>
  <c r="S113" i="47" s="1"/>
  <c r="BD126" i="57"/>
  <c r="BE111" i="57"/>
  <c r="AM19" i="41"/>
  <c r="AN20" i="41"/>
  <c r="AJ63" i="55"/>
  <c r="AI177" i="33"/>
  <c r="DF27" i="57"/>
  <c r="DF8" i="57" s="1"/>
  <c r="AO195" i="33" s="1"/>
  <c r="AP40" i="40"/>
  <c r="AO31" i="40"/>
  <c r="AJ66" i="55"/>
  <c r="AI180" i="33"/>
  <c r="AR56" i="32"/>
  <c r="AQ34" i="33"/>
  <c r="AN19" i="43"/>
  <c r="AO20" i="43"/>
  <c r="AU36" i="47"/>
  <c r="AV4" i="47"/>
  <c r="AU17" i="42"/>
  <c r="BG123" i="57"/>
  <c r="BH108" i="57"/>
  <c r="BB72" i="51"/>
  <c r="AV42" i="1"/>
  <c r="AJ60" i="55"/>
  <c r="AI174" i="33"/>
  <c r="AS56" i="45"/>
  <c r="AJ56" i="55"/>
  <c r="AI170" i="33"/>
  <c r="AJ59" i="55"/>
  <c r="AI173" i="33"/>
  <c r="AV36" i="42"/>
  <c r="AW4" i="42"/>
  <c r="AY233" i="57"/>
  <c r="AD46" i="47"/>
  <c r="AJ61" i="55"/>
  <c r="AI175" i="33"/>
  <c r="AN19" i="45"/>
  <c r="AO20" i="45"/>
  <c r="AT123" i="47"/>
  <c r="AT122" i="47" s="1"/>
  <c r="AT56" i="49"/>
  <c r="AT56" i="47"/>
  <c r="AN19" i="46"/>
  <c r="AO20" i="46"/>
  <c r="DI24" i="57" l="1"/>
  <c r="DI5" i="57" s="1"/>
  <c r="AR192" i="33" s="1"/>
  <c r="AR31" i="41"/>
  <c r="DC31" i="57"/>
  <c r="DC12" i="57" s="1"/>
  <c r="AL199" i="33" s="1"/>
  <c r="AL31" i="47"/>
  <c r="DJ23" i="57"/>
  <c r="DJ4" i="57" s="1"/>
  <c r="AS191" i="33" s="1"/>
  <c r="AT40" i="32"/>
  <c r="AS31" i="32"/>
  <c r="DA32" i="57"/>
  <c r="DA13" i="57" s="1"/>
  <c r="AJ200" i="33" s="1"/>
  <c r="AK40" i="48"/>
  <c r="AJ31" i="48"/>
  <c r="AW14" i="1"/>
  <c r="AV76" i="1"/>
  <c r="U120" i="41"/>
  <c r="AO19" i="46"/>
  <c r="AP20" i="46"/>
  <c r="AT42" i="42"/>
  <c r="AZ75" i="51"/>
  <c r="AT56" i="45"/>
  <c r="CZ33" i="57"/>
  <c r="CZ14" i="57" s="1"/>
  <c r="AI201" i="33" s="1"/>
  <c r="AI202" i="33" s="1"/>
  <c r="AI98" i="33" s="1"/>
  <c r="AJ40" i="49"/>
  <c r="AI31" i="49"/>
  <c r="AR55" i="51"/>
  <c r="AR22" i="32" s="1"/>
  <c r="BD5" i="51"/>
  <c r="R120" i="48"/>
  <c r="AW17" i="32"/>
  <c r="BE126" i="57"/>
  <c r="BF111" i="57"/>
  <c r="AX36" i="43"/>
  <c r="AY4" i="43"/>
  <c r="AV17" i="1"/>
  <c r="F9" i="55"/>
  <c r="F91" i="33"/>
  <c r="AV17" i="43"/>
  <c r="BD13" i="51"/>
  <c r="AR63" i="51"/>
  <c r="AR22" i="47" s="1"/>
  <c r="AV36" i="44"/>
  <c r="AW4" i="44"/>
  <c r="AU56" i="1"/>
  <c r="AT135" i="1"/>
  <c r="AS42" i="41"/>
  <c r="AS40" i="41" s="1"/>
  <c r="AY74" i="51"/>
  <c r="AZ224" i="57"/>
  <c r="AE46" i="1"/>
  <c r="AV17" i="45"/>
  <c r="AR57" i="51"/>
  <c r="AR22" i="42" s="1"/>
  <c r="BD7" i="51"/>
  <c r="BD8" i="51"/>
  <c r="AR58" i="51"/>
  <c r="AR22" i="43" s="1"/>
  <c r="BC127" i="57"/>
  <c r="BD112" i="57"/>
  <c r="AU76" i="46"/>
  <c r="AV14" i="46"/>
  <c r="AK60" i="55"/>
  <c r="AJ174" i="33"/>
  <c r="AV17" i="49"/>
  <c r="U145" i="33"/>
  <c r="AV81" i="33"/>
  <c r="AV66" i="59" s="1"/>
  <c r="AV123" i="1"/>
  <c r="AV122" i="1" s="1"/>
  <c r="AP42" i="44"/>
  <c r="AV78" i="51"/>
  <c r="AU56" i="47"/>
  <c r="BC72" i="51"/>
  <c r="AW42" i="1"/>
  <c r="S120" i="47"/>
  <c r="AU123" i="44"/>
  <c r="AU122" i="44" s="1"/>
  <c r="BD11" i="51"/>
  <c r="AR61" i="51"/>
  <c r="AR22" i="45" s="1"/>
  <c r="AZ226" i="57"/>
  <c r="AE46" i="41"/>
  <c r="BD10" i="51"/>
  <c r="AR60" i="51"/>
  <c r="AR22" i="44" s="1"/>
  <c r="BA14" i="42"/>
  <c r="AZ76" i="42"/>
  <c r="AR42" i="43"/>
  <c r="AX76" i="51"/>
  <c r="V71" i="55"/>
  <c r="BJ118" i="57"/>
  <c r="BK103" i="57"/>
  <c r="AW123" i="48"/>
  <c r="AW122" i="48" s="1"/>
  <c r="AX36" i="48"/>
  <c r="AW123" i="43"/>
  <c r="AW122" i="43" s="1"/>
  <c r="BQ223" i="57"/>
  <c r="AW36" i="1"/>
  <c r="AX4" i="1"/>
  <c r="U76" i="55"/>
  <c r="U113" i="44" s="1"/>
  <c r="BH123" i="57"/>
  <c r="BI108" i="57"/>
  <c r="BB129" i="57"/>
  <c r="BB144" i="57" s="1"/>
  <c r="Q112" i="33"/>
  <c r="AK65" i="55"/>
  <c r="AJ179" i="33"/>
  <c r="AR42" i="40"/>
  <c r="AX77" i="51"/>
  <c r="AZ229" i="57"/>
  <c r="AE46" i="40"/>
  <c r="AV17" i="48"/>
  <c r="AV14" i="41"/>
  <c r="AU76" i="41"/>
  <c r="AW4" i="41"/>
  <c r="AV36" i="41"/>
  <c r="U144" i="33"/>
  <c r="AZ230" i="57"/>
  <c r="AE46" i="44"/>
  <c r="AV56" i="46"/>
  <c r="U120" i="45"/>
  <c r="AV56" i="48"/>
  <c r="AD70" i="55"/>
  <c r="AD113" i="1" s="1"/>
  <c r="BS102" i="57"/>
  <c r="AO19" i="45"/>
  <c r="AP20" i="45"/>
  <c r="AR64" i="51"/>
  <c r="AR22" i="48" s="1"/>
  <c r="BD14" i="51"/>
  <c r="AV17" i="41"/>
  <c r="AZ235" i="57"/>
  <c r="AE46" i="49"/>
  <c r="AB141" i="33"/>
  <c r="BD15" i="51"/>
  <c r="AR65" i="51"/>
  <c r="AR22" i="49" s="1"/>
  <c r="AZ231" i="57"/>
  <c r="AE46" i="45"/>
  <c r="AU76" i="44"/>
  <c r="AV14" i="44"/>
  <c r="BB4" i="32"/>
  <c r="AO19" i="43"/>
  <c r="AP20" i="43"/>
  <c r="DE29" i="57"/>
  <c r="DE10" i="57" s="1"/>
  <c r="AN197" i="33" s="1"/>
  <c r="AN31" i="45"/>
  <c r="AV17" i="47"/>
  <c r="AW36" i="40"/>
  <c r="AX4" i="40"/>
  <c r="AZ233" i="57"/>
  <c r="AE46" i="47"/>
  <c r="AK42" i="48"/>
  <c r="AQ82" i="51"/>
  <c r="AM42" i="49"/>
  <c r="AS83" i="51"/>
  <c r="BJ104" i="57"/>
  <c r="BI119" i="57"/>
  <c r="DK22" i="57"/>
  <c r="DK3" i="57" s="1"/>
  <c r="AT190" i="33" s="1"/>
  <c r="AU40" i="1"/>
  <c r="AT31" i="1"/>
  <c r="BJ110" i="57"/>
  <c r="BI125" i="57"/>
  <c r="AU123" i="49"/>
  <c r="AU122" i="49" s="1"/>
  <c r="AV36" i="49"/>
  <c r="AW4" i="47"/>
  <c r="AV36" i="47"/>
  <c r="DG26" i="57"/>
  <c r="DG7" i="57" s="1"/>
  <c r="AP194" i="33" s="1"/>
  <c r="AQ40" i="43"/>
  <c r="AP31" i="43"/>
  <c r="AX76" i="32"/>
  <c r="AY14" i="32"/>
  <c r="AV14" i="43"/>
  <c r="AU76" i="43"/>
  <c r="AQ45" i="59"/>
  <c r="AQ36" i="33"/>
  <c r="AV123" i="40"/>
  <c r="AV122" i="40" s="1"/>
  <c r="AW36" i="42"/>
  <c r="AX4" i="42"/>
  <c r="AK58" i="55"/>
  <c r="AJ172" i="33"/>
  <c r="BD4" i="49"/>
  <c r="AW36" i="46"/>
  <c r="AX4" i="46"/>
  <c r="AP20" i="1"/>
  <c r="AO19" i="1"/>
  <c r="AK62" i="55"/>
  <c r="AJ176" i="33"/>
  <c r="AM42" i="47"/>
  <c r="AM40" i="47" s="1"/>
  <c r="AS81" i="51"/>
  <c r="BJ109" i="57"/>
  <c r="BI124" i="57"/>
  <c r="DC30" i="57"/>
  <c r="DC11" i="57" s="1"/>
  <c r="AL198" i="33" s="1"/>
  <c r="AM40" i="46"/>
  <c r="AL31" i="46"/>
  <c r="AO19" i="49"/>
  <c r="AP20" i="49"/>
  <c r="AU123" i="47"/>
  <c r="AU122" i="47" s="1"/>
  <c r="AV56" i="43"/>
  <c r="AV123" i="45"/>
  <c r="AV122" i="45" s="1"/>
  <c r="AW36" i="45"/>
  <c r="BD12" i="51"/>
  <c r="AR62" i="51"/>
  <c r="AR22" i="46" s="1"/>
  <c r="AS56" i="32"/>
  <c r="AR34" i="33"/>
  <c r="AZ234" i="57"/>
  <c r="AE46" i="48"/>
  <c r="AM42" i="46"/>
  <c r="AS80" i="51"/>
  <c r="AU56" i="44"/>
  <c r="AV123" i="46"/>
  <c r="AV122" i="46" s="1"/>
  <c r="AN19" i="41"/>
  <c r="AO20" i="41"/>
  <c r="BD6" i="51"/>
  <c r="AR56" i="51"/>
  <c r="AR22" i="41" s="1"/>
  <c r="AU56" i="49"/>
  <c r="AO19" i="48"/>
  <c r="AP20" i="48"/>
  <c r="U120" i="46"/>
  <c r="BJ107" i="57"/>
  <c r="BI122" i="57"/>
  <c r="U120" i="40"/>
  <c r="BA4" i="48"/>
  <c r="AR59" i="51"/>
  <c r="AR22" i="40" s="1"/>
  <c r="BD9" i="51"/>
  <c r="AT56" i="42"/>
  <c r="AU76" i="47"/>
  <c r="AV14" i="47"/>
  <c r="AW14" i="45"/>
  <c r="AV76" i="45"/>
  <c r="AT42" i="32"/>
  <c r="AZ73" i="51"/>
  <c r="BD113" i="57"/>
  <c r="BC128" i="57"/>
  <c r="R120" i="49"/>
  <c r="AP20" i="47"/>
  <c r="AO19" i="47"/>
  <c r="AK64" i="55"/>
  <c r="AJ178" i="33"/>
  <c r="AZ232" i="57"/>
  <c r="AE46" i="46"/>
  <c r="AP20" i="32"/>
  <c r="AO19" i="32"/>
  <c r="AC120" i="1"/>
  <c r="V74" i="55"/>
  <c r="V113" i="43" s="1"/>
  <c r="BJ121" i="57"/>
  <c r="BK106" i="57"/>
  <c r="AS54" i="51"/>
  <c r="AS22" i="1" s="1"/>
  <c r="BE4" i="51"/>
  <c r="BD16" i="51"/>
  <c r="BC16" i="51"/>
  <c r="BE4" i="45"/>
  <c r="AV17" i="46"/>
  <c r="AK66" i="55"/>
  <c r="AJ180" i="33"/>
  <c r="H17" i="59"/>
  <c r="D74" i="59"/>
  <c r="DP2" i="57"/>
  <c r="AX189" i="33"/>
  <c r="AS82" i="33"/>
  <c r="AS67" i="59" s="1"/>
  <c r="AT127" i="33"/>
  <c r="AK67" i="55"/>
  <c r="AJ181" i="33"/>
  <c r="AP20" i="42"/>
  <c r="AO19" i="42"/>
  <c r="AZ225" i="57"/>
  <c r="AE46" i="32"/>
  <c r="AV17" i="40"/>
  <c r="AK63" i="55"/>
  <c r="AJ177" i="33"/>
  <c r="AV56" i="41"/>
  <c r="V73" i="55"/>
  <c r="V113" i="42" s="1"/>
  <c r="BK105" i="57"/>
  <c r="BJ120" i="57"/>
  <c r="AW123" i="32"/>
  <c r="AW122" i="32" s="1"/>
  <c r="AX36" i="32"/>
  <c r="AV17" i="42"/>
  <c r="AK57" i="55"/>
  <c r="AJ171" i="33"/>
  <c r="AO42" i="45"/>
  <c r="AO40" i="45" s="1"/>
  <c r="AU79" i="51"/>
  <c r="AV123" i="42"/>
  <c r="AV122" i="42" s="1"/>
  <c r="AK59" i="55"/>
  <c r="AJ173" i="33"/>
  <c r="DE28" i="57"/>
  <c r="DE9" i="57" s="1"/>
  <c r="AN196" i="33" s="1"/>
  <c r="AO40" i="44"/>
  <c r="AN31" i="44"/>
  <c r="AZ228" i="57"/>
  <c r="AE46" i="43"/>
  <c r="AP20" i="40"/>
  <c r="AO19" i="40"/>
  <c r="AU56" i="40"/>
  <c r="AK56" i="55"/>
  <c r="AJ170" i="33"/>
  <c r="T147" i="33"/>
  <c r="AZ227" i="57"/>
  <c r="AE46" i="42"/>
  <c r="AU123" i="41"/>
  <c r="AU122" i="41" s="1"/>
  <c r="AJ175" i="33"/>
  <c r="AK61" i="55"/>
  <c r="AO19" i="44"/>
  <c r="AP20" i="44"/>
  <c r="AW14" i="48"/>
  <c r="AV76" i="48"/>
  <c r="DG27" i="57"/>
  <c r="DG8" i="57" s="1"/>
  <c r="AP195" i="33" s="1"/>
  <c r="AQ40" i="40"/>
  <c r="AP31" i="40"/>
  <c r="AV14" i="49"/>
  <c r="AU76" i="49"/>
  <c r="E62" i="59"/>
  <c r="E369" i="33"/>
  <c r="E375" i="33" s="1"/>
  <c r="E81" i="41"/>
  <c r="E62" i="41" s="1"/>
  <c r="E63" i="41" s="1"/>
  <c r="E81" i="32"/>
  <c r="E62" i="32" s="1"/>
  <c r="E63" i="32" s="1"/>
  <c r="E81" i="42"/>
  <c r="E62" i="42" s="1"/>
  <c r="E63" i="42" s="1"/>
  <c r="E81" i="43"/>
  <c r="E62" i="43" s="1"/>
  <c r="E63" i="43" s="1"/>
  <c r="E81" i="1"/>
  <c r="E62" i="1" s="1"/>
  <c r="E63" i="1" s="1"/>
  <c r="E81" i="40"/>
  <c r="E62" i="40" s="1"/>
  <c r="E63" i="40" s="1"/>
  <c r="E81" i="44"/>
  <c r="E62" i="44" s="1"/>
  <c r="E63" i="44" s="1"/>
  <c r="E81" i="46"/>
  <c r="E62" i="46" s="1"/>
  <c r="E63" i="46" s="1"/>
  <c r="E81" i="47"/>
  <c r="E62" i="47" s="1"/>
  <c r="E63" i="47" s="1"/>
  <c r="E81" i="45"/>
  <c r="E62" i="45" s="1"/>
  <c r="E63" i="45" s="1"/>
  <c r="E3" i="56"/>
  <c r="E81" i="48"/>
  <c r="E62" i="48" s="1"/>
  <c r="E63" i="48" s="1"/>
  <c r="E81" i="49"/>
  <c r="E62" i="49" s="1"/>
  <c r="E63" i="49" s="1"/>
  <c r="F72" i="33"/>
  <c r="AV17" i="44"/>
  <c r="DI25" i="57"/>
  <c r="DI6" i="57" s="1"/>
  <c r="AR193" i="33" s="1"/>
  <c r="AS40" i="42"/>
  <c r="AR31" i="42"/>
  <c r="U120" i="32"/>
  <c r="AV14" i="40"/>
  <c r="AU76" i="40"/>
  <c r="DJ24" i="57" l="1"/>
  <c r="DJ5" i="57" s="1"/>
  <c r="AS192" i="33" s="1"/>
  <c r="AS31" i="41"/>
  <c r="DD31" i="57"/>
  <c r="DD12" i="57" s="1"/>
  <c r="AM199" i="33" s="1"/>
  <c r="AM31" i="47"/>
  <c r="DF29" i="57"/>
  <c r="DF10" i="57" s="1"/>
  <c r="AO197" i="33" s="1"/>
  <c r="AP40" i="45"/>
  <c r="AO31" i="45"/>
  <c r="AL63" i="55"/>
  <c r="AK177" i="33"/>
  <c r="AW36" i="44"/>
  <c r="AX4" i="44"/>
  <c r="AW17" i="47"/>
  <c r="AN42" i="46"/>
  <c r="AT80" i="51"/>
  <c r="BA229" i="57"/>
  <c r="AF46" i="40"/>
  <c r="AU42" i="42"/>
  <c r="BA75" i="51"/>
  <c r="AP19" i="44"/>
  <c r="AQ20" i="44"/>
  <c r="V120" i="43"/>
  <c r="AQ20" i="45"/>
  <c r="AP19" i="45"/>
  <c r="AW17" i="43"/>
  <c r="AW123" i="40"/>
  <c r="AW122" i="40" s="1"/>
  <c r="AZ14" i="32"/>
  <c r="AY76" i="32"/>
  <c r="AW76" i="48"/>
  <c r="AX14" i="48"/>
  <c r="AL59" i="55"/>
  <c r="AK173" i="33"/>
  <c r="AW17" i="49"/>
  <c r="AW17" i="44"/>
  <c r="BA234" i="57"/>
  <c r="AF46" i="48"/>
  <c r="V77" i="55"/>
  <c r="V113" i="45" s="1"/>
  <c r="BK109" i="57"/>
  <c r="BJ124" i="57"/>
  <c r="AL60" i="55"/>
  <c r="AK174" i="33"/>
  <c r="AL61" i="55"/>
  <c r="AK175" i="33"/>
  <c r="BA225" i="57"/>
  <c r="AF46" i="32"/>
  <c r="AC141" i="33"/>
  <c r="BB4" i="48"/>
  <c r="AV123" i="47"/>
  <c r="AV122" i="47" s="1"/>
  <c r="AV76" i="46"/>
  <c r="AW14" i="46"/>
  <c r="E64" i="49"/>
  <c r="E65" i="49" s="1"/>
  <c r="E155" i="49"/>
  <c r="AN42" i="47"/>
  <c r="AN40" i="47" s="1"/>
  <c r="AT81" i="51"/>
  <c r="AX4" i="47"/>
  <c r="AW36" i="47"/>
  <c r="AE70" i="55"/>
  <c r="AE113" i="1" s="1"/>
  <c r="BT102" i="57"/>
  <c r="BA226" i="57"/>
  <c r="AF46" i="41"/>
  <c r="AX36" i="40"/>
  <c r="AY4" i="40"/>
  <c r="AU56" i="42"/>
  <c r="AW17" i="40"/>
  <c r="AS42" i="40"/>
  <c r="AY77" i="51"/>
  <c r="BB14" i="42"/>
  <c r="BA76" i="42"/>
  <c r="BE9" i="51"/>
  <c r="AS59" i="51"/>
  <c r="AS22" i="40" s="1"/>
  <c r="DH26" i="57"/>
  <c r="DH7" i="57" s="1"/>
  <c r="AQ194" i="33" s="1"/>
  <c r="AR40" i="43"/>
  <c r="AQ31" i="43"/>
  <c r="AQ20" i="46"/>
  <c r="AP19" i="46"/>
  <c r="AS60" i="51"/>
  <c r="AS22" i="44" s="1"/>
  <c r="BE10" i="51"/>
  <c r="F64" i="59"/>
  <c r="AR45" i="59"/>
  <c r="AR36" i="33"/>
  <c r="AL65" i="55"/>
  <c r="AK179" i="33"/>
  <c r="F8" i="55"/>
  <c r="F107" i="1"/>
  <c r="F107" i="32"/>
  <c r="F106" i="32" s="1"/>
  <c r="F109" i="32" s="1"/>
  <c r="F103" i="32" s="1"/>
  <c r="F107" i="41"/>
  <c r="F106" i="41" s="1"/>
  <c r="F109" i="41" s="1"/>
  <c r="F103" i="41" s="1"/>
  <c r="F107" i="42"/>
  <c r="F106" i="42" s="1"/>
  <c r="F109" i="42" s="1"/>
  <c r="F103" i="42" s="1"/>
  <c r="F107" i="43"/>
  <c r="F106" i="43" s="1"/>
  <c r="F109" i="43" s="1"/>
  <c r="F103" i="43" s="1"/>
  <c r="F107" i="47"/>
  <c r="F106" i="47" s="1"/>
  <c r="F109" i="47" s="1"/>
  <c r="F103" i="47" s="1"/>
  <c r="F107" i="48"/>
  <c r="F106" i="48" s="1"/>
  <c r="F109" i="48" s="1"/>
  <c r="F103" i="48" s="1"/>
  <c r="F107" i="40"/>
  <c r="F106" i="40" s="1"/>
  <c r="F109" i="40" s="1"/>
  <c r="F103" i="40" s="1"/>
  <c r="F107" i="45"/>
  <c r="F106" i="45" s="1"/>
  <c r="F109" i="45" s="1"/>
  <c r="F103" i="45" s="1"/>
  <c r="F107" i="44"/>
  <c r="F106" i="44" s="1"/>
  <c r="F109" i="44" s="1"/>
  <c r="F103" i="44" s="1"/>
  <c r="F107" i="46"/>
  <c r="F106" i="46" s="1"/>
  <c r="F109" i="46" s="1"/>
  <c r="F103" i="46" s="1"/>
  <c r="F107" i="49"/>
  <c r="F106" i="49" s="1"/>
  <c r="F109" i="49" s="1"/>
  <c r="F103" i="49" s="1"/>
  <c r="E155" i="48"/>
  <c r="E64" i="48"/>
  <c r="E65" i="48" s="1"/>
  <c r="AP42" i="45"/>
  <c r="AV79" i="51"/>
  <c r="AP19" i="43"/>
  <c r="AQ20" i="43"/>
  <c r="AD120" i="1"/>
  <c r="S80" i="55"/>
  <c r="S113" i="48" s="1"/>
  <c r="BE112" i="57"/>
  <c r="BD127" i="57"/>
  <c r="U143" i="33"/>
  <c r="AS42" i="43"/>
  <c r="AY76" i="51"/>
  <c r="E64" i="45"/>
  <c r="E65" i="45" s="1"/>
  <c r="E155" i="45"/>
  <c r="AY36" i="43"/>
  <c r="AZ4" i="43"/>
  <c r="T79" i="55"/>
  <c r="T113" i="47" s="1"/>
  <c r="BF126" i="57"/>
  <c r="BG111" i="57"/>
  <c r="AV76" i="44"/>
  <c r="AW14" i="44"/>
  <c r="AW123" i="45"/>
  <c r="AW122" i="45" s="1"/>
  <c r="AX36" i="45"/>
  <c r="BA230" i="57"/>
  <c r="AF46" i="44"/>
  <c r="BA224" i="57"/>
  <c r="AF46" i="1"/>
  <c r="AS64" i="51"/>
  <c r="AS22" i="48" s="1"/>
  <c r="BE14" i="51"/>
  <c r="AV56" i="44"/>
  <c r="E37" i="56"/>
  <c r="E38" i="56" s="1"/>
  <c r="E47" i="56"/>
  <c r="E55" i="56"/>
  <c r="E56" i="56" s="1"/>
  <c r="E42" i="56"/>
  <c r="E43" i="56" s="1"/>
  <c r="AX14" i="1"/>
  <c r="AW76" i="1"/>
  <c r="AX123" i="43"/>
  <c r="AX122" i="43" s="1"/>
  <c r="V78" i="55"/>
  <c r="V113" i="46" s="1"/>
  <c r="BK110" i="57"/>
  <c r="BJ125" i="57"/>
  <c r="AW17" i="45"/>
  <c r="BE12" i="51"/>
  <c r="AS62" i="51"/>
  <c r="AS22" i="46" s="1"/>
  <c r="BC129" i="57"/>
  <c r="BC144" i="57" s="1"/>
  <c r="BE6" i="51"/>
  <c r="BE16" i="51" s="1"/>
  <c r="AS56" i="51"/>
  <c r="AS22" i="41" s="1"/>
  <c r="AX36" i="42"/>
  <c r="AY4" i="42"/>
  <c r="BE15" i="51"/>
  <c r="AS65" i="51"/>
  <c r="AS22" i="49" s="1"/>
  <c r="R151" i="33"/>
  <c r="U142" i="33"/>
  <c r="AW17" i="41"/>
  <c r="BE13" i="51"/>
  <c r="AS63" i="51"/>
  <c r="AS22" i="47" s="1"/>
  <c r="W74" i="55"/>
  <c r="W113" i="43" s="1"/>
  <c r="BL106" i="57"/>
  <c r="BK121" i="57"/>
  <c r="AQ20" i="32"/>
  <c r="AP19" i="32"/>
  <c r="AL67" i="55"/>
  <c r="AK181" i="33"/>
  <c r="BC4" i="32"/>
  <c r="E155" i="41"/>
  <c r="E64" i="41"/>
  <c r="E65" i="41" s="1"/>
  <c r="AV56" i="49"/>
  <c r="AU42" i="32"/>
  <c r="BA73" i="51"/>
  <c r="AW123" i="42"/>
  <c r="AW122" i="42" s="1"/>
  <c r="V72" i="55"/>
  <c r="V113" i="41" s="1"/>
  <c r="BJ119" i="57"/>
  <c r="BK104" i="57"/>
  <c r="AX123" i="48"/>
  <c r="AX122" i="48" s="1"/>
  <c r="AY36" i="48"/>
  <c r="AV56" i="47"/>
  <c r="AT42" i="41"/>
  <c r="AT40" i="41" s="1"/>
  <c r="AZ74" i="51"/>
  <c r="AS55" i="51"/>
  <c r="AS22" i="32" s="1"/>
  <c r="BE5" i="51"/>
  <c r="DJ25" i="57"/>
  <c r="DJ6" i="57" s="1"/>
  <c r="AS193" i="33" s="1"/>
  <c r="AT40" i="42"/>
  <c r="AS31" i="42"/>
  <c r="U146" i="33"/>
  <c r="AS61" i="51"/>
  <c r="AS22" i="45" s="1"/>
  <c r="BE11" i="51"/>
  <c r="AL62" i="55"/>
  <c r="AK176" i="33"/>
  <c r="E64" i="47"/>
  <c r="E65" i="47" s="1"/>
  <c r="E155" i="47"/>
  <c r="AT56" i="32"/>
  <c r="AS34" i="33"/>
  <c r="AQ20" i="1"/>
  <c r="AP19" i="1"/>
  <c r="DB32" i="57"/>
  <c r="DB13" i="57" s="1"/>
  <c r="AK200" i="33" s="1"/>
  <c r="AK31" i="48"/>
  <c r="AQ20" i="48"/>
  <c r="AP19" i="48"/>
  <c r="AX36" i="46"/>
  <c r="AY4" i="46"/>
  <c r="AW123" i="46"/>
  <c r="AW122" i="46" s="1"/>
  <c r="AX123" i="32"/>
  <c r="AX122" i="32" s="1"/>
  <c r="AY36" i="32"/>
  <c r="E64" i="32"/>
  <c r="E65" i="32" s="1"/>
  <c r="E155" i="32"/>
  <c r="BA231" i="57"/>
  <c r="AF46" i="45"/>
  <c r="AX42" i="1"/>
  <c r="BD72" i="51"/>
  <c r="W73" i="55"/>
  <c r="W113" i="42" s="1"/>
  <c r="BL105" i="57"/>
  <c r="BK120" i="57"/>
  <c r="AN42" i="49"/>
  <c r="AT83" i="51"/>
  <c r="AV123" i="41"/>
  <c r="AV122" i="41" s="1"/>
  <c r="AQ42" i="44"/>
  <c r="AW78" i="51"/>
  <c r="DH27" i="57"/>
  <c r="DH8" i="57" s="1"/>
  <c r="AQ195" i="33" s="1"/>
  <c r="AR40" i="40"/>
  <c r="AQ31" i="40"/>
  <c r="BE8" i="51"/>
  <c r="AS58" i="51"/>
  <c r="AS22" i="43" s="1"/>
  <c r="AL64" i="55"/>
  <c r="AK178" i="33"/>
  <c r="AS57" i="51"/>
  <c r="AS22" i="42" s="1"/>
  <c r="BE7" i="51"/>
  <c r="BR223" i="57"/>
  <c r="AY4" i="1"/>
  <c r="AX36" i="1"/>
  <c r="DQ2" i="57"/>
  <c r="AY189" i="33"/>
  <c r="DK23" i="57"/>
  <c r="DK4" i="57" s="1"/>
  <c r="AT191" i="33" s="1"/>
  <c r="AU40" i="32"/>
  <c r="AT31" i="32"/>
  <c r="S81" i="55"/>
  <c r="S113" i="49" s="1"/>
  <c r="BE113" i="57"/>
  <c r="BD128" i="57"/>
  <c r="BD129" i="57" s="1"/>
  <c r="BD144" i="57" s="1"/>
  <c r="AW14" i="49"/>
  <c r="AV76" i="49"/>
  <c r="AW36" i="41"/>
  <c r="AX4" i="41"/>
  <c r="BA233" i="57"/>
  <c r="AF46" i="47"/>
  <c r="AU56" i="45"/>
  <c r="V75" i="55"/>
  <c r="V113" i="40" s="1"/>
  <c r="BK107" i="57"/>
  <c r="BJ122" i="57"/>
  <c r="BI123" i="57"/>
  <c r="BJ108" i="57"/>
  <c r="AU127" i="33"/>
  <c r="AT82" i="33"/>
  <c r="AT67" i="59" s="1"/>
  <c r="BA227" i="57"/>
  <c r="AF46" i="42"/>
  <c r="E155" i="40"/>
  <c r="E64" i="40"/>
  <c r="E65" i="40" s="1"/>
  <c r="E64" i="1"/>
  <c r="E155" i="1"/>
  <c r="AW81" i="33"/>
  <c r="AW66" i="59" s="1"/>
  <c r="AW123" i="1"/>
  <c r="AW122" i="1" s="1"/>
  <c r="AW17" i="42"/>
  <c r="AL56" i="55"/>
  <c r="AK170" i="33"/>
  <c r="BA235" i="57"/>
  <c r="AF46" i="49"/>
  <c r="DA33" i="57"/>
  <c r="DA14" i="57" s="1"/>
  <c r="AJ201" i="33" s="1"/>
  <c r="AJ202" i="33" s="1"/>
  <c r="AJ98" i="33" s="1"/>
  <c r="AK40" i="49"/>
  <c r="AJ31" i="49"/>
  <c r="AV123" i="44"/>
  <c r="AV122" i="44" s="1"/>
  <c r="BF4" i="51"/>
  <c r="AT54" i="51"/>
  <c r="AT22" i="1" s="1"/>
  <c r="AW17" i="48"/>
  <c r="DD30" i="57"/>
  <c r="DD11" i="57" s="1"/>
  <c r="AM198" i="33" s="1"/>
  <c r="AN40" i="46"/>
  <c r="AM31" i="46"/>
  <c r="AL57" i="55"/>
  <c r="AK171" i="33"/>
  <c r="AW56" i="48"/>
  <c r="E64" i="46"/>
  <c r="E65" i="46" s="1"/>
  <c r="E155" i="46"/>
  <c r="U120" i="44"/>
  <c r="E64" i="42"/>
  <c r="E65" i="42" s="1"/>
  <c r="E155" i="42"/>
  <c r="BE4" i="49"/>
  <c r="AX17" i="32"/>
  <c r="AL66" i="55"/>
  <c r="AK180" i="33"/>
  <c r="V120" i="42"/>
  <c r="AL42" i="48"/>
  <c r="AL40" i="48" s="1"/>
  <c r="AR82" i="51"/>
  <c r="AX14" i="45"/>
  <c r="AW76" i="45"/>
  <c r="AV56" i="1"/>
  <c r="AU135" i="1"/>
  <c r="AQ20" i="49"/>
  <c r="AP19" i="49"/>
  <c r="V113" i="32"/>
  <c r="AV123" i="49"/>
  <c r="AV122" i="49" s="1"/>
  <c r="AW36" i="49"/>
  <c r="BA232" i="57"/>
  <c r="AF46" i="46"/>
  <c r="E155" i="44"/>
  <c r="E64" i="44"/>
  <c r="E65" i="44" s="1"/>
  <c r="E64" i="43"/>
  <c r="E65" i="43" s="1"/>
  <c r="E155" i="43"/>
  <c r="DL22" i="57"/>
  <c r="DL3" i="57" s="1"/>
  <c r="AU190" i="33" s="1"/>
  <c r="AV40" i="1"/>
  <c r="AU31" i="1"/>
  <c r="AL58" i="55"/>
  <c r="AK172" i="33"/>
  <c r="AP20" i="41"/>
  <c r="AO19" i="41"/>
  <c r="AV56" i="40"/>
  <c r="AW56" i="43"/>
  <c r="AW14" i="40"/>
  <c r="AV76" i="40"/>
  <c r="AP19" i="40"/>
  <c r="AQ20" i="40"/>
  <c r="BF4" i="45"/>
  <c r="AW14" i="41"/>
  <c r="AV76" i="41"/>
  <c r="BA228" i="57"/>
  <c r="AF46" i="43"/>
  <c r="W71" i="55"/>
  <c r="W113" i="32" s="1"/>
  <c r="BK118" i="57"/>
  <c r="BL103" i="57"/>
  <c r="AW14" i="43"/>
  <c r="AV76" i="43"/>
  <c r="DF28" i="57"/>
  <c r="DF9" i="57" s="1"/>
  <c r="AO196" i="33" s="1"/>
  <c r="AP40" i="44"/>
  <c r="AO31" i="44"/>
  <c r="AQ20" i="42"/>
  <c r="AP19" i="42"/>
  <c r="AW17" i="1"/>
  <c r="U149" i="33"/>
  <c r="U148" i="33"/>
  <c r="AQ20" i="47"/>
  <c r="AP19" i="47"/>
  <c r="S150" i="33"/>
  <c r="R152" i="33"/>
  <c r="AW56" i="46"/>
  <c r="AW17" i="46"/>
  <c r="AW56" i="41"/>
  <c r="AW14" i="47"/>
  <c r="AV76" i="47"/>
  <c r="DE31" i="57" l="1"/>
  <c r="DE12" i="57" s="1"/>
  <c r="AN199" i="33" s="1"/>
  <c r="AN31" i="47"/>
  <c r="DC32" i="57"/>
  <c r="DC13" i="57" s="1"/>
  <c r="AL200" i="33" s="1"/>
  <c r="AL31" i="48"/>
  <c r="DK24" i="57"/>
  <c r="DK5" i="57" s="1"/>
  <c r="AT192" i="33" s="1"/>
  <c r="AU40" i="41"/>
  <c r="AT31" i="41"/>
  <c r="AR20" i="44"/>
  <c r="AQ19" i="44"/>
  <c r="AX17" i="1"/>
  <c r="E8" i="61"/>
  <c r="E22" i="61" s="1"/>
  <c r="E68" i="40"/>
  <c r="AY4" i="47"/>
  <c r="AX36" i="47"/>
  <c r="AY14" i="45"/>
  <c r="AX76" i="45"/>
  <c r="DL23" i="57"/>
  <c r="DL4" i="57" s="1"/>
  <c r="AU191" i="33" s="1"/>
  <c r="AV40" i="32"/>
  <c r="AU31" i="32"/>
  <c r="AW56" i="44"/>
  <c r="BB229" i="57"/>
  <c r="AG46" i="40"/>
  <c r="AX14" i="47"/>
  <c r="AW76" i="47"/>
  <c r="AM42" i="48"/>
  <c r="AM40" i="48" s="1"/>
  <c r="AS82" i="51"/>
  <c r="DG28" i="57"/>
  <c r="DG9" i="57" s="1"/>
  <c r="AP196" i="33" s="1"/>
  <c r="AQ40" i="44"/>
  <c r="AP31" i="44"/>
  <c r="AM58" i="55"/>
  <c r="AL172" i="33"/>
  <c r="AO42" i="46"/>
  <c r="AO40" i="46" s="1"/>
  <c r="AU80" i="51"/>
  <c r="AU56" i="32"/>
  <c r="AT34" i="33"/>
  <c r="AQ42" i="45"/>
  <c r="AW79" i="51"/>
  <c r="DI26" i="57"/>
  <c r="DI7" i="57" s="1"/>
  <c r="AR194" i="33" s="1"/>
  <c r="AS40" i="43"/>
  <c r="AR31" i="43"/>
  <c r="BG4" i="51"/>
  <c r="AU54" i="51"/>
  <c r="AU22" i="1" s="1"/>
  <c r="AU82" i="33"/>
  <c r="AU67" i="59" s="1"/>
  <c r="AV127" i="33"/>
  <c r="AV42" i="32"/>
  <c r="BB73" i="51"/>
  <c r="E14" i="61"/>
  <c r="E28" i="61" s="1"/>
  <c r="E68" i="49"/>
  <c r="BF13" i="51"/>
  <c r="AT63" i="51"/>
  <c r="AT22" i="47" s="1"/>
  <c r="AV42" i="42"/>
  <c r="BB75" i="51"/>
  <c r="E59" i="1"/>
  <c r="E65" i="1"/>
  <c r="AD141" i="33"/>
  <c r="AR20" i="42"/>
  <c r="AQ19" i="42"/>
  <c r="AP19" i="41"/>
  <c r="AQ20" i="41"/>
  <c r="X73" i="55"/>
  <c r="X113" i="42" s="1"/>
  <c r="BM105" i="57"/>
  <c r="AR20" i="43"/>
  <c r="AQ19" i="43"/>
  <c r="AR20" i="46"/>
  <c r="AQ19" i="46"/>
  <c r="AO42" i="47"/>
  <c r="AO40" i="47" s="1"/>
  <c r="AU81" i="51"/>
  <c r="AX17" i="44"/>
  <c r="W120" i="42"/>
  <c r="BF14" i="51"/>
  <c r="AT64" i="51"/>
  <c r="AT22" i="48" s="1"/>
  <c r="BB227" i="57"/>
  <c r="AG46" i="42"/>
  <c r="BE72" i="51"/>
  <c r="AY42" i="1"/>
  <c r="V144" i="33"/>
  <c r="V76" i="55"/>
  <c r="V113" i="44" s="1"/>
  <c r="BK108" i="57"/>
  <c r="BJ123" i="57"/>
  <c r="DR2" i="57"/>
  <c r="AZ189" i="33"/>
  <c r="E12" i="61"/>
  <c r="E26" i="61" s="1"/>
  <c r="E68" i="47"/>
  <c r="BF15" i="51"/>
  <c r="AT65" i="51"/>
  <c r="AT22" i="49" s="1"/>
  <c r="BB224" i="57"/>
  <c r="AG46" i="1"/>
  <c r="E13" i="61"/>
  <c r="E27" i="61" s="1"/>
  <c r="E68" i="48"/>
  <c r="AW76" i="46"/>
  <c r="AX14" i="46"/>
  <c r="AX17" i="49"/>
  <c r="AX17" i="47"/>
  <c r="AE120" i="1"/>
  <c r="AM66" i="55"/>
  <c r="AL180" i="33"/>
  <c r="AX123" i="42"/>
  <c r="AX122" i="42" s="1"/>
  <c r="BF6" i="51"/>
  <c r="AT56" i="51"/>
  <c r="AT22" i="41" s="1"/>
  <c r="W120" i="32"/>
  <c r="AV56" i="45"/>
  <c r="BG126" i="57"/>
  <c r="BH111" i="57"/>
  <c r="F101" i="32"/>
  <c r="F210" i="33" s="1"/>
  <c r="F66" i="32"/>
  <c r="BB225" i="57"/>
  <c r="AG46" i="32"/>
  <c r="AQ19" i="1"/>
  <c r="AR20" i="1"/>
  <c r="S120" i="48"/>
  <c r="AX123" i="45"/>
  <c r="AX122" i="45" s="1"/>
  <c r="AY36" i="45"/>
  <c r="F101" i="44"/>
  <c r="F215" i="33" s="1"/>
  <c r="F66" i="44"/>
  <c r="F101" i="40"/>
  <c r="F214" i="33" s="1"/>
  <c r="F66" i="40"/>
  <c r="F101" i="48"/>
  <c r="F219" i="33" s="1"/>
  <c r="F66" i="48"/>
  <c r="BD4" i="32"/>
  <c r="F101" i="42"/>
  <c r="F212" i="33" s="1"/>
  <c r="F66" i="42"/>
  <c r="AW123" i="49"/>
  <c r="AW122" i="49" s="1"/>
  <c r="AX36" i="49"/>
  <c r="AM67" i="55"/>
  <c r="AL181" i="33"/>
  <c r="W78" i="55"/>
  <c r="W113" i="46" s="1"/>
  <c r="BK125" i="57"/>
  <c r="BL110" i="57"/>
  <c r="F97" i="33"/>
  <c r="F106" i="1"/>
  <c r="S120" i="49"/>
  <c r="AF70" i="55"/>
  <c r="AF113" i="1" s="1"/>
  <c r="BU102" i="57"/>
  <c r="W72" i="55"/>
  <c r="W113" i="41" s="1"/>
  <c r="BL104" i="57"/>
  <c r="BK119" i="57"/>
  <c r="AX17" i="41"/>
  <c r="AX81" i="33"/>
  <c r="AX66" i="59" s="1"/>
  <c r="AX123" i="1"/>
  <c r="AX122" i="1" s="1"/>
  <c r="AX76" i="48"/>
  <c r="AY14" i="48"/>
  <c r="AY17" i="32"/>
  <c r="DB33" i="57"/>
  <c r="DB14" i="57" s="1"/>
  <c r="AK201" i="33" s="1"/>
  <c r="AK202" i="33" s="1"/>
  <c r="AK98" i="33" s="1"/>
  <c r="AL40" i="49"/>
  <c r="AK31" i="49"/>
  <c r="DK25" i="57"/>
  <c r="DK6" i="57" s="1"/>
  <c r="AT193" i="33" s="1"/>
  <c r="AU40" i="42"/>
  <c r="AT31" i="42"/>
  <c r="AX17" i="40"/>
  <c r="R183" i="33"/>
  <c r="V120" i="46"/>
  <c r="AZ36" i="43"/>
  <c r="BA4" i="43"/>
  <c r="F83" i="33"/>
  <c r="F90" i="33"/>
  <c r="AV56" i="42"/>
  <c r="AM61" i="55"/>
  <c r="AL175" i="33"/>
  <c r="BB234" i="57"/>
  <c r="AG46" i="48"/>
  <c r="DE30" i="57"/>
  <c r="DE11" i="57" s="1"/>
  <c r="AN198" i="33" s="1"/>
  <c r="AN31" i="46"/>
  <c r="BF112" i="57"/>
  <c r="BE127" i="57"/>
  <c r="AW56" i="1"/>
  <c r="AV135" i="1"/>
  <c r="V120" i="41"/>
  <c r="BB230" i="57"/>
  <c r="AG46" i="44"/>
  <c r="F101" i="46"/>
  <c r="F217" i="33" s="1"/>
  <c r="F66" i="46"/>
  <c r="V120" i="40"/>
  <c r="F101" i="45"/>
  <c r="F216" i="33" s="1"/>
  <c r="F66" i="45"/>
  <c r="BB228" i="57"/>
  <c r="AG46" i="43"/>
  <c r="AX56" i="46"/>
  <c r="F101" i="43"/>
  <c r="F213" i="33" s="1"/>
  <c r="F66" i="43"/>
  <c r="BG4" i="45"/>
  <c r="AQ19" i="40"/>
  <c r="AR20" i="40"/>
  <c r="DI27" i="57"/>
  <c r="DI8" i="57" s="1"/>
  <c r="AR195" i="33" s="1"/>
  <c r="AS40" i="40"/>
  <c r="AR31" i="40"/>
  <c r="AQ19" i="32"/>
  <c r="AR20" i="32"/>
  <c r="AY123" i="43"/>
  <c r="AY122" i="43" s="1"/>
  <c r="AX17" i="43"/>
  <c r="BF10" i="51"/>
  <c r="AT60" i="51"/>
  <c r="AT22" i="44" s="1"/>
  <c r="AW56" i="40"/>
  <c r="BB231" i="57"/>
  <c r="AG46" i="45"/>
  <c r="BS223" i="57"/>
  <c r="AY36" i="1"/>
  <c r="AZ4" i="1"/>
  <c r="AM62" i="55"/>
  <c r="AL176" i="33"/>
  <c r="AM59" i="55"/>
  <c r="AL173" i="33"/>
  <c r="W75" i="55"/>
  <c r="W113" i="40" s="1"/>
  <c r="BL107" i="57"/>
  <c r="BK122" i="57"/>
  <c r="AY123" i="32"/>
  <c r="AY122" i="32" s="1"/>
  <c r="AZ36" i="32"/>
  <c r="E7" i="61"/>
  <c r="E21" i="61" s="1"/>
  <c r="E68" i="43"/>
  <c r="BF12" i="51"/>
  <c r="AT62" i="51"/>
  <c r="AT22" i="46" s="1"/>
  <c r="F101" i="47"/>
  <c r="F218" i="33" s="1"/>
  <c r="F66" i="47"/>
  <c r="BB235" i="57"/>
  <c r="AG46" i="49"/>
  <c r="AM56" i="55"/>
  <c r="AL170" i="33"/>
  <c r="T120" i="47"/>
  <c r="AX36" i="41"/>
  <c r="AY4" i="41"/>
  <c r="AM65" i="55"/>
  <c r="AL179" i="33"/>
  <c r="AM60" i="55"/>
  <c r="AL174" i="33"/>
  <c r="BF113" i="57"/>
  <c r="BE128" i="57"/>
  <c r="AW76" i="43"/>
  <c r="AX14" i="43"/>
  <c r="BF9" i="51"/>
  <c r="AT59" i="51"/>
  <c r="AT22" i="40" s="1"/>
  <c r="X71" i="55"/>
  <c r="X113" i="32" s="1"/>
  <c r="BM103" i="57"/>
  <c r="AW56" i="49"/>
  <c r="AT57" i="51"/>
  <c r="AT22" i="42" s="1"/>
  <c r="BF7" i="51"/>
  <c r="AM63" i="55"/>
  <c r="AL177" i="33"/>
  <c r="E9" i="61"/>
  <c r="E23" i="61" s="1"/>
  <c r="E68" i="44"/>
  <c r="AW76" i="44"/>
  <c r="AX14" i="44"/>
  <c r="F101" i="41"/>
  <c r="F211" i="33" s="1"/>
  <c r="F66" i="41"/>
  <c r="E11" i="61"/>
  <c r="E25" i="61" s="1"/>
  <c r="E68" i="46"/>
  <c r="AX123" i="46"/>
  <c r="AX122" i="46" s="1"/>
  <c r="AR20" i="47"/>
  <c r="AQ19" i="47"/>
  <c r="V120" i="32"/>
  <c r="AX56" i="48"/>
  <c r="AW123" i="41"/>
  <c r="AW122" i="41" s="1"/>
  <c r="AR42" i="44"/>
  <c r="AX78" i="51"/>
  <c r="AR20" i="48"/>
  <c r="AQ19" i="48"/>
  <c r="E10" i="61"/>
  <c r="E24" i="61" s="1"/>
  <c r="E68" i="45"/>
  <c r="AQ19" i="45"/>
  <c r="AR20" i="45"/>
  <c r="E52" i="56"/>
  <c r="AS45" i="59"/>
  <c r="AS36" i="33"/>
  <c r="AY36" i="42"/>
  <c r="AZ4" i="42"/>
  <c r="F101" i="49"/>
  <c r="F220" i="33" s="1"/>
  <c r="F66" i="49"/>
  <c r="E4" i="61"/>
  <c r="E18" i="61" s="1"/>
  <c r="E68" i="32"/>
  <c r="AY4" i="44"/>
  <c r="AX36" i="44"/>
  <c r="AT42" i="40"/>
  <c r="AZ77" i="51"/>
  <c r="BF8" i="51"/>
  <c r="AT58" i="51"/>
  <c r="AT22" i="43" s="1"/>
  <c r="AW76" i="41"/>
  <c r="AX14" i="41"/>
  <c r="BB233" i="57"/>
  <c r="AG46" i="47"/>
  <c r="AU42" i="41"/>
  <c r="BA74" i="51"/>
  <c r="AW76" i="40"/>
  <c r="AX14" i="40"/>
  <c r="AX17" i="42"/>
  <c r="AW56" i="47"/>
  <c r="X74" i="55"/>
  <c r="X113" i="43" s="1"/>
  <c r="BM106" i="57"/>
  <c r="AT42" i="43"/>
  <c r="AZ76" i="51"/>
  <c r="AZ4" i="40"/>
  <c r="AY36" i="40"/>
  <c r="BB226" i="57"/>
  <c r="AG46" i="41"/>
  <c r="AO42" i="49"/>
  <c r="AU83" i="51"/>
  <c r="DM22" i="57"/>
  <c r="DM3" i="57" s="1"/>
  <c r="AV190" i="33" s="1"/>
  <c r="AW40" i="1"/>
  <c r="AV31" i="1"/>
  <c r="BF11" i="51"/>
  <c r="AT61" i="51"/>
  <c r="AT22" i="45" s="1"/>
  <c r="E5" i="61"/>
  <c r="E19" i="61" s="1"/>
  <c r="E68" i="41"/>
  <c r="AX17" i="46"/>
  <c r="BA14" i="32"/>
  <c r="AZ76" i="32"/>
  <c r="AM64" i="55"/>
  <c r="AL178" i="33"/>
  <c r="BB232" i="57"/>
  <c r="AG46" i="46"/>
  <c r="AY123" i="48"/>
  <c r="AY122" i="48" s="1"/>
  <c r="AZ36" i="48"/>
  <c r="W120" i="43"/>
  <c r="AX123" i="40"/>
  <c r="AX122" i="40" s="1"/>
  <c r="W77" i="55"/>
  <c r="W113" i="45" s="1"/>
  <c r="BL109" i="57"/>
  <c r="BK124" i="57"/>
  <c r="F41" i="56"/>
  <c r="F46" i="56"/>
  <c r="E49" i="56"/>
  <c r="E60" i="56"/>
  <c r="E133" i="33" s="1"/>
  <c r="E59" i="56"/>
  <c r="AX17" i="48"/>
  <c r="AW123" i="47"/>
  <c r="AW122" i="47" s="1"/>
  <c r="AX56" i="41"/>
  <c r="BC14" i="42"/>
  <c r="BB76" i="42"/>
  <c r="AW123" i="44"/>
  <c r="AW122" i="44" s="1"/>
  <c r="BF4" i="49"/>
  <c r="BC4" i="48"/>
  <c r="AX17" i="45"/>
  <c r="E6" i="61"/>
  <c r="E20" i="61" s="1"/>
  <c r="E68" i="42"/>
  <c r="DG29" i="57"/>
  <c r="DG10" i="57" s="1"/>
  <c r="AP197" i="33" s="1"/>
  <c r="AQ40" i="45"/>
  <c r="AP31" i="45"/>
  <c r="U147" i="33"/>
  <c r="BF5" i="51"/>
  <c r="AT55" i="51"/>
  <c r="AT22" i="32" s="1"/>
  <c r="AY36" i="46"/>
  <c r="AZ4" i="46"/>
  <c r="AM57" i="55"/>
  <c r="AL171" i="33"/>
  <c r="AX56" i="43"/>
  <c r="AR20" i="49"/>
  <c r="AQ19" i="49"/>
  <c r="AX14" i="49"/>
  <c r="AW76" i="49"/>
  <c r="AY14" i="1"/>
  <c r="AX76" i="1"/>
  <c r="V120" i="45"/>
  <c r="V145" i="33"/>
  <c r="DD32" i="57" l="1"/>
  <c r="DD13" i="57" s="1"/>
  <c r="AM200" i="33" s="1"/>
  <c r="AM31" i="48"/>
  <c r="DF30" i="57"/>
  <c r="DF11" i="57" s="1"/>
  <c r="AO198" i="33" s="1"/>
  <c r="AO31" i="46"/>
  <c r="DF31" i="57"/>
  <c r="DF12" i="57" s="1"/>
  <c r="AO199" i="33" s="1"/>
  <c r="AP40" i="47"/>
  <c r="AO31" i="47"/>
  <c r="AW56" i="45"/>
  <c r="AY56" i="43"/>
  <c r="T150" i="33"/>
  <c r="AQ19" i="41"/>
  <c r="AR20" i="41"/>
  <c r="AN64" i="55"/>
  <c r="AM178" i="33"/>
  <c r="AW56" i="42"/>
  <c r="BG6" i="51"/>
  <c r="AU56" i="51"/>
  <c r="AU22" i="41" s="1"/>
  <c r="AX123" i="47"/>
  <c r="AX122" i="47" s="1"/>
  <c r="AX56" i="40"/>
  <c r="BC228" i="57"/>
  <c r="AH46" i="43"/>
  <c r="W76" i="55"/>
  <c r="W113" i="44" s="1"/>
  <c r="BK123" i="57"/>
  <c r="BL108" i="57"/>
  <c r="AY36" i="47"/>
  <c r="AZ4" i="47"/>
  <c r="AY123" i="46"/>
  <c r="AY122" i="46" s="1"/>
  <c r="AR19" i="45"/>
  <c r="AS20" i="45"/>
  <c r="AN56" i="55"/>
  <c r="AM170" i="33"/>
  <c r="V120" i="44"/>
  <c r="E73" i="40"/>
  <c r="F74" i="40" s="1"/>
  <c r="E139" i="40"/>
  <c r="BG10" i="51"/>
  <c r="AU60" i="51"/>
  <c r="AU22" i="44" s="1"/>
  <c r="BA36" i="43"/>
  <c r="BB4" i="43"/>
  <c r="AY17" i="41"/>
  <c r="AU55" i="51"/>
  <c r="AU22" i="32" s="1"/>
  <c r="BG5" i="51"/>
  <c r="BG16" i="51" s="1"/>
  <c r="AV42" i="41"/>
  <c r="AV40" i="41" s="1"/>
  <c r="BB74" i="51"/>
  <c r="AZ123" i="43"/>
  <c r="AZ122" i="43" s="1"/>
  <c r="AS20" i="42"/>
  <c r="AR19" i="42"/>
  <c r="AY17" i="48"/>
  <c r="E139" i="45"/>
  <c r="E73" i="45"/>
  <c r="F74" i="45" s="1"/>
  <c r="E84" i="44"/>
  <c r="E139" i="44"/>
  <c r="E73" i="44"/>
  <c r="F74" i="44" s="1"/>
  <c r="BC235" i="57"/>
  <c r="AH46" i="49"/>
  <c r="V146" i="33"/>
  <c r="V149" i="33"/>
  <c r="AV56" i="32"/>
  <c r="AU34" i="33"/>
  <c r="AN65" i="55"/>
  <c r="AM179" i="33"/>
  <c r="E139" i="46"/>
  <c r="E73" i="46"/>
  <c r="F74" i="46" s="1"/>
  <c r="X120" i="42"/>
  <c r="AY56" i="41"/>
  <c r="AY17" i="42"/>
  <c r="AY56" i="46"/>
  <c r="DS2" i="57"/>
  <c r="BA189" i="33"/>
  <c r="AY76" i="45"/>
  <c r="AZ14" i="45"/>
  <c r="AN57" i="55"/>
  <c r="AM171" i="33"/>
  <c r="AT45" i="59"/>
  <c r="AT36" i="33"/>
  <c r="AZ36" i="46"/>
  <c r="BA4" i="46"/>
  <c r="BB14" i="32"/>
  <c r="BA76" i="32"/>
  <c r="AY14" i="40"/>
  <c r="AX76" i="40"/>
  <c r="AX76" i="44"/>
  <c r="AY14" i="44"/>
  <c r="AY17" i="46"/>
  <c r="AY17" i="43"/>
  <c r="X72" i="55"/>
  <c r="X113" i="41" s="1"/>
  <c r="BM104" i="57"/>
  <c r="AY123" i="45"/>
  <c r="AY122" i="45" s="1"/>
  <c r="AZ36" i="45"/>
  <c r="AP42" i="46"/>
  <c r="AP40" i="46" s="1"/>
  <c r="AV80" i="51"/>
  <c r="E73" i="47"/>
  <c r="F74" i="47" s="1"/>
  <c r="E139" i="47"/>
  <c r="Y73" i="55"/>
  <c r="Y113" i="42" s="1"/>
  <c r="BN105" i="57"/>
  <c r="AX123" i="41"/>
  <c r="AX122" i="41" s="1"/>
  <c r="AR42" i="45"/>
  <c r="AX79" i="51"/>
  <c r="BG12" i="51"/>
  <c r="AU62" i="51"/>
  <c r="AU22" i="46" s="1"/>
  <c r="AG70" i="55"/>
  <c r="AG113" i="1" s="1"/>
  <c r="BV102" i="57"/>
  <c r="BG8" i="51"/>
  <c r="AU58" i="51"/>
  <c r="AU22" i="43" s="1"/>
  <c r="W144" i="33"/>
  <c r="W120" i="46"/>
  <c r="AW42" i="32"/>
  <c r="BC73" i="51"/>
  <c r="AY81" i="33"/>
  <c r="AY66" i="59" s="1"/>
  <c r="AY123" i="1"/>
  <c r="AY122" i="1" s="1"/>
  <c r="W120" i="41"/>
  <c r="AY17" i="40"/>
  <c r="AS20" i="48"/>
  <c r="AR19" i="48"/>
  <c r="BC230" i="57"/>
  <c r="AH46" i="44"/>
  <c r="BC227" i="57"/>
  <c r="AH46" i="42"/>
  <c r="AE141" i="33"/>
  <c r="E84" i="42"/>
  <c r="E139" i="42"/>
  <c r="E73" i="42"/>
  <c r="F74" i="42" s="1"/>
  <c r="AX56" i="1"/>
  <c r="AW135" i="1"/>
  <c r="DJ27" i="57"/>
  <c r="DJ8" i="57" s="1"/>
  <c r="AS195" i="33" s="1"/>
  <c r="AT40" i="40"/>
  <c r="AS31" i="40"/>
  <c r="AY14" i="46"/>
  <c r="AX76" i="46"/>
  <c r="BC76" i="42"/>
  <c r="BD14" i="42"/>
  <c r="DJ26" i="57"/>
  <c r="DJ7" i="57" s="1"/>
  <c r="AS194" i="33" s="1"/>
  <c r="AT40" i="43"/>
  <c r="AS31" i="43"/>
  <c r="BC232" i="57"/>
  <c r="AH46" i="46"/>
  <c r="BE4" i="32"/>
  <c r="AZ42" i="1"/>
  <c r="BF72" i="51"/>
  <c r="E43" i="33"/>
  <c r="E3" i="61"/>
  <c r="E68" i="1"/>
  <c r="AY14" i="41"/>
  <c r="AX76" i="41"/>
  <c r="AU61" i="51"/>
  <c r="AU22" i="45" s="1"/>
  <c r="BG11" i="51"/>
  <c r="AF120" i="1"/>
  <c r="DL25" i="57"/>
  <c r="DL6" i="57" s="1"/>
  <c r="AU193" i="33" s="1"/>
  <c r="AV40" i="42"/>
  <c r="AU31" i="42"/>
  <c r="AV82" i="33"/>
  <c r="AV67" i="59" s="1"/>
  <c r="AW127" i="33"/>
  <c r="AY14" i="47"/>
  <c r="AX76" i="47"/>
  <c r="AX56" i="47"/>
  <c r="BC231" i="57"/>
  <c r="AH46" i="45"/>
  <c r="AW42" i="42"/>
  <c r="BC75" i="51"/>
  <c r="E48" i="56"/>
  <c r="AU64" i="51"/>
  <c r="AU22" i="48" s="1"/>
  <c r="BG14" i="51"/>
  <c r="AX56" i="49"/>
  <c r="DL24" i="57"/>
  <c r="DL5" i="57" s="1"/>
  <c r="AU192" i="33" s="1"/>
  <c r="AU31" i="41"/>
  <c r="AY56" i="48"/>
  <c r="V148" i="33"/>
  <c r="V142" i="33"/>
  <c r="BG9" i="51"/>
  <c r="AU59" i="51"/>
  <c r="AU22" i="40" s="1"/>
  <c r="BG4" i="49"/>
  <c r="AU42" i="43"/>
  <c r="BA76" i="51"/>
  <c r="AY14" i="43"/>
  <c r="AX76" i="43"/>
  <c r="W120" i="40"/>
  <c r="AR19" i="40"/>
  <c r="AS20" i="40"/>
  <c r="AN67" i="55"/>
  <c r="AM181" i="33"/>
  <c r="E84" i="48"/>
  <c r="E73" i="48"/>
  <c r="F74" i="48" s="1"/>
  <c r="E139" i="48"/>
  <c r="AP42" i="47"/>
  <c r="AV81" i="51"/>
  <c r="AS20" i="49"/>
  <c r="AR19" i="49"/>
  <c r="AN61" i="55"/>
  <c r="AM175" i="33"/>
  <c r="AY36" i="41"/>
  <c r="AZ4" i="41"/>
  <c r="AU57" i="51"/>
  <c r="AU22" i="42" s="1"/>
  <c r="BG7" i="51"/>
  <c r="AR19" i="44"/>
  <c r="AS20" i="44"/>
  <c r="AS42" i="44"/>
  <c r="AY78" i="51"/>
  <c r="BG13" i="51"/>
  <c r="AU63" i="51"/>
  <c r="AU22" i="47" s="1"/>
  <c r="AS20" i="32"/>
  <c r="AR19" i="32"/>
  <c r="F96" i="33"/>
  <c r="F104" i="33" s="1"/>
  <c r="F109" i="1"/>
  <c r="F103" i="1" s="1"/>
  <c r="Y71" i="55"/>
  <c r="Y113" i="32" s="1"/>
  <c r="BN103" i="57"/>
  <c r="W120" i="45"/>
  <c r="BC226" i="57"/>
  <c r="AH46" i="41"/>
  <c r="BC225" i="57"/>
  <c r="AH46" i="32"/>
  <c r="AZ17" i="32"/>
  <c r="AX123" i="49"/>
  <c r="AX122" i="49" s="1"/>
  <c r="AY36" i="49"/>
  <c r="U79" i="55"/>
  <c r="BH126" i="57"/>
  <c r="BI111" i="57"/>
  <c r="BC229" i="57"/>
  <c r="AH46" i="40"/>
  <c r="AS20" i="43"/>
  <c r="AR19" i="43"/>
  <c r="BC233" i="57"/>
  <c r="AH46" i="47"/>
  <c r="DH29" i="57"/>
  <c r="DH10" i="57" s="1"/>
  <c r="AQ197" i="33" s="1"/>
  <c r="AR40" i="45"/>
  <c r="AQ31" i="45"/>
  <c r="AN63" i="55"/>
  <c r="AM177" i="33"/>
  <c r="AN66" i="55"/>
  <c r="AM180" i="33"/>
  <c r="AN58" i="55"/>
  <c r="AM172" i="33"/>
  <c r="DH28" i="57"/>
  <c r="DH9" i="57" s="1"/>
  <c r="AQ196" i="33" s="1"/>
  <c r="AR40" i="44"/>
  <c r="AQ31" i="44"/>
  <c r="V143" i="33"/>
  <c r="S152" i="33"/>
  <c r="S183" i="33" s="1"/>
  <c r="AZ123" i="32"/>
  <c r="AZ122" i="32" s="1"/>
  <c r="BA36" i="32"/>
  <c r="AY17" i="45"/>
  <c r="AY123" i="40"/>
  <c r="AY122" i="40" s="1"/>
  <c r="T80" i="55"/>
  <c r="T113" i="48" s="1"/>
  <c r="BG112" i="57"/>
  <c r="BF127" i="57"/>
  <c r="W145" i="33"/>
  <c r="BE129" i="57"/>
  <c r="BE144" i="57" s="1"/>
  <c r="AN59" i="55"/>
  <c r="AM173" i="33"/>
  <c r="BF16" i="51"/>
  <c r="AP42" i="49"/>
  <c r="AV83" i="51"/>
  <c r="AN42" i="48"/>
  <c r="AN40" i="48" s="1"/>
  <c r="AT82" i="51"/>
  <c r="AX123" i="44"/>
  <c r="AX122" i="44" s="1"/>
  <c r="BA4" i="40"/>
  <c r="AZ36" i="40"/>
  <c r="X75" i="55"/>
  <c r="X113" i="40" s="1"/>
  <c r="BM107" i="57"/>
  <c r="AZ14" i="1"/>
  <c r="AY76" i="1"/>
  <c r="Y74" i="55"/>
  <c r="Y113" i="43" s="1"/>
  <c r="BN106" i="57"/>
  <c r="AS20" i="47"/>
  <c r="AR19" i="47"/>
  <c r="AY14" i="49"/>
  <c r="AX76" i="49"/>
  <c r="AZ123" i="48"/>
  <c r="AZ122" i="48" s="1"/>
  <c r="BA36" i="48"/>
  <c r="X120" i="43"/>
  <c r="BA4" i="42"/>
  <c r="AZ36" i="42"/>
  <c r="T81" i="55"/>
  <c r="T113" i="49" s="1"/>
  <c r="BG113" i="57"/>
  <c r="BF128" i="57"/>
  <c r="BC224" i="57"/>
  <c r="AH46" i="1"/>
  <c r="AV54" i="51"/>
  <c r="AV22" i="1" s="1"/>
  <c r="BH4" i="51"/>
  <c r="W142" i="33"/>
  <c r="E73" i="41"/>
  <c r="F74" i="41" s="1"/>
  <c r="E139" i="41"/>
  <c r="R112" i="33"/>
  <c r="E132" i="33"/>
  <c r="E75" i="59" s="1"/>
  <c r="E61" i="56"/>
  <c r="E139" i="43"/>
  <c r="E73" i="43"/>
  <c r="F74" i="43" s="1"/>
  <c r="S151" i="33"/>
  <c r="DN22" i="57"/>
  <c r="DN3" i="57" s="1"/>
  <c r="AW190" i="33" s="1"/>
  <c r="AX40" i="1"/>
  <c r="AW31" i="1"/>
  <c r="AS20" i="1"/>
  <c r="AR19" i="1"/>
  <c r="AY17" i="49"/>
  <c r="X78" i="55"/>
  <c r="X113" i="46" s="1"/>
  <c r="BM110" i="57"/>
  <c r="X120" i="32"/>
  <c r="AY17" i="44"/>
  <c r="AY123" i="42"/>
  <c r="AY122" i="42" s="1"/>
  <c r="AN62" i="55"/>
  <c r="AM176" i="33"/>
  <c r="BH4" i="45"/>
  <c r="BC234" i="57"/>
  <c r="AH46" i="48"/>
  <c r="AS20" i="46"/>
  <c r="AR19" i="46"/>
  <c r="AX56" i="44"/>
  <c r="DM23" i="57"/>
  <c r="DM4" i="57" s="1"/>
  <c r="AV191" i="33" s="1"/>
  <c r="AW40" i="32"/>
  <c r="AV31" i="32"/>
  <c r="AY17" i="1"/>
  <c r="AY17" i="47"/>
  <c r="E84" i="49"/>
  <c r="E139" i="49"/>
  <c r="E73" i="49"/>
  <c r="F74" i="49" s="1"/>
  <c r="AU42" i="40"/>
  <c r="BA77" i="51"/>
  <c r="X77" i="55"/>
  <c r="X113" i="45" s="1"/>
  <c r="BM109" i="57"/>
  <c r="BD4" i="48"/>
  <c r="AZ4" i="44"/>
  <c r="AY36" i="44"/>
  <c r="DC33" i="57"/>
  <c r="DC14" i="57" s="1"/>
  <c r="AL201" i="33" s="1"/>
  <c r="AL202" i="33" s="1"/>
  <c r="AL98" i="33" s="1"/>
  <c r="AM40" i="49"/>
  <c r="AL31" i="49"/>
  <c r="E139" i="32"/>
  <c r="E73" i="32"/>
  <c r="F74" i="32" s="1"/>
  <c r="AN60" i="55"/>
  <c r="AM174" i="33"/>
  <c r="BT223" i="57"/>
  <c r="AZ36" i="1"/>
  <c r="BA4" i="1"/>
  <c r="AZ14" i="48"/>
  <c r="AY76" i="48"/>
  <c r="AU65" i="51"/>
  <c r="AU22" i="49" s="1"/>
  <c r="BG15" i="51"/>
  <c r="DG30" i="57" l="1"/>
  <c r="DG11" i="57" s="1"/>
  <c r="AP198" i="33" s="1"/>
  <c r="AP31" i="46"/>
  <c r="DE32" i="57"/>
  <c r="DE13" i="57" s="1"/>
  <c r="AN200" i="33" s="1"/>
  <c r="AN31" i="48"/>
  <c r="DM24" i="57"/>
  <c r="DM5" i="57" s="1"/>
  <c r="AV192" i="33" s="1"/>
  <c r="AW40" i="41"/>
  <c r="AV31" i="41"/>
  <c r="AX56" i="42"/>
  <c r="E358" i="33"/>
  <c r="E88" i="44"/>
  <c r="E87" i="44"/>
  <c r="E83" i="44"/>
  <c r="Y120" i="32"/>
  <c r="AZ17" i="42"/>
  <c r="AS20" i="41"/>
  <c r="AR19" i="41"/>
  <c r="E15" i="61"/>
  <c r="E29" i="61" s="1"/>
  <c r="E17" i="61"/>
  <c r="Y75" i="55"/>
  <c r="Y113" i="40" s="1"/>
  <c r="BN107" i="57"/>
  <c r="X120" i="40"/>
  <c r="AT20" i="32"/>
  <c r="AS19" i="32"/>
  <c r="BD230" i="57"/>
  <c r="AI46" i="44"/>
  <c r="AZ56" i="41"/>
  <c r="AZ123" i="40"/>
  <c r="AZ122" i="40" s="1"/>
  <c r="AX42" i="42"/>
  <c r="BD75" i="51"/>
  <c r="AW54" i="51"/>
  <c r="AW22" i="1" s="1"/>
  <c r="BI4" i="51"/>
  <c r="AT20" i="48"/>
  <c r="AS19" i="48"/>
  <c r="X120" i="46"/>
  <c r="AT42" i="44"/>
  <c r="AZ78" i="51"/>
  <c r="AZ14" i="43"/>
  <c r="AY76" i="43"/>
  <c r="AY76" i="44"/>
  <c r="AZ14" i="44"/>
  <c r="F284" i="51"/>
  <c r="F85" i="46"/>
  <c r="F61" i="46"/>
  <c r="AZ56" i="43"/>
  <c r="E362" i="33"/>
  <c r="E87" i="48"/>
  <c r="E88" i="48"/>
  <c r="E83" i="48"/>
  <c r="E84" i="45"/>
  <c r="AT20" i="40"/>
  <c r="AS19" i="40"/>
  <c r="AG120" i="1"/>
  <c r="AS19" i="45"/>
  <c r="AT20" i="45"/>
  <c r="E38" i="33"/>
  <c r="E44" i="33"/>
  <c r="E42" i="33"/>
  <c r="E47" i="59" s="1"/>
  <c r="E40" i="33"/>
  <c r="AZ17" i="48"/>
  <c r="BH12" i="51"/>
  <c r="AV62" i="51"/>
  <c r="AV22" i="46" s="1"/>
  <c r="X142" i="33"/>
  <c r="W146" i="33"/>
  <c r="X144" i="33"/>
  <c r="BU223" i="57"/>
  <c r="BA36" i="1"/>
  <c r="BB4" i="1"/>
  <c r="Y78" i="55"/>
  <c r="Y113" i="46" s="1"/>
  <c r="BN110" i="57"/>
  <c r="BH13" i="51"/>
  <c r="AV63" i="51"/>
  <c r="AV22" i="47" s="1"/>
  <c r="BF4" i="32"/>
  <c r="AZ81" i="33"/>
  <c r="AZ66" i="59" s="1"/>
  <c r="AZ123" i="1"/>
  <c r="AZ122" i="1" s="1"/>
  <c r="AZ17" i="1"/>
  <c r="AZ17" i="45"/>
  <c r="BD229" i="57"/>
  <c r="AI46" i="40"/>
  <c r="BD232" i="57"/>
  <c r="AI46" i="46"/>
  <c r="E84" i="46"/>
  <c r="AT20" i="42"/>
  <c r="AS19" i="42"/>
  <c r="AZ36" i="47"/>
  <c r="BA4" i="47"/>
  <c r="F283" i="51"/>
  <c r="F85" i="45"/>
  <c r="F61" i="45"/>
  <c r="AO56" i="55"/>
  <c r="AN170" i="33"/>
  <c r="BH15" i="51"/>
  <c r="AV65" i="51"/>
  <c r="AV22" i="49" s="1"/>
  <c r="BA14" i="1"/>
  <c r="AZ76" i="1"/>
  <c r="BD227" i="57"/>
  <c r="AI46" i="42"/>
  <c r="F278" i="51"/>
  <c r="F85" i="41"/>
  <c r="F61" i="41"/>
  <c r="AZ17" i="46"/>
  <c r="E84" i="41"/>
  <c r="BD233" i="57"/>
  <c r="AI46" i="47"/>
  <c r="BA42" i="1"/>
  <c r="BG72" i="51"/>
  <c r="BA14" i="48"/>
  <c r="AZ76" i="48"/>
  <c r="AS42" i="45"/>
  <c r="AS40" i="45" s="1"/>
  <c r="AY79" i="51"/>
  <c r="BB4" i="40"/>
  <c r="BA36" i="40"/>
  <c r="AT20" i="43"/>
  <c r="AS19" i="43"/>
  <c r="AS19" i="44"/>
  <c r="AT20" i="44"/>
  <c r="BD231" i="57"/>
  <c r="AI46" i="45"/>
  <c r="AZ17" i="40"/>
  <c r="AY123" i="47"/>
  <c r="AY122" i="47" s="1"/>
  <c r="AO60" i="55"/>
  <c r="AN174" i="33"/>
  <c r="BD224" i="57"/>
  <c r="AI46" i="1"/>
  <c r="AO42" i="48"/>
  <c r="AO40" i="48" s="1"/>
  <c r="AU82" i="51"/>
  <c r="BA123" i="32"/>
  <c r="BA122" i="32" s="1"/>
  <c r="BB36" i="32"/>
  <c r="BI126" i="57"/>
  <c r="BJ111" i="57"/>
  <c r="AV42" i="43"/>
  <c r="BB76" i="51"/>
  <c r="Z73" i="55"/>
  <c r="Z113" i="42" s="1"/>
  <c r="BO105" i="57"/>
  <c r="AY76" i="40"/>
  <c r="AZ14" i="40"/>
  <c r="X76" i="55"/>
  <c r="X113" i="44" s="1"/>
  <c r="BM108" i="57"/>
  <c r="E355" i="33"/>
  <c r="E87" i="42"/>
  <c r="E88" i="42"/>
  <c r="E83" i="42"/>
  <c r="E363" i="33"/>
  <c r="E88" i="49"/>
  <c r="E87" i="49"/>
  <c r="E83" i="49"/>
  <c r="DI29" i="57"/>
  <c r="DI10" i="57" s="1"/>
  <c r="AR197" i="33" s="1"/>
  <c r="AR31" i="45"/>
  <c r="AZ17" i="49"/>
  <c r="AV57" i="51"/>
  <c r="AV22" i="42" s="1"/>
  <c r="BH7" i="51"/>
  <c r="F285" i="51"/>
  <c r="F85" i="47"/>
  <c r="F61" i="47"/>
  <c r="DD33" i="57"/>
  <c r="DD14" i="57" s="1"/>
  <c r="AM201" i="33" s="1"/>
  <c r="AM202" i="33" s="1"/>
  <c r="AM98" i="33" s="1"/>
  <c r="AN40" i="49"/>
  <c r="AM31" i="49"/>
  <c r="BA36" i="46"/>
  <c r="BB4" i="46"/>
  <c r="AY56" i="44"/>
  <c r="AZ123" i="46"/>
  <c r="AZ122" i="46" s="1"/>
  <c r="BA17" i="32"/>
  <c r="AS19" i="46"/>
  <c r="AT20" i="46"/>
  <c r="BA123" i="48"/>
  <c r="BA122" i="48" s="1"/>
  <c r="BB36" i="48"/>
  <c r="F280" i="51"/>
  <c r="F85" i="43"/>
  <c r="F61" i="43"/>
  <c r="AZ56" i="48"/>
  <c r="AZ76" i="45"/>
  <c r="BA14" i="45"/>
  <c r="BC4" i="43"/>
  <c r="BB36" i="43"/>
  <c r="Z74" i="55"/>
  <c r="Z113" i="43" s="1"/>
  <c r="BO106" i="57"/>
  <c r="AY56" i="49"/>
  <c r="AZ17" i="47"/>
  <c r="F101" i="1"/>
  <c r="F209" i="33" s="1"/>
  <c r="F66" i="1"/>
  <c r="DN23" i="57"/>
  <c r="DN4" i="57" s="1"/>
  <c r="AW191" i="33" s="1"/>
  <c r="AW31" i="32"/>
  <c r="BH4" i="49"/>
  <c r="AO65" i="55"/>
  <c r="AN179" i="33"/>
  <c r="BF129" i="57"/>
  <c r="BF144" i="57" s="1"/>
  <c r="BD76" i="42"/>
  <c r="BE14" i="42"/>
  <c r="AX56" i="45"/>
  <c r="T120" i="49"/>
  <c r="AZ14" i="47"/>
  <c r="AY76" i="47"/>
  <c r="E84" i="47"/>
  <c r="DG31" i="57"/>
  <c r="DG12" i="57" s="1"/>
  <c r="AP199" i="33" s="1"/>
  <c r="AP31" i="47"/>
  <c r="BA36" i="42"/>
  <c r="BB4" i="42"/>
  <c r="AY56" i="40"/>
  <c r="X145" i="33"/>
  <c r="BI4" i="45"/>
  <c r="E84" i="43"/>
  <c r="AT20" i="49"/>
  <c r="AS19" i="49"/>
  <c r="DM25" i="57"/>
  <c r="DM6" i="57" s="1"/>
  <c r="AV193" i="33" s="1"/>
  <c r="AW40" i="42"/>
  <c r="AV31" i="42"/>
  <c r="BN104" i="57"/>
  <c r="Y72" i="55"/>
  <c r="Y113" i="41" s="1"/>
  <c r="BA123" i="43"/>
  <c r="BA122" i="43" s="1"/>
  <c r="AO63" i="55"/>
  <c r="AN177" i="33"/>
  <c r="T120" i="48"/>
  <c r="AZ17" i="44"/>
  <c r="AW42" i="41"/>
  <c r="BC74" i="51"/>
  <c r="BH9" i="51"/>
  <c r="AV59" i="51"/>
  <c r="AV22" i="40" s="1"/>
  <c r="AZ36" i="41"/>
  <c r="BA4" i="41"/>
  <c r="BH5" i="51"/>
  <c r="AV55" i="51"/>
  <c r="AV22" i="32" s="1"/>
  <c r="AY123" i="41"/>
  <c r="AY122" i="41" s="1"/>
  <c r="AY123" i="44"/>
  <c r="AY122" i="44" s="1"/>
  <c r="AO61" i="55"/>
  <c r="AN175" i="33"/>
  <c r="AZ17" i="41"/>
  <c r="DI28" i="57"/>
  <c r="DI9" i="57" s="1"/>
  <c r="AR196" i="33" s="1"/>
  <c r="AS40" i="44"/>
  <c r="AR31" i="44"/>
  <c r="BD225" i="57"/>
  <c r="AI46" i="32"/>
  <c r="AY56" i="1"/>
  <c r="AX135" i="1"/>
  <c r="W149" i="33"/>
  <c r="X120" i="41"/>
  <c r="AV56" i="51"/>
  <c r="AV22" i="41" s="1"/>
  <c r="BH6" i="51"/>
  <c r="BH16" i="51" s="1"/>
  <c r="Z71" i="55"/>
  <c r="Z113" i="32" s="1"/>
  <c r="BO103" i="57"/>
  <c r="V147" i="33"/>
  <c r="Y120" i="43"/>
  <c r="BH14" i="51"/>
  <c r="AV64" i="51"/>
  <c r="AV22" i="48" s="1"/>
  <c r="AO67" i="55"/>
  <c r="AN181" i="33"/>
  <c r="F277" i="51"/>
  <c r="F85" i="32"/>
  <c r="F61" i="32"/>
  <c r="DK26" i="57"/>
  <c r="DK7" i="57" s="1"/>
  <c r="AT194" i="33" s="1"/>
  <c r="AU40" i="43"/>
  <c r="AT31" i="43"/>
  <c r="BB76" i="32"/>
  <c r="BC14" i="32"/>
  <c r="AY123" i="49"/>
  <c r="AY122" i="49" s="1"/>
  <c r="AZ36" i="49"/>
  <c r="AY56" i="47"/>
  <c r="BH113" i="57"/>
  <c r="BG128" i="57"/>
  <c r="AW82" i="33"/>
  <c r="AW67" i="59" s="1"/>
  <c r="AX127" i="33"/>
  <c r="S112" i="33"/>
  <c r="DT2" i="57"/>
  <c r="BB189" i="33"/>
  <c r="BH10" i="51"/>
  <c r="AV60" i="51"/>
  <c r="AV22" i="44" s="1"/>
  <c r="BH112" i="57"/>
  <c r="BG127" i="57"/>
  <c r="AZ14" i="41"/>
  <c r="AY76" i="41"/>
  <c r="AH70" i="55"/>
  <c r="AH113" i="1" s="1"/>
  <c r="BW102" i="57"/>
  <c r="Y120" i="42"/>
  <c r="W120" i="44"/>
  <c r="AT20" i="1"/>
  <c r="AS19" i="1"/>
  <c r="BD228" i="57"/>
  <c r="AI46" i="43"/>
  <c r="AU45" i="59"/>
  <c r="AU36" i="33"/>
  <c r="AZ123" i="42"/>
  <c r="AZ122" i="42" s="1"/>
  <c r="AQ42" i="46"/>
  <c r="AQ40" i="46" s="1"/>
  <c r="AW80" i="51"/>
  <c r="AW56" i="32"/>
  <c r="AV34" i="33"/>
  <c r="BD234" i="57"/>
  <c r="AI46" i="48"/>
  <c r="Y77" i="55"/>
  <c r="Y113" i="45" s="1"/>
  <c r="BN109" i="57"/>
  <c r="X120" i="45"/>
  <c r="AO59" i="55"/>
  <c r="AN173" i="33"/>
  <c r="AV42" i="40"/>
  <c r="BB77" i="51"/>
  <c r="AZ14" i="49"/>
  <c r="AY76" i="49"/>
  <c r="BD226" i="57"/>
  <c r="AI46" i="41"/>
  <c r="AF141" i="33"/>
  <c r="H136" i="51"/>
  <c r="BH8" i="51"/>
  <c r="AV58" i="51"/>
  <c r="AV22" i="43" s="1"/>
  <c r="AO64" i="55"/>
  <c r="AN178" i="33"/>
  <c r="AQ42" i="49"/>
  <c r="AW83" i="51"/>
  <c r="U113" i="47"/>
  <c r="W143" i="33"/>
  <c r="AY76" i="46"/>
  <c r="AZ14" i="46"/>
  <c r="DO22" i="57"/>
  <c r="DO3" i="57" s="1"/>
  <c r="AX190" i="33" s="1"/>
  <c r="AY40" i="1"/>
  <c r="AX31" i="1"/>
  <c r="AZ36" i="44"/>
  <c r="BA4" i="44"/>
  <c r="AO57" i="55"/>
  <c r="AN171" i="33"/>
  <c r="AO62" i="55"/>
  <c r="AN176" i="33"/>
  <c r="AQ42" i="47"/>
  <c r="AQ40" i="47" s="1"/>
  <c r="AW81" i="51"/>
  <c r="AO66" i="55"/>
  <c r="AN180" i="33"/>
  <c r="F279" i="51"/>
  <c r="F85" i="42"/>
  <c r="F61" i="42"/>
  <c r="BD235" i="57"/>
  <c r="AI46" i="49"/>
  <c r="F281" i="51"/>
  <c r="F85" i="40"/>
  <c r="F61" i="40"/>
  <c r="E46" i="33"/>
  <c r="E49" i="59" s="1"/>
  <c r="E139" i="1"/>
  <c r="E73" i="1"/>
  <c r="F74" i="1" s="1"/>
  <c r="E84" i="32"/>
  <c r="AZ123" i="45"/>
  <c r="AZ122" i="45" s="1"/>
  <c r="BA36" i="45"/>
  <c r="DK27" i="57"/>
  <c r="DK8" i="57" s="1"/>
  <c r="AT195" i="33" s="1"/>
  <c r="AU40" i="40"/>
  <c r="AT31" i="40"/>
  <c r="AX42" i="32"/>
  <c r="AX40" i="32" s="1"/>
  <c r="BD73" i="51"/>
  <c r="BE4" i="48"/>
  <c r="AO58" i="55"/>
  <c r="AN172" i="33"/>
  <c r="F287" i="51"/>
  <c r="F85" i="49"/>
  <c r="F61" i="49"/>
  <c r="E134" i="33"/>
  <c r="E76" i="59" s="1"/>
  <c r="E62" i="56"/>
  <c r="E135" i="33" s="1"/>
  <c r="AT20" i="47"/>
  <c r="AS19" i="47"/>
  <c r="W148" i="33"/>
  <c r="F286" i="51"/>
  <c r="F85" i="48"/>
  <c r="F61" i="48"/>
  <c r="BH11" i="51"/>
  <c r="AV61" i="51"/>
  <c r="AV22" i="45" s="1"/>
  <c r="AZ17" i="43"/>
  <c r="AZ56" i="46"/>
  <c r="F282" i="51"/>
  <c r="F85" i="44"/>
  <c r="F61" i="44"/>
  <c r="E84" i="40"/>
  <c r="DH30" i="57" l="1"/>
  <c r="DH11" i="57" s="1"/>
  <c r="AQ198" i="33" s="1"/>
  <c r="AQ31" i="46"/>
  <c r="DH31" i="57"/>
  <c r="DH12" i="57" s="1"/>
  <c r="AQ199" i="33" s="1"/>
  <c r="AQ31" i="47"/>
  <c r="DF32" i="57"/>
  <c r="DF13" i="57" s="1"/>
  <c r="AO200" i="33" s="1"/>
  <c r="AO31" i="48"/>
  <c r="DO23" i="57"/>
  <c r="DO4" i="57" s="1"/>
  <c r="AX191" i="33" s="1"/>
  <c r="AX31" i="32"/>
  <c r="DJ29" i="57"/>
  <c r="DJ10" i="57" s="1"/>
  <c r="AS197" i="33" s="1"/>
  <c r="AS31" i="45"/>
  <c r="BA17" i="1"/>
  <c r="U80" i="55"/>
  <c r="U113" i="48" s="1"/>
  <c r="BI112" i="57"/>
  <c r="BH127" i="57"/>
  <c r="U120" i="47"/>
  <c r="BW58" i="57"/>
  <c r="F67" i="47"/>
  <c r="F77" i="47"/>
  <c r="F128" i="47"/>
  <c r="F78" i="47"/>
  <c r="F112" i="47"/>
  <c r="AU20" i="48"/>
  <c r="AT19" i="48"/>
  <c r="AR42" i="49"/>
  <c r="AX83" i="51"/>
  <c r="Z72" i="55"/>
  <c r="Z113" i="41" s="1"/>
  <c r="BO104" i="57"/>
  <c r="BW53" i="57"/>
  <c r="F67" i="43"/>
  <c r="F128" i="43"/>
  <c r="F77" i="43"/>
  <c r="F78" i="43"/>
  <c r="F112" i="43"/>
  <c r="AW42" i="43"/>
  <c r="BC76" i="51"/>
  <c r="BE235" i="57"/>
  <c r="AJ46" i="49"/>
  <c r="Y145" i="33"/>
  <c r="BI15" i="51"/>
  <c r="AW65" i="51"/>
  <c r="AW22" i="49" s="1"/>
  <c r="AX54" i="51"/>
  <c r="AX22" i="1" s="1"/>
  <c r="BJ4" i="51"/>
  <c r="E359" i="33"/>
  <c r="E88" i="45"/>
  <c r="E87" i="45"/>
  <c r="E83" i="45"/>
  <c r="E357" i="33"/>
  <c r="E83" i="40"/>
  <c r="E87" i="40"/>
  <c r="E88" i="40"/>
  <c r="V79" i="55"/>
  <c r="BJ126" i="57"/>
  <c r="BK111" i="57"/>
  <c r="AP56" i="55"/>
  <c r="AO170" i="33"/>
  <c r="AU20" i="43"/>
  <c r="AT19" i="43"/>
  <c r="AY42" i="42"/>
  <c r="BE75" i="51"/>
  <c r="BF4" i="48"/>
  <c r="AP64" i="55"/>
  <c r="AO178" i="33"/>
  <c r="AA71" i="55"/>
  <c r="AA113" i="32" s="1"/>
  <c r="BP103" i="57"/>
  <c r="BB123" i="32"/>
  <c r="BB122" i="32" s="1"/>
  <c r="BC36" i="32"/>
  <c r="BW56" i="57"/>
  <c r="F128" i="45"/>
  <c r="F78" i="45"/>
  <c r="F67" i="45"/>
  <c r="F77" i="45"/>
  <c r="F112" i="45"/>
  <c r="Z78" i="55"/>
  <c r="Z113" i="46" s="1"/>
  <c r="BO110" i="57"/>
  <c r="E210" i="51"/>
  <c r="E226" i="51" s="1"/>
  <c r="E53" i="61"/>
  <c r="E67" i="61" s="1"/>
  <c r="E401" i="33"/>
  <c r="E132" i="44"/>
  <c r="E133" i="44" s="1"/>
  <c r="E134" i="44" s="1"/>
  <c r="E89" i="44"/>
  <c r="E90" i="44"/>
  <c r="D129" i="44"/>
  <c r="E130" i="44"/>
  <c r="E77" i="59"/>
  <c r="F50" i="32"/>
  <c r="F50" i="43"/>
  <c r="F50" i="42"/>
  <c r="F50" i="47"/>
  <c r="F50" i="48"/>
  <c r="F50" i="45"/>
  <c r="F50" i="49"/>
  <c r="F50" i="44"/>
  <c r="F50" i="46"/>
  <c r="F50" i="41"/>
  <c r="F50" i="1"/>
  <c r="F50" i="40"/>
  <c r="BE227" i="57"/>
  <c r="AJ46" i="42"/>
  <c r="AT19" i="44"/>
  <c r="AU20" i="44"/>
  <c r="AW64" i="51"/>
  <c r="AW22" i="48" s="1"/>
  <c r="BI14" i="51"/>
  <c r="BA56" i="48"/>
  <c r="Z120" i="42"/>
  <c r="BB14" i="1"/>
  <c r="BA76" i="1"/>
  <c r="BA17" i="42"/>
  <c r="AX56" i="32"/>
  <c r="AW34" i="33"/>
  <c r="DU2" i="57"/>
  <c r="BC189" i="33"/>
  <c r="AP61" i="55"/>
  <c r="AO175" i="33"/>
  <c r="BG4" i="32"/>
  <c r="AT19" i="40"/>
  <c r="AU20" i="40"/>
  <c r="Y142" i="33"/>
  <c r="BW52" i="57"/>
  <c r="F77" i="42"/>
  <c r="F128" i="42"/>
  <c r="F67" i="42"/>
  <c r="F78" i="42"/>
  <c r="F112" i="42"/>
  <c r="AY56" i="45"/>
  <c r="AP58" i="55"/>
  <c r="AO172" i="33"/>
  <c r="DN25" i="57"/>
  <c r="DN6" i="57" s="1"/>
  <c r="AW193" i="33" s="1"/>
  <c r="AX40" i="42"/>
  <c r="AW31" i="42"/>
  <c r="BF14" i="42"/>
  <c r="BE76" i="42"/>
  <c r="BI7" i="51"/>
  <c r="AW57" i="51"/>
  <c r="AW22" i="42" s="1"/>
  <c r="BW55" i="57"/>
  <c r="F77" i="44"/>
  <c r="F78" i="44"/>
  <c r="F67" i="44"/>
  <c r="F128" i="44"/>
  <c r="F112" i="44"/>
  <c r="AR42" i="46"/>
  <c r="AR40" i="46" s="1"/>
  <c r="AX80" i="51"/>
  <c r="BB123" i="48"/>
  <c r="BB122" i="48" s="1"/>
  <c r="BC36" i="48"/>
  <c r="AW63" i="51"/>
  <c r="AW22" i="47" s="1"/>
  <c r="BI13" i="51"/>
  <c r="AY42" i="32"/>
  <c r="AY40" i="32" s="1"/>
  <c r="BE73" i="51"/>
  <c r="AX82" i="33"/>
  <c r="AX67" i="59" s="1"/>
  <c r="AY127" i="33"/>
  <c r="Z120" i="32"/>
  <c r="BA123" i="40"/>
  <c r="BA122" i="40" s="1"/>
  <c r="Y120" i="46"/>
  <c r="X120" i="44"/>
  <c r="AP67" i="55"/>
  <c r="AO181" i="33"/>
  <c r="BV223" i="57"/>
  <c r="BB36" i="1"/>
  <c r="BC4" i="1"/>
  <c r="BI6" i="51"/>
  <c r="AW56" i="51"/>
  <c r="AW22" i="41" s="1"/>
  <c r="BA81" i="33"/>
  <c r="BA66" i="59" s="1"/>
  <c r="BA123" i="1"/>
  <c r="BA122" i="1" s="1"/>
  <c r="BA36" i="47"/>
  <c r="BB4" i="47"/>
  <c r="DL27" i="57"/>
  <c r="DL8" i="57" s="1"/>
  <c r="AU195" i="33" s="1"/>
  <c r="AV40" i="40"/>
  <c r="AU31" i="40"/>
  <c r="X143" i="33"/>
  <c r="E354" i="33"/>
  <c r="E83" i="41"/>
  <c r="E87" i="41"/>
  <c r="E88" i="41"/>
  <c r="BW59" i="57"/>
  <c r="F67" i="48"/>
  <c r="F77" i="48"/>
  <c r="F78" i="48"/>
  <c r="F128" i="48"/>
  <c r="F112" i="48"/>
  <c r="AW42" i="40"/>
  <c r="BC77" i="51"/>
  <c r="BC76" i="32"/>
  <c r="BD14" i="32"/>
  <c r="BA123" i="42"/>
  <c r="BA122" i="42" s="1"/>
  <c r="E215" i="51"/>
  <c r="E231" i="51" s="1"/>
  <c r="E58" i="61"/>
  <c r="E72" i="61" s="1"/>
  <c r="E406" i="33"/>
  <c r="E89" i="49"/>
  <c r="E132" i="49"/>
  <c r="E133" i="49" s="1"/>
  <c r="E134" i="49" s="1"/>
  <c r="E90" i="49"/>
  <c r="E130" i="49"/>
  <c r="D129" i="49"/>
  <c r="BA17" i="48"/>
  <c r="BA14" i="44"/>
  <c r="AZ76" i="44"/>
  <c r="X146" i="33"/>
  <c r="AS19" i="41"/>
  <c r="AT20" i="41"/>
  <c r="BW60" i="57"/>
  <c r="F67" i="49"/>
  <c r="F128" i="49"/>
  <c r="F78" i="49"/>
  <c r="F77" i="49"/>
  <c r="F112" i="49"/>
  <c r="AR42" i="47"/>
  <c r="AR40" i="47" s="1"/>
  <c r="AX81" i="51"/>
  <c r="E356" i="33"/>
  <c r="E88" i="43"/>
  <c r="E83" i="43"/>
  <c r="E87" i="43"/>
  <c r="AZ123" i="47"/>
  <c r="AZ122" i="47" s="1"/>
  <c r="BB14" i="48"/>
  <c r="BA76" i="48"/>
  <c r="BA36" i="41"/>
  <c r="BB4" i="41"/>
  <c r="BB42" i="1"/>
  <c r="BH72" i="51"/>
  <c r="AZ123" i="41"/>
  <c r="AZ122" i="41" s="1"/>
  <c r="AU20" i="42"/>
  <c r="AT19" i="42"/>
  <c r="BE228" i="57"/>
  <c r="AJ46" i="43"/>
  <c r="BE230" i="57"/>
  <c r="AJ46" i="44"/>
  <c r="BI9" i="51"/>
  <c r="AW59" i="51"/>
  <c r="AW22" i="40" s="1"/>
  <c r="BE233" i="57"/>
  <c r="AJ46" i="47"/>
  <c r="W147" i="33"/>
  <c r="BA17" i="46"/>
  <c r="Z75" i="55"/>
  <c r="Z113" i="40" s="1"/>
  <c r="BO107" i="57"/>
  <c r="AU20" i="47"/>
  <c r="AT19" i="47"/>
  <c r="BW54" i="57"/>
  <c r="F60" i="40"/>
  <c r="F78" i="40"/>
  <c r="F67" i="40"/>
  <c r="F128" i="40"/>
  <c r="F77" i="40"/>
  <c r="F112" i="40"/>
  <c r="BA14" i="40"/>
  <c r="AZ76" i="40"/>
  <c r="AT42" i="45"/>
  <c r="AT40" i="45" s="1"/>
  <c r="AZ79" i="51"/>
  <c r="BA123" i="45"/>
  <c r="BA122" i="45" s="1"/>
  <c r="BB36" i="45"/>
  <c r="AZ123" i="49"/>
  <c r="AZ122" i="49" s="1"/>
  <c r="BA36" i="49"/>
  <c r="AP57" i="55"/>
  <c r="AO171" i="33"/>
  <c r="BB36" i="42"/>
  <c r="BC4" i="42"/>
  <c r="AZ123" i="44"/>
  <c r="AZ122" i="44" s="1"/>
  <c r="BA17" i="44"/>
  <c r="E88" i="32"/>
  <c r="E87" i="32"/>
  <c r="E83" i="32"/>
  <c r="E353" i="33"/>
  <c r="AP59" i="55"/>
  <c r="AO173" i="33"/>
  <c r="Y144" i="33"/>
  <c r="BE225" i="57"/>
  <c r="AJ46" i="32"/>
  <c r="BA17" i="45"/>
  <c r="Y120" i="40"/>
  <c r="BA76" i="45"/>
  <c r="BB14" i="45"/>
  <c r="AA73" i="55"/>
  <c r="AA113" i="42" s="1"/>
  <c r="BP105" i="57"/>
  <c r="BI8" i="51"/>
  <c r="AW58" i="51"/>
  <c r="AW22" i="43" s="1"/>
  <c r="AU20" i="49"/>
  <c r="AT19" i="49"/>
  <c r="AP65" i="55"/>
  <c r="AO179" i="33"/>
  <c r="E214" i="51"/>
  <c r="E230" i="51" s="1"/>
  <c r="E57" i="61"/>
  <c r="E71" i="61" s="1"/>
  <c r="E405" i="33"/>
  <c r="E132" i="48"/>
  <c r="E133" i="48" s="1"/>
  <c r="E134" i="48" s="1"/>
  <c r="E89" i="48"/>
  <c r="E90" i="48"/>
  <c r="D129" i="48"/>
  <c r="E130" i="48"/>
  <c r="U81" i="55"/>
  <c r="BI113" i="57"/>
  <c r="BH128" i="57"/>
  <c r="BH129" i="57" s="1"/>
  <c r="BH144" i="57" s="1"/>
  <c r="AP62" i="55"/>
  <c r="AO176" i="33"/>
  <c r="BA17" i="43"/>
  <c r="AP60" i="55"/>
  <c r="AO174" i="33"/>
  <c r="BI11" i="51"/>
  <c r="AW61" i="51"/>
  <c r="AW22" i="45" s="1"/>
  <c r="DP22" i="57"/>
  <c r="DP3" i="57" s="1"/>
  <c r="AY190" i="33" s="1"/>
  <c r="AZ40" i="1"/>
  <c r="AY31" i="1"/>
  <c r="AZ56" i="49"/>
  <c r="E207" i="51"/>
  <c r="E223" i="51" s="1"/>
  <c r="E50" i="61"/>
  <c r="E64" i="61" s="1"/>
  <c r="E132" i="42"/>
  <c r="E133" i="42" s="1"/>
  <c r="E134" i="42" s="1"/>
  <c r="E89" i="42"/>
  <c r="E90" i="42"/>
  <c r="E398" i="33"/>
  <c r="E130" i="42"/>
  <c r="D129" i="42"/>
  <c r="X149" i="33"/>
  <c r="BE234" i="57"/>
  <c r="AJ46" i="48"/>
  <c r="BE231" i="57"/>
  <c r="AJ46" i="45"/>
  <c r="AV45" i="59"/>
  <c r="AV36" i="33"/>
  <c r="AG141" i="33"/>
  <c r="BI10" i="51"/>
  <c r="AW60" i="51"/>
  <c r="AW22" i="44" s="1"/>
  <c r="AP66" i="55"/>
  <c r="AO180" i="33"/>
  <c r="BI4" i="49"/>
  <c r="AP42" i="48"/>
  <c r="AP40" i="48" s="1"/>
  <c r="AV82" i="51"/>
  <c r="AZ56" i="47"/>
  <c r="BE224" i="57"/>
  <c r="AJ46" i="1"/>
  <c r="AZ56" i="1"/>
  <c r="AY135" i="1"/>
  <c r="DL26" i="57"/>
  <c r="DL7" i="57" s="1"/>
  <c r="AU194" i="33" s="1"/>
  <c r="AV40" i="43"/>
  <c r="AU31" i="43"/>
  <c r="F276" i="51"/>
  <c r="F85" i="1"/>
  <c r="F49" i="33" s="1"/>
  <c r="F51" i="59" s="1"/>
  <c r="F61" i="1"/>
  <c r="X148" i="33"/>
  <c r="AI70" i="55"/>
  <c r="AI113" i="1" s="1"/>
  <c r="BX102" i="57"/>
  <c r="T151" i="33"/>
  <c r="E361" i="33"/>
  <c r="E88" i="47"/>
  <c r="E87" i="47"/>
  <c r="E83" i="47"/>
  <c r="AA74" i="55"/>
  <c r="AA113" i="43" s="1"/>
  <c r="BP106" i="57"/>
  <c r="BW51" i="57"/>
  <c r="F67" i="41"/>
  <c r="F77" i="41"/>
  <c r="F128" i="41"/>
  <c r="F78" i="41"/>
  <c r="F112" i="41"/>
  <c r="BA14" i="43"/>
  <c r="AZ76" i="43"/>
  <c r="T152" i="33"/>
  <c r="BA17" i="41"/>
  <c r="BC4" i="40"/>
  <c r="BB36" i="40"/>
  <c r="BA17" i="49"/>
  <c r="BA56" i="46"/>
  <c r="AW55" i="51"/>
  <c r="AW22" i="32" s="1"/>
  <c r="BI5" i="51"/>
  <c r="DN24" i="57"/>
  <c r="DN5" i="57" s="1"/>
  <c r="AW192" i="33" s="1"/>
  <c r="AW31" i="41"/>
  <c r="AZ56" i="40"/>
  <c r="BB17" i="32"/>
  <c r="AW62" i="51"/>
  <c r="AW22" i="46" s="1"/>
  <c r="BI12" i="51"/>
  <c r="BA36" i="44"/>
  <c r="BB4" i="44"/>
  <c r="H135" i="51"/>
  <c r="Z77" i="55"/>
  <c r="Z113" i="45" s="1"/>
  <c r="BO109" i="57"/>
  <c r="AH120" i="1"/>
  <c r="BW50" i="57"/>
  <c r="F78" i="32"/>
  <c r="F67" i="32"/>
  <c r="F77" i="32"/>
  <c r="F128" i="32"/>
  <c r="F112" i="32"/>
  <c r="Z120" i="43"/>
  <c r="AZ56" i="44"/>
  <c r="AU42" i="44"/>
  <c r="BA78" i="51"/>
  <c r="DE33" i="57"/>
  <c r="DE14" i="57" s="1"/>
  <c r="AN201" i="33" s="1"/>
  <c r="AN202" i="33" s="1"/>
  <c r="AN98" i="33" s="1"/>
  <c r="AO40" i="49"/>
  <c r="AN31" i="49"/>
  <c r="Y120" i="41"/>
  <c r="BG129" i="57"/>
  <c r="BG144" i="57" s="1"/>
  <c r="BA56" i="43"/>
  <c r="E360" i="33"/>
  <c r="E87" i="46"/>
  <c r="E88" i="46"/>
  <c r="E83" i="46"/>
  <c r="BA17" i="47"/>
  <c r="BE232" i="57"/>
  <c r="AJ46" i="46"/>
  <c r="AU20" i="1"/>
  <c r="AT19" i="1"/>
  <c r="AT19" i="32"/>
  <c r="AU20" i="32"/>
  <c r="E84" i="1"/>
  <c r="Y120" i="45"/>
  <c r="BA14" i="47"/>
  <c r="AZ76" i="47"/>
  <c r="BB123" i="43"/>
  <c r="BB122" i="43" s="1"/>
  <c r="BB36" i="46"/>
  <c r="BC4" i="46"/>
  <c r="BA17" i="40"/>
  <c r="AT19" i="46"/>
  <c r="AU20" i="46"/>
  <c r="AY56" i="42"/>
  <c r="BA56" i="41"/>
  <c r="BE226" i="57"/>
  <c r="AJ46" i="41"/>
  <c r="BW57" i="57"/>
  <c r="F77" i="46"/>
  <c r="F67" i="46"/>
  <c r="F78" i="46"/>
  <c r="F128" i="46"/>
  <c r="F112" i="46"/>
  <c r="AX42" i="41"/>
  <c r="AX40" i="41" s="1"/>
  <c r="BD74" i="51"/>
  <c r="BA14" i="49"/>
  <c r="AZ76" i="49"/>
  <c r="BE229" i="57"/>
  <c r="AJ46" i="40"/>
  <c r="BA14" i="46"/>
  <c r="AZ76" i="46"/>
  <c r="BA14" i="41"/>
  <c r="AZ76" i="41"/>
  <c r="DJ28" i="57"/>
  <c r="DJ9" i="57" s="1"/>
  <c r="AS196" i="33" s="1"/>
  <c r="AT40" i="44"/>
  <c r="AS31" i="44"/>
  <c r="AP63" i="55"/>
  <c r="AO177" i="33"/>
  <c r="BD4" i="43"/>
  <c r="BC36" i="43"/>
  <c r="BA123" i="46"/>
  <c r="BA122" i="46" s="1"/>
  <c r="Y76" i="55"/>
  <c r="Y113" i="44" s="1"/>
  <c r="BN108" i="57"/>
  <c r="AT19" i="45"/>
  <c r="AU20" i="45"/>
  <c r="DO24" i="57" l="1"/>
  <c r="DO5" i="57" s="1"/>
  <c r="AX192" i="33" s="1"/>
  <c r="AX31" i="41"/>
  <c r="DG32" i="57"/>
  <c r="DG13" i="57" s="1"/>
  <c r="AP200" i="33" s="1"/>
  <c r="AP31" i="48"/>
  <c r="DI31" i="57"/>
  <c r="DI12" i="57" s="1"/>
  <c r="AR199" i="33" s="1"/>
  <c r="AR31" i="47"/>
  <c r="DP23" i="57"/>
  <c r="DP4" i="57" s="1"/>
  <c r="AY191" i="33" s="1"/>
  <c r="AZ40" i="32"/>
  <c r="AY31" i="32"/>
  <c r="DK29" i="57"/>
  <c r="DK10" i="57" s="1"/>
  <c r="AT197" i="33" s="1"/>
  <c r="AU40" i="45"/>
  <c r="AT31" i="45"/>
  <c r="DI30" i="57"/>
  <c r="DI11" i="57" s="1"/>
  <c r="AR198" i="33" s="1"/>
  <c r="AR31" i="46"/>
  <c r="Z145" i="33"/>
  <c r="AB73" i="55"/>
  <c r="AB113" i="42" s="1"/>
  <c r="BQ105" i="57"/>
  <c r="Z120" i="40"/>
  <c r="AY82" i="33"/>
  <c r="AY67" i="59" s="1"/>
  <c r="AZ127" i="33"/>
  <c r="AV20" i="43"/>
  <c r="AU19" i="43"/>
  <c r="DM27" i="57"/>
  <c r="DM8" i="57" s="1"/>
  <c r="AV195" i="33" s="1"/>
  <c r="AW40" i="40"/>
  <c r="AV31" i="40"/>
  <c r="DK28" i="57"/>
  <c r="DK9" i="57" s="1"/>
  <c r="AT196" i="33" s="1"/>
  <c r="AU40" i="44"/>
  <c r="AT31" i="44"/>
  <c r="BJ11" i="51"/>
  <c r="AX61" i="51"/>
  <c r="AX22" i="45" s="1"/>
  <c r="BB17" i="46"/>
  <c r="AX42" i="43"/>
  <c r="BD76" i="51"/>
  <c r="BC14" i="1"/>
  <c r="BB76" i="1"/>
  <c r="E212" i="51"/>
  <c r="E228" i="51" s="1"/>
  <c r="E403" i="33"/>
  <c r="E55" i="61"/>
  <c r="E69" i="61" s="1"/>
  <c r="E132" i="46"/>
  <c r="E133" i="46" s="1"/>
  <c r="E134" i="46" s="1"/>
  <c r="E89" i="46"/>
  <c r="E90" i="46"/>
  <c r="E130" i="46"/>
  <c r="D129" i="46"/>
  <c r="AQ66" i="55"/>
  <c r="AP180" i="33"/>
  <c r="BC4" i="47"/>
  <c r="BB36" i="47"/>
  <c r="F119" i="42"/>
  <c r="F116" i="42"/>
  <c r="F287" i="33" s="1"/>
  <c r="F302" i="33" s="1"/>
  <c r="F114" i="42"/>
  <c r="F115" i="42" s="1"/>
  <c r="F257" i="33" s="1"/>
  <c r="F272" i="33" s="1"/>
  <c r="F119" i="43"/>
  <c r="F116" i="43"/>
  <c r="F288" i="33" s="1"/>
  <c r="F303" i="33" s="1"/>
  <c r="F114" i="43"/>
  <c r="F115" i="43" s="1"/>
  <c r="F258" i="33" s="1"/>
  <c r="F273" i="33" s="1"/>
  <c r="BA76" i="41"/>
  <c r="BB14" i="41"/>
  <c r="BB17" i="49"/>
  <c r="BC123" i="48"/>
  <c r="BC122" i="48" s="1"/>
  <c r="BD36" i="48"/>
  <c r="E208" i="51"/>
  <c r="E224" i="51" s="1"/>
  <c r="E51" i="61"/>
  <c r="E65" i="61" s="1"/>
  <c r="E399" i="33"/>
  <c r="E132" i="43"/>
  <c r="E133" i="43" s="1"/>
  <c r="E134" i="43" s="1"/>
  <c r="E89" i="43"/>
  <c r="E90" i="43"/>
  <c r="D129" i="43"/>
  <c r="E130" i="43"/>
  <c r="BB14" i="46"/>
  <c r="BA76" i="46"/>
  <c r="BB123" i="40"/>
  <c r="BB122" i="40" s="1"/>
  <c r="AI120" i="1"/>
  <c r="AA78" i="55"/>
  <c r="AA113" i="46" s="1"/>
  <c r="BP110" i="57"/>
  <c r="AZ56" i="42"/>
  <c r="BF235" i="57"/>
  <c r="AK46" i="49"/>
  <c r="AU19" i="46"/>
  <c r="AV20" i="46"/>
  <c r="AQ57" i="55"/>
  <c r="AP171" i="33"/>
  <c r="BB17" i="1"/>
  <c r="Y146" i="33"/>
  <c r="BA123" i="49"/>
  <c r="BA122" i="49" s="1"/>
  <c r="BB36" i="49"/>
  <c r="BJ13" i="51"/>
  <c r="AX63" i="51"/>
  <c r="AX22" i="47" s="1"/>
  <c r="AZ56" i="45"/>
  <c r="D79" i="44"/>
  <c r="E148" i="44" s="1"/>
  <c r="E136" i="44"/>
  <c r="AQ60" i="55"/>
  <c r="AP174" i="33"/>
  <c r="Z144" i="33"/>
  <c r="BB17" i="45"/>
  <c r="BA123" i="47"/>
  <c r="BA122" i="47" s="1"/>
  <c r="AQ56" i="55"/>
  <c r="AP170" i="33"/>
  <c r="AH141" i="33"/>
  <c r="AJ70" i="55"/>
  <c r="AJ113" i="1" s="1"/>
  <c r="BY102" i="57"/>
  <c r="BJ10" i="51"/>
  <c r="AX60" i="51"/>
  <c r="AX22" i="44" s="1"/>
  <c r="BB17" i="40"/>
  <c r="BB56" i="43"/>
  <c r="AA77" i="55"/>
  <c r="AA113" i="45" s="1"/>
  <c r="BP109" i="57"/>
  <c r="BC36" i="40"/>
  <c r="BD4" i="40"/>
  <c r="BB17" i="43"/>
  <c r="BB123" i="45"/>
  <c r="BB122" i="45" s="1"/>
  <c r="BC36" i="45"/>
  <c r="AS42" i="47"/>
  <c r="AS40" i="47" s="1"/>
  <c r="AY81" i="51"/>
  <c r="BB56" i="48"/>
  <c r="Z120" i="46"/>
  <c r="W79" i="55"/>
  <c r="W113" i="47" s="1"/>
  <c r="BK126" i="57"/>
  <c r="BL111" i="57"/>
  <c r="AX55" i="51"/>
  <c r="AX22" i="32" s="1"/>
  <c r="BJ5" i="51"/>
  <c r="AA75" i="55"/>
  <c r="AA113" i="40" s="1"/>
  <c r="BP107" i="57"/>
  <c r="Z142" i="33"/>
  <c r="E136" i="49"/>
  <c r="D79" i="49"/>
  <c r="E148" i="49" s="1"/>
  <c r="BW49" i="57"/>
  <c r="BW61" i="57" s="1"/>
  <c r="F39" i="33"/>
  <c r="F67" i="1"/>
  <c r="F45" i="33" s="1"/>
  <c r="F77" i="1"/>
  <c r="F78" i="1"/>
  <c r="F128" i="1"/>
  <c r="F112" i="1"/>
  <c r="AV20" i="44"/>
  <c r="AU19" i="44"/>
  <c r="F288" i="51"/>
  <c r="F290" i="51"/>
  <c r="E209" i="51"/>
  <c r="E225" i="51" s="1"/>
  <c r="E52" i="61"/>
  <c r="E66" i="61" s="1"/>
  <c r="E400" i="33"/>
  <c r="E89" i="40"/>
  <c r="E132" i="40"/>
  <c r="E133" i="40" s="1"/>
  <c r="E134" i="40" s="1"/>
  <c r="E90" i="40"/>
  <c r="E130" i="40"/>
  <c r="D129" i="40"/>
  <c r="U113" i="49"/>
  <c r="U82" i="55"/>
  <c r="D131" i="42"/>
  <c r="D137" i="42"/>
  <c r="D79" i="48"/>
  <c r="E148" i="48" s="1"/>
  <c r="E136" i="48"/>
  <c r="AX57" i="51"/>
  <c r="AX22" i="42" s="1"/>
  <c r="BJ7" i="51"/>
  <c r="E211" i="51"/>
  <c r="E227" i="51" s="1"/>
  <c r="E54" i="61"/>
  <c r="E68" i="61" s="1"/>
  <c r="E402" i="33"/>
  <c r="E89" i="45"/>
  <c r="E132" i="45"/>
  <c r="E133" i="45" s="1"/>
  <c r="E134" i="45" s="1"/>
  <c r="E90" i="45"/>
  <c r="E130" i="45"/>
  <c r="D129" i="45"/>
  <c r="AQ42" i="48"/>
  <c r="AQ40" i="48" s="1"/>
  <c r="AW82" i="51"/>
  <c r="E93" i="49"/>
  <c r="E94" i="49" s="1"/>
  <c r="E91" i="49"/>
  <c r="BB17" i="42"/>
  <c r="AQ62" i="55"/>
  <c r="AP176" i="33"/>
  <c r="AX42" i="40"/>
  <c r="BD77" i="51"/>
  <c r="BB81" i="33"/>
  <c r="BB66" i="59" s="1"/>
  <c r="BB123" i="1"/>
  <c r="BB122" i="1" s="1"/>
  <c r="T183" i="33"/>
  <c r="BH4" i="32"/>
  <c r="AQ67" i="55"/>
  <c r="AP181" i="33"/>
  <c r="AQ61" i="55"/>
  <c r="AP175" i="33"/>
  <c r="BC17" i="32"/>
  <c r="BA56" i="1"/>
  <c r="AZ135" i="1"/>
  <c r="E93" i="42"/>
  <c r="E94" i="42" s="1"/>
  <c r="E91" i="42"/>
  <c r="BB17" i="44"/>
  <c r="DV2" i="57"/>
  <c r="BD189" i="33"/>
  <c r="BE4" i="43"/>
  <c r="BD36" i="43"/>
  <c r="BJ112" i="57"/>
  <c r="BI127" i="57"/>
  <c r="BI115" i="57"/>
  <c r="AX56" i="51"/>
  <c r="AX22" i="41" s="1"/>
  <c r="BJ6" i="51"/>
  <c r="D131" i="48"/>
  <c r="D137" i="48"/>
  <c r="AV20" i="45"/>
  <c r="AU19" i="45"/>
  <c r="Y148" i="33"/>
  <c r="Y149" i="33"/>
  <c r="BG14" i="42"/>
  <c r="BF76" i="42"/>
  <c r="AB71" i="55"/>
  <c r="AB113" i="32" s="1"/>
  <c r="BQ103" i="57"/>
  <c r="AA120" i="42"/>
  <c r="BB76" i="45"/>
  <c r="BC14" i="45"/>
  <c r="BJ14" i="51"/>
  <c r="AX64" i="51"/>
  <c r="AX22" i="48" s="1"/>
  <c r="BD76" i="32"/>
  <c r="BE14" i="32"/>
  <c r="V113" i="47"/>
  <c r="AQ59" i="55"/>
  <c r="AP173" i="33"/>
  <c r="Y143" i="33"/>
  <c r="BF227" i="57"/>
  <c r="AK46" i="42"/>
  <c r="X147" i="33"/>
  <c r="AV42" i="44"/>
  <c r="BB78" i="51"/>
  <c r="D79" i="42"/>
  <c r="E148" i="42" s="1"/>
  <c r="E136" i="42"/>
  <c r="BC42" i="1"/>
  <c r="BI72" i="51"/>
  <c r="E206" i="51"/>
  <c r="E222" i="51" s="1"/>
  <c r="E49" i="61"/>
  <c r="E63" i="61" s="1"/>
  <c r="E397" i="33"/>
  <c r="E89" i="41"/>
  <c r="E132" i="41"/>
  <c r="E133" i="41" s="1"/>
  <c r="E134" i="41" s="1"/>
  <c r="E90" i="41"/>
  <c r="D129" i="41"/>
  <c r="E130" i="41"/>
  <c r="AW45" i="59"/>
  <c r="AW36" i="33"/>
  <c r="AA120" i="32"/>
  <c r="BK4" i="51"/>
  <c r="AY54" i="51"/>
  <c r="AY22" i="1" s="1"/>
  <c r="BD4" i="46"/>
  <c r="BC36" i="46"/>
  <c r="BF225" i="57"/>
  <c r="AK46" i="32"/>
  <c r="AA72" i="55"/>
  <c r="AA113" i="41" s="1"/>
  <c r="BP104" i="57"/>
  <c r="AY42" i="41"/>
  <c r="AY40" i="41" s="1"/>
  <c r="BE74" i="51"/>
  <c r="BF231" i="57"/>
  <c r="AK46" i="45"/>
  <c r="F116" i="44"/>
  <c r="F290" i="33" s="1"/>
  <c r="F305" i="33" s="1"/>
  <c r="F119" i="44"/>
  <c r="F114" i="44"/>
  <c r="F115" i="44" s="1"/>
  <c r="F260" i="33" s="1"/>
  <c r="BF230" i="57"/>
  <c r="AK46" i="44"/>
  <c r="AS42" i="49"/>
  <c r="AY83" i="51"/>
  <c r="BF234" i="57"/>
  <c r="AK46" i="48"/>
  <c r="F119" i="46"/>
  <c r="F116" i="46"/>
  <c r="F292" i="33" s="1"/>
  <c r="F307" i="33" s="1"/>
  <c r="F114" i="46"/>
  <c r="F115" i="46" s="1"/>
  <c r="F262" i="33" s="1"/>
  <c r="F277" i="33" s="1"/>
  <c r="AX62" i="51"/>
  <c r="AX22" i="46" s="1"/>
  <c r="BJ12" i="51"/>
  <c r="DF33" i="57"/>
  <c r="DF14" i="57" s="1"/>
  <c r="AO201" i="33" s="1"/>
  <c r="AO202" i="33" s="1"/>
  <c r="AO98" i="33" s="1"/>
  <c r="AP40" i="49"/>
  <c r="AO31" i="49"/>
  <c r="E205" i="51"/>
  <c r="E221" i="51" s="1"/>
  <c r="E48" i="61"/>
  <c r="E62" i="61" s="1"/>
  <c r="E396" i="33"/>
  <c r="E89" i="32"/>
  <c r="E132" i="32"/>
  <c r="E133" i="32" s="1"/>
  <c r="E134" i="32" s="1"/>
  <c r="E90" i="32"/>
  <c r="D129" i="32"/>
  <c r="E130" i="32"/>
  <c r="E48" i="33"/>
  <c r="E352" i="33"/>
  <c r="E364" i="33" s="1"/>
  <c r="E88" i="1"/>
  <c r="E83" i="1"/>
  <c r="E87" i="1"/>
  <c r="E51" i="33" s="1"/>
  <c r="E52" i="59" s="1"/>
  <c r="AQ65" i="55"/>
  <c r="AP179" i="33"/>
  <c r="BA76" i="44"/>
  <c r="BB14" i="44"/>
  <c r="BI16" i="51"/>
  <c r="AV20" i="47"/>
  <c r="AU19" i="47"/>
  <c r="BD4" i="42"/>
  <c r="BC36" i="42"/>
  <c r="BB123" i="42"/>
  <c r="BB122" i="42" s="1"/>
  <c r="E213" i="51"/>
  <c r="E229" i="51" s="1"/>
  <c r="E56" i="61"/>
  <c r="E70" i="61" s="1"/>
  <c r="E404" i="33"/>
  <c r="E89" i="47"/>
  <c r="E132" i="47"/>
  <c r="E133" i="47" s="1"/>
  <c r="E134" i="47" s="1"/>
  <c r="E90" i="47"/>
  <c r="E130" i="47"/>
  <c r="D129" i="47"/>
  <c r="D131" i="44"/>
  <c r="D137" i="44"/>
  <c r="E93" i="44"/>
  <c r="E94" i="44" s="1"/>
  <c r="E91" i="44"/>
  <c r="BB56" i="46"/>
  <c r="BF229" i="57"/>
  <c r="AK46" i="40"/>
  <c r="BF233" i="57"/>
  <c r="AK46" i="47"/>
  <c r="AS42" i="46"/>
  <c r="AS40" i="46" s="1"/>
  <c r="AY80" i="51"/>
  <c r="BB14" i="49"/>
  <c r="BA76" i="49"/>
  <c r="Z120" i="41"/>
  <c r="BW223" i="57"/>
  <c r="BC36" i="1"/>
  <c r="BD4" i="1"/>
  <c r="F119" i="48"/>
  <c r="F116" i="48"/>
  <c r="F294" i="33" s="1"/>
  <c r="F309" i="33" s="1"/>
  <c r="F114" i="48"/>
  <c r="F115" i="48" s="1"/>
  <c r="F264" i="33" s="1"/>
  <c r="F279" i="33" s="1"/>
  <c r="DM26" i="57"/>
  <c r="DM7" i="57" s="1"/>
  <c r="AV194" i="33" s="1"/>
  <c r="AW40" i="43"/>
  <c r="AV31" i="43"/>
  <c r="BC123" i="32"/>
  <c r="BC122" i="32" s="1"/>
  <c r="BD36" i="32"/>
  <c r="BA76" i="40"/>
  <c r="BB14" i="40"/>
  <c r="AV20" i="48"/>
  <c r="AU19" i="48"/>
  <c r="F119" i="47"/>
  <c r="F116" i="47"/>
  <c r="F293" i="33" s="1"/>
  <c r="F308" i="33" s="1"/>
  <c r="F114" i="47"/>
  <c r="F115" i="47" s="1"/>
  <c r="F263" i="33" s="1"/>
  <c r="BB14" i="43"/>
  <c r="BA76" i="43"/>
  <c r="F119" i="41"/>
  <c r="F116" i="41"/>
  <c r="F286" i="33" s="1"/>
  <c r="F301" i="33" s="1"/>
  <c r="F114" i="41"/>
  <c r="F115" i="41" s="1"/>
  <c r="F256" i="33" s="1"/>
  <c r="F271" i="33" s="1"/>
  <c r="BA56" i="40"/>
  <c r="AV20" i="1"/>
  <c r="AU19" i="1"/>
  <c r="BB36" i="41"/>
  <c r="BC4" i="41"/>
  <c r="BB17" i="48"/>
  <c r="DO25" i="57"/>
  <c r="DO6" i="57" s="1"/>
  <c r="AX193" i="33" s="1"/>
  <c r="AY40" i="42"/>
  <c r="AX31" i="42"/>
  <c r="AQ64" i="55"/>
  <c r="AP178" i="33"/>
  <c r="U150" i="33"/>
  <c r="F116" i="45"/>
  <c r="F291" i="33" s="1"/>
  <c r="F306" i="33" s="1"/>
  <c r="F119" i="45"/>
  <c r="F114" i="45"/>
  <c r="F115" i="45" s="1"/>
  <c r="F261" i="33" s="1"/>
  <c r="F276" i="33" s="1"/>
  <c r="BB123" i="46"/>
  <c r="BB122" i="46" s="1"/>
  <c r="AU19" i="42"/>
  <c r="AV20" i="42"/>
  <c r="AT19" i="41"/>
  <c r="AU20" i="41"/>
  <c r="AU19" i="32"/>
  <c r="AV20" i="32"/>
  <c r="BF226" i="57"/>
  <c r="AK46" i="41"/>
  <c r="BA123" i="41"/>
  <c r="BA122" i="41" s="1"/>
  <c r="AY56" i="32"/>
  <c r="AX34" i="33"/>
  <c r="BB17" i="47"/>
  <c r="AX58" i="51"/>
  <c r="AX22" i="43" s="1"/>
  <c r="BJ8" i="51"/>
  <c r="AZ42" i="42"/>
  <c r="BF75" i="51"/>
  <c r="D131" i="49"/>
  <c r="D137" i="49"/>
  <c r="U120" i="48"/>
  <c r="AQ63" i="55"/>
  <c r="AP177" i="33"/>
  <c r="F119" i="32"/>
  <c r="F116" i="32"/>
  <c r="F285" i="33" s="1"/>
  <c r="F300" i="33" s="1"/>
  <c r="F114" i="32"/>
  <c r="F115" i="32" s="1"/>
  <c r="F255" i="33" s="1"/>
  <c r="F270" i="33" s="1"/>
  <c r="DQ22" i="57"/>
  <c r="DQ3" i="57" s="1"/>
  <c r="AZ190" i="33" s="1"/>
  <c r="BA40" i="1"/>
  <c r="AZ31" i="1"/>
  <c r="AZ42" i="32"/>
  <c r="BF73" i="51"/>
  <c r="Z120" i="45"/>
  <c r="BB17" i="41"/>
  <c r="F116" i="49"/>
  <c r="F295" i="33" s="1"/>
  <c r="F310" i="33" s="1"/>
  <c r="F119" i="49"/>
  <c r="F114" i="49"/>
  <c r="F115" i="49" s="1"/>
  <c r="F265" i="33" s="1"/>
  <c r="F280" i="33" s="1"/>
  <c r="BJ113" i="57"/>
  <c r="BI128" i="57"/>
  <c r="BI129" i="57" s="1"/>
  <c r="BI144" i="57" s="1"/>
  <c r="AU19" i="40"/>
  <c r="AV20" i="40"/>
  <c r="E93" i="48"/>
  <c r="E94" i="48" s="1"/>
  <c r="E91" i="48"/>
  <c r="Z76" i="55"/>
  <c r="Z113" i="44" s="1"/>
  <c r="BO108" i="57"/>
  <c r="BB56" i="41"/>
  <c r="BA56" i="44"/>
  <c r="AB74" i="55"/>
  <c r="AB113" i="43" s="1"/>
  <c r="BQ106" i="57"/>
  <c r="BF224" i="57"/>
  <c r="AK46" i="1"/>
  <c r="AU19" i="49"/>
  <c r="AV20" i="49"/>
  <c r="BJ15" i="51"/>
  <c r="AX65" i="51"/>
  <c r="AX22" i="49" s="1"/>
  <c r="BA56" i="47"/>
  <c r="BJ9" i="51"/>
  <c r="AX59" i="51"/>
  <c r="AX22" i="40" s="1"/>
  <c r="BB36" i="44"/>
  <c r="BC4" i="44"/>
  <c r="AU42" i="45"/>
  <c r="BA79" i="51"/>
  <c r="BA123" i="44"/>
  <c r="BA122" i="44" s="1"/>
  <c r="BF228" i="57"/>
  <c r="AK46" i="43"/>
  <c r="BB14" i="47"/>
  <c r="BA76" i="47"/>
  <c r="F116" i="40"/>
  <c r="F289" i="33" s="1"/>
  <c r="F304" i="33" s="1"/>
  <c r="F119" i="40"/>
  <c r="F114" i="40"/>
  <c r="F115" i="40" s="1"/>
  <c r="F259" i="33" s="1"/>
  <c r="Y120" i="44"/>
  <c r="BC123" i="43"/>
  <c r="BC122" i="43" s="1"/>
  <c r="BF232" i="57"/>
  <c r="AK46" i="46"/>
  <c r="AA120" i="43"/>
  <c r="BA56" i="49"/>
  <c r="BB76" i="48"/>
  <c r="BC14" i="48"/>
  <c r="AQ58" i="55"/>
  <c r="AP172" i="33"/>
  <c r="BG4" i="48"/>
  <c r="DJ31" i="57" l="1"/>
  <c r="DJ12" i="57" s="1"/>
  <c r="AS199" i="33" s="1"/>
  <c r="AS31" i="47"/>
  <c r="DJ30" i="57"/>
  <c r="DJ11" i="57" s="1"/>
  <c r="AS198" i="33" s="1"/>
  <c r="AS31" i="46"/>
  <c r="DH32" i="57"/>
  <c r="DH13" i="57" s="1"/>
  <c r="AQ200" i="33" s="1"/>
  <c r="AQ31" i="48"/>
  <c r="DP24" i="57"/>
  <c r="DP5" i="57" s="1"/>
  <c r="AY192" i="33" s="1"/>
  <c r="AZ40" i="41"/>
  <c r="AY31" i="41"/>
  <c r="AK70" i="55"/>
  <c r="AK113" i="1" s="1"/>
  <c r="BZ102" i="57"/>
  <c r="Z146" i="33"/>
  <c r="BB56" i="44"/>
  <c r="BE4" i="42"/>
  <c r="BD36" i="42"/>
  <c r="AA144" i="33"/>
  <c r="BC56" i="48"/>
  <c r="AC73" i="55"/>
  <c r="AC113" i="42" s="1"/>
  <c r="BR105" i="57"/>
  <c r="BC14" i="47"/>
  <c r="BB76" i="47"/>
  <c r="AU19" i="41"/>
  <c r="AV20" i="41"/>
  <c r="AT42" i="47"/>
  <c r="AT40" i="47" s="1"/>
  <c r="AZ81" i="51"/>
  <c r="AC71" i="55"/>
  <c r="AC113" i="32" s="1"/>
  <c r="BR103" i="57"/>
  <c r="AV19" i="44"/>
  <c r="AW20" i="44"/>
  <c r="Z120" i="44"/>
  <c r="F102" i="41"/>
  <c r="F71" i="41" s="1"/>
  <c r="F124" i="41"/>
  <c r="F121" i="41"/>
  <c r="BJ72" i="51"/>
  <c r="BD42" i="1"/>
  <c r="C141" i="49"/>
  <c r="D140" i="49"/>
  <c r="BG230" i="57"/>
  <c r="AL46" i="44"/>
  <c r="BB56" i="1"/>
  <c r="BA135" i="1"/>
  <c r="D131" i="45"/>
  <c r="D137" i="45"/>
  <c r="F119" i="1"/>
  <c r="F116" i="1"/>
  <c r="F284" i="33" s="1"/>
  <c r="F114" i="1"/>
  <c r="BD123" i="48"/>
  <c r="BD122" i="48" s="1"/>
  <c r="BE36" i="48"/>
  <c r="AW42" i="44"/>
  <c r="BC78" i="51"/>
  <c r="DL29" i="57"/>
  <c r="DL10" i="57" s="1"/>
  <c r="AU197" i="33" s="1"/>
  <c r="AU31" i="45"/>
  <c r="AV19" i="1"/>
  <c r="AW20" i="1"/>
  <c r="BC17" i="44"/>
  <c r="E93" i="41"/>
  <c r="E94" i="41" s="1"/>
  <c r="E91" i="41"/>
  <c r="BC17" i="42"/>
  <c r="D131" i="43"/>
  <c r="D137" i="43"/>
  <c r="F121" i="32"/>
  <c r="F102" i="32"/>
  <c r="F71" i="32" s="1"/>
  <c r="F124" i="32"/>
  <c r="E93" i="43"/>
  <c r="E94" i="43" s="1"/>
  <c r="E91" i="43"/>
  <c r="E136" i="43"/>
  <c r="D79" i="43"/>
  <c r="E148" i="43" s="1"/>
  <c r="AT42" i="49"/>
  <c r="AZ83" i="51"/>
  <c r="AR42" i="48"/>
  <c r="AR40" i="48" s="1"/>
  <c r="AX82" i="51"/>
  <c r="AR56" i="55"/>
  <c r="AQ170" i="33"/>
  <c r="AA76" i="55"/>
  <c r="AA113" i="44" s="1"/>
  <c r="BP108" i="57"/>
  <c r="BC14" i="49"/>
  <c r="BB76" i="49"/>
  <c r="BC123" i="45"/>
  <c r="BC122" i="45" s="1"/>
  <c r="BD36" i="45"/>
  <c r="BC14" i="44"/>
  <c r="BB76" i="44"/>
  <c r="BB76" i="43"/>
  <c r="BC14" i="43"/>
  <c r="F275" i="33"/>
  <c r="AY42" i="43"/>
  <c r="BE76" i="51"/>
  <c r="BC17" i="47"/>
  <c r="BC123" i="42"/>
  <c r="BC122" i="42" s="1"/>
  <c r="AJ120" i="1"/>
  <c r="D79" i="46"/>
  <c r="E148" i="46" s="1"/>
  <c r="E136" i="46"/>
  <c r="D79" i="41"/>
  <c r="E148" i="41" s="1"/>
  <c r="E136" i="41"/>
  <c r="AB120" i="42"/>
  <c r="Z143" i="33"/>
  <c r="F304" i="51"/>
  <c r="F305" i="51"/>
  <c r="F309" i="51" s="1"/>
  <c r="F302" i="51"/>
  <c r="BG228" i="57"/>
  <c r="AL46" i="43"/>
  <c r="BB56" i="40"/>
  <c r="BG234" i="57"/>
  <c r="AL46" i="48"/>
  <c r="F292" i="51"/>
  <c r="F297" i="51"/>
  <c r="F299" i="51"/>
  <c r="F295" i="51"/>
  <c r="F293" i="51"/>
  <c r="F300" i="51"/>
  <c r="F291" i="51"/>
  <c r="F301" i="51"/>
  <c r="F298" i="51"/>
  <c r="F294" i="51"/>
  <c r="F296" i="51"/>
  <c r="BC56" i="41"/>
  <c r="AB120" i="32"/>
  <c r="U151" i="33"/>
  <c r="BC76" i="1"/>
  <c r="BD14" i="1"/>
  <c r="AT42" i="46"/>
  <c r="AT40" i="46" s="1"/>
  <c r="AZ80" i="51"/>
  <c r="AV42" i="45"/>
  <c r="AV40" i="45" s="1"/>
  <c r="BB79" i="51"/>
  <c r="BA42" i="42"/>
  <c r="BG75" i="51"/>
  <c r="BH4" i="48"/>
  <c r="F278" i="33"/>
  <c r="BG233" i="57"/>
  <c r="AL46" i="47"/>
  <c r="F124" i="44"/>
  <c r="F102" i="44"/>
  <c r="F71" i="44" s="1"/>
  <c r="F121" i="44"/>
  <c r="BD17" i="32"/>
  <c r="E93" i="45"/>
  <c r="E94" i="45" s="1"/>
  <c r="E91" i="45"/>
  <c r="F121" i="47"/>
  <c r="F124" i="47"/>
  <c r="F102" i="47"/>
  <c r="F71" i="47" s="1"/>
  <c r="AV19" i="46"/>
  <c r="AW20" i="46"/>
  <c r="BC81" i="33"/>
  <c r="BC66" i="59" s="1"/>
  <c r="BC123" i="1"/>
  <c r="BC122" i="1" s="1"/>
  <c r="D131" i="41"/>
  <c r="D137" i="41"/>
  <c r="F121" i="46"/>
  <c r="F124" i="46"/>
  <c r="F102" i="46"/>
  <c r="F71" i="46" s="1"/>
  <c r="AW20" i="47"/>
  <c r="AV19" i="47"/>
  <c r="AR63" i="55"/>
  <c r="AQ177" i="33"/>
  <c r="AW20" i="42"/>
  <c r="AV19" i="42"/>
  <c r="BH14" i="42"/>
  <c r="BG76" i="42"/>
  <c r="BC17" i="1"/>
  <c r="BC36" i="44"/>
  <c r="BD4" i="44"/>
  <c r="AV19" i="40"/>
  <c r="AW20" i="40"/>
  <c r="BK8" i="51"/>
  <c r="AY58" i="51"/>
  <c r="AY22" i="43" s="1"/>
  <c r="AR65" i="55"/>
  <c r="AQ179" i="33"/>
  <c r="E326" i="33"/>
  <c r="E339" i="33" s="1"/>
  <c r="E136" i="45"/>
  <c r="D79" i="45"/>
  <c r="E148" i="45" s="1"/>
  <c r="AR57" i="55"/>
  <c r="AQ171" i="33"/>
  <c r="AZ42" i="41"/>
  <c r="BF74" i="51"/>
  <c r="AY57" i="51"/>
  <c r="AY22" i="42" s="1"/>
  <c r="BK7" i="51"/>
  <c r="BD36" i="40"/>
  <c r="BE4" i="40"/>
  <c r="BB56" i="49"/>
  <c r="BC123" i="40"/>
  <c r="BC122" i="40" s="1"/>
  <c r="D79" i="32"/>
  <c r="E148" i="32" s="1"/>
  <c r="E136" i="32"/>
  <c r="AR60" i="55"/>
  <c r="AQ174" i="33"/>
  <c r="BC17" i="41"/>
  <c r="C141" i="42"/>
  <c r="D140" i="42"/>
  <c r="AY55" i="51"/>
  <c r="AY22" i="32" s="1"/>
  <c r="BK5" i="51"/>
  <c r="AI141" i="33"/>
  <c r="F124" i="42"/>
  <c r="F121" i="42"/>
  <c r="F102" i="42"/>
  <c r="F71" i="42" s="1"/>
  <c r="BK9" i="51"/>
  <c r="AY59" i="51"/>
  <c r="AY22" i="40" s="1"/>
  <c r="AX45" i="59"/>
  <c r="AX36" i="33"/>
  <c r="G134" i="51"/>
  <c r="C141" i="44"/>
  <c r="D140" i="44"/>
  <c r="E333" i="33"/>
  <c r="E346" i="33" s="1"/>
  <c r="DL28" i="57"/>
  <c r="DL9" i="57" s="1"/>
  <c r="AU196" i="33" s="1"/>
  <c r="AV40" i="44"/>
  <c r="AU31" i="44"/>
  <c r="BB56" i="47"/>
  <c r="D131" i="47"/>
  <c r="D137" i="47"/>
  <c r="F102" i="43"/>
  <c r="F71" i="43" s="1"/>
  <c r="F124" i="43"/>
  <c r="F121" i="43"/>
  <c r="AR59" i="55"/>
  <c r="AQ173" i="33"/>
  <c r="D79" i="47"/>
  <c r="E148" i="47" s="1"/>
  <c r="E136" i="47"/>
  <c r="E329" i="33"/>
  <c r="E342" i="33" s="1"/>
  <c r="DN26" i="57"/>
  <c r="DN7" i="57" s="1"/>
  <c r="AW194" i="33" s="1"/>
  <c r="AX40" i="43"/>
  <c r="AW31" i="43"/>
  <c r="AZ54" i="51"/>
  <c r="AZ22" i="1" s="1"/>
  <c r="BL4" i="51"/>
  <c r="V120" i="47"/>
  <c r="V80" i="55"/>
  <c r="V113" i="48" s="1"/>
  <c r="BK112" i="57"/>
  <c r="BJ127" i="57"/>
  <c r="BJ114" i="57"/>
  <c r="BK114" i="57" s="1"/>
  <c r="BL114" i="57" s="1"/>
  <c r="BM114" i="57" s="1"/>
  <c r="BN114" i="57" s="1"/>
  <c r="BO114" i="57" s="1"/>
  <c r="BP114" i="57" s="1"/>
  <c r="BJ115" i="57"/>
  <c r="BB123" i="47"/>
  <c r="BB122" i="47" s="1"/>
  <c r="BC76" i="48"/>
  <c r="BD14" i="48"/>
  <c r="BG235" i="57"/>
  <c r="AL46" i="49"/>
  <c r="AB72" i="55"/>
  <c r="AB113" i="41" s="1"/>
  <c r="BQ104" i="57"/>
  <c r="BD123" i="32"/>
  <c r="BD122" i="32" s="1"/>
  <c r="BE36" i="32"/>
  <c r="BC123" i="46"/>
  <c r="BC122" i="46" s="1"/>
  <c r="E93" i="47"/>
  <c r="E94" i="47" s="1"/>
  <c r="E91" i="47"/>
  <c r="Z148" i="33"/>
  <c r="BA42" i="32"/>
  <c r="BA40" i="32" s="1"/>
  <c r="BG73" i="51"/>
  <c r="BE76" i="32"/>
  <c r="BF14" i="32"/>
  <c r="BD123" i="43"/>
  <c r="BD122" i="43" s="1"/>
  <c r="AY42" i="40"/>
  <c r="BE77" i="51"/>
  <c r="U120" i="49"/>
  <c r="BD4" i="47"/>
  <c r="BC36" i="47"/>
  <c r="AR58" i="55"/>
  <c r="AQ172" i="33"/>
  <c r="V81" i="55"/>
  <c r="BK113" i="57"/>
  <c r="BJ128" i="57"/>
  <c r="BC14" i="40"/>
  <c r="BB76" i="40"/>
  <c r="E334" i="33"/>
  <c r="E347" i="33" s="1"/>
  <c r="E50" i="59"/>
  <c r="E52" i="33"/>
  <c r="E53" i="59" s="1"/>
  <c r="E53" i="33"/>
  <c r="E54" i="59" s="1"/>
  <c r="E87" i="33"/>
  <c r="E59" i="61"/>
  <c r="E73" i="61" s="1"/>
  <c r="AR67" i="55"/>
  <c r="AQ181" i="33"/>
  <c r="BC14" i="41"/>
  <c r="BB76" i="41"/>
  <c r="AR64" i="55"/>
  <c r="AQ178" i="33"/>
  <c r="BI4" i="32"/>
  <c r="BE4" i="46"/>
  <c r="BD36" i="46"/>
  <c r="AB75" i="55"/>
  <c r="AB113" i="40" s="1"/>
  <c r="BQ107" i="57"/>
  <c r="AA120" i="40"/>
  <c r="AW20" i="49"/>
  <c r="AV19" i="49"/>
  <c r="Y147" i="33"/>
  <c r="AA142" i="33"/>
  <c r="BF4" i="43"/>
  <c r="BE36" i="43"/>
  <c r="D131" i="40"/>
  <c r="D137" i="40"/>
  <c r="X79" i="55"/>
  <c r="X113" i="47" s="1"/>
  <c r="BM111" i="57"/>
  <c r="BC17" i="40"/>
  <c r="AW20" i="43"/>
  <c r="AV19" i="43"/>
  <c r="F48" i="59"/>
  <c r="E204" i="51"/>
  <c r="E220" i="51" s="1"/>
  <c r="E47" i="61"/>
  <c r="E61" i="61" s="1"/>
  <c r="E395" i="33"/>
  <c r="E132" i="1"/>
  <c r="E133" i="1" s="1"/>
  <c r="E134" i="1" s="1"/>
  <c r="E89" i="1"/>
  <c r="E90" i="1"/>
  <c r="D129" i="1"/>
  <c r="E130" i="1"/>
  <c r="BC17" i="43"/>
  <c r="DQ23" i="57"/>
  <c r="DQ4" i="57" s="1"/>
  <c r="AZ191" i="33" s="1"/>
  <c r="AZ31" i="32"/>
  <c r="AA120" i="41"/>
  <c r="D131" i="32"/>
  <c r="D137" i="32"/>
  <c r="AB77" i="55"/>
  <c r="AB113" i="45" s="1"/>
  <c r="BQ109" i="57"/>
  <c r="BC56" i="43"/>
  <c r="BK15" i="51"/>
  <c r="AY65" i="51"/>
  <c r="AY22" i="49" s="1"/>
  <c r="AB78" i="55"/>
  <c r="AB113" i="46" s="1"/>
  <c r="BQ110" i="57"/>
  <c r="DN27" i="57"/>
  <c r="DN8" i="57" s="1"/>
  <c r="AW195" i="33" s="1"/>
  <c r="AX40" i="40"/>
  <c r="AW31" i="40"/>
  <c r="BC17" i="48"/>
  <c r="BG224" i="57"/>
  <c r="AL46" i="1"/>
  <c r="BC36" i="41"/>
  <c r="BD4" i="41"/>
  <c r="DG33" i="57"/>
  <c r="DG14" i="57" s="1"/>
  <c r="AP201" i="33" s="1"/>
  <c r="AP202" i="33" s="1"/>
  <c r="AP98" i="33" s="1"/>
  <c r="AQ40" i="49"/>
  <c r="AP31" i="49"/>
  <c r="BA56" i="45"/>
  <c r="AR66" i="55"/>
  <c r="AQ180" i="33"/>
  <c r="F121" i="45"/>
  <c r="F124" i="45"/>
  <c r="F102" i="45"/>
  <c r="F71" i="45" s="1"/>
  <c r="BC17" i="49"/>
  <c r="BK11" i="51"/>
  <c r="AY61" i="51"/>
  <c r="AY22" i="45" s="1"/>
  <c r="C141" i="48"/>
  <c r="D140" i="48"/>
  <c r="F102" i="49"/>
  <c r="F71" i="49" s="1"/>
  <c r="F124" i="49"/>
  <c r="F121" i="49"/>
  <c r="BK6" i="51"/>
  <c r="AY56" i="51"/>
  <c r="AY22" i="41" s="1"/>
  <c r="T112" i="33"/>
  <c r="BA56" i="42"/>
  <c r="BG226" i="57"/>
  <c r="AL46" i="41"/>
  <c r="BB123" i="41"/>
  <c r="BB122" i="41" s="1"/>
  <c r="F121" i="48"/>
  <c r="F124" i="48"/>
  <c r="F102" i="48"/>
  <c r="F71" i="48" s="1"/>
  <c r="BK14" i="51"/>
  <c r="AY64" i="51"/>
  <c r="AY22" i="48" s="1"/>
  <c r="BE189" i="33"/>
  <c r="DW2" i="57"/>
  <c r="AR62" i="55"/>
  <c r="AQ176" i="33"/>
  <c r="E93" i="40"/>
  <c r="E94" i="40" s="1"/>
  <c r="E91" i="40"/>
  <c r="W120" i="47"/>
  <c r="D131" i="46"/>
  <c r="D137" i="46"/>
  <c r="BA127" i="33"/>
  <c r="AZ82" i="33"/>
  <c r="AZ67" i="59" s="1"/>
  <c r="BC17" i="45"/>
  <c r="BC17" i="46"/>
  <c r="BC56" i="46"/>
  <c r="AR61" i="55"/>
  <c r="AQ175" i="33"/>
  <c r="AA145" i="33"/>
  <c r="AZ56" i="32"/>
  <c r="AY34" i="33"/>
  <c r="E93" i="32"/>
  <c r="E94" i="32" s="1"/>
  <c r="E91" i="32"/>
  <c r="AA120" i="45"/>
  <c r="BG232" i="57"/>
  <c r="AL46" i="46"/>
  <c r="BJ16" i="51"/>
  <c r="AA120" i="46"/>
  <c r="AC74" i="55"/>
  <c r="AC113" i="43" s="1"/>
  <c r="BR106" i="57"/>
  <c r="F274" i="33"/>
  <c r="AB120" i="43"/>
  <c r="DR22" i="57"/>
  <c r="DR3" i="57" s="1"/>
  <c r="BA190" i="33" s="1"/>
  <c r="BB40" i="1"/>
  <c r="BA31" i="1"/>
  <c r="AV19" i="32"/>
  <c r="AW20" i="32"/>
  <c r="AY62" i="51"/>
  <c r="AY22" i="46" s="1"/>
  <c r="BK12" i="51"/>
  <c r="BC76" i="45"/>
  <c r="BD14" i="45"/>
  <c r="E71" i="59"/>
  <c r="D79" i="40"/>
  <c r="E148" i="40" s="1"/>
  <c r="E136" i="40"/>
  <c r="BK10" i="51"/>
  <c r="AY60" i="51"/>
  <c r="AY22" i="44" s="1"/>
  <c r="BK13" i="51"/>
  <c r="AY63" i="51"/>
  <c r="AY22" i="47" s="1"/>
  <c r="BB123" i="44"/>
  <c r="BB122" i="44" s="1"/>
  <c r="BG229" i="57"/>
  <c r="AL46" i="40"/>
  <c r="BG231" i="57"/>
  <c r="AL46" i="45"/>
  <c r="AW20" i="48"/>
  <c r="AV19" i="48"/>
  <c r="AW20" i="45"/>
  <c r="AV19" i="45"/>
  <c r="BG227" i="57"/>
  <c r="AL46" i="42"/>
  <c r="BG225" i="57"/>
  <c r="AL46" i="32"/>
  <c r="DP25" i="57"/>
  <c r="DP6" i="57" s="1"/>
  <c r="AY193" i="33" s="1"/>
  <c r="AZ40" i="42"/>
  <c r="AY31" i="42"/>
  <c r="F124" i="40"/>
  <c r="F121" i="40"/>
  <c r="F102" i="40"/>
  <c r="F71" i="40" s="1"/>
  <c r="BX223" i="57"/>
  <c r="BD36" i="1"/>
  <c r="BE4" i="1"/>
  <c r="Z149" i="33"/>
  <c r="BB123" i="49"/>
  <c r="BB122" i="49" s="1"/>
  <c r="BC36" i="49"/>
  <c r="BB76" i="46"/>
  <c r="BC14" i="46"/>
  <c r="E93" i="46"/>
  <c r="E94" i="46" s="1"/>
  <c r="E91" i="46"/>
  <c r="DK30" i="57" l="1"/>
  <c r="DK11" i="57" s="1"/>
  <c r="AT198" i="33" s="1"/>
  <c r="AT31" i="46"/>
  <c r="DM29" i="57"/>
  <c r="DM10" i="57" s="1"/>
  <c r="AV197" i="33" s="1"/>
  <c r="AV31" i="45"/>
  <c r="DK31" i="57"/>
  <c r="DK12" i="57" s="1"/>
  <c r="AT199" i="33" s="1"/>
  <c r="AT31" i="47"/>
  <c r="DI32" i="57"/>
  <c r="DI13" i="57" s="1"/>
  <c r="AR200" i="33" s="1"/>
  <c r="AS40" i="48"/>
  <c r="AR31" i="48"/>
  <c r="DR23" i="57"/>
  <c r="DR4" i="57" s="1"/>
  <c r="BA191" i="33" s="1"/>
  <c r="BB40" i="32"/>
  <c r="BA31" i="32"/>
  <c r="E328" i="33"/>
  <c r="E341" i="33" s="1"/>
  <c r="BD123" i="45"/>
  <c r="BD122" i="45" s="1"/>
  <c r="BE36" i="45"/>
  <c r="BD123" i="42"/>
  <c r="BD122" i="42" s="1"/>
  <c r="BE42" i="1"/>
  <c r="BK72" i="51"/>
  <c r="F420" i="51"/>
  <c r="F142" i="61"/>
  <c r="F156" i="61" s="1"/>
  <c r="F70" i="45"/>
  <c r="BC56" i="47"/>
  <c r="F306" i="51"/>
  <c r="F308" i="51"/>
  <c r="F310" i="51" s="1"/>
  <c r="AW19" i="32"/>
  <c r="AX20" i="32"/>
  <c r="AZ65" i="51"/>
  <c r="AZ22" i="49" s="1"/>
  <c r="BL15" i="51"/>
  <c r="AW19" i="1"/>
  <c r="AX20" i="1"/>
  <c r="F157" i="33"/>
  <c r="F86" i="41"/>
  <c r="F415" i="51"/>
  <c r="F137" i="61"/>
  <c r="F151" i="61" s="1"/>
  <c r="F70" i="41"/>
  <c r="BH225" i="57"/>
  <c r="AM46" i="32"/>
  <c r="DM28" i="57"/>
  <c r="DM9" i="57" s="1"/>
  <c r="AV196" i="33" s="1"/>
  <c r="AW40" i="44"/>
  <c r="AV31" i="44"/>
  <c r="BL8" i="51"/>
  <c r="AZ58" i="51"/>
  <c r="AZ22" i="43" s="1"/>
  <c r="AX20" i="46"/>
  <c r="AW19" i="46"/>
  <c r="BD56" i="46"/>
  <c r="AS66" i="55"/>
  <c r="AR180" i="33"/>
  <c r="AS67" i="55"/>
  <c r="AR181" i="33"/>
  <c r="W80" i="55"/>
  <c r="W113" i="48" s="1"/>
  <c r="BL112" i="57"/>
  <c r="BK127" i="57"/>
  <c r="AW19" i="40"/>
  <c r="AX20" i="40"/>
  <c r="AB144" i="33"/>
  <c r="BD14" i="49"/>
  <c r="BC76" i="49"/>
  <c r="Z147" i="33"/>
  <c r="AZ42" i="40"/>
  <c r="BF77" i="51"/>
  <c r="AC78" i="55"/>
  <c r="AC113" i="46" s="1"/>
  <c r="BR110" i="57"/>
  <c r="AZ62" i="51"/>
  <c r="AZ22" i="46" s="1"/>
  <c r="BL12" i="51"/>
  <c r="BD17" i="41"/>
  <c r="AS65" i="55"/>
  <c r="AR179" i="33"/>
  <c r="AU42" i="46"/>
  <c r="AU40" i="46" s="1"/>
  <c r="BA80" i="51"/>
  <c r="BD17" i="44"/>
  <c r="AS61" i="55"/>
  <c r="AR175" i="33"/>
  <c r="F162" i="33"/>
  <c r="F86" i="45"/>
  <c r="AX20" i="43"/>
  <c r="AW19" i="43"/>
  <c r="BD56" i="43"/>
  <c r="BD14" i="41"/>
  <c r="BC76" i="41"/>
  <c r="BG14" i="32"/>
  <c r="BF76" i="32"/>
  <c r="BD76" i="1"/>
  <c r="BE14" i="1"/>
  <c r="BC56" i="44"/>
  <c r="BH226" i="57"/>
  <c r="AM46" i="41"/>
  <c r="AS60" i="55"/>
  <c r="AR174" i="33"/>
  <c r="BH227" i="57"/>
  <c r="AM46" i="42"/>
  <c r="AC77" i="55"/>
  <c r="AC113" i="45" s="1"/>
  <c r="BR109" i="57"/>
  <c r="V120" i="48"/>
  <c r="E324" i="33"/>
  <c r="E337" i="33" s="1"/>
  <c r="AB76" i="55"/>
  <c r="AB113" i="44" s="1"/>
  <c r="BQ108" i="57"/>
  <c r="AW42" i="45"/>
  <c r="AW40" i="45" s="1"/>
  <c r="BC79" i="51"/>
  <c r="AB120" i="46"/>
  <c r="AS64" i="55"/>
  <c r="AR178" i="33"/>
  <c r="BF4" i="42"/>
  <c r="BE36" i="42"/>
  <c r="DQ25" i="57"/>
  <c r="DQ6" i="57" s="1"/>
  <c r="AZ193" i="33" s="1"/>
  <c r="BA40" i="42"/>
  <c r="AZ31" i="42"/>
  <c r="DS22" i="57"/>
  <c r="DS3" i="57" s="1"/>
  <c r="BB190" i="33" s="1"/>
  <c r="BC40" i="1"/>
  <c r="BB31" i="1"/>
  <c r="AB120" i="45"/>
  <c r="BB42" i="32"/>
  <c r="BH73" i="51"/>
  <c r="V150" i="33"/>
  <c r="F422" i="51"/>
  <c r="F144" i="61"/>
  <c r="F158" i="61" s="1"/>
  <c r="F70" i="47"/>
  <c r="E325" i="33"/>
  <c r="E338" i="33" s="1"/>
  <c r="AA120" i="44"/>
  <c r="AL70" i="55"/>
  <c r="AL113" i="1" s="1"/>
  <c r="CA102" i="57"/>
  <c r="BB42" i="42"/>
  <c r="BH75" i="51"/>
  <c r="DO27" i="57"/>
  <c r="DO8" i="57" s="1"/>
  <c r="AX195" i="33" s="1"/>
  <c r="AY40" i="40"/>
  <c r="AX31" i="40"/>
  <c r="C141" i="32"/>
  <c r="D140" i="32"/>
  <c r="BM4" i="51"/>
  <c r="BA54" i="51"/>
  <c r="BA22" i="1" s="1"/>
  <c r="BC76" i="46"/>
  <c r="BD14" i="46"/>
  <c r="AC120" i="43"/>
  <c r="AU42" i="47"/>
  <c r="AU40" i="47" s="1"/>
  <c r="BA81" i="51"/>
  <c r="AA149" i="33"/>
  <c r="BE17" i="32"/>
  <c r="BD14" i="40"/>
  <c r="BC76" i="40"/>
  <c r="W150" i="33"/>
  <c r="BD123" i="40"/>
  <c r="BD122" i="40" s="1"/>
  <c r="BL7" i="51"/>
  <c r="AZ57" i="51"/>
  <c r="AZ22" i="42" s="1"/>
  <c r="BD17" i="47"/>
  <c r="F156" i="33"/>
  <c r="F86" i="32"/>
  <c r="F124" i="1"/>
  <c r="F102" i="1"/>
  <c r="F71" i="1" s="1"/>
  <c r="F121" i="1"/>
  <c r="F124" i="33" s="1"/>
  <c r="F101" i="33" s="1"/>
  <c r="BH230" i="57"/>
  <c r="AM46" i="44"/>
  <c r="C141" i="47"/>
  <c r="D140" i="47"/>
  <c r="BC123" i="44"/>
  <c r="BC122" i="44" s="1"/>
  <c r="Y79" i="55"/>
  <c r="Y113" i="47" s="1"/>
  <c r="BN111" i="57"/>
  <c r="AS42" i="48"/>
  <c r="AY82" i="51"/>
  <c r="AD71" i="55"/>
  <c r="AD113" i="32" s="1"/>
  <c r="BS103" i="57"/>
  <c r="BI14" i="42"/>
  <c r="BI76" i="42" s="1"/>
  <c r="BH76" i="42"/>
  <c r="C141" i="46"/>
  <c r="D140" i="46"/>
  <c r="F296" i="33"/>
  <c r="F299" i="33"/>
  <c r="F311" i="33" s="1"/>
  <c r="V113" i="49"/>
  <c r="V82" i="55"/>
  <c r="AS63" i="55"/>
  <c r="AR177" i="33"/>
  <c r="F419" i="51"/>
  <c r="F141" i="61"/>
  <c r="F155" i="61" s="1"/>
  <c r="F70" i="44"/>
  <c r="F414" i="51"/>
  <c r="F136" i="61"/>
  <c r="F150" i="61" s="1"/>
  <c r="F70" i="32"/>
  <c r="AV19" i="41"/>
  <c r="AW20" i="41"/>
  <c r="F417" i="51"/>
  <c r="F139" i="61"/>
  <c r="F153" i="61" s="1"/>
  <c r="F70" i="43"/>
  <c r="F165" i="33"/>
  <c r="F86" i="48"/>
  <c r="C141" i="41"/>
  <c r="D140" i="41"/>
  <c r="AX20" i="45"/>
  <c r="AW19" i="45"/>
  <c r="DQ24" i="57"/>
  <c r="DQ5" i="57" s="1"/>
  <c r="AZ192" i="33" s="1"/>
  <c r="BA40" i="41"/>
  <c r="AZ31" i="41"/>
  <c r="BJ129" i="57"/>
  <c r="BJ144" i="57" s="1"/>
  <c r="F416" i="51"/>
  <c r="F138" i="61"/>
  <c r="F152" i="61" s="1"/>
  <c r="F70" i="42"/>
  <c r="BA42" i="41"/>
  <c r="BG74" i="51"/>
  <c r="F161" i="33"/>
  <c r="F86" i="44"/>
  <c r="AZ42" i="43"/>
  <c r="BF76" i="51"/>
  <c r="C141" i="45"/>
  <c r="D140" i="45"/>
  <c r="AK120" i="1"/>
  <c r="AU42" i="49"/>
  <c r="BA83" i="51"/>
  <c r="AW19" i="48"/>
  <c r="AX20" i="48"/>
  <c r="BH231" i="57"/>
  <c r="AM46" i="45"/>
  <c r="BC56" i="49"/>
  <c r="AW19" i="42"/>
  <c r="AX20" i="42"/>
  <c r="AX20" i="49"/>
  <c r="AW19" i="49"/>
  <c r="F423" i="51"/>
  <c r="F145" i="61"/>
  <c r="F159" i="61" s="1"/>
  <c r="F70" i="48"/>
  <c r="U152" i="33"/>
  <c r="U183" i="33" s="1"/>
  <c r="BE14" i="45"/>
  <c r="BD76" i="45"/>
  <c r="BD17" i="46"/>
  <c r="BD17" i="40"/>
  <c r="BD36" i="44"/>
  <c r="BE4" i="44"/>
  <c r="AW19" i="44"/>
  <c r="AX20" i="44"/>
  <c r="AA143" i="33"/>
  <c r="AD74" i="55"/>
  <c r="AD113" i="43" s="1"/>
  <c r="BS106" i="57"/>
  <c r="BE4" i="41"/>
  <c r="BD36" i="41"/>
  <c r="BH229" i="57"/>
  <c r="AM46" i="40"/>
  <c r="D131" i="1"/>
  <c r="D137" i="1"/>
  <c r="AS58" i="55"/>
  <c r="AR172" i="33"/>
  <c r="E332" i="33"/>
  <c r="E345" i="33" s="1"/>
  <c r="F158" i="33"/>
  <c r="F86" i="42"/>
  <c r="AW19" i="47"/>
  <c r="AX20" i="47"/>
  <c r="C141" i="43"/>
  <c r="D140" i="43"/>
  <c r="BD14" i="47"/>
  <c r="BC76" i="47"/>
  <c r="BE36" i="46"/>
  <c r="BF4" i="46"/>
  <c r="AS56" i="55"/>
  <c r="AR170" i="33"/>
  <c r="AB145" i="33"/>
  <c r="AJ141" i="33"/>
  <c r="BK16" i="51"/>
  <c r="BE123" i="48"/>
  <c r="BE122" i="48" s="1"/>
  <c r="BF36" i="48"/>
  <c r="DO26" i="57"/>
  <c r="DO7" i="57" s="1"/>
  <c r="AX194" i="33" s="1"/>
  <c r="AY40" i="43"/>
  <c r="AX31" i="43"/>
  <c r="E327" i="33"/>
  <c r="E340" i="33" s="1"/>
  <c r="BA82" i="33"/>
  <c r="BA67" i="59" s="1"/>
  <c r="BB127" i="33"/>
  <c r="F115" i="1"/>
  <c r="F254" i="33" s="1"/>
  <c r="F269" i="33" s="1"/>
  <c r="F281" i="33" s="1"/>
  <c r="F206" i="33"/>
  <c r="BE123" i="32"/>
  <c r="BE122" i="32" s="1"/>
  <c r="BF36" i="32"/>
  <c r="AA148" i="33"/>
  <c r="BH224" i="57"/>
  <c r="AM46" i="1"/>
  <c r="BD81" i="33"/>
  <c r="BD66" i="59" s="1"/>
  <c r="BD123" i="1"/>
  <c r="BD122" i="1" s="1"/>
  <c r="AS62" i="55"/>
  <c r="AR176" i="33"/>
  <c r="BL13" i="51"/>
  <c r="AZ63" i="51"/>
  <c r="AZ22" i="47" s="1"/>
  <c r="AY45" i="59"/>
  <c r="AY36" i="33"/>
  <c r="BF189" i="33"/>
  <c r="DX2" i="57"/>
  <c r="BD17" i="48"/>
  <c r="E93" i="1"/>
  <c r="E94" i="1" s="1"/>
  <c r="E91" i="1"/>
  <c r="AA146" i="33"/>
  <c r="BC123" i="47"/>
  <c r="BC122" i="47" s="1"/>
  <c r="AC72" i="55"/>
  <c r="AC113" i="41" s="1"/>
  <c r="BR104" i="57"/>
  <c r="AS57" i="55"/>
  <c r="AR171" i="33"/>
  <c r="BH233" i="57"/>
  <c r="AM46" i="47"/>
  <c r="AD73" i="55"/>
  <c r="AD113" i="42" s="1"/>
  <c r="BS105" i="57"/>
  <c r="BC56" i="40"/>
  <c r="BD17" i="49"/>
  <c r="AB142" i="33"/>
  <c r="AX42" i="44"/>
  <c r="BD78" i="51"/>
  <c r="BD17" i="45"/>
  <c r="X120" i="47"/>
  <c r="BD56" i="41"/>
  <c r="BC123" i="49"/>
  <c r="BC122" i="49" s="1"/>
  <c r="BD36" i="49"/>
  <c r="AC120" i="32"/>
  <c r="BE123" i="43"/>
  <c r="BE122" i="43" s="1"/>
  <c r="BF4" i="40"/>
  <c r="BE36" i="40"/>
  <c r="F166" i="33"/>
  <c r="F86" i="49"/>
  <c r="BL9" i="51"/>
  <c r="AZ59" i="51"/>
  <c r="AZ22" i="40" s="1"/>
  <c r="F140" i="61"/>
  <c r="F154" i="61" s="1"/>
  <c r="F418" i="51"/>
  <c r="F70" i="40"/>
  <c r="F69" i="40" s="1"/>
  <c r="BD36" i="47"/>
  <c r="BE4" i="47"/>
  <c r="AS59" i="55"/>
  <c r="AR173" i="33"/>
  <c r="E330" i="33"/>
  <c r="E343" i="33" s="1"/>
  <c r="F421" i="51"/>
  <c r="F143" i="61"/>
  <c r="F157" i="61" s="1"/>
  <c r="F70" i="46"/>
  <c r="BH234" i="57"/>
  <c r="AM46" i="48"/>
  <c r="BC56" i="1"/>
  <c r="BB135" i="1"/>
  <c r="AC120" i="42"/>
  <c r="BA56" i="32"/>
  <c r="AZ34" i="33"/>
  <c r="BE14" i="48"/>
  <c r="BD76" i="48"/>
  <c r="BD14" i="44"/>
  <c r="BC76" i="44"/>
  <c r="F164" i="33"/>
  <c r="F86" i="47"/>
  <c r="BB56" i="42"/>
  <c r="BD17" i="1"/>
  <c r="G133" i="51"/>
  <c r="D72" i="59"/>
  <c r="C141" i="40"/>
  <c r="D140" i="40"/>
  <c r="BC123" i="41"/>
  <c r="BC122" i="41" s="1"/>
  <c r="BH232" i="57"/>
  <c r="AM46" i="46"/>
  <c r="F424" i="51"/>
  <c r="F146" i="61"/>
  <c r="F160" i="61" s="1"/>
  <c r="F70" i="49"/>
  <c r="W81" i="55"/>
  <c r="W113" i="49" s="1"/>
  <c r="BL113" i="57"/>
  <c r="BK128" i="57"/>
  <c r="BK129" i="57" s="1"/>
  <c r="BK144" i="57" s="1"/>
  <c r="BK115" i="57"/>
  <c r="BY223" i="57"/>
  <c r="BF4" i="1"/>
  <c r="BE36" i="1"/>
  <c r="BD17" i="43"/>
  <c r="BL11" i="51"/>
  <c r="AZ61" i="51"/>
  <c r="AZ22" i="45" s="1"/>
  <c r="AC75" i="55"/>
  <c r="AC113" i="40" s="1"/>
  <c r="BR107" i="57"/>
  <c r="AB120" i="41"/>
  <c r="BL10" i="51"/>
  <c r="AZ60" i="51"/>
  <c r="AZ22" i="44" s="1"/>
  <c r="E69" i="59"/>
  <c r="D79" i="1"/>
  <c r="E148" i="1" s="1"/>
  <c r="E136" i="1"/>
  <c r="AB120" i="40"/>
  <c r="F163" i="33"/>
  <c r="F86" i="46"/>
  <c r="BI4" i="48"/>
  <c r="BD14" i="43"/>
  <c r="BC76" i="43"/>
  <c r="BH228" i="57"/>
  <c r="AM46" i="43"/>
  <c r="E331" i="33"/>
  <c r="E344" i="33" s="1"/>
  <c r="BB56" i="45"/>
  <c r="DH33" i="57"/>
  <c r="DH14" i="57" s="1"/>
  <c r="AQ201" i="33" s="1"/>
  <c r="AQ202" i="33" s="1"/>
  <c r="AQ98" i="33" s="1"/>
  <c r="AR40" i="49"/>
  <c r="AQ31" i="49"/>
  <c r="BF36" i="43"/>
  <c r="BG4" i="43"/>
  <c r="BL6" i="51"/>
  <c r="AZ56" i="51"/>
  <c r="AZ22" i="41" s="1"/>
  <c r="F160" i="33"/>
  <c r="F86" i="40"/>
  <c r="BL14" i="51"/>
  <c r="AZ64" i="51"/>
  <c r="AZ22" i="48" s="1"/>
  <c r="E410" i="33"/>
  <c r="E80" i="59" s="1"/>
  <c r="E409" i="33"/>
  <c r="E79" i="59" s="1"/>
  <c r="E411" i="33"/>
  <c r="E81" i="59" s="1"/>
  <c r="E408" i="33"/>
  <c r="E78" i="59" s="1"/>
  <c r="BD123" i="46"/>
  <c r="BD122" i="46" s="1"/>
  <c r="BH235" i="57"/>
  <c r="AM46" i="49"/>
  <c r="F159" i="33"/>
  <c r="F86" i="43"/>
  <c r="BL5" i="51"/>
  <c r="AZ55" i="51"/>
  <c r="AZ22" i="32" s="1"/>
  <c r="BD17" i="42"/>
  <c r="BD56" i="48"/>
  <c r="DL31" i="57" l="1"/>
  <c r="DL12" i="57" s="1"/>
  <c r="AU199" i="33" s="1"/>
  <c r="AU31" i="47"/>
  <c r="DL30" i="57"/>
  <c r="DL11" i="57" s="1"/>
  <c r="AU198" i="33" s="1"/>
  <c r="AU31" i="46"/>
  <c r="DN29" i="57"/>
  <c r="DN10" i="57" s="1"/>
  <c r="AW197" i="33" s="1"/>
  <c r="AW31" i="45"/>
  <c r="W120" i="49"/>
  <c r="BA42" i="43"/>
  <c r="BG76" i="51"/>
  <c r="AV42" i="47"/>
  <c r="AV40" i="47" s="1"/>
  <c r="BB81" i="51"/>
  <c r="BE14" i="43"/>
  <c r="BD76" i="43"/>
  <c r="BA64" i="51"/>
  <c r="BA22" i="48" s="1"/>
  <c r="BM14" i="51"/>
  <c r="BB56" i="32"/>
  <c r="BA34" i="33"/>
  <c r="BM13" i="51"/>
  <c r="BA63" i="51"/>
  <c r="BA22" i="47" s="1"/>
  <c r="BB42" i="41"/>
  <c r="BH74" i="51"/>
  <c r="F250" i="33"/>
  <c r="F235" i="33"/>
  <c r="AC145" i="33"/>
  <c r="AB148" i="33"/>
  <c r="AD77" i="55"/>
  <c r="AD113" i="45" s="1"/>
  <c r="BS109" i="57"/>
  <c r="BE17" i="44"/>
  <c r="F244" i="33"/>
  <c r="F229" i="33"/>
  <c r="F247" i="33"/>
  <c r="F232" i="33"/>
  <c r="BE123" i="40"/>
  <c r="BE122" i="40" s="1"/>
  <c r="AT62" i="55"/>
  <c r="AS176" i="33"/>
  <c r="D70" i="59"/>
  <c r="G132" i="51"/>
  <c r="C141" i="1"/>
  <c r="D140" i="1"/>
  <c r="V120" i="49"/>
  <c r="BE14" i="46"/>
  <c r="BD76" i="46"/>
  <c r="AC120" i="45"/>
  <c r="AV42" i="46"/>
  <c r="AV40" i="46" s="1"/>
  <c r="BB80" i="51"/>
  <c r="BF14" i="45"/>
  <c r="BE76" i="45"/>
  <c r="F246" i="33"/>
  <c r="F231" i="33"/>
  <c r="BI228" i="57"/>
  <c r="AN46" i="43"/>
  <c r="BC42" i="32"/>
  <c r="BI73" i="51"/>
  <c r="BM15" i="51"/>
  <c r="BA65" i="51"/>
  <c r="BA22" i="49" s="1"/>
  <c r="BM9" i="51"/>
  <c r="BA59" i="51"/>
  <c r="BA22" i="40" s="1"/>
  <c r="BE17" i="49"/>
  <c r="BF123" i="48"/>
  <c r="BF122" i="48" s="1"/>
  <c r="BG36" i="48"/>
  <c r="AT58" i="55"/>
  <c r="AS172" i="33"/>
  <c r="AT63" i="55"/>
  <c r="AS177" i="33"/>
  <c r="AX19" i="32"/>
  <c r="AY20" i="32"/>
  <c r="BI232" i="57"/>
  <c r="AN46" i="46"/>
  <c r="AT66" i="55"/>
  <c r="AS180" i="33"/>
  <c r="BG4" i="40"/>
  <c r="BF36" i="40"/>
  <c r="BD56" i="40"/>
  <c r="F350" i="51"/>
  <c r="F345" i="51"/>
  <c r="F354" i="51"/>
  <c r="F351" i="51"/>
  <c r="F352" i="51"/>
  <c r="F349" i="51"/>
  <c r="F348" i="51"/>
  <c r="F355" i="51"/>
  <c r="F346" i="51"/>
  <c r="F344" i="51"/>
  <c r="F353" i="51"/>
  <c r="F347" i="51"/>
  <c r="AZ45" i="59"/>
  <c r="AZ36" i="33"/>
  <c r="U112" i="33"/>
  <c r="X80" i="55"/>
  <c r="X113" i="48" s="1"/>
  <c r="BM112" i="57"/>
  <c r="BL115" i="57"/>
  <c r="V151" i="33"/>
  <c r="AT61" i="55"/>
  <c r="AS175" i="33"/>
  <c r="W120" i="48"/>
  <c r="DP26" i="57"/>
  <c r="DP7" i="57" s="1"/>
  <c r="AY194" i="33" s="1"/>
  <c r="AZ40" i="43"/>
  <c r="AY31" i="43"/>
  <c r="F245" i="33"/>
  <c r="F230" i="33"/>
  <c r="AT67" i="55"/>
  <c r="AS181" i="33"/>
  <c r="BI230" i="57"/>
  <c r="AN46" i="44"/>
  <c r="AC144" i="33"/>
  <c r="AY20" i="49"/>
  <c r="AX19" i="49"/>
  <c r="F413" i="51"/>
  <c r="F425" i="51" s="1"/>
  <c r="F135" i="61"/>
  <c r="F56" i="33"/>
  <c r="F70" i="1"/>
  <c r="F5" i="59" s="1"/>
  <c r="DT22" i="57"/>
  <c r="DT3" i="57" s="1"/>
  <c r="BC190" i="33" s="1"/>
  <c r="BD40" i="1"/>
  <c r="BC31" i="1"/>
  <c r="BI227" i="57"/>
  <c r="AN46" i="42"/>
  <c r="BE56" i="46"/>
  <c r="F242" i="33"/>
  <c r="F227" i="33"/>
  <c r="F241" i="33"/>
  <c r="F226" i="33"/>
  <c r="BF14" i="48"/>
  <c r="BE76" i="48"/>
  <c r="DY2" i="57"/>
  <c r="BG189" i="33"/>
  <c r="DS23" i="57"/>
  <c r="DS4" i="57" s="1"/>
  <c r="BB191" i="33" s="1"/>
  <c r="BC40" i="32"/>
  <c r="BB31" i="32"/>
  <c r="BF4" i="41"/>
  <c r="BE36" i="41"/>
  <c r="BE17" i="41"/>
  <c r="BM10" i="51"/>
  <c r="BA60" i="51"/>
  <c r="BA22" i="44" s="1"/>
  <c r="BD123" i="49"/>
  <c r="BD122" i="49" s="1"/>
  <c r="BE36" i="49"/>
  <c r="AT56" i="55"/>
  <c r="AS170" i="33"/>
  <c r="BM8" i="51"/>
  <c r="BM16" i="51" s="1"/>
  <c r="BA58" i="51"/>
  <c r="BA22" i="43" s="1"/>
  <c r="AX19" i="45"/>
  <c r="AY20" i="45"/>
  <c r="BD76" i="47"/>
  <c r="BE14" i="47"/>
  <c r="BD123" i="44"/>
  <c r="BD122" i="44" s="1"/>
  <c r="AM70" i="55"/>
  <c r="AM113" i="1" s="1"/>
  <c r="CB102" i="57"/>
  <c r="AB149" i="33"/>
  <c r="BH14" i="32"/>
  <c r="BG76" i="32"/>
  <c r="AE73" i="55"/>
  <c r="AE113" i="42" s="1"/>
  <c r="BT105" i="57"/>
  <c r="BI229" i="57"/>
  <c r="AN46" i="40"/>
  <c r="F155" i="33"/>
  <c r="F86" i="1"/>
  <c r="F50" i="33" s="1"/>
  <c r="BC135" i="1"/>
  <c r="BD56" i="1"/>
  <c r="BN4" i="51"/>
  <c r="BB54" i="51"/>
  <c r="BB22" i="1" s="1"/>
  <c r="BI226" i="57"/>
  <c r="AN46" i="41"/>
  <c r="AD120" i="43"/>
  <c r="BE123" i="42"/>
  <c r="BE122" i="42" s="1"/>
  <c r="BD56" i="44"/>
  <c r="AD72" i="55"/>
  <c r="AD113" i="41" s="1"/>
  <c r="BS104" i="57"/>
  <c r="BE17" i="1"/>
  <c r="AY20" i="48"/>
  <c r="AX19" i="48"/>
  <c r="BM11" i="51"/>
  <c r="BA61" i="51"/>
  <c r="BA22" i="45" s="1"/>
  <c r="AV42" i="49"/>
  <c r="BB83" i="51"/>
  <c r="AL120" i="1"/>
  <c r="AY42" i="44"/>
  <c r="BE78" i="51"/>
  <c r="BD123" i="41"/>
  <c r="BD122" i="41" s="1"/>
  <c r="BE56" i="48"/>
  <c r="AX19" i="46"/>
  <c r="AY20" i="46"/>
  <c r="BI234" i="57"/>
  <c r="AN46" i="48"/>
  <c r="BA62" i="51"/>
  <c r="BA22" i="46" s="1"/>
  <c r="BM12" i="51"/>
  <c r="AY20" i="44"/>
  <c r="AX19" i="44"/>
  <c r="BE17" i="42"/>
  <c r="BE56" i="41"/>
  <c r="F249" i="33"/>
  <c r="F234" i="33"/>
  <c r="Z79" i="55"/>
  <c r="Z113" i="47" s="1"/>
  <c r="BO111" i="57"/>
  <c r="AX42" i="45"/>
  <c r="AX40" i="45" s="1"/>
  <c r="BD79" i="51"/>
  <c r="BE14" i="41"/>
  <c r="BD76" i="41"/>
  <c r="BE123" i="45"/>
  <c r="BE122" i="45" s="1"/>
  <c r="BF36" i="45"/>
  <c r="BI233" i="57"/>
  <c r="AN46" i="47"/>
  <c r="BE76" i="1"/>
  <c r="BF14" i="1"/>
  <c r="BF123" i="32"/>
  <c r="BF122" i="32" s="1"/>
  <c r="BG36" i="32"/>
  <c r="AC120" i="46"/>
  <c r="DN28" i="57"/>
  <c r="DN9" i="57" s="1"/>
  <c r="AW196" i="33" s="1"/>
  <c r="AX40" i="44"/>
  <c r="AW31" i="44"/>
  <c r="AC120" i="40"/>
  <c r="BF4" i="44"/>
  <c r="BE36" i="44"/>
  <c r="AT42" i="48"/>
  <c r="AZ82" i="51"/>
  <c r="BM5" i="51"/>
  <c r="BA55" i="51"/>
  <c r="BA22" i="32" s="1"/>
  <c r="F243" i="33"/>
  <c r="F228" i="33"/>
  <c r="BC56" i="45"/>
  <c r="X150" i="33"/>
  <c r="F107" i="33"/>
  <c r="F106" i="33"/>
  <c r="Y120" i="47"/>
  <c r="AA147" i="33"/>
  <c r="BE56" i="43"/>
  <c r="AN46" i="32"/>
  <c r="BI225" i="57"/>
  <c r="AY20" i="1"/>
  <c r="AX19" i="1"/>
  <c r="X81" i="55"/>
  <c r="X113" i="49" s="1"/>
  <c r="BM113" i="57"/>
  <c r="BM6" i="51"/>
  <c r="BA56" i="51"/>
  <c r="BA22" i="41" s="1"/>
  <c r="AT65" i="55"/>
  <c r="AS179" i="33"/>
  <c r="AB146" i="33"/>
  <c r="BI224" i="57"/>
  <c r="AN46" i="1"/>
  <c r="DP27" i="57"/>
  <c r="DP8" i="57" s="1"/>
  <c r="AY195" i="33" s="1"/>
  <c r="AZ40" i="40"/>
  <c r="AY31" i="40"/>
  <c r="BG4" i="42"/>
  <c r="BF36" i="42"/>
  <c r="AB143" i="33"/>
  <c r="AE71" i="55"/>
  <c r="AE113" i="32" s="1"/>
  <c r="BT103" i="57"/>
  <c r="BC42" i="42"/>
  <c r="BI75" i="51"/>
  <c r="BM7" i="51"/>
  <c r="BA57" i="51"/>
  <c r="BA22" i="42" s="1"/>
  <c r="AT64" i="55"/>
  <c r="AS178" i="33"/>
  <c r="BI235" i="57"/>
  <c r="AN46" i="49"/>
  <c r="BC56" i="42"/>
  <c r="AT59" i="55"/>
  <c r="AS173" i="33"/>
  <c r="AX19" i="47"/>
  <c r="AY20" i="47"/>
  <c r="BE17" i="40"/>
  <c r="BE14" i="49"/>
  <c r="BD76" i="49"/>
  <c r="DR25" i="57"/>
  <c r="DR6" i="57" s="1"/>
  <c r="BA193" i="33" s="1"/>
  <c r="BB40" i="42"/>
  <c r="BA31" i="42"/>
  <c r="BF42" i="1"/>
  <c r="BL72" i="51"/>
  <c r="BE123" i="46"/>
  <c r="BE122" i="46" s="1"/>
  <c r="AC120" i="41"/>
  <c r="BE17" i="43"/>
  <c r="BE36" i="47"/>
  <c r="BF4" i="47"/>
  <c r="BC127" i="33"/>
  <c r="BB82" i="33"/>
  <c r="BB67" i="59" s="1"/>
  <c r="AC76" i="55"/>
  <c r="AC113" i="44" s="1"/>
  <c r="BR108" i="57"/>
  <c r="BL16" i="51"/>
  <c r="AT60" i="55"/>
  <c r="AS174" i="33"/>
  <c r="E323" i="33"/>
  <c r="AE74" i="55"/>
  <c r="AE113" i="43" s="1"/>
  <c r="BT106" i="57"/>
  <c r="BD56" i="49"/>
  <c r="DJ32" i="57"/>
  <c r="DJ13" i="57" s="1"/>
  <c r="AS200" i="33" s="1"/>
  <c r="AT40" i="48"/>
  <c r="AS31" i="48"/>
  <c r="DI33" i="57"/>
  <c r="DI14" i="57" s="1"/>
  <c r="AR201" i="33" s="1"/>
  <c r="AR202" i="33" s="1"/>
  <c r="AR98" i="33" s="1"/>
  <c r="AS40" i="49"/>
  <c r="AR31" i="49"/>
  <c r="AT57" i="55"/>
  <c r="AS171" i="33"/>
  <c r="BI231" i="57"/>
  <c r="AN46" i="45"/>
  <c r="AW19" i="41"/>
  <c r="AX20" i="41"/>
  <c r="BE14" i="40"/>
  <c r="BD76" i="40"/>
  <c r="AB120" i="44"/>
  <c r="AD120" i="42"/>
  <c r="BG36" i="43"/>
  <c r="BH4" i="43"/>
  <c r="F240" i="33"/>
  <c r="F225" i="33"/>
  <c r="AC142" i="33"/>
  <c r="DR24" i="57"/>
  <c r="DR5" i="57" s="1"/>
  <c r="BA192" i="33" s="1"/>
  <c r="BB40" i="41"/>
  <c r="BA31" i="41"/>
  <c r="BA42" i="40"/>
  <c r="BG77" i="51"/>
  <c r="BE81" i="33"/>
  <c r="BE66" i="59" s="1"/>
  <c r="BE123" i="1"/>
  <c r="BE122" i="1" s="1"/>
  <c r="F248" i="33"/>
  <c r="F233" i="33"/>
  <c r="BD123" i="47"/>
  <c r="BD122" i="47" s="1"/>
  <c r="BE17" i="45"/>
  <c r="BZ223" i="57"/>
  <c r="BG4" i="1"/>
  <c r="BF36" i="1"/>
  <c r="AK141" i="33"/>
  <c r="AX19" i="40"/>
  <c r="AY20" i="40"/>
  <c r="BE17" i="48"/>
  <c r="AY20" i="42"/>
  <c r="AX19" i="42"/>
  <c r="BD56" i="47"/>
  <c r="BF123" i="43"/>
  <c r="BF122" i="43" s="1"/>
  <c r="BE17" i="47"/>
  <c r="BF36" i="46"/>
  <c r="BG4" i="46"/>
  <c r="BS110" i="57"/>
  <c r="AD78" i="55"/>
  <c r="AD113" i="46" s="1"/>
  <c r="AD120" i="32"/>
  <c r="AD75" i="55"/>
  <c r="AD113" i="40" s="1"/>
  <c r="BS107" i="57"/>
  <c r="BE14" i="44"/>
  <c r="BD76" i="44"/>
  <c r="BE17" i="46"/>
  <c r="BF17" i="32"/>
  <c r="AX19" i="43"/>
  <c r="AY20" i="43"/>
  <c r="DM30" i="57" l="1"/>
  <c r="DM11" i="57" s="1"/>
  <c r="AV198" i="33" s="1"/>
  <c r="AV31" i="46"/>
  <c r="DM31" i="57"/>
  <c r="DM12" i="57" s="1"/>
  <c r="AV199" i="33" s="1"/>
  <c r="AV31" i="47"/>
  <c r="DO29" i="57"/>
  <c r="DO10" i="57" s="1"/>
  <c r="AX197" i="33" s="1"/>
  <c r="AY40" i="45"/>
  <c r="AX31" i="45"/>
  <c r="AE120" i="43"/>
  <c r="BD56" i="42"/>
  <c r="BN14" i="51"/>
  <c r="BB64" i="51"/>
  <c r="BB22" i="48" s="1"/>
  <c r="AD120" i="40"/>
  <c r="AU67" i="55"/>
  <c r="AT181" i="33"/>
  <c r="BF81" i="33"/>
  <c r="BF66" i="59" s="1"/>
  <c r="BF123" i="1"/>
  <c r="BF122" i="1" s="1"/>
  <c r="BJ235" i="57"/>
  <c r="AO46" i="49"/>
  <c r="CA223" i="57"/>
  <c r="BH4" i="1"/>
  <c r="BG36" i="1"/>
  <c r="AU64" i="55"/>
  <c r="AT178" i="33"/>
  <c r="AZ42" i="44"/>
  <c r="BF78" i="51"/>
  <c r="BE76" i="43"/>
  <c r="BF14" i="43"/>
  <c r="BJ226" i="57"/>
  <c r="AO46" i="41"/>
  <c r="AY19" i="45"/>
  <c r="AZ20" i="45"/>
  <c r="DQ26" i="57"/>
  <c r="DQ7" i="57" s="1"/>
  <c r="AZ194" i="33" s="1"/>
  <c r="BA40" i="43"/>
  <c r="AZ31" i="43"/>
  <c r="BN9" i="51"/>
  <c r="BB59" i="51"/>
  <c r="BB22" i="40" s="1"/>
  <c r="AW42" i="47"/>
  <c r="AW40" i="47" s="1"/>
  <c r="BC81" i="51"/>
  <c r="DT23" i="57"/>
  <c r="DT4" i="57" s="1"/>
  <c r="BC191" i="33" s="1"/>
  <c r="BD40" i="32"/>
  <c r="BC31" i="32"/>
  <c r="BE76" i="47"/>
  <c r="BF14" i="47"/>
  <c r="BC56" i="32"/>
  <c r="BB34" i="33"/>
  <c r="AE75" i="55"/>
  <c r="AE113" i="40" s="1"/>
  <c r="BT107" i="57"/>
  <c r="AD144" i="33"/>
  <c r="AY42" i="45"/>
  <c r="BE79" i="51"/>
  <c r="AZ20" i="1"/>
  <c r="AY19" i="1"/>
  <c r="DZ2" i="57"/>
  <c r="BI189" i="33" s="1"/>
  <c r="BH189" i="33"/>
  <c r="AD142" i="33"/>
  <c r="BJ225" i="57"/>
  <c r="AO46" i="32"/>
  <c r="DO28" i="57"/>
  <c r="DO9" i="57" s="1"/>
  <c r="AX196" i="33" s="1"/>
  <c r="AY40" i="44"/>
  <c r="AX31" i="44"/>
  <c r="AA79" i="55"/>
  <c r="AA113" i="47" s="1"/>
  <c r="BP111" i="57"/>
  <c r="AD145" i="33"/>
  <c r="BG14" i="48"/>
  <c r="BF76" i="48"/>
  <c r="BF56" i="43"/>
  <c r="Z120" i="47"/>
  <c r="AD120" i="46"/>
  <c r="E366" i="33"/>
  <c r="E336" i="33"/>
  <c r="AE78" i="55"/>
  <c r="AE113" i="46" s="1"/>
  <c r="BT110" i="57"/>
  <c r="BN7" i="51"/>
  <c r="BB57" i="51"/>
  <c r="BB22" i="42" s="1"/>
  <c r="AY19" i="40"/>
  <c r="AZ20" i="40"/>
  <c r="BJ230" i="57"/>
  <c r="AO46" i="44"/>
  <c r="BG42" i="1"/>
  <c r="BM72" i="51"/>
  <c r="AU62" i="55"/>
  <c r="AT176" i="33"/>
  <c r="AC146" i="33"/>
  <c r="BF17" i="49"/>
  <c r="BH4" i="46"/>
  <c r="BG36" i="46"/>
  <c r="BF17" i="45"/>
  <c r="AU60" i="55"/>
  <c r="AT174" i="33"/>
  <c r="DS25" i="57"/>
  <c r="DS6" i="57" s="1"/>
  <c r="BB193" i="33" s="1"/>
  <c r="BC40" i="42"/>
  <c r="BB31" i="42"/>
  <c r="BD42" i="42"/>
  <c r="BJ75" i="51"/>
  <c r="AC149" i="33"/>
  <c r="AL141" i="33"/>
  <c r="BB42" i="43"/>
  <c r="BH76" i="51"/>
  <c r="BF123" i="46"/>
  <c r="BF122" i="46" s="1"/>
  <c r="AB147" i="33"/>
  <c r="BG123" i="32"/>
  <c r="BG122" i="32" s="1"/>
  <c r="BH36" i="32"/>
  <c r="BC54" i="51"/>
  <c r="BC22" i="1" s="1"/>
  <c r="BO4" i="51"/>
  <c r="W151" i="33"/>
  <c r="BE56" i="40"/>
  <c r="BB65" i="51"/>
  <c r="BB22" i="49" s="1"/>
  <c r="BN15" i="51"/>
  <c r="BE76" i="44"/>
  <c r="BF14" i="44"/>
  <c r="BF123" i="40"/>
  <c r="BF122" i="40" s="1"/>
  <c r="AF71" i="55"/>
  <c r="AF113" i="32" s="1"/>
  <c r="BU103" i="57"/>
  <c r="BE123" i="49"/>
  <c r="BE122" i="49" s="1"/>
  <c r="BF36" i="49"/>
  <c r="BF123" i="42"/>
  <c r="BF122" i="42" s="1"/>
  <c r="BJ231" i="57"/>
  <c r="AO46" i="45"/>
  <c r="AZ20" i="32"/>
  <c r="AY19" i="32"/>
  <c r="BN11" i="51"/>
  <c r="BB61" i="51"/>
  <c r="BB22" i="45" s="1"/>
  <c r="AE120" i="42"/>
  <c r="DJ33" i="57"/>
  <c r="DJ14" i="57" s="1"/>
  <c r="AS201" i="33" s="1"/>
  <c r="AS202" i="33" s="1"/>
  <c r="AS98" i="33" s="1"/>
  <c r="AT40" i="49"/>
  <c r="AS31" i="49"/>
  <c r="BJ224" i="57"/>
  <c r="AO46" i="1"/>
  <c r="BD56" i="45"/>
  <c r="BI14" i="32"/>
  <c r="BI76" i="32" s="1"/>
  <c r="BH76" i="32"/>
  <c r="BF17" i="41"/>
  <c r="AU58" i="55"/>
  <c r="AT172" i="33"/>
  <c r="AC148" i="33"/>
  <c r="BC42" i="41"/>
  <c r="BI74" i="51"/>
  <c r="BE123" i="44"/>
  <c r="BE122" i="44" s="1"/>
  <c r="AW42" i="49"/>
  <c r="BC83" i="51"/>
  <c r="BD42" i="32"/>
  <c r="BJ73" i="51"/>
  <c r="AY20" i="41"/>
  <c r="AX19" i="41"/>
  <c r="AU66" i="55"/>
  <c r="AT180" i="33"/>
  <c r="AC120" i="44"/>
  <c r="DQ27" i="57"/>
  <c r="DQ8" i="57" s="1"/>
  <c r="AZ195" i="33" s="1"/>
  <c r="BA40" i="40"/>
  <c r="AZ31" i="40"/>
  <c r="F56" i="59"/>
  <c r="F103" i="61"/>
  <c r="F117" i="61" s="1"/>
  <c r="F57" i="33"/>
  <c r="F64" i="33"/>
  <c r="BE123" i="47"/>
  <c r="BE122" i="47" s="1"/>
  <c r="BF17" i="40"/>
  <c r="BJ234" i="57"/>
  <c r="AO46" i="48"/>
  <c r="BF17" i="1"/>
  <c r="BG123" i="48"/>
  <c r="BG122" i="48" s="1"/>
  <c r="BH36" i="48"/>
  <c r="BF17" i="47"/>
  <c r="AU61" i="55"/>
  <c r="AT175" i="33"/>
  <c r="BJ232" i="57"/>
  <c r="AO46" i="46"/>
  <c r="DU22" i="57"/>
  <c r="DU3" i="57" s="1"/>
  <c r="BD190" i="33" s="1"/>
  <c r="BE40" i="1"/>
  <c r="BD31" i="1"/>
  <c r="BJ233" i="57"/>
  <c r="AO46" i="47"/>
  <c r="AY19" i="43"/>
  <c r="AZ20" i="43"/>
  <c r="BE56" i="47"/>
  <c r="BG4" i="47"/>
  <c r="BF36" i="47"/>
  <c r="AU63" i="55"/>
  <c r="AT177" i="33"/>
  <c r="BB42" i="40"/>
  <c r="BH77" i="51"/>
  <c r="BG17" i="32"/>
  <c r="AZ20" i="47"/>
  <c r="AY19" i="47"/>
  <c r="X120" i="49"/>
  <c r="BB58" i="51"/>
  <c r="BB22" i="43" s="1"/>
  <c r="BN8" i="51"/>
  <c r="W152" i="33"/>
  <c r="W183" i="33" s="1"/>
  <c r="AE77" i="55"/>
  <c r="AE113" i="45" s="1"/>
  <c r="BT109" i="57"/>
  <c r="BF17" i="42"/>
  <c r="AD76" i="55"/>
  <c r="AD113" i="44" s="1"/>
  <c r="BS108" i="57"/>
  <c r="F55" i="59"/>
  <c r="F55" i="33"/>
  <c r="G59" i="33"/>
  <c r="DK32" i="57"/>
  <c r="DK13" i="57" s="1"/>
  <c r="AT200" i="33" s="1"/>
  <c r="AU40" i="48"/>
  <c r="AT31" i="48"/>
  <c r="BF17" i="43"/>
  <c r="BF123" i="45"/>
  <c r="BF122" i="45" s="1"/>
  <c r="BG36" i="45"/>
  <c r="AY19" i="46"/>
  <c r="AZ20" i="46"/>
  <c r="AE72" i="55"/>
  <c r="AE113" i="41" s="1"/>
  <c r="BT104" i="57"/>
  <c r="AZ20" i="49"/>
  <c r="AY19" i="49"/>
  <c r="BF14" i="46"/>
  <c r="BE76" i="46"/>
  <c r="BB63" i="51"/>
  <c r="BB22" i="47" s="1"/>
  <c r="BN13" i="51"/>
  <c r="BG4" i="44"/>
  <c r="BF36" i="44"/>
  <c r="BF17" i="44"/>
  <c r="BG14" i="1"/>
  <c r="BF76" i="1"/>
  <c r="AD120" i="45"/>
  <c r="Y80" i="55"/>
  <c r="Y113" i="48" s="1"/>
  <c r="BN112" i="57"/>
  <c r="BM115" i="57"/>
  <c r="X120" i="48"/>
  <c r="BJ229" i="57"/>
  <c r="AO46" i="40"/>
  <c r="AF73" i="55"/>
  <c r="AF113" i="42" s="1"/>
  <c r="BU105" i="57"/>
  <c r="BB62" i="51"/>
  <c r="BB22" i="46" s="1"/>
  <c r="BN12" i="51"/>
  <c r="AY19" i="42"/>
  <c r="AZ20" i="42"/>
  <c r="AC143" i="33"/>
  <c r="AD120" i="41"/>
  <c r="AN70" i="55"/>
  <c r="AN113" i="1" s="1"/>
  <c r="CC102" i="57"/>
  <c r="BE123" i="41"/>
  <c r="BE122" i="41" s="1"/>
  <c r="BH36" i="43"/>
  <c r="BI4" i="43"/>
  <c r="BI36" i="43" s="1"/>
  <c r="AF74" i="55"/>
  <c r="AF113" i="43" s="1"/>
  <c r="BU106" i="57"/>
  <c r="BE56" i="1"/>
  <c r="BD135" i="1"/>
  <c r="BF56" i="41"/>
  <c r="AE120" i="32"/>
  <c r="F184" i="33"/>
  <c r="F167" i="33"/>
  <c r="F239" i="33"/>
  <c r="F251" i="33" s="1"/>
  <c r="F224" i="33"/>
  <c r="F236" i="33" s="1"/>
  <c r="AU57" i="55"/>
  <c r="AT171" i="33"/>
  <c r="BF14" i="49"/>
  <c r="BE76" i="49"/>
  <c r="BN10" i="51"/>
  <c r="BB60" i="51"/>
  <c r="BB22" i="44" s="1"/>
  <c r="DS24" i="57"/>
  <c r="DS5" i="57" s="1"/>
  <c r="BB192" i="33" s="1"/>
  <c r="BC40" i="41"/>
  <c r="BB31" i="41"/>
  <c r="BF17" i="48"/>
  <c r="AU65" i="55"/>
  <c r="AT179" i="33"/>
  <c r="BN5" i="51"/>
  <c r="BB55" i="51"/>
  <c r="BB22" i="32" s="1"/>
  <c r="AM120" i="1"/>
  <c r="BG4" i="41"/>
  <c r="BF36" i="41"/>
  <c r="V152" i="33"/>
  <c r="V183" i="33" s="1"/>
  <c r="BA45" i="59"/>
  <c r="BA36" i="33"/>
  <c r="BF17" i="46"/>
  <c r="BG123" i="43"/>
  <c r="BG122" i="43" s="1"/>
  <c r="BF14" i="41"/>
  <c r="BE76" i="41"/>
  <c r="Y150" i="33"/>
  <c r="BF14" i="40"/>
  <c r="BE76" i="40"/>
  <c r="BF56" i="46"/>
  <c r="BJ228" i="57"/>
  <c r="AO46" i="43"/>
  <c r="Y81" i="55"/>
  <c r="Y113" i="49" s="1"/>
  <c r="BN113" i="57"/>
  <c r="BH4" i="40"/>
  <c r="BG36" i="40"/>
  <c r="AU56" i="55"/>
  <c r="AT170" i="33"/>
  <c r="BJ227" i="57"/>
  <c r="AO46" i="42"/>
  <c r="BH4" i="42"/>
  <c r="BG36" i="42"/>
  <c r="BF76" i="45"/>
  <c r="BG14" i="45"/>
  <c r="BC82" i="33"/>
  <c r="BC67" i="59" s="1"/>
  <c r="BD127" i="33"/>
  <c r="AZ20" i="44"/>
  <c r="AY19" i="44"/>
  <c r="AW42" i="46"/>
  <c r="AW40" i="46" s="1"/>
  <c r="BC80" i="51"/>
  <c r="AZ20" i="48"/>
  <c r="AY19" i="48"/>
  <c r="F147" i="61"/>
  <c r="F161" i="61" s="1"/>
  <c r="F149" i="61"/>
  <c r="AU59" i="55"/>
  <c r="AT173" i="33"/>
  <c r="AU42" i="48"/>
  <c r="BA82" i="51"/>
  <c r="BE56" i="49"/>
  <c r="BB56" i="51"/>
  <c r="BB22" i="41" s="1"/>
  <c r="BN6" i="51"/>
  <c r="BF56" i="48"/>
  <c r="BE56" i="44"/>
  <c r="DN31" i="57" l="1"/>
  <c r="DN12" i="57" s="1"/>
  <c r="AW199" i="33" s="1"/>
  <c r="AW31" i="47"/>
  <c r="DN30" i="57"/>
  <c r="DN11" i="57" s="1"/>
  <c r="AW198" i="33" s="1"/>
  <c r="AW31" i="46"/>
  <c r="BF123" i="49"/>
  <c r="BF122" i="49" s="1"/>
  <c r="BG36" i="49"/>
  <c r="AE142" i="33"/>
  <c r="AV67" i="55"/>
  <c r="AU181" i="33"/>
  <c r="BG123" i="40"/>
  <c r="BG122" i="40" s="1"/>
  <c r="DP28" i="57"/>
  <c r="DP9" i="57" s="1"/>
  <c r="AY196" i="33" s="1"/>
  <c r="AZ40" i="44"/>
  <c r="AY31" i="44"/>
  <c r="BI4" i="40"/>
  <c r="BH36" i="40"/>
  <c r="BK229" i="57"/>
  <c r="AP46" i="40"/>
  <c r="X151" i="33"/>
  <c r="AC147" i="33"/>
  <c r="BK227" i="57"/>
  <c r="AP46" i="42"/>
  <c r="AB79" i="55"/>
  <c r="AB113" i="47" s="1"/>
  <c r="BQ111" i="57"/>
  <c r="AG73" i="55"/>
  <c r="AG113" i="42" s="1"/>
  <c r="BV105" i="57"/>
  <c r="AX42" i="47"/>
  <c r="AX40" i="47" s="1"/>
  <c r="BD81" i="51"/>
  <c r="X152" i="33"/>
  <c r="X183" i="33" s="1"/>
  <c r="AV62" i="55"/>
  <c r="AU176" i="33"/>
  <c r="BO6" i="51"/>
  <c r="BC56" i="51"/>
  <c r="BC22" i="41" s="1"/>
  <c r="BF123" i="41"/>
  <c r="BF122" i="41" s="1"/>
  <c r="BG56" i="41"/>
  <c r="BN72" i="51"/>
  <c r="BI42" i="1" s="1"/>
  <c r="BH42" i="1"/>
  <c r="AD146" i="33"/>
  <c r="Z81" i="55"/>
  <c r="Z113" i="49" s="1"/>
  <c r="BO113" i="57"/>
  <c r="AM141" i="33"/>
  <c r="BG17" i="47"/>
  <c r="BC42" i="43"/>
  <c r="BI76" i="51"/>
  <c r="Y120" i="49"/>
  <c r="BF56" i="49"/>
  <c r="BG17" i="43"/>
  <c r="BE56" i="45"/>
  <c r="BK230" i="57"/>
  <c r="AP46" i="44"/>
  <c r="BC62" i="51"/>
  <c r="BC22" i="46" s="1"/>
  <c r="BO12" i="51"/>
  <c r="BH4" i="41"/>
  <c r="BG36" i="41"/>
  <c r="BA20" i="47"/>
  <c r="AZ19" i="47"/>
  <c r="BO9" i="51"/>
  <c r="BC59" i="51"/>
  <c r="BC22" i="40" s="1"/>
  <c r="BH17" i="32"/>
  <c r="AG71" i="55"/>
  <c r="AG113" i="32" s="1"/>
  <c r="BV103" i="57"/>
  <c r="BH123" i="48"/>
  <c r="BH122" i="48" s="1"/>
  <c r="BI36" i="48"/>
  <c r="AF120" i="32"/>
  <c r="BK225" i="57"/>
  <c r="AP46" i="32"/>
  <c r="DR26" i="57"/>
  <c r="DR7" i="57" s="1"/>
  <c r="BA194" i="33" s="1"/>
  <c r="BB40" i="43"/>
  <c r="BA31" i="43"/>
  <c r="BO14" i="51"/>
  <c r="BC64" i="51"/>
  <c r="BC22" i="48" s="1"/>
  <c r="AV42" i="48"/>
  <c r="BB82" i="51"/>
  <c r="BO5" i="51"/>
  <c r="BC55" i="51"/>
  <c r="BC22" i="32" s="1"/>
  <c r="BF56" i="1"/>
  <c r="BE135" i="1"/>
  <c r="AV66" i="55"/>
  <c r="AU180" i="33"/>
  <c r="AZ19" i="40"/>
  <c r="BA20" i="40"/>
  <c r="AZ19" i="46"/>
  <c r="BA20" i="46"/>
  <c r="AZ20" i="41"/>
  <c r="AY19" i="41"/>
  <c r="AX42" i="49"/>
  <c r="BD83" i="51"/>
  <c r="BG14" i="43"/>
  <c r="BF76" i="43"/>
  <c r="BF56" i="47"/>
  <c r="DT24" i="57"/>
  <c r="DT5" i="57" s="1"/>
  <c r="BC192" i="33" s="1"/>
  <c r="BC31" i="41"/>
  <c r="BG17" i="44"/>
  <c r="BO8" i="51"/>
  <c r="BC58" i="51"/>
  <c r="BC22" i="43" s="1"/>
  <c r="V112" i="33"/>
  <c r="W112" i="33" s="1"/>
  <c r="X112" i="33" s="1"/>
  <c r="Y112" i="33" s="1"/>
  <c r="Z112" i="33" s="1"/>
  <c r="AA112" i="33" s="1"/>
  <c r="AB112" i="33" s="1"/>
  <c r="AC112" i="33" s="1"/>
  <c r="AD112" i="33" s="1"/>
  <c r="AE112" i="33" s="1"/>
  <c r="AF112" i="33" s="1"/>
  <c r="AG112" i="33" s="1"/>
  <c r="AH112" i="33" s="1"/>
  <c r="AI112" i="33" s="1"/>
  <c r="AJ112" i="33" s="1"/>
  <c r="AK112" i="33" s="1"/>
  <c r="AL112" i="33" s="1"/>
  <c r="AM112" i="33" s="1"/>
  <c r="AN112" i="33" s="1"/>
  <c r="AO112" i="33" s="1"/>
  <c r="AP112" i="33" s="1"/>
  <c r="AQ112" i="33" s="1"/>
  <c r="AR112" i="33" s="1"/>
  <c r="AS112" i="33" s="1"/>
  <c r="AT112" i="33" s="1"/>
  <c r="AU112" i="33" s="1"/>
  <c r="AV112" i="33" s="1"/>
  <c r="AW112" i="33" s="1"/>
  <c r="AX112" i="33" s="1"/>
  <c r="AY112" i="33" s="1"/>
  <c r="AZ112" i="33" s="1"/>
  <c r="BA112" i="33" s="1"/>
  <c r="BB112" i="33" s="1"/>
  <c r="BC112" i="33" s="1"/>
  <c r="BD112" i="33" s="1"/>
  <c r="BE112" i="33" s="1"/>
  <c r="BF112" i="33" s="1"/>
  <c r="BG112" i="33" s="1"/>
  <c r="BH112" i="33" s="1"/>
  <c r="BI112" i="33" s="1"/>
  <c r="BK224" i="57"/>
  <c r="AP46" i="1"/>
  <c r="Y120" i="48"/>
  <c r="BG17" i="48"/>
  <c r="BG14" i="40"/>
  <c r="BF76" i="40"/>
  <c r="AF75" i="55"/>
  <c r="AF113" i="40" s="1"/>
  <c r="BU107" i="57"/>
  <c r="BO10" i="51"/>
  <c r="BC60" i="51"/>
  <c r="BC22" i="44" s="1"/>
  <c r="AZ19" i="44"/>
  <c r="BA20" i="44"/>
  <c r="BG14" i="41"/>
  <c r="BF76" i="41"/>
  <c r="AD143" i="33"/>
  <c r="BO13" i="51"/>
  <c r="BC63" i="51"/>
  <c r="BC22" i="47" s="1"/>
  <c r="BD42" i="41"/>
  <c r="BD40" i="41" s="1"/>
  <c r="BJ74" i="51"/>
  <c r="BG17" i="45"/>
  <c r="Z150" i="33"/>
  <c r="BG56" i="48"/>
  <c r="AF120" i="42"/>
  <c r="AV59" i="55"/>
  <c r="AU173" i="33"/>
  <c r="AG74" i="55"/>
  <c r="AG113" i="43" s="1"/>
  <c r="BV106" i="57"/>
  <c r="BE42" i="42"/>
  <c r="BK75" i="51"/>
  <c r="G60" i="33"/>
  <c r="H61" i="33"/>
  <c r="F71" i="33"/>
  <c r="DK33" i="57"/>
  <c r="DK14" i="57" s="1"/>
  <c r="AT201" i="33" s="1"/>
  <c r="AT202" i="33" s="1"/>
  <c r="AT98" i="33" s="1"/>
  <c r="AU40" i="49"/>
  <c r="AT31" i="49"/>
  <c r="AZ42" i="45"/>
  <c r="BF79" i="51"/>
  <c r="BK234" i="57"/>
  <c r="AP46" i="48"/>
  <c r="AN120" i="1"/>
  <c r="BD82" i="33"/>
  <c r="BD67" i="59" s="1"/>
  <c r="BE127" i="33"/>
  <c r="BF76" i="49"/>
  <c r="BG14" i="49"/>
  <c r="AZ19" i="32"/>
  <c r="BA20" i="32"/>
  <c r="BP4" i="51"/>
  <c r="BD54" i="51"/>
  <c r="BD22" i="1" s="1"/>
  <c r="BG123" i="46"/>
  <c r="BG122" i="46" s="1"/>
  <c r="BG81" i="33"/>
  <c r="BG66" i="59" s="1"/>
  <c r="BG123" i="1"/>
  <c r="BG122" i="1" s="1"/>
  <c r="DR27" i="57"/>
  <c r="DR8" i="57" s="1"/>
  <c r="BA195" i="33" s="1"/>
  <c r="BB40" i="40"/>
  <c r="BA31" i="40"/>
  <c r="BI123" i="43"/>
  <c r="BI122" i="43" s="1"/>
  <c r="BH123" i="43"/>
  <c r="BH122" i="43" s="1"/>
  <c r="BO15" i="51"/>
  <c r="BC65" i="51"/>
  <c r="BC22" i="49" s="1"/>
  <c r="BA42" i="44"/>
  <c r="BG78" i="51"/>
  <c r="BA20" i="43"/>
  <c r="AZ19" i="43"/>
  <c r="AE120" i="40"/>
  <c r="AD120" i="44"/>
  <c r="BK233" i="57"/>
  <c r="AP46" i="47"/>
  <c r="BI4" i="46"/>
  <c r="BH36" i="46"/>
  <c r="BG56" i="43"/>
  <c r="CB223" i="57"/>
  <c r="BI4" i="1"/>
  <c r="BH36" i="1"/>
  <c r="BG14" i="44"/>
  <c r="BF76" i="44"/>
  <c r="AE145" i="33"/>
  <c r="BG76" i="1"/>
  <c r="BH14" i="1"/>
  <c r="AE120" i="46"/>
  <c r="AE144" i="33"/>
  <c r="AX42" i="46"/>
  <c r="AX40" i="46" s="1"/>
  <c r="BD80" i="51"/>
  <c r="E376" i="33"/>
  <c r="BF123" i="44"/>
  <c r="BF122" i="44" s="1"/>
  <c r="BF56" i="40"/>
  <c r="AV64" i="55"/>
  <c r="AU178" i="33"/>
  <c r="BG14" i="46"/>
  <c r="BF76" i="46"/>
  <c r="BG17" i="42"/>
  <c r="BN16" i="51"/>
  <c r="AA120" i="47"/>
  <c r="AV61" i="55"/>
  <c r="AU175" i="33"/>
  <c r="BE56" i="42"/>
  <c r="AV63" i="55"/>
  <c r="AU177" i="33"/>
  <c r="BG17" i="1"/>
  <c r="AF78" i="55"/>
  <c r="AF113" i="46" s="1"/>
  <c r="BU110" i="57"/>
  <c r="BG56" i="46"/>
  <c r="AE76" i="55"/>
  <c r="AE113" i="44" s="1"/>
  <c r="BT108" i="57"/>
  <c r="BB45" i="59"/>
  <c r="BB36" i="33"/>
  <c r="AV57" i="55"/>
  <c r="AU171" i="33"/>
  <c r="AF77" i="55"/>
  <c r="AF113" i="45" s="1"/>
  <c r="BU109" i="57"/>
  <c r="BK231" i="57"/>
  <c r="AP46" i="45"/>
  <c r="BH123" i="32"/>
  <c r="BH122" i="32" s="1"/>
  <c r="BI36" i="32"/>
  <c r="BG17" i="49"/>
  <c r="BD56" i="32"/>
  <c r="BC34" i="33"/>
  <c r="F113" i="33"/>
  <c r="F119" i="33" s="1"/>
  <c r="F186" i="33"/>
  <c r="F185" i="33"/>
  <c r="F114" i="33" s="1"/>
  <c r="BF56" i="44"/>
  <c r="BG123" i="45"/>
  <c r="BG122" i="45" s="1"/>
  <c r="BH36" i="45"/>
  <c r="BC42" i="40"/>
  <c r="BI77" i="51"/>
  <c r="BA20" i="45"/>
  <c r="AZ19" i="45"/>
  <c r="BK228" i="57"/>
  <c r="AP46" i="43"/>
  <c r="BE42" i="32"/>
  <c r="BK73" i="51"/>
  <c r="BA20" i="1"/>
  <c r="AZ19" i="1"/>
  <c r="DP29" i="57"/>
  <c r="DP10" i="57" s="1"/>
  <c r="AY197" i="33" s="1"/>
  <c r="AZ40" i="45"/>
  <c r="AY31" i="45"/>
  <c r="AV60" i="55"/>
  <c r="AU174" i="33"/>
  <c r="BO11" i="51"/>
  <c r="BC61" i="51"/>
  <c r="BC22" i="45" s="1"/>
  <c r="AE120" i="45"/>
  <c r="DV22" i="57"/>
  <c r="DV3" i="57" s="1"/>
  <c r="BE190" i="33" s="1"/>
  <c r="BR204" i="57"/>
  <c r="BF40" i="1"/>
  <c r="BE31" i="1"/>
  <c r="AV58" i="55"/>
  <c r="AU172" i="33"/>
  <c r="BG14" i="47"/>
  <c r="BF76" i="47"/>
  <c r="BK235" i="57"/>
  <c r="AP46" i="49"/>
  <c r="AE120" i="41"/>
  <c r="AV65" i="55"/>
  <c r="AU179" i="33"/>
  <c r="AF120" i="43"/>
  <c r="DL32" i="57"/>
  <c r="DL13" i="57" s="1"/>
  <c r="AU200" i="33" s="1"/>
  <c r="AV40" i="48"/>
  <c r="AU31" i="48"/>
  <c r="BK226" i="57"/>
  <c r="AP46" i="41"/>
  <c r="AO70" i="55"/>
  <c r="AO113" i="1" s="1"/>
  <c r="CD102" i="57"/>
  <c r="AD149" i="33"/>
  <c r="BH4" i="44"/>
  <c r="BG36" i="44"/>
  <c r="BG76" i="45"/>
  <c r="BH14" i="45"/>
  <c r="BG123" i="42"/>
  <c r="BG122" i="42" s="1"/>
  <c r="BI4" i="42"/>
  <c r="BH36" i="42"/>
  <c r="AZ19" i="42"/>
  <c r="BA20" i="42"/>
  <c r="BA20" i="49"/>
  <c r="AZ19" i="49"/>
  <c r="F61" i="59"/>
  <c r="F65" i="33"/>
  <c r="BG17" i="41"/>
  <c r="BH14" i="48"/>
  <c r="BG76" i="48"/>
  <c r="DU23" i="57"/>
  <c r="DU4" i="57" s="1"/>
  <c r="BD191" i="33" s="1"/>
  <c r="BE40" i="32"/>
  <c r="BD31" i="32"/>
  <c r="BK232" i="57"/>
  <c r="AP46" i="46"/>
  <c r="AV56" i="55"/>
  <c r="AU170" i="33"/>
  <c r="Z80" i="55"/>
  <c r="Z113" i="48" s="1"/>
  <c r="BO112" i="57"/>
  <c r="BN115" i="57"/>
  <c r="AD148" i="33"/>
  <c r="BC57" i="51"/>
  <c r="BC22" i="42" s="1"/>
  <c r="BO7" i="51"/>
  <c r="BO16" i="51" s="1"/>
  <c r="BF123" i="47"/>
  <c r="BF122" i="47" s="1"/>
  <c r="BG36" i="47"/>
  <c r="BH4" i="47"/>
  <c r="DT25" i="57"/>
  <c r="DT6" i="57" s="1"/>
  <c r="BC193" i="33" s="1"/>
  <c r="BD40" i="42"/>
  <c r="BC31" i="42"/>
  <c r="BA20" i="48"/>
  <c r="AZ19" i="48"/>
  <c r="BG17" i="40"/>
  <c r="BG17" i="46"/>
  <c r="AF72" i="55"/>
  <c r="AF113" i="41" s="1"/>
  <c r="BU104" i="57"/>
  <c r="F57" i="59"/>
  <c r="K85" i="51"/>
  <c r="DO30" i="57" l="1"/>
  <c r="DO11" i="57" s="1"/>
  <c r="AX198" i="33" s="1"/>
  <c r="AX31" i="46"/>
  <c r="DU24" i="57"/>
  <c r="DU5" i="57" s="1"/>
  <c r="BD192" i="33" s="1"/>
  <c r="BD31" i="41"/>
  <c r="DO31" i="57"/>
  <c r="DO12" i="57" s="1"/>
  <c r="AX199" i="33" s="1"/>
  <c r="AY40" i="47"/>
  <c r="AX31" i="47"/>
  <c r="AG72" i="55"/>
  <c r="AG113" i="41" s="1"/>
  <c r="BV104" i="57"/>
  <c r="BL230" i="57"/>
  <c r="AQ46" i="44"/>
  <c r="BH123" i="46"/>
  <c r="BH122" i="46" s="1"/>
  <c r="AE120" i="44"/>
  <c r="BH56" i="41"/>
  <c r="G58" i="59"/>
  <c r="G4" i="56"/>
  <c r="AG75" i="55"/>
  <c r="AG113" i="40" s="1"/>
  <c r="BV107" i="57"/>
  <c r="BL233" i="57"/>
  <c r="AQ46" i="47"/>
  <c r="BL225" i="57"/>
  <c r="AQ46" i="32"/>
  <c r="DV23" i="57"/>
  <c r="DV4" i="57" s="1"/>
  <c r="BE191" i="33" s="1"/>
  <c r="BR205" i="57"/>
  <c r="BE31" i="32"/>
  <c r="AP70" i="55"/>
  <c r="AP113" i="1" s="1"/>
  <c r="CE102" i="57"/>
  <c r="AE148" i="33"/>
  <c r="BH56" i="46"/>
  <c r="BG56" i="40"/>
  <c r="AD147" i="33"/>
  <c r="AG78" i="55"/>
  <c r="AG113" i="46" s="1"/>
  <c r="BV110" i="57"/>
  <c r="BG76" i="40"/>
  <c r="BH14" i="40"/>
  <c r="AF142" i="33"/>
  <c r="BF56" i="45"/>
  <c r="AW64" i="55"/>
  <c r="AV178" i="33"/>
  <c r="H59" i="59"/>
  <c r="I62" i="33"/>
  <c r="I60" i="59" s="1"/>
  <c r="BP10" i="51"/>
  <c r="BD60" i="51"/>
  <c r="BD22" i="44" s="1"/>
  <c r="BL232" i="57"/>
  <c r="AQ46" i="46"/>
  <c r="BF42" i="42"/>
  <c r="BL75" i="51"/>
  <c r="AO120" i="1"/>
  <c r="BD61" i="51"/>
  <c r="BD22" i="45" s="1"/>
  <c r="BP11" i="51"/>
  <c r="AF120" i="46"/>
  <c r="AH74" i="55"/>
  <c r="AH113" i="43" s="1"/>
  <c r="BW106" i="57"/>
  <c r="BI123" i="48"/>
  <c r="BI122" i="48" s="1"/>
  <c r="AW67" i="55"/>
  <c r="AV181" i="33"/>
  <c r="DQ28" i="57"/>
  <c r="DQ9" i="57" s="1"/>
  <c r="AZ196" i="33" s="1"/>
  <c r="BA40" i="44"/>
  <c r="AZ31" i="44"/>
  <c r="BH36" i="44"/>
  <c r="BI4" i="44"/>
  <c r="BI36" i="44" s="1"/>
  <c r="BI36" i="46"/>
  <c r="BG56" i="44"/>
  <c r="BG76" i="43"/>
  <c r="BH14" i="43"/>
  <c r="AF120" i="40"/>
  <c r="AY42" i="49"/>
  <c r="BE83" i="51"/>
  <c r="BH17" i="40"/>
  <c r="BC45" i="59"/>
  <c r="BC36" i="33"/>
  <c r="AE146" i="33"/>
  <c r="AG120" i="43"/>
  <c r="BH17" i="48"/>
  <c r="AZ19" i="41"/>
  <c r="BA20" i="41"/>
  <c r="BI14" i="48"/>
  <c r="BI76" i="48" s="1"/>
  <c r="BH76" i="48"/>
  <c r="AW60" i="55"/>
  <c r="AV174" i="33"/>
  <c r="BB20" i="46"/>
  <c r="BA19" i="46"/>
  <c r="BP6" i="51"/>
  <c r="BD56" i="51"/>
  <c r="BD22" i="41" s="1"/>
  <c r="F63" i="59"/>
  <c r="F70" i="33"/>
  <c r="BG123" i="44"/>
  <c r="BG122" i="44" s="1"/>
  <c r="BA19" i="32"/>
  <c r="BB20" i="32"/>
  <c r="BA19" i="48"/>
  <c r="BB20" i="48"/>
  <c r="DM32" i="57"/>
  <c r="DM13" i="57" s="1"/>
  <c r="AV200" i="33" s="1"/>
  <c r="AV31" i="48"/>
  <c r="G84" i="33"/>
  <c r="BH36" i="47"/>
  <c r="BI4" i="47"/>
  <c r="BI36" i="47" s="1"/>
  <c r="AN141" i="33"/>
  <c r="BL228" i="57"/>
  <c r="AQ46" i="43"/>
  <c r="AA150" i="33"/>
  <c r="BH17" i="45"/>
  <c r="BP9" i="51"/>
  <c r="BD59" i="51"/>
  <c r="BD22" i="40" s="1"/>
  <c r="BL227" i="57"/>
  <c r="AQ46" i="42"/>
  <c r="BH17" i="1"/>
  <c r="AW59" i="55"/>
  <c r="AV173" i="33"/>
  <c r="BE56" i="32"/>
  <c r="BD34" i="33"/>
  <c r="BH56" i="48"/>
  <c r="BA19" i="1"/>
  <c r="BB20" i="1"/>
  <c r="BF56" i="42"/>
  <c r="BE42" i="41"/>
  <c r="BE40" i="41" s="1"/>
  <c r="BK74" i="51"/>
  <c r="BP8" i="51"/>
  <c r="BD58" i="51"/>
  <c r="BD22" i="43" s="1"/>
  <c r="BG56" i="1"/>
  <c r="BF135" i="1"/>
  <c r="BH14" i="46"/>
  <c r="BG76" i="46"/>
  <c r="DW22" i="57"/>
  <c r="DW3" i="57" s="1"/>
  <c r="BF190" i="33" s="1"/>
  <c r="BG40" i="1"/>
  <c r="BF31" i="1"/>
  <c r="AH71" i="55"/>
  <c r="AH113" i="32" s="1"/>
  <c r="BW103" i="57"/>
  <c r="BL224" i="57"/>
  <c r="AQ46" i="1"/>
  <c r="BG56" i="49"/>
  <c r="DU25" i="57"/>
  <c r="DU6" i="57" s="1"/>
  <c r="BD193" i="33" s="1"/>
  <c r="BE40" i="42"/>
  <c r="BD31" i="42"/>
  <c r="AH73" i="55"/>
  <c r="AH113" i="42" s="1"/>
  <c r="BW105" i="57"/>
  <c r="AE149" i="33"/>
  <c r="AF145" i="33"/>
  <c r="AW61" i="55"/>
  <c r="AV175" i="33"/>
  <c r="AW65" i="55"/>
  <c r="AV179" i="33"/>
  <c r="BA19" i="42"/>
  <c r="BB20" i="42"/>
  <c r="AE143" i="33"/>
  <c r="BB20" i="45"/>
  <c r="BA19" i="45"/>
  <c r="BH14" i="44"/>
  <c r="BG76" i="44"/>
  <c r="BL234" i="57"/>
  <c r="AQ46" i="48"/>
  <c r="BP14" i="51"/>
  <c r="BD64" i="51"/>
  <c r="BD22" i="48" s="1"/>
  <c r="BH56" i="43"/>
  <c r="AY42" i="46"/>
  <c r="AY40" i="46" s="1"/>
  <c r="BE80" i="51"/>
  <c r="BF127" i="33"/>
  <c r="BE82" i="33"/>
  <c r="BE67" i="59" s="1"/>
  <c r="AC79" i="55"/>
  <c r="AC113" i="47" s="1"/>
  <c r="BR111" i="57"/>
  <c r="BG123" i="47"/>
  <c r="BG122" i="47" s="1"/>
  <c r="BB20" i="47"/>
  <c r="BA19" i="47"/>
  <c r="BH17" i="47"/>
  <c r="AW58" i="55"/>
  <c r="AV172" i="33"/>
  <c r="AW56" i="55"/>
  <c r="AV170" i="33"/>
  <c r="BL226" i="57"/>
  <c r="AQ46" i="41"/>
  <c r="BE54" i="51"/>
  <c r="BE22" i="1" s="1"/>
  <c r="BQ4" i="51"/>
  <c r="AF144" i="33"/>
  <c r="BH17" i="41"/>
  <c r="AW63" i="55"/>
  <c r="AV177" i="33"/>
  <c r="BD65" i="51"/>
  <c r="BD22" i="49" s="1"/>
  <c r="BP15" i="51"/>
  <c r="BF42" i="32"/>
  <c r="BF40" i="32" s="1"/>
  <c r="BL73" i="51"/>
  <c r="BI123" i="32"/>
  <c r="BI122" i="32" s="1"/>
  <c r="AB120" i="47"/>
  <c r="BL231" i="57"/>
  <c r="AQ46" i="45"/>
  <c r="BH123" i="42"/>
  <c r="BH122" i="42" s="1"/>
  <c r="BD42" i="40"/>
  <c r="BJ77" i="51"/>
  <c r="BA42" i="45"/>
  <c r="BG79" i="51"/>
  <c r="BD63" i="51"/>
  <c r="BD22" i="47" s="1"/>
  <c r="BP13" i="51"/>
  <c r="BA19" i="44"/>
  <c r="BB20" i="44"/>
  <c r="BG56" i="47"/>
  <c r="BB20" i="43"/>
  <c r="BA19" i="43"/>
  <c r="BG123" i="49"/>
  <c r="BG122" i="49" s="1"/>
  <c r="BH36" i="49"/>
  <c r="Y151" i="33"/>
  <c r="BB42" i="44"/>
  <c r="BH78" i="51"/>
  <c r="BH17" i="49"/>
  <c r="AY42" i="47"/>
  <c r="BE81" i="51"/>
  <c r="AW66" i="55"/>
  <c r="AV180" i="33"/>
  <c r="BI36" i="42"/>
  <c r="BL235" i="57"/>
  <c r="AQ46" i="49"/>
  <c r="AG77" i="55"/>
  <c r="AG113" i="45" s="1"/>
  <c r="BV109" i="57"/>
  <c r="BH17" i="44"/>
  <c r="BP5" i="51"/>
  <c r="BD55" i="51"/>
  <c r="BD22" i="32" s="1"/>
  <c r="BG123" i="41"/>
  <c r="BG122" i="41" s="1"/>
  <c r="Z120" i="48"/>
  <c r="BI14" i="45"/>
  <c r="BI76" i="45" s="1"/>
  <c r="BH76" i="45"/>
  <c r="BH17" i="46"/>
  <c r="AW62" i="55"/>
  <c r="AV176" i="33"/>
  <c r="DQ29" i="57"/>
  <c r="DQ10" i="57" s="1"/>
  <c r="AZ197" i="33" s="1"/>
  <c r="BA40" i="45"/>
  <c r="AZ31" i="45"/>
  <c r="AG120" i="32"/>
  <c r="BI17" i="32"/>
  <c r="BD42" i="43"/>
  <c r="BJ76" i="51"/>
  <c r="BB20" i="49"/>
  <c r="BA19" i="49"/>
  <c r="BP7" i="51"/>
  <c r="BD57" i="51"/>
  <c r="BD22" i="42" s="1"/>
  <c r="BH123" i="45"/>
  <c r="BH122" i="45" s="1"/>
  <c r="BI36" i="45"/>
  <c r="AF120" i="45"/>
  <c r="BH17" i="42"/>
  <c r="BH81" i="33"/>
  <c r="BH66" i="59" s="1"/>
  <c r="BH123" i="1"/>
  <c r="BH122" i="1" s="1"/>
  <c r="DS27" i="57"/>
  <c r="DS8" i="57" s="1"/>
  <c r="BB195" i="33" s="1"/>
  <c r="BC40" i="40"/>
  <c r="BB31" i="40"/>
  <c r="AW42" i="48"/>
  <c r="AW40" i="48" s="1"/>
  <c r="BC82" i="51"/>
  <c r="BI4" i="41"/>
  <c r="BH36" i="41"/>
  <c r="AA81" i="55"/>
  <c r="AA113" i="49" s="1"/>
  <c r="BP113" i="57"/>
  <c r="BO115" i="57"/>
  <c r="BL229" i="57"/>
  <c r="AQ46" i="40"/>
  <c r="AF120" i="41"/>
  <c r="DS26" i="57"/>
  <c r="DS7" i="57" s="1"/>
  <c r="BB194" i="33" s="1"/>
  <c r="BC40" i="43"/>
  <c r="BB31" i="43"/>
  <c r="BH17" i="43"/>
  <c r="BA19" i="40"/>
  <c r="BB20" i="40"/>
  <c r="BG76" i="47"/>
  <c r="BH14" i="47"/>
  <c r="BI36" i="1"/>
  <c r="CC223" i="57"/>
  <c r="BJ4" i="1"/>
  <c r="BJ36" i="1" s="1"/>
  <c r="BP12" i="51"/>
  <c r="BD62" i="51"/>
  <c r="BD22" i="46" s="1"/>
  <c r="Z120" i="49"/>
  <c r="BH123" i="40"/>
  <c r="BH122" i="40" s="1"/>
  <c r="AF76" i="55"/>
  <c r="AF113" i="44" s="1"/>
  <c r="BU108" i="57"/>
  <c r="BH14" i="49"/>
  <c r="BG76" i="49"/>
  <c r="AG120" i="42"/>
  <c r="BH76" i="1"/>
  <c r="BI14" i="1"/>
  <c r="Y152" i="33"/>
  <c r="AA80" i="55"/>
  <c r="AA113" i="48" s="1"/>
  <c r="BP112" i="57"/>
  <c r="AW57" i="55"/>
  <c r="AV171" i="33"/>
  <c r="DL33" i="57"/>
  <c r="DL14" i="57" s="1"/>
  <c r="AU201" i="33" s="1"/>
  <c r="AU202" i="33" s="1"/>
  <c r="AU98" i="33" s="1"/>
  <c r="AV40" i="49"/>
  <c r="AU31" i="49"/>
  <c r="BH14" i="41"/>
  <c r="BG76" i="41"/>
  <c r="BI36" i="40"/>
  <c r="BR206" i="57" l="1"/>
  <c r="DV24" i="57"/>
  <c r="DV5" i="57" s="1"/>
  <c r="BE192" i="33" s="1"/>
  <c r="BE31" i="41"/>
  <c r="DW23" i="57"/>
  <c r="DW4" i="57" s="1"/>
  <c r="BF191" i="33" s="1"/>
  <c r="BF31" i="32"/>
  <c r="DP30" i="57"/>
  <c r="DP11" i="57" s="1"/>
  <c r="AY198" i="33" s="1"/>
  <c r="AY31" i="46"/>
  <c r="DN32" i="57"/>
  <c r="DN13" i="57" s="1"/>
  <c r="AW200" i="33" s="1"/>
  <c r="AX40" i="48"/>
  <c r="AW31" i="48"/>
  <c r="BB19" i="45"/>
  <c r="BC20" i="45"/>
  <c r="AF120" i="44"/>
  <c r="BI14" i="46"/>
  <c r="BI76" i="46" s="1"/>
  <c r="BH76" i="46"/>
  <c r="AF149" i="33"/>
  <c r="AB81" i="55"/>
  <c r="AB113" i="49" s="1"/>
  <c r="BQ113" i="57"/>
  <c r="BP115" i="57"/>
  <c r="BC20" i="49"/>
  <c r="BB19" i="49"/>
  <c r="BQ15" i="51"/>
  <c r="BE65" i="51"/>
  <c r="BE22" i="49" s="1"/>
  <c r="BI14" i="44"/>
  <c r="BI76" i="44" s="1"/>
  <c r="BH76" i="44"/>
  <c r="BB19" i="32"/>
  <c r="BC20" i="32"/>
  <c r="AE147" i="33"/>
  <c r="AG76" i="55"/>
  <c r="AG113" i="44" s="1"/>
  <c r="BV108" i="57"/>
  <c r="BE57" i="51"/>
  <c r="BE22" i="42" s="1"/>
  <c r="BQ7" i="51"/>
  <c r="BG42" i="32"/>
  <c r="BG40" i="32" s="1"/>
  <c r="BM73" i="51"/>
  <c r="BI17" i="1"/>
  <c r="BM229" i="57"/>
  <c r="AR46" i="40"/>
  <c r="BC20" i="42"/>
  <c r="BB19" i="42"/>
  <c r="BQ11" i="51"/>
  <c r="BE61" i="51"/>
  <c r="BE22" i="45" s="1"/>
  <c r="BB19" i="47"/>
  <c r="BC20" i="47"/>
  <c r="BH56" i="40"/>
  <c r="AA120" i="49"/>
  <c r="AX65" i="55"/>
  <c r="AW179" i="33"/>
  <c r="BH56" i="1"/>
  <c r="BG135" i="1"/>
  <c r="BM227" i="57"/>
  <c r="AR46" i="42"/>
  <c r="BI17" i="40"/>
  <c r="AO141" i="33"/>
  <c r="Z151" i="33"/>
  <c r="DX22" i="57"/>
  <c r="DX3" i="57" s="1"/>
  <c r="BG190" i="33" s="1"/>
  <c r="BH40" i="1"/>
  <c r="BG31" i="1"/>
  <c r="BH123" i="41"/>
  <c r="BH122" i="41" s="1"/>
  <c r="BE42" i="43"/>
  <c r="BK76" i="51"/>
  <c r="BQ5" i="51"/>
  <c r="BE55" i="51"/>
  <c r="BE22" i="32" s="1"/>
  <c r="BC20" i="43"/>
  <c r="BB19" i="43"/>
  <c r="F62" i="59"/>
  <c r="F369" i="33"/>
  <c r="F375" i="33" s="1"/>
  <c r="F81" i="32"/>
  <c r="F62" i="32" s="1"/>
  <c r="F63" i="32" s="1"/>
  <c r="F81" i="42"/>
  <c r="F62" i="42" s="1"/>
  <c r="F63" i="42" s="1"/>
  <c r="F81" i="41"/>
  <c r="F62" i="41" s="1"/>
  <c r="F63" i="41" s="1"/>
  <c r="F81" i="43"/>
  <c r="F62" i="43" s="1"/>
  <c r="F63" i="43" s="1"/>
  <c r="F81" i="1"/>
  <c r="F62" i="1" s="1"/>
  <c r="F63" i="1" s="1"/>
  <c r="F81" i="44"/>
  <c r="F62" i="44" s="1"/>
  <c r="F63" i="44" s="1"/>
  <c r="F81" i="40"/>
  <c r="F62" i="40" s="1"/>
  <c r="F63" i="40" s="1"/>
  <c r="F81" i="46"/>
  <c r="F62" i="46" s="1"/>
  <c r="F63" i="46" s="1"/>
  <c r="F81" i="45"/>
  <c r="F62" i="45" s="1"/>
  <c r="F63" i="45" s="1"/>
  <c r="F81" i="47"/>
  <c r="F62" i="47" s="1"/>
  <c r="F63" i="47" s="1"/>
  <c r="F3" i="56"/>
  <c r="F81" i="49"/>
  <c r="F62" i="49" s="1"/>
  <c r="F63" i="49" s="1"/>
  <c r="F81" i="48"/>
  <c r="F62" i="48" s="1"/>
  <c r="F63" i="48" s="1"/>
  <c r="G72" i="33"/>
  <c r="AZ42" i="49"/>
  <c r="BF83" i="51"/>
  <c r="BG42" i="42"/>
  <c r="BM75" i="51"/>
  <c r="BI56" i="46"/>
  <c r="BM230" i="57"/>
  <c r="AR46" i="44"/>
  <c r="Z152" i="33"/>
  <c r="BI36" i="41"/>
  <c r="AX61" i="55"/>
  <c r="AW175" i="33"/>
  <c r="AH72" i="55"/>
  <c r="AH113" i="41" s="1"/>
  <c r="BW104" i="57"/>
  <c r="AB150" i="33"/>
  <c r="DT26" i="57"/>
  <c r="DT7" i="57" s="1"/>
  <c r="BC194" i="33" s="1"/>
  <c r="BD40" i="43"/>
  <c r="BC31" i="43"/>
  <c r="BI56" i="41"/>
  <c r="BI123" i="40"/>
  <c r="BI122" i="40" s="1"/>
  <c r="BF42" i="41"/>
  <c r="BF40" i="41" s="1"/>
  <c r="BL74" i="51"/>
  <c r="BI123" i="1"/>
  <c r="BI122" i="1" s="1"/>
  <c r="BI81" i="33"/>
  <c r="BI66" i="59" s="1"/>
  <c r="BI17" i="45"/>
  <c r="DT27" i="57"/>
  <c r="DT8" i="57" s="1"/>
  <c r="BC195" i="33" s="1"/>
  <c r="BD40" i="40"/>
  <c r="BC31" i="40"/>
  <c r="BC20" i="1"/>
  <c r="BB19" i="1"/>
  <c r="BB19" i="40"/>
  <c r="BC20" i="40"/>
  <c r="BE42" i="40"/>
  <c r="BK77" i="51"/>
  <c r="BH123" i="44"/>
  <c r="BH122" i="44" s="1"/>
  <c r="BM225" i="57"/>
  <c r="AR46" i="32"/>
  <c r="BM231" i="57"/>
  <c r="AR46" i="45"/>
  <c r="AX58" i="55"/>
  <c r="AW172" i="33"/>
  <c r="BC20" i="48"/>
  <c r="BB19" i="48"/>
  <c r="AX59" i="55"/>
  <c r="AW173" i="33"/>
  <c r="BQ8" i="51"/>
  <c r="BE58" i="51"/>
  <c r="BE22" i="43" s="1"/>
  <c r="BQ6" i="51"/>
  <c r="BE56" i="51"/>
  <c r="BE22" i="41" s="1"/>
  <c r="BI14" i="41"/>
  <c r="BI76" i="41" s="1"/>
  <c r="BH76" i="41"/>
  <c r="AG120" i="45"/>
  <c r="BH56" i="44"/>
  <c r="AX66" i="55"/>
  <c r="AW180" i="33"/>
  <c r="BP16" i="51"/>
  <c r="BI56" i="43"/>
  <c r="BI123" i="47"/>
  <c r="BI122" i="47" s="1"/>
  <c r="BH76" i="40"/>
  <c r="BI14" i="40"/>
  <c r="BI76" i="40" s="1"/>
  <c r="BI123" i="45"/>
  <c r="BI122" i="45" s="1"/>
  <c r="BC42" i="44"/>
  <c r="BI78" i="51"/>
  <c r="AG120" i="41"/>
  <c r="BH56" i="47"/>
  <c r="BB42" i="45"/>
  <c r="BH79" i="51"/>
  <c r="BI123" i="46"/>
  <c r="BI122" i="46" s="1"/>
  <c r="BH56" i="49"/>
  <c r="BI56" i="48"/>
  <c r="BH123" i="47"/>
  <c r="BH122" i="47" s="1"/>
  <c r="BA19" i="41"/>
  <c r="BB20" i="41"/>
  <c r="BM233" i="57"/>
  <c r="AR46" i="47"/>
  <c r="AH78" i="55"/>
  <c r="AH113" i="46" s="1"/>
  <c r="BW110" i="57"/>
  <c r="AH120" i="43"/>
  <c r="AX42" i="48"/>
  <c r="BD82" i="51"/>
  <c r="AF146" i="33"/>
  <c r="DM33" i="57"/>
  <c r="DM14" i="57" s="1"/>
  <c r="AV201" i="33" s="1"/>
  <c r="AV202" i="33" s="1"/>
  <c r="AV98" i="33" s="1"/>
  <c r="AW40" i="49"/>
  <c r="AV31" i="49"/>
  <c r="BI123" i="42"/>
  <c r="BI122" i="42" s="1"/>
  <c r="BG56" i="42"/>
  <c r="DR29" i="57"/>
  <c r="DR10" i="57" s="1"/>
  <c r="BA197" i="33" s="1"/>
  <c r="BB40" i="45"/>
  <c r="BA31" i="45"/>
  <c r="AB80" i="55"/>
  <c r="AB113" i="48" s="1"/>
  <c r="BQ112" i="57"/>
  <c r="BI17" i="42"/>
  <c r="AX62" i="55"/>
  <c r="AW176" i="33"/>
  <c r="AZ42" i="47"/>
  <c r="BF81" i="51"/>
  <c r="BM226" i="57"/>
  <c r="AR46" i="41"/>
  <c r="BQ14" i="51"/>
  <c r="BE64" i="51"/>
  <c r="BE22" i="48" s="1"/>
  <c r="DR28" i="57"/>
  <c r="DR9" i="57" s="1"/>
  <c r="BA196" i="33" s="1"/>
  <c r="BB40" i="44"/>
  <c r="BA31" i="44"/>
  <c r="AF148" i="33"/>
  <c r="BF56" i="32"/>
  <c r="BE34" i="33"/>
  <c r="BI14" i="49"/>
  <c r="BI76" i="49" s="1"/>
  <c r="BH76" i="49"/>
  <c r="BI17" i="44"/>
  <c r="BB19" i="44"/>
  <c r="BC20" i="44"/>
  <c r="AI73" i="55"/>
  <c r="AI113" i="42" s="1"/>
  <c r="BX105" i="57"/>
  <c r="DP31" i="57"/>
  <c r="DP12" i="57" s="1"/>
  <c r="AY199" i="33" s="1"/>
  <c r="AZ40" i="47"/>
  <c r="AY31" i="47"/>
  <c r="BH76" i="47"/>
  <c r="BI14" i="47"/>
  <c r="BI76" i="47" s="1"/>
  <c r="BM228" i="57"/>
  <c r="AR46" i="43"/>
  <c r="Y183" i="33"/>
  <c r="BI17" i="43"/>
  <c r="BM224" i="57"/>
  <c r="AR46" i="1"/>
  <c r="G9" i="55"/>
  <c r="G91" i="33"/>
  <c r="AH75" i="55"/>
  <c r="AH113" i="40" s="1"/>
  <c r="BW107" i="57"/>
  <c r="AF143" i="33"/>
  <c r="BJ17" i="32"/>
  <c r="BK17" i="32" s="1"/>
  <c r="BL17" i="32" s="1"/>
  <c r="BM17" i="32" s="1"/>
  <c r="BN17" i="32" s="1"/>
  <c r="AQ70" i="55"/>
  <c r="AQ113" i="1" s="1"/>
  <c r="CF102" i="57"/>
  <c r="AC120" i="47"/>
  <c r="AG142" i="33"/>
  <c r="BC20" i="46"/>
  <c r="BB19" i="46"/>
  <c r="AZ42" i="46"/>
  <c r="AZ40" i="46" s="1"/>
  <c r="BF80" i="51"/>
  <c r="AX64" i="55"/>
  <c r="AW178" i="33"/>
  <c r="BI123" i="44"/>
  <c r="BI122" i="44" s="1"/>
  <c r="AA120" i="48"/>
  <c r="BD45" i="59"/>
  <c r="BD36" i="33"/>
  <c r="BG56" i="45"/>
  <c r="AG120" i="40"/>
  <c r="AG120" i="46"/>
  <c r="BE62" i="51"/>
  <c r="BE22" i="46" s="1"/>
  <c r="BQ12" i="51"/>
  <c r="AX63" i="55"/>
  <c r="AW177" i="33"/>
  <c r="AD79" i="55"/>
  <c r="AD113" i="47" s="1"/>
  <c r="BS111" i="57"/>
  <c r="BM232" i="57"/>
  <c r="AR46" i="46"/>
  <c r="BI17" i="41"/>
  <c r="BG127" i="33"/>
  <c r="BF82" i="33"/>
  <c r="BF67" i="59" s="1"/>
  <c r="BM235" i="57"/>
  <c r="AR46" i="49"/>
  <c r="AX60" i="55"/>
  <c r="AW174" i="33"/>
  <c r="AX57" i="55"/>
  <c r="AW171" i="33"/>
  <c r="BF54" i="51"/>
  <c r="BF22" i="1" s="1"/>
  <c r="BQ16" i="51"/>
  <c r="BR4" i="51"/>
  <c r="BI76" i="1"/>
  <c r="BJ14" i="1"/>
  <c r="BI17" i="49"/>
  <c r="AX56" i="55"/>
  <c r="AW170" i="33"/>
  <c r="BM234" i="57"/>
  <c r="AR46" i="48"/>
  <c r="AI71" i="55"/>
  <c r="AI113" i="32" s="1"/>
  <c r="BX103" i="57"/>
  <c r="AG145" i="33"/>
  <c r="BI17" i="47"/>
  <c r="AI74" i="55"/>
  <c r="AI113" i="43" s="1"/>
  <c r="BX106" i="57"/>
  <c r="BH123" i="49"/>
  <c r="BH122" i="49" s="1"/>
  <c r="BI36" i="49"/>
  <c r="BE59" i="51"/>
  <c r="BE22" i="40" s="1"/>
  <c r="BQ9" i="51"/>
  <c r="BI14" i="43"/>
  <c r="BI76" i="43" s="1"/>
  <c r="BH76" i="43"/>
  <c r="AP120" i="1"/>
  <c r="AH77" i="55"/>
  <c r="AH113" i="45" s="1"/>
  <c r="BW109" i="57"/>
  <c r="BQ10" i="51"/>
  <c r="BE60" i="51"/>
  <c r="BE22" i="44" s="1"/>
  <c r="AH120" i="42"/>
  <c r="BE63" i="51"/>
  <c r="BE22" i="47" s="1"/>
  <c r="BQ13" i="51"/>
  <c r="DV25" i="57"/>
  <c r="DV6" i="57" s="1"/>
  <c r="BE193" i="33" s="1"/>
  <c r="BR207" i="57"/>
  <c r="BF40" i="42"/>
  <c r="BE31" i="42"/>
  <c r="AG144" i="33"/>
  <c r="BI17" i="46"/>
  <c r="AH120" i="32"/>
  <c r="BI17" i="48"/>
  <c r="AX67" i="55"/>
  <c r="AW181" i="33"/>
  <c r="DQ30" i="57" l="1"/>
  <c r="DQ11" i="57" s="1"/>
  <c r="AZ198" i="33" s="1"/>
  <c r="AZ31" i="46"/>
  <c r="DW24" i="57"/>
  <c r="DW5" i="57" s="1"/>
  <c r="BF192" i="33" s="1"/>
  <c r="BF31" i="41"/>
  <c r="DX23" i="57"/>
  <c r="DX4" i="57" s="1"/>
  <c r="BG191" i="33" s="1"/>
  <c r="BG31" i="32"/>
  <c r="BC19" i="42"/>
  <c r="BD20" i="42"/>
  <c r="BA42" i="49"/>
  <c r="BG83" i="51"/>
  <c r="AI75" i="55"/>
  <c r="AI113" i="40" s="1"/>
  <c r="BX107" i="57"/>
  <c r="AS46" i="32"/>
  <c r="BN225" i="57"/>
  <c r="F155" i="49"/>
  <c r="F64" i="49"/>
  <c r="F65" i="49" s="1"/>
  <c r="BN229" i="57"/>
  <c r="AS46" i="40"/>
  <c r="AA151" i="33"/>
  <c r="AH120" i="40"/>
  <c r="BJ17" i="1"/>
  <c r="F64" i="47"/>
  <c r="F65" i="47" s="1"/>
  <c r="F155" i="47"/>
  <c r="AJ74" i="55"/>
  <c r="AJ113" i="43" s="1"/>
  <c r="BY106" i="57"/>
  <c r="BH127" i="33"/>
  <c r="BG82" i="33"/>
  <c r="BG67" i="59" s="1"/>
  <c r="G8" i="55"/>
  <c r="G107" i="1"/>
  <c r="G107" i="32"/>
  <c r="G106" i="32" s="1"/>
  <c r="G109" i="32" s="1"/>
  <c r="G103" i="32" s="1"/>
  <c r="G107" i="41"/>
  <c r="G106" i="41" s="1"/>
  <c r="G109" i="41" s="1"/>
  <c r="G103" i="41" s="1"/>
  <c r="G107" i="42"/>
  <c r="G106" i="42" s="1"/>
  <c r="G109" i="42" s="1"/>
  <c r="G103" i="42" s="1"/>
  <c r="G107" i="43"/>
  <c r="G106" i="43" s="1"/>
  <c r="G109" i="43" s="1"/>
  <c r="G103" i="43" s="1"/>
  <c r="G107" i="47"/>
  <c r="G106" i="47" s="1"/>
  <c r="G109" i="47" s="1"/>
  <c r="G103" i="47" s="1"/>
  <c r="G107" i="48"/>
  <c r="G106" i="48" s="1"/>
  <c r="G109" i="48" s="1"/>
  <c r="G103" i="48" s="1"/>
  <c r="G107" i="45"/>
  <c r="G106" i="45" s="1"/>
  <c r="G109" i="45" s="1"/>
  <c r="G103" i="45" s="1"/>
  <c r="G107" i="44"/>
  <c r="G106" i="44" s="1"/>
  <c r="G109" i="44" s="1"/>
  <c r="G103" i="44" s="1"/>
  <c r="G107" i="49"/>
  <c r="G106" i="49" s="1"/>
  <c r="G109" i="49" s="1"/>
  <c r="G103" i="49" s="1"/>
  <c r="G107" i="46"/>
  <c r="G106" i="46" s="1"/>
  <c r="G109" i="46" s="1"/>
  <c r="G103" i="46" s="1"/>
  <c r="G107" i="40"/>
  <c r="G106" i="40" s="1"/>
  <c r="G109" i="40" s="1"/>
  <c r="G103" i="40" s="1"/>
  <c r="B59" i="43"/>
  <c r="F64" i="45"/>
  <c r="F65" i="45" s="1"/>
  <c r="F155" i="45"/>
  <c r="AF147" i="33"/>
  <c r="BJ17" i="44"/>
  <c r="BK17" i="44" s="1"/>
  <c r="BL17" i="44" s="1"/>
  <c r="BM17" i="44" s="1"/>
  <c r="BN17" i="44" s="1"/>
  <c r="BO17" i="44" s="1"/>
  <c r="BP17" i="44" s="1"/>
  <c r="BQ17" i="44" s="1"/>
  <c r="BR17" i="44" s="1"/>
  <c r="BS17" i="44" s="1"/>
  <c r="BT17" i="44" s="1"/>
  <c r="BU17" i="44" s="1"/>
  <c r="BV17" i="44" s="1"/>
  <c r="BW17" i="44" s="1"/>
  <c r="BX17" i="44" s="1"/>
  <c r="BY17" i="44" s="1"/>
  <c r="BZ17" i="44" s="1"/>
  <c r="CA17" i="44" s="1"/>
  <c r="CB17" i="44" s="1"/>
  <c r="CC17" i="44" s="1"/>
  <c r="CD17" i="44" s="1"/>
  <c r="CE17" i="44" s="1"/>
  <c r="CF17" i="44" s="1"/>
  <c r="CG17" i="44" s="1"/>
  <c r="CH17" i="44" s="1"/>
  <c r="CI17" i="44" s="1"/>
  <c r="CJ17" i="44" s="1"/>
  <c r="CK17" i="44" s="1"/>
  <c r="CL17" i="44" s="1"/>
  <c r="CM17" i="44" s="1"/>
  <c r="CN17" i="44" s="1"/>
  <c r="CO17" i="44" s="1"/>
  <c r="CP17" i="44" s="1"/>
  <c r="CQ17" i="44" s="1"/>
  <c r="CR17" i="44" s="1"/>
  <c r="CS17" i="44" s="1"/>
  <c r="CT17" i="44" s="1"/>
  <c r="CU17" i="44" s="1"/>
  <c r="CV17" i="44" s="1"/>
  <c r="CW17" i="44" s="1"/>
  <c r="CX17" i="44" s="1"/>
  <c r="CY17" i="44" s="1"/>
  <c r="AB120" i="49"/>
  <c r="AY57" i="55"/>
  <c r="AX171" i="33"/>
  <c r="AY60" i="55"/>
  <c r="AX174" i="33"/>
  <c r="F64" i="48"/>
  <c r="F65" i="48" s="1"/>
  <c r="F155" i="48"/>
  <c r="AH142" i="33"/>
  <c r="BE45" i="59"/>
  <c r="BE36" i="33"/>
  <c r="B59" i="48"/>
  <c r="BN235" i="57"/>
  <c r="AS46" i="49"/>
  <c r="F37" i="56"/>
  <c r="F38" i="56" s="1"/>
  <c r="F55" i="56"/>
  <c r="F56" i="56" s="1"/>
  <c r="F47" i="56"/>
  <c r="F42" i="56"/>
  <c r="F43" i="56" s="1"/>
  <c r="AI120" i="43"/>
  <c r="BH56" i="42"/>
  <c r="F64" i="46"/>
  <c r="F65" i="46" s="1"/>
  <c r="F155" i="46"/>
  <c r="BC19" i="45"/>
  <c r="BD20" i="45"/>
  <c r="BN224" i="57"/>
  <c r="AS46" i="1"/>
  <c r="BG56" i="32"/>
  <c r="BF34" i="33"/>
  <c r="BI56" i="49"/>
  <c r="F155" i="40"/>
  <c r="F64" i="40"/>
  <c r="F65" i="40" s="1"/>
  <c r="BH42" i="32"/>
  <c r="BH40" i="32" s="1"/>
  <c r="BN73" i="51"/>
  <c r="BI42" i="32" s="1"/>
  <c r="F155" i="44"/>
  <c r="F64" i="44"/>
  <c r="F65" i="44" s="1"/>
  <c r="BF57" i="51"/>
  <c r="BF22" i="42" s="1"/>
  <c r="BR7" i="51"/>
  <c r="AY64" i="55"/>
  <c r="AX178" i="33"/>
  <c r="BC42" i="45"/>
  <c r="BI79" i="51"/>
  <c r="AJ71" i="55"/>
  <c r="AJ113" i="32" s="1"/>
  <c r="BY103" i="57"/>
  <c r="BD20" i="1"/>
  <c r="BC19" i="1"/>
  <c r="BN234" i="57"/>
  <c r="AS46" i="48"/>
  <c r="DQ31" i="57"/>
  <c r="DQ12" i="57" s="1"/>
  <c r="AZ199" i="33" s="1"/>
  <c r="AZ31" i="47"/>
  <c r="BR6" i="51"/>
  <c r="BF56" i="51"/>
  <c r="BF22" i="41" s="1"/>
  <c r="AY61" i="55"/>
  <c r="AX175" i="33"/>
  <c r="AY65" i="55"/>
  <c r="AX179" i="33"/>
  <c r="AB120" i="48"/>
  <c r="BR11" i="51"/>
  <c r="BF61" i="51"/>
  <c r="BF22" i="45" s="1"/>
  <c r="BJ17" i="48"/>
  <c r="BK17" i="48" s="1"/>
  <c r="BL17" i="48" s="1"/>
  <c r="BM17" i="48" s="1"/>
  <c r="BN17" i="48" s="1"/>
  <c r="BO17" i="48" s="1"/>
  <c r="BP17" i="48" s="1"/>
  <c r="BQ17" i="48" s="1"/>
  <c r="BR17" i="48" s="1"/>
  <c r="BS17" i="48" s="1"/>
  <c r="BT17" i="48" s="1"/>
  <c r="BU17" i="48" s="1"/>
  <c r="BV17" i="48" s="1"/>
  <c r="BW17" i="48" s="1"/>
  <c r="BX17" i="48" s="1"/>
  <c r="BY17" i="48" s="1"/>
  <c r="BZ17" i="48" s="1"/>
  <c r="CA17" i="48" s="1"/>
  <c r="CB17" i="48" s="1"/>
  <c r="CC17" i="48" s="1"/>
  <c r="CD17" i="48" s="1"/>
  <c r="CE17" i="48" s="1"/>
  <c r="CF17" i="48" s="1"/>
  <c r="CG17" i="48" s="1"/>
  <c r="CH17" i="48" s="1"/>
  <c r="CI17" i="48" s="1"/>
  <c r="CJ17" i="48" s="1"/>
  <c r="CK17" i="48" s="1"/>
  <c r="CL17" i="48" s="1"/>
  <c r="CM17" i="48" s="1"/>
  <c r="CN17" i="48" s="1"/>
  <c r="CO17" i="48" s="1"/>
  <c r="CP17" i="48" s="1"/>
  <c r="CQ17" i="48" s="1"/>
  <c r="CR17" i="48" s="1"/>
  <c r="CS17" i="48" s="1"/>
  <c r="CT17" i="48" s="1"/>
  <c r="CU17" i="48" s="1"/>
  <c r="CV17" i="48" s="1"/>
  <c r="CW17" i="48" s="1"/>
  <c r="CX17" i="48" s="1"/>
  <c r="CY17" i="48" s="1"/>
  <c r="BF42" i="40"/>
  <c r="BL77" i="51"/>
  <c r="AH76" i="55"/>
  <c r="AH113" i="44" s="1"/>
  <c r="BW108" i="57"/>
  <c r="BI56" i="44"/>
  <c r="AE79" i="55"/>
  <c r="AE113" i="47" s="1"/>
  <c r="BT111" i="57"/>
  <c r="BI56" i="1"/>
  <c r="BH135" i="1"/>
  <c r="BN226" i="57"/>
  <c r="AS46" i="41"/>
  <c r="AY56" i="55"/>
  <c r="AX170" i="33"/>
  <c r="AC150" i="33"/>
  <c r="AG143" i="33"/>
  <c r="DU27" i="57"/>
  <c r="DU8" i="57" s="1"/>
  <c r="BD195" i="33" s="1"/>
  <c r="BE40" i="40"/>
  <c r="BD31" i="40"/>
  <c r="BI123" i="41"/>
  <c r="BI122" i="41" s="1"/>
  <c r="BD20" i="43"/>
  <c r="BC19" i="43"/>
  <c r="BD20" i="40"/>
  <c r="BC19" i="40"/>
  <c r="AD120" i="47"/>
  <c r="BD20" i="32"/>
  <c r="BC19" i="32"/>
  <c r="AY63" i="55"/>
  <c r="AX177" i="33"/>
  <c r="AH145" i="33"/>
  <c r="AA152" i="33"/>
  <c r="AY67" i="55"/>
  <c r="AX181" i="33"/>
  <c r="DY22" i="57"/>
  <c r="DY3" i="57" s="1"/>
  <c r="BH190" i="33" s="1"/>
  <c r="BI40" i="1"/>
  <c r="BH31" i="1"/>
  <c r="BJ17" i="40"/>
  <c r="BK17" i="40" s="1"/>
  <c r="BL17" i="40" s="1"/>
  <c r="BM17" i="40" s="1"/>
  <c r="BN17" i="40" s="1"/>
  <c r="BO17" i="40" s="1"/>
  <c r="BP17" i="40" s="1"/>
  <c r="BQ17" i="40" s="1"/>
  <c r="BR17" i="40" s="1"/>
  <c r="BS17" i="40" s="1"/>
  <c r="BT17" i="40" s="1"/>
  <c r="BU17" i="40" s="1"/>
  <c r="BV17" i="40" s="1"/>
  <c r="BW17" i="40" s="1"/>
  <c r="BX17" i="40" s="1"/>
  <c r="BY17" i="40" s="1"/>
  <c r="BZ17" i="40" s="1"/>
  <c r="CA17" i="40" s="1"/>
  <c r="CB17" i="40" s="1"/>
  <c r="CC17" i="40" s="1"/>
  <c r="CD17" i="40" s="1"/>
  <c r="CE17" i="40" s="1"/>
  <c r="CF17" i="40" s="1"/>
  <c r="CG17" i="40" s="1"/>
  <c r="CH17" i="40" s="1"/>
  <c r="CI17" i="40" s="1"/>
  <c r="CJ17" i="40" s="1"/>
  <c r="CK17" i="40" s="1"/>
  <c r="CL17" i="40" s="1"/>
  <c r="CM17" i="40" s="1"/>
  <c r="CN17" i="40" s="1"/>
  <c r="CO17" i="40" s="1"/>
  <c r="CP17" i="40" s="1"/>
  <c r="CQ17" i="40" s="1"/>
  <c r="CR17" i="40" s="1"/>
  <c r="CS17" i="40" s="1"/>
  <c r="CT17" i="40" s="1"/>
  <c r="CU17" i="40" s="1"/>
  <c r="CV17" i="40" s="1"/>
  <c r="CW17" i="40" s="1"/>
  <c r="CX17" i="40" s="1"/>
  <c r="CY17" i="40" s="1"/>
  <c r="F155" i="41"/>
  <c r="F64" i="41"/>
  <c r="F65" i="41" s="1"/>
  <c r="F155" i="42"/>
  <c r="F64" i="42"/>
  <c r="F65" i="42" s="1"/>
  <c r="BN228" i="57"/>
  <c r="AS46" i="43"/>
  <c r="AI120" i="32"/>
  <c r="AI72" i="55"/>
  <c r="AI113" i="41" s="1"/>
  <c r="BX104" i="57"/>
  <c r="BC19" i="46"/>
  <c r="BD20" i="46"/>
  <c r="AY42" i="48"/>
  <c r="BE82" i="51"/>
  <c r="AG149" i="33"/>
  <c r="BD42" i="44"/>
  <c r="BJ78" i="51"/>
  <c r="Z183" i="33"/>
  <c r="BR5" i="51"/>
  <c r="BR16" i="51" s="1"/>
  <c r="BF55" i="51"/>
  <c r="BF22" i="32" s="1"/>
  <c r="BH56" i="45"/>
  <c r="AC81" i="55"/>
  <c r="AC113" i="49" s="1"/>
  <c r="BR113" i="57"/>
  <c r="BJ17" i="46"/>
  <c r="BK17" i="46" s="1"/>
  <c r="BL17" i="46" s="1"/>
  <c r="BM17" i="46" s="1"/>
  <c r="BN17" i="46" s="1"/>
  <c r="BO17" i="46" s="1"/>
  <c r="BP17" i="46" s="1"/>
  <c r="BQ17" i="46" s="1"/>
  <c r="BR17" i="46" s="1"/>
  <c r="BS17" i="46" s="1"/>
  <c r="BT17" i="46" s="1"/>
  <c r="BU17" i="46" s="1"/>
  <c r="BV17" i="46" s="1"/>
  <c r="BW17" i="46" s="1"/>
  <c r="BX17" i="46" s="1"/>
  <c r="BY17" i="46" s="1"/>
  <c r="BZ17" i="46" s="1"/>
  <c r="CA17" i="46" s="1"/>
  <c r="CB17" i="46" s="1"/>
  <c r="CC17" i="46" s="1"/>
  <c r="CD17" i="46" s="1"/>
  <c r="CE17" i="46" s="1"/>
  <c r="CF17" i="46" s="1"/>
  <c r="CG17" i="46" s="1"/>
  <c r="CH17" i="46" s="1"/>
  <c r="CI17" i="46" s="1"/>
  <c r="CJ17" i="46" s="1"/>
  <c r="CK17" i="46" s="1"/>
  <c r="CL17" i="46" s="1"/>
  <c r="CM17" i="46" s="1"/>
  <c r="CN17" i="46" s="1"/>
  <c r="CO17" i="46" s="1"/>
  <c r="CP17" i="46" s="1"/>
  <c r="CQ17" i="46" s="1"/>
  <c r="CR17" i="46" s="1"/>
  <c r="CS17" i="46" s="1"/>
  <c r="CT17" i="46" s="1"/>
  <c r="CU17" i="46" s="1"/>
  <c r="CV17" i="46" s="1"/>
  <c r="CW17" i="46" s="1"/>
  <c r="CX17" i="46" s="1"/>
  <c r="CY17" i="46" s="1"/>
  <c r="F64" i="1"/>
  <c r="F155" i="1"/>
  <c r="BJ17" i="47"/>
  <c r="BK17" i="47" s="1"/>
  <c r="BL17" i="47" s="1"/>
  <c r="BM17" i="47" s="1"/>
  <c r="BN17" i="47" s="1"/>
  <c r="BO17" i="47" s="1"/>
  <c r="BP17" i="47" s="1"/>
  <c r="BQ17" i="47" s="1"/>
  <c r="BR17" i="47" s="1"/>
  <c r="BS17" i="47" s="1"/>
  <c r="BT17" i="47" s="1"/>
  <c r="BU17" i="47" s="1"/>
  <c r="BV17" i="47" s="1"/>
  <c r="BW17" i="47" s="1"/>
  <c r="BX17" i="47" s="1"/>
  <c r="BY17" i="47" s="1"/>
  <c r="BZ17" i="47" s="1"/>
  <c r="CA17" i="47" s="1"/>
  <c r="CB17" i="47" s="1"/>
  <c r="CC17" i="47" s="1"/>
  <c r="CD17" i="47" s="1"/>
  <c r="CE17" i="47" s="1"/>
  <c r="CF17" i="47" s="1"/>
  <c r="CG17" i="47" s="1"/>
  <c r="CH17" i="47" s="1"/>
  <c r="CI17" i="47" s="1"/>
  <c r="CJ17" i="47" s="1"/>
  <c r="CK17" i="47" s="1"/>
  <c r="CL17" i="47" s="1"/>
  <c r="CM17" i="47" s="1"/>
  <c r="CN17" i="47" s="1"/>
  <c r="CO17" i="47" s="1"/>
  <c r="CP17" i="47" s="1"/>
  <c r="CQ17" i="47" s="1"/>
  <c r="CR17" i="47" s="1"/>
  <c r="CS17" i="47" s="1"/>
  <c r="CT17" i="47" s="1"/>
  <c r="CU17" i="47" s="1"/>
  <c r="CV17" i="47" s="1"/>
  <c r="CW17" i="47" s="1"/>
  <c r="CX17" i="47" s="1"/>
  <c r="CY17" i="47" s="1"/>
  <c r="F64" i="43"/>
  <c r="F65" i="43" s="1"/>
  <c r="F155" i="43"/>
  <c r="AG120" i="44"/>
  <c r="AG148" i="33"/>
  <c r="BA42" i="47"/>
  <c r="BA40" i="47" s="1"/>
  <c r="BG81" i="51"/>
  <c r="AY62" i="55"/>
  <c r="AX176" i="33"/>
  <c r="BR8" i="51"/>
  <c r="BF58" i="51"/>
  <c r="BF22" i="43" s="1"/>
  <c r="BR10" i="51"/>
  <c r="BF60" i="51"/>
  <c r="BF22" i="44" s="1"/>
  <c r="AG146" i="33"/>
  <c r="AR70" i="55"/>
  <c r="AR113" i="1" s="1"/>
  <c r="CG102" i="57"/>
  <c r="AJ73" i="55"/>
  <c r="AJ113" i="42" s="1"/>
  <c r="BY105" i="57"/>
  <c r="BJ17" i="42"/>
  <c r="BK17" i="42" s="1"/>
  <c r="BL17" i="42" s="1"/>
  <c r="BM17" i="42" s="1"/>
  <c r="BN17" i="42" s="1"/>
  <c r="BO17" i="42" s="1"/>
  <c r="BP17" i="42" s="1"/>
  <c r="BQ17" i="42" s="1"/>
  <c r="BR17" i="42" s="1"/>
  <c r="BS17" i="42" s="1"/>
  <c r="BT17" i="42" s="1"/>
  <c r="BU17" i="42" s="1"/>
  <c r="BV17" i="42" s="1"/>
  <c r="BW17" i="42" s="1"/>
  <c r="BX17" i="42" s="1"/>
  <c r="BY17" i="42" s="1"/>
  <c r="BZ17" i="42" s="1"/>
  <c r="CA17" i="42" s="1"/>
  <c r="CB17" i="42" s="1"/>
  <c r="CC17" i="42" s="1"/>
  <c r="CD17" i="42" s="1"/>
  <c r="CE17" i="42" s="1"/>
  <c r="CF17" i="42" s="1"/>
  <c r="CG17" i="42" s="1"/>
  <c r="CH17" i="42" s="1"/>
  <c r="CI17" i="42" s="1"/>
  <c r="CJ17" i="42" s="1"/>
  <c r="CK17" i="42" s="1"/>
  <c r="CL17" i="42" s="1"/>
  <c r="CM17" i="42" s="1"/>
  <c r="CN17" i="42" s="1"/>
  <c r="CO17" i="42" s="1"/>
  <c r="CP17" i="42" s="1"/>
  <c r="CQ17" i="42" s="1"/>
  <c r="CR17" i="42" s="1"/>
  <c r="CS17" i="42" s="1"/>
  <c r="CT17" i="42" s="1"/>
  <c r="CU17" i="42" s="1"/>
  <c r="CV17" i="42" s="1"/>
  <c r="CW17" i="42" s="1"/>
  <c r="CX17" i="42" s="1"/>
  <c r="CY17" i="42" s="1"/>
  <c r="AH120" i="46"/>
  <c r="BF42" i="43"/>
  <c r="BL76" i="51"/>
  <c r="BG42" i="41"/>
  <c r="BG40" i="41" s="1"/>
  <c r="BM74" i="51"/>
  <c r="BJ17" i="41"/>
  <c r="BK17" i="41" s="1"/>
  <c r="BL17" i="41" s="1"/>
  <c r="BM17" i="41" s="1"/>
  <c r="BN17" i="41" s="1"/>
  <c r="BO17" i="41" s="1"/>
  <c r="BP17" i="41" s="1"/>
  <c r="BQ17" i="41" s="1"/>
  <c r="BR17" i="41" s="1"/>
  <c r="BS17" i="41" s="1"/>
  <c r="BT17" i="41" s="1"/>
  <c r="BU17" i="41" s="1"/>
  <c r="BV17" i="41" s="1"/>
  <c r="BW17" i="41" s="1"/>
  <c r="BX17" i="41" s="1"/>
  <c r="BY17" i="41" s="1"/>
  <c r="BZ17" i="41" s="1"/>
  <c r="CA17" i="41" s="1"/>
  <c r="CB17" i="41" s="1"/>
  <c r="CC17" i="41" s="1"/>
  <c r="CD17" i="41" s="1"/>
  <c r="CE17" i="41" s="1"/>
  <c r="CF17" i="41" s="1"/>
  <c r="CG17" i="41" s="1"/>
  <c r="CH17" i="41" s="1"/>
  <c r="CI17" i="41" s="1"/>
  <c r="CJ17" i="41" s="1"/>
  <c r="CK17" i="41" s="1"/>
  <c r="CL17" i="41" s="1"/>
  <c r="CM17" i="41" s="1"/>
  <c r="CN17" i="41" s="1"/>
  <c r="CO17" i="41" s="1"/>
  <c r="CP17" i="41" s="1"/>
  <c r="CQ17" i="41" s="1"/>
  <c r="CR17" i="41" s="1"/>
  <c r="CS17" i="41" s="1"/>
  <c r="CT17" i="41" s="1"/>
  <c r="CU17" i="41" s="1"/>
  <c r="CV17" i="41" s="1"/>
  <c r="CW17" i="41" s="1"/>
  <c r="CX17" i="41" s="1"/>
  <c r="CY17" i="41" s="1"/>
  <c r="F155" i="32"/>
  <c r="F64" i="32"/>
  <c r="F65" i="32" s="1"/>
  <c r="BR12" i="51"/>
  <c r="BF62" i="51"/>
  <c r="BF22" i="46" s="1"/>
  <c r="AY59" i="55"/>
  <c r="AX173" i="33"/>
  <c r="BN230" i="57"/>
  <c r="AS46" i="44"/>
  <c r="BI56" i="40"/>
  <c r="BF65" i="51"/>
  <c r="BF22" i="49" s="1"/>
  <c r="BR15" i="51"/>
  <c r="BH42" i="42"/>
  <c r="BN75" i="51"/>
  <c r="BI42" i="42" s="1"/>
  <c r="AY58" i="55"/>
  <c r="AX172" i="33"/>
  <c r="BN231" i="57"/>
  <c r="AS46" i="45"/>
  <c r="DS29" i="57"/>
  <c r="DS10" i="57" s="1"/>
  <c r="BB197" i="33" s="1"/>
  <c r="BC40" i="45"/>
  <c r="BB31" i="45"/>
  <c r="B59" i="41"/>
  <c r="DO32" i="57"/>
  <c r="DO13" i="57" s="1"/>
  <c r="AX200" i="33" s="1"/>
  <c r="AY40" i="48"/>
  <c r="AX31" i="48"/>
  <c r="DU26" i="57"/>
  <c r="DU7" i="57" s="1"/>
  <c r="BD194" i="33" s="1"/>
  <c r="BE40" i="43"/>
  <c r="BD31" i="43"/>
  <c r="DW25" i="57"/>
  <c r="DW6" i="57" s="1"/>
  <c r="BF193" i="33" s="1"/>
  <c r="BG40" i="42"/>
  <c r="BF31" i="42"/>
  <c r="BF64" i="51"/>
  <c r="BF22" i="48" s="1"/>
  <c r="BR14" i="51"/>
  <c r="BR13" i="51"/>
  <c r="BF63" i="51"/>
  <c r="BF22" i="47" s="1"/>
  <c r="BI56" i="47"/>
  <c r="AH144" i="33"/>
  <c r="BJ17" i="49"/>
  <c r="BK17" i="49" s="1"/>
  <c r="BL17" i="49" s="1"/>
  <c r="BM17" i="49" s="1"/>
  <c r="BN17" i="49" s="1"/>
  <c r="BO17" i="49" s="1"/>
  <c r="BP17" i="49" s="1"/>
  <c r="BQ17" i="49" s="1"/>
  <c r="BR17" i="49" s="1"/>
  <c r="BS17" i="49" s="1"/>
  <c r="BT17" i="49" s="1"/>
  <c r="BU17" i="49" s="1"/>
  <c r="BV17" i="49" s="1"/>
  <c r="BW17" i="49" s="1"/>
  <c r="BX17" i="49" s="1"/>
  <c r="BY17" i="49" s="1"/>
  <c r="BZ17" i="49" s="1"/>
  <c r="CA17" i="49" s="1"/>
  <c r="CB17" i="49" s="1"/>
  <c r="CC17" i="49" s="1"/>
  <c r="CD17" i="49" s="1"/>
  <c r="CE17" i="49" s="1"/>
  <c r="CF17" i="49" s="1"/>
  <c r="CG17" i="49" s="1"/>
  <c r="CH17" i="49" s="1"/>
  <c r="CI17" i="49" s="1"/>
  <c r="CJ17" i="49" s="1"/>
  <c r="CK17" i="49" s="1"/>
  <c r="CL17" i="49" s="1"/>
  <c r="CM17" i="49" s="1"/>
  <c r="CN17" i="49" s="1"/>
  <c r="CO17" i="49" s="1"/>
  <c r="CP17" i="49" s="1"/>
  <c r="CQ17" i="49" s="1"/>
  <c r="CR17" i="49" s="1"/>
  <c r="CS17" i="49" s="1"/>
  <c r="CT17" i="49" s="1"/>
  <c r="CU17" i="49" s="1"/>
  <c r="CV17" i="49" s="1"/>
  <c r="CW17" i="49" s="1"/>
  <c r="CX17" i="49" s="1"/>
  <c r="CY17" i="49" s="1"/>
  <c r="AI77" i="55"/>
  <c r="AI113" i="45" s="1"/>
  <c r="BX109" i="57"/>
  <c r="AQ120" i="1"/>
  <c r="AI120" i="42"/>
  <c r="AH120" i="45"/>
  <c r="BN233" i="57"/>
  <c r="AS46" i="47"/>
  <c r="BJ17" i="45"/>
  <c r="BK17" i="45" s="1"/>
  <c r="BL17" i="45" s="1"/>
  <c r="BM17" i="45" s="1"/>
  <c r="BN17" i="45" s="1"/>
  <c r="BO17" i="45" s="1"/>
  <c r="BP17" i="45" s="1"/>
  <c r="BQ17" i="45" s="1"/>
  <c r="BR17" i="45" s="1"/>
  <c r="BS17" i="45" s="1"/>
  <c r="BT17" i="45" s="1"/>
  <c r="BU17" i="45" s="1"/>
  <c r="BV17" i="45" s="1"/>
  <c r="BW17" i="45" s="1"/>
  <c r="BX17" i="45" s="1"/>
  <c r="BY17" i="45" s="1"/>
  <c r="BZ17" i="45" s="1"/>
  <c r="CA17" i="45" s="1"/>
  <c r="CB17" i="45" s="1"/>
  <c r="CC17" i="45" s="1"/>
  <c r="CD17" i="45" s="1"/>
  <c r="CE17" i="45" s="1"/>
  <c r="CF17" i="45" s="1"/>
  <c r="CG17" i="45" s="1"/>
  <c r="CH17" i="45" s="1"/>
  <c r="CI17" i="45" s="1"/>
  <c r="CJ17" i="45" s="1"/>
  <c r="CK17" i="45" s="1"/>
  <c r="CL17" i="45" s="1"/>
  <c r="CM17" i="45" s="1"/>
  <c r="CN17" i="45" s="1"/>
  <c r="CO17" i="45" s="1"/>
  <c r="CP17" i="45" s="1"/>
  <c r="CQ17" i="45" s="1"/>
  <c r="CR17" i="45" s="1"/>
  <c r="CS17" i="45" s="1"/>
  <c r="CT17" i="45" s="1"/>
  <c r="CU17" i="45" s="1"/>
  <c r="CV17" i="45" s="1"/>
  <c r="CW17" i="45" s="1"/>
  <c r="CX17" i="45" s="1"/>
  <c r="CY17" i="45" s="1"/>
  <c r="BC19" i="47"/>
  <c r="BD20" i="47"/>
  <c r="DS28" i="57"/>
  <c r="DS9" i="57" s="1"/>
  <c r="BB196" i="33" s="1"/>
  <c r="BC40" i="44"/>
  <c r="BB31" i="44"/>
  <c r="BA42" i="46"/>
  <c r="BA40" i="46" s="1"/>
  <c r="BG80" i="51"/>
  <c r="DN33" i="57"/>
  <c r="DN14" i="57" s="1"/>
  <c r="AW201" i="33" s="1"/>
  <c r="AW202" i="33" s="1"/>
  <c r="AW98" i="33" s="1"/>
  <c r="AX40" i="49"/>
  <c r="AW31" i="49"/>
  <c r="AH120" i="41"/>
  <c r="BD20" i="44"/>
  <c r="BC19" i="44"/>
  <c r="AC80" i="55"/>
  <c r="AC113" i="48" s="1"/>
  <c r="BR112" i="57"/>
  <c r="BQ115" i="57"/>
  <c r="BR9" i="51"/>
  <c r="BF59" i="51"/>
  <c r="BF22" i="40" s="1"/>
  <c r="BI123" i="49"/>
  <c r="BI122" i="49" s="1"/>
  <c r="G64" i="59"/>
  <c r="AY66" i="55"/>
  <c r="AX180" i="33"/>
  <c r="BJ17" i="43"/>
  <c r="BK17" i="43" s="1"/>
  <c r="BL17" i="43" s="1"/>
  <c r="BM17" i="43" s="1"/>
  <c r="BN17" i="43" s="1"/>
  <c r="BO17" i="43" s="1"/>
  <c r="BP17" i="43" s="1"/>
  <c r="BQ17" i="43" s="1"/>
  <c r="BR17" i="43" s="1"/>
  <c r="BS17" i="43" s="1"/>
  <c r="BT17" i="43" s="1"/>
  <c r="BU17" i="43" s="1"/>
  <c r="BV17" i="43" s="1"/>
  <c r="BW17" i="43" s="1"/>
  <c r="BX17" i="43" s="1"/>
  <c r="BY17" i="43" s="1"/>
  <c r="BZ17" i="43" s="1"/>
  <c r="CA17" i="43" s="1"/>
  <c r="CB17" i="43" s="1"/>
  <c r="CC17" i="43" s="1"/>
  <c r="CD17" i="43" s="1"/>
  <c r="CE17" i="43" s="1"/>
  <c r="CF17" i="43" s="1"/>
  <c r="CG17" i="43" s="1"/>
  <c r="CH17" i="43" s="1"/>
  <c r="CI17" i="43" s="1"/>
  <c r="CJ17" i="43" s="1"/>
  <c r="CK17" i="43" s="1"/>
  <c r="CL17" i="43" s="1"/>
  <c r="CM17" i="43" s="1"/>
  <c r="CN17" i="43" s="1"/>
  <c r="CO17" i="43" s="1"/>
  <c r="CP17" i="43" s="1"/>
  <c r="CQ17" i="43" s="1"/>
  <c r="CR17" i="43" s="1"/>
  <c r="CS17" i="43" s="1"/>
  <c r="CT17" i="43" s="1"/>
  <c r="CU17" i="43" s="1"/>
  <c r="CV17" i="43" s="1"/>
  <c r="CW17" i="43" s="1"/>
  <c r="CX17" i="43" s="1"/>
  <c r="CY17" i="43" s="1"/>
  <c r="BN232" i="57"/>
  <c r="AS46" i="46"/>
  <c r="BN227" i="57"/>
  <c r="AS46" i="42"/>
  <c r="AI78" i="55"/>
  <c r="AI113" i="46" s="1"/>
  <c r="BX110" i="57"/>
  <c r="AP141" i="33"/>
  <c r="BG54" i="51"/>
  <c r="BG22" i="1" s="1"/>
  <c r="BS4" i="51"/>
  <c r="BC20" i="41"/>
  <c r="BB19" i="41"/>
  <c r="BC19" i="48"/>
  <c r="BD20" i="48"/>
  <c r="B59" i="46"/>
  <c r="BD20" i="49"/>
  <c r="BC19" i="49"/>
  <c r="DY23" i="57" l="1"/>
  <c r="DY4" i="57" s="1"/>
  <c r="BH191" i="33" s="1"/>
  <c r="BI40" i="32"/>
  <c r="BH31" i="32"/>
  <c r="DR31" i="57"/>
  <c r="DR12" i="57" s="1"/>
  <c r="BA199" i="33" s="1"/>
  <c r="BA31" i="47"/>
  <c r="DX24" i="57"/>
  <c r="DX5" i="57" s="1"/>
  <c r="BG192" i="33" s="1"/>
  <c r="BH40" i="41"/>
  <c r="BG31" i="41"/>
  <c r="DR30" i="57"/>
  <c r="DR11" i="57" s="1"/>
  <c r="BA198" i="33" s="1"/>
  <c r="BB40" i="46"/>
  <c r="BA31" i="46"/>
  <c r="AD81" i="55"/>
  <c r="AD113" i="49" s="1"/>
  <c r="BS113" i="57"/>
  <c r="G46" i="56"/>
  <c r="F49" i="56"/>
  <c r="AI144" i="33"/>
  <c r="AZ67" i="55"/>
  <c r="AY181" i="33"/>
  <c r="BO235" i="57"/>
  <c r="AT46" i="49"/>
  <c r="G101" i="40"/>
  <c r="G214" i="33" s="1"/>
  <c r="G66" i="40"/>
  <c r="BG62" i="51"/>
  <c r="BG22" i="46" s="1"/>
  <c r="BS12" i="51"/>
  <c r="AC120" i="48"/>
  <c r="AQ141" i="33"/>
  <c r="BB42" i="47"/>
  <c r="BB40" i="47" s="1"/>
  <c r="BH81" i="51"/>
  <c r="BE42" i="44"/>
  <c r="BK78" i="51"/>
  <c r="AZ65" i="55"/>
  <c r="AY179" i="33"/>
  <c r="G101" i="46"/>
  <c r="G217" i="33" s="1"/>
  <c r="G66" i="46"/>
  <c r="AJ75" i="55"/>
  <c r="AJ113" i="40" s="1"/>
  <c r="BY107" i="57"/>
  <c r="AZ64" i="55"/>
  <c r="AY178" i="33"/>
  <c r="BS7" i="51"/>
  <c r="BG57" i="51"/>
  <c r="BG22" i="42" s="1"/>
  <c r="AB151" i="33"/>
  <c r="AZ62" i="55"/>
  <c r="AY176" i="33"/>
  <c r="BE20" i="44"/>
  <c r="BD19" i="44"/>
  <c r="AJ77" i="55"/>
  <c r="AJ113" i="45" s="1"/>
  <c r="BY109" i="57"/>
  <c r="AA183" i="33"/>
  <c r="BO226" i="57"/>
  <c r="AT46" i="41"/>
  <c r="G101" i="49"/>
  <c r="G220" i="33" s="1"/>
  <c r="G66" i="49"/>
  <c r="AI120" i="40"/>
  <c r="BO233" i="57"/>
  <c r="AT46" i="47"/>
  <c r="F9" i="61"/>
  <c r="F23" i="61" s="1"/>
  <c r="F68" i="44"/>
  <c r="AH148" i="33"/>
  <c r="BS8" i="51"/>
  <c r="BG58" i="51"/>
  <c r="BG22" i="43" s="1"/>
  <c r="BS5" i="51"/>
  <c r="BG55" i="51"/>
  <c r="BG22" i="32" s="1"/>
  <c r="AZ61" i="55"/>
  <c r="AY175" i="33"/>
  <c r="F4" i="61"/>
  <c r="F18" i="61" s="1"/>
  <c r="F68" i="32"/>
  <c r="BC19" i="41"/>
  <c r="BD20" i="41"/>
  <c r="G101" i="48"/>
  <c r="G219" i="33" s="1"/>
  <c r="G66" i="48"/>
  <c r="G101" i="43"/>
  <c r="G213" i="33" s="1"/>
  <c r="G66" i="43"/>
  <c r="AZ58" i="55"/>
  <c r="AY172" i="33"/>
  <c r="F7" i="61"/>
  <c r="F21" i="61" s="1"/>
  <c r="F68" i="43"/>
  <c r="BO234" i="57"/>
  <c r="AT46" i="48"/>
  <c r="BO224" i="57"/>
  <c r="AT46" i="1"/>
  <c r="BS15" i="51"/>
  <c r="BG65" i="51"/>
  <c r="BG22" i="49" s="1"/>
  <c r="BE20" i="40"/>
  <c r="BD19" i="40"/>
  <c r="AI142" i="33"/>
  <c r="B59" i="44"/>
  <c r="AK74" i="55"/>
  <c r="AK113" i="43" s="1"/>
  <c r="BZ106" i="57"/>
  <c r="BO231" i="57"/>
  <c r="AT46" i="45"/>
  <c r="B59" i="47"/>
  <c r="AF79" i="55"/>
  <c r="AF113" i="47" s="1"/>
  <c r="BU111" i="57"/>
  <c r="BI127" i="33"/>
  <c r="BI82" i="33" s="1"/>
  <c r="BI67" i="59" s="1"/>
  <c r="BH82" i="33"/>
  <c r="BH67" i="59" s="1"/>
  <c r="AK71" i="55"/>
  <c r="AK113" i="32" s="1"/>
  <c r="BZ103" i="57"/>
  <c r="AZ57" i="55"/>
  <c r="AY171" i="33"/>
  <c r="AJ120" i="43"/>
  <c r="BS10" i="51"/>
  <c r="BG60" i="51"/>
  <c r="BG22" i="44" s="1"/>
  <c r="BO229" i="57"/>
  <c r="AT46" i="40"/>
  <c r="DZ22" i="57"/>
  <c r="DZ3" i="57" s="1"/>
  <c r="BI190" i="33" s="1"/>
  <c r="BJ40" i="1"/>
  <c r="BJ31" i="1" s="1"/>
  <c r="BJ66" i="1" s="1"/>
  <c r="BI31" i="1"/>
  <c r="F60" i="56"/>
  <c r="F133" i="33" s="1"/>
  <c r="F59" i="56"/>
  <c r="AZ56" i="55"/>
  <c r="AY170" i="33"/>
  <c r="AI120" i="45"/>
  <c r="BB42" i="49"/>
  <c r="BH83" i="51"/>
  <c r="G101" i="47"/>
  <c r="G218" i="33" s="1"/>
  <c r="G66" i="47"/>
  <c r="AJ78" i="55"/>
  <c r="AJ113" i="46" s="1"/>
  <c r="BY110" i="57"/>
  <c r="AI120" i="46"/>
  <c r="G101" i="41"/>
  <c r="G211" i="33" s="1"/>
  <c r="G66" i="41"/>
  <c r="AD150" i="33"/>
  <c r="BG64" i="51"/>
  <c r="BG22" i="48" s="1"/>
  <c r="BS14" i="51"/>
  <c r="B59" i="40"/>
  <c r="F59" i="1"/>
  <c r="F65" i="1"/>
  <c r="BO228" i="57"/>
  <c r="AT46" i="43"/>
  <c r="BE20" i="43"/>
  <c r="BD19" i="43"/>
  <c r="AJ120" i="32"/>
  <c r="G41" i="56"/>
  <c r="G101" i="45"/>
  <c r="G216" i="33" s="1"/>
  <c r="G66" i="45"/>
  <c r="BS6" i="51"/>
  <c r="BG56" i="51"/>
  <c r="BG22" i="41" s="1"/>
  <c r="AZ42" i="48"/>
  <c r="BF82" i="51"/>
  <c r="G101" i="42"/>
  <c r="G212" i="33" s="1"/>
  <c r="G66" i="42"/>
  <c r="BH56" i="32"/>
  <c r="BG34" i="33"/>
  <c r="BD19" i="46"/>
  <c r="BE20" i="46"/>
  <c r="BO232" i="57"/>
  <c r="AT46" i="46"/>
  <c r="F6" i="61"/>
  <c r="F20" i="61" s="1"/>
  <c r="F68" i="42"/>
  <c r="AI76" i="55"/>
  <c r="AI113" i="44" s="1"/>
  <c r="BX108" i="57"/>
  <c r="F11" i="61"/>
  <c r="F25" i="61" s="1"/>
  <c r="F68" i="46"/>
  <c r="AB152" i="33"/>
  <c r="F12" i="61"/>
  <c r="F26" i="61" s="1"/>
  <c r="F68" i="47"/>
  <c r="AR120" i="1"/>
  <c r="AH146" i="33"/>
  <c r="DP32" i="57"/>
  <c r="DP13" i="57" s="1"/>
  <c r="AY200" i="33" s="1"/>
  <c r="AZ40" i="48"/>
  <c r="AY31" i="48"/>
  <c r="BI56" i="45"/>
  <c r="F52" i="56"/>
  <c r="BT4" i="51"/>
  <c r="BH54" i="51"/>
  <c r="BH22" i="1" s="1"/>
  <c r="AH143" i="33"/>
  <c r="AZ63" i="55"/>
  <c r="AY177" i="33"/>
  <c r="G101" i="32"/>
  <c r="G210" i="33" s="1"/>
  <c r="G66" i="32"/>
  <c r="G97" i="33"/>
  <c r="G106" i="1"/>
  <c r="AE120" i="47"/>
  <c r="BS13" i="51"/>
  <c r="BG63" i="51"/>
  <c r="BG22" i="47" s="1"/>
  <c r="AH149" i="33"/>
  <c r="DX25" i="57"/>
  <c r="DX6" i="57" s="1"/>
  <c r="BG193" i="33" s="1"/>
  <c r="BH40" i="42"/>
  <c r="BG31" i="42"/>
  <c r="AK73" i="55"/>
  <c r="AK113" i="42" s="1"/>
  <c r="BZ105" i="57"/>
  <c r="AH120" i="44"/>
  <c r="BD42" i="45"/>
  <c r="BD40" i="45" s="1"/>
  <c r="BJ79" i="51"/>
  <c r="AC120" i="49"/>
  <c r="BS9" i="51"/>
  <c r="BG59" i="51"/>
  <c r="BG22" i="40" s="1"/>
  <c r="F10" i="61"/>
  <c r="F24" i="61" s="1"/>
  <c r="F68" i="45"/>
  <c r="F14" i="61"/>
  <c r="F28" i="61" s="1"/>
  <c r="F68" i="49"/>
  <c r="AT46" i="32"/>
  <c r="BO225" i="57"/>
  <c r="DT29" i="57"/>
  <c r="DT10" i="57" s="1"/>
  <c r="BC197" i="33" s="1"/>
  <c r="BC31" i="45"/>
  <c r="BF45" i="59"/>
  <c r="BF36" i="33"/>
  <c r="BD19" i="42"/>
  <c r="BE20" i="42"/>
  <c r="AG147" i="33"/>
  <c r="BB42" i="46"/>
  <c r="BH80" i="51"/>
  <c r="F13" i="61"/>
  <c r="F27" i="61" s="1"/>
  <c r="F68" i="48"/>
  <c r="AI120" i="41"/>
  <c r="BE20" i="1"/>
  <c r="BD19" i="1"/>
  <c r="BE20" i="49"/>
  <c r="BD19" i="49"/>
  <c r="AJ120" i="42"/>
  <c r="F5" i="61"/>
  <c r="F19" i="61" s="1"/>
  <c r="F68" i="41"/>
  <c r="BI56" i="42"/>
  <c r="DV26" i="57"/>
  <c r="DV7" i="57" s="1"/>
  <c r="BE194" i="33" s="1"/>
  <c r="BR208" i="57"/>
  <c r="BF40" i="43"/>
  <c r="BE31" i="43"/>
  <c r="DV27" i="57"/>
  <c r="DV8" i="57" s="1"/>
  <c r="BE195" i="33" s="1"/>
  <c r="BR209" i="57"/>
  <c r="BF40" i="40"/>
  <c r="BE31" i="40"/>
  <c r="AD80" i="55"/>
  <c r="AD113" i="48" s="1"/>
  <c r="BS112" i="57"/>
  <c r="BR115" i="57"/>
  <c r="BG61" i="51"/>
  <c r="BG22" i="45" s="1"/>
  <c r="BS11" i="51"/>
  <c r="G101" i="44"/>
  <c r="G215" i="33" s="1"/>
  <c r="G66" i="44"/>
  <c r="BE20" i="32"/>
  <c r="BD19" i="32"/>
  <c r="AJ72" i="55"/>
  <c r="AJ113" i="41" s="1"/>
  <c r="BY104" i="57"/>
  <c r="G83" i="33"/>
  <c r="G90" i="33"/>
  <c r="AZ60" i="55"/>
  <c r="AY174" i="33"/>
  <c r="BD19" i="47"/>
  <c r="BE20" i="47"/>
  <c r="BO230" i="57"/>
  <c r="AT46" i="44"/>
  <c r="AZ59" i="55"/>
  <c r="AY173" i="33"/>
  <c r="BG42" i="40"/>
  <c r="BM77" i="51"/>
  <c r="AI145" i="33"/>
  <c r="BD19" i="48"/>
  <c r="BE20" i="48"/>
  <c r="F8" i="61"/>
  <c r="F22" i="61" s="1"/>
  <c r="F68" i="40"/>
  <c r="BH42" i="41"/>
  <c r="BN74" i="51"/>
  <c r="BI42" i="41" s="1"/>
  <c r="B59" i="49"/>
  <c r="B59" i="1"/>
  <c r="BI135" i="1"/>
  <c r="BJ56" i="1"/>
  <c r="DO33" i="57"/>
  <c r="DO14" i="57" s="1"/>
  <c r="AX201" i="33" s="1"/>
  <c r="AX202" i="33" s="1"/>
  <c r="AX98" i="33" s="1"/>
  <c r="AY40" i="49"/>
  <c r="AX31" i="49"/>
  <c r="BG42" i="43"/>
  <c r="BM76" i="51"/>
  <c r="BO227" i="57"/>
  <c r="AT46" i="42"/>
  <c r="BE20" i="45"/>
  <c r="BD19" i="45"/>
  <c r="DT28" i="57"/>
  <c r="DT9" i="57" s="1"/>
  <c r="BC196" i="33" s="1"/>
  <c r="BD40" i="44"/>
  <c r="BC31" i="44"/>
  <c r="AZ66" i="55"/>
  <c r="AY180" i="33"/>
  <c r="AS70" i="55"/>
  <c r="AS113" i="1" s="1"/>
  <c r="CH102" i="57"/>
  <c r="DU29" i="57" l="1"/>
  <c r="DU10" i="57" s="1"/>
  <c r="BD197" i="33" s="1"/>
  <c r="BD31" i="45"/>
  <c r="DS31" i="57"/>
  <c r="DS12" i="57" s="1"/>
  <c r="BB199" i="33" s="1"/>
  <c r="BB31" i="47"/>
  <c r="F139" i="42"/>
  <c r="F73" i="42"/>
  <c r="G74" i="42" s="1"/>
  <c r="F139" i="45"/>
  <c r="F73" i="45"/>
  <c r="G74" i="45" s="1"/>
  <c r="AJ120" i="40"/>
  <c r="BH59" i="51"/>
  <c r="BH22" i="40" s="1"/>
  <c r="BT9" i="51"/>
  <c r="BI59" i="51" s="1"/>
  <c r="BI22" i="40" s="1"/>
  <c r="BP229" i="57"/>
  <c r="AU46" i="40"/>
  <c r="AE81" i="55"/>
  <c r="AE113" i="49" s="1"/>
  <c r="BT113" i="57"/>
  <c r="AD120" i="49"/>
  <c r="AC152" i="33"/>
  <c r="AC183" i="33" s="1"/>
  <c r="BH60" i="51"/>
  <c r="BH22" i="44" s="1"/>
  <c r="BT10" i="51"/>
  <c r="BI60" i="51" s="1"/>
  <c r="BI22" i="44" s="1"/>
  <c r="BF20" i="40"/>
  <c r="BE19" i="40"/>
  <c r="F139" i="44"/>
  <c r="F73" i="44"/>
  <c r="G74" i="44" s="1"/>
  <c r="BA65" i="55"/>
  <c r="AZ179" i="33"/>
  <c r="BF20" i="46"/>
  <c r="BE19" i="46"/>
  <c r="BT8" i="51"/>
  <c r="BI58" i="51" s="1"/>
  <c r="BI22" i="43" s="1"/>
  <c r="BH58" i="51"/>
  <c r="BH22" i="43" s="1"/>
  <c r="BF20" i="32"/>
  <c r="BE19" i="32"/>
  <c r="BF20" i="49"/>
  <c r="BE19" i="49"/>
  <c r="AT70" i="55"/>
  <c r="AT113" i="1" s="1"/>
  <c r="CI102" i="57"/>
  <c r="BE42" i="45"/>
  <c r="BE40" i="45" s="1"/>
  <c r="BK79" i="51"/>
  <c r="BG45" i="59"/>
  <c r="BG36" i="33"/>
  <c r="BT14" i="51"/>
  <c r="BI64" i="51" s="1"/>
  <c r="BI22" i="48" s="1"/>
  <c r="BH64" i="51"/>
  <c r="BH22" i="48" s="1"/>
  <c r="AI120" i="44"/>
  <c r="BF20" i="1"/>
  <c r="BE19" i="1"/>
  <c r="AJ145" i="33"/>
  <c r="BE19" i="48"/>
  <c r="BF20" i="48"/>
  <c r="BI56" i="32"/>
  <c r="BH34" i="33"/>
  <c r="BA42" i="48"/>
  <c r="BA40" i="48" s="1"/>
  <c r="BG82" i="51"/>
  <c r="AR141" i="33"/>
  <c r="BT6" i="51"/>
  <c r="BI56" i="51" s="1"/>
  <c r="BI22" i="41" s="1"/>
  <c r="BH56" i="51"/>
  <c r="BH22" i="41" s="1"/>
  <c r="BA63" i="55"/>
  <c r="AZ177" i="33"/>
  <c r="BH57" i="51"/>
  <c r="BH22" i="42" s="1"/>
  <c r="BT7" i="51"/>
  <c r="BI57" i="51" s="1"/>
  <c r="BI22" i="42" s="1"/>
  <c r="AK120" i="42"/>
  <c r="AE80" i="55"/>
  <c r="AE113" i="48" s="1"/>
  <c r="BT112" i="57"/>
  <c r="BS115" i="57"/>
  <c r="BP234" i="57"/>
  <c r="AU46" i="48"/>
  <c r="F73" i="43"/>
  <c r="G74" i="43" s="1"/>
  <c r="F139" i="43"/>
  <c r="AI149" i="33"/>
  <c r="BF20" i="45"/>
  <c r="BE19" i="45"/>
  <c r="BF20" i="42"/>
  <c r="BE19" i="42"/>
  <c r="BT13" i="51"/>
  <c r="BI63" i="51" s="1"/>
  <c r="BI22" i="47" s="1"/>
  <c r="BH63" i="51"/>
  <c r="BH22" i="47" s="1"/>
  <c r="F139" i="47"/>
  <c r="F73" i="47"/>
  <c r="G74" i="47" s="1"/>
  <c r="AF120" i="47"/>
  <c r="AJ120" i="45"/>
  <c r="AU46" i="32"/>
  <c r="BP225" i="57"/>
  <c r="BI54" i="51"/>
  <c r="BI22" i="1" s="1"/>
  <c r="F84" i="40"/>
  <c r="F139" i="40"/>
  <c r="F73" i="40"/>
  <c r="G74" i="40" s="1"/>
  <c r="BF42" i="44"/>
  <c r="BL78" i="51"/>
  <c r="BA66" i="55"/>
  <c r="AZ180" i="33"/>
  <c r="AD120" i="48"/>
  <c r="DY25" i="57"/>
  <c r="DY6" i="57" s="1"/>
  <c r="BH193" i="33" s="1"/>
  <c r="BI40" i="42"/>
  <c r="BH31" i="42"/>
  <c r="BH42" i="40"/>
  <c r="BN77" i="51"/>
  <c r="BI42" i="40" s="1"/>
  <c r="BA58" i="55"/>
  <c r="AZ172" i="33"/>
  <c r="BH42" i="43"/>
  <c r="BN76" i="51"/>
  <c r="BI42" i="43" s="1"/>
  <c r="BP230" i="57"/>
  <c r="AU46" i="44"/>
  <c r="AE150" i="33"/>
  <c r="B59" i="42"/>
  <c r="AJ144" i="33"/>
  <c r="BA64" i="55"/>
  <c r="AZ178" i="33"/>
  <c r="BP232" i="57"/>
  <c r="AU46" i="46"/>
  <c r="DS30" i="57"/>
  <c r="DS11" i="57" s="1"/>
  <c r="BB198" i="33" s="1"/>
  <c r="BC40" i="46"/>
  <c r="BB31" i="46"/>
  <c r="BP226" i="57"/>
  <c r="AU46" i="41"/>
  <c r="BC42" i="49"/>
  <c r="BI83" i="51"/>
  <c r="DZ23" i="57"/>
  <c r="DZ4" i="57" s="1"/>
  <c r="BI191" i="33" s="1"/>
  <c r="BI31" i="32"/>
  <c r="BH55" i="51"/>
  <c r="BH22" i="32" s="1"/>
  <c r="BT5" i="51"/>
  <c r="BI55" i="51" s="1"/>
  <c r="BI22" i="32" s="1"/>
  <c r="AL73" i="55"/>
  <c r="AL113" i="42" s="1"/>
  <c r="CA105" i="57"/>
  <c r="AL71" i="55"/>
  <c r="AL113" i="32" s="1"/>
  <c r="CA103" i="57"/>
  <c r="DU28" i="57"/>
  <c r="DU9" i="57" s="1"/>
  <c r="BD196" i="33" s="1"/>
  <c r="BE40" i="44"/>
  <c r="BD31" i="44"/>
  <c r="AK120" i="32"/>
  <c r="AK78" i="55"/>
  <c r="AK113" i="46" s="1"/>
  <c r="BZ110" i="57"/>
  <c r="AJ120" i="46"/>
  <c r="BP227" i="57"/>
  <c r="AU46" i="42"/>
  <c r="G96" i="33"/>
  <c r="G109" i="1"/>
  <c r="G103" i="1" s="1"/>
  <c r="AB183" i="33"/>
  <c r="BF20" i="44"/>
  <c r="BE19" i="44"/>
  <c r="BP235" i="57"/>
  <c r="AU46" i="49"/>
  <c r="BF20" i="43"/>
  <c r="BE19" i="43"/>
  <c r="F139" i="41"/>
  <c r="F73" i="41"/>
  <c r="G74" i="41" s="1"/>
  <c r="AK72" i="55"/>
  <c r="AK113" i="41" s="1"/>
  <c r="BZ104" i="57"/>
  <c r="BS16" i="51"/>
  <c r="DQ32" i="57"/>
  <c r="DQ13" i="57" s="1"/>
  <c r="AZ200" i="33" s="1"/>
  <c r="AZ31" i="48"/>
  <c r="BC42" i="46"/>
  <c r="BI80" i="51"/>
  <c r="AC151" i="33"/>
  <c r="AG79" i="55"/>
  <c r="AG113" i="47" s="1"/>
  <c r="BV111" i="57"/>
  <c r="DW26" i="57"/>
  <c r="DW7" i="57" s="1"/>
  <c r="BF194" i="33" s="1"/>
  <c r="BG40" i="43"/>
  <c r="BF31" i="43"/>
  <c r="G104" i="33"/>
  <c r="F84" i="46"/>
  <c r="F139" i="46"/>
  <c r="F73" i="46"/>
  <c r="G74" i="46" s="1"/>
  <c r="AI148" i="33"/>
  <c r="F139" i="49"/>
  <c r="F84" i="49"/>
  <c r="F73" i="49"/>
  <c r="G74" i="49" s="1"/>
  <c r="BT15" i="51"/>
  <c r="BI65" i="51" s="1"/>
  <c r="BI22" i="49" s="1"/>
  <c r="BH65" i="51"/>
  <c r="BH22" i="49" s="1"/>
  <c r="BP233" i="57"/>
  <c r="AU46" i="47"/>
  <c r="AH147" i="33"/>
  <c r="AI146" i="33"/>
  <c r="DY24" i="57"/>
  <c r="DY5" i="57" s="1"/>
  <c r="BH192" i="33" s="1"/>
  <c r="BI40" i="41"/>
  <c r="BH31" i="41"/>
  <c r="BA59" i="55"/>
  <c r="AZ173" i="33"/>
  <c r="BE19" i="47"/>
  <c r="BF20" i="47"/>
  <c r="DP33" i="57"/>
  <c r="DP14" i="57" s="1"/>
  <c r="AY201" i="33" s="1"/>
  <c r="AY202" i="33" s="1"/>
  <c r="AY98" i="33" s="1"/>
  <c r="AZ40" i="49"/>
  <c r="AY31" i="49"/>
  <c r="BE20" i="41"/>
  <c r="BD19" i="41"/>
  <c r="BA62" i="55"/>
  <c r="AZ176" i="33"/>
  <c r="AK120" i="43"/>
  <c r="BA61" i="55"/>
  <c r="AZ175" i="33"/>
  <c r="AJ120" i="41"/>
  <c r="F3" i="61"/>
  <c r="F43" i="33"/>
  <c r="F68" i="1"/>
  <c r="AK75" i="55"/>
  <c r="AK113" i="40" s="1"/>
  <c r="BZ107" i="57"/>
  <c r="B59" i="45"/>
  <c r="AI143" i="33"/>
  <c r="BP224" i="57"/>
  <c r="AU46" i="1"/>
  <c r="BA57" i="55"/>
  <c r="AZ171" i="33"/>
  <c r="DW27" i="57"/>
  <c r="DW8" i="57" s="1"/>
  <c r="BF195" i="33" s="1"/>
  <c r="BG40" i="40"/>
  <c r="BF31" i="40"/>
  <c r="BH62" i="51"/>
  <c r="BH22" i="46" s="1"/>
  <c r="BT12" i="51"/>
  <c r="BI62" i="51" s="1"/>
  <c r="BI22" i="46" s="1"/>
  <c r="AK77" i="55"/>
  <c r="AK113" i="45" s="1"/>
  <c r="BZ109" i="57"/>
  <c r="BA60" i="55"/>
  <c r="AZ174" i="33"/>
  <c r="AJ142" i="33"/>
  <c r="BP231" i="57"/>
  <c r="AU46" i="45"/>
  <c r="BA67" i="55"/>
  <c r="AZ181" i="33"/>
  <c r="F132" i="33"/>
  <c r="F75" i="59" s="1"/>
  <c r="F61" i="56"/>
  <c r="BP228" i="57"/>
  <c r="AU46" i="43"/>
  <c r="F48" i="56"/>
  <c r="AS120" i="1"/>
  <c r="BH61" i="51"/>
  <c r="BH22" i="45" s="1"/>
  <c r="BT11" i="51"/>
  <c r="BI61" i="51" s="1"/>
  <c r="BI22" i="45" s="1"/>
  <c r="BC42" i="47"/>
  <c r="BC40" i="47" s="1"/>
  <c r="BI81" i="51"/>
  <c r="F73" i="48"/>
  <c r="G74" i="48" s="1"/>
  <c r="F139" i="48"/>
  <c r="AJ76" i="55"/>
  <c r="AJ113" i="44" s="1"/>
  <c r="BY108" i="57"/>
  <c r="BA56" i="55"/>
  <c r="AZ170" i="33"/>
  <c r="AL74" i="55"/>
  <c r="AL113" i="43" s="1"/>
  <c r="CA106" i="57"/>
  <c r="F139" i="32"/>
  <c r="F73" i="32"/>
  <c r="G74" i="32" s="1"/>
  <c r="DR32" i="57" l="1"/>
  <c r="DR13" i="57" s="1"/>
  <c r="BA200" i="33" s="1"/>
  <c r="BA31" i="48"/>
  <c r="DT31" i="57"/>
  <c r="DT12" i="57" s="1"/>
  <c r="BC199" i="33" s="1"/>
  <c r="BC31" i="47"/>
  <c r="BR211" i="57"/>
  <c r="DV29" i="57"/>
  <c r="DV10" i="57" s="1"/>
  <c r="BE197" i="33" s="1"/>
  <c r="BE31" i="45"/>
  <c r="DQ33" i="57"/>
  <c r="DQ14" i="57" s="1"/>
  <c r="AZ201" i="33" s="1"/>
  <c r="AZ202" i="33" s="1"/>
  <c r="AZ98" i="33" s="1"/>
  <c r="BA40" i="49"/>
  <c r="AZ31" i="49"/>
  <c r="BF42" i="45"/>
  <c r="BF40" i="45" s="1"/>
  <c r="BL79" i="51"/>
  <c r="AF81" i="55"/>
  <c r="AF113" i="49" s="1"/>
  <c r="BU113" i="57"/>
  <c r="BD42" i="49"/>
  <c r="BJ83" i="51"/>
  <c r="BB59" i="55"/>
  <c r="BA173" i="33"/>
  <c r="BQ229" i="57"/>
  <c r="AV46" i="40"/>
  <c r="BQ228" i="57"/>
  <c r="AV46" i="43"/>
  <c r="AH79" i="55"/>
  <c r="AH113" i="47" s="1"/>
  <c r="BW111" i="57"/>
  <c r="F84" i="47"/>
  <c r="F134" i="33"/>
  <c r="F76" i="59" s="1"/>
  <c r="F62" i="56"/>
  <c r="F135" i="33" s="1"/>
  <c r="DZ24" i="57"/>
  <c r="DZ5" i="57" s="1"/>
  <c r="BI192" i="33" s="1"/>
  <c r="BI31" i="41"/>
  <c r="AG120" i="47"/>
  <c r="BQ226" i="57"/>
  <c r="AV46" i="41"/>
  <c r="BG20" i="49"/>
  <c r="BF19" i="49"/>
  <c r="BQ235" i="57"/>
  <c r="AV46" i="49"/>
  <c r="BF19" i="44"/>
  <c r="BG20" i="44"/>
  <c r="G285" i="51"/>
  <c r="G85" i="47"/>
  <c r="G61" i="47"/>
  <c r="AT120" i="1"/>
  <c r="AL75" i="55"/>
  <c r="AL113" i="40" s="1"/>
  <c r="CA107" i="57"/>
  <c r="G101" i="1"/>
  <c r="G209" i="33" s="1"/>
  <c r="G66" i="1"/>
  <c r="BB58" i="55"/>
  <c r="BA172" i="33"/>
  <c r="BB42" i="48"/>
  <c r="BB40" i="48" s="1"/>
  <c r="BH82" i="51"/>
  <c r="AF150" i="33"/>
  <c r="DX26" i="57"/>
  <c r="DX7" i="57" s="1"/>
  <c r="BG194" i="33" s="1"/>
  <c r="BH40" i="43"/>
  <c r="BG31" i="43"/>
  <c r="DT30" i="57"/>
  <c r="DT11" i="57" s="1"/>
  <c r="BC198" i="33" s="1"/>
  <c r="BD40" i="46"/>
  <c r="BC31" i="46"/>
  <c r="AJ149" i="33"/>
  <c r="B59" i="32"/>
  <c r="B37" i="33" s="1"/>
  <c r="BI34" i="33"/>
  <c r="BG20" i="46"/>
  <c r="BF19" i="46"/>
  <c r="AK142" i="33"/>
  <c r="BF19" i="42"/>
  <c r="BG20" i="42"/>
  <c r="BQ232" i="57"/>
  <c r="AV46" i="46"/>
  <c r="F84" i="42"/>
  <c r="AK120" i="45"/>
  <c r="BG42" i="44"/>
  <c r="BM78" i="51"/>
  <c r="G280" i="51"/>
  <c r="G85" i="43"/>
  <c r="G61" i="43"/>
  <c r="BB65" i="55"/>
  <c r="BA179" i="33"/>
  <c r="BF19" i="47"/>
  <c r="BG20" i="47"/>
  <c r="BF19" i="32"/>
  <c r="BG20" i="32"/>
  <c r="BQ231" i="57"/>
  <c r="AV46" i="45"/>
  <c r="AL78" i="55"/>
  <c r="AL113" i="46" s="1"/>
  <c r="CA110" i="57"/>
  <c r="AK145" i="33"/>
  <c r="G287" i="51"/>
  <c r="G85" i="49"/>
  <c r="G61" i="49"/>
  <c r="F84" i="43"/>
  <c r="G282" i="51"/>
  <c r="G85" i="44"/>
  <c r="G61" i="44"/>
  <c r="BG20" i="43"/>
  <c r="BF19" i="43"/>
  <c r="AU70" i="55"/>
  <c r="AU113" i="1" s="1"/>
  <c r="CJ102" i="57"/>
  <c r="AJ146" i="33"/>
  <c r="BD42" i="46"/>
  <c r="BJ80" i="51"/>
  <c r="BQ233" i="57"/>
  <c r="AV46" i="47"/>
  <c r="BF19" i="48"/>
  <c r="BG20" i="48"/>
  <c r="BB60" i="55"/>
  <c r="BA174" i="33"/>
  <c r="BB62" i="55"/>
  <c r="BA176" i="33"/>
  <c r="F363" i="33"/>
  <c r="F87" i="49"/>
  <c r="F83" i="49"/>
  <c r="F88" i="49"/>
  <c r="DV28" i="57"/>
  <c r="DV9" i="57" s="1"/>
  <c r="BE196" i="33" s="1"/>
  <c r="BR210" i="57"/>
  <c r="BF40" i="44"/>
  <c r="BE31" i="44"/>
  <c r="G281" i="51"/>
  <c r="G85" i="40"/>
  <c r="G61" i="40"/>
  <c r="F84" i="44"/>
  <c r="AJ148" i="33"/>
  <c r="AS141" i="33"/>
  <c r="BQ230" i="57"/>
  <c r="AV46" i="44"/>
  <c r="BB67" i="55"/>
  <c r="BA181" i="33"/>
  <c r="F38" i="33"/>
  <c r="F42" i="33"/>
  <c r="F47" i="59" s="1"/>
  <c r="F40" i="33"/>
  <c r="F44" i="33"/>
  <c r="DZ25" i="57"/>
  <c r="DZ6" i="57" s="1"/>
  <c r="BI193" i="33" s="1"/>
  <c r="BI31" i="42"/>
  <c r="G277" i="51"/>
  <c r="G85" i="32"/>
  <c r="G61" i="32"/>
  <c r="I136" i="51"/>
  <c r="BQ234" i="57"/>
  <c r="AV46" i="48"/>
  <c r="AE120" i="49"/>
  <c r="AJ143" i="33"/>
  <c r="G279" i="51"/>
  <c r="G85" i="42"/>
  <c r="G61" i="42"/>
  <c r="BB64" i="55"/>
  <c r="BA178" i="33"/>
  <c r="AK120" i="46"/>
  <c r="BB56" i="55"/>
  <c r="BA170" i="33"/>
  <c r="AK76" i="55"/>
  <c r="AK113" i="44" s="1"/>
  <c r="BZ108" i="57"/>
  <c r="AJ120" i="44"/>
  <c r="AL72" i="55"/>
  <c r="AL113" i="41" s="1"/>
  <c r="CA104" i="57"/>
  <c r="F357" i="33"/>
  <c r="F83" i="40"/>
  <c r="F87" i="40"/>
  <c r="F88" i="40"/>
  <c r="BG20" i="1"/>
  <c r="BF19" i="1"/>
  <c r="BH45" i="59"/>
  <c r="BH36" i="33"/>
  <c r="BQ227" i="57"/>
  <c r="AV46" i="42"/>
  <c r="F84" i="45"/>
  <c r="BG20" i="45"/>
  <c r="BF19" i="45"/>
  <c r="BB66" i="55"/>
  <c r="BA180" i="33"/>
  <c r="DX27" i="57"/>
  <c r="DX8" i="57" s="1"/>
  <c r="BG195" i="33" s="1"/>
  <c r="BH40" i="40"/>
  <c r="BG31" i="40"/>
  <c r="BE19" i="41"/>
  <c r="BF20" i="41"/>
  <c r="AK120" i="41"/>
  <c r="AM71" i="55"/>
  <c r="AM113" i="32" s="1"/>
  <c r="CB103" i="57"/>
  <c r="AF80" i="55"/>
  <c r="AF113" i="48" s="1"/>
  <c r="BU112" i="57"/>
  <c r="BT115" i="57"/>
  <c r="BB57" i="55"/>
  <c r="BA171" i="33"/>
  <c r="AD152" i="33"/>
  <c r="BB63" i="55"/>
  <c r="BA177" i="33"/>
  <c r="F15" i="61"/>
  <c r="F29" i="61" s="1"/>
  <c r="F17" i="61"/>
  <c r="F84" i="32"/>
  <c r="AM74" i="55"/>
  <c r="AM113" i="43" s="1"/>
  <c r="CB106" i="57"/>
  <c r="BB61" i="55"/>
  <c r="BA175" i="33"/>
  <c r="G286" i="51"/>
  <c r="G85" i="48"/>
  <c r="G61" i="48"/>
  <c r="G278" i="51"/>
  <c r="G85" i="41"/>
  <c r="G61" i="41"/>
  <c r="AL120" i="32"/>
  <c r="BT16" i="51"/>
  <c r="AE120" i="48"/>
  <c r="AI147" i="33"/>
  <c r="BG20" i="40"/>
  <c r="BF19" i="40"/>
  <c r="F360" i="33"/>
  <c r="F87" i="46"/>
  <c r="F88" i="46"/>
  <c r="F83" i="46"/>
  <c r="F46" i="33"/>
  <c r="F49" i="59" s="1"/>
  <c r="F139" i="1"/>
  <c r="F73" i="1"/>
  <c r="G74" i="1" s="1"/>
  <c r="G283" i="51"/>
  <c r="G85" i="45"/>
  <c r="G61" i="45"/>
  <c r="AD151" i="33"/>
  <c r="AL120" i="43"/>
  <c r="AL77" i="55"/>
  <c r="AL113" i="45" s="1"/>
  <c r="CA109" i="57"/>
  <c r="F84" i="48"/>
  <c r="AM73" i="55"/>
  <c r="AM113" i="42" s="1"/>
  <c r="CB105" i="57"/>
  <c r="BQ224" i="57"/>
  <c r="AV46" i="1"/>
  <c r="AK120" i="40"/>
  <c r="BD42" i="47"/>
  <c r="BD40" i="47" s="1"/>
  <c r="BJ81" i="51"/>
  <c r="G284" i="51"/>
  <c r="G85" i="46"/>
  <c r="G61" i="46"/>
  <c r="F84" i="41"/>
  <c r="AL120" i="42"/>
  <c r="AV46" i="32"/>
  <c r="BQ225" i="57"/>
  <c r="AK144" i="33"/>
  <c r="DS32" i="57" l="1"/>
  <c r="DS13" i="57" s="1"/>
  <c r="BB200" i="33" s="1"/>
  <c r="BB31" i="48"/>
  <c r="DU31" i="57"/>
  <c r="DU12" i="57" s="1"/>
  <c r="BD199" i="33" s="1"/>
  <c r="BD31" i="47"/>
  <c r="DW29" i="57"/>
  <c r="DW10" i="57" s="1"/>
  <c r="BF197" i="33" s="1"/>
  <c r="BG40" i="45"/>
  <c r="BF31" i="45"/>
  <c r="BR229" i="57"/>
  <c r="AW46" i="40"/>
  <c r="BH20" i="43"/>
  <c r="BG19" i="43"/>
  <c r="F356" i="33"/>
  <c r="F87" i="43"/>
  <c r="F83" i="43"/>
  <c r="F88" i="43"/>
  <c r="AE151" i="33"/>
  <c r="BX60" i="57"/>
  <c r="G67" i="49"/>
  <c r="G128" i="49"/>
  <c r="G78" i="49"/>
  <c r="G77" i="49"/>
  <c r="G112" i="49"/>
  <c r="DU30" i="57"/>
  <c r="DU11" i="57" s="1"/>
  <c r="BD198" i="33" s="1"/>
  <c r="BD31" i="46"/>
  <c r="BR224" i="57"/>
  <c r="AW46" i="1"/>
  <c r="BH20" i="49"/>
  <c r="BG19" i="49"/>
  <c r="AL120" i="41"/>
  <c r="BR232" i="57"/>
  <c r="AW46" i="46"/>
  <c r="AG80" i="55"/>
  <c r="AG113" i="48" s="1"/>
  <c r="BV112" i="57"/>
  <c r="BU115" i="57"/>
  <c r="DW28" i="57"/>
  <c r="DW9" i="57" s="1"/>
  <c r="BF196" i="33" s="1"/>
  <c r="BG40" i="44"/>
  <c r="BF31" i="44"/>
  <c r="F355" i="33"/>
  <c r="F87" i="42"/>
  <c r="F88" i="42"/>
  <c r="F83" i="42"/>
  <c r="BR235" i="57"/>
  <c r="AW46" i="49"/>
  <c r="AN71" i="55"/>
  <c r="AN113" i="32" s="1"/>
  <c r="CC103" i="57"/>
  <c r="AG81" i="55"/>
  <c r="AG113" i="49" s="1"/>
  <c r="BV113" i="57"/>
  <c r="AM120" i="32"/>
  <c r="AM72" i="55"/>
  <c r="AM113" i="41" s="1"/>
  <c r="CB104" i="57"/>
  <c r="BX50" i="57"/>
  <c r="G67" i="32"/>
  <c r="G78" i="32"/>
  <c r="G77" i="32"/>
  <c r="G128" i="32"/>
  <c r="G112" i="32"/>
  <c r="AF120" i="49"/>
  <c r="AN73" i="55"/>
  <c r="AN113" i="42" s="1"/>
  <c r="CC105" i="57"/>
  <c r="AK143" i="33"/>
  <c r="AM120" i="42"/>
  <c r="AJ147" i="33"/>
  <c r="F215" i="51"/>
  <c r="F231" i="51" s="1"/>
  <c r="F58" i="61"/>
  <c r="F72" i="61" s="1"/>
  <c r="F406" i="33"/>
  <c r="F89" i="49"/>
  <c r="F90" i="49"/>
  <c r="F132" i="49"/>
  <c r="F133" i="49" s="1"/>
  <c r="F134" i="49" s="1"/>
  <c r="E129" i="49"/>
  <c r="F130" i="49"/>
  <c r="BG42" i="45"/>
  <c r="BM79" i="51"/>
  <c r="BH20" i="44"/>
  <c r="BG19" i="44"/>
  <c r="AL142" i="33"/>
  <c r="DY26" i="57"/>
  <c r="DY7" i="57" s="1"/>
  <c r="BH194" i="33" s="1"/>
  <c r="BI40" i="43"/>
  <c r="BH31" i="43"/>
  <c r="DR33" i="57"/>
  <c r="DR14" i="57" s="1"/>
  <c r="BA201" i="33" s="1"/>
  <c r="BA202" i="33" s="1"/>
  <c r="BA98" i="33" s="1"/>
  <c r="BB40" i="49"/>
  <c r="BA31" i="49"/>
  <c r="AL120" i="46"/>
  <c r="AK149" i="33"/>
  <c r="BC61" i="55"/>
  <c r="BB175" i="33"/>
  <c r="AK146" i="33"/>
  <c r="AL76" i="55"/>
  <c r="AL113" i="44" s="1"/>
  <c r="CA108" i="57"/>
  <c r="BC64" i="55"/>
  <c r="BB178" i="33"/>
  <c r="BE42" i="46"/>
  <c r="BE40" i="46" s="1"/>
  <c r="BK80" i="51"/>
  <c r="BG19" i="47"/>
  <c r="BH20" i="47"/>
  <c r="F361" i="33"/>
  <c r="F83" i="47"/>
  <c r="F87" i="47"/>
  <c r="F88" i="47"/>
  <c r="F212" i="51"/>
  <c r="F228" i="51" s="1"/>
  <c r="F55" i="61"/>
  <c r="F69" i="61" s="1"/>
  <c r="F403" i="33"/>
  <c r="F89" i="46"/>
  <c r="F132" i="46"/>
  <c r="F133" i="46" s="1"/>
  <c r="F134" i="46" s="1"/>
  <c r="F90" i="46"/>
  <c r="E129" i="46"/>
  <c r="F130" i="46"/>
  <c r="BC66" i="55"/>
  <c r="BB180" i="33"/>
  <c r="BR225" i="57"/>
  <c r="AW46" i="32"/>
  <c r="F88" i="32"/>
  <c r="F87" i="32"/>
  <c r="F83" i="32"/>
  <c r="F353" i="33"/>
  <c r="BG19" i="45"/>
  <c r="BH20" i="45"/>
  <c r="BR230" i="57"/>
  <c r="AW46" i="44"/>
  <c r="AM75" i="55"/>
  <c r="AM113" i="40" s="1"/>
  <c r="CB107" i="57"/>
  <c r="F362" i="33"/>
  <c r="F87" i="48"/>
  <c r="F83" i="48"/>
  <c r="F88" i="48"/>
  <c r="BC62" i="55"/>
  <c r="BB176" i="33"/>
  <c r="DY27" i="57"/>
  <c r="DY8" i="57" s="1"/>
  <c r="BH195" i="33" s="1"/>
  <c r="BI40" i="40"/>
  <c r="BH31" i="40"/>
  <c r="AG150" i="33"/>
  <c r="BG19" i="48"/>
  <c r="BH20" i="48"/>
  <c r="BH20" i="46"/>
  <c r="BG19" i="46"/>
  <c r="AL120" i="40"/>
  <c r="BC57" i="55"/>
  <c r="BB171" i="33"/>
  <c r="BX55" i="57"/>
  <c r="G67" i="44"/>
  <c r="G77" i="44"/>
  <c r="G78" i="44"/>
  <c r="G128" i="44"/>
  <c r="G112" i="44"/>
  <c r="BG20" i="41"/>
  <c r="BF19" i="41"/>
  <c r="BX51" i="57"/>
  <c r="G67" i="41"/>
  <c r="G128" i="41"/>
  <c r="G78" i="41"/>
  <c r="G77" i="41"/>
  <c r="G112" i="41"/>
  <c r="BX59" i="57"/>
  <c r="G67" i="48"/>
  <c r="G77" i="48"/>
  <c r="G78" i="48"/>
  <c r="G128" i="48"/>
  <c r="G112" i="48"/>
  <c r="BG19" i="32"/>
  <c r="BH20" i="32"/>
  <c r="AN74" i="55"/>
  <c r="AN113" i="43" s="1"/>
  <c r="CC106" i="57"/>
  <c r="BR233" i="57"/>
  <c r="AW46" i="47"/>
  <c r="AM120" i="43"/>
  <c r="AI79" i="55"/>
  <c r="AI113" i="47" s="1"/>
  <c r="BX111" i="57"/>
  <c r="BC59" i="55"/>
  <c r="BB173" i="33"/>
  <c r="AK148" i="33"/>
  <c r="AK120" i="44"/>
  <c r="AM77" i="55"/>
  <c r="AM113" i="45" s="1"/>
  <c r="CB109" i="57"/>
  <c r="AL145" i="33"/>
  <c r="BX52" i="57"/>
  <c r="G77" i="42"/>
  <c r="G128" i="42"/>
  <c r="G67" i="42"/>
  <c r="G78" i="42"/>
  <c r="G112" i="42"/>
  <c r="BC58" i="55"/>
  <c r="BB172" i="33"/>
  <c r="AH120" i="47"/>
  <c r="BH42" i="44"/>
  <c r="BN78" i="51"/>
  <c r="BI42" i="44" s="1"/>
  <c r="BE42" i="47"/>
  <c r="BE40" i="47" s="1"/>
  <c r="BK81" i="51"/>
  <c r="BR234" i="57"/>
  <c r="AW46" i="48"/>
  <c r="F52" i="61"/>
  <c r="F66" i="61" s="1"/>
  <c r="F209" i="51"/>
  <c r="F225" i="51" s="1"/>
  <c r="F400" i="33"/>
  <c r="F89" i="40"/>
  <c r="F132" i="40"/>
  <c r="F133" i="40" s="1"/>
  <c r="F134" i="40" s="1"/>
  <c r="F90" i="40"/>
  <c r="E129" i="40"/>
  <c r="F130" i="40"/>
  <c r="AF120" i="48"/>
  <c r="BC56" i="55"/>
  <c r="BB170" i="33"/>
  <c r="BC42" i="48"/>
  <c r="BC40" i="48" s="1"/>
  <c r="BI82" i="51"/>
  <c r="F77" i="59"/>
  <c r="G50" i="32"/>
  <c r="G50" i="43"/>
  <c r="G50" i="42"/>
  <c r="G50" i="41"/>
  <c r="G50" i="47"/>
  <c r="G50" i="49"/>
  <c r="G50" i="45"/>
  <c r="G50" i="44"/>
  <c r="G50" i="1"/>
  <c r="G50" i="46"/>
  <c r="G50" i="48"/>
  <c r="G50" i="40"/>
  <c r="AL144" i="33"/>
  <c r="F354" i="33"/>
  <c r="F88" i="41"/>
  <c r="F83" i="41"/>
  <c r="F87" i="41"/>
  <c r="F84" i="1"/>
  <c r="BR227" i="57"/>
  <c r="AW46" i="42"/>
  <c r="BX57" i="57"/>
  <c r="G128" i="46"/>
  <c r="G77" i="46"/>
  <c r="G78" i="46"/>
  <c r="G67" i="46"/>
  <c r="G112" i="46"/>
  <c r="BC63" i="55"/>
  <c r="BB177" i="33"/>
  <c r="BC65" i="55"/>
  <c r="BB179" i="33"/>
  <c r="BI45" i="59"/>
  <c r="BI36" i="33"/>
  <c r="AT141" i="33"/>
  <c r="BX54" i="57"/>
  <c r="G60" i="40"/>
  <c r="G78" i="40"/>
  <c r="G67" i="40"/>
  <c r="G128" i="40"/>
  <c r="G77" i="40"/>
  <c r="G112" i="40"/>
  <c r="BH20" i="1"/>
  <c r="BG19" i="1"/>
  <c r="BH20" i="40"/>
  <c r="BG19" i="40"/>
  <c r="BE42" i="49"/>
  <c r="BK83" i="51"/>
  <c r="BR226" i="57"/>
  <c r="AW46" i="41"/>
  <c r="AL120" i="45"/>
  <c r="BR231" i="57"/>
  <c r="AW46" i="45"/>
  <c r="G276" i="51"/>
  <c r="G85" i="1"/>
  <c r="G49" i="33" s="1"/>
  <c r="G51" i="59" s="1"/>
  <c r="G61" i="1"/>
  <c r="AE152" i="33"/>
  <c r="AV70" i="55"/>
  <c r="AV113" i="1" s="1"/>
  <c r="CK102" i="57"/>
  <c r="BX53" i="57"/>
  <c r="G67" i="43"/>
  <c r="G128" i="43"/>
  <c r="G77" i="43"/>
  <c r="G78" i="43"/>
  <c r="G112" i="43"/>
  <c r="BG19" i="42"/>
  <c r="BH20" i="42"/>
  <c r="AM78" i="55"/>
  <c r="AM113" i="46" s="1"/>
  <c r="CB110" i="57"/>
  <c r="BC60" i="55"/>
  <c r="BB174" i="33"/>
  <c r="BX56" i="57"/>
  <c r="G67" i="45"/>
  <c r="G128" i="45"/>
  <c r="G78" i="45"/>
  <c r="G77" i="45"/>
  <c r="G112" i="45"/>
  <c r="BC67" i="55"/>
  <c r="BB181" i="33"/>
  <c r="F359" i="33"/>
  <c r="F83" i="45"/>
  <c r="F87" i="45"/>
  <c r="F88" i="45"/>
  <c r="I135" i="51"/>
  <c r="AD183" i="33"/>
  <c r="F358" i="33"/>
  <c r="F88" i="44"/>
  <c r="F83" i="44"/>
  <c r="F87" i="44"/>
  <c r="AU120" i="1"/>
  <c r="BX58" i="57"/>
  <c r="G67" i="47"/>
  <c r="G77" i="47"/>
  <c r="G78" i="47"/>
  <c r="G128" i="47"/>
  <c r="G112" i="47"/>
  <c r="BR228" i="57"/>
  <c r="AW46" i="43"/>
  <c r="DV31" i="57" l="1"/>
  <c r="DV12" i="57" s="1"/>
  <c r="BE199" i="33" s="1"/>
  <c r="BR213" i="57"/>
  <c r="BE31" i="47"/>
  <c r="DV30" i="57"/>
  <c r="DV11" i="57" s="1"/>
  <c r="BE198" i="33" s="1"/>
  <c r="BR212" i="57"/>
  <c r="BF40" i="46"/>
  <c r="BE31" i="46"/>
  <c r="DT32" i="57"/>
  <c r="DT13" i="57" s="1"/>
  <c r="BC200" i="33" s="1"/>
  <c r="BC31" i="48"/>
  <c r="BS235" i="57"/>
  <c r="AX46" i="49"/>
  <c r="E131" i="40"/>
  <c r="E137" i="40"/>
  <c r="AL148" i="33"/>
  <c r="F207" i="51"/>
  <c r="F223" i="51" s="1"/>
  <c r="F50" i="61"/>
  <c r="F64" i="61" s="1"/>
  <c r="F398" i="33"/>
  <c r="F132" i="42"/>
  <c r="F133" i="42" s="1"/>
  <c r="F134" i="42" s="1"/>
  <c r="F89" i="42"/>
  <c r="F90" i="42"/>
  <c r="F130" i="42"/>
  <c r="E129" i="42"/>
  <c r="AM120" i="45"/>
  <c r="BD61" i="55"/>
  <c r="BC175" i="33"/>
  <c r="AM120" i="46"/>
  <c r="E131" i="46"/>
  <c r="E137" i="46"/>
  <c r="AK147" i="33"/>
  <c r="G119" i="41"/>
  <c r="G116" i="41"/>
  <c r="G286" i="33" s="1"/>
  <c r="G301" i="33" s="1"/>
  <c r="G114" i="41"/>
  <c r="G115" i="41" s="1"/>
  <c r="G256" i="33" s="1"/>
  <c r="G271" i="33" s="1"/>
  <c r="DZ27" i="57"/>
  <c r="DZ8" i="57" s="1"/>
  <c r="BI195" i="33" s="1"/>
  <c r="BI31" i="40"/>
  <c r="F352" i="33"/>
  <c r="F364" i="33" s="1"/>
  <c r="F88" i="1"/>
  <c r="F83" i="1"/>
  <c r="F48" i="33"/>
  <c r="F87" i="1"/>
  <c r="F51" i="33" s="1"/>
  <c r="F52" i="59" s="1"/>
  <c r="F208" i="51"/>
  <c r="F224" i="51" s="1"/>
  <c r="F51" i="61"/>
  <c r="F65" i="61" s="1"/>
  <c r="F399" i="33"/>
  <c r="F132" i="43"/>
  <c r="F133" i="43" s="1"/>
  <c r="F134" i="43" s="1"/>
  <c r="F89" i="43"/>
  <c r="F90" i="43"/>
  <c r="E129" i="43"/>
  <c r="F130" i="43"/>
  <c r="BI20" i="40"/>
  <c r="BH19" i="40"/>
  <c r="DX28" i="57"/>
  <c r="DX9" i="57" s="1"/>
  <c r="BG196" i="33" s="1"/>
  <c r="BH40" i="44"/>
  <c r="BG31" i="44"/>
  <c r="BD62" i="55"/>
  <c r="BC176" i="33"/>
  <c r="AU141" i="33"/>
  <c r="F93" i="40"/>
  <c r="F94" i="40" s="1"/>
  <c r="F91" i="40"/>
  <c r="F93" i="46"/>
  <c r="F94" i="46" s="1"/>
  <c r="F91" i="46"/>
  <c r="AM144" i="33"/>
  <c r="F71" i="59"/>
  <c r="F136" i="40"/>
  <c r="E79" i="40"/>
  <c r="F148" i="40" s="1"/>
  <c r="E79" i="46"/>
  <c r="F148" i="46" s="1"/>
  <c r="F136" i="46"/>
  <c r="AL149" i="33"/>
  <c r="BD59" i="55"/>
  <c r="BC173" i="33"/>
  <c r="DS33" i="57"/>
  <c r="DS14" i="57" s="1"/>
  <c r="BB201" i="33" s="1"/>
  <c r="BB202" i="33" s="1"/>
  <c r="BB98" i="33" s="1"/>
  <c r="BC40" i="49"/>
  <c r="BB31" i="49"/>
  <c r="CD105" i="57"/>
  <c r="AO73" i="55"/>
  <c r="AO113" i="42" s="1"/>
  <c r="F93" i="49"/>
  <c r="F94" i="49" s="1"/>
  <c r="F91" i="49"/>
  <c r="G119" i="43"/>
  <c r="G116" i="43"/>
  <c r="G288" i="33" s="1"/>
  <c r="G303" i="33" s="1"/>
  <c r="G114" i="43"/>
  <c r="G115" i="43" s="1"/>
  <c r="G258" i="33" s="1"/>
  <c r="G273" i="33" s="1"/>
  <c r="BD60" i="55"/>
  <c r="BC174" i="33"/>
  <c r="BS225" i="57"/>
  <c r="AX46" i="32"/>
  <c r="AF151" i="33"/>
  <c r="AN120" i="42"/>
  <c r="BI20" i="48"/>
  <c r="BH19" i="48"/>
  <c r="F206" i="51"/>
  <c r="F222" i="51" s="1"/>
  <c r="F49" i="61"/>
  <c r="F63" i="61" s="1"/>
  <c r="F397" i="33"/>
  <c r="F89" i="41"/>
  <c r="F132" i="41"/>
  <c r="F133" i="41" s="1"/>
  <c r="F134" i="41" s="1"/>
  <c r="F90" i="41"/>
  <c r="E129" i="41"/>
  <c r="F130" i="41"/>
  <c r="AN78" i="55"/>
  <c r="AN113" i="46" s="1"/>
  <c r="CC110" i="57"/>
  <c r="BD66" i="55"/>
  <c r="BC180" i="33"/>
  <c r="BS226" i="57"/>
  <c r="AX46" i="41"/>
  <c r="BF42" i="49"/>
  <c r="BL83" i="51"/>
  <c r="BD56" i="55"/>
  <c r="BC170" i="33"/>
  <c r="BI20" i="42"/>
  <c r="BH19" i="42"/>
  <c r="BS227" i="57"/>
  <c r="AX46" i="42"/>
  <c r="F210" i="51"/>
  <c r="F226" i="51" s="1"/>
  <c r="F53" i="61"/>
  <c r="F67" i="61" s="1"/>
  <c r="F401" i="33"/>
  <c r="F89" i="44"/>
  <c r="F132" i="44"/>
  <c r="F133" i="44" s="1"/>
  <c r="F134" i="44" s="1"/>
  <c r="F90" i="44"/>
  <c r="F130" i="44"/>
  <c r="E129" i="44"/>
  <c r="F214" i="51"/>
  <c r="F230" i="51" s="1"/>
  <c r="F57" i="61"/>
  <c r="F71" i="61" s="1"/>
  <c r="F405" i="33"/>
  <c r="F132" i="48"/>
  <c r="F133" i="48" s="1"/>
  <c r="F134" i="48" s="1"/>
  <c r="F89" i="48"/>
  <c r="F90" i="48"/>
  <c r="F130" i="48"/>
  <c r="E129" i="48"/>
  <c r="F213" i="51"/>
  <c r="F229" i="51" s="1"/>
  <c r="F56" i="61"/>
  <c r="F70" i="61" s="1"/>
  <c r="F404" i="33"/>
  <c r="F89" i="47"/>
  <c r="F132" i="47"/>
  <c r="F133" i="47" s="1"/>
  <c r="F134" i="47" s="1"/>
  <c r="F90" i="47"/>
  <c r="F130" i="47"/>
  <c r="E129" i="47"/>
  <c r="BF42" i="47"/>
  <c r="BF40" i="47" s="1"/>
  <c r="BL81" i="51"/>
  <c r="BS232" i="57"/>
  <c r="AX46" i="46"/>
  <c r="AV120" i="1"/>
  <c r="BS233" i="57"/>
  <c r="AX46" i="47"/>
  <c r="AO74" i="55"/>
  <c r="AO113" i="43" s="1"/>
  <c r="CD106" i="57"/>
  <c r="BI20" i="1"/>
  <c r="BH19" i="1"/>
  <c r="AF152" i="33"/>
  <c r="AI120" i="47"/>
  <c r="G116" i="44"/>
  <c r="G290" i="33" s="1"/>
  <c r="G305" i="33" s="1"/>
  <c r="G119" i="44"/>
  <c r="G114" i="44"/>
  <c r="G115" i="44" s="1"/>
  <c r="G260" i="33" s="1"/>
  <c r="G275" i="33" s="1"/>
  <c r="AW70" i="55"/>
  <c r="AW113" i="1" s="1"/>
  <c r="CL102" i="57"/>
  <c r="AM145" i="33"/>
  <c r="DX29" i="57"/>
  <c r="DX10" i="57" s="1"/>
  <c r="BG197" i="33" s="1"/>
  <c r="BG31" i="45"/>
  <c r="AH150" i="33"/>
  <c r="AN120" i="43"/>
  <c r="AN77" i="55"/>
  <c r="AN113" i="45" s="1"/>
  <c r="CC109" i="57"/>
  <c r="G116" i="32"/>
  <c r="G285" i="33" s="1"/>
  <c r="G300" i="33" s="1"/>
  <c r="G119" i="32"/>
  <c r="G114" i="32"/>
  <c r="G115" i="32" s="1"/>
  <c r="G255" i="33" s="1"/>
  <c r="G270" i="33" s="1"/>
  <c r="BI20" i="49"/>
  <c r="BH19" i="49"/>
  <c r="BH19" i="45"/>
  <c r="BI20" i="45"/>
  <c r="BH42" i="45"/>
  <c r="BH40" i="45" s="1"/>
  <c r="BN79" i="51"/>
  <c r="BI42" i="45" s="1"/>
  <c r="AM142" i="33"/>
  <c r="BS224" i="57"/>
  <c r="AX46" i="1"/>
  <c r="G119" i="47"/>
  <c r="G116" i="47"/>
  <c r="G293" i="33" s="1"/>
  <c r="G308" i="33" s="1"/>
  <c r="G114" i="47"/>
  <c r="G115" i="47" s="1"/>
  <c r="G263" i="33" s="1"/>
  <c r="AH80" i="55"/>
  <c r="AH113" i="48" s="1"/>
  <c r="BW112" i="57"/>
  <c r="BV115" i="57"/>
  <c r="G116" i="40"/>
  <c r="G289" i="33" s="1"/>
  <c r="G304" i="33" s="1"/>
  <c r="G119" i="40"/>
  <c r="G114" i="40"/>
  <c r="G115" i="40" s="1"/>
  <c r="G259" i="33" s="1"/>
  <c r="G274" i="33" s="1"/>
  <c r="AL143" i="33"/>
  <c r="AN72" i="55"/>
  <c r="AN113" i="41" s="1"/>
  <c r="CC104" i="57"/>
  <c r="BD58" i="55"/>
  <c r="BC172" i="33"/>
  <c r="BH19" i="32"/>
  <c r="BI20" i="32"/>
  <c r="BD57" i="55"/>
  <c r="BC171" i="33"/>
  <c r="AH81" i="55"/>
  <c r="AH113" i="49" s="1"/>
  <c r="BW113" i="57"/>
  <c r="AG120" i="48"/>
  <c r="AM120" i="41"/>
  <c r="G116" i="45"/>
  <c r="G291" i="33" s="1"/>
  <c r="G306" i="33" s="1"/>
  <c r="G119" i="45"/>
  <c r="G114" i="45"/>
  <c r="G115" i="45" s="1"/>
  <c r="G261" i="33" s="1"/>
  <c r="G276" i="33" s="1"/>
  <c r="G288" i="51"/>
  <c r="BD65" i="55"/>
  <c r="BC179" i="33"/>
  <c r="G119" i="42"/>
  <c r="G116" i="42"/>
  <c r="G287" i="33" s="1"/>
  <c r="G302" i="33" s="1"/>
  <c r="G114" i="42"/>
  <c r="G115" i="42" s="1"/>
  <c r="G257" i="33" s="1"/>
  <c r="G272" i="33" s="1"/>
  <c r="AL146" i="33"/>
  <c r="AG120" i="49"/>
  <c r="BS234" i="57"/>
  <c r="AX46" i="48"/>
  <c r="BH20" i="41"/>
  <c r="BG19" i="41"/>
  <c r="BS229" i="57"/>
  <c r="AX46" i="40"/>
  <c r="F211" i="51"/>
  <c r="F227" i="51" s="1"/>
  <c r="F54" i="61"/>
  <c r="F68" i="61" s="1"/>
  <c r="F402" i="33"/>
  <c r="F132" i="45"/>
  <c r="F133" i="45" s="1"/>
  <c r="F134" i="45" s="1"/>
  <c r="F89" i="45"/>
  <c r="F90" i="45"/>
  <c r="F130" i="45"/>
  <c r="E129" i="45"/>
  <c r="BI20" i="44"/>
  <c r="BH19" i="44"/>
  <c r="AE183" i="33"/>
  <c r="BD64" i="55"/>
  <c r="BC178" i="33"/>
  <c r="AJ79" i="55"/>
  <c r="AJ113" i="47" s="1"/>
  <c r="BY111" i="57"/>
  <c r="DZ26" i="57"/>
  <c r="DZ7" i="57" s="1"/>
  <c r="BI194" i="33" s="1"/>
  <c r="BI31" i="43"/>
  <c r="BH19" i="47"/>
  <c r="BI20" i="47"/>
  <c r="AN75" i="55"/>
  <c r="AN113" i="40" s="1"/>
  <c r="CC107" i="57"/>
  <c r="BD63" i="55"/>
  <c r="BC177" i="33"/>
  <c r="AO71" i="55"/>
  <c r="AO113" i="32" s="1"/>
  <c r="CD103" i="57"/>
  <c r="BH19" i="43"/>
  <c r="BI20" i="43"/>
  <c r="AM120" i="40"/>
  <c r="BF42" i="46"/>
  <c r="BL80" i="51"/>
  <c r="BS230" i="57"/>
  <c r="AX46" i="44"/>
  <c r="BX49" i="57"/>
  <c r="BX61" i="57" s="1"/>
  <c r="G67" i="1"/>
  <c r="G45" i="33" s="1"/>
  <c r="G39" i="33"/>
  <c r="G128" i="1"/>
  <c r="G77" i="1"/>
  <c r="G78" i="1"/>
  <c r="G112" i="1"/>
  <c r="CB108" i="57"/>
  <c r="AM76" i="55"/>
  <c r="AM113" i="44" s="1"/>
  <c r="BS231" i="57"/>
  <c r="AX46" i="45"/>
  <c r="G119" i="46"/>
  <c r="G116" i="46"/>
  <c r="G292" i="33" s="1"/>
  <c r="G307" i="33" s="1"/>
  <c r="G114" i="46"/>
  <c r="G115" i="46" s="1"/>
  <c r="G262" i="33" s="1"/>
  <c r="G277" i="33" s="1"/>
  <c r="BD42" i="48"/>
  <c r="BD40" i="48" s="1"/>
  <c r="BJ82" i="51"/>
  <c r="G119" i="48"/>
  <c r="G116" i="48"/>
  <c r="G294" i="33" s="1"/>
  <c r="G309" i="33" s="1"/>
  <c r="G114" i="48"/>
  <c r="G115" i="48" s="1"/>
  <c r="G264" i="33" s="1"/>
  <c r="G279" i="33" s="1"/>
  <c r="F205" i="51"/>
  <c r="F221" i="51" s="1"/>
  <c r="F48" i="61"/>
  <c r="F62" i="61" s="1"/>
  <c r="F396" i="33"/>
  <c r="F89" i="32"/>
  <c r="F132" i="32"/>
  <c r="F133" i="32" s="1"/>
  <c r="F134" i="32" s="1"/>
  <c r="F90" i="32"/>
  <c r="E129" i="32"/>
  <c r="F130" i="32"/>
  <c r="AL120" i="44"/>
  <c r="E131" i="49"/>
  <c r="E137" i="49"/>
  <c r="AN120" i="32"/>
  <c r="G116" i="49"/>
  <c r="G295" i="33" s="1"/>
  <c r="G310" i="33" s="1"/>
  <c r="G119" i="49"/>
  <c r="G114" i="49"/>
  <c r="G115" i="49" s="1"/>
  <c r="G265" i="33" s="1"/>
  <c r="G280" i="33" s="1"/>
  <c r="BD67" i="55"/>
  <c r="BC181" i="33"/>
  <c r="BS228" i="57"/>
  <c r="AX46" i="43"/>
  <c r="BI20" i="46"/>
  <c r="BH19" i="46"/>
  <c r="E79" i="49"/>
  <c r="F148" i="49" s="1"/>
  <c r="F136" i="49"/>
  <c r="DW31" i="57" l="1"/>
  <c r="DW12" i="57" s="1"/>
  <c r="BF199" i="33" s="1"/>
  <c r="BF31" i="47"/>
  <c r="DU32" i="57"/>
  <c r="DU13" i="57" s="1"/>
  <c r="BD200" i="33" s="1"/>
  <c r="BD31" i="48"/>
  <c r="DY29" i="57"/>
  <c r="DY10" i="57" s="1"/>
  <c r="BH197" i="33" s="1"/>
  <c r="BI40" i="45"/>
  <c r="BH31" i="45"/>
  <c r="AX70" i="55"/>
  <c r="AX113" i="1" s="1"/>
  <c r="CM102" i="57"/>
  <c r="AP71" i="55"/>
  <c r="AP113" i="32" s="1"/>
  <c r="CE103" i="57"/>
  <c r="BE59" i="55"/>
  <c r="BD173" i="33"/>
  <c r="BE42" i="48"/>
  <c r="BE40" i="48" s="1"/>
  <c r="BK82" i="51"/>
  <c r="E79" i="43"/>
  <c r="F148" i="43" s="1"/>
  <c r="F136" i="43"/>
  <c r="F136" i="48"/>
  <c r="E79" i="48"/>
  <c r="F148" i="48" s="1"/>
  <c r="AO75" i="55"/>
  <c r="AO113" i="40" s="1"/>
  <c r="CD107" i="57"/>
  <c r="AI81" i="55"/>
  <c r="AI113" i="49" s="1"/>
  <c r="BX113" i="57"/>
  <c r="BW115" i="57"/>
  <c r="AI150" i="33"/>
  <c r="F334" i="33"/>
  <c r="F347" i="33" s="1"/>
  <c r="BT229" i="57"/>
  <c r="AY46" i="40"/>
  <c r="G121" i="46"/>
  <c r="G102" i="46"/>
  <c r="G71" i="46" s="1"/>
  <c r="G124" i="46"/>
  <c r="BI19" i="47"/>
  <c r="AF183" i="33"/>
  <c r="F328" i="33"/>
  <c r="F341" i="33" s="1"/>
  <c r="E131" i="43"/>
  <c r="E137" i="43"/>
  <c r="F93" i="48"/>
  <c r="F94" i="48" s="1"/>
  <c r="F91" i="48"/>
  <c r="BI19" i="45"/>
  <c r="F136" i="41"/>
  <c r="E79" i="41"/>
  <c r="F148" i="41" s="1"/>
  <c r="BE63" i="55"/>
  <c r="BD177" i="33"/>
  <c r="AN120" i="40"/>
  <c r="AH120" i="49"/>
  <c r="F331" i="33"/>
  <c r="F344" i="33" s="1"/>
  <c r="BE57" i="55"/>
  <c r="BD171" i="33"/>
  <c r="E131" i="44"/>
  <c r="E137" i="44"/>
  <c r="F50" i="59"/>
  <c r="F87" i="33"/>
  <c r="F52" i="33"/>
  <c r="F53" i="59" s="1"/>
  <c r="F53" i="33"/>
  <c r="F54" i="59" s="1"/>
  <c r="F59" i="61"/>
  <c r="F73" i="61" s="1"/>
  <c r="DT33" i="57"/>
  <c r="DT14" i="57" s="1"/>
  <c r="BC201" i="33" s="1"/>
  <c r="BC202" i="33" s="1"/>
  <c r="BC98" i="33" s="1"/>
  <c r="BD40" i="49"/>
  <c r="BC31" i="49"/>
  <c r="F93" i="45"/>
  <c r="F94" i="45" s="1"/>
  <c r="F91" i="45"/>
  <c r="F93" i="42"/>
  <c r="F94" i="42" s="1"/>
  <c r="F91" i="42"/>
  <c r="AW120" i="1"/>
  <c r="AO120" i="32"/>
  <c r="G102" i="44"/>
  <c r="G71" i="44" s="1"/>
  <c r="G121" i="44"/>
  <c r="G124" i="44"/>
  <c r="BT231" i="57"/>
  <c r="AY46" i="45"/>
  <c r="AO120" i="43"/>
  <c r="AO72" i="55"/>
  <c r="AO113" i="41" s="1"/>
  <c r="CD104" i="57"/>
  <c r="AN120" i="41"/>
  <c r="G48" i="59"/>
  <c r="BE62" i="55"/>
  <c r="BD176" i="33"/>
  <c r="D141" i="46"/>
  <c r="E140" i="46"/>
  <c r="E131" i="41"/>
  <c r="E137" i="41"/>
  <c r="BI20" i="41"/>
  <c r="BH19" i="41"/>
  <c r="F93" i="44"/>
  <c r="F94" i="44" s="1"/>
  <c r="F91" i="44"/>
  <c r="BT228" i="57"/>
  <c r="AY46" i="43"/>
  <c r="E72" i="59"/>
  <c r="H133" i="51"/>
  <c r="D141" i="40"/>
  <c r="E140" i="40"/>
  <c r="AG152" i="33"/>
  <c r="BE58" i="55"/>
  <c r="BD172" i="33"/>
  <c r="BT225" i="57"/>
  <c r="AY46" i="32"/>
  <c r="DW30" i="57"/>
  <c r="DW11" i="57" s="1"/>
  <c r="BF198" i="33" s="1"/>
  <c r="BG40" i="46"/>
  <c r="BF31" i="46"/>
  <c r="BE65" i="55"/>
  <c r="BD179" i="33"/>
  <c r="G297" i="51"/>
  <c r="G300" i="51"/>
  <c r="G301" i="51"/>
  <c r="G295" i="51"/>
  <c r="G298" i="51"/>
  <c r="G294" i="51"/>
  <c r="G293" i="51"/>
  <c r="G292" i="51"/>
  <c r="G296" i="51"/>
  <c r="G299" i="51"/>
  <c r="G291" i="51"/>
  <c r="BG42" i="47"/>
  <c r="BG40" i="47" s="1"/>
  <c r="BM81" i="51"/>
  <c r="BE56" i="55"/>
  <c r="BD170" i="33"/>
  <c r="AN120" i="46"/>
  <c r="F93" i="41"/>
  <c r="F94" i="41" s="1"/>
  <c r="F91" i="41"/>
  <c r="BJ20" i="1"/>
  <c r="BJ19" i="1" s="1"/>
  <c r="BI19" i="1"/>
  <c r="AN76" i="55"/>
  <c r="AN113" i="44" s="1"/>
  <c r="CC108" i="57"/>
  <c r="BT233" i="57"/>
  <c r="AY46" i="47"/>
  <c r="AO77" i="55"/>
  <c r="AO113" i="45" s="1"/>
  <c r="CD109" i="57"/>
  <c r="AN120" i="45"/>
  <c r="AN145" i="33"/>
  <c r="AL147" i="33"/>
  <c r="BE64" i="55"/>
  <c r="BD178" i="33"/>
  <c r="G290" i="51"/>
  <c r="AI80" i="55"/>
  <c r="AI113" i="48" s="1"/>
  <c r="BX112" i="57"/>
  <c r="BG42" i="49"/>
  <c r="BM83" i="51"/>
  <c r="G102" i="43"/>
  <c r="G71" i="43" s="1"/>
  <c r="G124" i="43"/>
  <c r="G121" i="43"/>
  <c r="BI19" i="43"/>
  <c r="E79" i="45"/>
  <c r="F148" i="45" s="1"/>
  <c r="F136" i="45"/>
  <c r="AG151" i="33"/>
  <c r="BI19" i="49"/>
  <c r="AK79" i="55"/>
  <c r="AK113" i="47" s="1"/>
  <c r="BZ111" i="57"/>
  <c r="BT227" i="57"/>
  <c r="AY46" i="42"/>
  <c r="E131" i="47"/>
  <c r="E137" i="47"/>
  <c r="AM149" i="33"/>
  <c r="E131" i="45"/>
  <c r="E137" i="45"/>
  <c r="BI19" i="40"/>
  <c r="E131" i="42"/>
  <c r="E137" i="42"/>
  <c r="G124" i="48"/>
  <c r="G121" i="48"/>
  <c r="G102" i="48"/>
  <c r="G71" i="48" s="1"/>
  <c r="BI19" i="32"/>
  <c r="BI19" i="48"/>
  <c r="AM120" i="44"/>
  <c r="BT235" i="57"/>
  <c r="AY46" i="49"/>
  <c r="BE60" i="55"/>
  <c r="BD174" i="33"/>
  <c r="AH120" i="48"/>
  <c r="E131" i="32"/>
  <c r="E137" i="32"/>
  <c r="BG42" i="46"/>
  <c r="BM80" i="51"/>
  <c r="G124" i="45"/>
  <c r="G102" i="45"/>
  <c r="G71" i="45" s="1"/>
  <c r="G121" i="45"/>
  <c r="DY28" i="57"/>
  <c r="DY9" i="57" s="1"/>
  <c r="BH196" i="33" s="1"/>
  <c r="BI40" i="44"/>
  <c r="BH31" i="44"/>
  <c r="AO78" i="55"/>
  <c r="AO113" i="46" s="1"/>
  <c r="CD110" i="57"/>
  <c r="BT224" i="57"/>
  <c r="AY46" i="1"/>
  <c r="E131" i="48"/>
  <c r="E137" i="48"/>
  <c r="F93" i="43"/>
  <c r="F94" i="43" s="1"/>
  <c r="F91" i="43"/>
  <c r="F136" i="44"/>
  <c r="E79" i="44"/>
  <c r="F148" i="44" s="1"/>
  <c r="BE67" i="55"/>
  <c r="BD181" i="33"/>
  <c r="G102" i="42"/>
  <c r="G71" i="42" s="1"/>
  <c r="G124" i="42"/>
  <c r="G121" i="42"/>
  <c r="G124" i="40"/>
  <c r="G102" i="40"/>
  <c r="G71" i="40" s="1"/>
  <c r="G121" i="40"/>
  <c r="D141" i="49"/>
  <c r="E140" i="49"/>
  <c r="G278" i="33"/>
  <c r="F93" i="47"/>
  <c r="F94" i="47" s="1"/>
  <c r="F91" i="47"/>
  <c r="BT226" i="57"/>
  <c r="AY46" i="41"/>
  <c r="BE61" i="55"/>
  <c r="BD175" i="33"/>
  <c r="BI19" i="46"/>
  <c r="BT234" i="57"/>
  <c r="AY46" i="48"/>
  <c r="AP74" i="55"/>
  <c r="AP113" i="43" s="1"/>
  <c r="CE106" i="57"/>
  <c r="G121" i="32"/>
  <c r="G102" i="32"/>
  <c r="G71" i="32" s="1"/>
  <c r="G124" i="32"/>
  <c r="AJ120" i="47"/>
  <c r="G102" i="41"/>
  <c r="G71" i="41" s="1"/>
  <c r="G124" i="41"/>
  <c r="G121" i="41"/>
  <c r="AN142" i="33"/>
  <c r="BI19" i="42"/>
  <c r="E79" i="47"/>
  <c r="F148" i="47" s="1"/>
  <c r="F136" i="47"/>
  <c r="AO120" i="42"/>
  <c r="F136" i="42"/>
  <c r="E79" i="42"/>
  <c r="F148" i="42" s="1"/>
  <c r="F204" i="51"/>
  <c r="F220" i="51" s="1"/>
  <c r="F47" i="61"/>
  <c r="F61" i="61" s="1"/>
  <c r="F89" i="1"/>
  <c r="F395" i="33"/>
  <c r="F90" i="1"/>
  <c r="F132" i="1"/>
  <c r="F133" i="1" s="1"/>
  <c r="F134" i="1" s="1"/>
  <c r="E129" i="1"/>
  <c r="F130" i="1"/>
  <c r="AN144" i="33"/>
  <c r="G119" i="1"/>
  <c r="G116" i="1"/>
  <c r="G284" i="33" s="1"/>
  <c r="G114" i="1"/>
  <c r="G102" i="49"/>
  <c r="G71" i="49" s="1"/>
  <c r="G124" i="49"/>
  <c r="G121" i="49"/>
  <c r="AV141" i="33"/>
  <c r="BT232" i="57"/>
  <c r="AY46" i="46"/>
  <c r="BT230" i="57"/>
  <c r="AY46" i="44"/>
  <c r="F93" i="32"/>
  <c r="F94" i="32" s="1"/>
  <c r="F91" i="32"/>
  <c r="E79" i="32"/>
  <c r="F148" i="32" s="1"/>
  <c r="F136" i="32"/>
  <c r="AM146" i="33"/>
  <c r="AM143" i="33"/>
  <c r="BI19" i="44"/>
  <c r="G102" i="47"/>
  <c r="G71" i="47" s="1"/>
  <c r="G124" i="47"/>
  <c r="G121" i="47"/>
  <c r="BE66" i="55"/>
  <c r="BD180" i="33"/>
  <c r="CE105" i="57"/>
  <c r="AP73" i="55"/>
  <c r="AP113" i="42" s="1"/>
  <c r="AM148" i="33"/>
  <c r="DV32" i="57" l="1"/>
  <c r="DV13" i="57" s="1"/>
  <c r="BE200" i="33" s="1"/>
  <c r="BR214" i="57"/>
  <c r="BF40" i="48"/>
  <c r="BE31" i="48"/>
  <c r="DX31" i="57"/>
  <c r="DX12" i="57" s="1"/>
  <c r="BG199" i="33" s="1"/>
  <c r="BG31" i="47"/>
  <c r="AJ80" i="55"/>
  <c r="AJ113" i="48" s="1"/>
  <c r="BY112" i="57"/>
  <c r="G162" i="33"/>
  <c r="G86" i="45"/>
  <c r="F327" i="33"/>
  <c r="F340" i="33" s="1"/>
  <c r="F324" i="33"/>
  <c r="F337" i="33" s="1"/>
  <c r="D141" i="43"/>
  <c r="E140" i="43"/>
  <c r="BF42" i="48"/>
  <c r="BL82" i="51"/>
  <c r="G422" i="51"/>
  <c r="G144" i="61"/>
  <c r="G158" i="61" s="1"/>
  <c r="B172" i="61" s="1"/>
  <c r="G70" i="47"/>
  <c r="F325" i="33"/>
  <c r="F338" i="33" s="1"/>
  <c r="AO120" i="40"/>
  <c r="D141" i="41"/>
  <c r="E140" i="41"/>
  <c r="BF64" i="55"/>
  <c r="BE178" i="33"/>
  <c r="BH42" i="46"/>
  <c r="BN80" i="51"/>
  <c r="BI42" i="46" s="1"/>
  <c r="D141" i="47"/>
  <c r="E140" i="47"/>
  <c r="BF62" i="55"/>
  <c r="BE176" i="33"/>
  <c r="F332" i="33"/>
  <c r="F345" i="33" s="1"/>
  <c r="BF59" i="55"/>
  <c r="BE173" i="33"/>
  <c r="F326" i="33"/>
  <c r="F339" i="33" s="1"/>
  <c r="AO144" i="33"/>
  <c r="BU230" i="57"/>
  <c r="AZ46" i="44"/>
  <c r="G140" i="61"/>
  <c r="G154" i="61" s="1"/>
  <c r="B168" i="61" s="1"/>
  <c r="G418" i="51"/>
  <c r="G70" i="40"/>
  <c r="G69" i="40" s="1"/>
  <c r="G160" i="33"/>
  <c r="G86" i="40"/>
  <c r="D141" i="32"/>
  <c r="E140" i="32"/>
  <c r="BU227" i="57"/>
  <c r="AZ46" i="42"/>
  <c r="AQ71" i="55"/>
  <c r="AQ113" i="32" s="1"/>
  <c r="CF103" i="57"/>
  <c r="BH42" i="49"/>
  <c r="BN83" i="51"/>
  <c r="BI42" i="49" s="1"/>
  <c r="F333" i="33"/>
  <c r="F346" i="33" s="1"/>
  <c r="BU226" i="57"/>
  <c r="AZ46" i="41"/>
  <c r="G420" i="51"/>
  <c r="G142" i="61"/>
  <c r="G156" i="61" s="1"/>
  <c r="B170" i="61" s="1"/>
  <c r="G70" i="45"/>
  <c r="AN148" i="33"/>
  <c r="AX120" i="1"/>
  <c r="AO120" i="45"/>
  <c r="F329" i="33"/>
  <c r="F342" i="33" s="1"/>
  <c r="BU233" i="57"/>
  <c r="AZ46" i="47"/>
  <c r="G156" i="33"/>
  <c r="G86" i="32"/>
  <c r="G296" i="33"/>
  <c r="G299" i="33"/>
  <c r="G311" i="33" s="1"/>
  <c r="AM147" i="33"/>
  <c r="F330" i="33"/>
  <c r="F343" i="33" s="1"/>
  <c r="BU231" i="57"/>
  <c r="AZ46" i="45"/>
  <c r="AH152" i="33"/>
  <c r="AI120" i="49"/>
  <c r="G304" i="51"/>
  <c r="G305" i="51"/>
  <c r="G309" i="51" s="1"/>
  <c r="G302" i="51"/>
  <c r="BF65" i="55"/>
  <c r="BE179" i="33"/>
  <c r="AP77" i="55"/>
  <c r="AP113" i="45" s="1"/>
  <c r="CE109" i="57"/>
  <c r="AP72" i="55"/>
  <c r="AP113" i="41" s="1"/>
  <c r="CE104" i="57"/>
  <c r="G157" i="33"/>
  <c r="G86" i="41"/>
  <c r="G166" i="33"/>
  <c r="G86" i="49"/>
  <c r="BU229" i="57"/>
  <c r="AZ46" i="40"/>
  <c r="AG183" i="33"/>
  <c r="G161" i="33"/>
  <c r="G86" i="44"/>
  <c r="G417" i="51"/>
  <c r="G139" i="61"/>
  <c r="G153" i="61" s="1"/>
  <c r="B167" i="61" s="1"/>
  <c r="G70" i="43"/>
  <c r="AP75" i="55"/>
  <c r="AP113" i="40" s="1"/>
  <c r="CE107" i="57"/>
  <c r="AI120" i="48"/>
  <c r="AP120" i="32"/>
  <c r="G138" i="61"/>
  <c r="G152" i="61" s="1"/>
  <c r="B166" i="61" s="1"/>
  <c r="G416" i="51"/>
  <c r="G70" i="42"/>
  <c r="BF57" i="55"/>
  <c r="BE171" i="33"/>
  <c r="BF67" i="55"/>
  <c r="BE181" i="33"/>
  <c r="AO120" i="41"/>
  <c r="G415" i="51"/>
  <c r="G137" i="61"/>
  <c r="G151" i="61" s="1"/>
  <c r="B165" i="61" s="1"/>
  <c r="G70" i="41"/>
  <c r="G414" i="51"/>
  <c r="G136" i="61"/>
  <c r="G150" i="61" s="1"/>
  <c r="B164" i="61" s="1"/>
  <c r="G70" i="32"/>
  <c r="G124" i="1"/>
  <c r="G102" i="1"/>
  <c r="G71" i="1" s="1"/>
  <c r="G121" i="1"/>
  <c r="G124" i="33" s="1"/>
  <c r="G101" i="33" s="1"/>
  <c r="AQ74" i="55"/>
  <c r="AQ113" i="43" s="1"/>
  <c r="CF106" i="57"/>
  <c r="D141" i="48"/>
  <c r="E140" i="48"/>
  <c r="AN146" i="33"/>
  <c r="BH42" i="47"/>
  <c r="BH40" i="47" s="1"/>
  <c r="BN81" i="51"/>
  <c r="BI42" i="47" s="1"/>
  <c r="AL79" i="55"/>
  <c r="AL113" i="47" s="1"/>
  <c r="CA111" i="57"/>
  <c r="AY70" i="55"/>
  <c r="AY113" i="1" s="1"/>
  <c r="CN102" i="57"/>
  <c r="BU235" i="57"/>
  <c r="AZ46" i="49"/>
  <c r="AO145" i="33"/>
  <c r="AP120" i="43"/>
  <c r="G419" i="51"/>
  <c r="G141" i="61"/>
  <c r="G155" i="61" s="1"/>
  <c r="B169" i="61" s="1"/>
  <c r="G70" i="44"/>
  <c r="F411" i="33"/>
  <c r="F81" i="59" s="1"/>
  <c r="F410" i="33"/>
  <c r="F80" i="59" s="1"/>
  <c r="F409" i="33"/>
  <c r="F79" i="59" s="1"/>
  <c r="F408" i="33"/>
  <c r="F78" i="59" s="1"/>
  <c r="DZ28" i="57"/>
  <c r="DZ9" i="57" s="1"/>
  <c r="BI196" i="33" s="1"/>
  <c r="BI31" i="44"/>
  <c r="BF61" i="55"/>
  <c r="BE175" i="33"/>
  <c r="DU33" i="57"/>
  <c r="DU14" i="57" s="1"/>
  <c r="BD201" i="33" s="1"/>
  <c r="BD202" i="33" s="1"/>
  <c r="BD98" i="33" s="1"/>
  <c r="BE40" i="49"/>
  <c r="BD31" i="49"/>
  <c r="G421" i="51"/>
  <c r="G143" i="61"/>
  <c r="G157" i="61" s="1"/>
  <c r="B171" i="61" s="1"/>
  <c r="G70" i="46"/>
  <c r="AJ150" i="33"/>
  <c r="BF58" i="55"/>
  <c r="BE172" i="33"/>
  <c r="AQ73" i="55"/>
  <c r="AQ113" i="42" s="1"/>
  <c r="CF105" i="57"/>
  <c r="BU224" i="57"/>
  <c r="AZ46" i="1"/>
  <c r="AO142" i="33"/>
  <c r="BU232" i="57"/>
  <c r="AZ46" i="46"/>
  <c r="AK120" i="47"/>
  <c r="AH151" i="33"/>
  <c r="G163" i="33"/>
  <c r="G86" i="46"/>
  <c r="BU225" i="57"/>
  <c r="AZ46" i="32"/>
  <c r="G424" i="51"/>
  <c r="G146" i="61"/>
  <c r="G160" i="61" s="1"/>
  <c r="B174" i="61" s="1"/>
  <c r="G70" i="49"/>
  <c r="G115" i="1"/>
  <c r="G254" i="33" s="1"/>
  <c r="G269" i="33" s="1"/>
  <c r="G281" i="33" s="1"/>
  <c r="G206" i="33"/>
  <c r="BF66" i="55"/>
  <c r="BE180" i="33"/>
  <c r="AP78" i="55"/>
  <c r="AP113" i="46" s="1"/>
  <c r="CE110" i="57"/>
  <c r="AN149" i="33"/>
  <c r="F93" i="1"/>
  <c r="F94" i="1" s="1"/>
  <c r="F91" i="1"/>
  <c r="D141" i="45"/>
  <c r="E140" i="45"/>
  <c r="G158" i="33"/>
  <c r="G86" i="42"/>
  <c r="H134" i="51"/>
  <c r="D141" i="44"/>
  <c r="E140" i="44"/>
  <c r="BF60" i="55"/>
  <c r="BE174" i="33"/>
  <c r="AP120" i="42"/>
  <c r="BU234" i="57"/>
  <c r="AZ46" i="48"/>
  <c r="G423" i="51"/>
  <c r="G145" i="61"/>
  <c r="G159" i="61" s="1"/>
  <c r="B173" i="61" s="1"/>
  <c r="G70" i="48"/>
  <c r="E131" i="1"/>
  <c r="E137" i="1"/>
  <c r="AO120" i="46"/>
  <c r="AW141" i="33"/>
  <c r="D141" i="42"/>
  <c r="E140" i="42"/>
  <c r="BI19" i="41"/>
  <c r="AN143" i="33"/>
  <c r="DX30" i="57"/>
  <c r="DX11" i="57" s="1"/>
  <c r="BG198" i="33" s="1"/>
  <c r="BH40" i="46"/>
  <c r="BG31" i="46"/>
  <c r="DZ29" i="57"/>
  <c r="DZ10" i="57" s="1"/>
  <c r="BI197" i="33" s="1"/>
  <c r="BI31" i="45"/>
  <c r="AO76" i="55"/>
  <c r="AO113" i="44" s="1"/>
  <c r="CD108" i="57"/>
  <c r="AN120" i="44"/>
  <c r="G164" i="33"/>
  <c r="G86" i="47"/>
  <c r="F69" i="59"/>
  <c r="E79" i="1"/>
  <c r="F148" i="1" s="1"/>
  <c r="F136" i="1"/>
  <c r="G165" i="33"/>
  <c r="G86" i="48"/>
  <c r="G159" i="33"/>
  <c r="G86" i="43"/>
  <c r="BF56" i="55"/>
  <c r="BE170" i="33"/>
  <c r="BU228" i="57"/>
  <c r="AZ46" i="43"/>
  <c r="BF63" i="55"/>
  <c r="BE177" i="33"/>
  <c r="AJ81" i="55"/>
  <c r="AJ113" i="49" s="1"/>
  <c r="BY113" i="57"/>
  <c r="BX115" i="57"/>
  <c r="DY31" i="57" l="1"/>
  <c r="DY12" i="57" s="1"/>
  <c r="BH199" i="33" s="1"/>
  <c r="BI40" i="47"/>
  <c r="BH31" i="47"/>
  <c r="G250" i="33"/>
  <c r="G235" i="33"/>
  <c r="AK81" i="55"/>
  <c r="AK113" i="49" s="1"/>
  <c r="BZ113" i="57"/>
  <c r="BY115" i="57"/>
  <c r="AJ120" i="49"/>
  <c r="AP145" i="33"/>
  <c r="AP120" i="41"/>
  <c r="BV232" i="57"/>
  <c r="BA46" i="46"/>
  <c r="BV229" i="57"/>
  <c r="BA46" i="40"/>
  <c r="G242" i="33"/>
  <c r="G227" i="33"/>
  <c r="G240" i="33"/>
  <c r="G225" i="33"/>
  <c r="BV224" i="57"/>
  <c r="BA46" i="1"/>
  <c r="BV227" i="57"/>
  <c r="BA46" i="42"/>
  <c r="G241" i="33"/>
  <c r="G226" i="33"/>
  <c r="AQ72" i="55"/>
  <c r="AQ113" i="41" s="1"/>
  <c r="CF104" i="57"/>
  <c r="BG63" i="55"/>
  <c r="BF177" i="33"/>
  <c r="AR73" i="55"/>
  <c r="AR113" i="42" s="1"/>
  <c r="CG105" i="57"/>
  <c r="AQ120" i="42"/>
  <c r="AQ77" i="55"/>
  <c r="AQ113" i="45" s="1"/>
  <c r="CF109" i="57"/>
  <c r="G244" i="33"/>
  <c r="G229" i="33"/>
  <c r="BV233" i="57"/>
  <c r="BA46" i="47"/>
  <c r="BV228" i="57"/>
  <c r="BA46" i="43"/>
  <c r="AQ78" i="55"/>
  <c r="AQ113" i="46" s="1"/>
  <c r="CF110" i="57"/>
  <c r="AO143" i="33"/>
  <c r="AP120" i="45"/>
  <c r="BG64" i="55"/>
  <c r="BF178" i="33"/>
  <c r="AO149" i="33"/>
  <c r="AQ120" i="43"/>
  <c r="AP120" i="46"/>
  <c r="G243" i="33"/>
  <c r="G228" i="33"/>
  <c r="BG57" i="55"/>
  <c r="BF171" i="33"/>
  <c r="AX141" i="33"/>
  <c r="AY120" i="1"/>
  <c r="DV33" i="57"/>
  <c r="DV14" i="57" s="1"/>
  <c r="BE201" i="33" s="1"/>
  <c r="BE202" i="33" s="1"/>
  <c r="BE98" i="33" s="1"/>
  <c r="BR215" i="57"/>
  <c r="BF40" i="49"/>
  <c r="BE31" i="49"/>
  <c r="AN147" i="33"/>
  <c r="BV234" i="57"/>
  <c r="BA46" i="48"/>
  <c r="AI151" i="33"/>
  <c r="AH183" i="33"/>
  <c r="AR71" i="55"/>
  <c r="AR113" i="32" s="1"/>
  <c r="CG103" i="57"/>
  <c r="G246" i="33"/>
  <c r="G231" i="33"/>
  <c r="G306" i="51"/>
  <c r="G308" i="51"/>
  <c r="G310" i="51" s="1"/>
  <c r="AL120" i="47"/>
  <c r="AP142" i="33"/>
  <c r="BV225" i="57"/>
  <c r="BA46" i="32"/>
  <c r="AI152" i="33"/>
  <c r="AQ75" i="55"/>
  <c r="AQ113" i="40" s="1"/>
  <c r="CF107" i="57"/>
  <c r="BV226" i="57"/>
  <c r="BA46" i="41"/>
  <c r="G413" i="51"/>
  <c r="G425" i="51" s="1"/>
  <c r="G135" i="61"/>
  <c r="G70" i="1"/>
  <c r="G5" i="59" s="1"/>
  <c r="G56" i="33"/>
  <c r="BV235" i="57"/>
  <c r="BA46" i="49"/>
  <c r="AO146" i="33"/>
  <c r="E70" i="59"/>
  <c r="H132" i="51"/>
  <c r="D141" i="1"/>
  <c r="E140" i="1"/>
  <c r="BG61" i="55"/>
  <c r="BF175" i="33"/>
  <c r="AP120" i="40"/>
  <c r="BV231" i="57"/>
  <c r="BA46" i="45"/>
  <c r="BG65" i="55"/>
  <c r="BF179" i="33"/>
  <c r="AM79" i="55"/>
  <c r="AM113" i="47" s="1"/>
  <c r="CB111" i="57"/>
  <c r="G248" i="33"/>
  <c r="G233" i="33"/>
  <c r="AP76" i="55"/>
  <c r="AP113" i="44" s="1"/>
  <c r="CE108" i="57"/>
  <c r="BG59" i="55"/>
  <c r="BF173" i="33"/>
  <c r="AR74" i="55"/>
  <c r="AR113" i="43" s="1"/>
  <c r="CG106" i="57"/>
  <c r="DY30" i="57"/>
  <c r="DY11" i="57" s="1"/>
  <c r="BH198" i="33" s="1"/>
  <c r="BI40" i="46"/>
  <c r="BH31" i="46"/>
  <c r="BG62" i="55"/>
  <c r="BF176" i="33"/>
  <c r="BG58" i="55"/>
  <c r="BF172" i="33"/>
  <c r="AJ120" i="48"/>
  <c r="AP144" i="33"/>
  <c r="G247" i="33"/>
  <c r="G232" i="33"/>
  <c r="AQ120" i="32"/>
  <c r="G155" i="33"/>
  <c r="G86" i="1"/>
  <c r="G50" i="33" s="1"/>
  <c r="AO148" i="33"/>
  <c r="G249" i="33"/>
  <c r="G234" i="33"/>
  <c r="BV230" i="57"/>
  <c r="BA46" i="44"/>
  <c r="DW32" i="57"/>
  <c r="DW13" i="57" s="1"/>
  <c r="BF200" i="33" s="1"/>
  <c r="BG40" i="48"/>
  <c r="BF31" i="48"/>
  <c r="BG56" i="55"/>
  <c r="BF170" i="33"/>
  <c r="BG67" i="55"/>
  <c r="BF181" i="33"/>
  <c r="AZ70" i="55"/>
  <c r="AZ113" i="1" s="1"/>
  <c r="CO102" i="57"/>
  <c r="AO120" i="44"/>
  <c r="BG42" i="48"/>
  <c r="BM82" i="51"/>
  <c r="BG66" i="55"/>
  <c r="BF180" i="33"/>
  <c r="G106" i="33"/>
  <c r="G107" i="33"/>
  <c r="F323" i="33"/>
  <c r="AK80" i="55"/>
  <c r="AK113" i="48" s="1"/>
  <c r="BZ112" i="57"/>
  <c r="BG60" i="55"/>
  <c r="BF174" i="33"/>
  <c r="AK150" i="33"/>
  <c r="G245" i="33"/>
  <c r="G230" i="33"/>
  <c r="AP146" i="33" l="1"/>
  <c r="AQ145" i="33"/>
  <c r="BW230" i="57"/>
  <c r="BB46" i="44"/>
  <c r="AP149" i="33"/>
  <c r="AQ144" i="33"/>
  <c r="F366" i="33"/>
  <c r="F336" i="33"/>
  <c r="AS71" i="55"/>
  <c r="AS113" i="32" s="1"/>
  <c r="CH103" i="57"/>
  <c r="BW231" i="57"/>
  <c r="BB46" i="45"/>
  <c r="BH62" i="55"/>
  <c r="BG176" i="33"/>
  <c r="AQ120" i="45"/>
  <c r="AR120" i="32"/>
  <c r="AS73" i="55"/>
  <c r="AS113" i="42" s="1"/>
  <c r="CH105" i="57"/>
  <c r="G56" i="59"/>
  <c r="G57" i="33"/>
  <c r="G103" i="61"/>
  <c r="G117" i="61" s="1"/>
  <c r="B131" i="61" s="1"/>
  <c r="G64" i="33"/>
  <c r="AJ152" i="33"/>
  <c r="AL81" i="55"/>
  <c r="AL113" i="49" s="1"/>
  <c r="CA113" i="57"/>
  <c r="BZ115" i="57"/>
  <c r="AR120" i="42"/>
  <c r="BH42" i="48"/>
  <c r="BH40" i="48" s="1"/>
  <c r="BN82" i="51"/>
  <c r="BI42" i="48" s="1"/>
  <c r="AS74" i="55"/>
  <c r="AS113" i="43" s="1"/>
  <c r="CH106" i="57"/>
  <c r="AR120" i="43"/>
  <c r="AQ142" i="33"/>
  <c r="AP120" i="44"/>
  <c r="AK120" i="48"/>
  <c r="AR77" i="55"/>
  <c r="AR113" i="45" s="1"/>
  <c r="CG109" i="57"/>
  <c r="DZ30" i="57"/>
  <c r="DZ11" i="57" s="1"/>
  <c r="BI198" i="33" s="1"/>
  <c r="BI31" i="46"/>
  <c r="AQ120" i="41"/>
  <c r="BW226" i="57"/>
  <c r="BB46" i="41"/>
  <c r="AO147" i="33"/>
  <c r="AP148" i="33"/>
  <c r="AR75" i="55"/>
  <c r="AR113" i="40" s="1"/>
  <c r="CG107" i="57"/>
  <c r="AQ120" i="40"/>
  <c r="CG110" i="57"/>
  <c r="AR78" i="55"/>
  <c r="AR113" i="46" s="1"/>
  <c r="BH60" i="55"/>
  <c r="BG174" i="33"/>
  <c r="AP143" i="33"/>
  <c r="G184" i="33"/>
  <c r="G167" i="33"/>
  <c r="G239" i="33"/>
  <c r="G251" i="33" s="1"/>
  <c r="G224" i="33"/>
  <c r="G236" i="33" s="1"/>
  <c r="AN79" i="55"/>
  <c r="AN113" i="47" s="1"/>
  <c r="CC111" i="57"/>
  <c r="DW33" i="57"/>
  <c r="DW14" i="57" s="1"/>
  <c r="BF201" i="33" s="1"/>
  <c r="BF202" i="33" s="1"/>
  <c r="BF98" i="33" s="1"/>
  <c r="BG40" i="49"/>
  <c r="BF31" i="49"/>
  <c r="AQ120" i="46"/>
  <c r="AL150" i="33"/>
  <c r="DX32" i="57"/>
  <c r="DX13" i="57" s="1"/>
  <c r="BG200" i="33" s="1"/>
  <c r="BG31" i="48"/>
  <c r="BH58" i="55"/>
  <c r="BG172" i="33"/>
  <c r="BH61" i="55"/>
  <c r="BG175" i="33"/>
  <c r="BW227" i="57"/>
  <c r="BB46" i="42"/>
  <c r="AZ120" i="1"/>
  <c r="AM120" i="47"/>
  <c r="AI183" i="33"/>
  <c r="AL80" i="55"/>
  <c r="AL113" i="48" s="1"/>
  <c r="CA112" i="57"/>
  <c r="BH57" i="55"/>
  <c r="BG171" i="33"/>
  <c r="AR72" i="55"/>
  <c r="AR113" i="41" s="1"/>
  <c r="CG104" i="57"/>
  <c r="AK120" i="49"/>
  <c r="BW228" i="57"/>
  <c r="BB46" i="43"/>
  <c r="DZ31" i="57"/>
  <c r="DZ12" i="57" s="1"/>
  <c r="BI199" i="33" s="1"/>
  <c r="BI31" i="47"/>
  <c r="BW235" i="57"/>
  <c r="BB46" i="49"/>
  <c r="BH63" i="55"/>
  <c r="BG177" i="33"/>
  <c r="G149" i="61"/>
  <c r="B163" i="61" s="1"/>
  <c r="G147" i="61"/>
  <c r="G161" i="61" s="1"/>
  <c r="B175" i="61" s="1"/>
  <c r="BH59" i="55"/>
  <c r="BG173" i="33"/>
  <c r="BH64" i="55"/>
  <c r="BG178" i="33"/>
  <c r="AQ76" i="55"/>
  <c r="AQ113" i="44" s="1"/>
  <c r="CF108" i="57"/>
  <c r="BW234" i="57"/>
  <c r="BB46" i="48"/>
  <c r="AJ151" i="33"/>
  <c r="BW225" i="57"/>
  <c r="BB46" i="32"/>
  <c r="BW232" i="57"/>
  <c r="BB46" i="46"/>
  <c r="G350" i="51"/>
  <c r="G345" i="51"/>
  <c r="G354" i="51"/>
  <c r="G351" i="51"/>
  <c r="G346" i="51"/>
  <c r="G349" i="51"/>
  <c r="G355" i="51"/>
  <c r="G344" i="51"/>
  <c r="G353" i="51"/>
  <c r="G348" i="51"/>
  <c r="G347" i="51"/>
  <c r="G352" i="51"/>
  <c r="BH66" i="55"/>
  <c r="BG180" i="33"/>
  <c r="BH67" i="55"/>
  <c r="BG181" i="33"/>
  <c r="BH65" i="55"/>
  <c r="BG179" i="33"/>
  <c r="AY141" i="33"/>
  <c r="BW233" i="57"/>
  <c r="BB46" i="47"/>
  <c r="BW229" i="57"/>
  <c r="BB46" i="40"/>
  <c r="G55" i="59"/>
  <c r="G55" i="33"/>
  <c r="H59" i="33"/>
  <c r="BW224" i="57"/>
  <c r="BB46" i="1"/>
  <c r="BA70" i="55"/>
  <c r="BA113" i="1" s="1"/>
  <c r="CP102" i="57"/>
  <c r="BH56" i="55"/>
  <c r="BG170" i="33"/>
  <c r="DY32" i="57" l="1"/>
  <c r="DY13" i="57" s="1"/>
  <c r="BH200" i="33" s="1"/>
  <c r="BI40" i="48"/>
  <c r="BH31" i="48"/>
  <c r="AQ148" i="33"/>
  <c r="BI67" i="55"/>
  <c r="BI181" i="33" s="1"/>
  <c r="BH181" i="33"/>
  <c r="BI64" i="55"/>
  <c r="BI178" i="33" s="1"/>
  <c r="BH178" i="33"/>
  <c r="AS120" i="42"/>
  <c r="BI62" i="55"/>
  <c r="BI176" i="33" s="1"/>
  <c r="BH176" i="33"/>
  <c r="AN120" i="47"/>
  <c r="BX233" i="57"/>
  <c r="BC46" i="47"/>
  <c r="BI60" i="55"/>
  <c r="BI174" i="33" s="1"/>
  <c r="BH174" i="33"/>
  <c r="AR145" i="33"/>
  <c r="BI59" i="55"/>
  <c r="BI173" i="33" s="1"/>
  <c r="BH173" i="33"/>
  <c r="AR120" i="46"/>
  <c r="BX225" i="57"/>
  <c r="BC46" i="32"/>
  <c r="BI57" i="55"/>
  <c r="BI171" i="33" s="1"/>
  <c r="BH171" i="33"/>
  <c r="AZ141" i="33"/>
  <c r="AM81" i="55"/>
  <c r="AM113" i="49" s="1"/>
  <c r="CB113" i="57"/>
  <c r="AL120" i="48"/>
  <c r="AS120" i="43"/>
  <c r="AR144" i="33"/>
  <c r="BX235" i="57"/>
  <c r="BC46" i="49"/>
  <c r="AQ143" i="33"/>
  <c r="AL120" i="49"/>
  <c r="BX230" i="57"/>
  <c r="BC46" i="44"/>
  <c r="AP147" i="33"/>
  <c r="AR76" i="55"/>
  <c r="AR113" i="44" s="1"/>
  <c r="CG108" i="57"/>
  <c r="AM150" i="33"/>
  <c r="AS120" i="32"/>
  <c r="BI56" i="55"/>
  <c r="BI170" i="33" s="1"/>
  <c r="BH170" i="33"/>
  <c r="AO79" i="55"/>
  <c r="AO113" i="47" s="1"/>
  <c r="CD111" i="57"/>
  <c r="AR142" i="33"/>
  <c r="BI66" i="55"/>
  <c r="BI180" i="33" s="1"/>
  <c r="BH180" i="33"/>
  <c r="BI63" i="55"/>
  <c r="BI177" i="33" s="1"/>
  <c r="BH177" i="33"/>
  <c r="AJ183" i="33"/>
  <c r="AR120" i="41"/>
  <c r="BX234" i="57"/>
  <c r="BC46" i="48"/>
  <c r="G61" i="59"/>
  <c r="G65" i="33"/>
  <c r="H84" i="33" s="1"/>
  <c r="AT73" i="55"/>
  <c r="AT113" i="42" s="1"/>
  <c r="CI105" i="57"/>
  <c r="AQ120" i="44"/>
  <c r="AT71" i="55"/>
  <c r="AT113" i="32" s="1"/>
  <c r="CI103" i="57"/>
  <c r="BX226" i="57"/>
  <c r="BC46" i="41"/>
  <c r="H60" i="33"/>
  <c r="I61" i="33"/>
  <c r="G71" i="33"/>
  <c r="AS77" i="55"/>
  <c r="AS113" i="45" s="1"/>
  <c r="CH109" i="57"/>
  <c r="BI65" i="55"/>
  <c r="BI179" i="33" s="1"/>
  <c r="BH179" i="33"/>
  <c r="AQ146" i="33"/>
  <c r="BI61" i="55"/>
  <c r="BI175" i="33" s="1"/>
  <c r="BH175" i="33"/>
  <c r="BX224" i="57"/>
  <c r="BC46" i="1"/>
  <c r="AK152" i="33"/>
  <c r="AR120" i="45"/>
  <c r="G57" i="59"/>
  <c r="L85" i="51"/>
  <c r="G113" i="33"/>
  <c r="G119" i="33" s="1"/>
  <c r="G185" i="33"/>
  <c r="G114" i="33" s="1"/>
  <c r="G186" i="33"/>
  <c r="AS78" i="55"/>
  <c r="AS113" i="46" s="1"/>
  <c r="CH110" i="57"/>
  <c r="AT74" i="55"/>
  <c r="AT113" i="43" s="1"/>
  <c r="CI106" i="57"/>
  <c r="BX231" i="57"/>
  <c r="BC46" i="45"/>
  <c r="BX227" i="57"/>
  <c r="BC46" i="42"/>
  <c r="AR120" i="40"/>
  <c r="BI58" i="55"/>
  <c r="BI172" i="33" s="1"/>
  <c r="BH172" i="33"/>
  <c r="BB70" i="55"/>
  <c r="BB113" i="1" s="1"/>
  <c r="CQ102" i="57"/>
  <c r="BX228" i="57"/>
  <c r="BC46" i="43"/>
  <c r="AQ149" i="33"/>
  <c r="DX33" i="57"/>
  <c r="DX14" i="57" s="1"/>
  <c r="BG201" i="33" s="1"/>
  <c r="BG202" i="33" s="1"/>
  <c r="BG98" i="33" s="1"/>
  <c r="BH40" i="49"/>
  <c r="BG31" i="49"/>
  <c r="AK151" i="33"/>
  <c r="BX229" i="57"/>
  <c r="BC46" i="40"/>
  <c r="AM80" i="55"/>
  <c r="AM113" i="48" s="1"/>
  <c r="CB112" i="57"/>
  <c r="CA115" i="57"/>
  <c r="AS75" i="55"/>
  <c r="AS113" i="40" s="1"/>
  <c r="CH107" i="57"/>
  <c r="E9" i="59"/>
  <c r="E10" i="59" s="1"/>
  <c r="F376" i="33"/>
  <c r="BA120" i="1"/>
  <c r="BX232" i="57"/>
  <c r="BC46" i="46"/>
  <c r="AS72" i="55"/>
  <c r="AS113" i="41" s="1"/>
  <c r="CH104" i="57"/>
  <c r="AL152" i="33" l="1"/>
  <c r="BY233" i="57"/>
  <c r="BD46" i="47"/>
  <c r="AN150" i="33"/>
  <c r="BY230" i="57"/>
  <c r="BD46" i="44"/>
  <c r="BY235" i="57"/>
  <c r="BD46" i="49"/>
  <c r="AT77" i="55"/>
  <c r="AT113" i="45" s="1"/>
  <c r="CI109" i="57"/>
  <c r="BY228" i="57"/>
  <c r="BD46" i="43"/>
  <c r="BY232" i="57"/>
  <c r="BD46" i="46"/>
  <c r="AR146" i="33"/>
  <c r="I59" i="59"/>
  <c r="J62" i="33"/>
  <c r="J60" i="59" s="1"/>
  <c r="AO120" i="47"/>
  <c r="BY226" i="57"/>
  <c r="BD46" i="41"/>
  <c r="AT120" i="32"/>
  <c r="AS120" i="41"/>
  <c r="AL151" i="33"/>
  <c r="AN81" i="55"/>
  <c r="AN113" i="49" s="1"/>
  <c r="CC113" i="57"/>
  <c r="CB115" i="57"/>
  <c r="AR143" i="33"/>
  <c r="AS120" i="45"/>
  <c r="AS144" i="33"/>
  <c r="AT120" i="43"/>
  <c r="CI110" i="57"/>
  <c r="AT78" i="55"/>
  <c r="AT113" i="46" s="1"/>
  <c r="AS120" i="40"/>
  <c r="BY229" i="57"/>
  <c r="BD46" i="40"/>
  <c r="BY231" i="57"/>
  <c r="BD46" i="45"/>
  <c r="AU74" i="55"/>
  <c r="AU113" i="43" s="1"/>
  <c r="CJ106" i="57"/>
  <c r="AS76" i="55"/>
  <c r="AS113" i="44" s="1"/>
  <c r="CH108" i="57"/>
  <c r="BY225" i="57"/>
  <c r="BD46" i="32"/>
  <c r="BY224" i="57"/>
  <c r="BD46" i="1"/>
  <c r="BY234" i="57"/>
  <c r="BD46" i="48"/>
  <c r="BC70" i="55"/>
  <c r="BC113" i="1" s="1"/>
  <c r="CR102" i="57"/>
  <c r="AT72" i="55"/>
  <c r="AT113" i="41" s="1"/>
  <c r="CI104" i="57"/>
  <c r="BY227" i="57"/>
  <c r="BD46" i="42"/>
  <c r="AT75" i="55"/>
  <c r="AT113" i="40" s="1"/>
  <c r="CI107" i="57"/>
  <c r="AS120" i="46"/>
  <c r="AM120" i="48"/>
  <c r="AR148" i="33"/>
  <c r="CJ105" i="57"/>
  <c r="AU73" i="55"/>
  <c r="AU113" i="42" s="1"/>
  <c r="AR120" i="44"/>
  <c r="G63" i="59"/>
  <c r="G70" i="33"/>
  <c r="BA141" i="33"/>
  <c r="H58" i="59"/>
  <c r="H4" i="56"/>
  <c r="AQ147" i="33"/>
  <c r="AT120" i="42"/>
  <c r="AR149" i="33"/>
  <c r="DZ32" i="57"/>
  <c r="DZ13" i="57" s="1"/>
  <c r="BI200" i="33" s="1"/>
  <c r="BI31" i="48"/>
  <c r="AS145" i="33"/>
  <c r="AM120" i="49"/>
  <c r="AN80" i="55"/>
  <c r="AN113" i="48" s="1"/>
  <c r="CC112" i="57"/>
  <c r="AK183" i="33"/>
  <c r="BB120" i="1"/>
  <c r="AP79" i="55"/>
  <c r="AP113" i="47" s="1"/>
  <c r="CE111" i="57"/>
  <c r="E11" i="59"/>
  <c r="I19" i="59"/>
  <c r="AS142" i="33"/>
  <c r="AU71" i="55"/>
  <c r="AU113" i="32" s="1"/>
  <c r="CJ103" i="57"/>
  <c r="DY33" i="57"/>
  <c r="DY14" i="57" s="1"/>
  <c r="BH201" i="33" s="1"/>
  <c r="BH202" i="33" s="1"/>
  <c r="BH98" i="33" s="1"/>
  <c r="BI40" i="49"/>
  <c r="BH31" i="49"/>
  <c r="H9" i="55"/>
  <c r="H91" i="33"/>
  <c r="BZ234" i="57" l="1"/>
  <c r="BE46" i="48"/>
  <c r="AT120" i="46"/>
  <c r="BZ232" i="57"/>
  <c r="BE46" i="46"/>
  <c r="AT144" i="33"/>
  <c r="AT120" i="45"/>
  <c r="BZ227" i="57"/>
  <c r="BE46" i="42"/>
  <c r="AU72" i="55"/>
  <c r="AU113" i="41" s="1"/>
  <c r="CJ104" i="57"/>
  <c r="AS148" i="33"/>
  <c r="I17" i="59"/>
  <c r="E74" i="59"/>
  <c r="BZ225" i="57"/>
  <c r="BE46" i="32"/>
  <c r="AT76" i="55"/>
  <c r="AT113" i="44" s="1"/>
  <c r="CI108" i="57"/>
  <c r="AR147" i="33"/>
  <c r="BD70" i="55"/>
  <c r="BD113" i="1" s="1"/>
  <c r="CS102" i="57"/>
  <c r="AU120" i="43"/>
  <c r="AT142" i="33"/>
  <c r="AM151" i="33"/>
  <c r="BZ226" i="57"/>
  <c r="BE46" i="41"/>
  <c r="AU120" i="32"/>
  <c r="AQ79" i="55"/>
  <c r="AQ113" i="47" s="1"/>
  <c r="CF111" i="57"/>
  <c r="AP120" i="47"/>
  <c r="G62" i="59"/>
  <c r="G81" i="1"/>
  <c r="G62" i="1" s="1"/>
  <c r="G63" i="1" s="1"/>
  <c r="G369" i="33"/>
  <c r="G375" i="33" s="1"/>
  <c r="G81" i="32"/>
  <c r="G62" i="32" s="1"/>
  <c r="G63" i="32" s="1"/>
  <c r="G81" i="41"/>
  <c r="G62" i="41" s="1"/>
  <c r="G63" i="41" s="1"/>
  <c r="G81" i="42"/>
  <c r="G62" i="42" s="1"/>
  <c r="G63" i="42" s="1"/>
  <c r="G81" i="43"/>
  <c r="G62" i="43" s="1"/>
  <c r="G63" i="43" s="1"/>
  <c r="G81" i="44"/>
  <c r="G62" i="44" s="1"/>
  <c r="G63" i="44" s="1"/>
  <c r="G81" i="40"/>
  <c r="G62" i="40" s="1"/>
  <c r="G63" i="40" s="1"/>
  <c r="G81" i="45"/>
  <c r="G62" i="45" s="1"/>
  <c r="G63" i="45" s="1"/>
  <c r="G81" i="47"/>
  <c r="G62" i="47" s="1"/>
  <c r="G63" i="47" s="1"/>
  <c r="G81" i="46"/>
  <c r="G62" i="46" s="1"/>
  <c r="G63" i="46" s="1"/>
  <c r="G3" i="56"/>
  <c r="G81" i="48"/>
  <c r="G62" i="48" s="1"/>
  <c r="G63" i="48" s="1"/>
  <c r="G81" i="49"/>
  <c r="G62" i="49" s="1"/>
  <c r="G63" i="49" s="1"/>
  <c r="H72" i="33"/>
  <c r="AV74" i="55"/>
  <c r="AV113" i="43" s="1"/>
  <c r="CK106" i="57"/>
  <c r="BZ233" i="57"/>
  <c r="BE46" i="47"/>
  <c r="AN120" i="48"/>
  <c r="AS149" i="33"/>
  <c r="AO150" i="33"/>
  <c r="AT120" i="41"/>
  <c r="BB141" i="33"/>
  <c r="AS143" i="33"/>
  <c r="DZ33" i="57"/>
  <c r="DZ14" i="57" s="1"/>
  <c r="BI201" i="33" s="1"/>
  <c r="BI202" i="33" s="1"/>
  <c r="BI98" i="33" s="1"/>
  <c r="BI31" i="49"/>
  <c r="BZ224" i="57"/>
  <c r="BE46" i="1"/>
  <c r="AN120" i="49"/>
  <c r="AO80" i="55"/>
  <c r="AO113" i="48" s="1"/>
  <c r="CD112" i="57"/>
  <c r="CC115" i="57"/>
  <c r="AM152" i="33"/>
  <c r="AM183" i="33" s="1"/>
  <c r="AL183" i="33"/>
  <c r="AT145" i="33"/>
  <c r="AV71" i="55"/>
  <c r="AV113" i="32" s="1"/>
  <c r="CK103" i="57"/>
  <c r="AO81" i="55"/>
  <c r="AO113" i="49" s="1"/>
  <c r="CD113" i="57"/>
  <c r="BZ230" i="57"/>
  <c r="BE46" i="44"/>
  <c r="AV73" i="55"/>
  <c r="AV113" i="42" s="1"/>
  <c r="CK105" i="57"/>
  <c r="AU75" i="55"/>
  <c r="AU113" i="40" s="1"/>
  <c r="CJ107" i="57"/>
  <c r="H8" i="55"/>
  <c r="H107" i="1"/>
  <c r="H107" i="32"/>
  <c r="H106" i="32" s="1"/>
  <c r="H109" i="32" s="1"/>
  <c r="H103" i="32" s="1"/>
  <c r="H107" i="41"/>
  <c r="H106" i="41" s="1"/>
  <c r="H109" i="41" s="1"/>
  <c r="H103" i="41" s="1"/>
  <c r="H107" i="42"/>
  <c r="H106" i="42" s="1"/>
  <c r="H109" i="42" s="1"/>
  <c r="H103" i="42" s="1"/>
  <c r="H107" i="43"/>
  <c r="H106" i="43" s="1"/>
  <c r="H109" i="43" s="1"/>
  <c r="H103" i="43" s="1"/>
  <c r="H107" i="48"/>
  <c r="H106" i="48" s="1"/>
  <c r="H109" i="48" s="1"/>
  <c r="H103" i="48" s="1"/>
  <c r="H107" i="40"/>
  <c r="H106" i="40" s="1"/>
  <c r="H109" i="40" s="1"/>
  <c r="H103" i="40" s="1"/>
  <c r="H107" i="44"/>
  <c r="H106" i="44" s="1"/>
  <c r="H109" i="44" s="1"/>
  <c r="H103" i="44" s="1"/>
  <c r="H107" i="46"/>
  <c r="H106" i="46" s="1"/>
  <c r="H109" i="46" s="1"/>
  <c r="H103" i="46" s="1"/>
  <c r="H107" i="47"/>
  <c r="H106" i="47" s="1"/>
  <c r="H109" i="47" s="1"/>
  <c r="H103" i="47" s="1"/>
  <c r="H107" i="49"/>
  <c r="H106" i="49" s="1"/>
  <c r="H109" i="49" s="1"/>
  <c r="H103" i="49" s="1"/>
  <c r="H107" i="45"/>
  <c r="H106" i="45" s="1"/>
  <c r="H109" i="45" s="1"/>
  <c r="H103" i="45" s="1"/>
  <c r="AT120" i="40"/>
  <c r="BZ229" i="57"/>
  <c r="BE46" i="40"/>
  <c r="BZ228" i="57"/>
  <c r="BE46" i="43"/>
  <c r="BC120" i="1"/>
  <c r="AU77" i="55"/>
  <c r="AU113" i="45" s="1"/>
  <c r="CJ109" i="57"/>
  <c r="AS120" i="44"/>
  <c r="AU78" i="55"/>
  <c r="AU113" i="46" s="1"/>
  <c r="CJ110" i="57"/>
  <c r="BZ235" i="57"/>
  <c r="BE46" i="49"/>
  <c r="AU120" i="42"/>
  <c r="BZ231" i="57"/>
  <c r="BE46" i="45"/>
  <c r="AS146" i="33"/>
  <c r="G155" i="46" l="1"/>
  <c r="G64" i="46"/>
  <c r="G65" i="46" s="1"/>
  <c r="CA224" i="57"/>
  <c r="BF46" i="1"/>
  <c r="H101" i="40"/>
  <c r="H214" i="33" s="1"/>
  <c r="H66" i="40"/>
  <c r="H101" i="43"/>
  <c r="H213" i="33" s="1"/>
  <c r="H66" i="43"/>
  <c r="H101" i="32"/>
  <c r="H210" i="33" s="1"/>
  <c r="H66" i="32"/>
  <c r="G155" i="41"/>
  <c r="G64" i="41"/>
  <c r="G65" i="41" s="1"/>
  <c r="AP80" i="55"/>
  <c r="AP113" i="48" s="1"/>
  <c r="CE112" i="57"/>
  <c r="G64" i="40"/>
  <c r="G65" i="40" s="1"/>
  <c r="G155" i="40"/>
  <c r="CA231" i="57"/>
  <c r="BF46" i="45"/>
  <c r="AU144" i="33"/>
  <c r="H97" i="33"/>
  <c r="H106" i="1"/>
  <c r="G155" i="32"/>
  <c r="G64" i="32"/>
  <c r="G65" i="32" s="1"/>
  <c r="CA225" i="57"/>
  <c r="BF46" i="32"/>
  <c r="BE70" i="55"/>
  <c r="BE113" i="1" s="1"/>
  <c r="CT102" i="57"/>
  <c r="BD120" i="1"/>
  <c r="H101" i="42"/>
  <c r="H212" i="33" s="1"/>
  <c r="H66" i="42"/>
  <c r="CA235" i="57"/>
  <c r="BF46" i="49"/>
  <c r="CA230" i="57"/>
  <c r="BF46" i="44"/>
  <c r="AV120" i="32"/>
  <c r="AN151" i="33"/>
  <c r="CA232" i="57"/>
  <c r="BF46" i="46"/>
  <c r="H101" i="46"/>
  <c r="H217" i="33" s="1"/>
  <c r="H66" i="46"/>
  <c r="G64" i="43"/>
  <c r="G65" i="43" s="1"/>
  <c r="G155" i="43"/>
  <c r="AU120" i="46"/>
  <c r="CA227" i="57"/>
  <c r="BF46" i="42"/>
  <c r="BC141" i="33"/>
  <c r="AT149" i="33"/>
  <c r="G64" i="48"/>
  <c r="G65" i="48" s="1"/>
  <c r="G155" i="48"/>
  <c r="H101" i="44"/>
  <c r="H215" i="33" s="1"/>
  <c r="H66" i="44"/>
  <c r="AN152" i="33"/>
  <c r="G64" i="42"/>
  <c r="G65" i="42" s="1"/>
  <c r="G155" i="42"/>
  <c r="AR79" i="55"/>
  <c r="AR113" i="47" s="1"/>
  <c r="CG111" i="57"/>
  <c r="CA226" i="57"/>
  <c r="BF46" i="41"/>
  <c r="CA233" i="57"/>
  <c r="BF46" i="47"/>
  <c r="H101" i="47"/>
  <c r="H218" i="33" s="1"/>
  <c r="H66" i="47"/>
  <c r="G64" i="45"/>
  <c r="G65" i="45" s="1"/>
  <c r="G155" i="45"/>
  <c r="G64" i="1"/>
  <c r="G155" i="1"/>
  <c r="AV78" i="55"/>
  <c r="AV113" i="46" s="1"/>
  <c r="CK110" i="57"/>
  <c r="AW73" i="55"/>
  <c r="AW113" i="42" s="1"/>
  <c r="CL105" i="57"/>
  <c r="AV72" i="55"/>
  <c r="AV113" i="41" s="1"/>
  <c r="CK104" i="57"/>
  <c r="AS147" i="33"/>
  <c r="AT148" i="33"/>
  <c r="CA229" i="57"/>
  <c r="BF46" i="40"/>
  <c r="H101" i="49"/>
  <c r="H220" i="33" s="1"/>
  <c r="H66" i="49"/>
  <c r="G64" i="47"/>
  <c r="G65" i="47" s="1"/>
  <c r="G155" i="47"/>
  <c r="G64" i="44"/>
  <c r="G65" i="44" s="1"/>
  <c r="G155" i="44"/>
  <c r="AU76" i="55"/>
  <c r="AU113" i="44" s="1"/>
  <c r="CJ108" i="57"/>
  <c r="AV120" i="42"/>
  <c r="CA228" i="57"/>
  <c r="BF46" i="43"/>
  <c r="AV120" i="43"/>
  <c r="CA234" i="57"/>
  <c r="BF46" i="48"/>
  <c r="H101" i="45"/>
  <c r="H216" i="33" s="1"/>
  <c r="H66" i="45"/>
  <c r="G37" i="56"/>
  <c r="G38" i="56" s="1"/>
  <c r="G47" i="56"/>
  <c r="G55" i="56"/>
  <c r="G56" i="56" s="1"/>
  <c r="G42" i="56"/>
  <c r="G43" i="56" s="1"/>
  <c r="H101" i="48"/>
  <c r="H219" i="33" s="1"/>
  <c r="H66" i="48"/>
  <c r="H101" i="41"/>
  <c r="H211" i="33" s="1"/>
  <c r="H66" i="41"/>
  <c r="H83" i="33"/>
  <c r="H90" i="33"/>
  <c r="AV75" i="55"/>
  <c r="AV113" i="40" s="1"/>
  <c r="CK107" i="57"/>
  <c r="AP150" i="33"/>
  <c r="AQ120" i="47"/>
  <c r="AU142" i="33"/>
  <c r="AW71" i="55"/>
  <c r="AW113" i="32" s="1"/>
  <c r="CL103" i="57"/>
  <c r="AW74" i="55"/>
  <c r="AW113" i="43" s="1"/>
  <c r="CL106" i="57"/>
  <c r="AT146" i="33"/>
  <c r="H64" i="59"/>
  <c r="AU145" i="33"/>
  <c r="AO120" i="48"/>
  <c r="AT120" i="44"/>
  <c r="AU120" i="40"/>
  <c r="AU120" i="41"/>
  <c r="AT143" i="33"/>
  <c r="AP81" i="55"/>
  <c r="AP113" i="49" s="1"/>
  <c r="CE113" i="57"/>
  <c r="CD115" i="57"/>
  <c r="AO120" i="49"/>
  <c r="AV77" i="55"/>
  <c r="AV113" i="45" s="1"/>
  <c r="CK109" i="57"/>
  <c r="AU120" i="45"/>
  <c r="G64" i="49"/>
  <c r="G65" i="49" s="1"/>
  <c r="G155" i="49"/>
  <c r="G52" i="56" l="1"/>
  <c r="G60" i="56"/>
  <c r="G133" i="33" s="1"/>
  <c r="G59" i="56"/>
  <c r="AX73" i="55"/>
  <c r="AX113" i="42" s="1"/>
  <c r="CM105" i="57"/>
  <c r="AV120" i="46"/>
  <c r="AU149" i="33"/>
  <c r="AX74" i="55"/>
  <c r="AX113" i="43" s="1"/>
  <c r="CM106" i="57"/>
  <c r="CB231" i="57"/>
  <c r="BG46" i="45"/>
  <c r="AT147" i="33"/>
  <c r="AO151" i="33"/>
  <c r="G7" i="61"/>
  <c r="G21" i="61" s="1"/>
  <c r="B35" i="61" s="1"/>
  <c r="G68" i="43"/>
  <c r="G4" i="61"/>
  <c r="G18" i="61" s="1"/>
  <c r="B32" i="61" s="1"/>
  <c r="G68" i="32"/>
  <c r="CB228" i="57"/>
  <c r="BG46" i="43"/>
  <c r="G5" i="61"/>
  <c r="G19" i="61" s="1"/>
  <c r="B33" i="61" s="1"/>
  <c r="G68" i="41"/>
  <c r="G13" i="61"/>
  <c r="G27" i="61" s="1"/>
  <c r="B41" i="61" s="1"/>
  <c r="G68" i="48"/>
  <c r="AV120" i="41"/>
  <c r="AW120" i="42"/>
  <c r="G10" i="61"/>
  <c r="G24" i="61" s="1"/>
  <c r="B38" i="61" s="1"/>
  <c r="G68" i="45"/>
  <c r="G14" i="61"/>
  <c r="G28" i="61" s="1"/>
  <c r="B42" i="61" s="1"/>
  <c r="G68" i="49"/>
  <c r="CB232" i="57"/>
  <c r="BG46" i="46"/>
  <c r="AV142" i="33"/>
  <c r="AR120" i="47"/>
  <c r="AQ81" i="55"/>
  <c r="AQ113" i="49" s="1"/>
  <c r="CF113" i="57"/>
  <c r="CB235" i="57"/>
  <c r="BG46" i="49"/>
  <c r="CB225" i="57"/>
  <c r="BG46" i="32"/>
  <c r="H96" i="33"/>
  <c r="H104" i="33" s="1"/>
  <c r="H109" i="1"/>
  <c r="H103" i="1" s="1"/>
  <c r="AV145" i="33"/>
  <c r="G59" i="1"/>
  <c r="G65" i="1"/>
  <c r="G8" i="61"/>
  <c r="G22" i="61" s="1"/>
  <c r="B36" i="61" s="1"/>
  <c r="G68" i="40"/>
  <c r="AW120" i="32"/>
  <c r="AW72" i="55"/>
  <c r="AW113" i="41" s="1"/>
  <c r="CL104" i="57"/>
  <c r="CB227" i="57"/>
  <c r="BG46" i="42"/>
  <c r="AV144" i="33"/>
  <c r="AU148" i="33"/>
  <c r="CB226" i="57"/>
  <c r="BG46" i="41"/>
  <c r="AO152" i="33"/>
  <c r="AO183" i="33" s="1"/>
  <c r="AP120" i="49"/>
  <c r="AX71" i="55"/>
  <c r="AX113" i="32" s="1"/>
  <c r="CM103" i="57"/>
  <c r="AU120" i="44"/>
  <c r="AS79" i="55"/>
  <c r="AS113" i="47" s="1"/>
  <c r="CH111" i="57"/>
  <c r="G9" i="61"/>
  <c r="G23" i="61" s="1"/>
  <c r="B37" i="61" s="1"/>
  <c r="G68" i="44"/>
  <c r="AW75" i="55"/>
  <c r="AW113" i="40" s="1"/>
  <c r="CL107" i="57"/>
  <c r="G6" i="61"/>
  <c r="G20" i="61" s="1"/>
  <c r="B34" i="61" s="1"/>
  <c r="G68" i="42"/>
  <c r="CB224" i="57"/>
  <c r="BG46" i="1"/>
  <c r="H41" i="56"/>
  <c r="G49" i="56"/>
  <c r="H46" i="56"/>
  <c r="AW120" i="43"/>
  <c r="AP120" i="48"/>
  <c r="AV76" i="55"/>
  <c r="AV113" i="44" s="1"/>
  <c r="CK108" i="57"/>
  <c r="AV120" i="45"/>
  <c r="AQ150" i="33"/>
  <c r="CB230" i="57"/>
  <c r="BG46" i="44"/>
  <c r="G12" i="61"/>
  <c r="G26" i="61" s="1"/>
  <c r="B40" i="61" s="1"/>
  <c r="G68" i="47"/>
  <c r="BD141" i="33"/>
  <c r="G11" i="61"/>
  <c r="G25" i="61" s="1"/>
  <c r="B39" i="61" s="1"/>
  <c r="G68" i="46"/>
  <c r="AQ80" i="55"/>
  <c r="AQ113" i="48" s="1"/>
  <c r="CF112" i="57"/>
  <c r="CE115" i="57"/>
  <c r="CB233" i="57"/>
  <c r="BG46" i="47"/>
  <c r="AW77" i="55"/>
  <c r="AW113" i="45" s="1"/>
  <c r="CL109" i="57"/>
  <c r="AV120" i="40"/>
  <c r="CB229" i="57"/>
  <c r="BG46" i="40"/>
  <c r="AN183" i="33"/>
  <c r="AU146" i="33"/>
  <c r="BE120" i="1"/>
  <c r="CB234" i="57"/>
  <c r="BG46" i="48"/>
  <c r="AW78" i="55"/>
  <c r="AW113" i="46" s="1"/>
  <c r="CL110" i="57"/>
  <c r="AU143" i="33"/>
  <c r="BF70" i="55"/>
  <c r="BF113" i="1" s="1"/>
  <c r="CU102" i="57"/>
  <c r="AQ120" i="49" l="1"/>
  <c r="CC229" i="57"/>
  <c r="BI46" i="40" s="1"/>
  <c r="BH46" i="40"/>
  <c r="AR150" i="33"/>
  <c r="AW145" i="33"/>
  <c r="AX120" i="32"/>
  <c r="AR81" i="55"/>
  <c r="AR113" i="49" s="1"/>
  <c r="CG113" i="57"/>
  <c r="CF115" i="57"/>
  <c r="AV146" i="33"/>
  <c r="AX120" i="43"/>
  <c r="G139" i="45"/>
  <c r="G73" i="45"/>
  <c r="H74" i="45" s="1"/>
  <c r="AX120" i="42"/>
  <c r="AP152" i="33"/>
  <c r="AP183" i="33" s="1"/>
  <c r="CC235" i="57"/>
  <c r="BI46" i="49" s="1"/>
  <c r="BH46" i="49"/>
  <c r="G139" i="32"/>
  <c r="G73" i="32"/>
  <c r="H74" i="32" s="1"/>
  <c r="AV148" i="33"/>
  <c r="BE141" i="33"/>
  <c r="AW76" i="55"/>
  <c r="AW113" i="44" s="1"/>
  <c r="CL108" i="57"/>
  <c r="CC226" i="57"/>
  <c r="BI46" i="41" s="1"/>
  <c r="BH46" i="41"/>
  <c r="G48" i="56"/>
  <c r="CM104" i="57"/>
  <c r="AX72" i="55"/>
  <c r="AX113" i="41" s="1"/>
  <c r="AQ120" i="48"/>
  <c r="G139" i="44"/>
  <c r="G73" i="44"/>
  <c r="H74" i="44" s="1"/>
  <c r="AW142" i="33"/>
  <c r="G139" i="48"/>
  <c r="G73" i="48"/>
  <c r="H74" i="48" s="1"/>
  <c r="G132" i="33"/>
  <c r="G75" i="59" s="1"/>
  <c r="G61" i="56"/>
  <c r="AW120" i="45"/>
  <c r="AX75" i="55"/>
  <c r="AX113" i="40" s="1"/>
  <c r="CM107" i="57"/>
  <c r="AW120" i="40"/>
  <c r="G139" i="46"/>
  <c r="G73" i="46"/>
  <c r="H74" i="46" s="1"/>
  <c r="CC225" i="57"/>
  <c r="BI46" i="32" s="1"/>
  <c r="BH46" i="32"/>
  <c r="AV120" i="44"/>
  <c r="CC233" i="57"/>
  <c r="BI46" i="47" s="1"/>
  <c r="BH46" i="47"/>
  <c r="G139" i="40"/>
  <c r="G73" i="40"/>
  <c r="H74" i="40" s="1"/>
  <c r="G73" i="47"/>
  <c r="H74" i="47" s="1"/>
  <c r="G139" i="47"/>
  <c r="H101" i="1"/>
  <c r="H209" i="33" s="1"/>
  <c r="H66" i="1"/>
  <c r="AX77" i="55"/>
  <c r="AX113" i="45" s="1"/>
  <c r="CM109" i="57"/>
  <c r="CC232" i="57"/>
  <c r="BI46" i="46" s="1"/>
  <c r="BH46" i="46"/>
  <c r="G84" i="49"/>
  <c r="G73" i="49"/>
  <c r="H74" i="49" s="1"/>
  <c r="G139" i="49"/>
  <c r="AR80" i="55"/>
  <c r="AR113" i="48" s="1"/>
  <c r="CG112" i="57"/>
  <c r="AY73" i="55"/>
  <c r="AY113" i="42" s="1"/>
  <c r="CN105" i="57"/>
  <c r="AY71" i="55"/>
  <c r="AY113" i="32" s="1"/>
  <c r="CN103" i="57"/>
  <c r="CC228" i="57"/>
  <c r="BI46" i="43" s="1"/>
  <c r="BH46" i="43"/>
  <c r="BH46" i="45"/>
  <c r="CC231" i="57"/>
  <c r="BI46" i="45" s="1"/>
  <c r="CC227" i="57"/>
  <c r="BI46" i="42" s="1"/>
  <c r="BH46" i="42"/>
  <c r="AW120" i="41"/>
  <c r="CC224" i="57"/>
  <c r="BI46" i="1" s="1"/>
  <c r="BH46" i="1"/>
  <c r="G84" i="42"/>
  <c r="G73" i="42"/>
  <c r="H74" i="42" s="1"/>
  <c r="G139" i="42"/>
  <c r="AW144" i="33"/>
  <c r="BG70" i="55"/>
  <c r="BG113" i="1" s="1"/>
  <c r="CV102" i="57"/>
  <c r="AS120" i="47"/>
  <c r="G3" i="61"/>
  <c r="G43" i="33"/>
  <c r="G68" i="1"/>
  <c r="G73" i="41"/>
  <c r="H74" i="41" s="1"/>
  <c r="G139" i="41"/>
  <c r="AW120" i="46"/>
  <c r="CC230" i="57"/>
  <c r="BI46" i="44" s="1"/>
  <c r="BH46" i="44"/>
  <c r="CC234" i="57"/>
  <c r="BI46" i="48" s="1"/>
  <c r="BH46" i="48"/>
  <c r="AT79" i="55"/>
  <c r="AT113" i="47" s="1"/>
  <c r="CI111" i="57"/>
  <c r="AX78" i="55"/>
  <c r="AX113" i="46" s="1"/>
  <c r="CM110" i="57"/>
  <c r="G73" i="43"/>
  <c r="H74" i="43" s="1"/>
  <c r="G139" i="43"/>
  <c r="AP151" i="33"/>
  <c r="AY74" i="55"/>
  <c r="AY113" i="43" s="1"/>
  <c r="CN106" i="57"/>
  <c r="AV149" i="33"/>
  <c r="AV143" i="33"/>
  <c r="BF120" i="1"/>
  <c r="AU147" i="33"/>
  <c r="BF141" i="33" l="1"/>
  <c r="BG120" i="1"/>
  <c r="AZ74" i="55"/>
  <c r="AZ113" i="43" s="1"/>
  <c r="CO106" i="57"/>
  <c r="AX144" i="33"/>
  <c r="G84" i="40"/>
  <c r="G84" i="45"/>
  <c r="H285" i="51"/>
  <c r="H85" i="47"/>
  <c r="H61" i="47"/>
  <c r="H281" i="51"/>
  <c r="H85" i="40"/>
  <c r="H61" i="40"/>
  <c r="H280" i="51"/>
  <c r="H85" i="43"/>
  <c r="H61" i="43"/>
  <c r="G84" i="43"/>
  <c r="J136" i="51"/>
  <c r="AY78" i="55"/>
  <c r="AY113" i="46" s="1"/>
  <c r="CN110" i="57"/>
  <c r="AW143" i="33"/>
  <c r="AQ151" i="33"/>
  <c r="AX145" i="33"/>
  <c r="H283" i="51"/>
  <c r="H85" i="45"/>
  <c r="H61" i="45"/>
  <c r="G363" i="33"/>
  <c r="G87" i="49"/>
  <c r="G83" i="49"/>
  <c r="G88" i="49"/>
  <c r="G134" i="33"/>
  <c r="G76" i="59" s="1"/>
  <c r="G62" i="56"/>
  <c r="G135" i="33" s="1"/>
  <c r="AU79" i="55"/>
  <c r="AU113" i="47" s="1"/>
  <c r="CJ111" i="57"/>
  <c r="AW146" i="33"/>
  <c r="G84" i="44"/>
  <c r="AV147" i="33"/>
  <c r="H279" i="51"/>
  <c r="H85" i="42"/>
  <c r="H61" i="42"/>
  <c r="G84" i="47"/>
  <c r="AS81" i="55"/>
  <c r="AS113" i="49" s="1"/>
  <c r="CH113" i="57"/>
  <c r="AZ71" i="55"/>
  <c r="AZ113" i="32" s="1"/>
  <c r="CO103" i="57"/>
  <c r="AW120" i="44"/>
  <c r="AY120" i="42"/>
  <c r="AX120" i="40"/>
  <c r="G84" i="48"/>
  <c r="H282" i="51"/>
  <c r="H85" i="44"/>
  <c r="H61" i="44"/>
  <c r="AX120" i="41"/>
  <c r="AR120" i="49"/>
  <c r="AY120" i="32"/>
  <c r="AS80" i="55"/>
  <c r="AS113" i="48" s="1"/>
  <c r="CH112" i="57"/>
  <c r="CG115" i="57"/>
  <c r="AQ152" i="33"/>
  <c r="AQ183" i="33" s="1"/>
  <c r="BH70" i="55"/>
  <c r="BH113" i="1" s="1"/>
  <c r="CW102" i="57"/>
  <c r="G84" i="46"/>
  <c r="H278" i="51"/>
  <c r="H85" i="41"/>
  <c r="H61" i="41"/>
  <c r="G46" i="33"/>
  <c r="G49" i="59" s="1"/>
  <c r="G139" i="1"/>
  <c r="G73" i="1"/>
  <c r="H74" i="1" s="1"/>
  <c r="AR120" i="48"/>
  <c r="AW148" i="33"/>
  <c r="H277" i="51"/>
  <c r="H85" i="32"/>
  <c r="H61" i="32"/>
  <c r="H286" i="51"/>
  <c r="H85" i="48"/>
  <c r="H61" i="48"/>
  <c r="AX120" i="46"/>
  <c r="AX76" i="55"/>
  <c r="AX113" i="44" s="1"/>
  <c r="CM108" i="57"/>
  <c r="AW149" i="33"/>
  <c r="CN107" i="57"/>
  <c r="AY75" i="55"/>
  <c r="AY113" i="40" s="1"/>
  <c r="G38" i="33"/>
  <c r="G40" i="33"/>
  <c r="G42" i="33"/>
  <c r="G47" i="59" s="1"/>
  <c r="G44" i="33"/>
  <c r="G84" i="32"/>
  <c r="AS150" i="33"/>
  <c r="AY77" i="55"/>
  <c r="AY113" i="45" s="1"/>
  <c r="CN109" i="57"/>
  <c r="AX120" i="45"/>
  <c r="AY120" i="43"/>
  <c r="G355" i="33"/>
  <c r="G88" i="42"/>
  <c r="G87" i="42"/>
  <c r="G83" i="42"/>
  <c r="AY72" i="55"/>
  <c r="AY113" i="41" s="1"/>
  <c r="CN104" i="57"/>
  <c r="AT120" i="47"/>
  <c r="AX142" i="33"/>
  <c r="H284" i="51"/>
  <c r="H85" i="46"/>
  <c r="H61" i="46"/>
  <c r="AZ73" i="55"/>
  <c r="AZ113" i="42" s="1"/>
  <c r="CO105" i="57"/>
  <c r="G84" i="41"/>
  <c r="G15" i="61"/>
  <c r="G29" i="61" s="1"/>
  <c r="B43" i="61" s="1"/>
  <c r="G17" i="61"/>
  <c r="B31" i="61" s="1"/>
  <c r="H287" i="51"/>
  <c r="H85" i="49"/>
  <c r="H61" i="49"/>
  <c r="G84" i="1" l="1"/>
  <c r="AY144" i="33"/>
  <c r="AU120" i="47"/>
  <c r="BY54" i="57"/>
  <c r="H60" i="40"/>
  <c r="H78" i="40"/>
  <c r="H67" i="40"/>
  <c r="H128" i="40"/>
  <c r="H77" i="40"/>
  <c r="H112" i="40"/>
  <c r="G358" i="33"/>
  <c r="G83" i="44"/>
  <c r="G87" i="44"/>
  <c r="G88" i="44"/>
  <c r="BY51" i="57"/>
  <c r="H67" i="41"/>
  <c r="H128" i="41"/>
  <c r="H77" i="41"/>
  <c r="H78" i="41"/>
  <c r="H112" i="41"/>
  <c r="G354" i="33"/>
  <c r="G88" i="41"/>
  <c r="G83" i="41"/>
  <c r="G87" i="41"/>
  <c r="AX120" i="44"/>
  <c r="BY60" i="57"/>
  <c r="H67" i="49"/>
  <c r="H78" i="49"/>
  <c r="H128" i="49"/>
  <c r="H77" i="49"/>
  <c r="H112" i="49"/>
  <c r="AR151" i="33"/>
  <c r="H276" i="51"/>
  <c r="H85" i="1"/>
  <c r="H49" i="33" s="1"/>
  <c r="H51" i="59" s="1"/>
  <c r="H61" i="1"/>
  <c r="J135" i="51"/>
  <c r="AX146" i="33"/>
  <c r="BY57" i="57"/>
  <c r="H128" i="46"/>
  <c r="H77" i="46"/>
  <c r="H67" i="46"/>
  <c r="H78" i="46"/>
  <c r="H112" i="46"/>
  <c r="AZ120" i="32"/>
  <c r="AS120" i="49"/>
  <c r="G357" i="33"/>
  <c r="G83" i="40"/>
  <c r="G88" i="40"/>
  <c r="G87" i="40"/>
  <c r="BA74" i="55"/>
  <c r="BA113" i="43" s="1"/>
  <c r="CP106" i="57"/>
  <c r="AZ78" i="55"/>
  <c r="AZ113" i="46" s="1"/>
  <c r="CO110" i="57"/>
  <c r="G362" i="33"/>
  <c r="G83" i="48"/>
  <c r="G87" i="48"/>
  <c r="G88" i="48"/>
  <c r="AY76" i="55"/>
  <c r="AY113" i="44" s="1"/>
  <c r="CN108" i="57"/>
  <c r="G361" i="33"/>
  <c r="G83" i="47"/>
  <c r="G87" i="47"/>
  <c r="G88" i="47"/>
  <c r="AZ120" i="43"/>
  <c r="G360" i="33"/>
  <c r="G88" i="46"/>
  <c r="G87" i="46"/>
  <c r="G83" i="46"/>
  <c r="AX149" i="33"/>
  <c r="AT150" i="33"/>
  <c r="AZ72" i="55"/>
  <c r="AZ113" i="41" s="1"/>
  <c r="CO104" i="57"/>
  <c r="AY120" i="41"/>
  <c r="BY56" i="57"/>
  <c r="H67" i="45"/>
  <c r="H78" i="45"/>
  <c r="H77" i="45"/>
  <c r="H128" i="45"/>
  <c r="H112" i="45"/>
  <c r="AY142" i="33"/>
  <c r="AZ75" i="55"/>
  <c r="AZ113" i="40" s="1"/>
  <c r="CO107" i="57"/>
  <c r="BA71" i="55"/>
  <c r="BA113" i="32" s="1"/>
  <c r="CP103" i="57"/>
  <c r="G77" i="59"/>
  <c r="H50" i="32"/>
  <c r="H50" i="42"/>
  <c r="H50" i="43"/>
  <c r="H50" i="47"/>
  <c r="H50" i="49"/>
  <c r="H50" i="1"/>
  <c r="H50" i="48"/>
  <c r="H50" i="45"/>
  <c r="H50" i="41"/>
  <c r="H50" i="44"/>
  <c r="H50" i="40"/>
  <c r="H50" i="46"/>
  <c r="AY145" i="33"/>
  <c r="BG141" i="33"/>
  <c r="BY53" i="57"/>
  <c r="H67" i="43"/>
  <c r="H78" i="43"/>
  <c r="H77" i="43"/>
  <c r="H128" i="43"/>
  <c r="H112" i="43"/>
  <c r="BA73" i="55"/>
  <c r="BA113" i="42" s="1"/>
  <c r="CP105" i="57"/>
  <c r="AV79" i="55"/>
  <c r="AV113" i="47" s="1"/>
  <c r="CK111" i="57"/>
  <c r="G359" i="33"/>
  <c r="G83" i="45"/>
  <c r="G87" i="45"/>
  <c r="G88" i="45"/>
  <c r="BY59" i="57"/>
  <c r="H67" i="48"/>
  <c r="H77" i="48"/>
  <c r="H128" i="48"/>
  <c r="H78" i="48"/>
  <c r="H112" i="48"/>
  <c r="BY52" i="57"/>
  <c r="H128" i="42"/>
  <c r="H67" i="42"/>
  <c r="H78" i="42"/>
  <c r="H77" i="42"/>
  <c r="H112" i="42"/>
  <c r="AS120" i="48"/>
  <c r="BY50" i="57"/>
  <c r="H67" i="32"/>
  <c r="H78" i="32"/>
  <c r="H77" i="32"/>
  <c r="H128" i="32"/>
  <c r="H112" i="32"/>
  <c r="AX148" i="33"/>
  <c r="AR152" i="33"/>
  <c r="AR183" i="33" s="1"/>
  <c r="AZ77" i="55"/>
  <c r="AZ113" i="45" s="1"/>
  <c r="CO109" i="57"/>
  <c r="AX143" i="33"/>
  <c r="G87" i="32"/>
  <c r="G83" i="32"/>
  <c r="G88" i="32"/>
  <c r="G353" i="33"/>
  <c r="AY120" i="46"/>
  <c r="G356" i="33"/>
  <c r="G88" i="43"/>
  <c r="G83" i="43"/>
  <c r="G87" i="43"/>
  <c r="AY120" i="40"/>
  <c r="AZ120" i="42"/>
  <c r="AW147" i="33"/>
  <c r="AT81" i="55"/>
  <c r="AT113" i="49" s="1"/>
  <c r="CI113" i="57"/>
  <c r="CH115" i="57"/>
  <c r="BY58" i="57"/>
  <c r="H67" i="47"/>
  <c r="H78" i="47"/>
  <c r="H77" i="47"/>
  <c r="H128" i="47"/>
  <c r="H112" i="47"/>
  <c r="BI70" i="55"/>
  <c r="BI113" i="1" s="1"/>
  <c r="CX102" i="57"/>
  <c r="BH120" i="1"/>
  <c r="G215" i="51"/>
  <c r="G231" i="51" s="1"/>
  <c r="G58" i="61"/>
  <c r="G72" i="61" s="1"/>
  <c r="B86" i="61" s="1"/>
  <c r="G406" i="33"/>
  <c r="G90" i="49"/>
  <c r="G132" i="49"/>
  <c r="G133" i="49" s="1"/>
  <c r="G134" i="49" s="1"/>
  <c r="G130" i="49"/>
  <c r="F129" i="49"/>
  <c r="AT80" i="55"/>
  <c r="AT113" i="48" s="1"/>
  <c r="CI112" i="57"/>
  <c r="G207" i="51"/>
  <c r="G223" i="51" s="1"/>
  <c r="G50" i="61"/>
  <c r="G64" i="61" s="1"/>
  <c r="B78" i="61" s="1"/>
  <c r="G398" i="33"/>
  <c r="G132" i="42"/>
  <c r="G133" i="42" s="1"/>
  <c r="G134" i="42" s="1"/>
  <c r="G90" i="42"/>
  <c r="F129" i="42"/>
  <c r="G130" i="42"/>
  <c r="AY120" i="45"/>
  <c r="BY55" i="57"/>
  <c r="H67" i="44"/>
  <c r="H77" i="44"/>
  <c r="H128" i="44"/>
  <c r="H78" i="44"/>
  <c r="H112" i="44"/>
  <c r="BH141" i="33" l="1"/>
  <c r="G211" i="51"/>
  <c r="G227" i="51" s="1"/>
  <c r="G54" i="61"/>
  <c r="G68" i="61" s="1"/>
  <c r="B82" i="61" s="1"/>
  <c r="G402" i="33"/>
  <c r="G132" i="45"/>
  <c r="G133" i="45" s="1"/>
  <c r="G134" i="45" s="1"/>
  <c r="G90" i="45"/>
  <c r="F129" i="45"/>
  <c r="G130" i="45"/>
  <c r="G213" i="51"/>
  <c r="G229" i="51" s="1"/>
  <c r="G56" i="61"/>
  <c r="G70" i="61" s="1"/>
  <c r="B84" i="61" s="1"/>
  <c r="G404" i="33"/>
  <c r="G132" i="47"/>
  <c r="G133" i="47" s="1"/>
  <c r="G134" i="47" s="1"/>
  <c r="G90" i="47"/>
  <c r="F129" i="47"/>
  <c r="G130" i="47"/>
  <c r="CY102" i="57"/>
  <c r="BA77" i="55"/>
  <c r="BA113" i="45" s="1"/>
  <c r="CP109" i="57"/>
  <c r="BB71" i="55"/>
  <c r="BB113" i="32" s="1"/>
  <c r="CQ103" i="57"/>
  <c r="G208" i="51"/>
  <c r="G224" i="51" s="1"/>
  <c r="G51" i="61"/>
  <c r="G65" i="61" s="1"/>
  <c r="B79" i="61" s="1"/>
  <c r="G399" i="33"/>
  <c r="G132" i="43"/>
  <c r="G133" i="43" s="1"/>
  <c r="G134" i="43" s="1"/>
  <c r="G90" i="43"/>
  <c r="G130" i="43"/>
  <c r="F129" i="43"/>
  <c r="F79" i="49"/>
  <c r="G148" i="49" s="1"/>
  <c r="G136" i="49"/>
  <c r="H116" i="41"/>
  <c r="H286" i="33" s="1"/>
  <c r="H301" i="33" s="1"/>
  <c r="H119" i="41"/>
  <c r="H114" i="41"/>
  <c r="H115" i="41" s="1"/>
  <c r="H256" i="33" s="1"/>
  <c r="H271" i="33" s="1"/>
  <c r="H119" i="47"/>
  <c r="H116" i="47"/>
  <c r="H293" i="33" s="1"/>
  <c r="H308" i="33" s="1"/>
  <c r="H114" i="47"/>
  <c r="H115" i="47" s="1"/>
  <c r="H263" i="33" s="1"/>
  <c r="H278" i="33" s="1"/>
  <c r="G210" i="51"/>
  <c r="G226" i="51" s="1"/>
  <c r="G53" i="61"/>
  <c r="G67" i="61" s="1"/>
  <c r="B81" i="61" s="1"/>
  <c r="G401" i="33"/>
  <c r="G132" i="44"/>
  <c r="G133" i="44" s="1"/>
  <c r="G134" i="44" s="1"/>
  <c r="G90" i="44"/>
  <c r="F129" i="44"/>
  <c r="G130" i="44"/>
  <c r="AZ76" i="55"/>
  <c r="AZ113" i="44" s="1"/>
  <c r="CO108" i="57"/>
  <c r="BY49" i="57"/>
  <c r="BY61" i="57" s="1"/>
  <c r="H39" i="33"/>
  <c r="H67" i="1"/>
  <c r="H45" i="33" s="1"/>
  <c r="H77" i="1"/>
  <c r="H78" i="1"/>
  <c r="H128" i="1"/>
  <c r="H112" i="1"/>
  <c r="AZ145" i="33"/>
  <c r="BI120" i="1"/>
  <c r="H116" i="45"/>
  <c r="H291" i="33" s="1"/>
  <c r="H306" i="33" s="1"/>
  <c r="H119" i="45"/>
  <c r="H114" i="45"/>
  <c r="H115" i="45" s="1"/>
  <c r="H261" i="33" s="1"/>
  <c r="H276" i="33" s="1"/>
  <c r="H290" i="51"/>
  <c r="H288" i="51"/>
  <c r="BA78" i="55"/>
  <c r="BA113" i="46" s="1"/>
  <c r="CP110" i="57"/>
  <c r="AY143" i="33"/>
  <c r="BB74" i="55"/>
  <c r="BB113" i="43" s="1"/>
  <c r="CQ106" i="57"/>
  <c r="F131" i="49"/>
  <c r="F137" i="49"/>
  <c r="H119" i="48"/>
  <c r="H116" i="48"/>
  <c r="H294" i="33" s="1"/>
  <c r="H309" i="33" s="1"/>
  <c r="H114" i="48"/>
  <c r="H115" i="48" s="1"/>
  <c r="H264" i="33" s="1"/>
  <c r="H279" i="33" s="1"/>
  <c r="G93" i="49"/>
  <c r="G94" i="49" s="1"/>
  <c r="G91" i="49"/>
  <c r="G205" i="51"/>
  <c r="G221" i="51" s="1"/>
  <c r="G48" i="61"/>
  <c r="G62" i="61" s="1"/>
  <c r="B76" i="61" s="1"/>
  <c r="G132" i="32"/>
  <c r="G133" i="32" s="1"/>
  <c r="G134" i="32" s="1"/>
  <c r="G396" i="33"/>
  <c r="G90" i="32"/>
  <c r="F129" i="32"/>
  <c r="G130" i="32"/>
  <c r="AZ120" i="40"/>
  <c r="G214" i="51"/>
  <c r="G230" i="51" s="1"/>
  <c r="G57" i="61"/>
  <c r="G71" i="61" s="1"/>
  <c r="B85" i="61" s="1"/>
  <c r="G405" i="33"/>
  <c r="G132" i="48"/>
  <c r="G133" i="48" s="1"/>
  <c r="G134" i="48" s="1"/>
  <c r="G90" i="48"/>
  <c r="G130" i="48"/>
  <c r="F129" i="48"/>
  <c r="F131" i="42"/>
  <c r="F137" i="42"/>
  <c r="G93" i="42"/>
  <c r="G94" i="42" s="1"/>
  <c r="G91" i="42"/>
  <c r="H116" i="42"/>
  <c r="H287" i="33" s="1"/>
  <c r="H302" i="33" s="1"/>
  <c r="H119" i="42"/>
  <c r="H114" i="42"/>
  <c r="H115" i="42" s="1"/>
  <c r="H257" i="33" s="1"/>
  <c r="H272" i="33" s="1"/>
  <c r="BA120" i="43"/>
  <c r="AU150" i="33"/>
  <c r="H119" i="43"/>
  <c r="H116" i="43"/>
  <c r="H288" i="33" s="1"/>
  <c r="H303" i="33" s="1"/>
  <c r="H114" i="43"/>
  <c r="H115" i="43" s="1"/>
  <c r="H258" i="33" s="1"/>
  <c r="H273" i="33" s="1"/>
  <c r="BA72" i="55"/>
  <c r="BA113" i="41" s="1"/>
  <c r="CP104" i="57"/>
  <c r="G212" i="51"/>
  <c r="G228" i="51" s="1"/>
  <c r="G55" i="61"/>
  <c r="G69" i="61" s="1"/>
  <c r="B83" i="61" s="1"/>
  <c r="G403" i="33"/>
  <c r="G132" i="46"/>
  <c r="G133" i="46" s="1"/>
  <c r="G134" i="46" s="1"/>
  <c r="G90" i="46"/>
  <c r="F129" i="46"/>
  <c r="G130" i="46"/>
  <c r="H119" i="46"/>
  <c r="H116" i="46"/>
  <c r="H292" i="33" s="1"/>
  <c r="H307" i="33" s="1"/>
  <c r="H114" i="46"/>
  <c r="H115" i="46" s="1"/>
  <c r="H262" i="33" s="1"/>
  <c r="H277" i="33" s="1"/>
  <c r="AW79" i="55"/>
  <c r="AW113" i="47" s="1"/>
  <c r="CL111" i="57"/>
  <c r="H116" i="44"/>
  <c r="H290" i="33" s="1"/>
  <c r="H305" i="33" s="1"/>
  <c r="H119" i="44"/>
  <c r="H114" i="44"/>
  <c r="H115" i="44" s="1"/>
  <c r="H260" i="33" s="1"/>
  <c r="H275" i="33" s="1"/>
  <c r="H116" i="32"/>
  <c r="H285" i="33" s="1"/>
  <c r="H300" i="33" s="1"/>
  <c r="H119" i="32"/>
  <c r="H114" i="32"/>
  <c r="H115" i="32" s="1"/>
  <c r="H255" i="33" s="1"/>
  <c r="AT120" i="49"/>
  <c r="AZ144" i="33"/>
  <c r="AZ120" i="41"/>
  <c r="AX147" i="33"/>
  <c r="AY149" i="33"/>
  <c r="AZ142" i="33"/>
  <c r="BB73" i="55"/>
  <c r="BB113" i="42" s="1"/>
  <c r="CQ105" i="57"/>
  <c r="AU81" i="55"/>
  <c r="AU113" i="49" s="1"/>
  <c r="CJ113" i="57"/>
  <c r="AS151" i="33"/>
  <c r="AY146" i="33"/>
  <c r="G352" i="33"/>
  <c r="G364" i="33" s="1"/>
  <c r="G88" i="1"/>
  <c r="G83" i="1"/>
  <c r="G48" i="33"/>
  <c r="G87" i="1"/>
  <c r="G51" i="33" s="1"/>
  <c r="G52" i="59" s="1"/>
  <c r="AS152" i="33"/>
  <c r="AS183" i="33" s="1"/>
  <c r="BA120" i="32"/>
  <c r="H116" i="40"/>
  <c r="H289" i="33" s="1"/>
  <c r="H304" i="33" s="1"/>
  <c r="H119" i="40"/>
  <c r="H114" i="40"/>
  <c r="H115" i="40" s="1"/>
  <c r="H259" i="33" s="1"/>
  <c r="H274" i="33" s="1"/>
  <c r="AZ120" i="46"/>
  <c r="G136" i="42"/>
  <c r="F79" i="42"/>
  <c r="G148" i="42" s="1"/>
  <c r="G52" i="61"/>
  <c r="G66" i="61" s="1"/>
  <c r="B80" i="61" s="1"/>
  <c r="G400" i="33"/>
  <c r="G209" i="51"/>
  <c r="G225" i="51" s="1"/>
  <c r="G132" i="40"/>
  <c r="G133" i="40" s="1"/>
  <c r="G134" i="40" s="1"/>
  <c r="G90" i="40"/>
  <c r="G130" i="40"/>
  <c r="F129" i="40"/>
  <c r="AT120" i="48"/>
  <c r="G206" i="51"/>
  <c r="G222" i="51" s="1"/>
  <c r="G49" i="61"/>
  <c r="G63" i="61" s="1"/>
  <c r="B77" i="61" s="1"/>
  <c r="G397" i="33"/>
  <c r="G132" i="41"/>
  <c r="G133" i="41" s="1"/>
  <c r="G134" i="41" s="1"/>
  <c r="G90" i="41"/>
  <c r="G130" i="41"/>
  <c r="F129" i="41"/>
  <c r="AZ120" i="45"/>
  <c r="BA75" i="55"/>
  <c r="BA113" i="40" s="1"/>
  <c r="CP107" i="57"/>
  <c r="AV120" i="47"/>
  <c r="BA120" i="42"/>
  <c r="AY120" i="44"/>
  <c r="AY148" i="33"/>
  <c r="H119" i="49"/>
  <c r="H116" i="49"/>
  <c r="H295" i="33" s="1"/>
  <c r="H310" i="33" s="1"/>
  <c r="H114" i="49"/>
  <c r="H115" i="49" s="1"/>
  <c r="H265" i="33" s="1"/>
  <c r="AU80" i="55"/>
  <c r="AU113" i="48" s="1"/>
  <c r="CJ112" i="57"/>
  <c r="CI115" i="57"/>
  <c r="F131" i="41" l="1"/>
  <c r="F137" i="41"/>
  <c r="H124" i="46"/>
  <c r="H102" i="46"/>
  <c r="H71" i="46" s="1"/>
  <c r="H121" i="46"/>
  <c r="BC71" i="55"/>
  <c r="BC113" i="32" s="1"/>
  <c r="CR103" i="57"/>
  <c r="BB120" i="32"/>
  <c r="AV81" i="55"/>
  <c r="AV113" i="49" s="1"/>
  <c r="CK113" i="57"/>
  <c r="F131" i="46"/>
  <c r="F137" i="46"/>
  <c r="BB77" i="55"/>
  <c r="BB113" i="45" s="1"/>
  <c r="CQ109" i="57"/>
  <c r="H305" i="51"/>
  <c r="H309" i="51" s="1"/>
  <c r="H304" i="51"/>
  <c r="H302" i="51"/>
  <c r="G50" i="59"/>
  <c r="G87" i="33"/>
  <c r="G53" i="33"/>
  <c r="G54" i="59" s="1"/>
  <c r="G52" i="33"/>
  <c r="G53" i="59" s="1"/>
  <c r="G59" i="61"/>
  <c r="G73" i="61" s="1"/>
  <c r="B87" i="61" s="1"/>
  <c r="G93" i="48"/>
  <c r="G94" i="48" s="1"/>
  <c r="G91" i="48"/>
  <c r="G93" i="41"/>
  <c r="G94" i="41" s="1"/>
  <c r="G91" i="41"/>
  <c r="G136" i="41"/>
  <c r="F79" i="41"/>
  <c r="G148" i="41" s="1"/>
  <c r="F131" i="32"/>
  <c r="F137" i="32"/>
  <c r="CR105" i="57"/>
  <c r="BC73" i="55"/>
  <c r="BC113" i="42" s="1"/>
  <c r="BB72" i="55"/>
  <c r="BB113" i="41" s="1"/>
  <c r="CQ104" i="57"/>
  <c r="G93" i="40"/>
  <c r="G94" i="40" s="1"/>
  <c r="G91" i="40"/>
  <c r="F131" i="44"/>
  <c r="F137" i="44"/>
  <c r="AV80" i="55"/>
  <c r="AV113" i="48" s="1"/>
  <c r="CK112" i="57"/>
  <c r="CJ115" i="57"/>
  <c r="G326" i="33"/>
  <c r="G339" i="33" s="1"/>
  <c r="F131" i="45"/>
  <c r="F137" i="45"/>
  <c r="G136" i="43"/>
  <c r="F79" i="43"/>
  <c r="G148" i="43" s="1"/>
  <c r="H116" i="1"/>
  <c r="H284" i="33" s="1"/>
  <c r="H119" i="1"/>
  <c r="H114" i="1"/>
  <c r="AZ146" i="33"/>
  <c r="CZ102" i="57"/>
  <c r="AZ120" i="44"/>
  <c r="F131" i="43"/>
  <c r="F137" i="43"/>
  <c r="G204" i="51"/>
  <c r="G220" i="51" s="1"/>
  <c r="G47" i="61"/>
  <c r="G61" i="61" s="1"/>
  <c r="B75" i="61" s="1"/>
  <c r="G132" i="1"/>
  <c r="G133" i="1" s="1"/>
  <c r="G134" i="1" s="1"/>
  <c r="G90" i="1"/>
  <c r="G395" i="33"/>
  <c r="G130" i="1"/>
  <c r="F129" i="1"/>
  <c r="BB120" i="42"/>
  <c r="F131" i="40"/>
  <c r="F137" i="40"/>
  <c r="F131" i="47"/>
  <c r="F137" i="47"/>
  <c r="BA120" i="41"/>
  <c r="H280" i="33"/>
  <c r="AZ143" i="33"/>
  <c r="BB120" i="43"/>
  <c r="BA120" i="40"/>
  <c r="H121" i="44"/>
  <c r="H102" i="44"/>
  <c r="H71" i="44" s="1"/>
  <c r="H124" i="44"/>
  <c r="BA120" i="45"/>
  <c r="F79" i="32"/>
  <c r="G148" i="32" s="1"/>
  <c r="G136" i="32"/>
  <c r="G93" i="47"/>
  <c r="G94" i="47" s="1"/>
  <c r="G91" i="47"/>
  <c r="G71" i="59"/>
  <c r="G136" i="40"/>
  <c r="F79" i="40"/>
  <c r="G148" i="40" s="1"/>
  <c r="G93" i="45"/>
  <c r="G94" i="45" s="1"/>
  <c r="G91" i="45"/>
  <c r="AZ149" i="33"/>
  <c r="H102" i="42"/>
  <c r="H71" i="42" s="1"/>
  <c r="H124" i="42"/>
  <c r="H121" i="42"/>
  <c r="H121" i="47"/>
  <c r="H102" i="47"/>
  <c r="H71" i="47" s="1"/>
  <c r="H124" i="47"/>
  <c r="H124" i="45"/>
  <c r="H121" i="45"/>
  <c r="H102" i="45"/>
  <c r="H71" i="45" s="1"/>
  <c r="G93" i="43"/>
  <c r="G94" i="43" s="1"/>
  <c r="G91" i="43"/>
  <c r="H48" i="59"/>
  <c r="G136" i="47"/>
  <c r="F79" i="47"/>
  <c r="G148" i="47" s="1"/>
  <c r="H102" i="43"/>
  <c r="H71" i="43" s="1"/>
  <c r="H124" i="43"/>
  <c r="H121" i="43"/>
  <c r="F79" i="45"/>
  <c r="G148" i="45" s="1"/>
  <c r="G136" i="45"/>
  <c r="H102" i="40"/>
  <c r="H71" i="40" s="1"/>
  <c r="H124" i="40"/>
  <c r="H121" i="40"/>
  <c r="AT152" i="33"/>
  <c r="AT183" i="33" s="1"/>
  <c r="E141" i="42"/>
  <c r="F140" i="42"/>
  <c r="AV150" i="33"/>
  <c r="F131" i="48"/>
  <c r="F137" i="48"/>
  <c r="CQ107" i="57"/>
  <c r="BB75" i="55"/>
  <c r="BB113" i="40" s="1"/>
  <c r="F79" i="48"/>
  <c r="G148" i="48" s="1"/>
  <c r="G136" i="48"/>
  <c r="G93" i="46"/>
  <c r="G94" i="46" s="1"/>
  <c r="G91" i="46"/>
  <c r="G93" i="32"/>
  <c r="G94" i="32" s="1"/>
  <c r="G91" i="32"/>
  <c r="AT151" i="33"/>
  <c r="BA76" i="55"/>
  <c r="BA113" i="44" s="1"/>
  <c r="CP108" i="57"/>
  <c r="BC74" i="55"/>
  <c r="BC113" i="43" s="1"/>
  <c r="CR106" i="57"/>
  <c r="AY147" i="33"/>
  <c r="BB78" i="55"/>
  <c r="BB113" i="46" s="1"/>
  <c r="CQ110" i="57"/>
  <c r="H102" i="41"/>
  <c r="H71" i="41" s="1"/>
  <c r="H121" i="41"/>
  <c r="H124" i="41"/>
  <c r="AZ148" i="33"/>
  <c r="AX79" i="55"/>
  <c r="AX113" i="47" s="1"/>
  <c r="CM111" i="57"/>
  <c r="AW120" i="47"/>
  <c r="AU120" i="49"/>
  <c r="G93" i="44"/>
  <c r="G94" i="44" s="1"/>
  <c r="G91" i="44"/>
  <c r="AU120" i="48"/>
  <c r="E141" i="49"/>
  <c r="F140" i="49"/>
  <c r="H124" i="49"/>
  <c r="H121" i="49"/>
  <c r="H102" i="49"/>
  <c r="H71" i="49" s="1"/>
  <c r="BA145" i="33"/>
  <c r="BA120" i="46"/>
  <c r="H121" i="32"/>
  <c r="H124" i="32"/>
  <c r="H102" i="32"/>
  <c r="H71" i="32" s="1"/>
  <c r="G334" i="33"/>
  <c r="G347" i="33" s="1"/>
  <c r="BI141" i="33"/>
  <c r="F79" i="46"/>
  <c r="G148" i="46" s="1"/>
  <c r="G136" i="46"/>
  <c r="F79" i="44"/>
  <c r="G148" i="44" s="1"/>
  <c r="G136" i="44"/>
  <c r="H124" i="48"/>
  <c r="H121" i="48"/>
  <c r="H102" i="48"/>
  <c r="H71" i="48" s="1"/>
  <c r="BA144" i="33"/>
  <c r="BA142" i="33"/>
  <c r="H270" i="33"/>
  <c r="H295" i="51"/>
  <c r="H294" i="51"/>
  <c r="H299" i="51"/>
  <c r="H300" i="51"/>
  <c r="H301" i="51"/>
  <c r="H298" i="51"/>
  <c r="H297" i="51"/>
  <c r="H292" i="51"/>
  <c r="H291" i="51"/>
  <c r="H296" i="51"/>
  <c r="H293" i="51"/>
  <c r="AZ147" i="33" l="1"/>
  <c r="G330" i="33"/>
  <c r="G343" i="33" s="1"/>
  <c r="BC78" i="55"/>
  <c r="BC113" i="46" s="1"/>
  <c r="CR110" i="57"/>
  <c r="H419" i="51"/>
  <c r="H141" i="61"/>
  <c r="H155" i="61" s="1"/>
  <c r="H70" i="44"/>
  <c r="BB76" i="55"/>
  <c r="BB113" i="44" s="1"/>
  <c r="CQ108" i="57"/>
  <c r="H420" i="51"/>
  <c r="H142" i="61"/>
  <c r="H156" i="61" s="1"/>
  <c r="H70" i="45"/>
  <c r="BA143" i="33"/>
  <c r="AW80" i="55"/>
  <c r="AW113" i="48" s="1"/>
  <c r="CL112" i="57"/>
  <c r="BB142" i="33"/>
  <c r="AY79" i="55"/>
  <c r="AY113" i="47" s="1"/>
  <c r="CN111" i="57"/>
  <c r="BB120" i="46"/>
  <c r="H306" i="51"/>
  <c r="H308" i="51"/>
  <c r="H310" i="51" s="1"/>
  <c r="G333" i="33"/>
  <c r="G346" i="33" s="1"/>
  <c r="I134" i="51"/>
  <c r="E141" i="44"/>
  <c r="F140" i="44"/>
  <c r="BD71" i="55"/>
  <c r="BD113" i="32" s="1"/>
  <c r="CS103" i="57"/>
  <c r="G325" i="33"/>
  <c r="G338" i="33" s="1"/>
  <c r="G331" i="33"/>
  <c r="G344" i="33" s="1"/>
  <c r="G332" i="33"/>
  <c r="G345" i="33" s="1"/>
  <c r="H121" i="1"/>
  <c r="H124" i="33" s="1"/>
  <c r="H101" i="33" s="1"/>
  <c r="H124" i="1"/>
  <c r="H102" i="1"/>
  <c r="H71" i="1" s="1"/>
  <c r="BC77" i="55"/>
  <c r="BC113" i="45" s="1"/>
  <c r="CR109" i="57"/>
  <c r="G329" i="33"/>
  <c r="G342" i="33" s="1"/>
  <c r="AX120" i="47"/>
  <c r="E141" i="43"/>
  <c r="F140" i="43"/>
  <c r="H157" i="33"/>
  <c r="H86" i="41"/>
  <c r="BA149" i="33"/>
  <c r="H296" i="33"/>
  <c r="H299" i="33"/>
  <c r="H311" i="33" s="1"/>
  <c r="G327" i="33"/>
  <c r="G340" i="33" s="1"/>
  <c r="E141" i="45"/>
  <c r="F140" i="45"/>
  <c r="AW81" i="55"/>
  <c r="AW113" i="49" s="1"/>
  <c r="CL113" i="57"/>
  <c r="CK115" i="57"/>
  <c r="BC75" i="55"/>
  <c r="BC113" i="40" s="1"/>
  <c r="CR107" i="57"/>
  <c r="H158" i="33"/>
  <c r="H86" i="42"/>
  <c r="H156" i="33"/>
  <c r="H86" i="32"/>
  <c r="H159" i="33"/>
  <c r="H86" i="43"/>
  <c r="H162" i="33"/>
  <c r="H86" i="45"/>
  <c r="H164" i="33"/>
  <c r="H86" i="47"/>
  <c r="H138" i="61"/>
  <c r="H152" i="61" s="1"/>
  <c r="H416" i="51"/>
  <c r="H70" i="42"/>
  <c r="BB144" i="33"/>
  <c r="BC72" i="55"/>
  <c r="BC113" i="41" s="1"/>
  <c r="CR104" i="57"/>
  <c r="H421" i="51"/>
  <c r="H143" i="61"/>
  <c r="H157" i="61" s="1"/>
  <c r="H70" i="46"/>
  <c r="H160" i="33"/>
  <c r="H86" i="40"/>
  <c r="BC120" i="43"/>
  <c r="BB120" i="45"/>
  <c r="E141" i="46"/>
  <c r="F140" i="46"/>
  <c r="E141" i="47"/>
  <c r="F140" i="47"/>
  <c r="E141" i="48"/>
  <c r="F140" i="48"/>
  <c r="F131" i="1"/>
  <c r="F137" i="1"/>
  <c r="BB120" i="41"/>
  <c r="H163" i="33"/>
  <c r="H86" i="46"/>
  <c r="H418" i="51"/>
  <c r="H140" i="61"/>
  <c r="H154" i="61" s="1"/>
  <c r="H70" i="40"/>
  <c r="H69" i="40" s="1"/>
  <c r="DA102" i="57"/>
  <c r="H417" i="51"/>
  <c r="H139" i="61"/>
  <c r="H153" i="61" s="1"/>
  <c r="H70" i="43"/>
  <c r="BB145" i="33"/>
  <c r="F72" i="59"/>
  <c r="I133" i="51"/>
  <c r="E141" i="40"/>
  <c r="F140" i="40"/>
  <c r="AU152" i="33"/>
  <c r="H423" i="51"/>
  <c r="H145" i="61"/>
  <c r="H159" i="61" s="1"/>
  <c r="H70" i="48"/>
  <c r="BC120" i="42"/>
  <c r="H415" i="51"/>
  <c r="H137" i="61"/>
  <c r="H151" i="61" s="1"/>
  <c r="H70" i="41"/>
  <c r="H414" i="51"/>
  <c r="H136" i="61"/>
  <c r="H150" i="61" s="1"/>
  <c r="H70" i="32"/>
  <c r="H161" i="33"/>
  <c r="H86" i="44"/>
  <c r="BA146" i="33"/>
  <c r="BA120" i="44"/>
  <c r="AV120" i="48"/>
  <c r="AU151" i="33"/>
  <c r="BC120" i="32"/>
  <c r="G411" i="33"/>
  <c r="G81" i="59" s="1"/>
  <c r="G410" i="33"/>
  <c r="G80" i="59" s="1"/>
  <c r="G409" i="33"/>
  <c r="G79" i="59" s="1"/>
  <c r="G408" i="33"/>
  <c r="G78" i="59" s="1"/>
  <c r="BD73" i="55"/>
  <c r="BD113" i="42" s="1"/>
  <c r="CS105" i="57"/>
  <c r="E141" i="41"/>
  <c r="F140" i="41"/>
  <c r="BA148" i="33"/>
  <c r="H115" i="1"/>
  <c r="H254" i="33" s="1"/>
  <c r="H269" i="33" s="1"/>
  <c r="H281" i="33" s="1"/>
  <c r="H206" i="33"/>
  <c r="AV120" i="49"/>
  <c r="BB120" i="40"/>
  <c r="AW150" i="33"/>
  <c r="G324" i="33"/>
  <c r="G337" i="33" s="1"/>
  <c r="BD74" i="55"/>
  <c r="BD113" i="43" s="1"/>
  <c r="CS106" i="57"/>
  <c r="H424" i="51"/>
  <c r="H146" i="61"/>
  <c r="H160" i="61" s="1"/>
  <c r="H70" i="49"/>
  <c r="H166" i="33"/>
  <c r="H86" i="49"/>
  <c r="H422" i="51"/>
  <c r="H144" i="61"/>
  <c r="H158" i="61" s="1"/>
  <c r="H70" i="47"/>
  <c r="H165" i="33"/>
  <c r="H86" i="48"/>
  <c r="G93" i="1"/>
  <c r="G94" i="1" s="1"/>
  <c r="G91" i="1"/>
  <c r="G328" i="33"/>
  <c r="G341" i="33" s="1"/>
  <c r="G69" i="59"/>
  <c r="G136" i="1"/>
  <c r="F79" i="1"/>
  <c r="G148" i="1" s="1"/>
  <c r="E141" i="32"/>
  <c r="F140" i="32"/>
  <c r="DB102" i="57" l="1"/>
  <c r="BC120" i="45"/>
  <c r="AV151" i="33"/>
  <c r="H248" i="33"/>
  <c r="H233" i="33"/>
  <c r="H413" i="51"/>
  <c r="H425" i="51" s="1"/>
  <c r="H135" i="61"/>
  <c r="H70" i="1"/>
  <c r="H5" i="59" s="1"/>
  <c r="H56" i="33"/>
  <c r="AX80" i="55"/>
  <c r="AX113" i="48" s="1"/>
  <c r="CM112" i="57"/>
  <c r="CL115" i="57"/>
  <c r="BC142" i="33"/>
  <c r="H155" i="33"/>
  <c r="H86" i="1"/>
  <c r="H50" i="33" s="1"/>
  <c r="H247" i="33"/>
  <c r="H232" i="33"/>
  <c r="BB149" i="33"/>
  <c r="AW120" i="48"/>
  <c r="AV152" i="33"/>
  <c r="AV183" i="33" s="1"/>
  <c r="AW120" i="49"/>
  <c r="BD120" i="32"/>
  <c r="BC120" i="46"/>
  <c r="H241" i="33"/>
  <c r="H226" i="33"/>
  <c r="AY120" i="47"/>
  <c r="H250" i="33"/>
  <c r="H235" i="33"/>
  <c r="BC144" i="33"/>
  <c r="H249" i="33"/>
  <c r="H234" i="33"/>
  <c r="BD72" i="55"/>
  <c r="BD113" i="41" s="1"/>
  <c r="CS104" i="57"/>
  <c r="BD77" i="55"/>
  <c r="BD113" i="45" s="1"/>
  <c r="CS109" i="57"/>
  <c r="H240" i="33"/>
  <c r="H225" i="33"/>
  <c r="F70" i="59"/>
  <c r="I132" i="51"/>
  <c r="E141" i="1"/>
  <c r="F140" i="1"/>
  <c r="BD78" i="55"/>
  <c r="BD113" i="46" s="1"/>
  <c r="CS110" i="57"/>
  <c r="AZ79" i="55"/>
  <c r="AZ113" i="47" s="1"/>
  <c r="CO111" i="57"/>
  <c r="BE74" i="55"/>
  <c r="BE113" i="43" s="1"/>
  <c r="CT106" i="57"/>
  <c r="H243" i="33"/>
  <c r="H228" i="33"/>
  <c r="BC76" i="55"/>
  <c r="BC113" i="44" s="1"/>
  <c r="CR108" i="57"/>
  <c r="BB146" i="33"/>
  <c r="H107" i="33"/>
  <c r="H106" i="33"/>
  <c r="BB148" i="33"/>
  <c r="C134" i="51"/>
  <c r="BD120" i="42"/>
  <c r="AX150" i="33"/>
  <c r="H246" i="33"/>
  <c r="H231" i="33"/>
  <c r="H245" i="33"/>
  <c r="H230" i="33"/>
  <c r="H242" i="33"/>
  <c r="H227" i="33"/>
  <c r="BB120" i="44"/>
  <c r="BC120" i="40"/>
  <c r="AX81" i="55"/>
  <c r="AX113" i="49" s="1"/>
  <c r="CM113" i="57"/>
  <c r="BE73" i="55"/>
  <c r="BE113" i="42" s="1"/>
  <c r="CT105" i="57"/>
  <c r="C133" i="51"/>
  <c r="BA147" i="33"/>
  <c r="BD120" i="43"/>
  <c r="G323" i="33"/>
  <c r="BC145" i="33"/>
  <c r="BE71" i="55"/>
  <c r="BE113" i="32" s="1"/>
  <c r="CT103" i="57"/>
  <c r="AU183" i="33"/>
  <c r="H349" i="51"/>
  <c r="H345" i="51"/>
  <c r="H351" i="51"/>
  <c r="H354" i="51"/>
  <c r="H346" i="51"/>
  <c r="H347" i="51"/>
  <c r="H352" i="51"/>
  <c r="H344" i="51"/>
  <c r="H350" i="51"/>
  <c r="H355" i="51"/>
  <c r="H353" i="51"/>
  <c r="H348" i="51"/>
  <c r="BC120" i="41"/>
  <c r="BB143" i="33"/>
  <c r="BD75" i="55"/>
  <c r="BD113" i="40" s="1"/>
  <c r="CS107" i="57"/>
  <c r="H244" i="33"/>
  <c r="H229" i="33"/>
  <c r="AW151" i="33" l="1"/>
  <c r="H55" i="59"/>
  <c r="H55" i="33"/>
  <c r="I59" i="33"/>
  <c r="H149" i="61"/>
  <c r="H147" i="61"/>
  <c r="H161" i="61" s="1"/>
  <c r="BE75" i="55"/>
  <c r="BE113" i="40" s="1"/>
  <c r="CT107" i="57"/>
  <c r="BE77" i="55"/>
  <c r="BE113" i="45" s="1"/>
  <c r="CT109" i="57"/>
  <c r="BF73" i="55"/>
  <c r="BF113" i="42" s="1"/>
  <c r="CU105" i="57"/>
  <c r="AY80" i="55"/>
  <c r="AY113" i="48" s="1"/>
  <c r="CN112" i="57"/>
  <c r="CM115" i="57"/>
  <c r="BD120" i="46"/>
  <c r="BD120" i="40"/>
  <c r="BD142" i="33"/>
  <c r="AX120" i="49"/>
  <c r="BB147" i="33"/>
  <c r="AZ120" i="47"/>
  <c r="BE120" i="42"/>
  <c r="BD76" i="55"/>
  <c r="BD113" i="44" s="1"/>
  <c r="CS108" i="57"/>
  <c r="BC120" i="44"/>
  <c r="AX120" i="48"/>
  <c r="BE78" i="55"/>
  <c r="BE113" i="46" s="1"/>
  <c r="CT110" i="57"/>
  <c r="BD120" i="41"/>
  <c r="AY81" i="55"/>
  <c r="AY113" i="49" s="1"/>
  <c r="CN113" i="57"/>
  <c r="BE120" i="32"/>
  <c r="AW152" i="33"/>
  <c r="AW183" i="33" s="1"/>
  <c r="BC148" i="33"/>
  <c r="BD120" i="45"/>
  <c r="BE72" i="55"/>
  <c r="BE113" i="41" s="1"/>
  <c r="CT104" i="57"/>
  <c r="BC146" i="33"/>
  <c r="BF74" i="55"/>
  <c r="BF113" i="43" s="1"/>
  <c r="CU106" i="57"/>
  <c r="BA79" i="55"/>
  <c r="BA113" i="47" s="1"/>
  <c r="CP111" i="57"/>
  <c r="AY150" i="33"/>
  <c r="G366" i="33"/>
  <c r="G336" i="33"/>
  <c r="H167" i="33"/>
  <c r="H184" i="33"/>
  <c r="H239" i="33"/>
  <c r="H251" i="33" s="1"/>
  <c r="H224" i="33"/>
  <c r="H236" i="33" s="1"/>
  <c r="BC149" i="33"/>
  <c r="DC102" i="57"/>
  <c r="BE120" i="43"/>
  <c r="BF71" i="55"/>
  <c r="BF113" i="32" s="1"/>
  <c r="CU103" i="57"/>
  <c r="H56" i="59"/>
  <c r="H103" i="61"/>
  <c r="H117" i="61" s="1"/>
  <c r="H57" i="33"/>
  <c r="H64" i="33"/>
  <c r="C132" i="51"/>
  <c r="BC143" i="33"/>
  <c r="BD145" i="33"/>
  <c r="BD144" i="33"/>
  <c r="BA120" i="47" l="1"/>
  <c r="BD146" i="33"/>
  <c r="I60" i="33"/>
  <c r="J61" i="33"/>
  <c r="H71" i="33"/>
  <c r="BF120" i="43"/>
  <c r="BF120" i="42"/>
  <c r="BF75" i="55"/>
  <c r="BF113" i="40" s="1"/>
  <c r="CU107" i="57"/>
  <c r="BG74" i="55"/>
  <c r="BG113" i="43" s="1"/>
  <c r="CV106" i="57"/>
  <c r="BG71" i="55"/>
  <c r="BG113" i="32" s="1"/>
  <c r="CV103" i="57"/>
  <c r="BD149" i="33"/>
  <c r="BE142" i="33"/>
  <c r="BE120" i="40"/>
  <c r="BF78" i="55"/>
  <c r="BF113" i="46" s="1"/>
  <c r="CU110" i="57"/>
  <c r="AZ150" i="33"/>
  <c r="BE145" i="33"/>
  <c r="AY120" i="48"/>
  <c r="BE120" i="45"/>
  <c r="BE120" i="46"/>
  <c r="BC147" i="33"/>
  <c r="BF72" i="55"/>
  <c r="BF113" i="41" s="1"/>
  <c r="CU104" i="57"/>
  <c r="DD102" i="57"/>
  <c r="AY120" i="49"/>
  <c r="BD143" i="33"/>
  <c r="AX151" i="33"/>
  <c r="BE76" i="55"/>
  <c r="BE113" i="44" s="1"/>
  <c r="CT108" i="57"/>
  <c r="BD148" i="33"/>
  <c r="CO113" i="57"/>
  <c r="AZ81" i="55"/>
  <c r="AZ113" i="49" s="1"/>
  <c r="CN115" i="57"/>
  <c r="H113" i="33"/>
  <c r="H119" i="33" s="1"/>
  <c r="H186" i="33"/>
  <c r="H185" i="33"/>
  <c r="H114" i="33" s="1"/>
  <c r="F9" i="59"/>
  <c r="F10" i="59" s="1"/>
  <c r="G376" i="33"/>
  <c r="BD120" i="44"/>
  <c r="BB79" i="55"/>
  <c r="BB113" i="47" s="1"/>
  <c r="CQ111" i="57"/>
  <c r="AX152" i="33"/>
  <c r="BE120" i="41"/>
  <c r="BF120" i="32"/>
  <c r="BG73" i="55"/>
  <c r="BG113" i="42" s="1"/>
  <c r="CV105" i="57"/>
  <c r="H61" i="59"/>
  <c r="H65" i="33"/>
  <c r="I84" i="33" s="1"/>
  <c r="H57" i="59"/>
  <c r="M85" i="51"/>
  <c r="AZ80" i="55"/>
  <c r="AZ113" i="48" s="1"/>
  <c r="CO112" i="57"/>
  <c r="BF77" i="55"/>
  <c r="BF113" i="45" s="1"/>
  <c r="CU109" i="57"/>
  <c r="BE144" i="33"/>
  <c r="BF120" i="46" l="1"/>
  <c r="BF76" i="55"/>
  <c r="BF113" i="44" s="1"/>
  <c r="CU108" i="57"/>
  <c r="AZ120" i="49"/>
  <c r="BF120" i="40"/>
  <c r="BF120" i="45"/>
  <c r="BG120" i="32"/>
  <c r="DE102" i="57"/>
  <c r="BH73" i="55"/>
  <c r="BH113" i="42" s="1"/>
  <c r="CW105" i="57"/>
  <c r="BF120" i="41"/>
  <c r="BF145" i="33"/>
  <c r="BG72" i="55"/>
  <c r="BG113" i="41" s="1"/>
  <c r="CV104" i="57"/>
  <c r="BC79" i="55"/>
  <c r="BC113" i="47" s="1"/>
  <c r="CR111" i="57"/>
  <c r="AY151" i="33"/>
  <c r="BE120" i="44"/>
  <c r="AX183" i="33"/>
  <c r="BA81" i="55"/>
  <c r="BA113" i="49" s="1"/>
  <c r="CP113" i="57"/>
  <c r="CO115" i="57"/>
  <c r="I9" i="55"/>
  <c r="I91" i="33"/>
  <c r="BH74" i="55"/>
  <c r="BH113" i="43" s="1"/>
  <c r="CW106" i="57"/>
  <c r="BG120" i="42"/>
  <c r="BG75" i="55"/>
  <c r="BG113" i="40" s="1"/>
  <c r="CV107" i="57"/>
  <c r="BF142" i="33"/>
  <c r="BE143" i="33"/>
  <c r="H63" i="59"/>
  <c r="H70" i="33"/>
  <c r="BE148" i="33"/>
  <c r="BA150" i="33"/>
  <c r="AZ120" i="48"/>
  <c r="BH71" i="55"/>
  <c r="BH113" i="32" s="1"/>
  <c r="CW103" i="57"/>
  <c r="BE149" i="33"/>
  <c r="BD147" i="33"/>
  <c r="BG78" i="55"/>
  <c r="BG113" i="46" s="1"/>
  <c r="CV110" i="57"/>
  <c r="BE146" i="33"/>
  <c r="BG77" i="55"/>
  <c r="BG113" i="45" s="1"/>
  <c r="CV109" i="57"/>
  <c r="BA80" i="55"/>
  <c r="BA113" i="48" s="1"/>
  <c r="CP112" i="57"/>
  <c r="AY152" i="33"/>
  <c r="BG120" i="43"/>
  <c r="BF144" i="33"/>
  <c r="BB120" i="47"/>
  <c r="J59" i="59"/>
  <c r="K62" i="33"/>
  <c r="K60" i="59" s="1"/>
  <c r="I58" i="59"/>
  <c r="I4" i="56"/>
  <c r="F11" i="59"/>
  <c r="J19" i="59"/>
  <c r="BF143" i="33" l="1"/>
  <c r="BB80" i="55"/>
  <c r="BB113" i="48" s="1"/>
  <c r="CQ112" i="57"/>
  <c r="BD79" i="55"/>
  <c r="BD113" i="47" s="1"/>
  <c r="CS111" i="57"/>
  <c r="AZ151" i="33"/>
  <c r="BB150" i="33"/>
  <c r="BI73" i="55"/>
  <c r="BI113" i="42" s="1"/>
  <c r="CX105" i="57"/>
  <c r="CY105" i="57" s="1"/>
  <c r="CZ105" i="57" s="1"/>
  <c r="DA105" i="57" s="1"/>
  <c r="DB105" i="57" s="1"/>
  <c r="DC105" i="57" s="1"/>
  <c r="DD105" i="57" s="1"/>
  <c r="DE105" i="57" s="1"/>
  <c r="DF105" i="57" s="1"/>
  <c r="DG105" i="57" s="1"/>
  <c r="DH105" i="57" s="1"/>
  <c r="DI105" i="57" s="1"/>
  <c r="DJ105" i="57" s="1"/>
  <c r="DK105" i="57" s="1"/>
  <c r="DL105" i="57" s="1"/>
  <c r="DM105" i="57" s="1"/>
  <c r="DN105" i="57" s="1"/>
  <c r="DO105" i="57" s="1"/>
  <c r="DP105" i="57" s="1"/>
  <c r="DQ105" i="57" s="1"/>
  <c r="DR105" i="57" s="1"/>
  <c r="DS105" i="57" s="1"/>
  <c r="DT105" i="57" s="1"/>
  <c r="DU105" i="57" s="1"/>
  <c r="DV105" i="57" s="1"/>
  <c r="DW105" i="57" s="1"/>
  <c r="DX105" i="57" s="1"/>
  <c r="DY105" i="57" s="1"/>
  <c r="DZ105" i="57" s="1"/>
  <c r="BH75" i="55"/>
  <c r="BH113" i="40" s="1"/>
  <c r="CW107" i="57"/>
  <c r="BI71" i="55"/>
  <c r="BI113" i="32" s="1"/>
  <c r="CX103" i="57"/>
  <c r="BC120" i="47"/>
  <c r="H62" i="59"/>
  <c r="H81" i="1"/>
  <c r="H62" i="1" s="1"/>
  <c r="H63" i="1" s="1"/>
  <c r="H369" i="33"/>
  <c r="H375" i="33" s="1"/>
  <c r="H81" i="32"/>
  <c r="H62" i="32" s="1"/>
  <c r="H63" i="32" s="1"/>
  <c r="H81" i="41"/>
  <c r="H62" i="41" s="1"/>
  <c r="H63" i="41" s="1"/>
  <c r="H81" i="42"/>
  <c r="H62" i="42" s="1"/>
  <c r="H63" i="42" s="1"/>
  <c r="H81" i="43"/>
  <c r="H62" i="43" s="1"/>
  <c r="H63" i="43" s="1"/>
  <c r="H81" i="44"/>
  <c r="H62" i="44" s="1"/>
  <c r="H63" i="44" s="1"/>
  <c r="H81" i="47"/>
  <c r="H62" i="47" s="1"/>
  <c r="H63" i="47" s="1"/>
  <c r="H81" i="45"/>
  <c r="H62" i="45" s="1"/>
  <c r="H63" i="45" s="1"/>
  <c r="H81" i="46"/>
  <c r="H62" i="46" s="1"/>
  <c r="H63" i="46" s="1"/>
  <c r="H81" i="40"/>
  <c r="H62" i="40" s="1"/>
  <c r="H63" i="40" s="1"/>
  <c r="H3" i="56"/>
  <c r="H81" i="49"/>
  <c r="H62" i="49" s="1"/>
  <c r="H63" i="49" s="1"/>
  <c r="H81" i="48"/>
  <c r="H62" i="48" s="1"/>
  <c r="H63" i="48" s="1"/>
  <c r="I72" i="33"/>
  <c r="BH120" i="42"/>
  <c r="BG145" i="33"/>
  <c r="BF148" i="33"/>
  <c r="BG144" i="33"/>
  <c r="BF146" i="33"/>
  <c r="BF120" i="44"/>
  <c r="BH77" i="55"/>
  <c r="BH113" i="45" s="1"/>
  <c r="CW109" i="57"/>
  <c r="AZ152" i="33"/>
  <c r="AZ183" i="33" s="1"/>
  <c r="BG76" i="55"/>
  <c r="BG113" i="44" s="1"/>
  <c r="CV108" i="57"/>
  <c r="BF149" i="33"/>
  <c r="J17" i="59"/>
  <c r="F74" i="59"/>
  <c r="DF102" i="57"/>
  <c r="AY183" i="33"/>
  <c r="BA120" i="48"/>
  <c r="BH120" i="43"/>
  <c r="I8" i="55"/>
  <c r="I107" i="1"/>
  <c r="I107" i="42"/>
  <c r="I106" i="42" s="1"/>
  <c r="I109" i="42" s="1"/>
  <c r="I103" i="42" s="1"/>
  <c r="I107" i="41"/>
  <c r="I106" i="41" s="1"/>
  <c r="I109" i="41" s="1"/>
  <c r="I103" i="41" s="1"/>
  <c r="I107" i="32"/>
  <c r="I106" i="32" s="1"/>
  <c r="I109" i="32" s="1"/>
  <c r="I103" i="32" s="1"/>
  <c r="I107" i="47"/>
  <c r="I106" i="47" s="1"/>
  <c r="I109" i="47" s="1"/>
  <c r="I103" i="47" s="1"/>
  <c r="I107" i="40"/>
  <c r="I106" i="40" s="1"/>
  <c r="I109" i="40" s="1"/>
  <c r="I103" i="40" s="1"/>
  <c r="I107" i="43"/>
  <c r="I106" i="43" s="1"/>
  <c r="I109" i="43" s="1"/>
  <c r="I103" i="43" s="1"/>
  <c r="I107" i="45"/>
  <c r="I106" i="45" s="1"/>
  <c r="I109" i="45" s="1"/>
  <c r="I103" i="45" s="1"/>
  <c r="I107" i="48"/>
  <c r="I106" i="48" s="1"/>
  <c r="I109" i="48" s="1"/>
  <c r="I103" i="48" s="1"/>
  <c r="I107" i="44"/>
  <c r="I106" i="44" s="1"/>
  <c r="I109" i="44" s="1"/>
  <c r="I103" i="44" s="1"/>
  <c r="I107" i="49"/>
  <c r="I106" i="49" s="1"/>
  <c r="I109" i="49" s="1"/>
  <c r="I103" i="49" s="1"/>
  <c r="I107" i="46"/>
  <c r="I106" i="46" s="1"/>
  <c r="I109" i="46" s="1"/>
  <c r="I103" i="46" s="1"/>
  <c r="BH78" i="55"/>
  <c r="BH113" i="46" s="1"/>
  <c r="CW110" i="57"/>
  <c r="BB81" i="55"/>
  <c r="BB113" i="49" s="1"/>
  <c r="CQ113" i="57"/>
  <c r="CP115" i="57"/>
  <c r="BE147" i="33"/>
  <c r="BG120" i="41"/>
  <c r="BG142" i="33"/>
  <c r="BG120" i="45"/>
  <c r="BG120" i="46"/>
  <c r="BA120" i="49"/>
  <c r="BH120" i="32"/>
  <c r="BH72" i="55"/>
  <c r="BH113" i="41" s="1"/>
  <c r="CW104" i="57"/>
  <c r="BG120" i="40"/>
  <c r="BI74" i="55"/>
  <c r="BI113" i="43" s="1"/>
  <c r="CX106" i="57"/>
  <c r="CY106" i="57" s="1"/>
  <c r="CZ106" i="57" s="1"/>
  <c r="DA106" i="57" s="1"/>
  <c r="DB106" i="57" s="1"/>
  <c r="DC106" i="57" s="1"/>
  <c r="DD106" i="57" s="1"/>
  <c r="DE106" i="57" s="1"/>
  <c r="DF106" i="57" s="1"/>
  <c r="DG106" i="57" s="1"/>
  <c r="DH106" i="57" s="1"/>
  <c r="DI106" i="57" s="1"/>
  <c r="DJ106" i="57" s="1"/>
  <c r="DK106" i="57" s="1"/>
  <c r="DL106" i="57" s="1"/>
  <c r="DM106" i="57" s="1"/>
  <c r="DN106" i="57" s="1"/>
  <c r="DO106" i="57" s="1"/>
  <c r="DP106" i="57" s="1"/>
  <c r="DQ106" i="57" s="1"/>
  <c r="DR106" i="57" s="1"/>
  <c r="DS106" i="57" s="1"/>
  <c r="DT106" i="57" s="1"/>
  <c r="DU106" i="57" s="1"/>
  <c r="DV106" i="57" s="1"/>
  <c r="DW106" i="57" s="1"/>
  <c r="DX106" i="57" s="1"/>
  <c r="DY106" i="57" s="1"/>
  <c r="DZ106" i="57" s="1"/>
  <c r="H64" i="47" l="1"/>
  <c r="H65" i="47" s="1"/>
  <c r="H155" i="47"/>
  <c r="H155" i="41"/>
  <c r="H64" i="41"/>
  <c r="H65" i="41" s="1"/>
  <c r="H155" i="1"/>
  <c r="H64" i="1"/>
  <c r="H64" i="44"/>
  <c r="H65" i="44" s="1"/>
  <c r="H155" i="44"/>
  <c r="BC81" i="55"/>
  <c r="BC113" i="49" s="1"/>
  <c r="CR113" i="57"/>
  <c r="H64" i="43"/>
  <c r="H65" i="43" s="1"/>
  <c r="H155" i="43"/>
  <c r="BH120" i="45"/>
  <c r="I101" i="48"/>
  <c r="I219" i="33" s="1"/>
  <c r="I66" i="48"/>
  <c r="BG120" i="44"/>
  <c r="I101" i="32"/>
  <c r="I210" i="33" s="1"/>
  <c r="I66" i="32"/>
  <c r="BE79" i="55"/>
  <c r="BE113" i="47" s="1"/>
  <c r="CT111" i="57"/>
  <c r="H155" i="32"/>
  <c r="H64" i="32"/>
  <c r="H65" i="32" s="1"/>
  <c r="BC150" i="33"/>
  <c r="BI78" i="55"/>
  <c r="BI113" i="46" s="1"/>
  <c r="CX110" i="57"/>
  <c r="CY110" i="57" s="1"/>
  <c r="CZ110" i="57" s="1"/>
  <c r="DA110" i="57" s="1"/>
  <c r="DB110" i="57" s="1"/>
  <c r="DC110" i="57" s="1"/>
  <c r="DD110" i="57" s="1"/>
  <c r="DE110" i="57" s="1"/>
  <c r="DF110" i="57" s="1"/>
  <c r="DG110" i="57" s="1"/>
  <c r="DH110" i="57" s="1"/>
  <c r="DI110" i="57" s="1"/>
  <c r="DJ110" i="57" s="1"/>
  <c r="DK110" i="57" s="1"/>
  <c r="DL110" i="57" s="1"/>
  <c r="DM110" i="57" s="1"/>
  <c r="DN110" i="57" s="1"/>
  <c r="DO110" i="57" s="1"/>
  <c r="DP110" i="57" s="1"/>
  <c r="DQ110" i="57" s="1"/>
  <c r="DR110" i="57" s="1"/>
  <c r="DS110" i="57" s="1"/>
  <c r="DT110" i="57" s="1"/>
  <c r="DU110" i="57" s="1"/>
  <c r="DV110" i="57" s="1"/>
  <c r="DW110" i="57" s="1"/>
  <c r="DX110" i="57" s="1"/>
  <c r="DY110" i="57" s="1"/>
  <c r="DZ110" i="57" s="1"/>
  <c r="CY103" i="57"/>
  <c r="BI75" i="55"/>
  <c r="BI113" i="40" s="1"/>
  <c r="CX107" i="57"/>
  <c r="CY107" i="57" s="1"/>
  <c r="CZ107" i="57" s="1"/>
  <c r="DA107" i="57" s="1"/>
  <c r="DB107" i="57" s="1"/>
  <c r="DC107" i="57" s="1"/>
  <c r="DD107" i="57" s="1"/>
  <c r="DE107" i="57" s="1"/>
  <c r="DF107" i="57" s="1"/>
  <c r="DG107" i="57" s="1"/>
  <c r="DH107" i="57" s="1"/>
  <c r="DI107" i="57" s="1"/>
  <c r="DJ107" i="57" s="1"/>
  <c r="DK107" i="57" s="1"/>
  <c r="DL107" i="57" s="1"/>
  <c r="DM107" i="57" s="1"/>
  <c r="DN107" i="57" s="1"/>
  <c r="DO107" i="57" s="1"/>
  <c r="DP107" i="57" s="1"/>
  <c r="DQ107" i="57" s="1"/>
  <c r="DR107" i="57" s="1"/>
  <c r="DS107" i="57" s="1"/>
  <c r="DT107" i="57" s="1"/>
  <c r="DU107" i="57" s="1"/>
  <c r="DV107" i="57" s="1"/>
  <c r="DW107" i="57" s="1"/>
  <c r="DX107" i="57" s="1"/>
  <c r="DY107" i="57" s="1"/>
  <c r="DZ107" i="57" s="1"/>
  <c r="I101" i="45"/>
  <c r="I216" i="33" s="1"/>
  <c r="I66" i="45"/>
  <c r="I101" i="47"/>
  <c r="I218" i="33" s="1"/>
  <c r="I66" i="47"/>
  <c r="BD120" i="47"/>
  <c r="BG148" i="33"/>
  <c r="BG143" i="33"/>
  <c r="BG146" i="33"/>
  <c r="BH144" i="33"/>
  <c r="H155" i="48"/>
  <c r="H64" i="48"/>
  <c r="H65" i="48" s="1"/>
  <c r="BC80" i="55"/>
  <c r="BC113" i="48" s="1"/>
  <c r="CR112" i="57"/>
  <c r="CQ115" i="57"/>
  <c r="H64" i="42"/>
  <c r="H65" i="42" s="1"/>
  <c r="H155" i="42"/>
  <c r="I101" i="44"/>
  <c r="I215" i="33" s="1"/>
  <c r="I66" i="44"/>
  <c r="H64" i="49"/>
  <c r="H65" i="49" s="1"/>
  <c r="H155" i="49"/>
  <c r="BB120" i="48"/>
  <c r="BI77" i="55"/>
  <c r="BI113" i="45" s="1"/>
  <c r="CX109" i="57"/>
  <c r="CY109" i="57" s="1"/>
  <c r="CZ109" i="57" s="1"/>
  <c r="DA109" i="57" s="1"/>
  <c r="DB109" i="57" s="1"/>
  <c r="DC109" i="57" s="1"/>
  <c r="DD109" i="57" s="1"/>
  <c r="DE109" i="57" s="1"/>
  <c r="DF109" i="57" s="1"/>
  <c r="DG109" i="57" s="1"/>
  <c r="DH109" i="57" s="1"/>
  <c r="DI109" i="57" s="1"/>
  <c r="DJ109" i="57" s="1"/>
  <c r="DK109" i="57" s="1"/>
  <c r="DL109" i="57" s="1"/>
  <c r="DM109" i="57" s="1"/>
  <c r="DN109" i="57" s="1"/>
  <c r="DO109" i="57" s="1"/>
  <c r="DP109" i="57" s="1"/>
  <c r="DQ109" i="57" s="1"/>
  <c r="DR109" i="57" s="1"/>
  <c r="DS109" i="57" s="1"/>
  <c r="DT109" i="57" s="1"/>
  <c r="DU109" i="57" s="1"/>
  <c r="DV109" i="57" s="1"/>
  <c r="DW109" i="57" s="1"/>
  <c r="DX109" i="57" s="1"/>
  <c r="DY109" i="57" s="1"/>
  <c r="DZ109" i="57" s="1"/>
  <c r="BH120" i="46"/>
  <c r="BI120" i="32"/>
  <c r="I101" i="40"/>
  <c r="I214" i="33" s="1"/>
  <c r="I66" i="40"/>
  <c r="BI72" i="55"/>
  <c r="BI113" i="41" s="1"/>
  <c r="CX104" i="57"/>
  <c r="CY104" i="57" s="1"/>
  <c r="CZ104" i="57" s="1"/>
  <c r="DA104" i="57" s="1"/>
  <c r="DB104" i="57" s="1"/>
  <c r="DC104" i="57" s="1"/>
  <c r="DD104" i="57" s="1"/>
  <c r="DE104" i="57" s="1"/>
  <c r="DF104" i="57" s="1"/>
  <c r="DG104" i="57" s="1"/>
  <c r="DH104" i="57" s="1"/>
  <c r="DI104" i="57" s="1"/>
  <c r="DJ104" i="57" s="1"/>
  <c r="DK104" i="57" s="1"/>
  <c r="DL104" i="57" s="1"/>
  <c r="DM104" i="57" s="1"/>
  <c r="DN104" i="57" s="1"/>
  <c r="DO104" i="57" s="1"/>
  <c r="DP104" i="57" s="1"/>
  <c r="DQ104" i="57" s="1"/>
  <c r="DR104" i="57" s="1"/>
  <c r="DS104" i="57" s="1"/>
  <c r="DT104" i="57" s="1"/>
  <c r="DU104" i="57" s="1"/>
  <c r="DV104" i="57" s="1"/>
  <c r="DW104" i="57" s="1"/>
  <c r="DX104" i="57" s="1"/>
  <c r="DY104" i="57" s="1"/>
  <c r="DZ104" i="57" s="1"/>
  <c r="BH120" i="41"/>
  <c r="I83" i="33"/>
  <c r="I90" i="33"/>
  <c r="BA152" i="33"/>
  <c r="BA183" i="33" s="1"/>
  <c r="BH145" i="33"/>
  <c r="H37" i="56"/>
  <c r="H38" i="56" s="1"/>
  <c r="H55" i="56"/>
  <c r="H56" i="56" s="1"/>
  <c r="H47" i="56"/>
  <c r="H42" i="56"/>
  <c r="H43" i="56" s="1"/>
  <c r="H155" i="45"/>
  <c r="H64" i="45"/>
  <c r="H65" i="45" s="1"/>
  <c r="BH76" i="55"/>
  <c r="BH113" i="44" s="1"/>
  <c r="CW108" i="57"/>
  <c r="BB120" i="49"/>
  <c r="I101" i="46"/>
  <c r="I217" i="33" s="1"/>
  <c r="I66" i="46"/>
  <c r="BI120" i="42"/>
  <c r="I101" i="41"/>
  <c r="I211" i="33" s="1"/>
  <c r="I66" i="41"/>
  <c r="I64" i="59"/>
  <c r="BH142" i="33"/>
  <c r="BA151" i="33"/>
  <c r="H64" i="40"/>
  <c r="H65" i="40" s="1"/>
  <c r="H155" i="40"/>
  <c r="DG102" i="57"/>
  <c r="BF147" i="33"/>
  <c r="I101" i="49"/>
  <c r="I220" i="33" s="1"/>
  <c r="I66" i="49"/>
  <c r="BH120" i="40"/>
  <c r="I101" i="43"/>
  <c r="I213" i="33" s="1"/>
  <c r="I66" i="43"/>
  <c r="BI120" i="43"/>
  <c r="I101" i="42"/>
  <c r="I212" i="33" s="1"/>
  <c r="I66" i="42"/>
  <c r="I106" i="1"/>
  <c r="I97" i="33"/>
  <c r="BG149" i="33"/>
  <c r="H155" i="46"/>
  <c r="H64" i="46"/>
  <c r="H65" i="46" s="1"/>
  <c r="BB152" i="33" l="1"/>
  <c r="CZ103" i="57"/>
  <c r="I41" i="56"/>
  <c r="BG147" i="33"/>
  <c r="H10" i="61"/>
  <c r="H24" i="61" s="1"/>
  <c r="H68" i="45"/>
  <c r="H13" i="61"/>
  <c r="H27" i="61" s="1"/>
  <c r="H68" i="48"/>
  <c r="BD150" i="33"/>
  <c r="H6" i="61"/>
  <c r="H20" i="61" s="1"/>
  <c r="H68" i="42"/>
  <c r="BC120" i="48"/>
  <c r="BD81" i="55"/>
  <c r="BD113" i="49" s="1"/>
  <c r="CS113" i="57"/>
  <c r="CR115" i="57"/>
  <c r="H9" i="61"/>
  <c r="H23" i="61" s="1"/>
  <c r="H68" i="44"/>
  <c r="BH120" i="44"/>
  <c r="BD80" i="55"/>
  <c r="BD113" i="48" s="1"/>
  <c r="CS112" i="57"/>
  <c r="BI120" i="41"/>
  <c r="BC120" i="49"/>
  <c r="H59" i="1"/>
  <c r="H65" i="1"/>
  <c r="H14" i="61"/>
  <c r="H28" i="61" s="1"/>
  <c r="H68" i="49"/>
  <c r="BI145" i="33"/>
  <c r="BH148" i="33"/>
  <c r="H7" i="61"/>
  <c r="H21" i="61" s="1"/>
  <c r="H68" i="43"/>
  <c r="BI142" i="33"/>
  <c r="BH149" i="33"/>
  <c r="H4" i="61"/>
  <c r="H18" i="61" s="1"/>
  <c r="H68" i="32"/>
  <c r="BE120" i="47"/>
  <c r="H5" i="61"/>
  <c r="H19" i="61" s="1"/>
  <c r="H68" i="41"/>
  <c r="BF79" i="55"/>
  <c r="BF113" i="47" s="1"/>
  <c r="CU111" i="57"/>
  <c r="BI120" i="45"/>
  <c r="BI120" i="46"/>
  <c r="BI76" i="55"/>
  <c r="BI113" i="44" s="1"/>
  <c r="CX108" i="57"/>
  <c r="H52" i="56"/>
  <c r="BH146" i="33"/>
  <c r="DH102" i="57"/>
  <c r="BH143" i="33"/>
  <c r="H8" i="61"/>
  <c r="H22" i="61" s="1"/>
  <c r="H68" i="40"/>
  <c r="I96" i="33"/>
  <c r="I104" i="33" s="1"/>
  <c r="I109" i="1"/>
  <c r="I103" i="1" s="1"/>
  <c r="I46" i="56"/>
  <c r="H49" i="56"/>
  <c r="H60" i="56"/>
  <c r="H133" i="33" s="1"/>
  <c r="H59" i="56"/>
  <c r="BI144" i="33"/>
  <c r="H11" i="61"/>
  <c r="H25" i="61" s="1"/>
  <c r="H68" i="46"/>
  <c r="BB151" i="33"/>
  <c r="BI120" i="40"/>
  <c r="H12" i="61"/>
  <c r="H26" i="61" s="1"/>
  <c r="H68" i="47"/>
  <c r="BD120" i="49" l="1"/>
  <c r="BD120" i="48"/>
  <c r="I101" i="1"/>
  <c r="I209" i="33" s="1"/>
  <c r="I66" i="1"/>
  <c r="BC151" i="33"/>
  <c r="H48" i="56"/>
  <c r="BH147" i="33"/>
  <c r="H139" i="49"/>
  <c r="H73" i="49"/>
  <c r="I74" i="49" s="1"/>
  <c r="BE150" i="33"/>
  <c r="H139" i="43"/>
  <c r="H73" i="43"/>
  <c r="I74" i="43" s="1"/>
  <c r="BI146" i="33"/>
  <c r="H43" i="33"/>
  <c r="H3" i="61"/>
  <c r="H68" i="1"/>
  <c r="BE81" i="55"/>
  <c r="BE113" i="49" s="1"/>
  <c r="CT113" i="57"/>
  <c r="H139" i="48"/>
  <c r="H73" i="48"/>
  <c r="I74" i="48" s="1"/>
  <c r="H139" i="41"/>
  <c r="H73" i="41"/>
  <c r="I74" i="41" s="1"/>
  <c r="H73" i="40"/>
  <c r="I74" i="40" s="1"/>
  <c r="H84" i="40"/>
  <c r="H139" i="40"/>
  <c r="H84" i="42"/>
  <c r="H73" i="42"/>
  <c r="I74" i="42" s="1"/>
  <c r="H139" i="42"/>
  <c r="H139" i="45"/>
  <c r="H73" i="45"/>
  <c r="I74" i="45" s="1"/>
  <c r="CY108" i="57"/>
  <c r="H84" i="47"/>
  <c r="H73" i="47"/>
  <c r="I74" i="47" s="1"/>
  <c r="H139" i="47"/>
  <c r="DA103" i="57"/>
  <c r="BE80" i="55"/>
  <c r="BE113" i="48" s="1"/>
  <c r="CT112" i="57"/>
  <c r="CS115" i="57"/>
  <c r="BI149" i="33"/>
  <c r="BI148" i="33"/>
  <c r="BC152" i="33"/>
  <c r="DI102" i="57"/>
  <c r="H73" i="46"/>
  <c r="I74" i="46" s="1"/>
  <c r="H139" i="46"/>
  <c r="BF120" i="47"/>
  <c r="H132" i="33"/>
  <c r="H75" i="59" s="1"/>
  <c r="H61" i="56"/>
  <c r="H139" i="44"/>
  <c r="H73" i="44"/>
  <c r="I74" i="44" s="1"/>
  <c r="H139" i="32"/>
  <c r="H73" i="32"/>
  <c r="I74" i="32" s="1"/>
  <c r="BI120" i="44"/>
  <c r="BG79" i="55"/>
  <c r="BG113" i="47" s="1"/>
  <c r="CV111" i="57"/>
  <c r="BI143" i="33"/>
  <c r="BB183" i="33"/>
  <c r="I280" i="51" l="1"/>
  <c r="I85" i="43"/>
  <c r="I61" i="43"/>
  <c r="I285" i="51"/>
  <c r="I85" i="47"/>
  <c r="I61" i="47"/>
  <c r="BG120" i="47"/>
  <c r="BI147" i="33"/>
  <c r="I277" i="51"/>
  <c r="I85" i="32"/>
  <c r="I61" i="32"/>
  <c r="K136" i="51"/>
  <c r="BE120" i="48"/>
  <c r="I283" i="51"/>
  <c r="I85" i="45"/>
  <c r="I61" i="45"/>
  <c r="I282" i="51"/>
  <c r="I85" i="44"/>
  <c r="I61" i="44"/>
  <c r="H84" i="49"/>
  <c r="H357" i="33"/>
  <c r="H83" i="40"/>
  <c r="H87" i="40"/>
  <c r="H88" i="40"/>
  <c r="H84" i="46"/>
  <c r="H84" i="32"/>
  <c r="H15" i="61"/>
  <c r="H29" i="61" s="1"/>
  <c r="H17" i="61"/>
  <c r="CZ108" i="57"/>
  <c r="I281" i="51"/>
  <c r="I85" i="40"/>
  <c r="I61" i="40"/>
  <c r="H38" i="33"/>
  <c r="H42" i="33"/>
  <c r="H47" i="59" s="1"/>
  <c r="H40" i="33"/>
  <c r="H44" i="33"/>
  <c r="DB103" i="57"/>
  <c r="H84" i="45"/>
  <c r="H355" i="33"/>
  <c r="H88" i="42"/>
  <c r="H83" i="42"/>
  <c r="H87" i="42"/>
  <c r="BF150" i="33"/>
  <c r="I284" i="51"/>
  <c r="I85" i="46"/>
  <c r="I61" i="46"/>
  <c r="H84" i="41"/>
  <c r="BD151" i="33"/>
  <c r="H84" i="43"/>
  <c r="I279" i="51"/>
  <c r="I85" i="42"/>
  <c r="I61" i="42"/>
  <c r="I278" i="51"/>
  <c r="I85" i="41"/>
  <c r="I61" i="41"/>
  <c r="DJ102" i="57"/>
  <c r="BC183" i="33"/>
  <c r="BF81" i="55"/>
  <c r="BF113" i="49" s="1"/>
  <c r="CU113" i="57"/>
  <c r="CT115" i="57"/>
  <c r="BF80" i="55"/>
  <c r="BF113" i="48" s="1"/>
  <c r="CU112" i="57"/>
  <c r="BH79" i="55"/>
  <c r="BH113" i="47" s="1"/>
  <c r="CW111" i="57"/>
  <c r="I287" i="51"/>
  <c r="I85" i="49"/>
  <c r="I61" i="49"/>
  <c r="H84" i="44"/>
  <c r="H134" i="33"/>
  <c r="H76" i="59" s="1"/>
  <c r="H62" i="56"/>
  <c r="H135" i="33" s="1"/>
  <c r="BE120" i="49"/>
  <c r="H361" i="33"/>
  <c r="H88" i="47"/>
  <c r="H83" i="47"/>
  <c r="H87" i="47"/>
  <c r="I286" i="51"/>
  <c r="I85" i="48"/>
  <c r="I61" i="48"/>
  <c r="H84" i="48"/>
  <c r="H46" i="33"/>
  <c r="H49" i="59" s="1"/>
  <c r="H73" i="1"/>
  <c r="I74" i="1" s="1"/>
  <c r="H139" i="1"/>
  <c r="BD152" i="33"/>
  <c r="BD183" i="33" s="1"/>
  <c r="BE151" i="33" l="1"/>
  <c r="BF120" i="49"/>
  <c r="BI79" i="55"/>
  <c r="BI113" i="47" s="1"/>
  <c r="CX111" i="57"/>
  <c r="BF120" i="48"/>
  <c r="DC103" i="57"/>
  <c r="H84" i="1"/>
  <c r="DK102" i="57"/>
  <c r="BZ54" i="57"/>
  <c r="I60" i="40"/>
  <c r="I78" i="40"/>
  <c r="I67" i="40"/>
  <c r="I128" i="40"/>
  <c r="I77" i="40"/>
  <c r="I112" i="40"/>
  <c r="BZ50" i="57"/>
  <c r="I67" i="32"/>
  <c r="I78" i="32"/>
  <c r="I77" i="32"/>
  <c r="I128" i="32"/>
  <c r="I112" i="32"/>
  <c r="BZ56" i="57"/>
  <c r="I67" i="45"/>
  <c r="I128" i="45"/>
  <c r="I77" i="45"/>
  <c r="I78" i="45"/>
  <c r="I112" i="45"/>
  <c r="H362" i="33"/>
  <c r="H88" i="48"/>
  <c r="H83" i="48"/>
  <c r="H87" i="48"/>
  <c r="H207" i="51"/>
  <c r="H223" i="51" s="1"/>
  <c r="H50" i="61"/>
  <c r="H64" i="61" s="1"/>
  <c r="H398" i="33"/>
  <c r="H90" i="42"/>
  <c r="H132" i="42"/>
  <c r="H133" i="42" s="1"/>
  <c r="H134" i="42" s="1"/>
  <c r="G129" i="42"/>
  <c r="H130" i="42"/>
  <c r="BG81" i="55"/>
  <c r="BG113" i="49" s="1"/>
  <c r="CV113" i="57"/>
  <c r="DA108" i="57"/>
  <c r="H354" i="33"/>
  <c r="H88" i="41"/>
  <c r="H83" i="41"/>
  <c r="H87" i="41"/>
  <c r="BH120" i="47"/>
  <c r="BG80" i="55"/>
  <c r="BG113" i="48" s="1"/>
  <c r="CV112" i="57"/>
  <c r="CU115" i="57"/>
  <c r="I276" i="51"/>
  <c r="I85" i="1"/>
  <c r="I49" i="33" s="1"/>
  <c r="I51" i="59" s="1"/>
  <c r="I61" i="1"/>
  <c r="BZ57" i="57"/>
  <c r="I77" i="46"/>
  <c r="I67" i="46"/>
  <c r="I128" i="46"/>
  <c r="I78" i="46"/>
  <c r="I112" i="46"/>
  <c r="H360" i="33"/>
  <c r="H87" i="46"/>
  <c r="H88" i="46"/>
  <c r="H83" i="46"/>
  <c r="BZ51" i="57"/>
  <c r="I67" i="41"/>
  <c r="I77" i="41"/>
  <c r="I128" i="41"/>
  <c r="I78" i="41"/>
  <c r="I112" i="41"/>
  <c r="H209" i="51"/>
  <c r="H225" i="51" s="1"/>
  <c r="H52" i="61"/>
  <c r="H66" i="61" s="1"/>
  <c r="H400" i="33"/>
  <c r="H132" i="40"/>
  <c r="H133" i="40" s="1"/>
  <c r="H134" i="40" s="1"/>
  <c r="H90" i="40"/>
  <c r="H130" i="40"/>
  <c r="G129" i="40"/>
  <c r="BZ53" i="57"/>
  <c r="I67" i="43"/>
  <c r="I128" i="43"/>
  <c r="I78" i="43"/>
  <c r="I77" i="43"/>
  <c r="I112" i="43"/>
  <c r="BZ52" i="57"/>
  <c r="I77" i="42"/>
  <c r="I128" i="42"/>
  <c r="I78" i="42"/>
  <c r="I67" i="42"/>
  <c r="I112" i="42"/>
  <c r="H213" i="51"/>
  <c r="H229" i="51" s="1"/>
  <c r="H56" i="61"/>
  <c r="H70" i="61" s="1"/>
  <c r="H404" i="33"/>
  <c r="H132" i="47"/>
  <c r="H133" i="47" s="1"/>
  <c r="H134" i="47" s="1"/>
  <c r="H90" i="47"/>
  <c r="G129" i="47"/>
  <c r="H130" i="47"/>
  <c r="H83" i="32"/>
  <c r="H353" i="33"/>
  <c r="H87" i="32"/>
  <c r="H88" i="32"/>
  <c r="K135" i="51"/>
  <c r="BZ59" i="57"/>
  <c r="I67" i="48"/>
  <c r="I77" i="48"/>
  <c r="I78" i="48"/>
  <c r="I128" i="48"/>
  <c r="I112" i="48"/>
  <c r="BZ58" i="57"/>
  <c r="I67" i="47"/>
  <c r="I78" i="47"/>
  <c r="I77" i="47"/>
  <c r="I128" i="47"/>
  <c r="I112" i="47"/>
  <c r="H358" i="33"/>
  <c r="H83" i="44"/>
  <c r="H87" i="44"/>
  <c r="H88" i="44"/>
  <c r="BG150" i="33"/>
  <c r="H356" i="33"/>
  <c r="H83" i="43"/>
  <c r="H87" i="43"/>
  <c r="H88" i="43"/>
  <c r="BE152" i="33"/>
  <c r="BE183" i="33" s="1"/>
  <c r="BZ60" i="57"/>
  <c r="I67" i="49"/>
  <c r="I78" i="49"/>
  <c r="I128" i="49"/>
  <c r="I77" i="49"/>
  <c r="I112" i="49"/>
  <c r="BZ55" i="57"/>
  <c r="I77" i="44"/>
  <c r="I67" i="44"/>
  <c r="I128" i="44"/>
  <c r="I78" i="44"/>
  <c r="I112" i="44"/>
  <c r="H359" i="33"/>
  <c r="H83" i="45"/>
  <c r="H87" i="45"/>
  <c r="H88" i="45"/>
  <c r="H77" i="59"/>
  <c r="I50" i="32"/>
  <c r="I50" i="42"/>
  <c r="I50" i="43"/>
  <c r="I50" i="47"/>
  <c r="I50" i="45"/>
  <c r="I50" i="49"/>
  <c r="I50" i="1"/>
  <c r="I50" i="48"/>
  <c r="I50" i="41"/>
  <c r="I50" i="46"/>
  <c r="I50" i="44"/>
  <c r="I50" i="40"/>
  <c r="H363" i="33"/>
  <c r="H87" i="49"/>
  <c r="H83" i="49"/>
  <c r="H88" i="49"/>
  <c r="H71" i="59" l="1"/>
  <c r="G79" i="40"/>
  <c r="H148" i="40" s="1"/>
  <c r="H136" i="40"/>
  <c r="I116" i="40"/>
  <c r="I289" i="33" s="1"/>
  <c r="I304" i="33" s="1"/>
  <c r="I119" i="40"/>
  <c r="I114" i="40"/>
  <c r="I115" i="40" s="1"/>
  <c r="I259" i="33" s="1"/>
  <c r="I274" i="33" s="1"/>
  <c r="G131" i="47"/>
  <c r="G137" i="47"/>
  <c r="BG120" i="49"/>
  <c r="H93" i="47"/>
  <c r="H94" i="47" s="1"/>
  <c r="H91" i="47"/>
  <c r="H136" i="47"/>
  <c r="G79" i="47"/>
  <c r="H148" i="47" s="1"/>
  <c r="G131" i="42"/>
  <c r="G137" i="42"/>
  <c r="H205" i="51"/>
  <c r="H221" i="51" s="1"/>
  <c r="H48" i="61"/>
  <c r="H62" i="61" s="1"/>
  <c r="H132" i="32"/>
  <c r="H133" i="32" s="1"/>
  <c r="H134" i="32" s="1"/>
  <c r="H396" i="33"/>
  <c r="H90" i="32"/>
  <c r="H130" i="32"/>
  <c r="G129" i="32"/>
  <c r="H136" i="42"/>
  <c r="G79" i="42"/>
  <c r="H148" i="42" s="1"/>
  <c r="I116" i="46"/>
  <c r="I292" i="33" s="1"/>
  <c r="I307" i="33" s="1"/>
  <c r="I119" i="46"/>
  <c r="I114" i="46"/>
  <c r="I115" i="46" s="1"/>
  <c r="I262" i="33" s="1"/>
  <c r="I277" i="33" s="1"/>
  <c r="I116" i="32"/>
  <c r="I285" i="33" s="1"/>
  <c r="I300" i="33" s="1"/>
  <c r="I119" i="32"/>
  <c r="I114" i="32"/>
  <c r="I115" i="32" s="1"/>
  <c r="I255" i="33" s="1"/>
  <c r="I270" i="33" s="1"/>
  <c r="BH81" i="55"/>
  <c r="BH113" i="49" s="1"/>
  <c r="CW113" i="57"/>
  <c r="BF151" i="33"/>
  <c r="I116" i="43"/>
  <c r="I288" i="33" s="1"/>
  <c r="I303" i="33" s="1"/>
  <c r="I119" i="43"/>
  <c r="I114" i="43"/>
  <c r="I115" i="43" s="1"/>
  <c r="I258" i="33" s="1"/>
  <c r="I273" i="33" s="1"/>
  <c r="H93" i="40"/>
  <c r="H94" i="40" s="1"/>
  <c r="H91" i="40"/>
  <c r="H206" i="51"/>
  <c r="H222" i="51" s="1"/>
  <c r="H49" i="61"/>
  <c r="H63" i="61" s="1"/>
  <c r="H397" i="33"/>
  <c r="H132" i="41"/>
  <c r="H133" i="41" s="1"/>
  <c r="H134" i="41" s="1"/>
  <c r="H90" i="41"/>
  <c r="G129" i="41"/>
  <c r="H130" i="41"/>
  <c r="H210" i="51"/>
  <c r="H226" i="51" s="1"/>
  <c r="H53" i="61"/>
  <c r="H67" i="61" s="1"/>
  <c r="H401" i="33"/>
  <c r="H132" i="44"/>
  <c r="H133" i="44" s="1"/>
  <c r="H134" i="44" s="1"/>
  <c r="H90" i="44"/>
  <c r="G129" i="44"/>
  <c r="H130" i="44"/>
  <c r="H48" i="33"/>
  <c r="H352" i="33"/>
  <c r="H364" i="33" s="1"/>
  <c r="H88" i="1"/>
  <c r="H83" i="1"/>
  <c r="H87" i="1"/>
  <c r="H51" i="33" s="1"/>
  <c r="H52" i="59" s="1"/>
  <c r="BZ49" i="57"/>
  <c r="BZ61" i="57" s="1"/>
  <c r="I39" i="33"/>
  <c r="I67" i="1"/>
  <c r="I45" i="33" s="1"/>
  <c r="I77" i="1"/>
  <c r="I78" i="1"/>
  <c r="I128" i="1"/>
  <c r="I112" i="1"/>
  <c r="H214" i="51"/>
  <c r="H230" i="51" s="1"/>
  <c r="H57" i="61"/>
  <c r="H71" i="61" s="1"/>
  <c r="H405" i="33"/>
  <c r="H132" i="48"/>
  <c r="H133" i="48" s="1"/>
  <c r="H134" i="48" s="1"/>
  <c r="H90" i="48"/>
  <c r="G129" i="48"/>
  <c r="H130" i="48"/>
  <c r="CY111" i="57"/>
  <c r="H208" i="51"/>
  <c r="H224" i="51" s="1"/>
  <c r="H51" i="61"/>
  <c r="H65" i="61" s="1"/>
  <c r="H399" i="33"/>
  <c r="H132" i="43"/>
  <c r="H133" i="43" s="1"/>
  <c r="H134" i="43" s="1"/>
  <c r="H90" i="43"/>
  <c r="H130" i="43"/>
  <c r="G129" i="43"/>
  <c r="H93" i="42"/>
  <c r="H94" i="42" s="1"/>
  <c r="H91" i="42"/>
  <c r="I116" i="42"/>
  <c r="I287" i="33" s="1"/>
  <c r="I302" i="33" s="1"/>
  <c r="I119" i="42"/>
  <c r="I114" i="42"/>
  <c r="I115" i="42" s="1"/>
  <c r="I257" i="33" s="1"/>
  <c r="I272" i="33" s="1"/>
  <c r="BI120" i="47"/>
  <c r="I119" i="45"/>
  <c r="I116" i="45"/>
  <c r="I291" i="33" s="1"/>
  <c r="I306" i="33" s="1"/>
  <c r="I114" i="45"/>
  <c r="I115" i="45" s="1"/>
  <c r="I261" i="33" s="1"/>
  <c r="I276" i="33" s="1"/>
  <c r="I116" i="48"/>
  <c r="I294" i="33" s="1"/>
  <c r="I309" i="33" s="1"/>
  <c r="I119" i="48"/>
  <c r="I114" i="48"/>
  <c r="I115" i="48" s="1"/>
  <c r="I264" i="33" s="1"/>
  <c r="I279" i="33" s="1"/>
  <c r="I288" i="51"/>
  <c r="I290" i="51"/>
  <c r="DB108" i="57"/>
  <c r="I119" i="47"/>
  <c r="I116" i="47"/>
  <c r="I293" i="33" s="1"/>
  <c r="I308" i="33" s="1"/>
  <c r="I114" i="47"/>
  <c r="I115" i="47" s="1"/>
  <c r="I263" i="33" s="1"/>
  <c r="I278" i="33" s="1"/>
  <c r="BF152" i="33"/>
  <c r="BF183" i="33" s="1"/>
  <c r="I119" i="49"/>
  <c r="I116" i="49"/>
  <c r="I295" i="33" s="1"/>
  <c r="I310" i="33" s="1"/>
  <c r="I114" i="49"/>
  <c r="I115" i="49" s="1"/>
  <c r="I265" i="33" s="1"/>
  <c r="I280" i="33" s="1"/>
  <c r="BH150" i="33"/>
  <c r="DL102" i="57"/>
  <c r="H211" i="51"/>
  <c r="H227" i="51" s="1"/>
  <c r="H54" i="61"/>
  <c r="H68" i="61" s="1"/>
  <c r="H402" i="33"/>
  <c r="H132" i="45"/>
  <c r="H133" i="45" s="1"/>
  <c r="H134" i="45" s="1"/>
  <c r="H90" i="45"/>
  <c r="G129" i="45"/>
  <c r="H130" i="45"/>
  <c r="I116" i="44"/>
  <c r="I290" i="33" s="1"/>
  <c r="I305" i="33" s="1"/>
  <c r="I119" i="44"/>
  <c r="I114" i="44"/>
  <c r="I115" i="44" s="1"/>
  <c r="I260" i="33" s="1"/>
  <c r="I275" i="33" s="1"/>
  <c r="H215" i="51"/>
  <c r="H231" i="51" s="1"/>
  <c r="H58" i="61"/>
  <c r="H72" i="61" s="1"/>
  <c r="H406" i="33"/>
  <c r="H132" i="49"/>
  <c r="H133" i="49" s="1"/>
  <c r="H134" i="49" s="1"/>
  <c r="H90" i="49"/>
  <c r="H130" i="49"/>
  <c r="G129" i="49"/>
  <c r="BH80" i="55"/>
  <c r="BH113" i="48" s="1"/>
  <c r="CW112" i="57"/>
  <c r="CV115" i="57"/>
  <c r="I116" i="41"/>
  <c r="I286" i="33" s="1"/>
  <c r="I301" i="33" s="1"/>
  <c r="I119" i="41"/>
  <c r="I114" i="41"/>
  <c r="I115" i="41" s="1"/>
  <c r="I256" i="33" s="1"/>
  <c r="I271" i="33" s="1"/>
  <c r="H212" i="51"/>
  <c r="H228" i="51" s="1"/>
  <c r="H55" i="61"/>
  <c r="H69" i="61" s="1"/>
  <c r="H403" i="33"/>
  <c r="H132" i="46"/>
  <c r="H133" i="46" s="1"/>
  <c r="H134" i="46" s="1"/>
  <c r="H90" i="46"/>
  <c r="H130" i="46"/>
  <c r="G129" i="46"/>
  <c r="DD103" i="57"/>
  <c r="G131" i="40"/>
  <c r="G137" i="40"/>
  <c r="BG120" i="48"/>
  <c r="H50" i="59" l="1"/>
  <c r="H53" i="33"/>
  <c r="H54" i="59" s="1"/>
  <c r="H52" i="33"/>
  <c r="H53" i="59" s="1"/>
  <c r="H59" i="61"/>
  <c r="H73" i="61" s="1"/>
  <c r="H87" i="33"/>
  <c r="H93" i="45"/>
  <c r="H94" i="45" s="1"/>
  <c r="H91" i="45"/>
  <c r="G131" i="32"/>
  <c r="G137" i="32"/>
  <c r="BG151" i="33"/>
  <c r="G131" i="44"/>
  <c r="G137" i="44"/>
  <c r="DE103" i="57"/>
  <c r="DM102" i="57"/>
  <c r="G131" i="43"/>
  <c r="G137" i="43"/>
  <c r="H93" i="44"/>
  <c r="H94" i="44" s="1"/>
  <c r="H91" i="44"/>
  <c r="H93" i="32"/>
  <c r="H94" i="32" s="1"/>
  <c r="H91" i="32"/>
  <c r="G72" i="59"/>
  <c r="J133" i="51"/>
  <c r="F141" i="40"/>
  <c r="G140" i="40"/>
  <c r="I124" i="46"/>
  <c r="I121" i="46"/>
  <c r="I102" i="46"/>
  <c r="I71" i="46" s="1"/>
  <c r="I102" i="42"/>
  <c r="I71" i="42" s="1"/>
  <c r="I121" i="42"/>
  <c r="I124" i="42"/>
  <c r="H332" i="33"/>
  <c r="H345" i="33" s="1"/>
  <c r="H136" i="48"/>
  <c r="G79" i="48"/>
  <c r="H148" i="48" s="1"/>
  <c r="I102" i="44"/>
  <c r="I71" i="44" s="1"/>
  <c r="I124" i="44"/>
  <c r="I121" i="44"/>
  <c r="I121" i="32"/>
  <c r="I124" i="32"/>
  <c r="I102" i="32"/>
  <c r="I71" i="32" s="1"/>
  <c r="G131" i="45"/>
  <c r="G137" i="45"/>
  <c r="H326" i="33"/>
  <c r="H339" i="33" s="1"/>
  <c r="G79" i="32"/>
  <c r="H148" i="32" s="1"/>
  <c r="H136" i="32"/>
  <c r="F141" i="47"/>
  <c r="G140" i="47"/>
  <c r="G79" i="45"/>
  <c r="H148" i="45" s="1"/>
  <c r="H136" i="45"/>
  <c r="G131" i="48"/>
  <c r="G137" i="48"/>
  <c r="I102" i="43"/>
  <c r="I71" i="43" s="1"/>
  <c r="I124" i="43"/>
  <c r="I121" i="43"/>
  <c r="I48" i="59"/>
  <c r="I102" i="41"/>
  <c r="I71" i="41" s="1"/>
  <c r="I121" i="41"/>
  <c r="I124" i="41"/>
  <c r="I102" i="40"/>
  <c r="I71" i="40" s="1"/>
  <c r="I124" i="40"/>
  <c r="I121" i="40"/>
  <c r="BH120" i="49"/>
  <c r="I102" i="45"/>
  <c r="I71" i="45" s="1"/>
  <c r="I124" i="45"/>
  <c r="I121" i="45"/>
  <c r="BI150" i="33"/>
  <c r="H136" i="44"/>
  <c r="G79" i="44"/>
  <c r="H148" i="44" s="1"/>
  <c r="I124" i="49"/>
  <c r="I102" i="49"/>
  <c r="I71" i="49" s="1"/>
  <c r="I121" i="49"/>
  <c r="BI80" i="55"/>
  <c r="BI113" i="48" s="1"/>
  <c r="CX112" i="57"/>
  <c r="CW115" i="57"/>
  <c r="BH120" i="48"/>
  <c r="H93" i="49"/>
  <c r="H94" i="49" s="1"/>
  <c r="H91" i="49"/>
  <c r="G79" i="49"/>
  <c r="H148" i="49" s="1"/>
  <c r="H136" i="49"/>
  <c r="I298" i="51"/>
  <c r="I297" i="51"/>
  <c r="I293" i="51"/>
  <c r="I301" i="51"/>
  <c r="I291" i="51"/>
  <c r="I302" i="51" s="1"/>
  <c r="I294" i="51"/>
  <c r="I300" i="51"/>
  <c r="I299" i="51"/>
  <c r="I295" i="51"/>
  <c r="I292" i="51"/>
  <c r="I305" i="51" s="1"/>
  <c r="I309" i="51" s="1"/>
  <c r="I296" i="51"/>
  <c r="I116" i="1"/>
  <c r="I284" i="33" s="1"/>
  <c r="I119" i="1"/>
  <c r="I114" i="1"/>
  <c r="H204" i="51"/>
  <c r="H220" i="51" s="1"/>
  <c r="H47" i="61"/>
  <c r="H61" i="61" s="1"/>
  <c r="H132" i="1"/>
  <c r="H133" i="1" s="1"/>
  <c r="H134" i="1" s="1"/>
  <c r="H90" i="1"/>
  <c r="H395" i="33"/>
  <c r="H130" i="1"/>
  <c r="G129" i="1"/>
  <c r="H93" i="43"/>
  <c r="H94" i="43" s="1"/>
  <c r="H91" i="43"/>
  <c r="G79" i="46"/>
  <c r="H148" i="46" s="1"/>
  <c r="H136" i="46"/>
  <c r="F141" i="42"/>
  <c r="G140" i="42"/>
  <c r="H93" i="41"/>
  <c r="H94" i="41" s="1"/>
  <c r="H91" i="41"/>
  <c r="BG152" i="33"/>
  <c r="I121" i="47"/>
  <c r="I102" i="47"/>
  <c r="I71" i="47" s="1"/>
  <c r="I124" i="47"/>
  <c r="G131" i="46"/>
  <c r="G137" i="46"/>
  <c r="G79" i="43"/>
  <c r="H148" i="43" s="1"/>
  <c r="H136" i="43"/>
  <c r="CZ111" i="57"/>
  <c r="I124" i="48"/>
  <c r="I121" i="48"/>
  <c r="I102" i="48"/>
  <c r="I71" i="48" s="1"/>
  <c r="H328" i="33"/>
  <c r="H341" i="33" s="1"/>
  <c r="H93" i="46"/>
  <c r="H94" i="46" s="1"/>
  <c r="H91" i="46"/>
  <c r="G131" i="41"/>
  <c r="G137" i="41"/>
  <c r="G79" i="41"/>
  <c r="H148" i="41" s="1"/>
  <c r="H136" i="41"/>
  <c r="H93" i="48"/>
  <c r="H94" i="48" s="1"/>
  <c r="H91" i="48"/>
  <c r="G131" i="49"/>
  <c r="G137" i="49"/>
  <c r="DC108" i="57"/>
  <c r="I304" i="51"/>
  <c r="BI81" i="55"/>
  <c r="BI113" i="49" s="1"/>
  <c r="CX113" i="57"/>
  <c r="CY113" i="57" s="1"/>
  <c r="CZ113" i="57" s="1"/>
  <c r="DA113" i="57" s="1"/>
  <c r="DB113" i="57" s="1"/>
  <c r="DC113" i="57" s="1"/>
  <c r="DD113" i="57" s="1"/>
  <c r="DE113" i="57" s="1"/>
  <c r="DF113" i="57" s="1"/>
  <c r="DG113" i="57" s="1"/>
  <c r="DH113" i="57" s="1"/>
  <c r="DI113" i="57" s="1"/>
  <c r="DJ113" i="57" s="1"/>
  <c r="DK113" i="57" s="1"/>
  <c r="DL113" i="57" s="1"/>
  <c r="DM113" i="57" s="1"/>
  <c r="DN113" i="57" s="1"/>
  <c r="DO113" i="57" s="1"/>
  <c r="DP113" i="57" s="1"/>
  <c r="DQ113" i="57" s="1"/>
  <c r="DR113" i="57" s="1"/>
  <c r="DS113" i="57" s="1"/>
  <c r="DT113" i="57" s="1"/>
  <c r="DU113" i="57" s="1"/>
  <c r="DV113" i="57" s="1"/>
  <c r="DW113" i="57" s="1"/>
  <c r="DX113" i="57" s="1"/>
  <c r="DY113" i="57" s="1"/>
  <c r="DZ113" i="57" s="1"/>
  <c r="DD108" i="57" l="1"/>
  <c r="I306" i="51"/>
  <c r="I308" i="51"/>
  <c r="I310" i="51" s="1"/>
  <c r="F141" i="48"/>
  <c r="G140" i="48"/>
  <c r="BH151" i="33"/>
  <c r="H330" i="33"/>
  <c r="H343" i="33" s="1"/>
  <c r="I424" i="51"/>
  <c r="I146" i="61"/>
  <c r="I160" i="61" s="1"/>
  <c r="I70" i="49"/>
  <c r="I420" i="51"/>
  <c r="I142" i="61"/>
  <c r="I156" i="61" s="1"/>
  <c r="I70" i="45"/>
  <c r="G131" i="1"/>
  <c r="G137" i="1"/>
  <c r="F141" i="43"/>
  <c r="G140" i="43"/>
  <c r="DN102" i="57"/>
  <c r="I115" i="1"/>
  <c r="I254" i="33" s="1"/>
  <c r="I269" i="33" s="1"/>
  <c r="I281" i="33" s="1"/>
  <c r="I206" i="33"/>
  <c r="I102" i="1"/>
  <c r="I71" i="1" s="1"/>
  <c r="I121" i="1"/>
  <c r="I124" i="33" s="1"/>
  <c r="I101" i="33" s="1"/>
  <c r="I124" i="1"/>
  <c r="I160" i="33"/>
  <c r="I86" i="40"/>
  <c r="I415" i="51"/>
  <c r="I137" i="61"/>
  <c r="I151" i="61" s="1"/>
  <c r="I70" i="41"/>
  <c r="H69" i="59"/>
  <c r="G79" i="1"/>
  <c r="H148" i="1" s="1"/>
  <c r="H136" i="1"/>
  <c r="I423" i="51"/>
  <c r="I145" i="61"/>
  <c r="I159" i="61" s="1"/>
  <c r="I70" i="48"/>
  <c r="BH152" i="33"/>
  <c r="BH183" i="33" s="1"/>
  <c r="F141" i="46"/>
  <c r="G140" i="46"/>
  <c r="H325" i="33"/>
  <c r="H338" i="33" s="1"/>
  <c r="F141" i="45"/>
  <c r="G140" i="45"/>
  <c r="DA111" i="57"/>
  <c r="H411" i="33"/>
  <c r="H81" i="59" s="1"/>
  <c r="H410" i="33"/>
  <c r="H80" i="59" s="1"/>
  <c r="H409" i="33"/>
  <c r="H79" i="59" s="1"/>
  <c r="H408" i="33"/>
  <c r="H78" i="59" s="1"/>
  <c r="H93" i="1"/>
  <c r="H94" i="1" s="1"/>
  <c r="H91" i="1"/>
  <c r="I156" i="33"/>
  <c r="I86" i="32"/>
  <c r="I161" i="33"/>
  <c r="I86" i="44"/>
  <c r="I418" i="51"/>
  <c r="I140" i="61"/>
  <c r="I154" i="61" s="1"/>
  <c r="I70" i="40"/>
  <c r="I69" i="40" s="1"/>
  <c r="I164" i="33"/>
  <c r="I86" i="47"/>
  <c r="I158" i="33"/>
  <c r="I86" i="42"/>
  <c r="I166" i="33"/>
  <c r="I86" i="49"/>
  <c r="I162" i="33"/>
  <c r="I86" i="45"/>
  <c r="I422" i="51"/>
  <c r="I144" i="61"/>
  <c r="I158" i="61" s="1"/>
  <c r="I70" i="47"/>
  <c r="I159" i="33"/>
  <c r="I86" i="43"/>
  <c r="CY112" i="57"/>
  <c r="CX115" i="57"/>
  <c r="H331" i="33"/>
  <c r="H344" i="33" s="1"/>
  <c r="I299" i="33"/>
  <c r="I311" i="33" s="1"/>
  <c r="I296" i="33"/>
  <c r="I165" i="33"/>
  <c r="I86" i="48"/>
  <c r="BI120" i="49"/>
  <c r="I417" i="51"/>
  <c r="I139" i="61"/>
  <c r="I153" i="61" s="1"/>
  <c r="I70" i="43"/>
  <c r="I138" i="61"/>
  <c r="I152" i="61" s="1"/>
  <c r="I416" i="51"/>
  <c r="I70" i="42"/>
  <c r="I163" i="33"/>
  <c r="I86" i="46"/>
  <c r="F141" i="49"/>
  <c r="G140" i="49"/>
  <c r="F141" i="41"/>
  <c r="G140" i="41"/>
  <c r="I414" i="51"/>
  <c r="I136" i="61"/>
  <c r="I150" i="61" s="1"/>
  <c r="I70" i="32"/>
  <c r="I419" i="51"/>
  <c r="I141" i="61"/>
  <c r="I155" i="61" s="1"/>
  <c r="I70" i="44"/>
  <c r="I157" i="33"/>
  <c r="I86" i="41"/>
  <c r="H327" i="33"/>
  <c r="H340" i="33" s="1"/>
  <c r="H334" i="33"/>
  <c r="H347" i="33" s="1"/>
  <c r="I421" i="51"/>
  <c r="I143" i="61"/>
  <c r="I157" i="61" s="1"/>
  <c r="I70" i="46"/>
  <c r="BI120" i="48"/>
  <c r="H324" i="33"/>
  <c r="H337" i="33" s="1"/>
  <c r="H329" i="33"/>
  <c r="H342" i="33" s="1"/>
  <c r="DF103" i="57"/>
  <c r="J134" i="51"/>
  <c r="F141" i="44"/>
  <c r="G140" i="44"/>
  <c r="H333" i="33"/>
  <c r="H346" i="33" s="1"/>
  <c r="F141" i="32"/>
  <c r="G140" i="32"/>
  <c r="BG183" i="33"/>
  <c r="BI152" i="33" l="1"/>
  <c r="DO102" i="57"/>
  <c r="CZ112" i="57"/>
  <c r="CY115" i="57"/>
  <c r="G70" i="59"/>
  <c r="J132" i="51"/>
  <c r="F141" i="1"/>
  <c r="G140" i="1"/>
  <c r="I245" i="33"/>
  <c r="I230" i="33"/>
  <c r="BI151" i="33"/>
  <c r="I244" i="33"/>
  <c r="I229" i="33"/>
  <c r="I413" i="51"/>
  <c r="I425" i="51" s="1"/>
  <c r="I135" i="61"/>
  <c r="I56" i="33"/>
  <c r="I70" i="1"/>
  <c r="I5" i="59" s="1"/>
  <c r="I249" i="33"/>
  <c r="I234" i="33"/>
  <c r="I241" i="33"/>
  <c r="I226" i="33"/>
  <c r="I155" i="33"/>
  <c r="I86" i="1"/>
  <c r="I50" i="33" s="1"/>
  <c r="I246" i="33"/>
  <c r="I231" i="33"/>
  <c r="I242" i="33"/>
  <c r="I227" i="33"/>
  <c r="I351" i="51"/>
  <c r="I344" i="51"/>
  <c r="I349" i="51"/>
  <c r="I355" i="51"/>
  <c r="I350" i="51"/>
  <c r="I352" i="51"/>
  <c r="I354" i="51"/>
  <c r="I353" i="51"/>
  <c r="I348" i="51"/>
  <c r="I345" i="51"/>
  <c r="I346" i="51"/>
  <c r="I347" i="51"/>
  <c r="I250" i="33"/>
  <c r="I235" i="33"/>
  <c r="H323" i="33"/>
  <c r="DG103" i="57"/>
  <c r="I248" i="33"/>
  <c r="I233" i="33"/>
  <c r="I240" i="33"/>
  <c r="I225" i="33"/>
  <c r="I243" i="33"/>
  <c r="I228" i="33"/>
  <c r="DE108" i="57"/>
  <c r="I106" i="33"/>
  <c r="I107" i="33"/>
  <c r="DB111" i="57"/>
  <c r="I247" i="33"/>
  <c r="I232" i="33"/>
  <c r="DC111" i="57" l="1"/>
  <c r="I167" i="33"/>
  <c r="I184" i="33"/>
  <c r="I239" i="33"/>
  <c r="I251" i="33" s="1"/>
  <c r="I224" i="33"/>
  <c r="I236" i="33" s="1"/>
  <c r="H336" i="33"/>
  <c r="H366" i="33"/>
  <c r="I56" i="59"/>
  <c r="I103" i="61"/>
  <c r="I117" i="61" s="1"/>
  <c r="I57" i="33"/>
  <c r="I57" i="59" s="1"/>
  <c r="I64" i="33"/>
  <c r="DF108" i="57"/>
  <c r="DA112" i="57"/>
  <c r="CZ115" i="57"/>
  <c r="I55" i="59"/>
  <c r="I55" i="33"/>
  <c r="J59" i="33"/>
  <c r="I149" i="61"/>
  <c r="I147" i="61"/>
  <c r="I161" i="61" s="1"/>
  <c r="DP102" i="57"/>
  <c r="DH103" i="57"/>
  <c r="BI183" i="33"/>
  <c r="DI103" i="57" l="1"/>
  <c r="J60" i="33"/>
  <c r="K61" i="33"/>
  <c r="I71" i="33"/>
  <c r="DB112" i="57"/>
  <c r="DA115" i="57"/>
  <c r="DQ102" i="57"/>
  <c r="DG108" i="57"/>
  <c r="I61" i="59"/>
  <c r="I65" i="33"/>
  <c r="J84" i="33" s="1"/>
  <c r="G9" i="59"/>
  <c r="G10" i="59" s="1"/>
  <c r="H376" i="33"/>
  <c r="I113" i="33"/>
  <c r="I119" i="33" s="1"/>
  <c r="I186" i="33"/>
  <c r="I185" i="33"/>
  <c r="I114" i="33" s="1"/>
  <c r="DD111" i="57"/>
  <c r="K19" i="59" l="1"/>
  <c r="G11" i="59"/>
  <c r="DH108" i="57"/>
  <c r="DE111" i="57"/>
  <c r="DC112" i="57"/>
  <c r="DB115" i="57"/>
  <c r="K59" i="59"/>
  <c r="L62" i="33"/>
  <c r="L60" i="59" s="1"/>
  <c r="DR102" i="57"/>
  <c r="I63" i="59"/>
  <c r="I70" i="33"/>
  <c r="J58" i="59"/>
  <c r="J4" i="56"/>
  <c r="J9" i="55"/>
  <c r="J91" i="33"/>
  <c r="DJ103" i="57"/>
  <c r="DK103" i="57" l="1"/>
  <c r="J8" i="55"/>
  <c r="J107" i="32"/>
  <c r="J106" i="32" s="1"/>
  <c r="J109" i="32" s="1"/>
  <c r="J103" i="32" s="1"/>
  <c r="J107" i="1"/>
  <c r="J107" i="42"/>
  <c r="J106" i="42" s="1"/>
  <c r="J109" i="42" s="1"/>
  <c r="J103" i="42" s="1"/>
  <c r="J107" i="41"/>
  <c r="J106" i="41" s="1"/>
  <c r="J109" i="41" s="1"/>
  <c r="J103" i="41" s="1"/>
  <c r="J107" i="48"/>
  <c r="J106" i="48" s="1"/>
  <c r="J109" i="48" s="1"/>
  <c r="J103" i="48" s="1"/>
  <c r="J107" i="47"/>
  <c r="J106" i="47" s="1"/>
  <c r="J109" i="47" s="1"/>
  <c r="J103" i="47" s="1"/>
  <c r="J107" i="40"/>
  <c r="J106" i="40" s="1"/>
  <c r="J109" i="40" s="1"/>
  <c r="J103" i="40" s="1"/>
  <c r="J107" i="46"/>
  <c r="J106" i="46" s="1"/>
  <c r="J109" i="46" s="1"/>
  <c r="J103" i="46" s="1"/>
  <c r="J107" i="43"/>
  <c r="J106" i="43" s="1"/>
  <c r="J109" i="43" s="1"/>
  <c r="J103" i="43" s="1"/>
  <c r="J107" i="44"/>
  <c r="J106" i="44" s="1"/>
  <c r="J109" i="44" s="1"/>
  <c r="J103" i="44" s="1"/>
  <c r="J107" i="45"/>
  <c r="J106" i="45" s="1"/>
  <c r="J109" i="45" s="1"/>
  <c r="J103" i="45" s="1"/>
  <c r="J107" i="49"/>
  <c r="J106" i="49" s="1"/>
  <c r="J109" i="49" s="1"/>
  <c r="J103" i="49" s="1"/>
  <c r="DS102" i="57"/>
  <c r="DF111" i="57"/>
  <c r="I62" i="59"/>
  <c r="I81" i="1"/>
  <c r="I62" i="1" s="1"/>
  <c r="I63" i="1" s="1"/>
  <c r="I369" i="33"/>
  <c r="I375" i="33" s="1"/>
  <c r="I81" i="32"/>
  <c r="I62" i="32" s="1"/>
  <c r="I63" i="32" s="1"/>
  <c r="I81" i="43"/>
  <c r="I62" i="43" s="1"/>
  <c r="I63" i="43" s="1"/>
  <c r="I81" i="41"/>
  <c r="I62" i="41" s="1"/>
  <c r="I63" i="41" s="1"/>
  <c r="I81" i="42"/>
  <c r="I62" i="42" s="1"/>
  <c r="I63" i="42" s="1"/>
  <c r="I81" i="40"/>
  <c r="I62" i="40" s="1"/>
  <c r="I63" i="40" s="1"/>
  <c r="I81" i="45"/>
  <c r="I62" i="45" s="1"/>
  <c r="I63" i="45" s="1"/>
  <c r="I81" i="47"/>
  <c r="I62" i="47" s="1"/>
  <c r="I63" i="47" s="1"/>
  <c r="I81" i="46"/>
  <c r="I62" i="46" s="1"/>
  <c r="I63" i="46" s="1"/>
  <c r="I81" i="44"/>
  <c r="I62" i="44" s="1"/>
  <c r="I63" i="44" s="1"/>
  <c r="I81" i="49"/>
  <c r="I62" i="49" s="1"/>
  <c r="I63" i="49" s="1"/>
  <c r="I81" i="48"/>
  <c r="I62" i="48" s="1"/>
  <c r="I63" i="48" s="1"/>
  <c r="I3" i="56"/>
  <c r="J72" i="33"/>
  <c r="G74" i="59"/>
  <c r="K17" i="59"/>
  <c r="I16" i="59" s="1"/>
  <c r="DD112" i="57"/>
  <c r="DC115" i="57"/>
  <c r="DI108" i="57"/>
  <c r="J101" i="44" l="1"/>
  <c r="J215" i="33" s="1"/>
  <c r="J66" i="44"/>
  <c r="I64" i="42"/>
  <c r="I65" i="42" s="1"/>
  <c r="I155" i="42"/>
  <c r="DG111" i="57"/>
  <c r="J101" i="46"/>
  <c r="J217" i="33" s="1"/>
  <c r="J66" i="46"/>
  <c r="DJ108" i="57"/>
  <c r="DE112" i="57"/>
  <c r="DD115" i="57"/>
  <c r="I64" i="46"/>
  <c r="I65" i="46" s="1"/>
  <c r="I155" i="46"/>
  <c r="J101" i="42"/>
  <c r="J212" i="33" s="1"/>
  <c r="J66" i="42"/>
  <c r="I155" i="45"/>
  <c r="I64" i="45"/>
  <c r="I65" i="45" s="1"/>
  <c r="I155" i="1"/>
  <c r="I64" i="1"/>
  <c r="J101" i="45"/>
  <c r="J216" i="33" s="1"/>
  <c r="J66" i="45"/>
  <c r="J101" i="48"/>
  <c r="J219" i="33" s="1"/>
  <c r="J66" i="48"/>
  <c r="J97" i="33"/>
  <c r="J106" i="1"/>
  <c r="I64" i="47"/>
  <c r="I65" i="47" s="1"/>
  <c r="I155" i="47"/>
  <c r="I64" i="32"/>
  <c r="I65" i="32" s="1"/>
  <c r="I155" i="32"/>
  <c r="J101" i="43"/>
  <c r="J213" i="33" s="1"/>
  <c r="J66" i="43"/>
  <c r="J101" i="32"/>
  <c r="J210" i="33" s="1"/>
  <c r="J66" i="32"/>
  <c r="I64" i="44"/>
  <c r="I65" i="44" s="1"/>
  <c r="I155" i="44"/>
  <c r="I64" i="43"/>
  <c r="I65" i="43" s="1"/>
  <c r="I155" i="43"/>
  <c r="J101" i="40"/>
  <c r="J214" i="33" s="1"/>
  <c r="J66" i="40"/>
  <c r="I37" i="56"/>
  <c r="I38" i="56" s="1"/>
  <c r="I55" i="56"/>
  <c r="I56" i="56" s="1"/>
  <c r="I47" i="56"/>
  <c r="I42" i="56"/>
  <c r="I43" i="56" s="1"/>
  <c r="J83" i="33"/>
  <c r="J90" i="33"/>
  <c r="I155" i="41"/>
  <c r="I64" i="41"/>
  <c r="I65" i="41" s="1"/>
  <c r="DT102" i="57"/>
  <c r="J101" i="47"/>
  <c r="J218" i="33" s="1"/>
  <c r="J66" i="47"/>
  <c r="I155" i="48"/>
  <c r="I64" i="48"/>
  <c r="I65" i="48" s="1"/>
  <c r="I64" i="40"/>
  <c r="I65" i="40" s="1"/>
  <c r="I155" i="40"/>
  <c r="J101" i="49"/>
  <c r="J220" i="33" s="1"/>
  <c r="J66" i="49"/>
  <c r="J101" i="41"/>
  <c r="J211" i="33" s="1"/>
  <c r="J66" i="41"/>
  <c r="J64" i="59"/>
  <c r="I64" i="49"/>
  <c r="I65" i="49" s="1"/>
  <c r="I155" i="49"/>
  <c r="DL103" i="57"/>
  <c r="J96" i="33" l="1"/>
  <c r="J109" i="1"/>
  <c r="J103" i="1" s="1"/>
  <c r="I5" i="61"/>
  <c r="I19" i="61" s="1"/>
  <c r="I68" i="41"/>
  <c r="I12" i="61"/>
  <c r="I26" i="61" s="1"/>
  <c r="I68" i="47"/>
  <c r="I49" i="56"/>
  <c r="J46" i="56"/>
  <c r="I4" i="61"/>
  <c r="I18" i="61" s="1"/>
  <c r="I68" i="32"/>
  <c r="I52" i="56"/>
  <c r="I7" i="61"/>
  <c r="I21" i="61" s="1"/>
  <c r="I68" i="43"/>
  <c r="DH111" i="57"/>
  <c r="I8" i="61"/>
  <c r="I22" i="61" s="1"/>
  <c r="I68" i="40"/>
  <c r="DF112" i="57"/>
  <c r="DE115" i="57"/>
  <c r="DU102" i="57"/>
  <c r="I11" i="61"/>
  <c r="I25" i="61" s="1"/>
  <c r="I68" i="46"/>
  <c r="I9" i="61"/>
  <c r="I23" i="61" s="1"/>
  <c r="I68" i="44"/>
  <c r="I6" i="61"/>
  <c r="I20" i="61" s="1"/>
  <c r="I68" i="42"/>
  <c r="I13" i="61"/>
  <c r="I27" i="61" s="1"/>
  <c r="I68" i="48"/>
  <c r="J41" i="56"/>
  <c r="DK108" i="57"/>
  <c r="I14" i="61"/>
  <c r="I28" i="61" s="1"/>
  <c r="I68" i="49"/>
  <c r="I10" i="61"/>
  <c r="I24" i="61" s="1"/>
  <c r="I68" i="45"/>
  <c r="DM103" i="57"/>
  <c r="J104" i="33"/>
  <c r="I59" i="1"/>
  <c r="I65" i="1"/>
  <c r="I60" i="56"/>
  <c r="I133" i="33" s="1"/>
  <c r="I59" i="56"/>
  <c r="DV102" i="57" l="1"/>
  <c r="I68" i="1"/>
  <c r="I3" i="61"/>
  <c r="I43" i="33"/>
  <c r="DI111" i="57"/>
  <c r="I139" i="49"/>
  <c r="I73" i="49"/>
  <c r="J74" i="49" s="1"/>
  <c r="I48" i="56"/>
  <c r="I73" i="43"/>
  <c r="J74" i="43" s="1"/>
  <c r="I139" i="43"/>
  <c r="I73" i="47"/>
  <c r="J74" i="47" s="1"/>
  <c r="I84" i="47"/>
  <c r="I139" i="47"/>
  <c r="I139" i="46"/>
  <c r="I73" i="46"/>
  <c r="J74" i="46" s="1"/>
  <c r="I132" i="33"/>
  <c r="I75" i="59" s="1"/>
  <c r="I61" i="56"/>
  <c r="I84" i="32"/>
  <c r="I139" i="32"/>
  <c r="I73" i="32"/>
  <c r="J74" i="32" s="1"/>
  <c r="DN103" i="57"/>
  <c r="I73" i="48"/>
  <c r="J74" i="48" s="1"/>
  <c r="I139" i="48"/>
  <c r="I73" i="41"/>
  <c r="J74" i="41" s="1"/>
  <c r="I139" i="41"/>
  <c r="I139" i="45"/>
  <c r="I73" i="45"/>
  <c r="J74" i="45" s="1"/>
  <c r="DG112" i="57"/>
  <c r="DF115" i="57"/>
  <c r="I139" i="40"/>
  <c r="I73" i="40"/>
  <c r="J74" i="40" s="1"/>
  <c r="DL108" i="57"/>
  <c r="J101" i="1"/>
  <c r="J209" i="33" s="1"/>
  <c r="J66" i="1"/>
  <c r="I139" i="42"/>
  <c r="I73" i="42"/>
  <c r="J74" i="42" s="1"/>
  <c r="I84" i="44"/>
  <c r="I139" i="44"/>
  <c r="I73" i="44"/>
  <c r="J74" i="44" s="1"/>
  <c r="J279" i="51" l="1"/>
  <c r="J85" i="42"/>
  <c r="J61" i="42"/>
  <c r="I361" i="33"/>
  <c r="I88" i="47"/>
  <c r="I83" i="47"/>
  <c r="I87" i="47"/>
  <c r="DH112" i="57"/>
  <c r="DG115" i="57"/>
  <c r="I358" i="33"/>
  <c r="I88" i="44"/>
  <c r="I87" i="44"/>
  <c r="I83" i="44"/>
  <c r="J277" i="51"/>
  <c r="J85" i="32"/>
  <c r="J61" i="32"/>
  <c r="I134" i="33"/>
  <c r="I76" i="59" s="1"/>
  <c r="I62" i="56"/>
  <c r="I135" i="33" s="1"/>
  <c r="DO103" i="57"/>
  <c r="I84" i="42"/>
  <c r="I84" i="40"/>
  <c r="J283" i="51"/>
  <c r="J85" i="45"/>
  <c r="J61" i="45"/>
  <c r="J278" i="51"/>
  <c r="J85" i="41"/>
  <c r="J61" i="41"/>
  <c r="I38" i="33"/>
  <c r="I40" i="33"/>
  <c r="I44" i="33"/>
  <c r="I42" i="33"/>
  <c r="I47" i="59" s="1"/>
  <c r="I84" i="46"/>
  <c r="J280" i="51"/>
  <c r="J85" i="43"/>
  <c r="J61" i="43"/>
  <c r="I15" i="61"/>
  <c r="I29" i="61" s="1"/>
  <c r="I17" i="61"/>
  <c r="J285" i="51"/>
  <c r="J85" i="47"/>
  <c r="J61" i="47"/>
  <c r="I84" i="49"/>
  <c r="I46" i="33"/>
  <c r="I49" i="59" s="1"/>
  <c r="I73" i="1"/>
  <c r="J74" i="1" s="1"/>
  <c r="I84" i="1"/>
  <c r="I139" i="1"/>
  <c r="I87" i="32"/>
  <c r="I88" i="32"/>
  <c r="I353" i="33"/>
  <c r="I83" i="32"/>
  <c r="J284" i="51"/>
  <c r="J85" i="46"/>
  <c r="J61" i="46"/>
  <c r="J281" i="51"/>
  <c r="J85" i="40"/>
  <c r="J61" i="40"/>
  <c r="I84" i="43"/>
  <c r="I84" i="45"/>
  <c r="J287" i="51"/>
  <c r="J85" i="49"/>
  <c r="J61" i="49"/>
  <c r="I84" i="41"/>
  <c r="DJ111" i="57"/>
  <c r="J286" i="51"/>
  <c r="J85" i="48"/>
  <c r="J61" i="48"/>
  <c r="I84" i="48"/>
  <c r="DW102" i="57"/>
  <c r="DM108" i="57"/>
  <c r="L136" i="51"/>
  <c r="J282" i="51"/>
  <c r="J85" i="44"/>
  <c r="J61" i="44"/>
  <c r="I355" i="33" l="1"/>
  <c r="I88" i="42"/>
  <c r="I83" i="42"/>
  <c r="I87" i="42"/>
  <c r="DX102" i="57"/>
  <c r="I363" i="33"/>
  <c r="I87" i="49"/>
  <c r="I83" i="49"/>
  <c r="I88" i="49"/>
  <c r="I77" i="59"/>
  <c r="J50" i="32"/>
  <c r="J50" i="42"/>
  <c r="J50" i="43"/>
  <c r="J50" i="47"/>
  <c r="J50" i="45"/>
  <c r="J50" i="49"/>
  <c r="J50" i="41"/>
  <c r="J50" i="1"/>
  <c r="J50" i="46"/>
  <c r="J50" i="48"/>
  <c r="J50" i="44"/>
  <c r="J50" i="40"/>
  <c r="CA60" i="57"/>
  <c r="J67" i="49"/>
  <c r="J78" i="49"/>
  <c r="J128" i="49"/>
  <c r="J77" i="49"/>
  <c r="J112" i="49"/>
  <c r="I356" i="33"/>
  <c r="I88" i="43"/>
  <c r="I83" i="43"/>
  <c r="I87" i="43"/>
  <c r="CA56" i="57"/>
  <c r="J67" i="45"/>
  <c r="J128" i="45"/>
  <c r="J78" i="45"/>
  <c r="J77" i="45"/>
  <c r="J112" i="45"/>
  <c r="J276" i="51"/>
  <c r="J85" i="1"/>
  <c r="J49" i="33" s="1"/>
  <c r="J51" i="59" s="1"/>
  <c r="J61" i="1"/>
  <c r="I354" i="33"/>
  <c r="I83" i="41"/>
  <c r="I87" i="41"/>
  <c r="I88" i="41"/>
  <c r="I213" i="51"/>
  <c r="I229" i="51" s="1"/>
  <c r="I56" i="61"/>
  <c r="I70" i="61" s="1"/>
  <c r="I404" i="33"/>
  <c r="I132" i="47"/>
  <c r="I133" i="47" s="1"/>
  <c r="I134" i="47" s="1"/>
  <c r="I90" i="47"/>
  <c r="I130" i="47"/>
  <c r="H129" i="47"/>
  <c r="I48" i="33"/>
  <c r="I352" i="33"/>
  <c r="I364" i="33" s="1"/>
  <c r="I88" i="1"/>
  <c r="I83" i="1"/>
  <c r="I87" i="1"/>
  <c r="I51" i="33" s="1"/>
  <c r="I52" i="59" s="1"/>
  <c r="DP103" i="57"/>
  <c r="CA57" i="57"/>
  <c r="J77" i="46"/>
  <c r="J67" i="46"/>
  <c r="J128" i="46"/>
  <c r="J78" i="46"/>
  <c r="J112" i="46"/>
  <c r="L135" i="51"/>
  <c r="I362" i="33"/>
  <c r="I88" i="48"/>
  <c r="I83" i="48"/>
  <c r="I87" i="48"/>
  <c r="I359" i="33"/>
  <c r="I87" i="45"/>
  <c r="I88" i="45"/>
  <c r="I83" i="45"/>
  <c r="I360" i="33"/>
  <c r="I87" i="46"/>
  <c r="I83" i="46"/>
  <c r="I88" i="46"/>
  <c r="DN108" i="57"/>
  <c r="DK111" i="57"/>
  <c r="DI112" i="57"/>
  <c r="DH115" i="57"/>
  <c r="CA51" i="57"/>
  <c r="J67" i="41"/>
  <c r="J128" i="41"/>
  <c r="J77" i="41"/>
  <c r="J78" i="41"/>
  <c r="J112" i="41"/>
  <c r="CA52" i="57"/>
  <c r="J77" i="42"/>
  <c r="J67" i="42"/>
  <c r="J78" i="42"/>
  <c r="J128" i="42"/>
  <c r="J112" i="42"/>
  <c r="I357" i="33"/>
  <c r="I83" i="40"/>
  <c r="I87" i="40"/>
  <c r="I88" i="40"/>
  <c r="CA50" i="57"/>
  <c r="J77" i="32"/>
  <c r="J78" i="32"/>
  <c r="J67" i="32"/>
  <c r="J128" i="32"/>
  <c r="J112" i="32"/>
  <c r="CA53" i="57"/>
  <c r="J67" i="43"/>
  <c r="J128" i="43"/>
  <c r="J77" i="43"/>
  <c r="J78" i="43"/>
  <c r="J112" i="43"/>
  <c r="CA59" i="57"/>
  <c r="J67" i="48"/>
  <c r="J128" i="48"/>
  <c r="J77" i="48"/>
  <c r="J78" i="48"/>
  <c r="J112" i="48"/>
  <c r="I210" i="51"/>
  <c r="I226" i="51" s="1"/>
  <c r="I53" i="61"/>
  <c r="I67" i="61" s="1"/>
  <c r="I401" i="33"/>
  <c r="I132" i="44"/>
  <c r="I133" i="44" s="1"/>
  <c r="I134" i="44" s="1"/>
  <c r="I90" i="44"/>
  <c r="H129" i="44"/>
  <c r="I130" i="44"/>
  <c r="CA54" i="57"/>
  <c r="J60" i="40"/>
  <c r="J128" i="40"/>
  <c r="J78" i="40"/>
  <c r="J67" i="40"/>
  <c r="J77" i="40"/>
  <c r="J112" i="40"/>
  <c r="I205" i="51"/>
  <c r="I221" i="51" s="1"/>
  <c r="I48" i="61"/>
  <c r="I62" i="61" s="1"/>
  <c r="I132" i="32"/>
  <c r="I133" i="32" s="1"/>
  <c r="I134" i="32" s="1"/>
  <c r="I396" i="33"/>
  <c r="I90" i="32"/>
  <c r="H129" i="32"/>
  <c r="I130" i="32"/>
  <c r="CA58" i="57"/>
  <c r="J67" i="47"/>
  <c r="J77" i="47"/>
  <c r="J128" i="47"/>
  <c r="J78" i="47"/>
  <c r="J112" i="47"/>
  <c r="CA55" i="57"/>
  <c r="J77" i="44"/>
  <c r="J67" i="44"/>
  <c r="J128" i="44"/>
  <c r="J78" i="44"/>
  <c r="J112" i="44"/>
  <c r="DL111" i="57" l="1"/>
  <c r="I212" i="51"/>
  <c r="I228" i="51" s="1"/>
  <c r="I55" i="61"/>
  <c r="I69" i="61" s="1"/>
  <c r="I403" i="33"/>
  <c r="I132" i="46"/>
  <c r="I133" i="46" s="1"/>
  <c r="I134" i="46" s="1"/>
  <c r="I90" i="46"/>
  <c r="I130" i="46"/>
  <c r="H129" i="46"/>
  <c r="DO108" i="57"/>
  <c r="J119" i="49"/>
  <c r="J116" i="49"/>
  <c r="J295" i="33" s="1"/>
  <c r="J310" i="33" s="1"/>
  <c r="J114" i="49"/>
  <c r="J115" i="49" s="1"/>
  <c r="J265" i="33" s="1"/>
  <c r="J280" i="33" s="1"/>
  <c r="I211" i="51"/>
  <c r="I227" i="51" s="1"/>
  <c r="I402" i="33"/>
  <c r="I54" i="61"/>
  <c r="I68" i="61" s="1"/>
  <c r="I132" i="45"/>
  <c r="I133" i="45" s="1"/>
  <c r="I134" i="45" s="1"/>
  <c r="I90" i="45"/>
  <c r="H129" i="45"/>
  <c r="I130" i="45"/>
  <c r="I206" i="51"/>
  <c r="I222" i="51" s="1"/>
  <c r="I49" i="61"/>
  <c r="I63" i="61" s="1"/>
  <c r="I397" i="33"/>
  <c r="I132" i="41"/>
  <c r="I133" i="41" s="1"/>
  <c r="I134" i="41" s="1"/>
  <c r="I90" i="41"/>
  <c r="I130" i="41"/>
  <c r="H129" i="41"/>
  <c r="H131" i="47"/>
  <c r="H137" i="47"/>
  <c r="J119" i="43"/>
  <c r="J116" i="43"/>
  <c r="J288" i="33" s="1"/>
  <c r="J303" i="33" s="1"/>
  <c r="J114" i="43"/>
  <c r="J115" i="43" s="1"/>
  <c r="J258" i="33" s="1"/>
  <c r="J273" i="33" s="1"/>
  <c r="I93" i="32"/>
  <c r="I94" i="32" s="1"/>
  <c r="I91" i="32"/>
  <c r="H79" i="32"/>
  <c r="I148" i="32" s="1"/>
  <c r="I136" i="32"/>
  <c r="I93" i="47"/>
  <c r="I94" i="47" s="1"/>
  <c r="I91" i="47"/>
  <c r="I209" i="51"/>
  <c r="I225" i="51" s="1"/>
  <c r="I52" i="61"/>
  <c r="I66" i="61" s="1"/>
  <c r="I400" i="33"/>
  <c r="I132" i="40"/>
  <c r="I133" i="40" s="1"/>
  <c r="I134" i="40" s="1"/>
  <c r="I90" i="40"/>
  <c r="I130" i="40"/>
  <c r="H129" i="40"/>
  <c r="J119" i="45"/>
  <c r="J116" i="45"/>
  <c r="J291" i="33" s="1"/>
  <c r="J306" i="33" s="1"/>
  <c r="J114" i="45"/>
  <c r="J115" i="45" s="1"/>
  <c r="J261" i="33" s="1"/>
  <c r="J276" i="33" s="1"/>
  <c r="J116" i="41"/>
  <c r="J286" i="33" s="1"/>
  <c r="J301" i="33" s="1"/>
  <c r="J119" i="41"/>
  <c r="J114" i="41"/>
  <c r="J115" i="41" s="1"/>
  <c r="J256" i="33" s="1"/>
  <c r="DY102" i="57"/>
  <c r="I214" i="51"/>
  <c r="I230" i="51" s="1"/>
  <c r="I57" i="61"/>
  <c r="I71" i="61" s="1"/>
  <c r="I405" i="33"/>
  <c r="I132" i="48"/>
  <c r="I133" i="48" s="1"/>
  <c r="I134" i="48" s="1"/>
  <c r="I90" i="48"/>
  <c r="H129" i="48"/>
  <c r="I130" i="48"/>
  <c r="H79" i="47"/>
  <c r="I148" i="47" s="1"/>
  <c r="I136" i="47"/>
  <c r="J288" i="51"/>
  <c r="H131" i="32"/>
  <c r="H137" i="32"/>
  <c r="I204" i="51"/>
  <c r="I220" i="51" s="1"/>
  <c r="I47" i="61"/>
  <c r="I61" i="61" s="1"/>
  <c r="I132" i="1"/>
  <c r="I133" i="1" s="1"/>
  <c r="I134" i="1" s="1"/>
  <c r="I90" i="1"/>
  <c r="I395" i="33"/>
  <c r="H129" i="1"/>
  <c r="I130" i="1"/>
  <c r="I50" i="59"/>
  <c r="I52" i="33"/>
  <c r="I53" i="59" s="1"/>
  <c r="I59" i="61"/>
  <c r="I73" i="61" s="1"/>
  <c r="I87" i="33"/>
  <c r="I53" i="33"/>
  <c r="I54" i="59" s="1"/>
  <c r="H131" i="44"/>
  <c r="H137" i="44"/>
  <c r="CA49" i="57"/>
  <c r="CA61" i="57" s="1"/>
  <c r="J39" i="33"/>
  <c r="J67" i="1"/>
  <c r="J45" i="33" s="1"/>
  <c r="J128" i="1"/>
  <c r="J77" i="1"/>
  <c r="J78" i="1"/>
  <c r="J112" i="1"/>
  <c r="J116" i="42"/>
  <c r="J287" i="33" s="1"/>
  <c r="J302" i="33" s="1"/>
  <c r="J119" i="42"/>
  <c r="J114" i="42"/>
  <c r="J115" i="42" s="1"/>
  <c r="J257" i="33" s="1"/>
  <c r="J272" i="33" s="1"/>
  <c r="I215" i="51"/>
  <c r="I231" i="51" s="1"/>
  <c r="I58" i="61"/>
  <c r="I72" i="61" s="1"/>
  <c r="I406" i="33"/>
  <c r="I132" i="49"/>
  <c r="I133" i="49" s="1"/>
  <c r="I134" i="49" s="1"/>
  <c r="I90" i="49"/>
  <c r="H129" i="49"/>
  <c r="I130" i="49"/>
  <c r="DJ112" i="57"/>
  <c r="DI115" i="57"/>
  <c r="J116" i="40"/>
  <c r="J289" i="33" s="1"/>
  <c r="J304" i="33" s="1"/>
  <c r="J119" i="40"/>
  <c r="J114" i="40"/>
  <c r="J115" i="40" s="1"/>
  <c r="J259" i="33" s="1"/>
  <c r="J274" i="33" s="1"/>
  <c r="I93" i="44"/>
  <c r="I94" i="44" s="1"/>
  <c r="I91" i="44"/>
  <c r="J119" i="48"/>
  <c r="J116" i="48"/>
  <c r="J294" i="33" s="1"/>
  <c r="J309" i="33" s="1"/>
  <c r="J114" i="48"/>
  <c r="J115" i="48" s="1"/>
  <c r="J264" i="33" s="1"/>
  <c r="J116" i="46"/>
  <c r="J292" i="33" s="1"/>
  <c r="J307" i="33" s="1"/>
  <c r="J119" i="46"/>
  <c r="J114" i="46"/>
  <c r="J115" i="46" s="1"/>
  <c r="J262" i="33" s="1"/>
  <c r="J277" i="33" s="1"/>
  <c r="J119" i="32"/>
  <c r="J116" i="32"/>
  <c r="J285" i="33" s="1"/>
  <c r="J300" i="33" s="1"/>
  <c r="J114" i="32"/>
  <c r="J115" i="32" s="1"/>
  <c r="J255" i="33" s="1"/>
  <c r="H79" i="44"/>
  <c r="I148" i="44" s="1"/>
  <c r="I136" i="44"/>
  <c r="I208" i="51"/>
  <c r="I224" i="51" s="1"/>
  <c r="I51" i="61"/>
  <c r="I65" i="61" s="1"/>
  <c r="I399" i="33"/>
  <c r="I132" i="43"/>
  <c r="I133" i="43" s="1"/>
  <c r="I134" i="43" s="1"/>
  <c r="I90" i="43"/>
  <c r="I130" i="43"/>
  <c r="H129" i="43"/>
  <c r="I207" i="51"/>
  <c r="I223" i="51" s="1"/>
  <c r="I50" i="61"/>
  <c r="I64" i="61" s="1"/>
  <c r="I398" i="33"/>
  <c r="I132" i="42"/>
  <c r="I133" i="42" s="1"/>
  <c r="I134" i="42" s="1"/>
  <c r="I90" i="42"/>
  <c r="I130" i="42"/>
  <c r="H129" i="42"/>
  <c r="J116" i="44"/>
  <c r="J290" i="33" s="1"/>
  <c r="J305" i="33" s="1"/>
  <c r="J119" i="44"/>
  <c r="J114" i="44"/>
  <c r="J115" i="44" s="1"/>
  <c r="J260" i="33" s="1"/>
  <c r="J275" i="33" s="1"/>
  <c r="J116" i="47"/>
  <c r="J293" i="33" s="1"/>
  <c r="J308" i="33" s="1"/>
  <c r="J119" i="47"/>
  <c r="J114" i="47"/>
  <c r="J115" i="47" s="1"/>
  <c r="J263" i="33" s="1"/>
  <c r="J278" i="33" s="1"/>
  <c r="DQ103" i="57"/>
  <c r="J121" i="42" l="1"/>
  <c r="J102" i="42"/>
  <c r="J71" i="42" s="1"/>
  <c r="J124" i="42"/>
  <c r="J270" i="33"/>
  <c r="I93" i="43"/>
  <c r="I94" i="43" s="1"/>
  <c r="I91" i="43"/>
  <c r="H79" i="43"/>
  <c r="I148" i="43" s="1"/>
  <c r="I136" i="43"/>
  <c r="J271" i="33"/>
  <c r="J121" i="32"/>
  <c r="J124" i="32"/>
  <c r="J102" i="32"/>
  <c r="J71" i="32" s="1"/>
  <c r="J121" i="41"/>
  <c r="J102" i="41"/>
  <c r="J71" i="41" s="1"/>
  <c r="J124" i="41"/>
  <c r="H131" i="45"/>
  <c r="H137" i="45"/>
  <c r="H79" i="45"/>
  <c r="I148" i="45" s="1"/>
  <c r="I136" i="45"/>
  <c r="I71" i="59"/>
  <c r="H79" i="40"/>
  <c r="I148" i="40" s="1"/>
  <c r="I136" i="40"/>
  <c r="J124" i="49"/>
  <c r="J102" i="49"/>
  <c r="J71" i="49" s="1"/>
  <c r="J121" i="49"/>
  <c r="I93" i="48"/>
  <c r="I94" i="48" s="1"/>
  <c r="I91" i="48"/>
  <c r="I93" i="41"/>
  <c r="I94" i="41" s="1"/>
  <c r="I91" i="41"/>
  <c r="I93" i="45"/>
  <c r="I94" i="45" s="1"/>
  <c r="I91" i="45"/>
  <c r="J102" i="47"/>
  <c r="J71" i="47" s="1"/>
  <c r="J124" i="47"/>
  <c r="J121" i="47"/>
  <c r="I93" i="1"/>
  <c r="I94" i="1" s="1"/>
  <c r="I91" i="1"/>
  <c r="G141" i="47"/>
  <c r="H140" i="47"/>
  <c r="I69" i="59"/>
  <c r="H79" i="1"/>
  <c r="I148" i="1" s="1"/>
  <c r="I136" i="1"/>
  <c r="J102" i="44"/>
  <c r="J71" i="44" s="1"/>
  <c r="J124" i="44"/>
  <c r="J121" i="44"/>
  <c r="H131" i="42"/>
  <c r="H137" i="42"/>
  <c r="I93" i="46"/>
  <c r="I94" i="46" s="1"/>
  <c r="I91" i="46"/>
  <c r="DZ102" i="57"/>
  <c r="H131" i="49"/>
  <c r="H137" i="49"/>
  <c r="G141" i="32"/>
  <c r="H140" i="32"/>
  <c r="I324" i="33"/>
  <c r="I337" i="33" s="1"/>
  <c r="I136" i="46"/>
  <c r="H79" i="46"/>
  <c r="I148" i="46" s="1"/>
  <c r="H131" i="48"/>
  <c r="H137" i="48"/>
  <c r="J48" i="59"/>
  <c r="K134" i="51"/>
  <c r="G141" i="44"/>
  <c r="H140" i="44"/>
  <c r="J279" i="33"/>
  <c r="H131" i="40"/>
  <c r="H137" i="40"/>
  <c r="J102" i="48"/>
  <c r="J71" i="48" s="1"/>
  <c r="J124" i="48"/>
  <c r="J121" i="48"/>
  <c r="DR103" i="57"/>
  <c r="I411" i="33"/>
  <c r="I81" i="59" s="1"/>
  <c r="I410" i="33"/>
  <c r="I80" i="59" s="1"/>
  <c r="I409" i="33"/>
  <c r="I79" i="59" s="1"/>
  <c r="I408" i="33"/>
  <c r="I78" i="59" s="1"/>
  <c r="H131" i="46"/>
  <c r="H137" i="46"/>
  <c r="I93" i="49"/>
  <c r="I94" i="49" s="1"/>
  <c r="I91" i="49"/>
  <c r="J295" i="51"/>
  <c r="J291" i="51"/>
  <c r="J298" i="51"/>
  <c r="J297" i="51"/>
  <c r="J296" i="51"/>
  <c r="J300" i="51"/>
  <c r="J299" i="51"/>
  <c r="J293" i="51"/>
  <c r="J294" i="51"/>
  <c r="J292" i="51"/>
  <c r="J301" i="51"/>
  <c r="H131" i="1"/>
  <c r="H137" i="1"/>
  <c r="J124" i="40"/>
  <c r="J121" i="40"/>
  <c r="J102" i="40"/>
  <c r="J71" i="40" s="1"/>
  <c r="DP108" i="57"/>
  <c r="H79" i="49"/>
  <c r="I148" i="49" s="1"/>
  <c r="I136" i="49"/>
  <c r="J290" i="51"/>
  <c r="I136" i="48"/>
  <c r="H79" i="48"/>
  <c r="I148" i="48" s="1"/>
  <c r="H79" i="41"/>
  <c r="I148" i="41" s="1"/>
  <c r="I136" i="41"/>
  <c r="J116" i="1"/>
  <c r="J284" i="33" s="1"/>
  <c r="J119" i="1"/>
  <c r="J114" i="1"/>
  <c r="J124" i="46"/>
  <c r="J121" i="46"/>
  <c r="J102" i="46"/>
  <c r="J71" i="46" s="1"/>
  <c r="I93" i="40"/>
  <c r="I94" i="40" s="1"/>
  <c r="I91" i="40"/>
  <c r="I93" i="42"/>
  <c r="I94" i="42" s="1"/>
  <c r="I91" i="42"/>
  <c r="H131" i="43"/>
  <c r="H137" i="43"/>
  <c r="H131" i="41"/>
  <c r="H137" i="41"/>
  <c r="I329" i="33"/>
  <c r="I342" i="33" s="1"/>
  <c r="J102" i="45"/>
  <c r="J71" i="45" s="1"/>
  <c r="J124" i="45"/>
  <c r="J121" i="45"/>
  <c r="DK112" i="57"/>
  <c r="DJ115" i="57"/>
  <c r="H79" i="42"/>
  <c r="I148" i="42" s="1"/>
  <c r="I136" i="42"/>
  <c r="I332" i="33"/>
  <c r="I345" i="33" s="1"/>
  <c r="J102" i="43"/>
  <c r="J71" i="43" s="1"/>
  <c r="J124" i="43"/>
  <c r="J121" i="43"/>
  <c r="DM111" i="57"/>
  <c r="I330" i="33" l="1"/>
  <c r="I343" i="33" s="1"/>
  <c r="G141" i="46"/>
  <c r="H140" i="46"/>
  <c r="J157" i="33"/>
  <c r="J86" i="41"/>
  <c r="J419" i="51"/>
  <c r="J141" i="61"/>
  <c r="J155" i="61" s="1"/>
  <c r="J70" i="44"/>
  <c r="J162" i="33"/>
  <c r="J86" i="45"/>
  <c r="I331" i="33"/>
  <c r="I344" i="33" s="1"/>
  <c r="I334" i="33"/>
  <c r="I347" i="33" s="1"/>
  <c r="DL112" i="57"/>
  <c r="DK115" i="57"/>
  <c r="J299" i="33"/>
  <c r="J311" i="33" s="1"/>
  <c r="J296" i="33"/>
  <c r="J414" i="51"/>
  <c r="J136" i="61"/>
  <c r="J150" i="61" s="1"/>
  <c r="J70" i="32"/>
  <c r="J304" i="51"/>
  <c r="J305" i="51"/>
  <c r="J309" i="51" s="1"/>
  <c r="J165" i="33"/>
  <c r="J86" i="48"/>
  <c r="J421" i="51"/>
  <c r="J143" i="61"/>
  <c r="J157" i="61" s="1"/>
  <c r="J70" i="46"/>
  <c r="J115" i="1"/>
  <c r="J254" i="33" s="1"/>
  <c r="J269" i="33" s="1"/>
  <c r="J281" i="33" s="1"/>
  <c r="J206" i="33"/>
  <c r="DN111" i="57"/>
  <c r="I333" i="33"/>
  <c r="I346" i="33" s="1"/>
  <c r="J161" i="33"/>
  <c r="J86" i="44"/>
  <c r="H72" i="59"/>
  <c r="K133" i="51"/>
  <c r="G141" i="40"/>
  <c r="H140" i="40"/>
  <c r="I328" i="33"/>
  <c r="I341" i="33" s="1"/>
  <c r="I323" i="33"/>
  <c r="DQ108" i="57"/>
  <c r="J160" i="33"/>
  <c r="J86" i="40"/>
  <c r="J164" i="33"/>
  <c r="J86" i="47"/>
  <c r="J166" i="33"/>
  <c r="J86" i="49"/>
  <c r="J163" i="33"/>
  <c r="J86" i="46"/>
  <c r="I325" i="33"/>
  <c r="I338" i="33" s="1"/>
  <c r="G141" i="42"/>
  <c r="H140" i="42"/>
  <c r="DS103" i="57"/>
  <c r="J423" i="51"/>
  <c r="J145" i="61"/>
  <c r="J159" i="61" s="1"/>
  <c r="J70" i="48"/>
  <c r="G141" i="41"/>
  <c r="H140" i="41"/>
  <c r="J422" i="51"/>
  <c r="J144" i="61"/>
  <c r="J158" i="61" s="1"/>
  <c r="J70" i="47"/>
  <c r="J158" i="33"/>
  <c r="J86" i="42"/>
  <c r="J424" i="51"/>
  <c r="J146" i="61"/>
  <c r="J160" i="61" s="1"/>
  <c r="J70" i="49"/>
  <c r="G141" i="49"/>
  <c r="H140" i="49"/>
  <c r="J102" i="1"/>
  <c r="J71" i="1" s="1"/>
  <c r="J124" i="1"/>
  <c r="J121" i="1"/>
  <c r="J124" i="33" s="1"/>
  <c r="J101" i="33" s="1"/>
  <c r="J159" i="33"/>
  <c r="J86" i="43"/>
  <c r="J417" i="51"/>
  <c r="J139" i="61"/>
  <c r="J153" i="61" s="1"/>
  <c r="J70" i="43"/>
  <c r="G141" i="45"/>
  <c r="H140" i="45"/>
  <c r="J415" i="51"/>
  <c r="J137" i="61"/>
  <c r="J151" i="61" s="1"/>
  <c r="J70" i="41"/>
  <c r="I326" i="33"/>
  <c r="I339" i="33" s="1"/>
  <c r="I327" i="33"/>
  <c r="I340" i="33" s="1"/>
  <c r="J420" i="51"/>
  <c r="J142" i="61"/>
  <c r="J156" i="61" s="1"/>
  <c r="J70" i="45"/>
  <c r="H70" i="59"/>
  <c r="K132" i="51"/>
  <c r="G141" i="1"/>
  <c r="H140" i="1"/>
  <c r="J416" i="51"/>
  <c r="J138" i="61"/>
  <c r="J152" i="61" s="1"/>
  <c r="J70" i="42"/>
  <c r="J156" i="33"/>
  <c r="J86" i="32"/>
  <c r="J418" i="51"/>
  <c r="J140" i="61"/>
  <c r="J154" i="61" s="1"/>
  <c r="J70" i="40"/>
  <c r="J69" i="40" s="1"/>
  <c r="G141" i="43"/>
  <c r="H140" i="43"/>
  <c r="G141" i="48"/>
  <c r="H140" i="48"/>
  <c r="J413" i="51" l="1"/>
  <c r="J425" i="51" s="1"/>
  <c r="J135" i="61"/>
  <c r="J56" i="33"/>
  <c r="J70" i="1"/>
  <c r="J5" i="59" s="1"/>
  <c r="J243" i="33"/>
  <c r="J228" i="33"/>
  <c r="J244" i="33"/>
  <c r="J229" i="33"/>
  <c r="J240" i="33"/>
  <c r="J225" i="33"/>
  <c r="I336" i="33"/>
  <c r="I366" i="33"/>
  <c r="J246" i="33"/>
  <c r="J231" i="33"/>
  <c r="J241" i="33"/>
  <c r="J226" i="33"/>
  <c r="J248" i="33"/>
  <c r="J233" i="33"/>
  <c r="J155" i="33"/>
  <c r="J86" i="1"/>
  <c r="J50" i="33" s="1"/>
  <c r="DO111" i="57"/>
  <c r="DR108" i="57"/>
  <c r="J242" i="33"/>
  <c r="J227" i="33"/>
  <c r="J249" i="33"/>
  <c r="J234" i="33"/>
  <c r="DT103" i="57"/>
  <c r="J107" i="33"/>
  <c r="J106" i="33"/>
  <c r="J306" i="51"/>
  <c r="J308" i="51"/>
  <c r="J310" i="51" s="1"/>
  <c r="J245" i="33"/>
  <c r="J230" i="33"/>
  <c r="J247" i="33"/>
  <c r="J232" i="33"/>
  <c r="J250" i="33"/>
  <c r="J235" i="33"/>
  <c r="DM112" i="57"/>
  <c r="DL115" i="57"/>
  <c r="DS108" i="57" l="1"/>
  <c r="DN112" i="57"/>
  <c r="DM115" i="57"/>
  <c r="J351" i="51"/>
  <c r="J350" i="51"/>
  <c r="J352" i="51"/>
  <c r="J347" i="51"/>
  <c r="J354" i="51"/>
  <c r="J355" i="51"/>
  <c r="J344" i="51"/>
  <c r="J346" i="51"/>
  <c r="J345" i="51"/>
  <c r="J349" i="51"/>
  <c r="J353" i="51"/>
  <c r="J348" i="51"/>
  <c r="H9" i="59"/>
  <c r="I376" i="33"/>
  <c r="J184" i="33"/>
  <c r="J167" i="33"/>
  <c r="J239" i="33"/>
  <c r="J251" i="33" s="1"/>
  <c r="J224" i="33"/>
  <c r="J236" i="33" s="1"/>
  <c r="J55" i="59"/>
  <c r="J55" i="33"/>
  <c r="K59" i="33"/>
  <c r="J56" i="59"/>
  <c r="J103" i="61"/>
  <c r="J117" i="61" s="1"/>
  <c r="J57" i="33"/>
  <c r="J57" i="59" s="1"/>
  <c r="J64" i="33"/>
  <c r="DP111" i="57"/>
  <c r="J149" i="61"/>
  <c r="J147" i="61"/>
  <c r="J161" i="61" s="1"/>
  <c r="DU103" i="57"/>
  <c r="K60" i="33" l="1"/>
  <c r="L61" i="33"/>
  <c r="J71" i="33"/>
  <c r="J113" i="33"/>
  <c r="J119" i="33" s="1"/>
  <c r="J185" i="33"/>
  <c r="J114" i="33" s="1"/>
  <c r="J186" i="33"/>
  <c r="DV103" i="57"/>
  <c r="DO112" i="57"/>
  <c r="DN115" i="57"/>
  <c r="J61" i="59"/>
  <c r="J65" i="33"/>
  <c r="K84" i="33" s="1"/>
  <c r="DQ111" i="57"/>
  <c r="DT108" i="57"/>
  <c r="DR111" i="57" l="1"/>
  <c r="J63" i="59"/>
  <c r="J70" i="33"/>
  <c r="DP112" i="57"/>
  <c r="DO115" i="57"/>
  <c r="K58" i="59"/>
  <c r="K4" i="56"/>
  <c r="DU108" i="57"/>
  <c r="K9" i="55"/>
  <c r="K91" i="33"/>
  <c r="DW103" i="57"/>
  <c r="L59" i="59"/>
  <c r="M62" i="33"/>
  <c r="M60" i="59" s="1"/>
  <c r="K8" i="55" l="1"/>
  <c r="K107" i="32"/>
  <c r="K106" i="32" s="1"/>
  <c r="K109" i="32" s="1"/>
  <c r="K103" i="32" s="1"/>
  <c r="K107" i="1"/>
  <c r="K107" i="42"/>
  <c r="K106" i="42" s="1"/>
  <c r="K109" i="42" s="1"/>
  <c r="K103" i="42" s="1"/>
  <c r="K107" i="41"/>
  <c r="K106" i="41" s="1"/>
  <c r="K109" i="41" s="1"/>
  <c r="K103" i="41" s="1"/>
  <c r="K107" i="48"/>
  <c r="K106" i="48" s="1"/>
  <c r="K109" i="48" s="1"/>
  <c r="K103" i="48" s="1"/>
  <c r="K107" i="47"/>
  <c r="K106" i="47" s="1"/>
  <c r="K109" i="47" s="1"/>
  <c r="K103" i="47" s="1"/>
  <c r="K107" i="45"/>
  <c r="K106" i="45" s="1"/>
  <c r="K109" i="45" s="1"/>
  <c r="K103" i="45" s="1"/>
  <c r="K107" i="46"/>
  <c r="K106" i="46" s="1"/>
  <c r="K109" i="46" s="1"/>
  <c r="K103" i="46" s="1"/>
  <c r="K107" i="43"/>
  <c r="K106" i="43" s="1"/>
  <c r="K109" i="43" s="1"/>
  <c r="K103" i="43" s="1"/>
  <c r="K107" i="44"/>
  <c r="K106" i="44" s="1"/>
  <c r="K109" i="44" s="1"/>
  <c r="K103" i="44" s="1"/>
  <c r="K107" i="49"/>
  <c r="K106" i="49" s="1"/>
  <c r="K109" i="49" s="1"/>
  <c r="K103" i="49" s="1"/>
  <c r="K107" i="40"/>
  <c r="K106" i="40" s="1"/>
  <c r="K109" i="40" s="1"/>
  <c r="K103" i="40" s="1"/>
  <c r="DX103" i="57"/>
  <c r="J62" i="59"/>
  <c r="J369" i="33"/>
  <c r="J375" i="33" s="1"/>
  <c r="J81" i="32"/>
  <c r="J62" i="32" s="1"/>
  <c r="J63" i="32" s="1"/>
  <c r="J81" i="1"/>
  <c r="J62" i="1" s="1"/>
  <c r="J63" i="1" s="1"/>
  <c r="J81" i="41"/>
  <c r="J62" i="41" s="1"/>
  <c r="J63" i="41" s="1"/>
  <c r="J81" i="43"/>
  <c r="J62" i="43" s="1"/>
  <c r="J63" i="43" s="1"/>
  <c r="J81" i="40"/>
  <c r="J62" i="40" s="1"/>
  <c r="J63" i="40" s="1"/>
  <c r="J81" i="45"/>
  <c r="J62" i="45" s="1"/>
  <c r="J63" i="45" s="1"/>
  <c r="J81" i="47"/>
  <c r="J62" i="47" s="1"/>
  <c r="J63" i="47" s="1"/>
  <c r="J81" i="44"/>
  <c r="J62" i="44" s="1"/>
  <c r="J63" i="44" s="1"/>
  <c r="J81" i="49"/>
  <c r="J62" i="49" s="1"/>
  <c r="J63" i="49" s="1"/>
  <c r="J81" i="42"/>
  <c r="J62" i="42" s="1"/>
  <c r="J63" i="42" s="1"/>
  <c r="J81" i="48"/>
  <c r="J62" i="48" s="1"/>
  <c r="J63" i="48" s="1"/>
  <c r="J81" i="46"/>
  <c r="J62" i="46" s="1"/>
  <c r="J63" i="46" s="1"/>
  <c r="J3" i="56"/>
  <c r="K72" i="33"/>
  <c r="DV108" i="57"/>
  <c r="DQ112" i="57"/>
  <c r="DP115" i="57"/>
  <c r="DS111" i="57"/>
  <c r="J64" i="45" l="1"/>
  <c r="J65" i="45" s="1"/>
  <c r="J155" i="45"/>
  <c r="J64" i="47"/>
  <c r="J65" i="47" s="1"/>
  <c r="J155" i="47"/>
  <c r="J64" i="43"/>
  <c r="J65" i="43" s="1"/>
  <c r="J155" i="43"/>
  <c r="DY103" i="57"/>
  <c r="J64" i="42"/>
  <c r="J65" i="42" s="1"/>
  <c r="J155" i="42"/>
  <c r="K101" i="41"/>
  <c r="K211" i="33" s="1"/>
  <c r="K66" i="41"/>
  <c r="J37" i="56"/>
  <c r="J38" i="56" s="1"/>
  <c r="J47" i="56"/>
  <c r="J55" i="56"/>
  <c r="J56" i="56" s="1"/>
  <c r="J42" i="56"/>
  <c r="J43" i="56" s="1"/>
  <c r="J155" i="40"/>
  <c r="J64" i="40"/>
  <c r="J65" i="40" s="1"/>
  <c r="K101" i="43"/>
  <c r="K213" i="33" s="1"/>
  <c r="K66" i="43"/>
  <c r="K101" i="48"/>
  <c r="K219" i="33" s="1"/>
  <c r="K66" i="48"/>
  <c r="J64" i="48"/>
  <c r="J65" i="48" s="1"/>
  <c r="J155" i="48"/>
  <c r="J64" i="44"/>
  <c r="J65" i="44" s="1"/>
  <c r="J155" i="44"/>
  <c r="J64" i="1"/>
  <c r="J155" i="1"/>
  <c r="K101" i="49"/>
  <c r="K220" i="33" s="1"/>
  <c r="K66" i="49"/>
  <c r="K101" i="45"/>
  <c r="K216" i="33" s="1"/>
  <c r="K66" i="45"/>
  <c r="DT111" i="57"/>
  <c r="K97" i="33"/>
  <c r="K106" i="1"/>
  <c r="J64" i="46"/>
  <c r="J65" i="46" s="1"/>
  <c r="J155" i="46"/>
  <c r="J64" i="32"/>
  <c r="J65" i="32" s="1"/>
  <c r="J155" i="32"/>
  <c r="K101" i="44"/>
  <c r="K215" i="33" s="1"/>
  <c r="K66" i="44"/>
  <c r="K101" i="47"/>
  <c r="K218" i="33" s="1"/>
  <c r="K66" i="47"/>
  <c r="K101" i="32"/>
  <c r="K210" i="33" s="1"/>
  <c r="K66" i="32"/>
  <c r="K64" i="59"/>
  <c r="J64" i="49"/>
  <c r="J65" i="49" s="1"/>
  <c r="J155" i="49"/>
  <c r="J64" i="41"/>
  <c r="J65" i="41" s="1"/>
  <c r="J155" i="41"/>
  <c r="K101" i="40"/>
  <c r="K214" i="33" s="1"/>
  <c r="K66" i="40"/>
  <c r="K101" i="46"/>
  <c r="K217" i="33" s="1"/>
  <c r="K66" i="46"/>
  <c r="K101" i="42"/>
  <c r="K212" i="33" s="1"/>
  <c r="K66" i="42"/>
  <c r="DR112" i="57"/>
  <c r="DQ115" i="57"/>
  <c r="DW108" i="57"/>
  <c r="K83" i="33"/>
  <c r="K90" i="33"/>
  <c r="DX108" i="57" l="1"/>
  <c r="K41" i="56"/>
  <c r="J13" i="61"/>
  <c r="J27" i="61" s="1"/>
  <c r="J68" i="48"/>
  <c r="J60" i="56"/>
  <c r="J133" i="33" s="1"/>
  <c r="J59" i="56"/>
  <c r="J11" i="61"/>
  <c r="J25" i="61" s="1"/>
  <c r="J68" i="46"/>
  <c r="J14" i="61"/>
  <c r="J28" i="61" s="1"/>
  <c r="J68" i="49"/>
  <c r="J7" i="61"/>
  <c r="J21" i="61" s="1"/>
  <c r="J68" i="43"/>
  <c r="DS112" i="57"/>
  <c r="DR115" i="57"/>
  <c r="J49" i="56"/>
  <c r="K46" i="56"/>
  <c r="K104" i="33"/>
  <c r="J59" i="1"/>
  <c r="J65" i="1"/>
  <c r="J52" i="56"/>
  <c r="J6" i="61"/>
  <c r="J20" i="61" s="1"/>
  <c r="J68" i="42"/>
  <c r="J12" i="61"/>
  <c r="J26" i="61" s="1"/>
  <c r="J68" i="47"/>
  <c r="J8" i="61"/>
  <c r="J22" i="61" s="1"/>
  <c r="J68" i="40"/>
  <c r="K96" i="33"/>
  <c r="K109" i="1"/>
  <c r="K103" i="1" s="1"/>
  <c r="DU111" i="57"/>
  <c r="J9" i="61"/>
  <c r="J23" i="61" s="1"/>
  <c r="J68" i="44"/>
  <c r="J5" i="61"/>
  <c r="J19" i="61" s="1"/>
  <c r="J68" i="41"/>
  <c r="J4" i="61"/>
  <c r="J18" i="61" s="1"/>
  <c r="J68" i="32"/>
  <c r="DZ103" i="57"/>
  <c r="J10" i="61"/>
  <c r="J24" i="61" s="1"/>
  <c r="J68" i="45"/>
  <c r="DT112" i="57" l="1"/>
  <c r="DS115" i="57"/>
  <c r="J73" i="45"/>
  <c r="K74" i="45" s="1"/>
  <c r="J84" i="45"/>
  <c r="J139" i="45"/>
  <c r="J3" i="61"/>
  <c r="J43" i="33"/>
  <c r="J68" i="1"/>
  <c r="J139" i="32"/>
  <c r="J73" i="32"/>
  <c r="K74" i="32" s="1"/>
  <c r="J132" i="33"/>
  <c r="J75" i="59" s="1"/>
  <c r="J61" i="56"/>
  <c r="J73" i="48"/>
  <c r="K74" i="48" s="1"/>
  <c r="J84" i="48"/>
  <c r="J139" i="48"/>
  <c r="J139" i="43"/>
  <c r="J73" i="43"/>
  <c r="K74" i="43" s="1"/>
  <c r="J73" i="41"/>
  <c r="K74" i="41" s="1"/>
  <c r="J139" i="41"/>
  <c r="J139" i="49"/>
  <c r="J73" i="49"/>
  <c r="K74" i="49" s="1"/>
  <c r="J139" i="44"/>
  <c r="J73" i="44"/>
  <c r="K74" i="44" s="1"/>
  <c r="K101" i="1"/>
  <c r="K209" i="33" s="1"/>
  <c r="K66" i="1"/>
  <c r="J139" i="40"/>
  <c r="J73" i="40"/>
  <c r="K74" i="40" s="1"/>
  <c r="J48" i="56"/>
  <c r="J139" i="46"/>
  <c r="J73" i="46"/>
  <c r="K74" i="46" s="1"/>
  <c r="DV111" i="57"/>
  <c r="J139" i="47"/>
  <c r="J73" i="47"/>
  <c r="K74" i="47" s="1"/>
  <c r="J84" i="42"/>
  <c r="J139" i="42"/>
  <c r="J73" i="42"/>
  <c r="K74" i="42" s="1"/>
  <c r="DY108" i="57"/>
  <c r="J355" i="33" l="1"/>
  <c r="J87" i="42"/>
  <c r="J88" i="42"/>
  <c r="J83" i="42"/>
  <c r="J84" i="43"/>
  <c r="K284" i="51"/>
  <c r="K85" i="46"/>
  <c r="K61" i="46"/>
  <c r="J84" i="46"/>
  <c r="J134" i="33"/>
  <c r="J76" i="59" s="1"/>
  <c r="J62" i="56"/>
  <c r="J135" i="33" s="1"/>
  <c r="J84" i="32"/>
  <c r="J362" i="33"/>
  <c r="J88" i="48"/>
  <c r="J83" i="48"/>
  <c r="J87" i="48"/>
  <c r="K287" i="51"/>
  <c r="K85" i="49"/>
  <c r="K61" i="49"/>
  <c r="K280" i="51"/>
  <c r="K85" i="43"/>
  <c r="K61" i="43"/>
  <c r="M136" i="51"/>
  <c r="K278" i="51"/>
  <c r="K85" i="41"/>
  <c r="K61" i="41"/>
  <c r="K285" i="51"/>
  <c r="K85" i="47"/>
  <c r="K61" i="47"/>
  <c r="J84" i="47"/>
  <c r="K281" i="51"/>
  <c r="K85" i="40"/>
  <c r="K61" i="40"/>
  <c r="J15" i="61"/>
  <c r="J29" i="61" s="1"/>
  <c r="J17" i="61"/>
  <c r="J359" i="33"/>
  <c r="J83" i="45"/>
  <c r="J87" i="45"/>
  <c r="J88" i="45"/>
  <c r="K279" i="51"/>
  <c r="K85" i="42"/>
  <c r="K61" i="42"/>
  <c r="DW111" i="57"/>
  <c r="J38" i="33"/>
  <c r="J44" i="33"/>
  <c r="J42" i="33"/>
  <c r="J47" i="59" s="1"/>
  <c r="J40" i="33"/>
  <c r="K283" i="51"/>
  <c r="K85" i="45"/>
  <c r="K61" i="45"/>
  <c r="J84" i="41"/>
  <c r="K277" i="51"/>
  <c r="K85" i="32"/>
  <c r="K61" i="32"/>
  <c r="J46" i="33"/>
  <c r="J49" i="59" s="1"/>
  <c r="J73" i="1"/>
  <c r="K74" i="1" s="1"/>
  <c r="J84" i="1"/>
  <c r="J139" i="1"/>
  <c r="K282" i="51"/>
  <c r="K85" i="44"/>
  <c r="K61" i="44"/>
  <c r="J84" i="49"/>
  <c r="K286" i="51"/>
  <c r="K85" i="48"/>
  <c r="K61" i="48"/>
  <c r="J84" i="40"/>
  <c r="J84" i="44"/>
  <c r="DZ108" i="57"/>
  <c r="DU112" i="57"/>
  <c r="DT115" i="57"/>
  <c r="CB53" i="57" l="1"/>
  <c r="K67" i="43"/>
  <c r="K78" i="43"/>
  <c r="K77" i="43"/>
  <c r="K128" i="43"/>
  <c r="K112" i="43"/>
  <c r="CB60" i="57"/>
  <c r="K67" i="49"/>
  <c r="K78" i="49"/>
  <c r="K128" i="49"/>
  <c r="K77" i="49"/>
  <c r="K112" i="49"/>
  <c r="CB59" i="57"/>
  <c r="K67" i="48"/>
  <c r="K78" i="48"/>
  <c r="K128" i="48"/>
  <c r="K77" i="48"/>
  <c r="K112" i="48"/>
  <c r="J87" i="32"/>
  <c r="J353" i="33"/>
  <c r="J83" i="32"/>
  <c r="J88" i="32"/>
  <c r="J357" i="33"/>
  <c r="J83" i="40"/>
  <c r="J87" i="40"/>
  <c r="J88" i="40"/>
  <c r="J214" i="51"/>
  <c r="J230" i="51" s="1"/>
  <c r="J57" i="61"/>
  <c r="J71" i="61" s="1"/>
  <c r="J405" i="33"/>
  <c r="J132" i="48"/>
  <c r="J133" i="48" s="1"/>
  <c r="J134" i="48" s="1"/>
  <c r="J90" i="48"/>
  <c r="I129" i="48"/>
  <c r="J130" i="48"/>
  <c r="CB55" i="57"/>
  <c r="K77" i="44"/>
  <c r="K67" i="44"/>
  <c r="K128" i="44"/>
  <c r="K78" i="44"/>
  <c r="K112" i="44"/>
  <c r="DX111" i="57"/>
  <c r="CB57" i="57"/>
  <c r="K77" i="46"/>
  <c r="K128" i="46"/>
  <c r="K78" i="46"/>
  <c r="K67" i="46"/>
  <c r="K112" i="46"/>
  <c r="CB50" i="57"/>
  <c r="K77" i="32"/>
  <c r="K128" i="32"/>
  <c r="K78" i="32"/>
  <c r="K67" i="32"/>
  <c r="K112" i="32"/>
  <c r="J356" i="33"/>
  <c r="J88" i="43"/>
  <c r="J83" i="43"/>
  <c r="J87" i="43"/>
  <c r="DV112" i="57"/>
  <c r="DU115" i="57"/>
  <c r="J358" i="33"/>
  <c r="J87" i="44"/>
  <c r="J83" i="44"/>
  <c r="J88" i="44"/>
  <c r="J363" i="33"/>
  <c r="J87" i="49"/>
  <c r="J83" i="49"/>
  <c r="J88" i="49"/>
  <c r="M135" i="51"/>
  <c r="J48" i="33"/>
  <c r="J83" i="1"/>
  <c r="J88" i="1"/>
  <c r="J352" i="33"/>
  <c r="J87" i="1"/>
  <c r="CB56" i="57"/>
  <c r="K67" i="45"/>
  <c r="K128" i="45"/>
  <c r="K78" i="45"/>
  <c r="K77" i="45"/>
  <c r="K112" i="45"/>
  <c r="CB52" i="57"/>
  <c r="K77" i="42"/>
  <c r="K78" i="42"/>
  <c r="K128" i="42"/>
  <c r="K67" i="42"/>
  <c r="K112" i="42"/>
  <c r="J211" i="51"/>
  <c r="J227" i="51" s="1"/>
  <c r="J402" i="33"/>
  <c r="J54" i="61"/>
  <c r="J68" i="61" s="1"/>
  <c r="J132" i="45"/>
  <c r="J133" i="45" s="1"/>
  <c r="J134" i="45" s="1"/>
  <c r="J90" i="45"/>
  <c r="I129" i="45"/>
  <c r="J130" i="45"/>
  <c r="CB54" i="57"/>
  <c r="K60" i="40"/>
  <c r="K128" i="40"/>
  <c r="K78" i="40"/>
  <c r="K67" i="40"/>
  <c r="K77" i="40"/>
  <c r="K112" i="40"/>
  <c r="J207" i="51"/>
  <c r="J223" i="51" s="1"/>
  <c r="J50" i="61"/>
  <c r="J64" i="61" s="1"/>
  <c r="J132" i="42"/>
  <c r="J133" i="42" s="1"/>
  <c r="J134" i="42" s="1"/>
  <c r="J90" i="42"/>
  <c r="J398" i="33"/>
  <c r="I129" i="42"/>
  <c r="J130" i="42"/>
  <c r="J77" i="59"/>
  <c r="K50" i="32"/>
  <c r="K50" i="42"/>
  <c r="K50" i="47"/>
  <c r="K50" i="49"/>
  <c r="K50" i="43"/>
  <c r="K50" i="46"/>
  <c r="K50" i="41"/>
  <c r="K50" i="1"/>
  <c r="K50" i="45"/>
  <c r="K50" i="44"/>
  <c r="K50" i="48"/>
  <c r="K50" i="40"/>
  <c r="J360" i="33"/>
  <c r="J87" i="46"/>
  <c r="J88" i="46"/>
  <c r="J83" i="46"/>
  <c r="K276" i="51"/>
  <c r="K85" i="1"/>
  <c r="K49" i="33" s="1"/>
  <c r="K51" i="59" s="1"/>
  <c r="K61" i="1"/>
  <c r="CB51" i="57"/>
  <c r="K67" i="41"/>
  <c r="K77" i="41"/>
  <c r="K78" i="41"/>
  <c r="K128" i="41"/>
  <c r="K112" i="41"/>
  <c r="J361" i="33"/>
  <c r="J88" i="47"/>
  <c r="J83" i="47"/>
  <c r="J87" i="47"/>
  <c r="CB58" i="57"/>
  <c r="K67" i="47"/>
  <c r="K78" i="47"/>
  <c r="K77" i="47"/>
  <c r="K128" i="47"/>
  <c r="K112" i="47"/>
  <c r="J354" i="33"/>
  <c r="J87" i="41"/>
  <c r="J83" i="41"/>
  <c r="J88" i="41"/>
  <c r="J213" i="51" l="1"/>
  <c r="J229" i="51" s="1"/>
  <c r="J56" i="61"/>
  <c r="J70" i="61" s="1"/>
  <c r="J404" i="33"/>
  <c r="J132" i="47"/>
  <c r="J133" i="47" s="1"/>
  <c r="J134" i="47" s="1"/>
  <c r="J90" i="47"/>
  <c r="I129" i="47"/>
  <c r="J130" i="47"/>
  <c r="J93" i="42"/>
  <c r="J94" i="42" s="1"/>
  <c r="J91" i="42"/>
  <c r="J205" i="51"/>
  <c r="J221" i="51" s="1"/>
  <c r="J48" i="61"/>
  <c r="J62" i="61" s="1"/>
  <c r="J396" i="33"/>
  <c r="J132" i="32"/>
  <c r="J133" i="32" s="1"/>
  <c r="J134" i="32" s="1"/>
  <c r="J90" i="32"/>
  <c r="J130" i="32"/>
  <c r="I129" i="32"/>
  <c r="J364" i="33"/>
  <c r="K119" i="48"/>
  <c r="K116" i="48"/>
  <c r="K294" i="33" s="1"/>
  <c r="K309" i="33" s="1"/>
  <c r="K114" i="48"/>
  <c r="K115" i="48" s="1"/>
  <c r="K264" i="33" s="1"/>
  <c r="K279" i="33" s="1"/>
  <c r="J204" i="51"/>
  <c r="J220" i="51" s="1"/>
  <c r="J47" i="61"/>
  <c r="J61" i="61" s="1"/>
  <c r="J132" i="1"/>
  <c r="J133" i="1" s="1"/>
  <c r="J134" i="1" s="1"/>
  <c r="J90" i="1"/>
  <c r="J395" i="33"/>
  <c r="J130" i="1"/>
  <c r="I129" i="1"/>
  <c r="K116" i="40"/>
  <c r="K289" i="33" s="1"/>
  <c r="K304" i="33" s="1"/>
  <c r="K119" i="40"/>
  <c r="K114" i="40"/>
  <c r="K115" i="40" s="1"/>
  <c r="K259" i="33" s="1"/>
  <c r="K274" i="33" s="1"/>
  <c r="J50" i="59"/>
  <c r="J59" i="61"/>
  <c r="J73" i="61" s="1"/>
  <c r="J52" i="33"/>
  <c r="J53" i="59" s="1"/>
  <c r="J87" i="33"/>
  <c r="J53" i="33"/>
  <c r="J54" i="59" s="1"/>
  <c r="K119" i="45"/>
  <c r="K116" i="45"/>
  <c r="K291" i="33" s="1"/>
  <c r="K306" i="33" s="1"/>
  <c r="K114" i="45"/>
  <c r="K115" i="45" s="1"/>
  <c r="K261" i="33" s="1"/>
  <c r="K116" i="46"/>
  <c r="K292" i="33" s="1"/>
  <c r="K307" i="33" s="1"/>
  <c r="K119" i="46"/>
  <c r="K114" i="46"/>
  <c r="K115" i="46" s="1"/>
  <c r="K262" i="33" s="1"/>
  <c r="K277" i="33" s="1"/>
  <c r="K116" i="41"/>
  <c r="K286" i="33" s="1"/>
  <c r="K301" i="33" s="1"/>
  <c r="K119" i="41"/>
  <c r="K114" i="41"/>
  <c r="K115" i="41" s="1"/>
  <c r="K256" i="33" s="1"/>
  <c r="K271" i="33" s="1"/>
  <c r="DY111" i="57"/>
  <c r="K116" i="44"/>
  <c r="K290" i="33" s="1"/>
  <c r="K305" i="33" s="1"/>
  <c r="K119" i="44"/>
  <c r="K114" i="44"/>
  <c r="K115" i="44" s="1"/>
  <c r="K260" i="33" s="1"/>
  <c r="K275" i="33" s="1"/>
  <c r="I131" i="45"/>
  <c r="I137" i="45"/>
  <c r="K119" i="47"/>
  <c r="K116" i="47"/>
  <c r="K293" i="33" s="1"/>
  <c r="K308" i="33" s="1"/>
  <c r="K114" i="47"/>
  <c r="K115" i="47" s="1"/>
  <c r="K263" i="33" s="1"/>
  <c r="K278" i="33" s="1"/>
  <c r="DW112" i="57"/>
  <c r="DV115" i="57"/>
  <c r="J212" i="51"/>
  <c r="J228" i="51" s="1"/>
  <c r="J55" i="61"/>
  <c r="J69" i="61" s="1"/>
  <c r="J403" i="33"/>
  <c r="J132" i="46"/>
  <c r="J133" i="46" s="1"/>
  <c r="J134" i="46" s="1"/>
  <c r="J90" i="46"/>
  <c r="J130" i="46"/>
  <c r="I129" i="46"/>
  <c r="J210" i="51"/>
  <c r="J226" i="51" s="1"/>
  <c r="J53" i="61"/>
  <c r="J67" i="61" s="1"/>
  <c r="J401" i="33"/>
  <c r="J132" i="44"/>
  <c r="J133" i="44" s="1"/>
  <c r="J134" i="44" s="1"/>
  <c r="J90" i="44"/>
  <c r="I129" i="44"/>
  <c r="J130" i="44"/>
  <c r="I131" i="48"/>
  <c r="I137" i="48"/>
  <c r="J215" i="51"/>
  <c r="J231" i="51" s="1"/>
  <c r="J58" i="61"/>
  <c r="J72" i="61" s="1"/>
  <c r="J406" i="33"/>
  <c r="J90" i="49"/>
  <c r="J132" i="49"/>
  <c r="J133" i="49" s="1"/>
  <c r="J134" i="49" s="1"/>
  <c r="J130" i="49"/>
  <c r="I129" i="49"/>
  <c r="K288" i="51"/>
  <c r="K290" i="51" s="1"/>
  <c r="I79" i="45"/>
  <c r="J148" i="45" s="1"/>
  <c r="J136" i="45"/>
  <c r="J208" i="51"/>
  <c r="J224" i="51" s="1"/>
  <c r="J51" i="61"/>
  <c r="J65" i="61" s="1"/>
  <c r="J399" i="33"/>
  <c r="J132" i="43"/>
  <c r="J133" i="43" s="1"/>
  <c r="J134" i="43" s="1"/>
  <c r="J90" i="43"/>
  <c r="I129" i="43"/>
  <c r="J130" i="43"/>
  <c r="J93" i="48"/>
  <c r="J94" i="48" s="1"/>
  <c r="J91" i="48"/>
  <c r="J209" i="51"/>
  <c r="J225" i="51" s="1"/>
  <c r="J52" i="61"/>
  <c r="J66" i="61" s="1"/>
  <c r="J400" i="33"/>
  <c r="J132" i="40"/>
  <c r="J133" i="40" s="1"/>
  <c r="J134" i="40" s="1"/>
  <c r="J90" i="40"/>
  <c r="J130" i="40"/>
  <c r="I129" i="40"/>
  <c r="J136" i="42"/>
  <c r="I79" i="42"/>
  <c r="J148" i="42" s="1"/>
  <c r="K119" i="49"/>
  <c r="K116" i="49"/>
  <c r="K295" i="33" s="1"/>
  <c r="K310" i="33" s="1"/>
  <c r="K114" i="49"/>
  <c r="K115" i="49" s="1"/>
  <c r="K265" i="33" s="1"/>
  <c r="K280" i="33" s="1"/>
  <c r="J93" i="45"/>
  <c r="J94" i="45" s="1"/>
  <c r="J91" i="45"/>
  <c r="K116" i="42"/>
  <c r="K287" i="33" s="1"/>
  <c r="K302" i="33" s="1"/>
  <c r="K119" i="42"/>
  <c r="K114" i="42"/>
  <c r="K115" i="42" s="1"/>
  <c r="K257" i="33" s="1"/>
  <c r="K272" i="33" s="1"/>
  <c r="I79" i="48"/>
  <c r="J148" i="48" s="1"/>
  <c r="J136" i="48"/>
  <c r="I131" i="42"/>
  <c r="I137" i="42"/>
  <c r="J51" i="33"/>
  <c r="J52" i="59" s="1"/>
  <c r="CB49" i="57"/>
  <c r="CB61" i="57" s="1"/>
  <c r="K39" i="33"/>
  <c r="K67" i="1"/>
  <c r="K45" i="33" s="1"/>
  <c r="K78" i="1"/>
  <c r="K128" i="1"/>
  <c r="K77" i="1"/>
  <c r="K112" i="1"/>
  <c r="K116" i="32"/>
  <c r="K285" i="33" s="1"/>
  <c r="K300" i="33" s="1"/>
  <c r="K119" i="32"/>
  <c r="K114" i="32"/>
  <c r="K115" i="32" s="1"/>
  <c r="K255" i="33" s="1"/>
  <c r="K270" i="33" s="1"/>
  <c r="J206" i="51"/>
  <c r="J222" i="51" s="1"/>
  <c r="J49" i="61"/>
  <c r="J63" i="61" s="1"/>
  <c r="J397" i="33"/>
  <c r="J132" i="41"/>
  <c r="J133" i="41" s="1"/>
  <c r="J134" i="41" s="1"/>
  <c r="J90" i="41"/>
  <c r="J130" i="41"/>
  <c r="I129" i="41"/>
  <c r="K116" i="43"/>
  <c r="K288" i="33" s="1"/>
  <c r="K303" i="33" s="1"/>
  <c r="K119" i="43"/>
  <c r="K114" i="43"/>
  <c r="K115" i="43" s="1"/>
  <c r="K258" i="33" s="1"/>
  <c r="K273" i="33" s="1"/>
  <c r="K48" i="59" l="1"/>
  <c r="J93" i="46"/>
  <c r="J94" i="46" s="1"/>
  <c r="J91" i="46"/>
  <c r="I131" i="43"/>
  <c r="I137" i="43"/>
  <c r="J411" i="33"/>
  <c r="J81" i="59" s="1"/>
  <c r="J409" i="33"/>
  <c r="J79" i="59" s="1"/>
  <c r="J410" i="33"/>
  <c r="J80" i="59" s="1"/>
  <c r="J408" i="33"/>
  <c r="J78" i="59" s="1"/>
  <c r="K102" i="47"/>
  <c r="K71" i="47" s="1"/>
  <c r="K124" i="47"/>
  <c r="K121" i="47"/>
  <c r="H141" i="42"/>
  <c r="I140" i="42"/>
  <c r="H141" i="45"/>
  <c r="I140" i="45"/>
  <c r="K102" i="48"/>
  <c r="K71" i="48" s="1"/>
  <c r="K124" i="48"/>
  <c r="K121" i="48"/>
  <c r="H141" i="48"/>
  <c r="I140" i="48"/>
  <c r="K124" i="46"/>
  <c r="K121" i="46"/>
  <c r="K102" i="46"/>
  <c r="K71" i="46" s="1"/>
  <c r="I79" i="43"/>
  <c r="J148" i="43" s="1"/>
  <c r="J136" i="43"/>
  <c r="J69" i="59"/>
  <c r="I79" i="1"/>
  <c r="J148" i="1" s="1"/>
  <c r="J136" i="1"/>
  <c r="K292" i="51"/>
  <c r="K301" i="51"/>
  <c r="K297" i="51"/>
  <c r="K299" i="51"/>
  <c r="K291" i="51"/>
  <c r="K304" i="51" s="1"/>
  <c r="K296" i="51"/>
  <c r="K293" i="51"/>
  <c r="K294" i="51"/>
  <c r="K298" i="51"/>
  <c r="K300" i="51"/>
  <c r="K295" i="51"/>
  <c r="I131" i="49"/>
  <c r="I137" i="49"/>
  <c r="DZ111" i="57"/>
  <c r="K102" i="43"/>
  <c r="K71" i="43" s="1"/>
  <c r="K124" i="43"/>
  <c r="K121" i="43"/>
  <c r="I131" i="41"/>
  <c r="I137" i="41"/>
  <c r="K276" i="33"/>
  <c r="K121" i="32"/>
  <c r="K124" i="32"/>
  <c r="K102" i="32"/>
  <c r="K71" i="32" s="1"/>
  <c r="J136" i="32"/>
  <c r="I79" i="32"/>
  <c r="J148" i="32" s="1"/>
  <c r="J93" i="44"/>
  <c r="J94" i="44" s="1"/>
  <c r="J91" i="44"/>
  <c r="K102" i="45"/>
  <c r="K71" i="45" s="1"/>
  <c r="K124" i="45"/>
  <c r="K121" i="45"/>
  <c r="J93" i="47"/>
  <c r="J94" i="47" s="1"/>
  <c r="J91" i="47"/>
  <c r="I131" i="1"/>
  <c r="I137" i="1"/>
  <c r="K102" i="42"/>
  <c r="K71" i="42" s="1"/>
  <c r="K124" i="42"/>
  <c r="K121" i="42"/>
  <c r="J93" i="32"/>
  <c r="J94" i="32" s="1"/>
  <c r="J91" i="32"/>
  <c r="I131" i="44"/>
  <c r="I137" i="44"/>
  <c r="J93" i="40"/>
  <c r="J94" i="40" s="1"/>
  <c r="J91" i="40"/>
  <c r="J136" i="44"/>
  <c r="I79" i="44"/>
  <c r="J148" i="44" s="1"/>
  <c r="I79" i="47"/>
  <c r="J148" i="47" s="1"/>
  <c r="J136" i="47"/>
  <c r="K116" i="1"/>
  <c r="K284" i="33" s="1"/>
  <c r="K119" i="1"/>
  <c r="K114" i="1"/>
  <c r="I131" i="32"/>
  <c r="I137" i="32"/>
  <c r="J93" i="49"/>
  <c r="J94" i="49" s="1"/>
  <c r="J91" i="49"/>
  <c r="K124" i="49"/>
  <c r="K102" i="49"/>
  <c r="K71" i="49" s="1"/>
  <c r="K121" i="49"/>
  <c r="J326" i="33"/>
  <c r="J339" i="33" s="1"/>
  <c r="J93" i="41"/>
  <c r="J94" i="41" s="1"/>
  <c r="J91" i="41"/>
  <c r="I79" i="41"/>
  <c r="J148" i="41" s="1"/>
  <c r="J136" i="41"/>
  <c r="J71" i="59"/>
  <c r="I79" i="40"/>
  <c r="J148" i="40" s="1"/>
  <c r="J136" i="40"/>
  <c r="J136" i="46"/>
  <c r="I79" i="46"/>
  <c r="J148" i="46" s="1"/>
  <c r="J93" i="43"/>
  <c r="J94" i="43" s="1"/>
  <c r="J91" i="43"/>
  <c r="J93" i="1"/>
  <c r="J94" i="1" s="1"/>
  <c r="J91" i="1"/>
  <c r="J330" i="33"/>
  <c r="J343" i="33" s="1"/>
  <c r="J333" i="33"/>
  <c r="J346" i="33" s="1"/>
  <c r="I131" i="47"/>
  <c r="I137" i="47"/>
  <c r="I131" i="46"/>
  <c r="I137" i="46"/>
  <c r="K124" i="40"/>
  <c r="K121" i="40"/>
  <c r="K102" i="40"/>
  <c r="K71" i="40" s="1"/>
  <c r="DX112" i="57"/>
  <c r="DW115" i="57"/>
  <c r="K102" i="44"/>
  <c r="K71" i="44" s="1"/>
  <c r="K124" i="44"/>
  <c r="K121" i="44"/>
  <c r="I79" i="49"/>
  <c r="J148" i="49" s="1"/>
  <c r="J136" i="49"/>
  <c r="K121" i="41"/>
  <c r="K102" i="41"/>
  <c r="K71" i="41" s="1"/>
  <c r="K124" i="41"/>
  <c r="I131" i="40"/>
  <c r="I137" i="40"/>
  <c r="K308" i="51" l="1"/>
  <c r="K160" i="33"/>
  <c r="K86" i="40"/>
  <c r="H141" i="47"/>
  <c r="I140" i="47"/>
  <c r="J332" i="33"/>
  <c r="J345" i="33" s="1"/>
  <c r="J324" i="33"/>
  <c r="J337" i="33" s="1"/>
  <c r="J329" i="33"/>
  <c r="J342" i="33" s="1"/>
  <c r="K159" i="33"/>
  <c r="K86" i="43"/>
  <c r="K156" i="33"/>
  <c r="K86" i="32"/>
  <c r="K417" i="51"/>
  <c r="K139" i="61"/>
  <c r="K153" i="61" s="1"/>
  <c r="K70" i="43"/>
  <c r="K421" i="51"/>
  <c r="K143" i="61"/>
  <c r="K157" i="61" s="1"/>
  <c r="K70" i="46"/>
  <c r="K423" i="51"/>
  <c r="K145" i="61"/>
  <c r="K159" i="61" s="1"/>
  <c r="K70" i="48"/>
  <c r="K414" i="51"/>
  <c r="K136" i="61"/>
  <c r="K150" i="61" s="1"/>
  <c r="K70" i="32"/>
  <c r="K115" i="1"/>
  <c r="K254" i="33" s="1"/>
  <c r="K269" i="33" s="1"/>
  <c r="K281" i="33" s="1"/>
  <c r="K206" i="33"/>
  <c r="K165" i="33"/>
  <c r="K86" i="48"/>
  <c r="K164" i="33"/>
  <c r="K86" i="47"/>
  <c r="K415" i="51"/>
  <c r="K137" i="61"/>
  <c r="K151" i="61" s="1"/>
  <c r="K70" i="41"/>
  <c r="K422" i="51"/>
  <c r="K144" i="61"/>
  <c r="K158" i="61" s="1"/>
  <c r="K70" i="47"/>
  <c r="I70" i="59"/>
  <c r="L132" i="51"/>
  <c r="H141" i="1"/>
  <c r="I140" i="1"/>
  <c r="K161" i="33"/>
  <c r="K86" i="44"/>
  <c r="K121" i="1"/>
  <c r="K124" i="33" s="1"/>
  <c r="K101" i="33" s="1"/>
  <c r="K124" i="1"/>
  <c r="K102" i="1"/>
  <c r="K71" i="1" s="1"/>
  <c r="H141" i="41"/>
  <c r="I140" i="41"/>
  <c r="L134" i="51"/>
  <c r="H141" i="44"/>
  <c r="I140" i="44"/>
  <c r="K416" i="51"/>
  <c r="K138" i="61"/>
  <c r="K152" i="61" s="1"/>
  <c r="K70" i="42"/>
  <c r="H141" i="43"/>
  <c r="I140" i="43"/>
  <c r="J327" i="33"/>
  <c r="J340" i="33" s="1"/>
  <c r="H141" i="32"/>
  <c r="I140" i="32"/>
  <c r="H141" i="49"/>
  <c r="I140" i="49"/>
  <c r="I72" i="59"/>
  <c r="L133" i="51"/>
  <c r="H141" i="40"/>
  <c r="I140" i="40"/>
  <c r="K157" i="33"/>
  <c r="K86" i="41"/>
  <c r="K158" i="33"/>
  <c r="K86" i="42"/>
  <c r="J325" i="33"/>
  <c r="J338" i="33" s="1"/>
  <c r="J334" i="33"/>
  <c r="J347" i="33" s="1"/>
  <c r="K419" i="51"/>
  <c r="K141" i="61"/>
  <c r="K155" i="61" s="1"/>
  <c r="K70" i="44"/>
  <c r="K146" i="61"/>
  <c r="K160" i="61" s="1"/>
  <c r="K424" i="51"/>
  <c r="K70" i="49"/>
  <c r="K162" i="33"/>
  <c r="K86" i="45"/>
  <c r="K299" i="33"/>
  <c r="K311" i="33" s="1"/>
  <c r="K296" i="33"/>
  <c r="DY112" i="57"/>
  <c r="DX115" i="57"/>
  <c r="K166" i="33"/>
  <c r="K86" i="49"/>
  <c r="K420" i="51"/>
  <c r="K142" i="61"/>
  <c r="K156" i="61" s="1"/>
  <c r="K70" i="45"/>
  <c r="J323" i="33"/>
  <c r="K305" i="51"/>
  <c r="K309" i="51" s="1"/>
  <c r="H141" i="46"/>
  <c r="I140" i="46"/>
  <c r="K163" i="33"/>
  <c r="K86" i="46"/>
  <c r="J331" i="33"/>
  <c r="J344" i="33" s="1"/>
  <c r="J328" i="33"/>
  <c r="J341" i="33" s="1"/>
  <c r="K418" i="51"/>
  <c r="K140" i="61"/>
  <c r="K154" i="61" s="1"/>
  <c r="K70" i="40"/>
  <c r="K69" i="40" s="1"/>
  <c r="K155" i="33" l="1"/>
  <c r="K86" i="1"/>
  <c r="K50" i="33" s="1"/>
  <c r="K245" i="33"/>
  <c r="K230" i="33"/>
  <c r="K246" i="33"/>
  <c r="K231" i="33"/>
  <c r="K242" i="33"/>
  <c r="K227" i="33"/>
  <c r="K247" i="33"/>
  <c r="K232" i="33"/>
  <c r="J366" i="33"/>
  <c r="J336" i="33"/>
  <c r="K249" i="33"/>
  <c r="K234" i="33"/>
  <c r="K243" i="33"/>
  <c r="K228" i="33"/>
  <c r="K241" i="33"/>
  <c r="K226" i="33"/>
  <c r="K250" i="33"/>
  <c r="K235" i="33"/>
  <c r="K244" i="33"/>
  <c r="K229" i="33"/>
  <c r="K248" i="33"/>
  <c r="K233" i="33"/>
  <c r="K310" i="51"/>
  <c r="K413" i="51"/>
  <c r="K425" i="51" s="1"/>
  <c r="K135" i="61"/>
  <c r="K56" i="33"/>
  <c r="K70" i="1"/>
  <c r="K5" i="59" s="1"/>
  <c r="K240" i="33"/>
  <c r="K225" i="33"/>
  <c r="DZ112" i="57"/>
  <c r="DZ115" i="57" s="1"/>
  <c r="DY115" i="57"/>
  <c r="K107" i="33"/>
  <c r="K106" i="33"/>
  <c r="K306" i="51"/>
  <c r="K55" i="59" l="1"/>
  <c r="K55" i="33"/>
  <c r="L59" i="33"/>
  <c r="K184" i="33"/>
  <c r="K167" i="33"/>
  <c r="K239" i="33"/>
  <c r="K251" i="33" s="1"/>
  <c r="K224" i="33"/>
  <c r="K236" i="33" s="1"/>
  <c r="I9" i="59"/>
  <c r="J376" i="33"/>
  <c r="K56" i="59"/>
  <c r="K103" i="61"/>
  <c r="K117" i="61" s="1"/>
  <c r="K57" i="33"/>
  <c r="K57" i="59" s="1"/>
  <c r="K64" i="33"/>
  <c r="K147" i="61"/>
  <c r="K161" i="61" s="1"/>
  <c r="K149" i="61"/>
  <c r="K351" i="51"/>
  <c r="K352" i="51"/>
  <c r="K347" i="51"/>
  <c r="K355" i="51"/>
  <c r="K354" i="51"/>
  <c r="K350" i="51"/>
  <c r="K349" i="51"/>
  <c r="K344" i="51"/>
  <c r="K346" i="51"/>
  <c r="K345" i="51"/>
  <c r="K348" i="51"/>
  <c r="K353" i="51"/>
  <c r="K61" i="59" l="1"/>
  <c r="K65" i="33"/>
  <c r="L84" i="33" s="1"/>
  <c r="K113" i="33"/>
  <c r="K119" i="33" s="1"/>
  <c r="K185" i="33"/>
  <c r="K114" i="33" s="1"/>
  <c r="K186" i="33"/>
  <c r="L60" i="33"/>
  <c r="M61" i="33"/>
  <c r="K71" i="33"/>
  <c r="L58" i="59" l="1"/>
  <c r="L4" i="56"/>
  <c r="M59" i="59"/>
  <c r="N62" i="33"/>
  <c r="N60" i="59" s="1"/>
  <c r="K63" i="59"/>
  <c r="K70" i="33"/>
  <c r="L9" i="55"/>
  <c r="L91" i="33"/>
  <c r="L8" i="55" l="1"/>
  <c r="L107" i="41"/>
  <c r="L106" i="41" s="1"/>
  <c r="L109" i="41" s="1"/>
  <c r="L103" i="41" s="1"/>
  <c r="L107" i="32"/>
  <c r="L106" i="32" s="1"/>
  <c r="L109" i="32" s="1"/>
  <c r="L103" i="32" s="1"/>
  <c r="L107" i="1"/>
  <c r="L107" i="43"/>
  <c r="L106" i="43" s="1"/>
  <c r="L109" i="43" s="1"/>
  <c r="L103" i="43" s="1"/>
  <c r="L107" i="42"/>
  <c r="L106" i="42" s="1"/>
  <c r="L109" i="42" s="1"/>
  <c r="L103" i="42" s="1"/>
  <c r="L107" i="44"/>
  <c r="L106" i="44" s="1"/>
  <c r="L109" i="44" s="1"/>
  <c r="L103" i="44" s="1"/>
  <c r="L107" i="40"/>
  <c r="L106" i="40" s="1"/>
  <c r="L109" i="40" s="1"/>
  <c r="L103" i="40" s="1"/>
  <c r="L107" i="48"/>
  <c r="L106" i="48" s="1"/>
  <c r="L109" i="48" s="1"/>
  <c r="L103" i="48" s="1"/>
  <c r="L107" i="46"/>
  <c r="L106" i="46" s="1"/>
  <c r="L109" i="46" s="1"/>
  <c r="L103" i="46" s="1"/>
  <c r="L107" i="45"/>
  <c r="L106" i="45" s="1"/>
  <c r="L109" i="45" s="1"/>
  <c r="L103" i="45" s="1"/>
  <c r="L107" i="47"/>
  <c r="L106" i="47" s="1"/>
  <c r="L109" i="47" s="1"/>
  <c r="L103" i="47" s="1"/>
  <c r="L107" i="49"/>
  <c r="L106" i="49" s="1"/>
  <c r="L109" i="49" s="1"/>
  <c r="L103" i="49" s="1"/>
  <c r="K62" i="59"/>
  <c r="K81" i="1"/>
  <c r="K62" i="1" s="1"/>
  <c r="K63" i="1" s="1"/>
  <c r="K369" i="33"/>
  <c r="K375" i="33" s="1"/>
  <c r="K81" i="32"/>
  <c r="K62" i="32" s="1"/>
  <c r="K63" i="32" s="1"/>
  <c r="K81" i="43"/>
  <c r="K62" i="43" s="1"/>
  <c r="K63" i="43" s="1"/>
  <c r="K81" i="41"/>
  <c r="K62" i="41" s="1"/>
  <c r="K63" i="41" s="1"/>
  <c r="K81" i="40"/>
  <c r="K62" i="40" s="1"/>
  <c r="K63" i="40" s="1"/>
  <c r="K81" i="42"/>
  <c r="K62" i="42" s="1"/>
  <c r="K63" i="42" s="1"/>
  <c r="K81" i="45"/>
  <c r="K62" i="45" s="1"/>
  <c r="K63" i="45" s="1"/>
  <c r="K81" i="47"/>
  <c r="K62" i="47" s="1"/>
  <c r="K63" i="47" s="1"/>
  <c r="K81" i="44"/>
  <c r="K62" i="44" s="1"/>
  <c r="K63" i="44" s="1"/>
  <c r="K81" i="46"/>
  <c r="K62" i="46" s="1"/>
  <c r="K63" i="46" s="1"/>
  <c r="K3" i="56"/>
  <c r="K81" i="48"/>
  <c r="K62" i="48" s="1"/>
  <c r="K63" i="48" s="1"/>
  <c r="K81" i="49"/>
  <c r="K62" i="49" s="1"/>
  <c r="K63" i="49" s="1"/>
  <c r="L72" i="33"/>
  <c r="K64" i="46" l="1"/>
  <c r="K65" i="46" s="1"/>
  <c r="K155" i="46"/>
  <c r="L101" i="45"/>
  <c r="L216" i="33" s="1"/>
  <c r="L66" i="45"/>
  <c r="K64" i="49"/>
  <c r="K65" i="49" s="1"/>
  <c r="K155" i="49"/>
  <c r="K64" i="45"/>
  <c r="K65" i="45" s="1"/>
  <c r="K155" i="45"/>
  <c r="K155" i="1"/>
  <c r="K64" i="1"/>
  <c r="L101" i="40"/>
  <c r="L214" i="33" s="1"/>
  <c r="L66" i="40"/>
  <c r="L64" i="59"/>
  <c r="K37" i="56"/>
  <c r="K38" i="56" s="1"/>
  <c r="K55" i="56"/>
  <c r="K56" i="56" s="1"/>
  <c r="K47" i="56"/>
  <c r="K42" i="56"/>
  <c r="K43" i="56" s="1"/>
  <c r="K64" i="42"/>
  <c r="K65" i="42" s="1"/>
  <c r="K155" i="42"/>
  <c r="K64" i="32"/>
  <c r="K65" i="32" s="1"/>
  <c r="K155" i="32"/>
  <c r="L101" i="49"/>
  <c r="L220" i="33" s="1"/>
  <c r="L66" i="49"/>
  <c r="L101" i="42"/>
  <c r="L212" i="33" s="1"/>
  <c r="L66" i="42"/>
  <c r="K64" i="47"/>
  <c r="K65" i="47" s="1"/>
  <c r="K155" i="47"/>
  <c r="K64" i="41"/>
  <c r="K65" i="41" s="1"/>
  <c r="K155" i="41"/>
  <c r="L101" i="46"/>
  <c r="L217" i="33" s="1"/>
  <c r="L66" i="46"/>
  <c r="L101" i="32"/>
  <c r="L210" i="33" s="1"/>
  <c r="L66" i="32"/>
  <c r="K64" i="48"/>
  <c r="K65" i="48" s="1"/>
  <c r="K155" i="48"/>
  <c r="K155" i="40"/>
  <c r="K64" i="40"/>
  <c r="K65" i="40" s="1"/>
  <c r="L101" i="47"/>
  <c r="L218" i="33" s="1"/>
  <c r="L66" i="47"/>
  <c r="L101" i="44"/>
  <c r="L215" i="33" s="1"/>
  <c r="L66" i="44"/>
  <c r="L101" i="41"/>
  <c r="L211" i="33" s="1"/>
  <c r="L66" i="41"/>
  <c r="K155" i="44"/>
  <c r="K64" i="44"/>
  <c r="K65" i="44" s="1"/>
  <c r="K155" i="43"/>
  <c r="K64" i="43"/>
  <c r="K65" i="43" s="1"/>
  <c r="L101" i="48"/>
  <c r="L219" i="33" s="1"/>
  <c r="L66" i="48"/>
  <c r="L101" i="43"/>
  <c r="L213" i="33" s="1"/>
  <c r="L66" i="43"/>
  <c r="L97" i="33"/>
  <c r="L106" i="1"/>
  <c r="L83" i="33"/>
  <c r="L90" i="33"/>
  <c r="L41" i="56" l="1"/>
  <c r="K12" i="61"/>
  <c r="K26" i="61" s="1"/>
  <c r="K68" i="47"/>
  <c r="K9" i="61"/>
  <c r="K23" i="61" s="1"/>
  <c r="K68" i="44"/>
  <c r="K5" i="61"/>
  <c r="K19" i="61" s="1"/>
  <c r="K68" i="41"/>
  <c r="L109" i="1"/>
  <c r="L103" i="1" s="1"/>
  <c r="L96" i="33"/>
  <c r="L104" i="33" s="1"/>
  <c r="K4" i="61"/>
  <c r="K18" i="61" s="1"/>
  <c r="K68" i="32"/>
  <c r="L46" i="56"/>
  <c r="K49" i="56"/>
  <c r="K14" i="61"/>
  <c r="K28" i="61" s="1"/>
  <c r="K68" i="49"/>
  <c r="K7" i="61"/>
  <c r="K21" i="61" s="1"/>
  <c r="K68" i="43"/>
  <c r="K59" i="1"/>
  <c r="K65" i="1"/>
  <c r="K10" i="61"/>
  <c r="K24" i="61" s="1"/>
  <c r="K68" i="45"/>
  <c r="K6" i="61"/>
  <c r="K20" i="61" s="1"/>
  <c r="K68" i="42"/>
  <c r="K60" i="56"/>
  <c r="K133" i="33" s="1"/>
  <c r="K59" i="56"/>
  <c r="K8" i="61"/>
  <c r="K22" i="61" s="1"/>
  <c r="K68" i="40"/>
  <c r="K13" i="61"/>
  <c r="K27" i="61" s="1"/>
  <c r="K68" i="48"/>
  <c r="K52" i="56"/>
  <c r="K11" i="61"/>
  <c r="K25" i="61" s="1"/>
  <c r="K68" i="46"/>
  <c r="K48" i="56" l="1"/>
  <c r="K43" i="33"/>
  <c r="K68" i="1"/>
  <c r="K3" i="61"/>
  <c r="K139" i="32"/>
  <c r="K73" i="32"/>
  <c r="L74" i="32" s="1"/>
  <c r="K73" i="48"/>
  <c r="L74" i="48" s="1"/>
  <c r="K139" i="48"/>
  <c r="K84" i="48"/>
  <c r="K139" i="43"/>
  <c r="K73" i="43"/>
  <c r="L74" i="43" s="1"/>
  <c r="K84" i="49"/>
  <c r="K139" i="49"/>
  <c r="K73" i="49"/>
  <c r="L74" i="49" s="1"/>
  <c r="K73" i="47"/>
  <c r="L74" i="47" s="1"/>
  <c r="K139" i="47"/>
  <c r="L101" i="1"/>
  <c r="L209" i="33" s="1"/>
  <c r="L66" i="1"/>
  <c r="K139" i="44"/>
  <c r="K73" i="44"/>
  <c r="L74" i="44" s="1"/>
  <c r="K139" i="40"/>
  <c r="K73" i="40"/>
  <c r="L74" i="40" s="1"/>
  <c r="K132" i="33"/>
  <c r="K75" i="59" s="1"/>
  <c r="K61" i="56"/>
  <c r="K84" i="45"/>
  <c r="K139" i="45"/>
  <c r="K73" i="45"/>
  <c r="L74" i="45" s="1"/>
  <c r="K139" i="46"/>
  <c r="K73" i="46"/>
  <c r="L74" i="46" s="1"/>
  <c r="K139" i="41"/>
  <c r="K73" i="41"/>
  <c r="L74" i="41" s="1"/>
  <c r="K139" i="42"/>
  <c r="K73" i="42"/>
  <c r="L74" i="42" s="1"/>
  <c r="N136" i="51" l="1"/>
  <c r="L280" i="51"/>
  <c r="L85" i="43"/>
  <c r="L61" i="43"/>
  <c r="K84" i="40"/>
  <c r="K363" i="33"/>
  <c r="K87" i="49"/>
  <c r="K83" i="49"/>
  <c r="K88" i="49"/>
  <c r="K359" i="33"/>
  <c r="K83" i="45"/>
  <c r="K87" i="45"/>
  <c r="K88" i="45"/>
  <c r="L287" i="51"/>
  <c r="L85" i="49"/>
  <c r="L61" i="49"/>
  <c r="K134" i="33"/>
  <c r="K76" i="59" s="1"/>
  <c r="K62" i="56"/>
  <c r="K135" i="33" s="1"/>
  <c r="K84" i="44"/>
  <c r="L285" i="51"/>
  <c r="L85" i="47"/>
  <c r="L61" i="47"/>
  <c r="L277" i="51"/>
  <c r="L85" i="32"/>
  <c r="L61" i="32"/>
  <c r="L279" i="51"/>
  <c r="L85" i="42"/>
  <c r="L61" i="42"/>
  <c r="L286" i="51"/>
  <c r="L85" i="48"/>
  <c r="L61" i="48"/>
  <c r="K46" i="33"/>
  <c r="K49" i="59" s="1"/>
  <c r="K73" i="1"/>
  <c r="L74" i="1" s="1"/>
  <c r="K84" i="1"/>
  <c r="K139" i="1"/>
  <c r="L282" i="51"/>
  <c r="L85" i="44"/>
  <c r="L61" i="44"/>
  <c r="L278" i="51"/>
  <c r="L85" i="41"/>
  <c r="L61" i="41"/>
  <c r="K38" i="33"/>
  <c r="K44" i="33"/>
  <c r="K42" i="33"/>
  <c r="K47" i="59" s="1"/>
  <c r="K40" i="33"/>
  <c r="K84" i="43"/>
  <c r="K362" i="33"/>
  <c r="K88" i="48"/>
  <c r="K83" i="48"/>
  <c r="K87" i="48"/>
  <c r="K84" i="42"/>
  <c r="K84" i="32"/>
  <c r="K84" i="46"/>
  <c r="K15" i="61"/>
  <c r="K29" i="61" s="1"/>
  <c r="K17" i="61"/>
  <c r="L283" i="51"/>
  <c r="L85" i="45"/>
  <c r="L61" i="45"/>
  <c r="L281" i="51"/>
  <c r="L85" i="40"/>
  <c r="L61" i="40"/>
  <c r="K84" i="47"/>
  <c r="K84" i="41"/>
  <c r="L284" i="51"/>
  <c r="L85" i="46"/>
  <c r="L61" i="46"/>
  <c r="CC58" i="57" l="1"/>
  <c r="L67" i="47"/>
  <c r="L78" i="47"/>
  <c r="L77" i="47"/>
  <c r="L128" i="47"/>
  <c r="L112" i="47"/>
  <c r="CC57" i="57"/>
  <c r="L77" i="46"/>
  <c r="L67" i="46"/>
  <c r="L78" i="46"/>
  <c r="L128" i="46"/>
  <c r="L112" i="46"/>
  <c r="K361" i="33"/>
  <c r="K88" i="47"/>
  <c r="K87" i="47"/>
  <c r="K83" i="47"/>
  <c r="K357" i="33"/>
  <c r="K87" i="40"/>
  <c r="K83" i="40"/>
  <c r="K88" i="40"/>
  <c r="CC51" i="57"/>
  <c r="L67" i="41"/>
  <c r="L128" i="41"/>
  <c r="L78" i="41"/>
  <c r="L77" i="41"/>
  <c r="L112" i="41"/>
  <c r="CC60" i="57"/>
  <c r="L67" i="49"/>
  <c r="L128" i="49"/>
  <c r="L78" i="49"/>
  <c r="L77" i="49"/>
  <c r="L112" i="49"/>
  <c r="N135" i="51"/>
  <c r="K214" i="51"/>
  <c r="K230" i="51" s="1"/>
  <c r="K57" i="61"/>
  <c r="K71" i="61" s="1"/>
  <c r="K405" i="33"/>
  <c r="K132" i="48"/>
  <c r="K133" i="48" s="1"/>
  <c r="K134" i="48" s="1"/>
  <c r="K90" i="48"/>
  <c r="J129" i="48"/>
  <c r="K130" i="48"/>
  <c r="CC54" i="57"/>
  <c r="L60" i="40"/>
  <c r="L128" i="40"/>
  <c r="L78" i="40"/>
  <c r="L77" i="40"/>
  <c r="L67" i="40"/>
  <c r="L112" i="40"/>
  <c r="K360" i="33"/>
  <c r="K88" i="46"/>
  <c r="K87" i="46"/>
  <c r="K83" i="46"/>
  <c r="CC50" i="57"/>
  <c r="L77" i="32"/>
  <c r="L128" i="32"/>
  <c r="L78" i="32"/>
  <c r="L67" i="32"/>
  <c r="L112" i="32"/>
  <c r="K356" i="33"/>
  <c r="K87" i="43"/>
  <c r="K88" i="43"/>
  <c r="K83" i="43"/>
  <c r="K77" i="59"/>
  <c r="L50" i="32"/>
  <c r="L50" i="42"/>
  <c r="L50" i="43"/>
  <c r="L50" i="45"/>
  <c r="L50" i="49"/>
  <c r="L50" i="44"/>
  <c r="L50" i="40"/>
  <c r="L50" i="1"/>
  <c r="L50" i="47"/>
  <c r="L50" i="41"/>
  <c r="L50" i="48"/>
  <c r="L50" i="46"/>
  <c r="L276" i="51"/>
  <c r="L85" i="1"/>
  <c r="L49" i="33" s="1"/>
  <c r="L51" i="59" s="1"/>
  <c r="L61" i="1"/>
  <c r="K354" i="33"/>
  <c r="K83" i="41"/>
  <c r="K87" i="41"/>
  <c r="K88" i="41"/>
  <c r="K211" i="51"/>
  <c r="K227" i="51" s="1"/>
  <c r="K54" i="61"/>
  <c r="K68" i="61" s="1"/>
  <c r="K402" i="33"/>
  <c r="K132" i="45"/>
  <c r="K133" i="45" s="1"/>
  <c r="K134" i="45" s="1"/>
  <c r="K90" i="45"/>
  <c r="J129" i="45"/>
  <c r="K130" i="45"/>
  <c r="K48" i="33"/>
  <c r="K83" i="1"/>
  <c r="K352" i="33"/>
  <c r="K87" i="1"/>
  <c r="K88" i="1"/>
  <c r="K215" i="51"/>
  <c r="K231" i="51" s="1"/>
  <c r="K58" i="61"/>
  <c r="K72" i="61" s="1"/>
  <c r="K406" i="33"/>
  <c r="K132" i="49"/>
  <c r="K133" i="49" s="1"/>
  <c r="K134" i="49" s="1"/>
  <c r="K90" i="49"/>
  <c r="K130" i="49"/>
  <c r="J129" i="49"/>
  <c r="K358" i="33"/>
  <c r="K88" i="44"/>
  <c r="K83" i="44"/>
  <c r="K87" i="44"/>
  <c r="CC55" i="57"/>
  <c r="L67" i="44"/>
  <c r="L77" i="44"/>
  <c r="L128" i="44"/>
  <c r="L78" i="44"/>
  <c r="L112" i="44"/>
  <c r="CC56" i="57"/>
  <c r="L67" i="45"/>
  <c r="L128" i="45"/>
  <c r="L78" i="45"/>
  <c r="L77" i="45"/>
  <c r="L112" i="45"/>
  <c r="CC59" i="57"/>
  <c r="L67" i="48"/>
  <c r="L77" i="48"/>
  <c r="L78" i="48"/>
  <c r="L128" i="48"/>
  <c r="L112" i="48"/>
  <c r="CC53" i="57"/>
  <c r="L67" i="43"/>
  <c r="L77" i="43"/>
  <c r="L128" i="43"/>
  <c r="L78" i="43"/>
  <c r="L112" i="43"/>
  <c r="CC52" i="57"/>
  <c r="L77" i="42"/>
  <c r="L128" i="42"/>
  <c r="L78" i="42"/>
  <c r="L67" i="42"/>
  <c r="L112" i="42"/>
  <c r="K87" i="32"/>
  <c r="K353" i="33"/>
  <c r="K83" i="32"/>
  <c r="K88" i="32"/>
  <c r="K355" i="33"/>
  <c r="K88" i="42"/>
  <c r="K87" i="42"/>
  <c r="K83" i="42"/>
  <c r="L119" i="43" l="1"/>
  <c r="L116" i="43"/>
  <c r="L288" i="33" s="1"/>
  <c r="L303" i="33" s="1"/>
  <c r="L114" i="43"/>
  <c r="L115" i="43" s="1"/>
  <c r="L258" i="33" s="1"/>
  <c r="L273" i="33" s="1"/>
  <c r="K210" i="51"/>
  <c r="K226" i="51" s="1"/>
  <c r="K53" i="61"/>
  <c r="K67" i="61" s="1"/>
  <c r="K401" i="33"/>
  <c r="K132" i="44"/>
  <c r="K133" i="44" s="1"/>
  <c r="K134" i="44" s="1"/>
  <c r="K90" i="44"/>
  <c r="K130" i="44"/>
  <c r="J129" i="44"/>
  <c r="K212" i="51"/>
  <c r="K228" i="51" s="1"/>
  <c r="K55" i="61"/>
  <c r="K69" i="61" s="1"/>
  <c r="K403" i="33"/>
  <c r="K132" i="46"/>
  <c r="K133" i="46" s="1"/>
  <c r="K134" i="46" s="1"/>
  <c r="K90" i="46"/>
  <c r="K130" i="46"/>
  <c r="J129" i="46"/>
  <c r="L119" i="40"/>
  <c r="L116" i="40"/>
  <c r="L289" i="33" s="1"/>
  <c r="L304" i="33" s="1"/>
  <c r="L114" i="40"/>
  <c r="L115" i="40" s="1"/>
  <c r="L259" i="33" s="1"/>
  <c r="L274" i="33" s="1"/>
  <c r="L288" i="51"/>
  <c r="L290" i="51" s="1"/>
  <c r="J131" i="49"/>
  <c r="J137" i="49"/>
  <c r="K206" i="51"/>
  <c r="K222" i="51" s="1"/>
  <c r="K49" i="61"/>
  <c r="K63" i="61" s="1"/>
  <c r="K397" i="33"/>
  <c r="K132" i="41"/>
  <c r="K133" i="41" s="1"/>
  <c r="K134" i="41" s="1"/>
  <c r="K90" i="41"/>
  <c r="K130" i="41"/>
  <c r="J129" i="41"/>
  <c r="K213" i="51"/>
  <c r="K229" i="51" s="1"/>
  <c r="K56" i="61"/>
  <c r="K70" i="61" s="1"/>
  <c r="K404" i="33"/>
  <c r="K132" i="47"/>
  <c r="K133" i="47" s="1"/>
  <c r="K134" i="47" s="1"/>
  <c r="K90" i="47"/>
  <c r="J129" i="47"/>
  <c r="K130" i="47"/>
  <c r="K204" i="51"/>
  <c r="K220" i="51" s="1"/>
  <c r="K47" i="61"/>
  <c r="K61" i="61" s="1"/>
  <c r="K395" i="33"/>
  <c r="K132" i="1"/>
  <c r="K133" i="1" s="1"/>
  <c r="K134" i="1" s="1"/>
  <c r="K90" i="1"/>
  <c r="K130" i="1"/>
  <c r="J129" i="1"/>
  <c r="L116" i="45"/>
  <c r="L291" i="33" s="1"/>
  <c r="L306" i="33" s="1"/>
  <c r="L119" i="45"/>
  <c r="L114" i="45"/>
  <c r="L115" i="45" s="1"/>
  <c r="L261" i="33" s="1"/>
  <c r="K208" i="51"/>
  <c r="K224" i="51" s="1"/>
  <c r="K399" i="33"/>
  <c r="K51" i="61"/>
  <c r="K65" i="61" s="1"/>
  <c r="K132" i="43"/>
  <c r="K133" i="43" s="1"/>
  <c r="K134" i="43" s="1"/>
  <c r="K90" i="43"/>
  <c r="J129" i="43"/>
  <c r="K130" i="43"/>
  <c r="L119" i="49"/>
  <c r="L116" i="49"/>
  <c r="L295" i="33" s="1"/>
  <c r="L310" i="33" s="1"/>
  <c r="L114" i="49"/>
  <c r="L115" i="49" s="1"/>
  <c r="L265" i="33" s="1"/>
  <c r="J79" i="48"/>
  <c r="K148" i="48" s="1"/>
  <c r="K136" i="48"/>
  <c r="L119" i="47"/>
  <c r="L116" i="47"/>
  <c r="L293" i="33" s="1"/>
  <c r="L308" i="33" s="1"/>
  <c r="L114" i="47"/>
  <c r="L115" i="47" s="1"/>
  <c r="L263" i="33" s="1"/>
  <c r="L278" i="33" s="1"/>
  <c r="K93" i="48"/>
  <c r="K94" i="48" s="1"/>
  <c r="K91" i="48"/>
  <c r="L119" i="48"/>
  <c r="L116" i="48"/>
  <c r="L294" i="33" s="1"/>
  <c r="L309" i="33" s="1"/>
  <c r="L114" i="48"/>
  <c r="L115" i="48" s="1"/>
  <c r="L264" i="33" s="1"/>
  <c r="J79" i="49"/>
  <c r="K148" i="49" s="1"/>
  <c r="K136" i="49"/>
  <c r="J131" i="45"/>
  <c r="J137" i="45"/>
  <c r="K93" i="45"/>
  <c r="K94" i="45" s="1"/>
  <c r="K91" i="45"/>
  <c r="L116" i="32"/>
  <c r="L285" i="33" s="1"/>
  <c r="L300" i="33" s="1"/>
  <c r="L119" i="32"/>
  <c r="L114" i="32"/>
  <c r="L115" i="32" s="1"/>
  <c r="L255" i="33" s="1"/>
  <c r="L270" i="33" s="1"/>
  <c r="L119" i="44"/>
  <c r="L116" i="44"/>
  <c r="L290" i="33" s="1"/>
  <c r="L305" i="33" s="1"/>
  <c r="L114" i="44"/>
  <c r="L115" i="44" s="1"/>
  <c r="L260" i="33" s="1"/>
  <c r="L275" i="33" s="1"/>
  <c r="J131" i="48"/>
  <c r="J137" i="48"/>
  <c r="K364" i="33"/>
  <c r="K50" i="59"/>
  <c r="K59" i="61"/>
  <c r="K73" i="61" s="1"/>
  <c r="K52" i="33"/>
  <c r="K53" i="59" s="1"/>
  <c r="K87" i="33"/>
  <c r="K53" i="33"/>
  <c r="K54" i="59" s="1"/>
  <c r="K209" i="51"/>
  <c r="K225" i="51" s="1"/>
  <c r="K52" i="61"/>
  <c r="K66" i="61" s="1"/>
  <c r="K400" i="33"/>
  <c r="K132" i="40"/>
  <c r="K133" i="40" s="1"/>
  <c r="K134" i="40" s="1"/>
  <c r="K90" i="40"/>
  <c r="J129" i="40"/>
  <c r="K130" i="40"/>
  <c r="K93" i="49"/>
  <c r="K94" i="49" s="1"/>
  <c r="K91" i="49"/>
  <c r="L119" i="46"/>
  <c r="L116" i="46"/>
  <c r="L292" i="33" s="1"/>
  <c r="L307" i="33" s="1"/>
  <c r="L114" i="46"/>
  <c r="L115" i="46" s="1"/>
  <c r="L262" i="33" s="1"/>
  <c r="K51" i="33"/>
  <c r="K52" i="59" s="1"/>
  <c r="L116" i="42"/>
  <c r="L287" i="33" s="1"/>
  <c r="L302" i="33" s="1"/>
  <c r="L119" i="42"/>
  <c r="L114" i="42"/>
  <c r="L115" i="42" s="1"/>
  <c r="L257" i="33" s="1"/>
  <c r="L272" i="33" s="1"/>
  <c r="CC49" i="57"/>
  <c r="CC61" i="57" s="1"/>
  <c r="L39" i="33"/>
  <c r="L67" i="1"/>
  <c r="L45" i="33" s="1"/>
  <c r="L78" i="1"/>
  <c r="L77" i="1"/>
  <c r="L128" i="1"/>
  <c r="L112" i="1"/>
  <c r="K136" i="45"/>
  <c r="J79" i="45"/>
  <c r="K148" i="45" s="1"/>
  <c r="K207" i="51"/>
  <c r="K223" i="51" s="1"/>
  <c r="K50" i="61"/>
  <c r="K64" i="61" s="1"/>
  <c r="K398" i="33"/>
  <c r="K132" i="42"/>
  <c r="K133" i="42" s="1"/>
  <c r="K134" i="42" s="1"/>
  <c r="K90" i="42"/>
  <c r="K130" i="42"/>
  <c r="J129" i="42"/>
  <c r="K205" i="51"/>
  <c r="K221" i="51" s="1"/>
  <c r="K48" i="61"/>
  <c r="K62" i="61" s="1"/>
  <c r="K396" i="33"/>
  <c r="K132" i="32"/>
  <c r="K133" i="32" s="1"/>
  <c r="K134" i="32" s="1"/>
  <c r="K90" i="32"/>
  <c r="K130" i="32"/>
  <c r="J129" i="32"/>
  <c r="L119" i="41"/>
  <c r="L116" i="41"/>
  <c r="L286" i="33" s="1"/>
  <c r="L301" i="33" s="1"/>
  <c r="L114" i="41"/>
  <c r="L115" i="41" s="1"/>
  <c r="L256" i="33" s="1"/>
  <c r="L271" i="33" s="1"/>
  <c r="I141" i="49" l="1"/>
  <c r="J140" i="49"/>
  <c r="K93" i="43"/>
  <c r="K94" i="43" s="1"/>
  <c r="K91" i="43"/>
  <c r="J131" i="40"/>
  <c r="J137" i="40"/>
  <c r="J79" i="43"/>
  <c r="K148" i="43" s="1"/>
  <c r="K136" i="43"/>
  <c r="L295" i="51"/>
  <c r="L293" i="51"/>
  <c r="L301" i="51"/>
  <c r="L300" i="51"/>
  <c r="L298" i="51"/>
  <c r="L294" i="51"/>
  <c r="L296" i="51"/>
  <c r="L299" i="51"/>
  <c r="L292" i="51"/>
  <c r="L291" i="51"/>
  <c r="L305" i="51" s="1"/>
  <c r="L309" i="51" s="1"/>
  <c r="L297" i="51"/>
  <c r="K93" i="42"/>
  <c r="K94" i="42" s="1"/>
  <c r="K91" i="42"/>
  <c r="K71" i="59"/>
  <c r="J79" i="40"/>
  <c r="K148" i="40" s="1"/>
  <c r="K136" i="40"/>
  <c r="L124" i="49"/>
  <c r="L121" i="49"/>
  <c r="L102" i="49"/>
  <c r="L71" i="49" s="1"/>
  <c r="K136" i="42"/>
  <c r="J79" i="42"/>
  <c r="K148" i="42" s="1"/>
  <c r="I141" i="48"/>
  <c r="J140" i="48"/>
  <c r="L116" i="1"/>
  <c r="L284" i="33" s="1"/>
  <c r="L119" i="1"/>
  <c r="L114" i="1"/>
  <c r="K93" i="46"/>
  <c r="K94" i="46" s="1"/>
  <c r="K91" i="46"/>
  <c r="K93" i="40"/>
  <c r="K94" i="40" s="1"/>
  <c r="K91" i="40"/>
  <c r="K136" i="41"/>
  <c r="J79" i="41"/>
  <c r="K148" i="41" s="1"/>
  <c r="J131" i="42"/>
  <c r="J137" i="42"/>
  <c r="J131" i="46"/>
  <c r="J137" i="46"/>
  <c r="L124" i="32"/>
  <c r="L102" i="32"/>
  <c r="L71" i="32" s="1"/>
  <c r="L121" i="32"/>
  <c r="K136" i="44"/>
  <c r="J79" i="44"/>
  <c r="K148" i="44" s="1"/>
  <c r="J131" i="43"/>
  <c r="J137" i="43"/>
  <c r="L276" i="33"/>
  <c r="J131" i="1"/>
  <c r="J137" i="1"/>
  <c r="K334" i="33"/>
  <c r="K347" i="33" s="1"/>
  <c r="J131" i="47"/>
  <c r="J137" i="47"/>
  <c r="L121" i="47"/>
  <c r="L102" i="47"/>
  <c r="L71" i="47" s="1"/>
  <c r="L124" i="47"/>
  <c r="L102" i="40"/>
  <c r="L71" i="40" s="1"/>
  <c r="L124" i="40"/>
  <c r="L121" i="40"/>
  <c r="L102" i="45"/>
  <c r="L71" i="45" s="1"/>
  <c r="L121" i="45"/>
  <c r="L124" i="45"/>
  <c r="L48" i="59"/>
  <c r="K69" i="59"/>
  <c r="J79" i="1"/>
  <c r="K148" i="1" s="1"/>
  <c r="K136" i="1"/>
  <c r="L102" i="42"/>
  <c r="L71" i="42" s="1"/>
  <c r="L124" i="42"/>
  <c r="L121" i="42"/>
  <c r="L277" i="33"/>
  <c r="L279" i="33"/>
  <c r="K93" i="47"/>
  <c r="K94" i="47" s="1"/>
  <c r="K91" i="47"/>
  <c r="J79" i="32"/>
  <c r="K148" i="32" s="1"/>
  <c r="K136" i="32"/>
  <c r="K93" i="41"/>
  <c r="K94" i="41" s="1"/>
  <c r="K91" i="41"/>
  <c r="L102" i="44"/>
  <c r="L71" i="44" s="1"/>
  <c r="L124" i="44"/>
  <c r="L121" i="44"/>
  <c r="K409" i="33"/>
  <c r="K79" i="59" s="1"/>
  <c r="K410" i="33"/>
  <c r="K80" i="59" s="1"/>
  <c r="K411" i="33"/>
  <c r="K81" i="59" s="1"/>
  <c r="K408" i="33"/>
  <c r="K78" i="59" s="1"/>
  <c r="I141" i="45"/>
  <c r="J140" i="45"/>
  <c r="J79" i="47"/>
  <c r="K148" i="47" s="1"/>
  <c r="K136" i="47"/>
  <c r="K93" i="32"/>
  <c r="K94" i="32" s="1"/>
  <c r="K91" i="32"/>
  <c r="L280" i="33"/>
  <c r="K93" i="44"/>
  <c r="K94" i="44" s="1"/>
  <c r="K91" i="44"/>
  <c r="L102" i="46"/>
  <c r="L71" i="46" s="1"/>
  <c r="L124" i="46"/>
  <c r="L121" i="46"/>
  <c r="L121" i="48"/>
  <c r="L102" i="48"/>
  <c r="L71" i="48" s="1"/>
  <c r="L124" i="48"/>
  <c r="J131" i="41"/>
  <c r="J137" i="41"/>
  <c r="L121" i="41"/>
  <c r="L102" i="41"/>
  <c r="L71" i="41" s="1"/>
  <c r="L124" i="41"/>
  <c r="K333" i="33"/>
  <c r="K346" i="33" s="1"/>
  <c r="K330" i="33"/>
  <c r="K343" i="33" s="1"/>
  <c r="J79" i="46"/>
  <c r="K148" i="46" s="1"/>
  <c r="K136" i="46"/>
  <c r="K93" i="1"/>
  <c r="K94" i="1" s="1"/>
  <c r="K91" i="1"/>
  <c r="J131" i="44"/>
  <c r="J137" i="44"/>
  <c r="J131" i="32"/>
  <c r="J137" i="32"/>
  <c r="L102" i="43"/>
  <c r="L71" i="43" s="1"/>
  <c r="L124" i="43"/>
  <c r="L121" i="43"/>
  <c r="I141" i="47" l="1"/>
  <c r="J140" i="47"/>
  <c r="K331" i="33"/>
  <c r="K344" i="33" s="1"/>
  <c r="L424" i="51"/>
  <c r="L146" i="61"/>
  <c r="L160" i="61" s="1"/>
  <c r="C174" i="61" s="1"/>
  <c r="L70" i="49"/>
  <c r="L161" i="33"/>
  <c r="L86" i="44"/>
  <c r="J70" i="59"/>
  <c r="M132" i="51"/>
  <c r="I141" i="1"/>
  <c r="J140" i="1"/>
  <c r="L158" i="33"/>
  <c r="L86" i="42"/>
  <c r="L143" i="61"/>
  <c r="L157" i="61" s="1"/>
  <c r="C171" i="61" s="1"/>
  <c r="L421" i="51"/>
  <c r="L70" i="46"/>
  <c r="L420" i="51"/>
  <c r="L142" i="61"/>
  <c r="L156" i="61" s="1"/>
  <c r="C170" i="61" s="1"/>
  <c r="L70" i="45"/>
  <c r="K326" i="33"/>
  <c r="K339" i="33" s="1"/>
  <c r="L419" i="51"/>
  <c r="L141" i="61"/>
  <c r="L155" i="61" s="1"/>
  <c r="C169" i="61" s="1"/>
  <c r="L70" i="44"/>
  <c r="K329" i="33"/>
  <c r="K342" i="33" s="1"/>
  <c r="K323" i="33"/>
  <c r="M133" i="51"/>
  <c r="J72" i="59"/>
  <c r="I141" i="40"/>
  <c r="J140" i="40"/>
  <c r="I141" i="32"/>
  <c r="J140" i="32"/>
  <c r="L166" i="33"/>
  <c r="L86" i="49"/>
  <c r="L156" i="33"/>
  <c r="L86" i="32"/>
  <c r="L162" i="33"/>
  <c r="L86" i="45"/>
  <c r="L160" i="33"/>
  <c r="L86" i="40"/>
  <c r="M134" i="51"/>
  <c r="I141" i="44"/>
  <c r="J140" i="44"/>
  <c r="K324" i="33"/>
  <c r="K337" i="33" s="1"/>
  <c r="L157" i="33"/>
  <c r="L86" i="41"/>
  <c r="L165" i="33"/>
  <c r="L86" i="48"/>
  <c r="L423" i="51"/>
  <c r="L145" i="61"/>
  <c r="L159" i="61" s="1"/>
  <c r="C173" i="61" s="1"/>
  <c r="L70" i="48"/>
  <c r="L418" i="51"/>
  <c r="L140" i="61"/>
  <c r="L154" i="61" s="1"/>
  <c r="C168" i="61" s="1"/>
  <c r="L70" i="40"/>
  <c r="L69" i="40" s="1"/>
  <c r="L115" i="1"/>
  <c r="L254" i="33" s="1"/>
  <c r="L269" i="33" s="1"/>
  <c r="L281" i="33" s="1"/>
  <c r="L206" i="33"/>
  <c r="I141" i="43"/>
  <c r="J140" i="43"/>
  <c r="L416" i="51"/>
  <c r="L138" i="61"/>
  <c r="L152" i="61" s="1"/>
  <c r="C166" i="61" s="1"/>
  <c r="L70" i="42"/>
  <c r="K325" i="33"/>
  <c r="K338" i="33" s="1"/>
  <c r="L102" i="1"/>
  <c r="L71" i="1" s="1"/>
  <c r="L121" i="1"/>
  <c r="L124" i="33" s="1"/>
  <c r="L101" i="33" s="1"/>
  <c r="L124" i="1"/>
  <c r="L163" i="33"/>
  <c r="L86" i="46"/>
  <c r="K332" i="33"/>
  <c r="K345" i="33" s="1"/>
  <c r="L159" i="33"/>
  <c r="L86" i="43"/>
  <c r="L164" i="33"/>
  <c r="L86" i="47"/>
  <c r="L299" i="33"/>
  <c r="L311" i="33" s="1"/>
  <c r="L296" i="33"/>
  <c r="K328" i="33"/>
  <c r="K341" i="33" s="1"/>
  <c r="L415" i="51"/>
  <c r="L137" i="61"/>
  <c r="L151" i="61" s="1"/>
  <c r="C165" i="61" s="1"/>
  <c r="L70" i="41"/>
  <c r="L414" i="51"/>
  <c r="L136" i="61"/>
  <c r="L150" i="61" s="1"/>
  <c r="C164" i="61" s="1"/>
  <c r="L70" i="32"/>
  <c r="I141" i="46"/>
  <c r="J140" i="46"/>
  <c r="K327" i="33"/>
  <c r="K340" i="33" s="1"/>
  <c r="L417" i="51"/>
  <c r="L139" i="61"/>
  <c r="L153" i="61" s="1"/>
  <c r="C167" i="61" s="1"/>
  <c r="L70" i="43"/>
  <c r="L422" i="51"/>
  <c r="L144" i="61"/>
  <c r="L158" i="61" s="1"/>
  <c r="C172" i="61" s="1"/>
  <c r="L70" i="47"/>
  <c r="L304" i="51"/>
  <c r="I141" i="41"/>
  <c r="J140" i="41"/>
  <c r="I141" i="42"/>
  <c r="J140" i="42"/>
  <c r="L241" i="33" l="1"/>
  <c r="L226" i="33"/>
  <c r="L242" i="33"/>
  <c r="L227" i="33"/>
  <c r="L246" i="33"/>
  <c r="L231" i="33"/>
  <c r="L306" i="51"/>
  <c r="L308" i="51"/>
  <c r="L310" i="51" s="1"/>
  <c r="L244" i="33"/>
  <c r="L229" i="33"/>
  <c r="L247" i="33"/>
  <c r="L232" i="33"/>
  <c r="L245" i="33"/>
  <c r="L230" i="33"/>
  <c r="K366" i="33"/>
  <c r="K336" i="33"/>
  <c r="L243" i="33"/>
  <c r="L228" i="33"/>
  <c r="L413" i="51"/>
  <c r="L425" i="51" s="1"/>
  <c r="L135" i="61"/>
  <c r="L56" i="33"/>
  <c r="L70" i="1"/>
  <c r="L5" i="59" s="1"/>
  <c r="L250" i="33"/>
  <c r="L235" i="33"/>
  <c r="L240" i="33"/>
  <c r="L225" i="33"/>
  <c r="L106" i="33"/>
  <c r="L107" i="33"/>
  <c r="L249" i="33"/>
  <c r="L234" i="33"/>
  <c r="L248" i="33"/>
  <c r="L233" i="33"/>
  <c r="L155" i="33"/>
  <c r="L86" i="1"/>
  <c r="L50" i="33" s="1"/>
  <c r="L147" i="61" l="1"/>
  <c r="L161" i="61" s="1"/>
  <c r="C175" i="61" s="1"/>
  <c r="L149" i="61"/>
  <c r="C163" i="61" s="1"/>
  <c r="L56" i="59"/>
  <c r="L103" i="61"/>
  <c r="L117" i="61" s="1"/>
  <c r="C131" i="61" s="1"/>
  <c r="L57" i="33"/>
  <c r="L57" i="59" s="1"/>
  <c r="L64" i="33"/>
  <c r="L167" i="33"/>
  <c r="L184" i="33"/>
  <c r="L239" i="33"/>
  <c r="L251" i="33" s="1"/>
  <c r="L224" i="33"/>
  <c r="L236" i="33" s="1"/>
  <c r="L55" i="59"/>
  <c r="L55" i="33"/>
  <c r="M59" i="33"/>
  <c r="J9" i="59"/>
  <c r="K376" i="33"/>
  <c r="L351" i="51"/>
  <c r="L350" i="51"/>
  <c r="L352" i="51"/>
  <c r="L347" i="51"/>
  <c r="L355" i="51"/>
  <c r="L349" i="51"/>
  <c r="L354" i="51"/>
  <c r="L344" i="51"/>
  <c r="L353" i="51"/>
  <c r="L346" i="51"/>
  <c r="L345" i="51"/>
  <c r="L348" i="51"/>
  <c r="L113" i="33" l="1"/>
  <c r="L119" i="33" s="1"/>
  <c r="L185" i="33"/>
  <c r="L114" i="33" s="1"/>
  <c r="L186" i="33"/>
  <c r="M60" i="33"/>
  <c r="N61" i="33"/>
  <c r="L71" i="33"/>
  <c r="L61" i="59"/>
  <c r="L65" i="33"/>
  <c r="M84" i="33" s="1"/>
  <c r="L63" i="59" l="1"/>
  <c r="L70" i="33"/>
  <c r="M9" i="55"/>
  <c r="M91" i="33"/>
  <c r="N59" i="59"/>
  <c r="O62" i="33"/>
  <c r="O60" i="59" s="1"/>
  <c r="M58" i="59"/>
  <c r="M4" i="56"/>
  <c r="M8" i="55" l="1"/>
  <c r="M107" i="41"/>
  <c r="M106" i="41" s="1"/>
  <c r="M109" i="41" s="1"/>
  <c r="M103" i="41" s="1"/>
  <c r="M107" i="32"/>
  <c r="M106" i="32" s="1"/>
  <c r="M109" i="32" s="1"/>
  <c r="M103" i="32" s="1"/>
  <c r="M107" i="1"/>
  <c r="M107" i="42"/>
  <c r="M106" i="42" s="1"/>
  <c r="M109" i="42" s="1"/>
  <c r="M103" i="42" s="1"/>
  <c r="M107" i="43"/>
  <c r="M106" i="43" s="1"/>
  <c r="M109" i="43" s="1"/>
  <c r="M103" i="43" s="1"/>
  <c r="M107" i="40"/>
  <c r="M106" i="40" s="1"/>
  <c r="M109" i="40" s="1"/>
  <c r="M103" i="40" s="1"/>
  <c r="M107" i="44"/>
  <c r="M106" i="44" s="1"/>
  <c r="M109" i="44" s="1"/>
  <c r="M103" i="44" s="1"/>
  <c r="M107" i="48"/>
  <c r="M106" i="48" s="1"/>
  <c r="M109" i="48" s="1"/>
  <c r="M103" i="48" s="1"/>
  <c r="M107" i="45"/>
  <c r="M106" i="45" s="1"/>
  <c r="M109" i="45" s="1"/>
  <c r="M103" i="45" s="1"/>
  <c r="M107" i="47"/>
  <c r="M106" i="47" s="1"/>
  <c r="M109" i="47" s="1"/>
  <c r="M103" i="47" s="1"/>
  <c r="M107" i="49"/>
  <c r="M106" i="49" s="1"/>
  <c r="M109" i="49" s="1"/>
  <c r="M103" i="49" s="1"/>
  <c r="M107" i="46"/>
  <c r="M106" i="46" s="1"/>
  <c r="M109" i="46" s="1"/>
  <c r="M103" i="46" s="1"/>
  <c r="L62" i="59"/>
  <c r="L81" i="1"/>
  <c r="L62" i="1" s="1"/>
  <c r="L63" i="1" s="1"/>
  <c r="L369" i="33"/>
  <c r="L375" i="33" s="1"/>
  <c r="L81" i="32"/>
  <c r="L62" i="32" s="1"/>
  <c r="L63" i="32" s="1"/>
  <c r="L81" i="41"/>
  <c r="L62" i="41" s="1"/>
  <c r="L63" i="41" s="1"/>
  <c r="L81" i="40"/>
  <c r="L62" i="40" s="1"/>
  <c r="L63" i="40" s="1"/>
  <c r="L81" i="43"/>
  <c r="L62" i="43" s="1"/>
  <c r="L63" i="43" s="1"/>
  <c r="L81" i="47"/>
  <c r="L62" i="47" s="1"/>
  <c r="L63" i="47" s="1"/>
  <c r="L81" i="42"/>
  <c r="L62" i="42" s="1"/>
  <c r="L63" i="42" s="1"/>
  <c r="L81" i="45"/>
  <c r="L62" i="45" s="1"/>
  <c r="L63" i="45" s="1"/>
  <c r="L81" i="46"/>
  <c r="L62" i="46" s="1"/>
  <c r="L63" i="46" s="1"/>
  <c r="L81" i="44"/>
  <c r="L62" i="44" s="1"/>
  <c r="L63" i="44" s="1"/>
  <c r="L81" i="49"/>
  <c r="L62" i="49" s="1"/>
  <c r="L63" i="49" s="1"/>
  <c r="L81" i="48"/>
  <c r="L62" i="48" s="1"/>
  <c r="L63" i="48" s="1"/>
  <c r="L3" i="56"/>
  <c r="M72" i="33"/>
  <c r="L64" i="48" l="1"/>
  <c r="L65" i="48" s="1"/>
  <c r="L155" i="48"/>
  <c r="L64" i="41"/>
  <c r="L65" i="41" s="1"/>
  <c r="L155" i="41"/>
  <c r="M64" i="59"/>
  <c r="L155" i="42"/>
  <c r="L64" i="42"/>
  <c r="L65" i="42" s="1"/>
  <c r="L64" i="46"/>
  <c r="L65" i="46" s="1"/>
  <c r="L155" i="46"/>
  <c r="M101" i="46"/>
  <c r="M217" i="33" s="1"/>
  <c r="M66" i="46"/>
  <c r="L155" i="44"/>
  <c r="L64" i="44"/>
  <c r="L65" i="44" s="1"/>
  <c r="L155" i="1"/>
  <c r="L64" i="1"/>
  <c r="M101" i="44"/>
  <c r="M215" i="33" s="1"/>
  <c r="M66" i="44"/>
  <c r="L37" i="56"/>
  <c r="L38" i="56" s="1"/>
  <c r="L55" i="56"/>
  <c r="L56" i="56" s="1"/>
  <c r="L47" i="56"/>
  <c r="L42" i="56"/>
  <c r="L43" i="56" s="1"/>
  <c r="L155" i="43"/>
  <c r="L64" i="43"/>
  <c r="L65" i="43" s="1"/>
  <c r="M101" i="49"/>
  <c r="M220" i="33" s="1"/>
  <c r="M66" i="49"/>
  <c r="M101" i="42"/>
  <c r="M212" i="33" s="1"/>
  <c r="M66" i="42"/>
  <c r="L155" i="49"/>
  <c r="L64" i="49"/>
  <c r="L65" i="49" s="1"/>
  <c r="L64" i="47"/>
  <c r="L65" i="47" s="1"/>
  <c r="L155" i="47"/>
  <c r="M101" i="48"/>
  <c r="M219" i="33" s="1"/>
  <c r="M66" i="48"/>
  <c r="M97" i="33"/>
  <c r="M106" i="1"/>
  <c r="L155" i="40"/>
  <c r="L64" i="40"/>
  <c r="L65" i="40" s="1"/>
  <c r="M101" i="47"/>
  <c r="M218" i="33" s="1"/>
  <c r="M66" i="47"/>
  <c r="M101" i="40"/>
  <c r="M214" i="33" s="1"/>
  <c r="M66" i="40"/>
  <c r="M101" i="41"/>
  <c r="M211" i="33" s="1"/>
  <c r="M66" i="41"/>
  <c r="L155" i="45"/>
  <c r="L64" i="45"/>
  <c r="L65" i="45" s="1"/>
  <c r="L64" i="32"/>
  <c r="L65" i="32" s="1"/>
  <c r="L155" i="32"/>
  <c r="M101" i="45"/>
  <c r="M216" i="33" s="1"/>
  <c r="M66" i="45"/>
  <c r="M101" i="43"/>
  <c r="M213" i="33" s="1"/>
  <c r="M66" i="43"/>
  <c r="M101" i="32"/>
  <c r="M210" i="33" s="1"/>
  <c r="M66" i="32"/>
  <c r="M83" i="33"/>
  <c r="M90" i="33"/>
  <c r="L12" i="61" l="1"/>
  <c r="L26" i="61" s="1"/>
  <c r="C40" i="61" s="1"/>
  <c r="L68" i="47"/>
  <c r="M41" i="56"/>
  <c r="L59" i="1"/>
  <c r="L65" i="1"/>
  <c r="L14" i="61"/>
  <c r="L28" i="61" s="1"/>
  <c r="C42" i="61" s="1"/>
  <c r="L68" i="49"/>
  <c r="L49" i="56"/>
  <c r="M46" i="56"/>
  <c r="L9" i="61"/>
  <c r="L23" i="61" s="1"/>
  <c r="C37" i="61" s="1"/>
  <c r="L68" i="44"/>
  <c r="L11" i="61"/>
  <c r="L25" i="61" s="1"/>
  <c r="C39" i="61" s="1"/>
  <c r="L68" i="46"/>
  <c r="L52" i="56"/>
  <c r="L4" i="61"/>
  <c r="L18" i="61" s="1"/>
  <c r="C32" i="61" s="1"/>
  <c r="L68" i="32"/>
  <c r="L7" i="61"/>
  <c r="L21" i="61" s="1"/>
  <c r="C35" i="61" s="1"/>
  <c r="L68" i="43"/>
  <c r="L6" i="61"/>
  <c r="L20" i="61" s="1"/>
  <c r="C34" i="61" s="1"/>
  <c r="L68" i="42"/>
  <c r="M104" i="33"/>
  <c r="L10" i="61"/>
  <c r="L24" i="61" s="1"/>
  <c r="C38" i="61" s="1"/>
  <c r="L68" i="45"/>
  <c r="L5" i="61"/>
  <c r="L19" i="61" s="1"/>
  <c r="C33" i="61" s="1"/>
  <c r="L68" i="41"/>
  <c r="L59" i="56"/>
  <c r="L60" i="56"/>
  <c r="L133" i="33" s="1"/>
  <c r="L8" i="61"/>
  <c r="L22" i="61" s="1"/>
  <c r="C36" i="61" s="1"/>
  <c r="L68" i="40"/>
  <c r="M96" i="33"/>
  <c r="M109" i="1"/>
  <c r="M103" i="1" s="1"/>
  <c r="L13" i="61"/>
  <c r="L27" i="61" s="1"/>
  <c r="C41" i="61" s="1"/>
  <c r="L68" i="48"/>
  <c r="L73" i="44" l="1"/>
  <c r="M74" i="44" s="1"/>
  <c r="L139" i="44"/>
  <c r="L48" i="56"/>
  <c r="L73" i="49"/>
  <c r="M74" i="49" s="1"/>
  <c r="L84" i="49"/>
  <c r="L139" i="49"/>
  <c r="L139" i="46"/>
  <c r="L73" i="46"/>
  <c r="M74" i="46" s="1"/>
  <c r="M101" i="1"/>
  <c r="M209" i="33" s="1"/>
  <c r="M66" i="1"/>
  <c r="L139" i="45"/>
  <c r="L84" i="45"/>
  <c r="L73" i="45"/>
  <c r="M74" i="45" s="1"/>
  <c r="L139" i="32"/>
  <c r="L73" i="32"/>
  <c r="M74" i="32" s="1"/>
  <c r="L43" i="33"/>
  <c r="L3" i="61"/>
  <c r="L68" i="1"/>
  <c r="L84" i="42"/>
  <c r="L139" i="42"/>
  <c r="L73" i="42"/>
  <c r="M74" i="42" s="1"/>
  <c r="L139" i="43"/>
  <c r="L73" i="43"/>
  <c r="M74" i="43" s="1"/>
  <c r="L132" i="33"/>
  <c r="L75" i="59" s="1"/>
  <c r="L61" i="56"/>
  <c r="L139" i="41"/>
  <c r="L73" i="41"/>
  <c r="M74" i="41" s="1"/>
  <c r="L139" i="47"/>
  <c r="L73" i="47"/>
  <c r="M74" i="47" s="1"/>
  <c r="L139" i="48"/>
  <c r="L73" i="48"/>
  <c r="M74" i="48" s="1"/>
  <c r="L139" i="40"/>
  <c r="O136" i="51" s="1"/>
  <c r="L73" i="40"/>
  <c r="M74" i="40" s="1"/>
  <c r="L355" i="33" l="1"/>
  <c r="L88" i="42"/>
  <c r="L87" i="42"/>
  <c r="L83" i="42"/>
  <c r="L359" i="33"/>
  <c r="L83" i="45"/>
  <c r="L88" i="45"/>
  <c r="L87" i="45"/>
  <c r="M280" i="51"/>
  <c r="M85" i="43"/>
  <c r="M61" i="43"/>
  <c r="L84" i="46"/>
  <c r="M279" i="51"/>
  <c r="M85" i="42"/>
  <c r="M61" i="42"/>
  <c r="M287" i="51"/>
  <c r="M85" i="49"/>
  <c r="M61" i="49"/>
  <c r="L134" i="33"/>
  <c r="L76" i="59" s="1"/>
  <c r="L62" i="56"/>
  <c r="L135" i="33" s="1"/>
  <c r="L46" i="33"/>
  <c r="L49" i="59" s="1"/>
  <c r="L84" i="1"/>
  <c r="L139" i="1"/>
  <c r="O135" i="51" s="1"/>
  <c r="L73" i="1"/>
  <c r="M74" i="1" s="1"/>
  <c r="M283" i="51"/>
  <c r="M85" i="45"/>
  <c r="M61" i="45"/>
  <c r="M281" i="51"/>
  <c r="M85" i="40"/>
  <c r="M61" i="40"/>
  <c r="L84" i="40"/>
  <c r="M277" i="51"/>
  <c r="M85" i="32"/>
  <c r="M61" i="32"/>
  <c r="M286" i="51"/>
  <c r="M85" i="48"/>
  <c r="M61" i="48"/>
  <c r="L84" i="48"/>
  <c r="L38" i="33"/>
  <c r="L44" i="33"/>
  <c r="L42" i="33"/>
  <c r="L47" i="59" s="1"/>
  <c r="L40" i="33"/>
  <c r="L363" i="33"/>
  <c r="L87" i="49"/>
  <c r="L88" i="49"/>
  <c r="L83" i="49"/>
  <c r="M278" i="51"/>
  <c r="M85" i="41"/>
  <c r="M61" i="41"/>
  <c r="L84" i="43"/>
  <c r="M284" i="51"/>
  <c r="M85" i="46"/>
  <c r="M61" i="46"/>
  <c r="M282" i="51"/>
  <c r="M85" i="44"/>
  <c r="M61" i="44"/>
  <c r="L15" i="61"/>
  <c r="L29" i="61" s="1"/>
  <c r="C43" i="61" s="1"/>
  <c r="L17" i="61"/>
  <c r="C31" i="61" s="1"/>
  <c r="L84" i="32"/>
  <c r="M285" i="51"/>
  <c r="M85" i="47"/>
  <c r="M61" i="47"/>
  <c r="L84" i="47"/>
  <c r="L84" i="41"/>
  <c r="L84" i="44"/>
  <c r="CD57" i="57" l="1"/>
  <c r="M67" i="46"/>
  <c r="M78" i="46"/>
  <c r="M128" i="46"/>
  <c r="M77" i="46"/>
  <c r="M112" i="46"/>
  <c r="CD50" i="57"/>
  <c r="M77" i="32"/>
  <c r="M128" i="32"/>
  <c r="M67" i="32"/>
  <c r="M78" i="32"/>
  <c r="M112" i="32"/>
  <c r="L354" i="33"/>
  <c r="L87" i="41"/>
  <c r="L83" i="41"/>
  <c r="L88" i="41"/>
  <c r="CD51" i="57"/>
  <c r="M67" i="41"/>
  <c r="M128" i="41"/>
  <c r="M78" i="41"/>
  <c r="M77" i="41"/>
  <c r="M112" i="41"/>
  <c r="CD52" i="57"/>
  <c r="M77" i="42"/>
  <c r="M67" i="42"/>
  <c r="M78" i="42"/>
  <c r="M128" i="42"/>
  <c r="M112" i="42"/>
  <c r="L360" i="33"/>
  <c r="L88" i="46"/>
  <c r="L87" i="46"/>
  <c r="L83" i="46"/>
  <c r="L361" i="33"/>
  <c r="L87" i="47"/>
  <c r="L83" i="47"/>
  <c r="L88" i="47"/>
  <c r="L211" i="51"/>
  <c r="L227" i="51" s="1"/>
  <c r="L54" i="61"/>
  <c r="L68" i="61" s="1"/>
  <c r="C82" i="61" s="1"/>
  <c r="L402" i="33"/>
  <c r="L132" i="45"/>
  <c r="L133" i="45" s="1"/>
  <c r="L134" i="45" s="1"/>
  <c r="K79" i="45" s="1"/>
  <c r="L148" i="45" s="1"/>
  <c r="L90" i="45"/>
  <c r="K129" i="45"/>
  <c r="L130" i="45"/>
  <c r="CD56" i="57"/>
  <c r="M67" i="45"/>
  <c r="M78" i="45"/>
  <c r="M77" i="45"/>
  <c r="M128" i="45"/>
  <c r="M112" i="45"/>
  <c r="L215" i="51"/>
  <c r="L231" i="51" s="1"/>
  <c r="L58" i="61"/>
  <c r="L72" i="61" s="1"/>
  <c r="C86" i="61" s="1"/>
  <c r="L406" i="33"/>
  <c r="L132" i="49"/>
  <c r="L133" i="49" s="1"/>
  <c r="L134" i="49" s="1"/>
  <c r="K79" i="49" s="1"/>
  <c r="L148" i="49" s="1"/>
  <c r="L90" i="49"/>
  <c r="L130" i="49"/>
  <c r="K129" i="49"/>
  <c r="CD59" i="57"/>
  <c r="M67" i="48"/>
  <c r="M128" i="48"/>
  <c r="M77" i="48"/>
  <c r="M78" i="48"/>
  <c r="M112" i="48"/>
  <c r="L362" i="33"/>
  <c r="L88" i="48"/>
  <c r="L87" i="48"/>
  <c r="L83" i="48"/>
  <c r="L358" i="33"/>
  <c r="L87" i="44"/>
  <c r="L83" i="44"/>
  <c r="L88" i="44"/>
  <c r="CD53" i="57"/>
  <c r="M67" i="43"/>
  <c r="M78" i="43"/>
  <c r="M128" i="43"/>
  <c r="M77" i="43"/>
  <c r="M112" i="43"/>
  <c r="L357" i="33"/>
  <c r="L87" i="40"/>
  <c r="L83" i="40"/>
  <c r="L88" i="40"/>
  <c r="L77" i="59"/>
  <c r="M50" i="32"/>
  <c r="M50" i="42"/>
  <c r="M50" i="41"/>
  <c r="M50" i="49"/>
  <c r="M50" i="1"/>
  <c r="M50" i="48"/>
  <c r="M50" i="40"/>
  <c r="M50" i="44"/>
  <c r="M50" i="47"/>
  <c r="M50" i="43"/>
  <c r="M50" i="46"/>
  <c r="M50" i="45"/>
  <c r="CD55" i="57"/>
  <c r="M67" i="44"/>
  <c r="M78" i="44"/>
  <c r="M77" i="44"/>
  <c r="M128" i="44"/>
  <c r="M112" i="44"/>
  <c r="L48" i="33"/>
  <c r="L83" i="1"/>
  <c r="L352" i="33"/>
  <c r="L88" i="1"/>
  <c r="L87" i="1"/>
  <c r="L207" i="51"/>
  <c r="L223" i="51" s="1"/>
  <c r="L50" i="61"/>
  <c r="L64" i="61" s="1"/>
  <c r="C78" i="61" s="1"/>
  <c r="L398" i="33"/>
  <c r="L132" i="42"/>
  <c r="L133" i="42" s="1"/>
  <c r="L134" i="42" s="1"/>
  <c r="K79" i="42" s="1"/>
  <c r="L148" i="42" s="1"/>
  <c r="L90" i="42"/>
  <c r="K129" i="42"/>
  <c r="L130" i="42"/>
  <c r="M276" i="51"/>
  <c r="M85" i="1"/>
  <c r="M49" i="33" s="1"/>
  <c r="M51" i="59" s="1"/>
  <c r="M61" i="1"/>
  <c r="L356" i="33"/>
  <c r="L88" i="43"/>
  <c r="L83" i="43"/>
  <c r="L87" i="43"/>
  <c r="CD60" i="57"/>
  <c r="M67" i="49"/>
  <c r="M128" i="49"/>
  <c r="M77" i="49"/>
  <c r="M78" i="49"/>
  <c r="M112" i="49"/>
  <c r="CD58" i="57"/>
  <c r="M67" i="47"/>
  <c r="M78" i="47"/>
  <c r="M128" i="47"/>
  <c r="M77" i="47"/>
  <c r="M112" i="47"/>
  <c r="L353" i="33"/>
  <c r="L87" i="32"/>
  <c r="L88" i="32"/>
  <c r="L83" i="32"/>
  <c r="CD54" i="57"/>
  <c r="M78" i="40"/>
  <c r="M77" i="40"/>
  <c r="M67" i="40"/>
  <c r="M128" i="40"/>
  <c r="M112" i="40"/>
  <c r="L93" i="49" l="1"/>
  <c r="L94" i="49" s="1"/>
  <c r="L91" i="49"/>
  <c r="L209" i="51"/>
  <c r="L225" i="51" s="1"/>
  <c r="L52" i="61"/>
  <c r="L66" i="61" s="1"/>
  <c r="C80" i="61" s="1"/>
  <c r="L400" i="33"/>
  <c r="L132" i="40"/>
  <c r="L133" i="40" s="1"/>
  <c r="L134" i="40" s="1"/>
  <c r="L90" i="40"/>
  <c r="L130" i="40"/>
  <c r="K129" i="40"/>
  <c r="L364" i="33"/>
  <c r="L206" i="51"/>
  <c r="L222" i="51" s="1"/>
  <c r="L49" i="61"/>
  <c r="L63" i="61" s="1"/>
  <c r="C77" i="61" s="1"/>
  <c r="L397" i="33"/>
  <c r="L132" i="41"/>
  <c r="L133" i="41" s="1"/>
  <c r="L134" i="41" s="1"/>
  <c r="K79" i="41" s="1"/>
  <c r="L148" i="41" s="1"/>
  <c r="L90" i="41"/>
  <c r="K129" i="41"/>
  <c r="L130" i="41"/>
  <c r="L48" i="61"/>
  <c r="L62" i="61" s="1"/>
  <c r="C76" i="61" s="1"/>
  <c r="L396" i="33"/>
  <c r="L132" i="32"/>
  <c r="L133" i="32" s="1"/>
  <c r="L134" i="32" s="1"/>
  <c r="K79" i="32" s="1"/>
  <c r="L148" i="32" s="1"/>
  <c r="L205" i="51"/>
  <c r="L221" i="51" s="1"/>
  <c r="L90" i="32"/>
  <c r="K129" i="32"/>
  <c r="L130" i="32"/>
  <c r="L210" i="51"/>
  <c r="L226" i="51" s="1"/>
  <c r="L53" i="61"/>
  <c r="L67" i="61" s="1"/>
  <c r="C81" i="61" s="1"/>
  <c r="L401" i="33"/>
  <c r="L132" i="44"/>
  <c r="L133" i="44" s="1"/>
  <c r="L134" i="44" s="1"/>
  <c r="K79" i="44" s="1"/>
  <c r="L148" i="44" s="1"/>
  <c r="L90" i="44"/>
  <c r="K129" i="44"/>
  <c r="L130" i="44"/>
  <c r="L50" i="59"/>
  <c r="H81" i="27"/>
  <c r="J81" i="27" s="1"/>
  <c r="L59" i="61"/>
  <c r="L73" i="61" s="1"/>
  <c r="C87" i="61" s="1"/>
  <c r="L87" i="33"/>
  <c r="L52" i="33"/>
  <c r="L53" i="59" s="1"/>
  <c r="L53" i="33"/>
  <c r="L54" i="59" s="1"/>
  <c r="L93" i="42"/>
  <c r="L94" i="42" s="1"/>
  <c r="L91" i="42"/>
  <c r="L51" i="33"/>
  <c r="L52" i="59" s="1"/>
  <c r="L330" i="33"/>
  <c r="L343" i="33" s="1"/>
  <c r="M116" i="48"/>
  <c r="M294" i="33" s="1"/>
  <c r="M309" i="33" s="1"/>
  <c r="M119" i="48"/>
  <c r="M114" i="48"/>
  <c r="M115" i="48" s="1"/>
  <c r="M264" i="33" s="1"/>
  <c r="M279" i="33" s="1"/>
  <c r="M288" i="51"/>
  <c r="M290" i="51"/>
  <c r="L204" i="51"/>
  <c r="L220" i="51" s="1"/>
  <c r="L395" i="33"/>
  <c r="L47" i="61"/>
  <c r="L61" i="61" s="1"/>
  <c r="C75" i="61" s="1"/>
  <c r="L132" i="1"/>
  <c r="L133" i="1" s="1"/>
  <c r="L134" i="1" s="1"/>
  <c r="L90" i="1"/>
  <c r="L130" i="1"/>
  <c r="K129" i="1"/>
  <c r="L212" i="51"/>
  <c r="L228" i="51" s="1"/>
  <c r="L55" i="61"/>
  <c r="L69" i="61" s="1"/>
  <c r="C83" i="61" s="1"/>
  <c r="L403" i="33"/>
  <c r="L132" i="46"/>
  <c r="L133" i="46" s="1"/>
  <c r="L134" i="46" s="1"/>
  <c r="K79" i="46" s="1"/>
  <c r="L148" i="46" s="1"/>
  <c r="L90" i="46"/>
  <c r="K129" i="46"/>
  <c r="L130" i="46"/>
  <c r="L326" i="33"/>
  <c r="L339" i="33" s="1"/>
  <c r="M119" i="45"/>
  <c r="M116" i="45"/>
  <c r="M291" i="33" s="1"/>
  <c r="M306" i="33" s="1"/>
  <c r="M114" i="45"/>
  <c r="M115" i="45" s="1"/>
  <c r="M261" i="33" s="1"/>
  <c r="M276" i="33" s="1"/>
  <c r="L93" i="45"/>
  <c r="L94" i="45" s="1"/>
  <c r="L91" i="45"/>
  <c r="M119" i="49"/>
  <c r="M116" i="49"/>
  <c r="M295" i="33" s="1"/>
  <c r="M310" i="33" s="1"/>
  <c r="M114" i="49"/>
  <c r="M115" i="49" s="1"/>
  <c r="M265" i="33" s="1"/>
  <c r="M280" i="33" s="1"/>
  <c r="L214" i="51"/>
  <c r="L230" i="51" s="1"/>
  <c r="L57" i="61"/>
  <c r="L71" i="61" s="1"/>
  <c r="C85" i="61" s="1"/>
  <c r="L405" i="33"/>
  <c r="L132" i="48"/>
  <c r="L133" i="48" s="1"/>
  <c r="L134" i="48" s="1"/>
  <c r="K79" i="48" s="1"/>
  <c r="L148" i="48" s="1"/>
  <c r="L90" i="48"/>
  <c r="L130" i="48"/>
  <c r="K129" i="48"/>
  <c r="L208" i="51"/>
  <c r="L224" i="51" s="1"/>
  <c r="L399" i="33"/>
  <c r="L51" i="61"/>
  <c r="L65" i="61" s="1"/>
  <c r="C79" i="61" s="1"/>
  <c r="L132" i="43"/>
  <c r="L133" i="43" s="1"/>
  <c r="L134" i="43" s="1"/>
  <c r="K79" i="43" s="1"/>
  <c r="L148" i="43" s="1"/>
  <c r="L90" i="43"/>
  <c r="K129" i="43"/>
  <c r="L130" i="43"/>
  <c r="L334" i="33"/>
  <c r="L347" i="33" s="1"/>
  <c r="M119" i="47"/>
  <c r="M116" i="47"/>
  <c r="M293" i="33" s="1"/>
  <c r="M308" i="33" s="1"/>
  <c r="M114" i="47"/>
  <c r="M115" i="47" s="1"/>
  <c r="M263" i="33" s="1"/>
  <c r="M116" i="44"/>
  <c r="M290" i="33" s="1"/>
  <c r="M305" i="33" s="1"/>
  <c r="M119" i="44"/>
  <c r="M114" i="44"/>
  <c r="M115" i="44" s="1"/>
  <c r="M260" i="33" s="1"/>
  <c r="M275" i="33" s="1"/>
  <c r="M116" i="32"/>
  <c r="M285" i="33" s="1"/>
  <c r="M300" i="33" s="1"/>
  <c r="M119" i="32"/>
  <c r="M114" i="32"/>
  <c r="M115" i="32" s="1"/>
  <c r="M255" i="33" s="1"/>
  <c r="M270" i="33" s="1"/>
  <c r="M116" i="42"/>
  <c r="M287" i="33" s="1"/>
  <c r="M302" i="33" s="1"/>
  <c r="M119" i="42"/>
  <c r="M114" i="42"/>
  <c r="M115" i="42" s="1"/>
  <c r="M257" i="33" s="1"/>
  <c r="M272" i="33" s="1"/>
  <c r="K131" i="42"/>
  <c r="K137" i="42"/>
  <c r="M119" i="41"/>
  <c r="M116" i="41"/>
  <c r="M286" i="33" s="1"/>
  <c r="M301" i="33" s="1"/>
  <c r="M114" i="41"/>
  <c r="M115" i="41" s="1"/>
  <c r="M256" i="33" s="1"/>
  <c r="M271" i="33" s="1"/>
  <c r="M116" i="43"/>
  <c r="M288" i="33" s="1"/>
  <c r="M303" i="33" s="1"/>
  <c r="M119" i="43"/>
  <c r="M114" i="43"/>
  <c r="M115" i="43" s="1"/>
  <c r="M258" i="33" s="1"/>
  <c r="M273" i="33" s="1"/>
  <c r="L213" i="51"/>
  <c r="L229" i="51" s="1"/>
  <c r="L56" i="61"/>
  <c r="L70" i="61" s="1"/>
  <c r="C84" i="61" s="1"/>
  <c r="L404" i="33"/>
  <c r="L132" i="47"/>
  <c r="L133" i="47" s="1"/>
  <c r="L134" i="47" s="1"/>
  <c r="K79" i="47" s="1"/>
  <c r="L148" i="47" s="1"/>
  <c r="L90" i="47"/>
  <c r="K129" i="47"/>
  <c r="L130" i="47"/>
  <c r="M116" i="46"/>
  <c r="M292" i="33" s="1"/>
  <c r="M307" i="33" s="1"/>
  <c r="M119" i="46"/>
  <c r="M114" i="46"/>
  <c r="M115" i="46" s="1"/>
  <c r="M262" i="33" s="1"/>
  <c r="M277" i="33" s="1"/>
  <c r="M116" i="40"/>
  <c r="M289" i="33" s="1"/>
  <c r="M304" i="33" s="1"/>
  <c r="M119" i="40"/>
  <c r="M114" i="40"/>
  <c r="M115" i="40" s="1"/>
  <c r="M259" i="33" s="1"/>
  <c r="M274" i="33" s="1"/>
  <c r="CD49" i="57"/>
  <c r="CD61" i="57" s="1"/>
  <c r="M39" i="33"/>
  <c r="M67" i="1"/>
  <c r="M45" i="33" s="1"/>
  <c r="M78" i="1"/>
  <c r="M128" i="1"/>
  <c r="M77" i="1"/>
  <c r="M112" i="1"/>
  <c r="K131" i="45"/>
  <c r="K137" i="45"/>
  <c r="K131" i="49"/>
  <c r="K137" i="49"/>
  <c r="M116" i="1" l="1"/>
  <c r="M284" i="33" s="1"/>
  <c r="M119" i="1"/>
  <c r="M114" i="1"/>
  <c r="M48" i="59"/>
  <c r="L93" i="1"/>
  <c r="L94" i="1" s="1"/>
  <c r="L91" i="1"/>
  <c r="K131" i="41"/>
  <c r="K137" i="41"/>
  <c r="M295" i="51"/>
  <c r="M300" i="51"/>
  <c r="M291" i="51"/>
  <c r="M298" i="51"/>
  <c r="M297" i="51"/>
  <c r="M301" i="51"/>
  <c r="M293" i="51"/>
  <c r="M296" i="51"/>
  <c r="M292" i="51"/>
  <c r="M294" i="51"/>
  <c r="M299" i="51"/>
  <c r="M278" i="33"/>
  <c r="K131" i="40"/>
  <c r="K137" i="40"/>
  <c r="M102" i="45"/>
  <c r="M71" i="45" s="1"/>
  <c r="M121" i="45"/>
  <c r="M124" i="45"/>
  <c r="K131" i="46"/>
  <c r="K137" i="46"/>
  <c r="M121" i="47"/>
  <c r="M102" i="47"/>
  <c r="M71" i="47" s="1"/>
  <c r="M124" i="47"/>
  <c r="K131" i="1"/>
  <c r="K137" i="1"/>
  <c r="M102" i="46"/>
  <c r="M71" i="46" s="1"/>
  <c r="M124" i="46"/>
  <c r="M121" i="46"/>
  <c r="L69" i="59"/>
  <c r="K79" i="1"/>
  <c r="L148" i="1" s="1"/>
  <c r="L136" i="1"/>
  <c r="L93" i="47"/>
  <c r="L94" i="47" s="1"/>
  <c r="L91" i="47"/>
  <c r="K131" i="48"/>
  <c r="K137" i="48"/>
  <c r="M121" i="32"/>
  <c r="M124" i="32"/>
  <c r="M102" i="32"/>
  <c r="M71" i="32" s="1"/>
  <c r="L329" i="33"/>
  <c r="L342" i="33" s="1"/>
  <c r="L331" i="33"/>
  <c r="L344" i="33" s="1"/>
  <c r="L327" i="33"/>
  <c r="L340" i="33" s="1"/>
  <c r="L93" i="41"/>
  <c r="L94" i="41" s="1"/>
  <c r="L91" i="41"/>
  <c r="M102" i="43"/>
  <c r="M71" i="43" s="1"/>
  <c r="M124" i="43"/>
  <c r="M121" i="43"/>
  <c r="L93" i="40"/>
  <c r="L94" i="40" s="1"/>
  <c r="L91" i="40"/>
  <c r="L93" i="44"/>
  <c r="L94" i="44" s="1"/>
  <c r="L91" i="44"/>
  <c r="M121" i="40"/>
  <c r="M124" i="40"/>
  <c r="M102" i="40"/>
  <c r="M71" i="40" s="1"/>
  <c r="L71" i="59"/>
  <c r="K79" i="40"/>
  <c r="L148" i="40" s="1"/>
  <c r="M102" i="44"/>
  <c r="M71" i="44" s="1"/>
  <c r="M124" i="44"/>
  <c r="M121" i="44"/>
  <c r="L93" i="43"/>
  <c r="L94" i="43" s="1"/>
  <c r="L91" i="43"/>
  <c r="K131" i="47"/>
  <c r="K137" i="47"/>
  <c r="L333" i="33"/>
  <c r="L346" i="33" s="1"/>
  <c r="M124" i="49"/>
  <c r="M121" i="49"/>
  <c r="M102" i="49"/>
  <c r="M71" i="49" s="1"/>
  <c r="K131" i="44"/>
  <c r="K137" i="44"/>
  <c r="L324" i="33"/>
  <c r="L337" i="33" s="1"/>
  <c r="L93" i="46"/>
  <c r="L94" i="46" s="1"/>
  <c r="L91" i="46"/>
  <c r="L93" i="32"/>
  <c r="L94" i="32" s="1"/>
  <c r="L91" i="32"/>
  <c r="L332" i="33"/>
  <c r="L345" i="33" s="1"/>
  <c r="M304" i="51"/>
  <c r="M305" i="51"/>
  <c r="M309" i="51" s="1"/>
  <c r="L93" i="48"/>
  <c r="L94" i="48" s="1"/>
  <c r="L91" i="48"/>
  <c r="M121" i="48"/>
  <c r="M102" i="48"/>
  <c r="M71" i="48" s="1"/>
  <c r="M124" i="48"/>
  <c r="M121" i="41"/>
  <c r="M102" i="41"/>
  <c r="M71" i="41" s="1"/>
  <c r="M124" i="41"/>
  <c r="J141" i="42"/>
  <c r="K140" i="42"/>
  <c r="M121" i="42"/>
  <c r="M124" i="42"/>
  <c r="M102" i="42"/>
  <c r="M71" i="42" s="1"/>
  <c r="K131" i="32"/>
  <c r="K137" i="32"/>
  <c r="K131" i="43"/>
  <c r="K137" i="43"/>
  <c r="L409" i="33"/>
  <c r="L79" i="59" s="1"/>
  <c r="L411" i="33"/>
  <c r="L81" i="59" s="1"/>
  <c r="L410" i="33"/>
  <c r="L80" i="59" s="1"/>
  <c r="L408" i="33"/>
  <c r="L78" i="59" s="1"/>
  <c r="L325" i="33"/>
  <c r="L338" i="33" s="1"/>
  <c r="J141" i="49"/>
  <c r="K140" i="49"/>
  <c r="J141" i="45"/>
  <c r="K140" i="45"/>
  <c r="M418" i="51" l="1"/>
  <c r="M140" i="61"/>
  <c r="M154" i="61" s="1"/>
  <c r="M70" i="40"/>
  <c r="M69" i="40" s="1"/>
  <c r="M417" i="51"/>
  <c r="M139" i="61"/>
  <c r="M153" i="61" s="1"/>
  <c r="M70" i="43"/>
  <c r="M160" i="33"/>
  <c r="M86" i="40"/>
  <c r="M166" i="33"/>
  <c r="M86" i="49"/>
  <c r="M164" i="33"/>
  <c r="M86" i="47"/>
  <c r="J141" i="46"/>
  <c r="K140" i="46"/>
  <c r="M420" i="51"/>
  <c r="M142" i="61"/>
  <c r="M156" i="61" s="1"/>
  <c r="M70" i="45"/>
  <c r="J141" i="43"/>
  <c r="K140" i="43"/>
  <c r="J141" i="41"/>
  <c r="K140" i="41"/>
  <c r="M162" i="33"/>
  <c r="M86" i="45"/>
  <c r="M424" i="51"/>
  <c r="M146" i="61"/>
  <c r="M160" i="61" s="1"/>
  <c r="M70" i="49"/>
  <c r="M414" i="51"/>
  <c r="M136" i="61"/>
  <c r="M150" i="61" s="1"/>
  <c r="M70" i="32"/>
  <c r="M156" i="33"/>
  <c r="M86" i="32"/>
  <c r="M422" i="51"/>
  <c r="M144" i="61"/>
  <c r="M158" i="61" s="1"/>
  <c r="M70" i="47"/>
  <c r="M159" i="33"/>
  <c r="M86" i="43"/>
  <c r="J141" i="32"/>
  <c r="K140" i="32"/>
  <c r="M157" i="33"/>
  <c r="M86" i="41"/>
  <c r="M161" i="33"/>
  <c r="M86" i="44"/>
  <c r="M306" i="51"/>
  <c r="M308" i="51"/>
  <c r="M310" i="51" s="1"/>
  <c r="J141" i="47"/>
  <c r="K140" i="47"/>
  <c r="M416" i="51"/>
  <c r="M138" i="61"/>
  <c r="M152" i="61" s="1"/>
  <c r="M70" i="42"/>
  <c r="M158" i="33"/>
  <c r="M86" i="42"/>
  <c r="M415" i="51"/>
  <c r="M137" i="61"/>
  <c r="M151" i="61" s="1"/>
  <c r="M70" i="41"/>
  <c r="M163" i="33"/>
  <c r="M86" i="46"/>
  <c r="M115" i="1"/>
  <c r="M254" i="33" s="1"/>
  <c r="M269" i="33" s="1"/>
  <c r="M281" i="33" s="1"/>
  <c r="M206" i="33"/>
  <c r="M423" i="51"/>
  <c r="M145" i="61"/>
  <c r="M159" i="61" s="1"/>
  <c r="M70" i="48"/>
  <c r="K70" i="59"/>
  <c r="N132" i="51"/>
  <c r="J141" i="1"/>
  <c r="K140" i="1"/>
  <c r="N133" i="51"/>
  <c r="K72" i="59"/>
  <c r="J141" i="40"/>
  <c r="K140" i="40"/>
  <c r="N134" i="51"/>
  <c r="J141" i="44"/>
  <c r="K140" i="44"/>
  <c r="L323" i="33"/>
  <c r="L328" i="33"/>
  <c r="L341" i="33" s="1"/>
  <c r="M421" i="51"/>
  <c r="M143" i="61"/>
  <c r="M157" i="61" s="1"/>
  <c r="M70" i="46"/>
  <c r="M102" i="1"/>
  <c r="M71" i="1" s="1"/>
  <c r="M121" i="1"/>
  <c r="M124" i="33" s="1"/>
  <c r="M101" i="33" s="1"/>
  <c r="M124" i="1"/>
  <c r="J141" i="48"/>
  <c r="K140" i="48"/>
  <c r="M419" i="51"/>
  <c r="M141" i="61"/>
  <c r="M155" i="61" s="1"/>
  <c r="M70" i="44"/>
  <c r="M165" i="33"/>
  <c r="M86" i="48"/>
  <c r="M299" i="33"/>
  <c r="M311" i="33" s="1"/>
  <c r="M296" i="33"/>
  <c r="M106" i="33" l="1"/>
  <c r="M107" i="33"/>
  <c r="M242" i="33"/>
  <c r="M227" i="33"/>
  <c r="M351" i="51"/>
  <c r="M350" i="51"/>
  <c r="M352" i="51"/>
  <c r="M355" i="51"/>
  <c r="M344" i="51"/>
  <c r="M353" i="51"/>
  <c r="M354" i="51"/>
  <c r="M346" i="51"/>
  <c r="M347" i="51"/>
  <c r="M348" i="51"/>
  <c r="M345" i="51"/>
  <c r="M349" i="51"/>
  <c r="L366" i="33"/>
  <c r="L336" i="33"/>
  <c r="M249" i="33"/>
  <c r="M234" i="33"/>
  <c r="M245" i="33"/>
  <c r="M230" i="33"/>
  <c r="M413" i="51"/>
  <c r="M425" i="51" s="1"/>
  <c r="M135" i="61"/>
  <c r="M56" i="33"/>
  <c r="M70" i="1"/>
  <c r="M5" i="59" s="1"/>
  <c r="M250" i="33"/>
  <c r="M235" i="33"/>
  <c r="M246" i="33"/>
  <c r="M231" i="33"/>
  <c r="M244" i="33"/>
  <c r="M229" i="33"/>
  <c r="M155" i="33"/>
  <c r="M86" i="1"/>
  <c r="M50" i="33" s="1"/>
  <c r="M243" i="33"/>
  <c r="M228" i="33"/>
  <c r="M247" i="33"/>
  <c r="M232" i="33"/>
  <c r="M241" i="33"/>
  <c r="M226" i="33"/>
  <c r="M248" i="33"/>
  <c r="M233" i="33"/>
  <c r="M240" i="33"/>
  <c r="M225" i="33"/>
  <c r="M55" i="59" l="1"/>
  <c r="M55" i="33"/>
  <c r="N59" i="33"/>
  <c r="K9" i="59"/>
  <c r="L376" i="33"/>
  <c r="M184" i="33"/>
  <c r="M167" i="33"/>
  <c r="M239" i="33"/>
  <c r="M251" i="33" s="1"/>
  <c r="M224" i="33"/>
  <c r="M236" i="33" s="1"/>
  <c r="M56" i="59"/>
  <c r="M103" i="61"/>
  <c r="M117" i="61" s="1"/>
  <c r="M57" i="33"/>
  <c r="M57" i="59" s="1"/>
  <c r="M64" i="33"/>
  <c r="M147" i="61"/>
  <c r="M161" i="61" s="1"/>
  <c r="M149" i="61"/>
  <c r="M113" i="33" l="1"/>
  <c r="M119" i="33" s="1"/>
  <c r="M185" i="33"/>
  <c r="M114" i="33" s="1"/>
  <c r="M186" i="33"/>
  <c r="M61" i="59"/>
  <c r="M65" i="33"/>
  <c r="N84" i="33" s="1"/>
  <c r="O61" i="33"/>
  <c r="N60" i="33"/>
  <c r="M71" i="33"/>
  <c r="N9" i="55" l="1"/>
  <c r="N91" i="33"/>
  <c r="M63" i="59"/>
  <c r="M70" i="33"/>
  <c r="O59" i="59"/>
  <c r="P62" i="33"/>
  <c r="P60" i="59" s="1"/>
  <c r="N58" i="59"/>
  <c r="N4" i="56"/>
  <c r="M62" i="59" l="1"/>
  <c r="M369" i="33"/>
  <c r="M375" i="33" s="1"/>
  <c r="M81" i="1"/>
  <c r="M62" i="1" s="1"/>
  <c r="M63" i="1" s="1"/>
  <c r="M81" i="32"/>
  <c r="M62" i="32" s="1"/>
  <c r="M63" i="32" s="1"/>
  <c r="M81" i="43"/>
  <c r="M62" i="43" s="1"/>
  <c r="M63" i="43" s="1"/>
  <c r="M81" i="40"/>
  <c r="M62" i="40" s="1"/>
  <c r="M63" i="40" s="1"/>
  <c r="M81" i="41"/>
  <c r="M62" i="41" s="1"/>
  <c r="M63" i="41" s="1"/>
  <c r="M81" i="47"/>
  <c r="M62" i="47" s="1"/>
  <c r="M63" i="47" s="1"/>
  <c r="M81" i="44"/>
  <c r="M62" i="44" s="1"/>
  <c r="M63" i="44" s="1"/>
  <c r="M81" i="48"/>
  <c r="M62" i="48" s="1"/>
  <c r="M63" i="48" s="1"/>
  <c r="M81" i="42"/>
  <c r="M62" i="42" s="1"/>
  <c r="M63" i="42" s="1"/>
  <c r="M81" i="46"/>
  <c r="M62" i="46" s="1"/>
  <c r="M63" i="46" s="1"/>
  <c r="M81" i="45"/>
  <c r="M62" i="45" s="1"/>
  <c r="M63" i="45" s="1"/>
  <c r="M81" i="49"/>
  <c r="M62" i="49" s="1"/>
  <c r="M63" i="49" s="1"/>
  <c r="M3" i="56"/>
  <c r="N72" i="33"/>
  <c r="N8" i="55"/>
  <c r="N107" i="41"/>
  <c r="N106" i="41" s="1"/>
  <c r="N109" i="41" s="1"/>
  <c r="N103" i="41" s="1"/>
  <c r="N107" i="32"/>
  <c r="N106" i="32" s="1"/>
  <c r="N109" i="32" s="1"/>
  <c r="N103" i="32" s="1"/>
  <c r="N107" i="1"/>
  <c r="N107" i="42"/>
  <c r="N106" i="42" s="1"/>
  <c r="N109" i="42" s="1"/>
  <c r="N103" i="42" s="1"/>
  <c r="N107" i="43"/>
  <c r="N106" i="43" s="1"/>
  <c r="N109" i="43" s="1"/>
  <c r="N103" i="43" s="1"/>
  <c r="N107" i="44"/>
  <c r="N106" i="44" s="1"/>
  <c r="N109" i="44" s="1"/>
  <c r="N103" i="44" s="1"/>
  <c r="N107" i="46"/>
  <c r="N106" i="46" s="1"/>
  <c r="N109" i="46" s="1"/>
  <c r="N103" i="46" s="1"/>
  <c r="N107" i="48"/>
  <c r="N106" i="48" s="1"/>
  <c r="N109" i="48" s="1"/>
  <c r="N103" i="48" s="1"/>
  <c r="N107" i="47"/>
  <c r="N106" i="47" s="1"/>
  <c r="N109" i="47" s="1"/>
  <c r="N103" i="47" s="1"/>
  <c r="N107" i="45"/>
  <c r="N106" i="45" s="1"/>
  <c r="N109" i="45" s="1"/>
  <c r="N103" i="45" s="1"/>
  <c r="N107" i="40"/>
  <c r="N106" i="40" s="1"/>
  <c r="N109" i="40" s="1"/>
  <c r="N103" i="40" s="1"/>
  <c r="N107" i="49"/>
  <c r="N106" i="49" s="1"/>
  <c r="N109" i="49" s="1"/>
  <c r="N103" i="49" s="1"/>
  <c r="N101" i="46" l="1"/>
  <c r="N217" i="33" s="1"/>
  <c r="N66" i="46"/>
  <c r="N101" i="44"/>
  <c r="N215" i="33" s="1"/>
  <c r="N66" i="44"/>
  <c r="N101" i="47"/>
  <c r="N218" i="33" s="1"/>
  <c r="N66" i="47"/>
  <c r="M155" i="46"/>
  <c r="M64" i="46"/>
  <c r="M65" i="46" s="1"/>
  <c r="N101" i="45"/>
  <c r="N216" i="33" s="1"/>
  <c r="N66" i="45"/>
  <c r="N101" i="41"/>
  <c r="N211" i="33" s="1"/>
  <c r="N66" i="41"/>
  <c r="M64" i="41"/>
  <c r="M65" i="41" s="1"/>
  <c r="M155" i="41"/>
  <c r="N101" i="42"/>
  <c r="N212" i="33" s="1"/>
  <c r="N66" i="42"/>
  <c r="N64" i="59"/>
  <c r="M64" i="42"/>
  <c r="M65" i="42" s="1"/>
  <c r="M155" i="42"/>
  <c r="M64" i="40"/>
  <c r="M65" i="40" s="1"/>
  <c r="M155" i="40"/>
  <c r="N101" i="49"/>
  <c r="N220" i="33" s="1"/>
  <c r="N66" i="49"/>
  <c r="N101" i="43"/>
  <c r="N213" i="33" s="1"/>
  <c r="N66" i="43"/>
  <c r="M155" i="49"/>
  <c r="M64" i="49"/>
  <c r="M65" i="49" s="1"/>
  <c r="M155" i="44"/>
  <c r="M64" i="44"/>
  <c r="M65" i="44" s="1"/>
  <c r="M64" i="32"/>
  <c r="M65" i="32" s="1"/>
  <c r="M155" i="32"/>
  <c r="N101" i="40"/>
  <c r="N214" i="33" s="1"/>
  <c r="N66" i="40"/>
  <c r="N101" i="32"/>
  <c r="N210" i="33" s="1"/>
  <c r="N66" i="32"/>
  <c r="N83" i="33"/>
  <c r="N90" i="33"/>
  <c r="M37" i="56"/>
  <c r="M38" i="56" s="1"/>
  <c r="M55" i="56"/>
  <c r="M56" i="56" s="1"/>
  <c r="M47" i="56"/>
  <c r="M42" i="56"/>
  <c r="M43" i="56" s="1"/>
  <c r="M64" i="48"/>
  <c r="M65" i="48" s="1"/>
  <c r="M155" i="48"/>
  <c r="M155" i="43"/>
  <c r="M64" i="43"/>
  <c r="M65" i="43" s="1"/>
  <c r="N101" i="48"/>
  <c r="N219" i="33" s="1"/>
  <c r="N66" i="48"/>
  <c r="N97" i="33"/>
  <c r="N106" i="1"/>
  <c r="M155" i="45"/>
  <c r="M64" i="45"/>
  <c r="M65" i="45" s="1"/>
  <c r="M64" i="47"/>
  <c r="M65" i="47" s="1"/>
  <c r="M155" i="47"/>
  <c r="M64" i="1"/>
  <c r="M65" i="1" s="1"/>
  <c r="M155" i="1"/>
  <c r="M14" i="61" l="1"/>
  <c r="M28" i="61" s="1"/>
  <c r="M68" i="49"/>
  <c r="M9" i="61"/>
  <c r="M23" i="61" s="1"/>
  <c r="M68" i="44"/>
  <c r="M8" i="61"/>
  <c r="M22" i="61" s="1"/>
  <c r="M68" i="40"/>
  <c r="M6" i="61"/>
  <c r="M20" i="61" s="1"/>
  <c r="M68" i="42"/>
  <c r="M10" i="61"/>
  <c r="M24" i="61" s="1"/>
  <c r="M68" i="45"/>
  <c r="N96" i="33"/>
  <c r="N104" i="33" s="1"/>
  <c r="N109" i="1"/>
  <c r="N103" i="1" s="1"/>
  <c r="N41" i="56"/>
  <c r="M52" i="56"/>
  <c r="M5" i="61"/>
  <c r="M19" i="61" s="1"/>
  <c r="M68" i="41"/>
  <c r="M12" i="61"/>
  <c r="M26" i="61" s="1"/>
  <c r="M68" i="47"/>
  <c r="M7" i="61"/>
  <c r="M21" i="61" s="1"/>
  <c r="M68" i="43"/>
  <c r="M13" i="61"/>
  <c r="M27" i="61" s="1"/>
  <c r="M68" i="48"/>
  <c r="M11" i="61"/>
  <c r="M25" i="61" s="1"/>
  <c r="M68" i="46"/>
  <c r="M4" i="61"/>
  <c r="M18" i="61" s="1"/>
  <c r="M68" i="32"/>
  <c r="M43" i="33"/>
  <c r="M3" i="61"/>
  <c r="M68" i="1"/>
  <c r="N46" i="56"/>
  <c r="M49" i="56"/>
  <c r="M60" i="56"/>
  <c r="M133" i="33" s="1"/>
  <c r="M59" i="56"/>
  <c r="M73" i="47" l="1"/>
  <c r="N74" i="47" s="1"/>
  <c r="M139" i="47"/>
  <c r="M73" i="45"/>
  <c r="N74" i="45" s="1"/>
  <c r="M139" i="45"/>
  <c r="M132" i="33"/>
  <c r="M75" i="59" s="1"/>
  <c r="M61" i="56"/>
  <c r="M38" i="33"/>
  <c r="M42" i="33"/>
  <c r="M47" i="59" s="1"/>
  <c r="M40" i="33"/>
  <c r="M44" i="33"/>
  <c r="M84" i="44"/>
  <c r="M139" i="44"/>
  <c r="M73" i="44"/>
  <c r="N74" i="44" s="1"/>
  <c r="M139" i="42"/>
  <c r="M73" i="42"/>
  <c r="N74" i="42" s="1"/>
  <c r="M73" i="43"/>
  <c r="N74" i="43" s="1"/>
  <c r="M139" i="43"/>
  <c r="M46" i="33"/>
  <c r="M49" i="59" s="1"/>
  <c r="M73" i="1"/>
  <c r="N74" i="1" s="1"/>
  <c r="M139" i="1"/>
  <c r="P135" i="51" s="1"/>
  <c r="M15" i="61"/>
  <c r="M29" i="61" s="1"/>
  <c r="M17" i="61"/>
  <c r="M139" i="49"/>
  <c r="M73" i="49"/>
  <c r="N74" i="49" s="1"/>
  <c r="M139" i="48"/>
  <c r="M73" i="48"/>
  <c r="N74" i="48" s="1"/>
  <c r="M73" i="32"/>
  <c r="N74" i="32" s="1"/>
  <c r="M139" i="32"/>
  <c r="M139" i="46"/>
  <c r="M73" i="46"/>
  <c r="N74" i="46" s="1"/>
  <c r="M84" i="41"/>
  <c r="M73" i="41"/>
  <c r="N74" i="41" s="1"/>
  <c r="M139" i="41"/>
  <c r="N101" i="1"/>
  <c r="N209" i="33" s="1"/>
  <c r="N66" i="1"/>
  <c r="M48" i="56"/>
  <c r="M139" i="40"/>
  <c r="P136" i="51" s="1"/>
  <c r="M73" i="40"/>
  <c r="N74" i="40" s="1"/>
  <c r="M84" i="1" l="1"/>
  <c r="M84" i="43"/>
  <c r="N277" i="51"/>
  <c r="N85" i="32"/>
  <c r="N61" i="32"/>
  <c r="N287" i="51"/>
  <c r="N85" i="49"/>
  <c r="N61" i="49"/>
  <c r="M84" i="40"/>
  <c r="N278" i="51"/>
  <c r="N85" i="41"/>
  <c r="N61" i="41"/>
  <c r="N276" i="51"/>
  <c r="N85" i="1"/>
  <c r="N61" i="1"/>
  <c r="M84" i="42"/>
  <c r="N285" i="51"/>
  <c r="N85" i="47"/>
  <c r="N61" i="47"/>
  <c r="M84" i="45"/>
  <c r="M84" i="47"/>
  <c r="N281" i="51"/>
  <c r="N85" i="40"/>
  <c r="N61" i="40"/>
  <c r="M358" i="33"/>
  <c r="M83" i="44"/>
  <c r="M87" i="44"/>
  <c r="M88" i="44"/>
  <c r="M84" i="46"/>
  <c r="N283" i="51"/>
  <c r="N85" i="45"/>
  <c r="N61" i="45"/>
  <c r="N279" i="51"/>
  <c r="N85" i="42"/>
  <c r="N61" i="42"/>
  <c r="N282" i="51"/>
  <c r="N85" i="44"/>
  <c r="N61" i="44"/>
  <c r="M84" i="32"/>
  <c r="N286" i="51"/>
  <c r="N85" i="48"/>
  <c r="N61" i="48"/>
  <c r="M84" i="49"/>
  <c r="N280" i="51"/>
  <c r="N85" i="43"/>
  <c r="N61" i="43"/>
  <c r="M354" i="33"/>
  <c r="M87" i="41"/>
  <c r="M88" i="41"/>
  <c r="N284" i="51"/>
  <c r="N85" i="46"/>
  <c r="N61" i="46"/>
  <c r="M134" i="33"/>
  <c r="M76" i="59" s="1"/>
  <c r="M62" i="56"/>
  <c r="M135" i="33" s="1"/>
  <c r="M84" i="48"/>
  <c r="CE58" i="57" l="1"/>
  <c r="N67" i="47"/>
  <c r="N77" i="47"/>
  <c r="N78" i="47"/>
  <c r="N128" i="47"/>
  <c r="N112" i="47"/>
  <c r="M359" i="33"/>
  <c r="M88" i="45"/>
  <c r="M83" i="45"/>
  <c r="M87" i="45"/>
  <c r="M355" i="33"/>
  <c r="M88" i="42"/>
  <c r="M87" i="42"/>
  <c r="CE55" i="57"/>
  <c r="N128" i="44"/>
  <c r="N77" i="44"/>
  <c r="N78" i="44"/>
  <c r="N67" i="44"/>
  <c r="N112" i="44"/>
  <c r="CE53" i="57"/>
  <c r="N67" i="43"/>
  <c r="N78" i="43"/>
  <c r="N77" i="43"/>
  <c r="N128" i="43"/>
  <c r="N112" i="43"/>
  <c r="M363" i="33"/>
  <c r="M87" i="49"/>
  <c r="M88" i="49"/>
  <c r="M83" i="49"/>
  <c r="M353" i="33"/>
  <c r="M87" i="32"/>
  <c r="M88" i="32"/>
  <c r="CE50" i="57"/>
  <c r="N67" i="32"/>
  <c r="N78" i="32"/>
  <c r="N77" i="32"/>
  <c r="N128" i="32"/>
  <c r="N112" i="32"/>
  <c r="CE54" i="57"/>
  <c r="N128" i="40"/>
  <c r="N78" i="40"/>
  <c r="N77" i="40"/>
  <c r="N67" i="40"/>
  <c r="N112" i="40"/>
  <c r="CE49" i="57"/>
  <c r="N39" i="33"/>
  <c r="N67" i="1"/>
  <c r="N45" i="33" s="1"/>
  <c r="N78" i="1"/>
  <c r="N128" i="1"/>
  <c r="N77" i="1"/>
  <c r="N112" i="1"/>
  <c r="N288" i="51"/>
  <c r="N299" i="51" s="1"/>
  <c r="N292" i="51"/>
  <c r="N293" i="51"/>
  <c r="M362" i="33"/>
  <c r="M83" i="48"/>
  <c r="M88" i="48"/>
  <c r="M87" i="48"/>
  <c r="M206" i="51"/>
  <c r="M222" i="51" s="1"/>
  <c r="M49" i="61"/>
  <c r="M63" i="61" s="1"/>
  <c r="M397" i="33"/>
  <c r="M132" i="41"/>
  <c r="M133" i="41" s="1"/>
  <c r="M134" i="41" s="1"/>
  <c r="L79" i="41" s="1"/>
  <c r="M148" i="41" s="1"/>
  <c r="M90" i="41"/>
  <c r="M130" i="41"/>
  <c r="L129" i="41"/>
  <c r="L131" i="41" s="1"/>
  <c r="M357" i="33"/>
  <c r="M83" i="40"/>
  <c r="M88" i="40"/>
  <c r="M87" i="40"/>
  <c r="CE56" i="57"/>
  <c r="N78" i="45"/>
  <c r="N77" i="45"/>
  <c r="N67" i="45"/>
  <c r="N128" i="45"/>
  <c r="N112" i="45"/>
  <c r="M360" i="33"/>
  <c r="M88" i="46"/>
  <c r="M87" i="46"/>
  <c r="M83" i="46"/>
  <c r="N49" i="33"/>
  <c r="N51" i="59" s="1"/>
  <c r="M210" i="51"/>
  <c r="M226" i="51" s="1"/>
  <c r="M53" i="61"/>
  <c r="M67" i="61" s="1"/>
  <c r="M401" i="33"/>
  <c r="M132" i="44"/>
  <c r="M133" i="44" s="1"/>
  <c r="M134" i="44" s="1"/>
  <c r="L79" i="44" s="1"/>
  <c r="M148" i="44" s="1"/>
  <c r="M90" i="44"/>
  <c r="M130" i="44"/>
  <c r="L129" i="44"/>
  <c r="L131" i="44" s="1"/>
  <c r="M361" i="33"/>
  <c r="M87" i="47"/>
  <c r="M83" i="47"/>
  <c r="M88" i="47"/>
  <c r="CE59" i="57"/>
  <c r="N67" i="48"/>
  <c r="N77" i="48"/>
  <c r="N78" i="48"/>
  <c r="N128" i="48"/>
  <c r="N112" i="48"/>
  <c r="CE51" i="57"/>
  <c r="N67" i="41"/>
  <c r="N78" i="41"/>
  <c r="N128" i="41"/>
  <c r="N77" i="41"/>
  <c r="N112" i="41"/>
  <c r="CE60" i="57"/>
  <c r="N67" i="49"/>
  <c r="N128" i="49"/>
  <c r="N78" i="49"/>
  <c r="N77" i="49"/>
  <c r="N112" i="49"/>
  <c r="M77" i="59"/>
  <c r="N50" i="42"/>
  <c r="N50" i="41"/>
  <c r="N50" i="48"/>
  <c r="N50" i="47"/>
  <c r="N50" i="49"/>
  <c r="N50" i="43"/>
  <c r="N50" i="44"/>
  <c r="N50" i="45"/>
  <c r="N50" i="40"/>
  <c r="N50" i="46"/>
  <c r="N50" i="32"/>
  <c r="N50" i="1"/>
  <c r="CE57" i="57"/>
  <c r="N67" i="46"/>
  <c r="N78" i="46"/>
  <c r="N77" i="46"/>
  <c r="N128" i="46"/>
  <c r="N112" i="46"/>
  <c r="M356" i="33"/>
  <c r="M88" i="43"/>
  <c r="M83" i="43"/>
  <c r="M87" i="43"/>
  <c r="CE52" i="57"/>
  <c r="N77" i="42"/>
  <c r="N67" i="42"/>
  <c r="N128" i="42"/>
  <c r="N78" i="42"/>
  <c r="N112" i="42"/>
  <c r="N297" i="51"/>
  <c r="M48" i="33"/>
  <c r="M87" i="1"/>
  <c r="M352" i="33"/>
  <c r="M83" i="1"/>
  <c r="M88" i="1"/>
  <c r="N116" i="49" l="1"/>
  <c r="N295" i="33" s="1"/>
  <c r="N310" i="33" s="1"/>
  <c r="N119" i="49"/>
  <c r="N114" i="49"/>
  <c r="N115" i="49" s="1"/>
  <c r="N265" i="33" s="1"/>
  <c r="N280" i="33" s="1"/>
  <c r="N298" i="51"/>
  <c r="N116" i="1"/>
  <c r="N284" i="33" s="1"/>
  <c r="N119" i="1"/>
  <c r="N114" i="1"/>
  <c r="CE61" i="57"/>
  <c r="N116" i="42"/>
  <c r="N287" i="33" s="1"/>
  <c r="N302" i="33" s="1"/>
  <c r="N119" i="42"/>
  <c r="N114" i="42"/>
  <c r="N115" i="42" s="1"/>
  <c r="N257" i="33" s="1"/>
  <c r="N272" i="33" s="1"/>
  <c r="N48" i="59"/>
  <c r="M325" i="33"/>
  <c r="M338" i="33" s="1"/>
  <c r="N296" i="51"/>
  <c r="M215" i="51"/>
  <c r="M231" i="51" s="1"/>
  <c r="M58" i="61"/>
  <c r="M72" i="61" s="1"/>
  <c r="M406" i="33"/>
  <c r="M90" i="49"/>
  <c r="M132" i="49"/>
  <c r="M133" i="49" s="1"/>
  <c r="M134" i="49" s="1"/>
  <c r="L79" i="49" s="1"/>
  <c r="M148" i="49" s="1"/>
  <c r="L129" i="49"/>
  <c r="L131" i="49" s="1"/>
  <c r="M130" i="49"/>
  <c r="N290" i="51"/>
  <c r="N294" i="51"/>
  <c r="N119" i="47"/>
  <c r="N116" i="47"/>
  <c r="N293" i="33" s="1"/>
  <c r="N308" i="33" s="1"/>
  <c r="N114" i="47"/>
  <c r="N115" i="47" s="1"/>
  <c r="N263" i="33" s="1"/>
  <c r="N116" i="43"/>
  <c r="N288" i="33" s="1"/>
  <c r="N303" i="33" s="1"/>
  <c r="N119" i="43"/>
  <c r="N114" i="43"/>
  <c r="N115" i="43" s="1"/>
  <c r="N258" i="33" s="1"/>
  <c r="N119" i="45"/>
  <c r="N116" i="45"/>
  <c r="N291" i="33" s="1"/>
  <c r="N306" i="33" s="1"/>
  <c r="N114" i="45"/>
  <c r="N115" i="45" s="1"/>
  <c r="N261" i="33" s="1"/>
  <c r="N276" i="33" s="1"/>
  <c r="M209" i="51"/>
  <c r="M225" i="51" s="1"/>
  <c r="M52" i="61"/>
  <c r="M66" i="61" s="1"/>
  <c r="M400" i="33"/>
  <c r="M132" i="40"/>
  <c r="M133" i="40" s="1"/>
  <c r="M134" i="40" s="1"/>
  <c r="M90" i="40"/>
  <c r="L129" i="40"/>
  <c r="L131" i="40" s="1"/>
  <c r="M130" i="40"/>
  <c r="K141" i="41"/>
  <c r="L140" i="41"/>
  <c r="N291" i="51"/>
  <c r="O134" i="51"/>
  <c r="D134" i="51" s="1"/>
  <c r="K141" i="44"/>
  <c r="L140" i="44"/>
  <c r="N119" i="46"/>
  <c r="N116" i="46"/>
  <c r="N292" i="33" s="1"/>
  <c r="N307" i="33" s="1"/>
  <c r="N114" i="46"/>
  <c r="N115" i="46" s="1"/>
  <c r="N262" i="33" s="1"/>
  <c r="N116" i="48"/>
  <c r="N294" i="33" s="1"/>
  <c r="N309" i="33" s="1"/>
  <c r="N119" i="48"/>
  <c r="N114" i="48"/>
  <c r="N115" i="48" s="1"/>
  <c r="N264" i="33" s="1"/>
  <c r="N279" i="33" s="1"/>
  <c r="N300" i="51"/>
  <c r="M211" i="51"/>
  <c r="M227" i="51" s="1"/>
  <c r="M54" i="61"/>
  <c r="M68" i="61" s="1"/>
  <c r="M402" i="33"/>
  <c r="M132" i="45"/>
  <c r="M133" i="45" s="1"/>
  <c r="M134" i="45" s="1"/>
  <c r="L79" i="45" s="1"/>
  <c r="M148" i="45" s="1"/>
  <c r="M90" i="45"/>
  <c r="L129" i="45"/>
  <c r="L131" i="45" s="1"/>
  <c r="M130" i="45"/>
  <c r="M48" i="61"/>
  <c r="M62" i="61" s="1"/>
  <c r="M205" i="51"/>
  <c r="M221" i="51" s="1"/>
  <c r="M396" i="33"/>
  <c r="M132" i="32"/>
  <c r="M133" i="32" s="1"/>
  <c r="M134" i="32" s="1"/>
  <c r="L79" i="32" s="1"/>
  <c r="M148" i="32" s="1"/>
  <c r="M90" i="32"/>
  <c r="L129" i="32"/>
  <c r="L131" i="32" s="1"/>
  <c r="M130" i="32"/>
  <c r="M208" i="51"/>
  <c r="M224" i="51" s="1"/>
  <c r="M51" i="61"/>
  <c r="M65" i="61" s="1"/>
  <c r="M399" i="33"/>
  <c r="M132" i="43"/>
  <c r="M133" i="43" s="1"/>
  <c r="M134" i="43" s="1"/>
  <c r="L79" i="43" s="1"/>
  <c r="M148" i="43" s="1"/>
  <c r="M90" i="43"/>
  <c r="M130" i="43"/>
  <c r="L129" i="43"/>
  <c r="L131" i="43" s="1"/>
  <c r="N295" i="51"/>
  <c r="N116" i="40"/>
  <c r="N289" i="33" s="1"/>
  <c r="N304" i="33" s="1"/>
  <c r="N119" i="40"/>
  <c r="N114" i="40"/>
  <c r="N115" i="40" s="1"/>
  <c r="N259" i="33" s="1"/>
  <c r="N274" i="33" s="1"/>
  <c r="M93" i="41"/>
  <c r="M94" i="41" s="1"/>
  <c r="M91" i="41"/>
  <c r="M93" i="44"/>
  <c r="M94" i="44" s="1"/>
  <c r="M91" i="44"/>
  <c r="M212" i="51"/>
  <c r="M228" i="51" s="1"/>
  <c r="M55" i="61"/>
  <c r="M69" i="61" s="1"/>
  <c r="M403" i="33"/>
  <c r="M132" i="46"/>
  <c r="M133" i="46" s="1"/>
  <c r="M134" i="46" s="1"/>
  <c r="L79" i="46" s="1"/>
  <c r="M148" i="46" s="1"/>
  <c r="M90" i="46"/>
  <c r="M130" i="46"/>
  <c r="L129" i="46"/>
  <c r="L131" i="46" s="1"/>
  <c r="N119" i="41"/>
  <c r="N116" i="41"/>
  <c r="N286" i="33" s="1"/>
  <c r="N301" i="33" s="1"/>
  <c r="N114" i="41"/>
  <c r="N115" i="41" s="1"/>
  <c r="N256" i="33" s="1"/>
  <c r="N116" i="44"/>
  <c r="N290" i="33" s="1"/>
  <c r="N305" i="33" s="1"/>
  <c r="N119" i="44"/>
  <c r="N114" i="44"/>
  <c r="N115" i="44" s="1"/>
  <c r="N260" i="33" s="1"/>
  <c r="N275" i="33" s="1"/>
  <c r="M207" i="51"/>
  <c r="M223" i="51" s="1"/>
  <c r="M50" i="61"/>
  <c r="M64" i="61" s="1"/>
  <c r="M398" i="33"/>
  <c r="M132" i="42"/>
  <c r="M133" i="42" s="1"/>
  <c r="M134" i="42" s="1"/>
  <c r="L79" i="42" s="1"/>
  <c r="M148" i="42" s="1"/>
  <c r="M90" i="42"/>
  <c r="L129" i="42"/>
  <c r="L131" i="42" s="1"/>
  <c r="M130" i="42"/>
  <c r="N116" i="32"/>
  <c r="N285" i="33" s="1"/>
  <c r="N300" i="33" s="1"/>
  <c r="N119" i="32"/>
  <c r="N114" i="32"/>
  <c r="N115" i="32" s="1"/>
  <c r="N255" i="33" s="1"/>
  <c r="N270" i="33" s="1"/>
  <c r="M214" i="51"/>
  <c r="M230" i="51" s="1"/>
  <c r="M57" i="61"/>
  <c r="M71" i="61" s="1"/>
  <c r="M405" i="33"/>
  <c r="M132" i="48"/>
  <c r="M133" i="48" s="1"/>
  <c r="M134" i="48" s="1"/>
  <c r="L79" i="48" s="1"/>
  <c r="M148" i="48" s="1"/>
  <c r="M90" i="48"/>
  <c r="M130" i="48"/>
  <c r="L129" i="48"/>
  <c r="L131" i="48" s="1"/>
  <c r="M213" i="51"/>
  <c r="M229" i="51" s="1"/>
  <c r="M56" i="61"/>
  <c r="M70" i="61" s="1"/>
  <c r="M404" i="33"/>
  <c r="M132" i="47"/>
  <c r="M133" i="47" s="1"/>
  <c r="M134" i="47" s="1"/>
  <c r="L79" i="47" s="1"/>
  <c r="M148" i="47" s="1"/>
  <c r="M90" i="47"/>
  <c r="L129" i="47"/>
  <c r="L131" i="47" s="1"/>
  <c r="M130" i="47"/>
  <c r="M204" i="51"/>
  <c r="M220" i="51" s="1"/>
  <c r="M47" i="61"/>
  <c r="M61" i="61" s="1"/>
  <c r="M395" i="33"/>
  <c r="M132" i="1"/>
  <c r="M133" i="1" s="1"/>
  <c r="M134" i="1" s="1"/>
  <c r="M90" i="1"/>
  <c r="L129" i="1"/>
  <c r="M130" i="1"/>
  <c r="M364" i="33"/>
  <c r="M51" i="33"/>
  <c r="M52" i="59" s="1"/>
  <c r="N301" i="51"/>
  <c r="M329" i="33"/>
  <c r="M342" i="33" s="1"/>
  <c r="M50" i="59"/>
  <c r="M59" i="61"/>
  <c r="M73" i="61" s="1"/>
  <c r="M52" i="33"/>
  <c r="M53" i="59" s="1"/>
  <c r="M53" i="33"/>
  <c r="M54" i="59" s="1"/>
  <c r="M87" i="33"/>
  <c r="N121" i="48" l="1"/>
  <c r="N102" i="48"/>
  <c r="N71" i="48" s="1"/>
  <c r="N124" i="48"/>
  <c r="M334" i="33"/>
  <c r="M347" i="33" s="1"/>
  <c r="N102" i="43"/>
  <c r="N71" i="43" s="1"/>
  <c r="N121" i="43"/>
  <c r="N124" i="43"/>
  <c r="M409" i="33"/>
  <c r="M79" i="59" s="1"/>
  <c r="M411" i="33"/>
  <c r="M81" i="59" s="1"/>
  <c r="M410" i="33"/>
  <c r="M80" i="59" s="1"/>
  <c r="M408" i="33"/>
  <c r="M78" i="59" s="1"/>
  <c r="M331" i="33"/>
  <c r="M344" i="33" s="1"/>
  <c r="N121" i="47"/>
  <c r="N102" i="47"/>
  <c r="N71" i="47" s="1"/>
  <c r="N124" i="47"/>
  <c r="N277" i="33"/>
  <c r="N271" i="33"/>
  <c r="M330" i="33"/>
  <c r="M343" i="33" s="1"/>
  <c r="K141" i="47"/>
  <c r="L140" i="47"/>
  <c r="N121" i="46"/>
  <c r="N124" i="46"/>
  <c r="N102" i="46"/>
  <c r="N71" i="46" s="1"/>
  <c r="M69" i="59"/>
  <c r="M136" i="1"/>
  <c r="L79" i="1"/>
  <c r="M148" i="1" s="1"/>
  <c r="M93" i="45"/>
  <c r="M94" i="45" s="1"/>
  <c r="M91" i="45"/>
  <c r="N304" i="51"/>
  <c r="N305" i="51"/>
  <c r="N309" i="51" s="1"/>
  <c r="N121" i="32"/>
  <c r="N124" i="32"/>
  <c r="N102" i="32"/>
  <c r="N71" i="32" s="1"/>
  <c r="N121" i="42"/>
  <c r="N102" i="42"/>
  <c r="N71" i="42" s="1"/>
  <c r="N124" i="42"/>
  <c r="M71" i="59"/>
  <c r="L79" i="40"/>
  <c r="M148" i="40" s="1"/>
  <c r="M93" i="1"/>
  <c r="M94" i="1" s="1"/>
  <c r="M91" i="1"/>
  <c r="N121" i="41"/>
  <c r="N124" i="41"/>
  <c r="N102" i="41"/>
  <c r="N71" i="41" s="1"/>
  <c r="K141" i="49"/>
  <c r="L140" i="49"/>
  <c r="K141" i="42"/>
  <c r="L140" i="42"/>
  <c r="N115" i="1"/>
  <c r="N254" i="33" s="1"/>
  <c r="N269" i="33" s="1"/>
  <c r="N206" i="33"/>
  <c r="M332" i="33"/>
  <c r="M345" i="33" s="1"/>
  <c r="K141" i="43"/>
  <c r="L140" i="43"/>
  <c r="K141" i="32"/>
  <c r="L140" i="32"/>
  <c r="N102" i="1"/>
  <c r="N71" i="1" s="1"/>
  <c r="N124" i="1"/>
  <c r="N121" i="1"/>
  <c r="M93" i="32"/>
  <c r="M94" i="32" s="1"/>
  <c r="M91" i="32"/>
  <c r="N299" i="33"/>
  <c r="N311" i="33" s="1"/>
  <c r="N296" i="33"/>
  <c r="N278" i="33"/>
  <c r="M93" i="46"/>
  <c r="M94" i="46" s="1"/>
  <c r="M91" i="46"/>
  <c r="M93" i="40"/>
  <c r="M94" i="40" s="1"/>
  <c r="M91" i="40"/>
  <c r="M324" i="33"/>
  <c r="M337" i="33" s="1"/>
  <c r="K141" i="46"/>
  <c r="L140" i="46"/>
  <c r="M93" i="49"/>
  <c r="M94" i="49" s="1"/>
  <c r="M91" i="49"/>
  <c r="K141" i="48"/>
  <c r="L140" i="48"/>
  <c r="M333" i="33"/>
  <c r="M346" i="33" s="1"/>
  <c r="M327" i="33"/>
  <c r="M340" i="33" s="1"/>
  <c r="M93" i="43"/>
  <c r="M94" i="43" s="1"/>
  <c r="M91" i="43"/>
  <c r="L72" i="59"/>
  <c r="O133" i="51"/>
  <c r="D133" i="51" s="1"/>
  <c r="K141" i="40"/>
  <c r="L140" i="40"/>
  <c r="M326" i="33"/>
  <c r="M339" i="33" s="1"/>
  <c r="N102" i="44"/>
  <c r="N71" i="44" s="1"/>
  <c r="N124" i="44"/>
  <c r="N121" i="44"/>
  <c r="N102" i="45"/>
  <c r="N71" i="45" s="1"/>
  <c r="N124" i="45"/>
  <c r="N121" i="45"/>
  <c r="N124" i="49"/>
  <c r="N121" i="49"/>
  <c r="N102" i="49"/>
  <c r="N71" i="49" s="1"/>
  <c r="K141" i="45"/>
  <c r="L140" i="45"/>
  <c r="M93" i="47"/>
  <c r="M94" i="47" s="1"/>
  <c r="M91" i="47"/>
  <c r="M93" i="48"/>
  <c r="M94" i="48" s="1"/>
  <c r="M91" i="48"/>
  <c r="N121" i="40"/>
  <c r="N124" i="40"/>
  <c r="N102" i="40"/>
  <c r="N71" i="40" s="1"/>
  <c r="M93" i="42"/>
  <c r="M94" i="42" s="1"/>
  <c r="M91" i="42"/>
  <c r="L131" i="1"/>
  <c r="L137" i="1"/>
  <c r="N273" i="33"/>
  <c r="L70" i="59" l="1"/>
  <c r="O132" i="51"/>
  <c r="D132" i="51" s="1"/>
  <c r="K141" i="1"/>
  <c r="L140" i="1"/>
  <c r="N281" i="33"/>
  <c r="N160" i="33"/>
  <c r="N86" i="40"/>
  <c r="M323" i="33"/>
  <c r="N164" i="33"/>
  <c r="N86" i="47"/>
  <c r="N417" i="51"/>
  <c r="N139" i="61"/>
  <c r="N153" i="61" s="1"/>
  <c r="N70" i="43"/>
  <c r="N413" i="51"/>
  <c r="N135" i="61"/>
  <c r="N56" i="33"/>
  <c r="N70" i="1"/>
  <c r="N416" i="51"/>
  <c r="N138" i="61"/>
  <c r="N152" i="61" s="1"/>
  <c r="N70" i="42"/>
  <c r="N414" i="51"/>
  <c r="N136" i="61"/>
  <c r="N150" i="61" s="1"/>
  <c r="N70" i="32"/>
  <c r="N157" i="33"/>
  <c r="N86" i="41"/>
  <c r="N162" i="33"/>
  <c r="N86" i="45"/>
  <c r="N161" i="33"/>
  <c r="N86" i="44"/>
  <c r="N156" i="33"/>
  <c r="N86" i="32"/>
  <c r="N421" i="51"/>
  <c r="N143" i="61"/>
  <c r="N157" i="61" s="1"/>
  <c r="N70" i="46"/>
  <c r="N418" i="51"/>
  <c r="N140" i="61"/>
  <c r="N154" i="61" s="1"/>
  <c r="N70" i="40"/>
  <c r="N424" i="51"/>
  <c r="N146" i="61"/>
  <c r="N160" i="61" s="1"/>
  <c r="N70" i="49"/>
  <c r="M328" i="33"/>
  <c r="M341" i="33" s="1"/>
  <c r="N158" i="33"/>
  <c r="N86" i="42"/>
  <c r="N419" i="51"/>
  <c r="N141" i="61"/>
  <c r="N155" i="61" s="1"/>
  <c r="N70" i="44"/>
  <c r="N165" i="33"/>
  <c r="N86" i="48"/>
  <c r="N166" i="33"/>
  <c r="N86" i="49"/>
  <c r="N423" i="51"/>
  <c r="N145" i="61"/>
  <c r="N159" i="61" s="1"/>
  <c r="N70" i="48"/>
  <c r="N159" i="33"/>
  <c r="N86" i="43"/>
  <c r="N420" i="51"/>
  <c r="N142" i="61"/>
  <c r="N156" i="61" s="1"/>
  <c r="N70" i="45"/>
  <c r="N308" i="51"/>
  <c r="N310" i="51" s="1"/>
  <c r="N306" i="51"/>
  <c r="N163" i="33"/>
  <c r="N86" i="46"/>
  <c r="N422" i="51"/>
  <c r="N144" i="61"/>
  <c r="N158" i="61" s="1"/>
  <c r="N70" i="47"/>
  <c r="N124" i="33"/>
  <c r="N101" i="33" s="1"/>
  <c r="N415" i="51"/>
  <c r="N137" i="61"/>
  <c r="N151" i="61" s="1"/>
  <c r="N70" i="41"/>
  <c r="N155" i="33"/>
  <c r="N86" i="1"/>
  <c r="N250" i="33" l="1"/>
  <c r="N235" i="33"/>
  <c r="N147" i="61"/>
  <c r="N161" i="61" s="1"/>
  <c r="N149" i="61"/>
  <c r="N246" i="33"/>
  <c r="N231" i="33"/>
  <c r="M366" i="33"/>
  <c r="M336" i="33"/>
  <c r="N5" i="59"/>
  <c r="N106" i="33"/>
  <c r="N107" i="33"/>
  <c r="N425" i="51"/>
  <c r="N245" i="33"/>
  <c r="N230" i="33"/>
  <c r="N243" i="33"/>
  <c r="N228" i="33"/>
  <c r="N249" i="33"/>
  <c r="N234" i="33"/>
  <c r="N242" i="33"/>
  <c r="N227" i="33"/>
  <c r="N244" i="33"/>
  <c r="N229" i="33"/>
  <c r="N345" i="51"/>
  <c r="N351" i="51"/>
  <c r="N352" i="51"/>
  <c r="N347" i="51"/>
  <c r="N355" i="51"/>
  <c r="N344" i="51"/>
  <c r="N353" i="51"/>
  <c r="N346" i="51"/>
  <c r="N350" i="51"/>
  <c r="N349" i="51"/>
  <c r="N354" i="51"/>
  <c r="N348" i="51"/>
  <c r="N241" i="33"/>
  <c r="N226" i="33"/>
  <c r="N56" i="59"/>
  <c r="N103" i="61"/>
  <c r="N117" i="61" s="1"/>
  <c r="N57" i="33"/>
  <c r="N57" i="59" s="1"/>
  <c r="N64" i="33"/>
  <c r="N167" i="33"/>
  <c r="N184" i="33"/>
  <c r="N239" i="33"/>
  <c r="N224" i="33"/>
  <c r="N247" i="33"/>
  <c r="N232" i="33"/>
  <c r="N240" i="33"/>
  <c r="N225" i="33"/>
  <c r="N50" i="33"/>
  <c r="N248" i="33"/>
  <c r="N233" i="33"/>
  <c r="N251" i="33" l="1"/>
  <c r="N55" i="59"/>
  <c r="N55" i="33"/>
  <c r="O59" i="33"/>
  <c r="N61" i="59"/>
  <c r="N65" i="33"/>
  <c r="O84" i="33" s="1"/>
  <c r="N113" i="33"/>
  <c r="N119" i="33" s="1"/>
  <c r="N186" i="33"/>
  <c r="N185" i="33"/>
  <c r="N114" i="33" s="1"/>
  <c r="L9" i="59"/>
  <c r="L10" i="59" s="1"/>
  <c r="M376" i="33"/>
  <c r="N236" i="33"/>
  <c r="O9" i="55" l="1"/>
  <c r="O91" i="33"/>
  <c r="L11" i="59"/>
  <c r="P19" i="59"/>
  <c r="P61" i="33"/>
  <c r="O60" i="33"/>
  <c r="N71" i="33"/>
  <c r="N63" i="59" l="1"/>
  <c r="N70" i="33"/>
  <c r="P59" i="59"/>
  <c r="Q62" i="33"/>
  <c r="Q60" i="59" s="1"/>
  <c r="O58" i="59"/>
  <c r="O4" i="56"/>
  <c r="O8" i="55"/>
  <c r="O107" i="32"/>
  <c r="O106" i="32" s="1"/>
  <c r="O109" i="32" s="1"/>
  <c r="O103" i="32" s="1"/>
  <c r="O107" i="1"/>
  <c r="O107" i="42"/>
  <c r="O106" i="42" s="1"/>
  <c r="O109" i="42" s="1"/>
  <c r="O103" i="42" s="1"/>
  <c r="O107" i="43"/>
  <c r="O106" i="43" s="1"/>
  <c r="O109" i="43" s="1"/>
  <c r="O103" i="43" s="1"/>
  <c r="O107" i="44"/>
  <c r="O106" i="44" s="1"/>
  <c r="O109" i="44" s="1"/>
  <c r="O103" i="44" s="1"/>
  <c r="O107" i="46"/>
  <c r="O106" i="46" s="1"/>
  <c r="O109" i="46" s="1"/>
  <c r="O103" i="46" s="1"/>
  <c r="O107" i="41"/>
  <c r="O106" i="41" s="1"/>
  <c r="O109" i="41" s="1"/>
  <c r="O103" i="41" s="1"/>
  <c r="O107" i="48"/>
  <c r="O106" i="48" s="1"/>
  <c r="O109" i="48" s="1"/>
  <c r="O103" i="48" s="1"/>
  <c r="O107" i="45"/>
  <c r="O106" i="45" s="1"/>
  <c r="O109" i="45" s="1"/>
  <c r="O103" i="45" s="1"/>
  <c r="O107" i="47"/>
  <c r="O106" i="47" s="1"/>
  <c r="O109" i="47" s="1"/>
  <c r="O103" i="47" s="1"/>
  <c r="O107" i="40"/>
  <c r="O106" i="40" s="1"/>
  <c r="O109" i="40" s="1"/>
  <c r="O103" i="40" s="1"/>
  <c r="O107" i="49"/>
  <c r="O106" i="49" s="1"/>
  <c r="O109" i="49" s="1"/>
  <c r="O103" i="49" s="1"/>
  <c r="O101" i="48" l="1"/>
  <c r="O219" i="33" s="1"/>
  <c r="O66" i="48"/>
  <c r="O101" i="41"/>
  <c r="O211" i="33" s="1"/>
  <c r="O66" i="41"/>
  <c r="O101" i="40"/>
  <c r="O214" i="33" s="1"/>
  <c r="O66" i="40"/>
  <c r="O101" i="42"/>
  <c r="O212" i="33" s="1"/>
  <c r="O66" i="42"/>
  <c r="O101" i="45"/>
  <c r="O216" i="33" s="1"/>
  <c r="O66" i="45"/>
  <c r="O101" i="44"/>
  <c r="O215" i="33" s="1"/>
  <c r="O66" i="44"/>
  <c r="O83" i="33"/>
  <c r="O90" i="33"/>
  <c r="O101" i="47"/>
  <c r="O218" i="33" s="1"/>
  <c r="O66" i="47"/>
  <c r="O101" i="43"/>
  <c r="O213" i="33" s="1"/>
  <c r="O66" i="43"/>
  <c r="O97" i="33"/>
  <c r="O106" i="1"/>
  <c r="N62" i="59"/>
  <c r="N81" i="1"/>
  <c r="N62" i="1" s="1"/>
  <c r="N63" i="1" s="1"/>
  <c r="N369" i="33"/>
  <c r="N375" i="33" s="1"/>
  <c r="N81" i="32"/>
  <c r="N62" i="32" s="1"/>
  <c r="N63" i="32" s="1"/>
  <c r="N81" i="43"/>
  <c r="N62" i="43" s="1"/>
  <c r="N63" i="43" s="1"/>
  <c r="N81" i="40"/>
  <c r="N62" i="40" s="1"/>
  <c r="N63" i="40" s="1"/>
  <c r="N81" i="41"/>
  <c r="N62" i="41" s="1"/>
  <c r="N63" i="41" s="1"/>
  <c r="N81" i="47"/>
  <c r="N62" i="47" s="1"/>
  <c r="N63" i="47" s="1"/>
  <c r="N81" i="44"/>
  <c r="N62" i="44" s="1"/>
  <c r="N63" i="44" s="1"/>
  <c r="N81" i="48"/>
  <c r="N62" i="48" s="1"/>
  <c r="N63" i="48" s="1"/>
  <c r="N81" i="42"/>
  <c r="N62" i="42" s="1"/>
  <c r="N63" i="42" s="1"/>
  <c r="N81" i="45"/>
  <c r="N62" i="45" s="1"/>
  <c r="N63" i="45" s="1"/>
  <c r="N81" i="46"/>
  <c r="N62" i="46" s="1"/>
  <c r="N63" i="46" s="1"/>
  <c r="N81" i="49"/>
  <c r="N62" i="49" s="1"/>
  <c r="N63" i="49" s="1"/>
  <c r="N3" i="56"/>
  <c r="O72" i="33"/>
  <c r="O101" i="49"/>
  <c r="O220" i="33" s="1"/>
  <c r="O66" i="49"/>
  <c r="O101" i="46"/>
  <c r="O217" i="33" s="1"/>
  <c r="O66" i="46"/>
  <c r="O101" i="32"/>
  <c r="O210" i="33" s="1"/>
  <c r="O66" i="32"/>
  <c r="N155" i="44" l="1"/>
  <c r="N64" i="44"/>
  <c r="N65" i="44" s="1"/>
  <c r="N155" i="42"/>
  <c r="N64" i="42"/>
  <c r="N65" i="42" s="1"/>
  <c r="N155" i="43"/>
  <c r="N64" i="43"/>
  <c r="N65" i="43" s="1"/>
  <c r="N64" i="48"/>
  <c r="N65" i="48" s="1"/>
  <c r="N155" i="48"/>
  <c r="N64" i="32"/>
  <c r="N65" i="32" s="1"/>
  <c r="N155" i="32"/>
  <c r="O109" i="1"/>
  <c r="O103" i="1" s="1"/>
  <c r="O96" i="33"/>
  <c r="O64" i="59"/>
  <c r="N64" i="41"/>
  <c r="N65" i="41" s="1"/>
  <c r="N155" i="41"/>
  <c r="N64" i="49"/>
  <c r="N65" i="49" s="1"/>
  <c r="N155" i="49"/>
  <c r="N64" i="47"/>
  <c r="N65" i="47" s="1"/>
  <c r="N155" i="47"/>
  <c r="N64" i="1"/>
  <c r="N65" i="1" s="1"/>
  <c r="N155" i="1"/>
  <c r="O104" i="33"/>
  <c r="N155" i="46"/>
  <c r="N64" i="46"/>
  <c r="N65" i="46" s="1"/>
  <c r="N155" i="40"/>
  <c r="N64" i="40"/>
  <c r="N65" i="40" s="1"/>
  <c r="N55" i="56"/>
  <c r="N56" i="56" s="1"/>
  <c r="N37" i="56"/>
  <c r="N38" i="56" s="1"/>
  <c r="N47" i="56"/>
  <c r="N42" i="56"/>
  <c r="N43" i="56" s="1"/>
  <c r="N155" i="45"/>
  <c r="N64" i="45"/>
  <c r="N65" i="45" s="1"/>
  <c r="N5" i="61" l="1"/>
  <c r="N19" i="61" s="1"/>
  <c r="N68" i="41"/>
  <c r="N4" i="61"/>
  <c r="N18" i="61" s="1"/>
  <c r="N68" i="32"/>
  <c r="N43" i="33"/>
  <c r="N3" i="61"/>
  <c r="N68" i="1"/>
  <c r="N13" i="61"/>
  <c r="N27" i="61" s="1"/>
  <c r="N68" i="48"/>
  <c r="N6" i="61"/>
  <c r="N20" i="61" s="1"/>
  <c r="N68" i="42"/>
  <c r="O41" i="56"/>
  <c r="N59" i="56"/>
  <c r="N60" i="56"/>
  <c r="N133" i="33" s="1"/>
  <c r="N12" i="61"/>
  <c r="N26" i="61" s="1"/>
  <c r="N68" i="47"/>
  <c r="O46" i="56"/>
  <c r="N49" i="56"/>
  <c r="N7" i="61"/>
  <c r="N21" i="61" s="1"/>
  <c r="N68" i="43"/>
  <c r="N8" i="61"/>
  <c r="N22" i="61" s="1"/>
  <c r="N68" i="40"/>
  <c r="N14" i="61"/>
  <c r="N28" i="61" s="1"/>
  <c r="N68" i="49"/>
  <c r="N10" i="61"/>
  <c r="N24" i="61" s="1"/>
  <c r="N68" i="45"/>
  <c r="N9" i="61"/>
  <c r="N23" i="61" s="1"/>
  <c r="N68" i="44"/>
  <c r="O101" i="1"/>
  <c r="O209" i="33" s="1"/>
  <c r="O66" i="1"/>
  <c r="N52" i="56"/>
  <c r="N11" i="61"/>
  <c r="N25" i="61" s="1"/>
  <c r="N68" i="46"/>
  <c r="N139" i="49" l="1"/>
  <c r="N73" i="49"/>
  <c r="O74" i="49" s="1"/>
  <c r="N73" i="45"/>
  <c r="O74" i="45" s="1"/>
  <c r="N139" i="45"/>
  <c r="N73" i="48"/>
  <c r="O74" i="48" s="1"/>
  <c r="N139" i="48"/>
  <c r="N73" i="1"/>
  <c r="O74" i="1" s="1"/>
  <c r="N46" i="33"/>
  <c r="N49" i="59" s="1"/>
  <c r="N139" i="1"/>
  <c r="Q135" i="51" s="1"/>
  <c r="N73" i="32"/>
  <c r="O74" i="32" s="1"/>
  <c r="N84" i="32"/>
  <c r="N139" i="32"/>
  <c r="N139" i="44"/>
  <c r="N73" i="44"/>
  <c r="O74" i="44" s="1"/>
  <c r="N84" i="42"/>
  <c r="N139" i="42"/>
  <c r="N73" i="42"/>
  <c r="O74" i="42" s="1"/>
  <c r="N84" i="40"/>
  <c r="N139" i="40"/>
  <c r="Q136" i="51" s="1"/>
  <c r="N73" i="40"/>
  <c r="O74" i="40" s="1"/>
  <c r="N73" i="43"/>
  <c r="O74" i="43" s="1"/>
  <c r="N139" i="43"/>
  <c r="N48" i="56"/>
  <c r="N38" i="33"/>
  <c r="N40" i="33"/>
  <c r="N44" i="33"/>
  <c r="N42" i="33"/>
  <c r="N47" i="59" s="1"/>
  <c r="N139" i="41"/>
  <c r="N73" i="41"/>
  <c r="O74" i="41" s="1"/>
  <c r="N139" i="47"/>
  <c r="N73" i="47"/>
  <c r="O74" i="47" s="1"/>
  <c r="N132" i="33"/>
  <c r="N75" i="59" s="1"/>
  <c r="N61" i="56"/>
  <c r="N15" i="61"/>
  <c r="N29" i="61" s="1"/>
  <c r="N17" i="61"/>
  <c r="N139" i="46"/>
  <c r="N73" i="46"/>
  <c r="O74" i="46" s="1"/>
  <c r="N357" i="33" l="1"/>
  <c r="N87" i="40"/>
  <c r="N83" i="40"/>
  <c r="N88" i="40"/>
  <c r="N84" i="46"/>
  <c r="O285" i="51"/>
  <c r="O85" i="47"/>
  <c r="O61" i="47"/>
  <c r="N353" i="33"/>
  <c r="N87" i="32"/>
  <c r="N88" i="32"/>
  <c r="N84" i="1"/>
  <c r="N84" i="48"/>
  <c r="O284" i="51"/>
  <c r="O85" i="46"/>
  <c r="O61" i="46"/>
  <c r="O276" i="51"/>
  <c r="O85" i="1"/>
  <c r="O61" i="1"/>
  <c r="N355" i="33"/>
  <c r="N88" i="42"/>
  <c r="N87" i="42"/>
  <c r="O282" i="51"/>
  <c r="O85" i="44"/>
  <c r="O61" i="44"/>
  <c r="N134" i="33"/>
  <c r="N76" i="59" s="1"/>
  <c r="N62" i="56"/>
  <c r="N135" i="33" s="1"/>
  <c r="O286" i="51"/>
  <c r="O85" i="48"/>
  <c r="O61" i="48"/>
  <c r="O283" i="51"/>
  <c r="O85" i="45"/>
  <c r="O61" i="45"/>
  <c r="O278" i="51"/>
  <c r="O85" i="41"/>
  <c r="O61" i="41"/>
  <c r="N84" i="41"/>
  <c r="O287" i="51"/>
  <c r="O85" i="49"/>
  <c r="O61" i="49"/>
  <c r="O281" i="51"/>
  <c r="O85" i="40"/>
  <c r="O61" i="40"/>
  <c r="O279" i="51"/>
  <c r="O85" i="42"/>
  <c r="O61" i="42"/>
  <c r="O277" i="51"/>
  <c r="O85" i="32"/>
  <c r="O61" i="32"/>
  <c r="N84" i="47"/>
  <c r="O280" i="51"/>
  <c r="O85" i="43"/>
  <c r="O61" i="43"/>
  <c r="N84" i="44"/>
  <c r="N84" i="45"/>
  <c r="N84" i="43"/>
  <c r="N84" i="49"/>
  <c r="N48" i="33" l="1"/>
  <c r="N83" i="1"/>
  <c r="N87" i="1"/>
  <c r="N352" i="33"/>
  <c r="N88" i="1"/>
  <c r="N361" i="33"/>
  <c r="N87" i="47"/>
  <c r="N83" i="47"/>
  <c r="N88" i="47"/>
  <c r="O291" i="51"/>
  <c r="N207" i="51"/>
  <c r="N223" i="51" s="1"/>
  <c r="N50" i="61"/>
  <c r="N64" i="61" s="1"/>
  <c r="N398" i="33"/>
  <c r="N90" i="42"/>
  <c r="N132" i="42"/>
  <c r="N133" i="42" s="1"/>
  <c r="N134" i="42" s="1"/>
  <c r="M79" i="42" s="1"/>
  <c r="N148" i="42" s="1"/>
  <c r="N130" i="42"/>
  <c r="M129" i="42"/>
  <c r="M131" i="42" s="1"/>
  <c r="M140" i="42" s="1"/>
  <c r="CF60" i="57"/>
  <c r="O67" i="49"/>
  <c r="O77" i="49"/>
  <c r="O78" i="49"/>
  <c r="O128" i="49"/>
  <c r="O112" i="49"/>
  <c r="N354" i="33"/>
  <c r="N87" i="41"/>
  <c r="N88" i="41"/>
  <c r="O294" i="51"/>
  <c r="CF50" i="57"/>
  <c r="O67" i="32"/>
  <c r="O77" i="32"/>
  <c r="O78" i="32"/>
  <c r="O128" i="32"/>
  <c r="O112" i="32"/>
  <c r="CF52" i="57"/>
  <c r="O77" i="42"/>
  <c r="O78" i="42"/>
  <c r="O67" i="42"/>
  <c r="O128" i="42"/>
  <c r="O112" i="42"/>
  <c r="N77" i="59"/>
  <c r="O50" i="47"/>
  <c r="O50" i="45"/>
  <c r="O50" i="49"/>
  <c r="O50" i="42"/>
  <c r="O50" i="46"/>
  <c r="O50" i="41"/>
  <c r="O50" i="40"/>
  <c r="O50" i="32"/>
  <c r="O50" i="1"/>
  <c r="O50" i="44"/>
  <c r="O50" i="43"/>
  <c r="O50" i="48"/>
  <c r="O298" i="51"/>
  <c r="O299" i="51"/>
  <c r="CF55" i="57"/>
  <c r="O128" i="44"/>
  <c r="O78" i="44"/>
  <c r="O67" i="44"/>
  <c r="O77" i="44"/>
  <c r="O112" i="44"/>
  <c r="O288" i="51"/>
  <c r="O293" i="51" s="1"/>
  <c r="O290" i="51"/>
  <c r="N205" i="51"/>
  <c r="N221" i="51" s="1"/>
  <c r="N48" i="61"/>
  <c r="N62" i="61" s="1"/>
  <c r="N396" i="33"/>
  <c r="N132" i="32"/>
  <c r="N133" i="32" s="1"/>
  <c r="N134" i="32" s="1"/>
  <c r="M79" i="32" s="1"/>
  <c r="N148" i="32" s="1"/>
  <c r="N90" i="32"/>
  <c r="M129" i="32"/>
  <c r="M131" i="32" s="1"/>
  <c r="M140" i="32" s="1"/>
  <c r="N130" i="32"/>
  <c r="N360" i="33"/>
  <c r="N87" i="46"/>
  <c r="N88" i="46"/>
  <c r="N83" i="46"/>
  <c r="O49" i="33"/>
  <c r="O51" i="59" s="1"/>
  <c r="O295" i="51"/>
  <c r="CF59" i="57"/>
  <c r="O67" i="48"/>
  <c r="O128" i="48"/>
  <c r="O78" i="48"/>
  <c r="O77" i="48"/>
  <c r="O112" i="48"/>
  <c r="N209" i="51"/>
  <c r="N225" i="51" s="1"/>
  <c r="N52" i="61"/>
  <c r="N66" i="61" s="1"/>
  <c r="N400" i="33"/>
  <c r="N132" i="40"/>
  <c r="N133" i="40" s="1"/>
  <c r="N134" i="40" s="1"/>
  <c r="N90" i="40"/>
  <c r="M129" i="40"/>
  <c r="M131" i="40" s="1"/>
  <c r="N130" i="40"/>
  <c r="CF54" i="57"/>
  <c r="O67" i="40"/>
  <c r="O128" i="40"/>
  <c r="O77" i="40"/>
  <c r="O78" i="40"/>
  <c r="O112" i="40"/>
  <c r="CF57" i="57"/>
  <c r="O77" i="46"/>
  <c r="O128" i="46"/>
  <c r="O67" i="46"/>
  <c r="O78" i="46"/>
  <c r="O112" i="46"/>
  <c r="O301" i="51"/>
  <c r="CF58" i="57"/>
  <c r="O67" i="47"/>
  <c r="O128" i="47"/>
  <c r="O77" i="47"/>
  <c r="O78" i="47"/>
  <c r="O112" i="47"/>
  <c r="CF49" i="57"/>
  <c r="O39" i="33"/>
  <c r="O67" i="1"/>
  <c r="O128" i="1"/>
  <c r="O77" i="1"/>
  <c r="O78" i="1"/>
  <c r="O112" i="1"/>
  <c r="CF51" i="57"/>
  <c r="O67" i="41"/>
  <c r="O128" i="41"/>
  <c r="O77" i="41"/>
  <c r="O78" i="41"/>
  <c r="O112" i="41"/>
  <c r="N356" i="33"/>
  <c r="N88" i="43"/>
  <c r="N83" i="43"/>
  <c r="N87" i="43"/>
  <c r="O297" i="51"/>
  <c r="N362" i="33"/>
  <c r="N88" i="48"/>
  <c r="N83" i="48"/>
  <c r="N87" i="48"/>
  <c r="O292" i="51"/>
  <c r="CF56" i="57"/>
  <c r="O67" i="45"/>
  <c r="O77" i="45"/>
  <c r="O78" i="45"/>
  <c r="O128" i="45"/>
  <c r="O112" i="45"/>
  <c r="N363" i="33"/>
  <c r="N83" i="49"/>
  <c r="N87" i="49"/>
  <c r="N88" i="49"/>
  <c r="N359" i="33"/>
  <c r="N87" i="45"/>
  <c r="N88" i="45"/>
  <c r="N83" i="45"/>
  <c r="N358" i="33"/>
  <c r="N83" i="44"/>
  <c r="N87" i="44"/>
  <c r="N88" i="44"/>
  <c r="CF53" i="57"/>
  <c r="O67" i="43"/>
  <c r="O128" i="43"/>
  <c r="O78" i="43"/>
  <c r="O77" i="43"/>
  <c r="O112" i="43"/>
  <c r="O300" i="51"/>
  <c r="O119" i="45" l="1"/>
  <c r="O116" i="45"/>
  <c r="O291" i="33" s="1"/>
  <c r="O306" i="33" s="1"/>
  <c r="O114" i="45"/>
  <c r="O115" i="45" s="1"/>
  <c r="O261" i="33" s="1"/>
  <c r="O119" i="47"/>
  <c r="O116" i="47"/>
  <c r="O293" i="33" s="1"/>
  <c r="O308" i="33" s="1"/>
  <c r="O114" i="47"/>
  <c r="O115" i="47" s="1"/>
  <c r="O263" i="33" s="1"/>
  <c r="O278" i="33" s="1"/>
  <c r="O116" i="49"/>
  <c r="O295" i="33" s="1"/>
  <c r="O310" i="33" s="1"/>
  <c r="O119" i="49"/>
  <c r="O114" i="49"/>
  <c r="O115" i="49" s="1"/>
  <c r="O265" i="33" s="1"/>
  <c r="O280" i="33" s="1"/>
  <c r="O45" i="33"/>
  <c r="N324" i="33"/>
  <c r="N337" i="33" s="1"/>
  <c r="N93" i="42"/>
  <c r="N94" i="42" s="1"/>
  <c r="N91" i="42"/>
  <c r="N212" i="51"/>
  <c r="N228" i="51" s="1"/>
  <c r="N55" i="61"/>
  <c r="N69" i="61" s="1"/>
  <c r="N403" i="33"/>
  <c r="N132" i="46"/>
  <c r="N133" i="46" s="1"/>
  <c r="N134" i="46" s="1"/>
  <c r="M79" i="46" s="1"/>
  <c r="N148" i="46" s="1"/>
  <c r="N90" i="46"/>
  <c r="N130" i="46"/>
  <c r="M129" i="46"/>
  <c r="M131" i="46" s="1"/>
  <c r="M140" i="46" s="1"/>
  <c r="O116" i="43"/>
  <c r="O288" i="33" s="1"/>
  <c r="O303" i="33" s="1"/>
  <c r="O119" i="43"/>
  <c r="O114" i="43"/>
  <c r="O115" i="43" s="1"/>
  <c r="O258" i="33" s="1"/>
  <c r="O273" i="33" s="1"/>
  <c r="N49" i="61"/>
  <c r="N63" i="61" s="1"/>
  <c r="N206" i="51"/>
  <c r="N222" i="51" s="1"/>
  <c r="N397" i="33"/>
  <c r="N132" i="41"/>
  <c r="N133" i="41" s="1"/>
  <c r="N134" i="41" s="1"/>
  <c r="M79" i="41" s="1"/>
  <c r="N148" i="41" s="1"/>
  <c r="N90" i="41"/>
  <c r="M129" i="41"/>
  <c r="M131" i="41" s="1"/>
  <c r="M140" i="41" s="1"/>
  <c r="N130" i="41"/>
  <c r="N214" i="51"/>
  <c r="N230" i="51" s="1"/>
  <c r="N57" i="61"/>
  <c r="N71" i="61" s="1"/>
  <c r="N405" i="33"/>
  <c r="N132" i="48"/>
  <c r="N133" i="48" s="1"/>
  <c r="N134" i="48" s="1"/>
  <c r="M79" i="48" s="1"/>
  <c r="N148" i="48" s="1"/>
  <c r="N90" i="48"/>
  <c r="M129" i="48"/>
  <c r="M131" i="48" s="1"/>
  <c r="M140" i="48" s="1"/>
  <c r="N130" i="48"/>
  <c r="N208" i="51"/>
  <c r="N224" i="51" s="1"/>
  <c r="N399" i="33"/>
  <c r="N51" i="61"/>
  <c r="N65" i="61" s="1"/>
  <c r="N132" i="43"/>
  <c r="N133" i="43" s="1"/>
  <c r="N134" i="43" s="1"/>
  <c r="M79" i="43" s="1"/>
  <c r="N148" i="43" s="1"/>
  <c r="N90" i="43"/>
  <c r="M129" i="43"/>
  <c r="M131" i="43" s="1"/>
  <c r="M140" i="43" s="1"/>
  <c r="N130" i="43"/>
  <c r="O116" i="40"/>
  <c r="O289" i="33" s="1"/>
  <c r="O304" i="33" s="1"/>
  <c r="O119" i="40"/>
  <c r="O114" i="40"/>
  <c r="O115" i="40" s="1"/>
  <c r="O259" i="33" s="1"/>
  <c r="O274" i="33" s="1"/>
  <c r="N204" i="51"/>
  <c r="N220" i="51" s="1"/>
  <c r="N47" i="61"/>
  <c r="N61" i="61" s="1"/>
  <c r="N395" i="33"/>
  <c r="N132" i="1"/>
  <c r="N133" i="1" s="1"/>
  <c r="N134" i="1" s="1"/>
  <c r="N90" i="1"/>
  <c r="M129" i="1"/>
  <c r="N130" i="1"/>
  <c r="O116" i="48"/>
  <c r="O294" i="33" s="1"/>
  <c r="O309" i="33" s="1"/>
  <c r="O119" i="48"/>
  <c r="O114" i="48"/>
  <c r="O115" i="48" s="1"/>
  <c r="O264" i="33" s="1"/>
  <c r="O279" i="33" s="1"/>
  <c r="O116" i="42"/>
  <c r="O287" i="33" s="1"/>
  <c r="O302" i="33" s="1"/>
  <c r="O119" i="42"/>
  <c r="O114" i="42"/>
  <c r="O115" i="42" s="1"/>
  <c r="O257" i="33" s="1"/>
  <c r="O272" i="33" s="1"/>
  <c r="N364" i="33"/>
  <c r="N93" i="40"/>
  <c r="N94" i="40" s="1"/>
  <c r="N91" i="40"/>
  <c r="N215" i="51"/>
  <c r="N231" i="51" s="1"/>
  <c r="N58" i="61"/>
  <c r="N72" i="61" s="1"/>
  <c r="N406" i="33"/>
  <c r="N90" i="49"/>
  <c r="N132" i="49"/>
  <c r="N133" i="49" s="1"/>
  <c r="N134" i="49" s="1"/>
  <c r="M79" i="49" s="1"/>
  <c r="N148" i="49" s="1"/>
  <c r="N130" i="49"/>
  <c r="M129" i="49"/>
  <c r="M131" i="49" s="1"/>
  <c r="M140" i="49" s="1"/>
  <c r="N326" i="33"/>
  <c r="N339" i="33" s="1"/>
  <c r="O116" i="41"/>
  <c r="O286" i="33" s="1"/>
  <c r="O301" i="33" s="1"/>
  <c r="O119" i="41"/>
  <c r="O114" i="41"/>
  <c r="O115" i="41" s="1"/>
  <c r="O256" i="33" s="1"/>
  <c r="O271" i="33" s="1"/>
  <c r="O305" i="51"/>
  <c r="O309" i="51" s="1"/>
  <c r="O304" i="51"/>
  <c r="O116" i="32"/>
  <c r="O285" i="33" s="1"/>
  <c r="O300" i="33" s="1"/>
  <c r="O119" i="32"/>
  <c r="O114" i="32"/>
  <c r="O115" i="32" s="1"/>
  <c r="O255" i="33" s="1"/>
  <c r="O270" i="33" s="1"/>
  <c r="N51" i="33"/>
  <c r="N52" i="59" s="1"/>
  <c r="M72" i="59"/>
  <c r="P133" i="51"/>
  <c r="M140" i="40"/>
  <c r="N211" i="51"/>
  <c r="N227" i="51" s="1"/>
  <c r="N54" i="61"/>
  <c r="N68" i="61" s="1"/>
  <c r="N402" i="33"/>
  <c r="N132" i="45"/>
  <c r="N133" i="45" s="1"/>
  <c r="N134" i="45" s="1"/>
  <c r="M79" i="45" s="1"/>
  <c r="N148" i="45" s="1"/>
  <c r="N90" i="45"/>
  <c r="N130" i="45"/>
  <c r="M129" i="45"/>
  <c r="M131" i="45" s="1"/>
  <c r="M140" i="45" s="1"/>
  <c r="O119" i="46"/>
  <c r="O116" i="46"/>
  <c r="O292" i="33" s="1"/>
  <c r="O307" i="33" s="1"/>
  <c r="O114" i="46"/>
  <c r="O115" i="46" s="1"/>
  <c r="O262" i="33" s="1"/>
  <c r="O277" i="33" s="1"/>
  <c r="O116" i="1"/>
  <c r="O284" i="33" s="1"/>
  <c r="O119" i="1"/>
  <c r="O114" i="1"/>
  <c r="N213" i="51"/>
  <c r="N229" i="51" s="1"/>
  <c r="N56" i="61"/>
  <c r="N70" i="61" s="1"/>
  <c r="N404" i="33"/>
  <c r="N132" i="47"/>
  <c r="N133" i="47" s="1"/>
  <c r="N134" i="47" s="1"/>
  <c r="M79" i="47" s="1"/>
  <c r="N148" i="47" s="1"/>
  <c r="N90" i="47"/>
  <c r="M129" i="47"/>
  <c r="M131" i="47" s="1"/>
  <c r="M140" i="47" s="1"/>
  <c r="N130" i="47"/>
  <c r="O296" i="51"/>
  <c r="N50" i="59"/>
  <c r="N59" i="61"/>
  <c r="N73" i="61" s="1"/>
  <c r="N53" i="33"/>
  <c r="N54" i="59" s="1"/>
  <c r="N87" i="33"/>
  <c r="N52" i="33"/>
  <c r="N53" i="59" s="1"/>
  <c r="N71" i="59"/>
  <c r="M79" i="40"/>
  <c r="N148" i="40" s="1"/>
  <c r="CF61" i="57"/>
  <c r="N93" i="32"/>
  <c r="N94" i="32" s="1"/>
  <c r="N91" i="32"/>
  <c r="N210" i="51"/>
  <c r="N226" i="51" s="1"/>
  <c r="N53" i="61"/>
  <c r="N67" i="61" s="1"/>
  <c r="N401" i="33"/>
  <c r="N132" i="44"/>
  <c r="N133" i="44" s="1"/>
  <c r="N134" i="44" s="1"/>
  <c r="M79" i="44" s="1"/>
  <c r="N148" i="44" s="1"/>
  <c r="N90" i="44"/>
  <c r="M129" i="44"/>
  <c r="M131" i="44" s="1"/>
  <c r="N130" i="44"/>
  <c r="O119" i="44"/>
  <c r="O116" i="44"/>
  <c r="O290" i="33" s="1"/>
  <c r="O305" i="33" s="1"/>
  <c r="O114" i="44"/>
  <c r="O115" i="44" s="1"/>
  <c r="O260" i="33" s="1"/>
  <c r="O275" i="33" s="1"/>
  <c r="N93" i="44" l="1"/>
  <c r="N94" i="44" s="1"/>
  <c r="N91" i="44"/>
  <c r="N325" i="33"/>
  <c r="N338" i="33" s="1"/>
  <c r="N69" i="59"/>
  <c r="N136" i="1"/>
  <c r="M79" i="1"/>
  <c r="N148" i="1" s="1"/>
  <c r="M131" i="1"/>
  <c r="M137" i="1"/>
  <c r="N410" i="33"/>
  <c r="N80" i="59" s="1"/>
  <c r="N409" i="33"/>
  <c r="N79" i="59" s="1"/>
  <c r="N411" i="33"/>
  <c r="N81" i="59" s="1"/>
  <c r="N408" i="33"/>
  <c r="N78" i="59" s="1"/>
  <c r="O121" i="32"/>
  <c r="O124" i="32"/>
  <c r="O102" i="32"/>
  <c r="O71" i="32" s="1"/>
  <c r="O121" i="40"/>
  <c r="O124" i="40"/>
  <c r="O102" i="40"/>
  <c r="O71" i="40" s="1"/>
  <c r="N93" i="43"/>
  <c r="N94" i="43" s="1"/>
  <c r="N91" i="43"/>
  <c r="N93" i="49"/>
  <c r="N94" i="49" s="1"/>
  <c r="N91" i="49"/>
  <c r="N330" i="33"/>
  <c r="N343" i="33" s="1"/>
  <c r="O48" i="59"/>
  <c r="O115" i="1"/>
  <c r="O254" i="33" s="1"/>
  <c r="O269" i="33" s="1"/>
  <c r="O206" i="33"/>
  <c r="N93" i="41"/>
  <c r="N94" i="41" s="1"/>
  <c r="N91" i="41"/>
  <c r="N331" i="33"/>
  <c r="N344" i="33" s="1"/>
  <c r="N332" i="33"/>
  <c r="N345" i="33" s="1"/>
  <c r="O102" i="1"/>
  <c r="O71" i="1" s="1"/>
  <c r="O124" i="1"/>
  <c r="O121" i="1"/>
  <c r="N93" i="48"/>
  <c r="N94" i="48" s="1"/>
  <c r="N91" i="48"/>
  <c r="N93" i="45"/>
  <c r="N94" i="45" s="1"/>
  <c r="N91" i="45"/>
  <c r="O121" i="48"/>
  <c r="O102" i="48"/>
  <c r="O71" i="48" s="1"/>
  <c r="O124" i="48"/>
  <c r="O124" i="41"/>
  <c r="O121" i="41"/>
  <c r="O102" i="41"/>
  <c r="O71" i="41" s="1"/>
  <c r="N327" i="33"/>
  <c r="N340" i="33" s="1"/>
  <c r="O299" i="33"/>
  <c r="O311" i="33" s="1"/>
  <c r="O296" i="33"/>
  <c r="C217" i="51"/>
  <c r="E217" i="51" s="1"/>
  <c r="N333" i="33"/>
  <c r="N346" i="33" s="1"/>
  <c r="O121" i="47"/>
  <c r="O102" i="47"/>
  <c r="O71" i="47" s="1"/>
  <c r="O124" i="47"/>
  <c r="O102" i="42"/>
  <c r="O71" i="42" s="1"/>
  <c r="O121" i="42"/>
  <c r="O124" i="42"/>
  <c r="O121" i="43"/>
  <c r="O102" i="43"/>
  <c r="O71" i="43" s="1"/>
  <c r="O124" i="43"/>
  <c r="N328" i="33"/>
  <c r="N341" i="33" s="1"/>
  <c r="O306" i="51"/>
  <c r="O308" i="51"/>
  <c r="O310" i="51" s="1"/>
  <c r="N93" i="47"/>
  <c r="N94" i="47" s="1"/>
  <c r="N91" i="47"/>
  <c r="O124" i="49"/>
  <c r="O121" i="49"/>
  <c r="O102" i="49"/>
  <c r="O71" i="49" s="1"/>
  <c r="O121" i="44"/>
  <c r="O124" i="44"/>
  <c r="O102" i="44"/>
  <c r="O71" i="44" s="1"/>
  <c r="O276" i="33"/>
  <c r="N329" i="33"/>
  <c r="N342" i="33" s="1"/>
  <c r="O121" i="46"/>
  <c r="O102" i="46"/>
  <c r="O71" i="46" s="1"/>
  <c r="O124" i="46"/>
  <c r="N93" i="1"/>
  <c r="N94" i="1" s="1"/>
  <c r="N91" i="1"/>
  <c r="N93" i="46"/>
  <c r="N94" i="46" s="1"/>
  <c r="N91" i="46"/>
  <c r="N334" i="33"/>
  <c r="N347" i="33" s="1"/>
  <c r="P134" i="51"/>
  <c r="M140" i="44"/>
  <c r="O121" i="45"/>
  <c r="O124" i="45"/>
  <c r="O102" i="45"/>
  <c r="O71" i="45" s="1"/>
  <c r="O160" i="33" l="1"/>
  <c r="O86" i="40"/>
  <c r="O424" i="51"/>
  <c r="O146" i="61"/>
  <c r="O160" i="61" s="1"/>
  <c r="O70" i="49"/>
  <c r="O414" i="51"/>
  <c r="O136" i="61"/>
  <c r="O150" i="61" s="1"/>
  <c r="O70" i="32"/>
  <c r="N323" i="33"/>
  <c r="O419" i="51"/>
  <c r="O141" i="61"/>
  <c r="O155" i="61" s="1"/>
  <c r="O70" i="44"/>
  <c r="O155" i="33"/>
  <c r="O86" i="1"/>
  <c r="O420" i="51"/>
  <c r="O142" i="61"/>
  <c r="O156" i="61" s="1"/>
  <c r="O70" i="45"/>
  <c r="O162" i="33"/>
  <c r="O86" i="45"/>
  <c r="O345" i="51"/>
  <c r="O347" i="51"/>
  <c r="O355" i="51"/>
  <c r="O352" i="51"/>
  <c r="O353" i="51"/>
  <c r="O349" i="51"/>
  <c r="O344" i="51"/>
  <c r="O354" i="51"/>
  <c r="O348" i="51"/>
  <c r="O346" i="51"/>
  <c r="O351" i="51"/>
  <c r="O350" i="51"/>
  <c r="O413" i="51"/>
  <c r="O56" i="33"/>
  <c r="O70" i="1"/>
  <c r="O135" i="61"/>
  <c r="O159" i="33"/>
  <c r="O86" i="43"/>
  <c r="O161" i="33"/>
  <c r="O86" i="44"/>
  <c r="O165" i="33"/>
  <c r="O86" i="48"/>
  <c r="O416" i="51"/>
  <c r="O138" i="61"/>
  <c r="O152" i="61" s="1"/>
  <c r="O70" i="42"/>
  <c r="O164" i="33"/>
  <c r="O86" i="47"/>
  <c r="O157" i="33"/>
  <c r="O86" i="41"/>
  <c r="O423" i="51"/>
  <c r="O145" i="61"/>
  <c r="O159" i="61" s="1"/>
  <c r="O70" i="48"/>
  <c r="M70" i="59"/>
  <c r="P132" i="51"/>
  <c r="M140" i="1"/>
  <c r="O163" i="33"/>
  <c r="O86" i="46"/>
  <c r="O422" i="51"/>
  <c r="O144" i="61"/>
  <c r="O158" i="61" s="1"/>
  <c r="O70" i="47"/>
  <c r="O415" i="51"/>
  <c r="O137" i="61"/>
  <c r="O151" i="61" s="1"/>
  <c r="O70" i="41"/>
  <c r="O418" i="51"/>
  <c r="O140" i="61"/>
  <c r="O154" i="61" s="1"/>
  <c r="O70" i="40"/>
  <c r="O166" i="33"/>
  <c r="O86" i="49"/>
  <c r="O156" i="33"/>
  <c r="O86" i="32"/>
  <c r="O124" i="33"/>
  <c r="O101" i="33" s="1"/>
  <c r="O417" i="51"/>
  <c r="O139" i="61"/>
  <c r="O153" i="61" s="1"/>
  <c r="O70" i="43"/>
  <c r="O158" i="33"/>
  <c r="O86" i="42"/>
  <c r="O421" i="51"/>
  <c r="O143" i="61"/>
  <c r="O157" i="61" s="1"/>
  <c r="O70" i="46"/>
  <c r="O281" i="33"/>
  <c r="O50" i="33" l="1"/>
  <c r="O242" i="33"/>
  <c r="O227" i="33"/>
  <c r="O247" i="33"/>
  <c r="O232" i="33"/>
  <c r="O246" i="33"/>
  <c r="O231" i="33"/>
  <c r="O106" i="33"/>
  <c r="O107" i="33"/>
  <c r="O243" i="33"/>
  <c r="O228" i="33"/>
  <c r="O241" i="33"/>
  <c r="O226" i="33"/>
  <c r="N336" i="33"/>
  <c r="N366" i="33"/>
  <c r="O249" i="33"/>
  <c r="O234" i="33"/>
  <c r="O245" i="33"/>
  <c r="O230" i="33"/>
  <c r="O147" i="61"/>
  <c r="O161" i="61" s="1"/>
  <c r="O149" i="61"/>
  <c r="O5" i="59"/>
  <c r="O56" i="59"/>
  <c r="O103" i="61"/>
  <c r="O117" i="61" s="1"/>
  <c r="O57" i="33"/>
  <c r="O57" i="59" s="1"/>
  <c r="O64" i="33"/>
  <c r="O167" i="33"/>
  <c r="O184" i="33"/>
  <c r="O239" i="33"/>
  <c r="O224" i="33"/>
  <c r="O240" i="33"/>
  <c r="O225" i="33"/>
  <c r="O425" i="51"/>
  <c r="O248" i="33"/>
  <c r="O233" i="33"/>
  <c r="O250" i="33"/>
  <c r="O235" i="33"/>
  <c r="O244" i="33"/>
  <c r="O229" i="33"/>
  <c r="O55" i="59" l="1"/>
  <c r="O55" i="33"/>
  <c r="P59" i="33"/>
  <c r="O236" i="33"/>
  <c r="M9" i="59"/>
  <c r="N376" i="33"/>
  <c r="O251" i="33"/>
  <c r="O113" i="33"/>
  <c r="O119" i="33" s="1"/>
  <c r="O186" i="33"/>
  <c r="O185" i="33"/>
  <c r="O114" i="33" s="1"/>
  <c r="O61" i="59"/>
  <c r="O65" i="33"/>
  <c r="P84" i="33" s="1"/>
  <c r="P9" i="55" l="1"/>
  <c r="P91" i="33"/>
  <c r="P60" i="33"/>
  <c r="Q61" i="33"/>
  <c r="O71" i="33"/>
  <c r="O63" i="59" l="1"/>
  <c r="O70" i="33"/>
  <c r="Q59" i="59"/>
  <c r="R62" i="33"/>
  <c r="R60" i="59" s="1"/>
  <c r="P58" i="59"/>
  <c r="P4" i="56"/>
  <c r="P8" i="55"/>
  <c r="P107" i="41"/>
  <c r="P106" i="41" s="1"/>
  <c r="P109" i="41" s="1"/>
  <c r="P103" i="41" s="1"/>
  <c r="P107" i="1"/>
  <c r="P107" i="32"/>
  <c r="P106" i="32" s="1"/>
  <c r="P109" i="32" s="1"/>
  <c r="P103" i="32" s="1"/>
  <c r="P107" i="42"/>
  <c r="P106" i="42" s="1"/>
  <c r="P109" i="42" s="1"/>
  <c r="P103" i="42" s="1"/>
  <c r="P107" i="43"/>
  <c r="P106" i="43" s="1"/>
  <c r="P109" i="43" s="1"/>
  <c r="P103" i="43" s="1"/>
  <c r="P107" i="44"/>
  <c r="P106" i="44" s="1"/>
  <c r="P109" i="44" s="1"/>
  <c r="P103" i="44" s="1"/>
  <c r="P107" i="45"/>
  <c r="P106" i="45" s="1"/>
  <c r="P109" i="45" s="1"/>
  <c r="P103" i="45" s="1"/>
  <c r="P107" i="48"/>
  <c r="P106" i="48" s="1"/>
  <c r="P109" i="48" s="1"/>
  <c r="P103" i="48" s="1"/>
  <c r="P107" i="46"/>
  <c r="P106" i="46" s="1"/>
  <c r="P109" i="46" s="1"/>
  <c r="P103" i="46" s="1"/>
  <c r="P107" i="47"/>
  <c r="P106" i="47" s="1"/>
  <c r="P109" i="47" s="1"/>
  <c r="P103" i="47" s="1"/>
  <c r="P107" i="40"/>
  <c r="P106" i="40" s="1"/>
  <c r="P109" i="40" s="1"/>
  <c r="P103" i="40" s="1"/>
  <c r="P107" i="49"/>
  <c r="P106" i="49" s="1"/>
  <c r="P109" i="49" s="1"/>
  <c r="P103" i="49" s="1"/>
  <c r="P101" i="46" l="1"/>
  <c r="P217" i="33" s="1"/>
  <c r="P66" i="46"/>
  <c r="P101" i="44"/>
  <c r="P215" i="33" s="1"/>
  <c r="P66" i="44"/>
  <c r="P101" i="42"/>
  <c r="P212" i="33" s="1"/>
  <c r="P66" i="42"/>
  <c r="P101" i="48"/>
  <c r="P219" i="33" s="1"/>
  <c r="P66" i="48"/>
  <c r="P97" i="33"/>
  <c r="P106" i="1"/>
  <c r="P101" i="49"/>
  <c r="P220" i="33" s="1"/>
  <c r="P66" i="49"/>
  <c r="P101" i="47"/>
  <c r="P218" i="33" s="1"/>
  <c r="P66" i="47"/>
  <c r="P101" i="32"/>
  <c r="P210" i="33" s="1"/>
  <c r="P66" i="32"/>
  <c r="P101" i="43"/>
  <c r="P213" i="33" s="1"/>
  <c r="P66" i="43"/>
  <c r="P83" i="33"/>
  <c r="P90" i="33"/>
  <c r="P101" i="40"/>
  <c r="P214" i="33" s="1"/>
  <c r="P66" i="40"/>
  <c r="P101" i="45"/>
  <c r="P216" i="33" s="1"/>
  <c r="P66" i="45"/>
  <c r="P101" i="41"/>
  <c r="P211" i="33" s="1"/>
  <c r="P66" i="41"/>
  <c r="O62" i="59"/>
  <c r="O369" i="33"/>
  <c r="O375" i="33" s="1"/>
  <c r="O81" i="32"/>
  <c r="O62" i="32" s="1"/>
  <c r="O63" i="32" s="1"/>
  <c r="O81" i="43"/>
  <c r="O62" i="43" s="1"/>
  <c r="O63" i="43" s="1"/>
  <c r="O81" i="41"/>
  <c r="O62" i="41" s="1"/>
  <c r="O63" i="41" s="1"/>
  <c r="O81" i="1"/>
  <c r="O62" i="1" s="1"/>
  <c r="O63" i="1" s="1"/>
  <c r="O81" i="42"/>
  <c r="O62" i="42" s="1"/>
  <c r="O63" i="42" s="1"/>
  <c r="O81" i="40"/>
  <c r="O62" i="40" s="1"/>
  <c r="O63" i="40" s="1"/>
  <c r="O81" i="47"/>
  <c r="O62" i="47" s="1"/>
  <c r="O63" i="47" s="1"/>
  <c r="O81" i="48"/>
  <c r="O62" i="48" s="1"/>
  <c r="O63" i="48" s="1"/>
  <c r="O81" i="45"/>
  <c r="O62" i="45" s="1"/>
  <c r="O63" i="45" s="1"/>
  <c r="O81" i="44"/>
  <c r="O62" i="44" s="1"/>
  <c r="O63" i="44" s="1"/>
  <c r="O81" i="46"/>
  <c r="O62" i="46" s="1"/>
  <c r="O63" i="46" s="1"/>
  <c r="O81" i="49"/>
  <c r="O62" i="49" s="1"/>
  <c r="O63" i="49" s="1"/>
  <c r="O3" i="56"/>
  <c r="P72" i="33"/>
  <c r="O155" i="43" l="1"/>
  <c r="O64" i="43"/>
  <c r="O65" i="43" s="1"/>
  <c r="O64" i="32"/>
  <c r="O65" i="32" s="1"/>
  <c r="O155" i="32"/>
  <c r="O64" i="41"/>
  <c r="O65" i="41" s="1"/>
  <c r="O155" i="41"/>
  <c r="O64" i="46"/>
  <c r="O65" i="46" s="1"/>
  <c r="O155" i="46"/>
  <c r="P64" i="59"/>
  <c r="O155" i="47"/>
  <c r="O64" i="47"/>
  <c r="O65" i="47" s="1"/>
  <c r="P109" i="1"/>
  <c r="P103" i="1" s="1"/>
  <c r="P96" i="33"/>
  <c r="P104" i="33" s="1"/>
  <c r="O155" i="45"/>
  <c r="O64" i="45"/>
  <c r="O65" i="45" s="1"/>
  <c r="O55" i="56"/>
  <c r="O56" i="56" s="1"/>
  <c r="O37" i="56"/>
  <c r="O38" i="56" s="1"/>
  <c r="O47" i="56"/>
  <c r="O42" i="56"/>
  <c r="O43" i="56" s="1"/>
  <c r="O64" i="44"/>
  <c r="O65" i="44" s="1"/>
  <c r="O155" i="44"/>
  <c r="O155" i="40"/>
  <c r="O64" i="40"/>
  <c r="O65" i="40" s="1"/>
  <c r="O64" i="42"/>
  <c r="O65" i="42" s="1"/>
  <c r="O155" i="42"/>
  <c r="O64" i="49"/>
  <c r="O65" i="49" s="1"/>
  <c r="O155" i="49"/>
  <c r="O64" i="48"/>
  <c r="O65" i="48" s="1"/>
  <c r="O155" i="48"/>
  <c r="O64" i="1"/>
  <c r="O65" i="1" s="1"/>
  <c r="O155" i="1"/>
  <c r="P41" i="56" l="1"/>
  <c r="O9" i="61"/>
  <c r="O23" i="61" s="1"/>
  <c r="O68" i="44"/>
  <c r="P101" i="1"/>
  <c r="P209" i="33" s="1"/>
  <c r="P66" i="1"/>
  <c r="O52" i="56"/>
  <c r="O59" i="56"/>
  <c r="O60" i="56"/>
  <c r="O133" i="33" s="1"/>
  <c r="O12" i="61"/>
  <c r="O26" i="61" s="1"/>
  <c r="O68" i="47"/>
  <c r="O11" i="61"/>
  <c r="O25" i="61" s="1"/>
  <c r="O68" i="46"/>
  <c r="O5" i="61"/>
  <c r="O19" i="61" s="1"/>
  <c r="O68" i="41"/>
  <c r="O6" i="61"/>
  <c r="O20" i="61" s="1"/>
  <c r="O68" i="42"/>
  <c r="P46" i="56"/>
  <c r="O49" i="56"/>
  <c r="O10" i="61"/>
  <c r="O24" i="61" s="1"/>
  <c r="O68" i="45"/>
  <c r="O8" i="61"/>
  <c r="O22" i="61" s="1"/>
  <c r="O68" i="40"/>
  <c r="O3" i="61"/>
  <c r="O43" i="33"/>
  <c r="O68" i="1"/>
  <c r="O4" i="61"/>
  <c r="O18" i="61" s="1"/>
  <c r="O68" i="32"/>
  <c r="O7" i="61"/>
  <c r="O21" i="61" s="1"/>
  <c r="O68" i="43"/>
  <c r="O13" i="61"/>
  <c r="O27" i="61" s="1"/>
  <c r="O68" i="48"/>
  <c r="O14" i="61"/>
  <c r="O28" i="61" s="1"/>
  <c r="O68" i="49"/>
  <c r="O38" i="33" l="1"/>
  <c r="O40" i="33"/>
  <c r="O42" i="33"/>
  <c r="O47" i="59" s="1"/>
  <c r="O44" i="33"/>
  <c r="O139" i="32"/>
  <c r="O73" i="32"/>
  <c r="P74" i="32" s="1"/>
  <c r="O139" i="42"/>
  <c r="O73" i="42"/>
  <c r="P74" i="42" s="1"/>
  <c r="O139" i="41"/>
  <c r="O73" i="41"/>
  <c r="P74" i="41" s="1"/>
  <c r="O132" i="33"/>
  <c r="O75" i="59" s="1"/>
  <c r="O61" i="56"/>
  <c r="O139" i="40"/>
  <c r="O73" i="40"/>
  <c r="P74" i="40" s="1"/>
  <c r="O73" i="43"/>
  <c r="P74" i="43" s="1"/>
  <c r="O139" i="43"/>
  <c r="O15" i="61"/>
  <c r="O29" i="61" s="1"/>
  <c r="O17" i="61"/>
  <c r="O139" i="46"/>
  <c r="O73" i="46"/>
  <c r="P74" i="46" s="1"/>
  <c r="O139" i="44"/>
  <c r="O73" i="44"/>
  <c r="P74" i="44" s="1"/>
  <c r="O46" i="33"/>
  <c r="O49" i="59" s="1"/>
  <c r="O139" i="1"/>
  <c r="O73" i="1"/>
  <c r="P74" i="1" s="1"/>
  <c r="O139" i="49"/>
  <c r="O73" i="49"/>
  <c r="P74" i="49" s="1"/>
  <c r="O139" i="45"/>
  <c r="O73" i="45"/>
  <c r="P74" i="45" s="1"/>
  <c r="O48" i="56"/>
  <c r="O139" i="47"/>
  <c r="O73" i="47"/>
  <c r="P74" i="47" s="1"/>
  <c r="O139" i="48"/>
  <c r="O73" i="48"/>
  <c r="P74" i="48" s="1"/>
  <c r="O84" i="49" l="1"/>
  <c r="P285" i="51"/>
  <c r="P85" i="47"/>
  <c r="P61" i="47"/>
  <c r="O84" i="46"/>
  <c r="P280" i="51"/>
  <c r="P85" i="43"/>
  <c r="P61" i="43"/>
  <c r="P281" i="51"/>
  <c r="P85" i="40"/>
  <c r="P61" i="40"/>
  <c r="O84" i="41"/>
  <c r="P279" i="51"/>
  <c r="P85" i="42"/>
  <c r="P61" i="42"/>
  <c r="P276" i="51"/>
  <c r="P85" i="1"/>
  <c r="P61" i="1"/>
  <c r="O84" i="43"/>
  <c r="O84" i="45"/>
  <c r="P287" i="51"/>
  <c r="P85" i="49"/>
  <c r="P61" i="49"/>
  <c r="P277" i="51"/>
  <c r="P85" i="32"/>
  <c r="P61" i="32"/>
  <c r="P286" i="51"/>
  <c r="P85" i="48"/>
  <c r="P61" i="48"/>
  <c r="O84" i="48"/>
  <c r="O84" i="47"/>
  <c r="P283" i="51"/>
  <c r="P85" i="45"/>
  <c r="P61" i="45"/>
  <c r="P278" i="51"/>
  <c r="P85" i="41"/>
  <c r="P61" i="41"/>
  <c r="O84" i="32"/>
  <c r="O84" i="1"/>
  <c r="P282" i="51"/>
  <c r="P85" i="44"/>
  <c r="P61" i="44"/>
  <c r="O134" i="33"/>
  <c r="O76" i="59" s="1"/>
  <c r="O62" i="56"/>
  <c r="O135" i="33" s="1"/>
  <c r="O84" i="42"/>
  <c r="P284" i="51"/>
  <c r="P85" i="46"/>
  <c r="P61" i="46"/>
  <c r="O84" i="40"/>
  <c r="O84" i="44"/>
  <c r="O357" i="33" l="1"/>
  <c r="O87" i="40"/>
  <c r="O88" i="40"/>
  <c r="O83" i="40"/>
  <c r="P49" i="33"/>
  <c r="P51" i="59" s="1"/>
  <c r="O354" i="33"/>
  <c r="O88" i="41"/>
  <c r="O87" i="41"/>
  <c r="O360" i="33"/>
  <c r="O87" i="46"/>
  <c r="O88" i="46"/>
  <c r="O358" i="33"/>
  <c r="O83" i="44"/>
  <c r="O87" i="44"/>
  <c r="O88" i="44"/>
  <c r="O356" i="33"/>
  <c r="O87" i="43"/>
  <c r="O88" i="43"/>
  <c r="O83" i="43"/>
  <c r="P288" i="51"/>
  <c r="P292" i="51" s="1"/>
  <c r="P290" i="51"/>
  <c r="O48" i="33"/>
  <c r="O83" i="1"/>
  <c r="O87" i="1"/>
  <c r="O51" i="33" s="1"/>
  <c r="O52" i="59" s="1"/>
  <c r="O88" i="1"/>
  <c r="O352" i="33"/>
  <c r="O364" i="33" s="1"/>
  <c r="CG58" i="57"/>
  <c r="P67" i="47"/>
  <c r="P128" i="47"/>
  <c r="P78" i="47"/>
  <c r="P77" i="47"/>
  <c r="P112" i="47"/>
  <c r="CG60" i="57"/>
  <c r="P67" i="49"/>
  <c r="P128" i="49"/>
  <c r="P78" i="49"/>
  <c r="P77" i="49"/>
  <c r="P112" i="49"/>
  <c r="O87" i="32"/>
  <c r="O353" i="33"/>
  <c r="O88" i="32"/>
  <c r="CG53" i="57"/>
  <c r="P67" i="43"/>
  <c r="P77" i="43"/>
  <c r="P128" i="43"/>
  <c r="P78" i="43"/>
  <c r="P112" i="43"/>
  <c r="O362" i="33"/>
  <c r="O88" i="48"/>
  <c r="O83" i="48"/>
  <c r="O87" i="48"/>
  <c r="P291" i="51"/>
  <c r="P301" i="51"/>
  <c r="CG49" i="57"/>
  <c r="P39" i="33"/>
  <c r="P67" i="1"/>
  <c r="P128" i="1"/>
  <c r="P78" i="1"/>
  <c r="P77" i="1"/>
  <c r="P112" i="1"/>
  <c r="CG59" i="57"/>
  <c r="P67" i="48"/>
  <c r="P128" i="48"/>
  <c r="P77" i="48"/>
  <c r="P78" i="48"/>
  <c r="P112" i="48"/>
  <c r="CG57" i="57"/>
  <c r="P77" i="46"/>
  <c r="P128" i="46"/>
  <c r="P67" i="46"/>
  <c r="P78" i="46"/>
  <c r="P112" i="46"/>
  <c r="O359" i="33"/>
  <c r="O87" i="45"/>
  <c r="O83" i="45"/>
  <c r="O88" i="45"/>
  <c r="CG54" i="57"/>
  <c r="P67" i="40"/>
  <c r="P128" i="40"/>
  <c r="P78" i="40"/>
  <c r="P77" i="40"/>
  <c r="P112" i="40"/>
  <c r="CG50" i="57"/>
  <c r="P67" i="32"/>
  <c r="P77" i="32"/>
  <c r="P128" i="32"/>
  <c r="P78" i="32"/>
  <c r="P112" i="32"/>
  <c r="O355" i="33"/>
  <c r="O88" i="42"/>
  <c r="O87" i="42"/>
  <c r="CG55" i="57"/>
  <c r="P77" i="44"/>
  <c r="P78" i="44"/>
  <c r="P128" i="44"/>
  <c r="P67" i="44"/>
  <c r="P112" i="44"/>
  <c r="CG51" i="57"/>
  <c r="P67" i="41"/>
  <c r="P77" i="41"/>
  <c r="P128" i="41"/>
  <c r="P78" i="41"/>
  <c r="P112" i="41"/>
  <c r="CG56" i="57"/>
  <c r="P67" i="45"/>
  <c r="P128" i="45"/>
  <c r="P78" i="45"/>
  <c r="P77" i="45"/>
  <c r="P112" i="45"/>
  <c r="P294" i="51"/>
  <c r="O77" i="59"/>
  <c r="P50" i="42"/>
  <c r="P50" i="43"/>
  <c r="P50" i="49"/>
  <c r="P50" i="45"/>
  <c r="P50" i="46"/>
  <c r="P50" i="41"/>
  <c r="P50" i="47"/>
  <c r="P50" i="1"/>
  <c r="P50" i="32"/>
  <c r="P50" i="40"/>
  <c r="P50" i="44"/>
  <c r="P50" i="48"/>
  <c r="CG52" i="57"/>
  <c r="P67" i="42"/>
  <c r="P78" i="42"/>
  <c r="P77" i="42"/>
  <c r="P128" i="42"/>
  <c r="P112" i="42"/>
  <c r="O361" i="33"/>
  <c r="O87" i="47"/>
  <c r="O83" i="47"/>
  <c r="O88" i="47"/>
  <c r="P300" i="51"/>
  <c r="O363" i="33"/>
  <c r="O88" i="49"/>
  <c r="O83" i="49"/>
  <c r="O87" i="49"/>
  <c r="CG61" i="57" l="1"/>
  <c r="P116" i="43"/>
  <c r="P288" i="33" s="1"/>
  <c r="P303" i="33" s="1"/>
  <c r="P119" i="43"/>
  <c r="P114" i="43"/>
  <c r="P115" i="43" s="1"/>
  <c r="P258" i="33" s="1"/>
  <c r="P273" i="33" s="1"/>
  <c r="O208" i="51"/>
  <c r="O224" i="51" s="1"/>
  <c r="O51" i="61"/>
  <c r="O65" i="61" s="1"/>
  <c r="O399" i="33"/>
  <c r="O132" i="43"/>
  <c r="O133" i="43" s="1"/>
  <c r="O134" i="43" s="1"/>
  <c r="N79" i="43" s="1"/>
  <c r="O148" i="43" s="1"/>
  <c r="O90" i="43"/>
  <c r="N129" i="43"/>
  <c r="N131" i="43" s="1"/>
  <c r="N140" i="43" s="1"/>
  <c r="O130" i="43"/>
  <c r="P116" i="44"/>
  <c r="P290" i="33" s="1"/>
  <c r="P305" i="33" s="1"/>
  <c r="P119" i="44"/>
  <c r="P114" i="44"/>
  <c r="P115" i="44" s="1"/>
  <c r="P260" i="33" s="1"/>
  <c r="P275" i="33" s="1"/>
  <c r="O204" i="51"/>
  <c r="O220" i="51" s="1"/>
  <c r="O395" i="33"/>
  <c r="O47" i="61"/>
  <c r="O61" i="61" s="1"/>
  <c r="O132" i="1"/>
  <c r="O133" i="1" s="1"/>
  <c r="O134" i="1" s="1"/>
  <c r="O90" i="1"/>
  <c r="N129" i="1"/>
  <c r="O130" i="1"/>
  <c r="O205" i="51"/>
  <c r="O221" i="51" s="1"/>
  <c r="O48" i="61"/>
  <c r="O62" i="61" s="1"/>
  <c r="O396" i="33"/>
  <c r="O132" i="32"/>
  <c r="O133" i="32" s="1"/>
  <c r="O134" i="32" s="1"/>
  <c r="N79" i="32" s="1"/>
  <c r="O148" i="32" s="1"/>
  <c r="O90" i="32"/>
  <c r="N129" i="32"/>
  <c r="N131" i="32" s="1"/>
  <c r="N140" i="32" s="1"/>
  <c r="O130" i="32"/>
  <c r="O49" i="61"/>
  <c r="O63" i="61" s="1"/>
  <c r="O206" i="51"/>
  <c r="O222" i="51" s="1"/>
  <c r="O397" i="33"/>
  <c r="O132" i="41"/>
  <c r="O133" i="41" s="1"/>
  <c r="O134" i="41" s="1"/>
  <c r="N79" i="41" s="1"/>
  <c r="O148" i="41" s="1"/>
  <c r="O90" i="41"/>
  <c r="N129" i="41"/>
  <c r="N131" i="41" s="1"/>
  <c r="N140" i="41" s="1"/>
  <c r="O130" i="41"/>
  <c r="P116" i="49"/>
  <c r="P295" i="33" s="1"/>
  <c r="P310" i="33" s="1"/>
  <c r="P119" i="49"/>
  <c r="P114" i="49"/>
  <c r="P115" i="49" s="1"/>
  <c r="P265" i="33" s="1"/>
  <c r="P280" i="33" s="1"/>
  <c r="O207" i="51"/>
  <c r="O223" i="51" s="1"/>
  <c r="O50" i="61"/>
  <c r="O64" i="61" s="1"/>
  <c r="O398" i="33"/>
  <c r="O90" i="42"/>
  <c r="O132" i="42"/>
  <c r="O133" i="42" s="1"/>
  <c r="O134" i="42" s="1"/>
  <c r="N79" i="42" s="1"/>
  <c r="O148" i="42" s="1"/>
  <c r="N129" i="42"/>
  <c r="N131" i="42" s="1"/>
  <c r="N140" i="42" s="1"/>
  <c r="O130" i="42"/>
  <c r="P119" i="40"/>
  <c r="P116" i="40"/>
  <c r="P289" i="33" s="1"/>
  <c r="P304" i="33" s="1"/>
  <c r="P114" i="40"/>
  <c r="P115" i="40" s="1"/>
  <c r="P259" i="33" s="1"/>
  <c r="P274" i="33" s="1"/>
  <c r="P298" i="51"/>
  <c r="P296" i="51"/>
  <c r="O215" i="51"/>
  <c r="O231" i="51" s="1"/>
  <c r="O58" i="61"/>
  <c r="O72" i="61" s="1"/>
  <c r="O406" i="33"/>
  <c r="O132" i="49"/>
  <c r="O133" i="49" s="1"/>
  <c r="O134" i="49" s="1"/>
  <c r="N79" i="49" s="1"/>
  <c r="O148" i="49" s="1"/>
  <c r="O90" i="49"/>
  <c r="O130" i="49"/>
  <c r="N129" i="49"/>
  <c r="N131" i="49" s="1"/>
  <c r="N140" i="49" s="1"/>
  <c r="O213" i="51"/>
  <c r="O229" i="51" s="1"/>
  <c r="O56" i="61"/>
  <c r="O70" i="61" s="1"/>
  <c r="O404" i="33"/>
  <c r="O132" i="47"/>
  <c r="O133" i="47" s="1"/>
  <c r="O134" i="47" s="1"/>
  <c r="N79" i="47" s="1"/>
  <c r="O148" i="47" s="1"/>
  <c r="O90" i="47"/>
  <c r="O130" i="47"/>
  <c r="N129" i="47"/>
  <c r="N131" i="47" s="1"/>
  <c r="N140" i="47" s="1"/>
  <c r="P119" i="41"/>
  <c r="P116" i="41"/>
  <c r="P286" i="33" s="1"/>
  <c r="P301" i="33" s="1"/>
  <c r="P114" i="41"/>
  <c r="P115" i="41" s="1"/>
  <c r="P256" i="33" s="1"/>
  <c r="P271" i="33" s="1"/>
  <c r="P116" i="42"/>
  <c r="P287" i="33" s="1"/>
  <c r="P302" i="33" s="1"/>
  <c r="P119" i="42"/>
  <c r="P114" i="42"/>
  <c r="P115" i="42" s="1"/>
  <c r="P257" i="33" s="1"/>
  <c r="P272" i="33" s="1"/>
  <c r="P119" i="46"/>
  <c r="P116" i="46"/>
  <c r="P292" i="33" s="1"/>
  <c r="P307" i="33" s="1"/>
  <c r="P114" i="46"/>
  <c r="P115" i="46" s="1"/>
  <c r="P262" i="33" s="1"/>
  <c r="P277" i="33" s="1"/>
  <c r="P45" i="33"/>
  <c r="O50" i="59"/>
  <c r="O52" i="33"/>
  <c r="O53" i="59" s="1"/>
  <c r="O87" i="33"/>
  <c r="O59" i="61"/>
  <c r="O73" i="61" s="1"/>
  <c r="O53" i="33"/>
  <c r="O54" i="59" s="1"/>
  <c r="P116" i="48"/>
  <c r="P294" i="33" s="1"/>
  <c r="P309" i="33" s="1"/>
  <c r="P119" i="48"/>
  <c r="P114" i="48"/>
  <c r="P115" i="48" s="1"/>
  <c r="P264" i="33" s="1"/>
  <c r="P279" i="33" s="1"/>
  <c r="P297" i="51"/>
  <c r="P119" i="47"/>
  <c r="P116" i="47"/>
  <c r="P293" i="33" s="1"/>
  <c r="P308" i="33" s="1"/>
  <c r="P114" i="47"/>
  <c r="P115" i="47" s="1"/>
  <c r="P263" i="33" s="1"/>
  <c r="P278" i="33" s="1"/>
  <c r="O211" i="51"/>
  <c r="O227" i="51" s="1"/>
  <c r="O54" i="61"/>
  <c r="O68" i="61" s="1"/>
  <c r="O402" i="33"/>
  <c r="O132" i="45"/>
  <c r="O133" i="45" s="1"/>
  <c r="O134" i="45" s="1"/>
  <c r="N79" i="45" s="1"/>
  <c r="O148" i="45" s="1"/>
  <c r="O90" i="45"/>
  <c r="O130" i="45"/>
  <c r="N129" i="45"/>
  <c r="N131" i="45" s="1"/>
  <c r="N140" i="45" s="1"/>
  <c r="P295" i="51"/>
  <c r="P293" i="51"/>
  <c r="P304" i="51" s="1"/>
  <c r="P116" i="32"/>
  <c r="P285" i="33" s="1"/>
  <c r="P300" i="33" s="1"/>
  <c r="P119" i="32"/>
  <c r="P114" i="32"/>
  <c r="P115" i="32" s="1"/>
  <c r="P255" i="33" s="1"/>
  <c r="P270" i="33" s="1"/>
  <c r="P116" i="1"/>
  <c r="P284" i="33" s="1"/>
  <c r="P119" i="1"/>
  <c r="P114" i="1"/>
  <c r="O209" i="51"/>
  <c r="O225" i="51" s="1"/>
  <c r="O52" i="61"/>
  <c r="O66" i="61" s="1"/>
  <c r="O400" i="33"/>
  <c r="O132" i="40"/>
  <c r="O133" i="40" s="1"/>
  <c r="O134" i="40" s="1"/>
  <c r="O90" i="40"/>
  <c r="N129" i="40"/>
  <c r="N131" i="40" s="1"/>
  <c r="O130" i="40"/>
  <c r="P119" i="45"/>
  <c r="P116" i="45"/>
  <c r="P291" i="33" s="1"/>
  <c r="P306" i="33" s="1"/>
  <c r="P114" i="45"/>
  <c r="P115" i="45" s="1"/>
  <c r="P261" i="33" s="1"/>
  <c r="P276" i="33" s="1"/>
  <c r="O210" i="51"/>
  <c r="O226" i="51" s="1"/>
  <c r="O53" i="61"/>
  <c r="O67" i="61" s="1"/>
  <c r="O401" i="33"/>
  <c r="O132" i="44"/>
  <c r="O133" i="44" s="1"/>
  <c r="O134" i="44" s="1"/>
  <c r="N79" i="44" s="1"/>
  <c r="O148" i="44" s="1"/>
  <c r="O90" i="44"/>
  <c r="N129" i="44"/>
  <c r="N131" i="44" s="1"/>
  <c r="O130" i="44"/>
  <c r="P299" i="51"/>
  <c r="O57" i="61"/>
  <c r="O71" i="61" s="1"/>
  <c r="O214" i="51"/>
  <c r="O230" i="51" s="1"/>
  <c r="O405" i="33"/>
  <c r="O132" i="48"/>
  <c r="O133" i="48" s="1"/>
  <c r="O134" i="48" s="1"/>
  <c r="N79" i="48" s="1"/>
  <c r="O148" i="48" s="1"/>
  <c r="O90" i="48"/>
  <c r="N129" i="48"/>
  <c r="N131" i="48" s="1"/>
  <c r="N140" i="48" s="1"/>
  <c r="O130" i="48"/>
  <c r="O212" i="51"/>
  <c r="O228" i="51" s="1"/>
  <c r="O55" i="61"/>
  <c r="O69" i="61" s="1"/>
  <c r="O403" i="33"/>
  <c r="O132" i="46"/>
  <c r="O133" i="46" s="1"/>
  <c r="O134" i="46" s="1"/>
  <c r="N79" i="46" s="1"/>
  <c r="O148" i="46" s="1"/>
  <c r="O90" i="46"/>
  <c r="N129" i="46"/>
  <c r="N131" i="46" s="1"/>
  <c r="N140" i="46" s="1"/>
  <c r="O130" i="46"/>
  <c r="P308" i="51" l="1"/>
  <c r="O330" i="33"/>
  <c r="O343" i="33" s="1"/>
  <c r="N131" i="1"/>
  <c r="N137" i="1"/>
  <c r="O93" i="48"/>
  <c r="O94" i="48" s="1"/>
  <c r="O91" i="48"/>
  <c r="O329" i="33"/>
  <c r="O342" i="33" s="1"/>
  <c r="P121" i="48"/>
  <c r="P102" i="48"/>
  <c r="P71" i="48" s="1"/>
  <c r="P124" i="48"/>
  <c r="O93" i="1"/>
  <c r="O94" i="1" s="1"/>
  <c r="O91" i="1"/>
  <c r="P115" i="1"/>
  <c r="P254" i="33" s="1"/>
  <c r="P269" i="33" s="1"/>
  <c r="P281" i="33" s="1"/>
  <c r="P206" i="33"/>
  <c r="P102" i="46"/>
  <c r="P71" i="46" s="1"/>
  <c r="P124" i="46"/>
  <c r="P121" i="46"/>
  <c r="O324" i="33"/>
  <c r="O337" i="33" s="1"/>
  <c r="Q134" i="51"/>
  <c r="N140" i="44"/>
  <c r="N72" i="59"/>
  <c r="Q133" i="51"/>
  <c r="N140" i="40"/>
  <c r="O93" i="40"/>
  <c r="O94" i="40" s="1"/>
  <c r="O91" i="40"/>
  <c r="O71" i="59"/>
  <c r="N79" i="40"/>
  <c r="O148" i="40" s="1"/>
  <c r="O327" i="33"/>
  <c r="O340" i="33" s="1"/>
  <c r="P299" i="33"/>
  <c r="P311" i="33" s="1"/>
  <c r="P296" i="33"/>
  <c r="P124" i="42"/>
  <c r="P102" i="42"/>
  <c r="P71" i="42" s="1"/>
  <c r="P121" i="42"/>
  <c r="P124" i="49"/>
  <c r="P121" i="49"/>
  <c r="P102" i="49"/>
  <c r="P71" i="49" s="1"/>
  <c r="O326" i="33"/>
  <c r="O339" i="33" s="1"/>
  <c r="O93" i="45"/>
  <c r="O94" i="45" s="1"/>
  <c r="O91" i="45"/>
  <c r="O93" i="32"/>
  <c r="O94" i="32" s="1"/>
  <c r="O91" i="32"/>
  <c r="O93" i="44"/>
  <c r="O94" i="44" s="1"/>
  <c r="O91" i="44"/>
  <c r="O410" i="33"/>
  <c r="O80" i="59" s="1"/>
  <c r="O411" i="33"/>
  <c r="O81" i="59" s="1"/>
  <c r="O409" i="33"/>
  <c r="O79" i="59" s="1"/>
  <c r="O408" i="33"/>
  <c r="O78" i="59" s="1"/>
  <c r="O93" i="43"/>
  <c r="O94" i="43" s="1"/>
  <c r="O91" i="43"/>
  <c r="O331" i="33"/>
  <c r="O344" i="33" s="1"/>
  <c r="P102" i="32"/>
  <c r="P71" i="32" s="1"/>
  <c r="P124" i="32"/>
  <c r="P121" i="32"/>
  <c r="P102" i="43"/>
  <c r="P71" i="43" s="1"/>
  <c r="P121" i="43"/>
  <c r="P124" i="43"/>
  <c r="O93" i="47"/>
  <c r="O94" i="47" s="1"/>
  <c r="O91" i="47"/>
  <c r="O93" i="42"/>
  <c r="O94" i="42" s="1"/>
  <c r="O91" i="42"/>
  <c r="O93" i="49"/>
  <c r="O94" i="49" s="1"/>
  <c r="O91" i="49"/>
  <c r="P124" i="45"/>
  <c r="P121" i="45"/>
  <c r="P102" i="45"/>
  <c r="P71" i="45" s="1"/>
  <c r="P121" i="1"/>
  <c r="P102" i="1"/>
  <c r="P71" i="1" s="1"/>
  <c r="P124" i="1"/>
  <c r="O93" i="46"/>
  <c r="O94" i="46" s="1"/>
  <c r="O91" i="46"/>
  <c r="P124" i="41"/>
  <c r="P121" i="41"/>
  <c r="P102" i="41"/>
  <c r="P71" i="41" s="1"/>
  <c r="O93" i="41"/>
  <c r="O94" i="41" s="1"/>
  <c r="O91" i="41"/>
  <c r="P305" i="51"/>
  <c r="P309" i="51" s="1"/>
  <c r="O333" i="33"/>
  <c r="O346" i="33" s="1"/>
  <c r="P102" i="47"/>
  <c r="P71" i="47" s="1"/>
  <c r="P124" i="47"/>
  <c r="P121" i="47"/>
  <c r="P121" i="40"/>
  <c r="P124" i="40"/>
  <c r="P102" i="40"/>
  <c r="P71" i="40" s="1"/>
  <c r="O325" i="33"/>
  <c r="O338" i="33" s="1"/>
  <c r="O332" i="33"/>
  <c r="O345" i="33" s="1"/>
  <c r="O334" i="33"/>
  <c r="O347" i="33" s="1"/>
  <c r="O69" i="59"/>
  <c r="O136" i="1"/>
  <c r="N79" i="1"/>
  <c r="O148" i="1" s="1"/>
  <c r="P102" i="44"/>
  <c r="P71" i="44" s="1"/>
  <c r="P124" i="44"/>
  <c r="P121" i="44"/>
  <c r="P48" i="59"/>
  <c r="P415" i="51" l="1"/>
  <c r="P137" i="61"/>
  <c r="P151" i="61" s="1"/>
  <c r="P70" i="41"/>
  <c r="P106" i="33"/>
  <c r="P107" i="33"/>
  <c r="P413" i="51"/>
  <c r="P56" i="33"/>
  <c r="P135" i="61"/>
  <c r="P70" i="1"/>
  <c r="P155" i="33"/>
  <c r="P86" i="1"/>
  <c r="P157" i="33"/>
  <c r="P86" i="41"/>
  <c r="P124" i="33"/>
  <c r="P101" i="33" s="1"/>
  <c r="P423" i="51"/>
  <c r="P145" i="61"/>
  <c r="P159" i="61" s="1"/>
  <c r="P70" i="48"/>
  <c r="P166" i="33"/>
  <c r="P86" i="49"/>
  <c r="P158" i="33"/>
  <c r="P86" i="42"/>
  <c r="P416" i="51"/>
  <c r="P138" i="61"/>
  <c r="P152" i="61" s="1"/>
  <c r="P70" i="42"/>
  <c r="O323" i="33"/>
  <c r="P420" i="51"/>
  <c r="P142" i="61"/>
  <c r="P156" i="61" s="1"/>
  <c r="P70" i="45"/>
  <c r="P162" i="33"/>
  <c r="P86" i="45"/>
  <c r="Q132" i="51"/>
  <c r="N70" i="59"/>
  <c r="N140" i="1"/>
  <c r="P421" i="51"/>
  <c r="P143" i="61"/>
  <c r="P157" i="61" s="1"/>
  <c r="P70" i="46"/>
  <c r="P424" i="51"/>
  <c r="P146" i="61"/>
  <c r="P160" i="61" s="1"/>
  <c r="P70" i="49"/>
  <c r="P418" i="51"/>
  <c r="P140" i="61"/>
  <c r="P154" i="61" s="1"/>
  <c r="P70" i="40"/>
  <c r="O328" i="33"/>
  <c r="O341" i="33" s="1"/>
  <c r="P163" i="33"/>
  <c r="P86" i="46"/>
  <c r="P422" i="51"/>
  <c r="P144" i="61"/>
  <c r="P158" i="61" s="1"/>
  <c r="P70" i="47"/>
  <c r="P156" i="33"/>
  <c r="P86" i="32"/>
  <c r="P164" i="33"/>
  <c r="P86" i="47"/>
  <c r="P414" i="51"/>
  <c r="P136" i="61"/>
  <c r="P150" i="61" s="1"/>
  <c r="P70" i="32"/>
  <c r="P417" i="51"/>
  <c r="P139" i="61"/>
  <c r="P153" i="61" s="1"/>
  <c r="P70" i="43"/>
  <c r="P306" i="51"/>
  <c r="P161" i="33"/>
  <c r="P86" i="44"/>
  <c r="P419" i="51"/>
  <c r="P141" i="61"/>
  <c r="P155" i="61" s="1"/>
  <c r="P70" i="44"/>
  <c r="P165" i="33"/>
  <c r="P86" i="48"/>
  <c r="P160" i="33"/>
  <c r="P86" i="40"/>
  <c r="P159" i="33"/>
  <c r="P86" i="43"/>
  <c r="P310" i="51"/>
  <c r="P250" i="33" l="1"/>
  <c r="P235" i="33"/>
  <c r="P247" i="33"/>
  <c r="P232" i="33"/>
  <c r="P241" i="33"/>
  <c r="P226" i="33"/>
  <c r="P243" i="33"/>
  <c r="P228" i="33"/>
  <c r="O366" i="33"/>
  <c r="O336" i="33"/>
  <c r="P425" i="51"/>
  <c r="P246" i="33"/>
  <c r="P231" i="33"/>
  <c r="P248" i="33"/>
  <c r="P233" i="33"/>
  <c r="P240" i="33"/>
  <c r="P225" i="33"/>
  <c r="P249" i="33"/>
  <c r="P234" i="33"/>
  <c r="P184" i="33"/>
  <c r="P167" i="33"/>
  <c r="P239" i="33"/>
  <c r="P251" i="33" s="1"/>
  <c r="P224" i="33"/>
  <c r="P244" i="33"/>
  <c r="P229" i="33"/>
  <c r="P351" i="51"/>
  <c r="P345" i="51"/>
  <c r="P344" i="51"/>
  <c r="P347" i="51"/>
  <c r="P349" i="51"/>
  <c r="P352" i="51"/>
  <c r="P355" i="51"/>
  <c r="P353" i="51"/>
  <c r="P350" i="51"/>
  <c r="P346" i="51"/>
  <c r="P348" i="51"/>
  <c r="P354" i="51"/>
  <c r="P50" i="33"/>
  <c r="P147" i="61"/>
  <c r="P161" i="61" s="1"/>
  <c r="P149" i="61"/>
  <c r="P5" i="59"/>
  <c r="P242" i="33"/>
  <c r="P227" i="33"/>
  <c r="P56" i="59"/>
  <c r="P103" i="61"/>
  <c r="P117" i="61" s="1"/>
  <c r="P57" i="33"/>
  <c r="P57" i="59" s="1"/>
  <c r="P64" i="33"/>
  <c r="P245" i="33"/>
  <c r="P230" i="33"/>
  <c r="P61" i="59" l="1"/>
  <c r="P65" i="33"/>
  <c r="Q84" i="33" s="1"/>
  <c r="N9" i="59"/>
  <c r="O376" i="33"/>
  <c r="P55" i="59"/>
  <c r="P55" i="33"/>
  <c r="Q59" i="33"/>
  <c r="P113" i="33"/>
  <c r="P119" i="33" s="1"/>
  <c r="P185" i="33"/>
  <c r="P114" i="33" s="1"/>
  <c r="P186" i="33"/>
  <c r="P236" i="33"/>
  <c r="Q60" i="33" l="1"/>
  <c r="R61" i="33"/>
  <c r="P71" i="33"/>
  <c r="Q9" i="55"/>
  <c r="Q91" i="33"/>
  <c r="Q8" i="55" l="1"/>
  <c r="Q107" i="41"/>
  <c r="Q106" i="41" s="1"/>
  <c r="Q109" i="41" s="1"/>
  <c r="Q103" i="41" s="1"/>
  <c r="Q107" i="1"/>
  <c r="Q107" i="32"/>
  <c r="Q106" i="32" s="1"/>
  <c r="Q109" i="32" s="1"/>
  <c r="Q103" i="32" s="1"/>
  <c r="Q107" i="43"/>
  <c r="Q106" i="43" s="1"/>
  <c r="Q109" i="43" s="1"/>
  <c r="Q103" i="43" s="1"/>
  <c r="Q107" i="42"/>
  <c r="Q106" i="42" s="1"/>
  <c r="Q109" i="42" s="1"/>
  <c r="Q103" i="42" s="1"/>
  <c r="Q107" i="40"/>
  <c r="Q106" i="40" s="1"/>
  <c r="Q109" i="40" s="1"/>
  <c r="Q103" i="40" s="1"/>
  <c r="Q107" i="45"/>
  <c r="Q106" i="45" s="1"/>
  <c r="Q109" i="45" s="1"/>
  <c r="Q103" i="45" s="1"/>
  <c r="Q107" i="46"/>
  <c r="Q106" i="46" s="1"/>
  <c r="Q109" i="46" s="1"/>
  <c r="Q103" i="46" s="1"/>
  <c r="Q107" i="48"/>
  <c r="Q106" i="48" s="1"/>
  <c r="Q109" i="48" s="1"/>
  <c r="Q103" i="48" s="1"/>
  <c r="Q107" i="44"/>
  <c r="Q106" i="44" s="1"/>
  <c r="Q109" i="44" s="1"/>
  <c r="Q103" i="44" s="1"/>
  <c r="Q107" i="47"/>
  <c r="Q106" i="47" s="1"/>
  <c r="Q109" i="47" s="1"/>
  <c r="Q103" i="47" s="1"/>
  <c r="Q107" i="49"/>
  <c r="Q106" i="49" s="1"/>
  <c r="Q109" i="49" s="1"/>
  <c r="Q103" i="49" s="1"/>
  <c r="P63" i="59"/>
  <c r="P70" i="33"/>
  <c r="R59" i="59"/>
  <c r="S62" i="33"/>
  <c r="S60" i="59" s="1"/>
  <c r="Q58" i="59"/>
  <c r="Q4" i="56"/>
  <c r="Q101" i="44" l="1"/>
  <c r="Q215" i="33" s="1"/>
  <c r="Q66" i="44"/>
  <c r="Q101" i="49"/>
  <c r="Q220" i="33" s="1"/>
  <c r="Q66" i="49"/>
  <c r="Q101" i="40"/>
  <c r="Q214" i="33" s="1"/>
  <c r="Q66" i="40"/>
  <c r="Q101" i="47"/>
  <c r="Q218" i="33" s="1"/>
  <c r="Q66" i="47"/>
  <c r="Q101" i="42"/>
  <c r="Q212" i="33" s="1"/>
  <c r="Q66" i="42"/>
  <c r="Q101" i="45"/>
  <c r="Q216" i="33" s="1"/>
  <c r="Q66" i="45"/>
  <c r="P62" i="59"/>
  <c r="P369" i="33"/>
  <c r="P375" i="33" s="1"/>
  <c r="P81" i="32"/>
  <c r="P62" i="32" s="1"/>
  <c r="P63" i="32" s="1"/>
  <c r="P81" i="1"/>
  <c r="P62" i="1" s="1"/>
  <c r="P63" i="1" s="1"/>
  <c r="P81" i="43"/>
  <c r="P62" i="43" s="1"/>
  <c r="P63" i="43" s="1"/>
  <c r="P81" i="41"/>
  <c r="P62" i="41" s="1"/>
  <c r="P63" i="41" s="1"/>
  <c r="P81" i="42"/>
  <c r="P62" i="42" s="1"/>
  <c r="P63" i="42" s="1"/>
  <c r="P81" i="40"/>
  <c r="P62" i="40" s="1"/>
  <c r="P63" i="40" s="1"/>
  <c r="P81" i="48"/>
  <c r="P62" i="48" s="1"/>
  <c r="P63" i="48" s="1"/>
  <c r="P81" i="45"/>
  <c r="P62" i="45" s="1"/>
  <c r="P63" i="45" s="1"/>
  <c r="P81" i="44"/>
  <c r="P62" i="44" s="1"/>
  <c r="P63" i="44" s="1"/>
  <c r="P81" i="46"/>
  <c r="P62" i="46" s="1"/>
  <c r="P63" i="46" s="1"/>
  <c r="P81" i="47"/>
  <c r="P62" i="47" s="1"/>
  <c r="P63" i="47" s="1"/>
  <c r="P81" i="49"/>
  <c r="P62" i="49" s="1"/>
  <c r="P63" i="49" s="1"/>
  <c r="P3" i="56"/>
  <c r="Q72" i="33"/>
  <c r="Q101" i="32"/>
  <c r="Q210" i="33" s="1"/>
  <c r="Q66" i="32"/>
  <c r="Q101" i="48"/>
  <c r="Q219" i="33" s="1"/>
  <c r="Q66" i="48"/>
  <c r="Q101" i="43"/>
  <c r="Q213" i="33" s="1"/>
  <c r="Q66" i="43"/>
  <c r="Q97" i="33"/>
  <c r="Q106" i="1"/>
  <c r="Q101" i="41"/>
  <c r="Q211" i="33" s="1"/>
  <c r="Q66" i="41"/>
  <c r="Q101" i="46"/>
  <c r="Q217" i="33" s="1"/>
  <c r="Q66" i="46"/>
  <c r="Q90" i="33"/>
  <c r="Q83" i="33"/>
  <c r="P64" i="46" l="1"/>
  <c r="P65" i="46" s="1"/>
  <c r="P155" i="46"/>
  <c r="P155" i="40"/>
  <c r="P64" i="40"/>
  <c r="P65" i="40" s="1"/>
  <c r="P155" i="47"/>
  <c r="P64" i="47"/>
  <c r="P65" i="47" s="1"/>
  <c r="P64" i="41"/>
  <c r="P65" i="41" s="1"/>
  <c r="P155" i="41"/>
  <c r="P55" i="56"/>
  <c r="P56" i="56" s="1"/>
  <c r="P37" i="56"/>
  <c r="P38" i="56" s="1"/>
  <c r="P47" i="56"/>
  <c r="P42" i="56"/>
  <c r="P43" i="56" s="1"/>
  <c r="P64" i="45"/>
  <c r="P65" i="45" s="1"/>
  <c r="P155" i="45"/>
  <c r="P64" i="42"/>
  <c r="P65" i="42" s="1"/>
  <c r="P155" i="42"/>
  <c r="Q96" i="33"/>
  <c r="Q104" i="33" s="1"/>
  <c r="Q109" i="1"/>
  <c r="Q103" i="1" s="1"/>
  <c r="P64" i="49"/>
  <c r="P65" i="49" s="1"/>
  <c r="P155" i="49"/>
  <c r="P64" i="1"/>
  <c r="P65" i="1" s="1"/>
  <c r="P155" i="1"/>
  <c r="P64" i="48"/>
  <c r="P65" i="48" s="1"/>
  <c r="P155" i="48"/>
  <c r="P155" i="43"/>
  <c r="P64" i="43"/>
  <c r="P65" i="43" s="1"/>
  <c r="Q64" i="59"/>
  <c r="P155" i="44"/>
  <c r="P64" i="44"/>
  <c r="P65" i="44" s="1"/>
  <c r="P64" i="32"/>
  <c r="P65" i="32" s="1"/>
  <c r="P155" i="32"/>
  <c r="P6" i="61" l="1"/>
  <c r="P20" i="61" s="1"/>
  <c r="P68" i="42"/>
  <c r="P3" i="61"/>
  <c r="P43" i="33"/>
  <c r="P68" i="1"/>
  <c r="P49" i="56"/>
  <c r="Q46" i="56"/>
  <c r="P52" i="56"/>
  <c r="P13" i="61"/>
  <c r="P27" i="61" s="1"/>
  <c r="P68" i="48"/>
  <c r="P14" i="61"/>
  <c r="P28" i="61" s="1"/>
  <c r="P68" i="49"/>
  <c r="P10" i="61"/>
  <c r="P24" i="61" s="1"/>
  <c r="P68" i="45"/>
  <c r="P9" i="61"/>
  <c r="P23" i="61" s="1"/>
  <c r="P68" i="44"/>
  <c r="P5" i="61"/>
  <c r="P19" i="61" s="1"/>
  <c r="P68" i="41"/>
  <c r="P8" i="61"/>
  <c r="P22" i="61" s="1"/>
  <c r="P68" i="40"/>
  <c r="P59" i="56"/>
  <c r="P60" i="56"/>
  <c r="P133" i="33" s="1"/>
  <c r="P4" i="61"/>
  <c r="P18" i="61" s="1"/>
  <c r="P68" i="32"/>
  <c r="Q101" i="1"/>
  <c r="Q209" i="33" s="1"/>
  <c r="Q66" i="1"/>
  <c r="Q41" i="56"/>
  <c r="P12" i="61"/>
  <c r="P26" i="61" s="1"/>
  <c r="P68" i="47"/>
  <c r="P7" i="61"/>
  <c r="P21" i="61" s="1"/>
  <c r="P68" i="43"/>
  <c r="P11" i="61"/>
  <c r="P25" i="61" s="1"/>
  <c r="P68" i="46"/>
  <c r="P139" i="44" l="1"/>
  <c r="P73" i="44"/>
  <c r="Q74" i="44" s="1"/>
  <c r="P73" i="45"/>
  <c r="Q74" i="45" s="1"/>
  <c r="P84" i="45"/>
  <c r="P139" i="45"/>
  <c r="P139" i="46"/>
  <c r="P73" i="46"/>
  <c r="Q74" i="46" s="1"/>
  <c r="P48" i="56"/>
  <c r="P17" i="61"/>
  <c r="P15" i="61"/>
  <c r="P29" i="61" s="1"/>
  <c r="P132" i="33"/>
  <c r="P75" i="59" s="1"/>
  <c r="P61" i="56"/>
  <c r="P84" i="41"/>
  <c r="P73" i="41"/>
  <c r="Q74" i="41" s="1"/>
  <c r="P139" i="41"/>
  <c r="P139" i="49"/>
  <c r="P73" i="49"/>
  <c r="Q74" i="49" s="1"/>
  <c r="P139" i="48"/>
  <c r="P73" i="48"/>
  <c r="Q74" i="48" s="1"/>
  <c r="P38" i="33"/>
  <c r="P42" i="33"/>
  <c r="P47" i="59" s="1"/>
  <c r="P40" i="33"/>
  <c r="P44" i="33"/>
  <c r="P73" i="43"/>
  <c r="Q74" i="43" s="1"/>
  <c r="P139" i="43"/>
  <c r="P139" i="42"/>
  <c r="P73" i="42"/>
  <c r="Q74" i="42" s="1"/>
  <c r="P84" i="47"/>
  <c r="P139" i="47"/>
  <c r="P73" i="47"/>
  <c r="Q74" i="47" s="1"/>
  <c r="P139" i="32"/>
  <c r="P73" i="32"/>
  <c r="Q74" i="32" s="1"/>
  <c r="P84" i="32"/>
  <c r="P139" i="40"/>
  <c r="P73" i="40"/>
  <c r="Q74" i="40" s="1"/>
  <c r="P46" i="33"/>
  <c r="P49" i="59" s="1"/>
  <c r="P84" i="1"/>
  <c r="P139" i="1"/>
  <c r="P73" i="1"/>
  <c r="Q74" i="1" s="1"/>
  <c r="Q280" i="51" l="1"/>
  <c r="Q85" i="43"/>
  <c r="Q61" i="43"/>
  <c r="Q276" i="51"/>
  <c r="Q85" i="1"/>
  <c r="Q61" i="1"/>
  <c r="P134" i="33"/>
  <c r="P76" i="59" s="1"/>
  <c r="P62" i="56"/>
  <c r="P135" i="33" s="1"/>
  <c r="Q278" i="51"/>
  <c r="Q85" i="41"/>
  <c r="Q61" i="41"/>
  <c r="P353" i="33"/>
  <c r="P88" i="32"/>
  <c r="P87" i="32"/>
  <c r="P84" i="40"/>
  <c r="P361" i="33"/>
  <c r="P87" i="47"/>
  <c r="P88" i="47"/>
  <c r="Q281" i="51"/>
  <c r="Q85" i="40"/>
  <c r="Q61" i="40"/>
  <c r="Q277" i="51"/>
  <c r="Q85" i="32"/>
  <c r="Q61" i="32"/>
  <c r="Q282" i="51"/>
  <c r="Q85" i="44"/>
  <c r="Q61" i="44"/>
  <c r="P84" i="43"/>
  <c r="Q287" i="51"/>
  <c r="Q85" i="49"/>
  <c r="Q61" i="49"/>
  <c r="P354" i="33"/>
  <c r="P88" i="41"/>
  <c r="P87" i="41"/>
  <c r="Q284" i="51"/>
  <c r="Q85" i="46"/>
  <c r="Q61" i="46"/>
  <c r="Q285" i="51"/>
  <c r="Q85" i="47"/>
  <c r="Q61" i="47"/>
  <c r="P359" i="33"/>
  <c r="P88" i="45"/>
  <c r="P83" i="45"/>
  <c r="P87" i="45"/>
  <c r="Q286" i="51"/>
  <c r="Q85" i="48"/>
  <c r="Q61" i="48"/>
  <c r="P84" i="49"/>
  <c r="P48" i="33"/>
  <c r="P83" i="1"/>
  <c r="P87" i="1"/>
  <c r="P88" i="1"/>
  <c r="P352" i="33"/>
  <c r="P84" i="46"/>
  <c r="Q283" i="51"/>
  <c r="Q85" i="45"/>
  <c r="Q61" i="45"/>
  <c r="P84" i="44"/>
  <c r="P84" i="48"/>
  <c r="Q279" i="51"/>
  <c r="Q85" i="42"/>
  <c r="Q61" i="42"/>
  <c r="P84" i="42"/>
  <c r="CH50" i="57" l="1"/>
  <c r="Q67" i="32"/>
  <c r="Q78" i="32"/>
  <c r="Q77" i="32"/>
  <c r="Q128" i="32"/>
  <c r="Q112" i="32"/>
  <c r="P363" i="33"/>
  <c r="P88" i="49"/>
  <c r="P83" i="49"/>
  <c r="P87" i="49"/>
  <c r="P213" i="51"/>
  <c r="P229" i="51" s="1"/>
  <c r="P56" i="61"/>
  <c r="P70" i="61" s="1"/>
  <c r="P404" i="33"/>
  <c r="P132" i="47"/>
  <c r="P133" i="47" s="1"/>
  <c r="P134" i="47" s="1"/>
  <c r="O79" i="47" s="1"/>
  <c r="P148" i="47" s="1"/>
  <c r="P90" i="47"/>
  <c r="P130" i="47"/>
  <c r="O129" i="47"/>
  <c r="O131" i="47" s="1"/>
  <c r="O140" i="47" s="1"/>
  <c r="CH59" i="57"/>
  <c r="Q67" i="48"/>
  <c r="Q128" i="48"/>
  <c r="Q77" i="48"/>
  <c r="Q78" i="48"/>
  <c r="Q112" i="48"/>
  <c r="Q300" i="51"/>
  <c r="Q299" i="51"/>
  <c r="CH51" i="57"/>
  <c r="Q67" i="41"/>
  <c r="Q128" i="41"/>
  <c r="Q77" i="41"/>
  <c r="Q78" i="41"/>
  <c r="Q112" i="41"/>
  <c r="CH60" i="57"/>
  <c r="Q67" i="49"/>
  <c r="Q78" i="49"/>
  <c r="Q77" i="49"/>
  <c r="Q128" i="49"/>
  <c r="Q112" i="49"/>
  <c r="CH54" i="57"/>
  <c r="Q67" i="40"/>
  <c r="Q77" i="40"/>
  <c r="Q128" i="40"/>
  <c r="Q78" i="40"/>
  <c r="Q112" i="40"/>
  <c r="P211" i="51"/>
  <c r="P227" i="51" s="1"/>
  <c r="P54" i="61"/>
  <c r="P68" i="61" s="1"/>
  <c r="P402" i="33"/>
  <c r="P132" i="45"/>
  <c r="P133" i="45" s="1"/>
  <c r="P134" i="45" s="1"/>
  <c r="O79" i="45" s="1"/>
  <c r="P148" i="45" s="1"/>
  <c r="P90" i="45"/>
  <c r="O129" i="45"/>
  <c r="O131" i="45" s="1"/>
  <c r="O140" i="45" s="1"/>
  <c r="P130" i="45"/>
  <c r="P357" i="33"/>
  <c r="P364" i="33" s="1"/>
  <c r="P87" i="40"/>
  <c r="P51" i="33" s="1"/>
  <c r="P52" i="59" s="1"/>
  <c r="P88" i="40"/>
  <c r="P83" i="40"/>
  <c r="Q298" i="51"/>
  <c r="CH49" i="57"/>
  <c r="Q39" i="33"/>
  <c r="Q67" i="1"/>
  <c r="Q128" i="1"/>
  <c r="Q78" i="1"/>
  <c r="Q77" i="1"/>
  <c r="Q112" i="1"/>
  <c r="Q288" i="51"/>
  <c r="Q296" i="51" s="1"/>
  <c r="Q290" i="51"/>
  <c r="P50" i="59"/>
  <c r="P87" i="33"/>
  <c r="P52" i="33"/>
  <c r="P53" i="59" s="1"/>
  <c r="P53" i="33"/>
  <c r="P54" i="59" s="1"/>
  <c r="P59" i="61"/>
  <c r="P73" i="61" s="1"/>
  <c r="CH58" i="57"/>
  <c r="Q67" i="47"/>
  <c r="Q128" i="47"/>
  <c r="Q78" i="47"/>
  <c r="Q77" i="47"/>
  <c r="Q112" i="47"/>
  <c r="Q49" i="33"/>
  <c r="Q51" i="59" s="1"/>
  <c r="P358" i="33"/>
  <c r="P88" i="44"/>
  <c r="P83" i="44"/>
  <c r="P87" i="44"/>
  <c r="CH53" i="57"/>
  <c r="Q78" i="43"/>
  <c r="Q67" i="43"/>
  <c r="Q77" i="43"/>
  <c r="Q128" i="43"/>
  <c r="Q112" i="43"/>
  <c r="P360" i="33"/>
  <c r="P87" i="46"/>
  <c r="P88" i="46"/>
  <c r="P204" i="51"/>
  <c r="P220" i="51" s="1"/>
  <c r="P395" i="33"/>
  <c r="P47" i="61"/>
  <c r="P61" i="61" s="1"/>
  <c r="P90" i="1"/>
  <c r="P132" i="1"/>
  <c r="P133" i="1" s="1"/>
  <c r="P134" i="1" s="1"/>
  <c r="P130" i="1"/>
  <c r="O129" i="1"/>
  <c r="Q291" i="51"/>
  <c r="Q295" i="51"/>
  <c r="P205" i="51"/>
  <c r="P221" i="51" s="1"/>
  <c r="P48" i="61"/>
  <c r="P62" i="61" s="1"/>
  <c r="P396" i="33"/>
  <c r="P132" i="32"/>
  <c r="P133" i="32" s="1"/>
  <c r="P134" i="32" s="1"/>
  <c r="O79" i="32" s="1"/>
  <c r="P148" i="32" s="1"/>
  <c r="P90" i="32"/>
  <c r="O129" i="32"/>
  <c r="O131" i="32" s="1"/>
  <c r="O140" i="32" s="1"/>
  <c r="P130" i="32"/>
  <c r="CH52" i="57"/>
  <c r="Q67" i="42"/>
  <c r="Q78" i="42"/>
  <c r="Q77" i="42"/>
  <c r="Q128" i="42"/>
  <c r="Q112" i="42"/>
  <c r="Q293" i="51"/>
  <c r="Q301" i="51"/>
  <c r="CH57" i="57"/>
  <c r="Q128" i="46"/>
  <c r="Q67" i="46"/>
  <c r="Q77" i="46"/>
  <c r="Q78" i="46"/>
  <c r="Q112" i="46"/>
  <c r="P355" i="33"/>
  <c r="P88" i="42"/>
  <c r="P87" i="42"/>
  <c r="P77" i="59"/>
  <c r="Q50" i="42"/>
  <c r="Q50" i="45"/>
  <c r="Q50" i="40"/>
  <c r="Q50" i="32"/>
  <c r="Q50" i="47"/>
  <c r="Q50" i="46"/>
  <c r="Q50" i="41"/>
  <c r="Q50" i="48"/>
  <c r="Q50" i="44"/>
  <c r="Q50" i="49"/>
  <c r="Q50" i="1"/>
  <c r="Q50" i="43"/>
  <c r="P206" i="51"/>
  <c r="P222" i="51" s="1"/>
  <c r="P49" i="61"/>
  <c r="P63" i="61" s="1"/>
  <c r="P397" i="33"/>
  <c r="P132" i="41"/>
  <c r="P133" i="41" s="1"/>
  <c r="P134" i="41" s="1"/>
  <c r="O79" i="41" s="1"/>
  <c r="P148" i="41" s="1"/>
  <c r="P90" i="41"/>
  <c r="O129" i="41"/>
  <c r="O131" i="41" s="1"/>
  <c r="O140" i="41" s="1"/>
  <c r="P130" i="41"/>
  <c r="P362" i="33"/>
  <c r="P88" i="48"/>
  <c r="P83" i="48"/>
  <c r="P87" i="48"/>
  <c r="CH56" i="57"/>
  <c r="Q67" i="45"/>
  <c r="Q128" i="45"/>
  <c r="Q78" i="45"/>
  <c r="Q77" i="45"/>
  <c r="Q112" i="45"/>
  <c r="P356" i="33"/>
  <c r="P88" i="43"/>
  <c r="P87" i="43"/>
  <c r="Q297" i="51"/>
  <c r="CH55" i="57"/>
  <c r="Q128" i="44"/>
  <c r="Q77" i="44"/>
  <c r="Q78" i="44"/>
  <c r="Q67" i="44"/>
  <c r="Q112" i="44"/>
  <c r="Q294" i="51"/>
  <c r="Q116" i="42" l="1"/>
  <c r="Q287" i="33" s="1"/>
  <c r="Q119" i="42"/>
  <c r="Q114" i="42"/>
  <c r="Q115" i="42" s="1"/>
  <c r="Q257" i="33" s="1"/>
  <c r="Q272" i="33" s="1"/>
  <c r="P93" i="45"/>
  <c r="P94" i="45" s="1"/>
  <c r="P91" i="45"/>
  <c r="Q119" i="47"/>
  <c r="Q116" i="47"/>
  <c r="Q293" i="33" s="1"/>
  <c r="Q114" i="47"/>
  <c r="Q115" i="47" s="1"/>
  <c r="Q263" i="33" s="1"/>
  <c r="Q278" i="33" s="1"/>
  <c r="P93" i="47"/>
  <c r="P94" i="47" s="1"/>
  <c r="P91" i="47"/>
  <c r="P93" i="41"/>
  <c r="P94" i="41" s="1"/>
  <c r="P91" i="41"/>
  <c r="P324" i="33"/>
  <c r="P337" i="33" s="1"/>
  <c r="P69" i="59"/>
  <c r="P136" i="1"/>
  <c r="O79" i="1"/>
  <c r="P148" i="1" s="1"/>
  <c r="Q116" i="1"/>
  <c r="Q284" i="33" s="1"/>
  <c r="Q119" i="1"/>
  <c r="Q114" i="1"/>
  <c r="Q116" i="32"/>
  <c r="Q285" i="33" s="1"/>
  <c r="Q119" i="32"/>
  <c r="Q114" i="32"/>
  <c r="Q115" i="32" s="1"/>
  <c r="Q255" i="33" s="1"/>
  <c r="Q116" i="44"/>
  <c r="Q290" i="33" s="1"/>
  <c r="Q119" i="44"/>
  <c r="Q114" i="44"/>
  <c r="Q115" i="44" s="1"/>
  <c r="Q260" i="33" s="1"/>
  <c r="Q275" i="33" s="1"/>
  <c r="P410" i="33"/>
  <c r="P80" i="59" s="1"/>
  <c r="P411" i="33"/>
  <c r="P81" i="59" s="1"/>
  <c r="P409" i="33"/>
  <c r="P79" i="59" s="1"/>
  <c r="P408" i="33"/>
  <c r="P78" i="59" s="1"/>
  <c r="P330" i="33"/>
  <c r="P343" i="33" s="1"/>
  <c r="P209" i="51"/>
  <c r="P225" i="51" s="1"/>
  <c r="P52" i="61"/>
  <c r="P66" i="61" s="1"/>
  <c r="P400" i="33"/>
  <c r="P132" i="40"/>
  <c r="P133" i="40" s="1"/>
  <c r="P134" i="40" s="1"/>
  <c r="P90" i="40"/>
  <c r="O129" i="40"/>
  <c r="O131" i="40" s="1"/>
  <c r="P130" i="40"/>
  <c r="P93" i="32"/>
  <c r="P94" i="32" s="1"/>
  <c r="P91" i="32"/>
  <c r="P332" i="33"/>
  <c r="P345" i="33" s="1"/>
  <c r="O131" i="1"/>
  <c r="O137" i="1"/>
  <c r="Q119" i="46"/>
  <c r="Q116" i="46"/>
  <c r="Q292" i="33" s="1"/>
  <c r="Q114" i="46"/>
  <c r="Q115" i="46" s="1"/>
  <c r="Q262" i="33" s="1"/>
  <c r="Q277" i="33" s="1"/>
  <c r="P212" i="51"/>
  <c r="P228" i="51" s="1"/>
  <c r="P55" i="61"/>
  <c r="P69" i="61" s="1"/>
  <c r="P403" i="33"/>
  <c r="P132" i="46"/>
  <c r="P133" i="46" s="1"/>
  <c r="P134" i="46" s="1"/>
  <c r="O79" i="46" s="1"/>
  <c r="P148" i="46" s="1"/>
  <c r="P90" i="46"/>
  <c r="O129" i="46"/>
  <c r="O131" i="46" s="1"/>
  <c r="O140" i="46" s="1"/>
  <c r="P130" i="46"/>
  <c r="Q292" i="51"/>
  <c r="Q304" i="51" s="1"/>
  <c r="Q119" i="40"/>
  <c r="Q116" i="40"/>
  <c r="Q289" i="33" s="1"/>
  <c r="Q114" i="40"/>
  <c r="Q115" i="40" s="1"/>
  <c r="Q259" i="33" s="1"/>
  <c r="P215" i="51"/>
  <c r="P231" i="51" s="1"/>
  <c r="P58" i="61"/>
  <c r="P72" i="61" s="1"/>
  <c r="P406" i="33"/>
  <c r="P132" i="49"/>
  <c r="P133" i="49" s="1"/>
  <c r="P134" i="49" s="1"/>
  <c r="O79" i="49" s="1"/>
  <c r="P148" i="49" s="1"/>
  <c r="P90" i="49"/>
  <c r="O129" i="49"/>
  <c r="O131" i="49" s="1"/>
  <c r="O140" i="49" s="1"/>
  <c r="P130" i="49"/>
  <c r="P208" i="51"/>
  <c r="P224" i="51" s="1"/>
  <c r="P51" i="61"/>
  <c r="P65" i="61" s="1"/>
  <c r="P399" i="33"/>
  <c r="P132" i="43"/>
  <c r="P133" i="43" s="1"/>
  <c r="P134" i="43" s="1"/>
  <c r="O79" i="43" s="1"/>
  <c r="P148" i="43" s="1"/>
  <c r="P90" i="43"/>
  <c r="O129" i="43"/>
  <c r="O131" i="43" s="1"/>
  <c r="O140" i="43" s="1"/>
  <c r="P130" i="43"/>
  <c r="Q116" i="45"/>
  <c r="Q291" i="33" s="1"/>
  <c r="Q119" i="45"/>
  <c r="Q114" i="45"/>
  <c r="Q115" i="45" s="1"/>
  <c r="Q261" i="33" s="1"/>
  <c r="Q45" i="33"/>
  <c r="Q119" i="41"/>
  <c r="Q116" i="41"/>
  <c r="Q286" i="33" s="1"/>
  <c r="Q114" i="41"/>
  <c r="Q115" i="41" s="1"/>
  <c r="Q256" i="33" s="1"/>
  <c r="Q271" i="33" s="1"/>
  <c r="Q116" i="49"/>
  <c r="Q295" i="33" s="1"/>
  <c r="Q119" i="49"/>
  <c r="Q114" i="49"/>
  <c r="Q115" i="49" s="1"/>
  <c r="Q265" i="33" s="1"/>
  <c r="P207" i="51"/>
  <c r="P223" i="51" s="1"/>
  <c r="P50" i="61"/>
  <c r="P64" i="61" s="1"/>
  <c r="P398" i="33"/>
  <c r="P90" i="42"/>
  <c r="P132" i="42"/>
  <c r="P133" i="42" s="1"/>
  <c r="P134" i="42" s="1"/>
  <c r="O79" i="42" s="1"/>
  <c r="P148" i="42" s="1"/>
  <c r="P130" i="42"/>
  <c r="O129" i="42"/>
  <c r="O131" i="42" s="1"/>
  <c r="O140" i="42" s="1"/>
  <c r="P325" i="33"/>
  <c r="P338" i="33" s="1"/>
  <c r="P210" i="51"/>
  <c r="P226" i="51" s="1"/>
  <c r="P53" i="61"/>
  <c r="P67" i="61" s="1"/>
  <c r="P401" i="33"/>
  <c r="P132" i="44"/>
  <c r="P133" i="44" s="1"/>
  <c r="P134" i="44" s="1"/>
  <c r="O79" i="44" s="1"/>
  <c r="P148" i="44" s="1"/>
  <c r="P90" i="44"/>
  <c r="O129" i="44"/>
  <c r="O131" i="44" s="1"/>
  <c r="O140" i="44" s="1"/>
  <c r="P130" i="44"/>
  <c r="P93" i="1"/>
  <c r="P94" i="1" s="1"/>
  <c r="P91" i="1"/>
  <c r="Q119" i="43"/>
  <c r="Q116" i="43"/>
  <c r="Q288" i="33" s="1"/>
  <c r="Q114" i="43"/>
  <c r="Q115" i="43" s="1"/>
  <c r="Q258" i="33" s="1"/>
  <c r="Q273" i="33" s="1"/>
  <c r="P214" i="51"/>
  <c r="P230" i="51" s="1"/>
  <c r="P57" i="61"/>
  <c r="P71" i="61" s="1"/>
  <c r="P405" i="33"/>
  <c r="P132" i="48"/>
  <c r="P133" i="48" s="1"/>
  <c r="P134" i="48" s="1"/>
  <c r="O79" i="48" s="1"/>
  <c r="P148" i="48" s="1"/>
  <c r="P90" i="48"/>
  <c r="O129" i="48"/>
  <c r="O131" i="48" s="1"/>
  <c r="O140" i="48" s="1"/>
  <c r="P130" i="48"/>
  <c r="Q116" i="48"/>
  <c r="Q294" i="33" s="1"/>
  <c r="Q119" i="48"/>
  <c r="Q114" i="48"/>
  <c r="Q115" i="48" s="1"/>
  <c r="Q264" i="33" s="1"/>
  <c r="Q279" i="33" s="1"/>
  <c r="CH61" i="57"/>
  <c r="Q308" i="51" l="1"/>
  <c r="Q270" i="33"/>
  <c r="Q102" i="32"/>
  <c r="Q71" i="32" s="1"/>
  <c r="Q124" i="32"/>
  <c r="Q121" i="32"/>
  <c r="Q102" i="48"/>
  <c r="Q71" i="48" s="1"/>
  <c r="Q121" i="48"/>
  <c r="Q124" i="48"/>
  <c r="Q115" i="1"/>
  <c r="Q254" i="33" s="1"/>
  <c r="Q269" i="33" s="1"/>
  <c r="Q206" i="33"/>
  <c r="P326" i="33"/>
  <c r="P339" i="33" s="1"/>
  <c r="Q102" i="44"/>
  <c r="Q71" i="44" s="1"/>
  <c r="Q124" i="44"/>
  <c r="Q121" i="44"/>
  <c r="Q296" i="33"/>
  <c r="Q102" i="40"/>
  <c r="Q71" i="40" s="1"/>
  <c r="Q124" i="40"/>
  <c r="Q121" i="40"/>
  <c r="Q121" i="49"/>
  <c r="Q102" i="49"/>
  <c r="Q71" i="49" s="1"/>
  <c r="Q124" i="49"/>
  <c r="Q305" i="51"/>
  <c r="Q309" i="51" s="1"/>
  <c r="Q102" i="43"/>
  <c r="Q71" i="43" s="1"/>
  <c r="Q121" i="43"/>
  <c r="Q124" i="43"/>
  <c r="Q102" i="1"/>
  <c r="Q71" i="1" s="1"/>
  <c r="Q121" i="1"/>
  <c r="Q124" i="33" s="1"/>
  <c r="Q101" i="33" s="1"/>
  <c r="Q124" i="1"/>
  <c r="Q48" i="59"/>
  <c r="Q124" i="45"/>
  <c r="Q121" i="45"/>
  <c r="Q102" i="45"/>
  <c r="Q71" i="45" s="1"/>
  <c r="P93" i="43"/>
  <c r="P94" i="43" s="1"/>
  <c r="P91" i="43"/>
  <c r="P71" i="59"/>
  <c r="O79" i="40"/>
  <c r="P148" i="40" s="1"/>
  <c r="Q102" i="47"/>
  <c r="Q71" i="47" s="1"/>
  <c r="Q124" i="47"/>
  <c r="Q121" i="47"/>
  <c r="P333" i="33"/>
  <c r="P346" i="33" s="1"/>
  <c r="P93" i="49"/>
  <c r="P94" i="49" s="1"/>
  <c r="P91" i="49"/>
  <c r="Q274" i="33"/>
  <c r="P93" i="42"/>
  <c r="P94" i="42" s="1"/>
  <c r="P91" i="42"/>
  <c r="P331" i="33"/>
  <c r="P344" i="33" s="1"/>
  <c r="P93" i="48"/>
  <c r="P94" i="48" s="1"/>
  <c r="P91" i="48"/>
  <c r="Q124" i="41"/>
  <c r="Q121" i="41"/>
  <c r="Q102" i="41"/>
  <c r="Q71" i="41" s="1"/>
  <c r="Q276" i="33"/>
  <c r="O70" i="59"/>
  <c r="O140" i="1"/>
  <c r="P329" i="33"/>
  <c r="P342" i="33" s="1"/>
  <c r="P334" i="33"/>
  <c r="P347" i="33" s="1"/>
  <c r="P323" i="33"/>
  <c r="P93" i="44"/>
  <c r="P94" i="44" s="1"/>
  <c r="P91" i="44"/>
  <c r="Q280" i="33"/>
  <c r="Q102" i="46"/>
  <c r="Q71" i="46" s="1"/>
  <c r="Q124" i="46"/>
  <c r="Q121" i="46"/>
  <c r="P93" i="40"/>
  <c r="P94" i="40" s="1"/>
  <c r="P91" i="40"/>
  <c r="Q124" i="42"/>
  <c r="Q102" i="42"/>
  <c r="Q71" i="42" s="1"/>
  <c r="Q121" i="42"/>
  <c r="P93" i="46"/>
  <c r="P94" i="46" s="1"/>
  <c r="P91" i="46"/>
  <c r="P327" i="33"/>
  <c r="P340" i="33" s="1"/>
  <c r="O72" i="59"/>
  <c r="O140" i="40"/>
  <c r="Q166" i="33" l="1"/>
  <c r="Q86" i="49"/>
  <c r="Q163" i="33"/>
  <c r="Q86" i="46"/>
  <c r="Q417" i="51"/>
  <c r="Q139" i="61"/>
  <c r="Q70" i="43"/>
  <c r="Q418" i="51"/>
  <c r="Q140" i="61"/>
  <c r="Q70" i="40"/>
  <c r="Q423" i="51"/>
  <c r="Q145" i="61"/>
  <c r="Q70" i="48"/>
  <c r="Q159" i="33"/>
  <c r="Q86" i="43"/>
  <c r="Q424" i="51"/>
  <c r="Q146" i="61"/>
  <c r="Q70" i="49"/>
  <c r="P336" i="33"/>
  <c r="Q157" i="33"/>
  <c r="Q86" i="41"/>
  <c r="Q419" i="51"/>
  <c r="Q141" i="61"/>
  <c r="Q70" i="44"/>
  <c r="Q164" i="33"/>
  <c r="Q86" i="47"/>
  <c r="Q421" i="51"/>
  <c r="Q143" i="61"/>
  <c r="Q70" i="46"/>
  <c r="Q165" i="33"/>
  <c r="Q86" i="48"/>
  <c r="Q156" i="33"/>
  <c r="Q86" i="32"/>
  <c r="Q160" i="33"/>
  <c r="Q86" i="40"/>
  <c r="Q416" i="51"/>
  <c r="Q138" i="61"/>
  <c r="Q70" i="42"/>
  <c r="Q161" i="33"/>
  <c r="Q86" i="44"/>
  <c r="Q414" i="51"/>
  <c r="Q136" i="61"/>
  <c r="Q70" i="32"/>
  <c r="Q413" i="51"/>
  <c r="Q135" i="61"/>
  <c r="Q56" i="33"/>
  <c r="Q70" i="1"/>
  <c r="Q158" i="33"/>
  <c r="Q86" i="42"/>
  <c r="Q422" i="51"/>
  <c r="Q144" i="61"/>
  <c r="Q70" i="47"/>
  <c r="Q420" i="51"/>
  <c r="Q142" i="61"/>
  <c r="Q70" i="45"/>
  <c r="Q415" i="51"/>
  <c r="Q137" i="61"/>
  <c r="Q70" i="41"/>
  <c r="P328" i="33"/>
  <c r="P341" i="33" s="1"/>
  <c r="Q306" i="51"/>
  <c r="Q281" i="33"/>
  <c r="Q162" i="33"/>
  <c r="Q86" i="45"/>
  <c r="Q155" i="33"/>
  <c r="Q86" i="1"/>
  <c r="Q310" i="51"/>
  <c r="Q248" i="33" l="1"/>
  <c r="Q233" i="33"/>
  <c r="E174" i="61"/>
  <c r="F174" i="61" s="1"/>
  <c r="Q160" i="61"/>
  <c r="D174" i="61" s="1"/>
  <c r="G174" i="61" s="1"/>
  <c r="Q150" i="61"/>
  <c r="D164" i="61" s="1"/>
  <c r="G164" i="61" s="1"/>
  <c r="E164" i="61"/>
  <c r="F164" i="61" s="1"/>
  <c r="Q149" i="61"/>
  <c r="D163" i="61" s="1"/>
  <c r="G163" i="61" s="1"/>
  <c r="Q147" i="61"/>
  <c r="E163" i="61"/>
  <c r="F163" i="61" s="1"/>
  <c r="E167" i="61"/>
  <c r="F167" i="61" s="1"/>
  <c r="Q153" i="61"/>
  <c r="D167" i="61" s="1"/>
  <c r="G167" i="61" s="1"/>
  <c r="Q155" i="61"/>
  <c r="D169" i="61" s="1"/>
  <c r="G169" i="61" s="1"/>
  <c r="E169" i="61"/>
  <c r="F169" i="61" s="1"/>
  <c r="E172" i="61"/>
  <c r="F172" i="61" s="1"/>
  <c r="Q158" i="61"/>
  <c r="D172" i="61" s="1"/>
  <c r="G172" i="61" s="1"/>
  <c r="E173" i="61"/>
  <c r="F173" i="61" s="1"/>
  <c r="Q159" i="61"/>
  <c r="D173" i="61" s="1"/>
  <c r="G173" i="61" s="1"/>
  <c r="E166" i="61"/>
  <c r="F166" i="61" s="1"/>
  <c r="Q152" i="61"/>
  <c r="D166" i="61" s="1"/>
  <c r="G166" i="61" s="1"/>
  <c r="E170" i="61"/>
  <c r="F170" i="61" s="1"/>
  <c r="Q156" i="61"/>
  <c r="D170" i="61" s="1"/>
  <c r="G170" i="61" s="1"/>
  <c r="Q241" i="33"/>
  <c r="Q226" i="33"/>
  <c r="Q56" i="59"/>
  <c r="Q103" i="61"/>
  <c r="Q57" i="33"/>
  <c r="Q57" i="59" s="1"/>
  <c r="Q64" i="33"/>
  <c r="E171" i="61"/>
  <c r="F171" i="61" s="1"/>
  <c r="Q157" i="61"/>
  <c r="D171" i="61" s="1"/>
  <c r="G171" i="61" s="1"/>
  <c r="P366" i="33"/>
  <c r="Q242" i="33"/>
  <c r="Q227" i="33"/>
  <c r="Q154" i="61"/>
  <c r="D168" i="61" s="1"/>
  <c r="G168" i="61" s="1"/>
  <c r="E168" i="61"/>
  <c r="F168" i="61" s="1"/>
  <c r="Q244" i="33"/>
  <c r="Q229" i="33"/>
  <c r="Q184" i="33"/>
  <c r="Q167" i="33"/>
  <c r="Q239" i="33"/>
  <c r="Q224" i="33"/>
  <c r="Q240" i="33"/>
  <c r="Q225" i="33"/>
  <c r="Q247" i="33"/>
  <c r="Q232" i="33"/>
  <c r="E165" i="61"/>
  <c r="F165" i="61" s="1"/>
  <c r="Q151" i="61"/>
  <c r="D165" i="61" s="1"/>
  <c r="G165" i="61" s="1"/>
  <c r="Q243" i="33"/>
  <c r="Q228" i="33"/>
  <c r="Q246" i="33"/>
  <c r="Q231" i="33"/>
  <c r="Q5" i="59"/>
  <c r="Q425" i="51"/>
  <c r="Q245" i="33"/>
  <c r="Q230" i="33"/>
  <c r="Q351" i="51"/>
  <c r="Q345" i="51"/>
  <c r="Q352" i="51"/>
  <c r="Q353" i="51"/>
  <c r="Q344" i="51"/>
  <c r="Q354" i="51"/>
  <c r="Q346" i="51"/>
  <c r="Q348" i="51"/>
  <c r="Q349" i="51"/>
  <c r="Q355" i="51"/>
  <c r="Q350" i="51"/>
  <c r="Q347" i="51"/>
  <c r="Q249" i="33"/>
  <c r="Q234" i="33"/>
  <c r="Q250" i="33"/>
  <c r="Q235" i="33"/>
  <c r="O9" i="59" l="1"/>
  <c r="P376" i="33"/>
  <c r="Q61" i="59"/>
  <c r="Q65" i="33"/>
  <c r="R84" i="33" s="1"/>
  <c r="Q236" i="33"/>
  <c r="Q113" i="33"/>
  <c r="Q119" i="33" s="1"/>
  <c r="Q186" i="33"/>
  <c r="Q185" i="33"/>
  <c r="Q114" i="33" s="1"/>
  <c r="B115" i="33" s="1"/>
  <c r="E175" i="61"/>
  <c r="F175" i="61" s="1"/>
  <c r="Q161" i="61"/>
  <c r="D175" i="61" s="1"/>
  <c r="G175" i="61" s="1"/>
  <c r="Q117" i="61"/>
  <c r="D131" i="61" s="1"/>
  <c r="G131" i="61" s="1"/>
  <c r="E131" i="61"/>
  <c r="F131" i="61" s="1"/>
  <c r="Q55" i="59"/>
  <c r="Q55" i="33"/>
  <c r="R59" i="33"/>
  <c r="Q251" i="33"/>
  <c r="R60" i="33" l="1"/>
  <c r="S61" i="33"/>
  <c r="Q71" i="33"/>
  <c r="R9" i="55"/>
  <c r="R91" i="33"/>
  <c r="Q63" i="59" l="1"/>
  <c r="Q70" i="33"/>
  <c r="R8" i="55"/>
  <c r="R107" i="1"/>
  <c r="R107" i="32"/>
  <c r="R106" i="32" s="1"/>
  <c r="R109" i="32" s="1"/>
  <c r="R103" i="32" s="1"/>
  <c r="R107" i="41"/>
  <c r="R106" i="41" s="1"/>
  <c r="R109" i="41" s="1"/>
  <c r="R103" i="41" s="1"/>
  <c r="R107" i="43"/>
  <c r="R106" i="43" s="1"/>
  <c r="R109" i="43" s="1"/>
  <c r="R103" i="43" s="1"/>
  <c r="R107" i="42"/>
  <c r="R106" i="42" s="1"/>
  <c r="R109" i="42" s="1"/>
  <c r="R103" i="42" s="1"/>
  <c r="R107" i="40"/>
  <c r="R106" i="40" s="1"/>
  <c r="R109" i="40" s="1"/>
  <c r="R103" i="40" s="1"/>
  <c r="R107" i="46"/>
  <c r="R106" i="46" s="1"/>
  <c r="R109" i="46" s="1"/>
  <c r="R103" i="46" s="1"/>
  <c r="R107" i="48"/>
  <c r="R106" i="48" s="1"/>
  <c r="R109" i="48" s="1"/>
  <c r="R103" i="48" s="1"/>
  <c r="R107" i="44"/>
  <c r="R106" i="44" s="1"/>
  <c r="R109" i="44" s="1"/>
  <c r="R103" i="44" s="1"/>
  <c r="R107" i="45"/>
  <c r="R106" i="45" s="1"/>
  <c r="R109" i="45" s="1"/>
  <c r="R103" i="45" s="1"/>
  <c r="R107" i="47"/>
  <c r="R106" i="47" s="1"/>
  <c r="R109" i="47" s="1"/>
  <c r="R103" i="47" s="1"/>
  <c r="R107" i="49"/>
  <c r="R106" i="49" s="1"/>
  <c r="R109" i="49" s="1"/>
  <c r="R103" i="49" s="1"/>
  <c r="S59" i="59"/>
  <c r="T62" i="33"/>
  <c r="T60" i="59" s="1"/>
  <c r="R58" i="59"/>
  <c r="R4" i="56"/>
  <c r="R101" i="45" l="1"/>
  <c r="R216" i="33" s="1"/>
  <c r="R66" i="45"/>
  <c r="R101" i="49"/>
  <c r="R220" i="33" s="1"/>
  <c r="R66" i="49"/>
  <c r="R101" i="48"/>
  <c r="R219" i="33" s="1"/>
  <c r="R66" i="48"/>
  <c r="R101" i="44"/>
  <c r="R215" i="33" s="1"/>
  <c r="R66" i="44"/>
  <c r="R101" i="43"/>
  <c r="R213" i="33" s="1"/>
  <c r="R66" i="43"/>
  <c r="R101" i="41"/>
  <c r="R211" i="33" s="1"/>
  <c r="R66" i="41"/>
  <c r="R101" i="40"/>
  <c r="R214" i="33" s="1"/>
  <c r="R66" i="40"/>
  <c r="R97" i="33"/>
  <c r="R106" i="1"/>
  <c r="R101" i="47"/>
  <c r="R218" i="33" s="1"/>
  <c r="R66" i="47"/>
  <c r="R101" i="46"/>
  <c r="R217" i="33" s="1"/>
  <c r="R66" i="46"/>
  <c r="R101" i="42"/>
  <c r="R212" i="33" s="1"/>
  <c r="R66" i="42"/>
  <c r="R101" i="32"/>
  <c r="R210" i="33" s="1"/>
  <c r="R66" i="32"/>
  <c r="R90" i="33"/>
  <c r="R83" i="33"/>
  <c r="Q62" i="59"/>
  <c r="Q369" i="33"/>
  <c r="Q375" i="33" s="1"/>
  <c r="Q81" i="41"/>
  <c r="Q62" i="41" s="1"/>
  <c r="Q63" i="41" s="1"/>
  <c r="Q81" i="32"/>
  <c r="Q62" i="32" s="1"/>
  <c r="Q63" i="32" s="1"/>
  <c r="Q81" i="1"/>
  <c r="Q62" i="1" s="1"/>
  <c r="Q63" i="1" s="1"/>
  <c r="Q81" i="42"/>
  <c r="Q62" i="42" s="1"/>
  <c r="Q63" i="42" s="1"/>
  <c r="Q81" i="40"/>
  <c r="Q62" i="40" s="1"/>
  <c r="Q63" i="40" s="1"/>
  <c r="Q81" i="43"/>
  <c r="Q62" i="43" s="1"/>
  <c r="Q63" i="43" s="1"/>
  <c r="Q81" i="48"/>
  <c r="Q62" i="48" s="1"/>
  <c r="Q63" i="48" s="1"/>
  <c r="Q81" i="47"/>
  <c r="Q62" i="47" s="1"/>
  <c r="Q63" i="47" s="1"/>
  <c r="Q81" i="45"/>
  <c r="Q62" i="45" s="1"/>
  <c r="Q63" i="45" s="1"/>
  <c r="Q81" i="44"/>
  <c r="Q62" i="44" s="1"/>
  <c r="Q63" i="44" s="1"/>
  <c r="Q81" i="46"/>
  <c r="Q62" i="46" s="1"/>
  <c r="Q63" i="46" s="1"/>
  <c r="Q3" i="56"/>
  <c r="Q81" i="49"/>
  <c r="Q62" i="49" s="1"/>
  <c r="Q63" i="49" s="1"/>
  <c r="R72" i="33"/>
  <c r="Q64" i="49" l="1"/>
  <c r="Q65" i="49" s="1"/>
  <c r="Q155" i="49"/>
  <c r="Q64" i="41"/>
  <c r="Q65" i="41" s="1"/>
  <c r="Q155" i="41"/>
  <c r="R96" i="33"/>
  <c r="R104" i="33" s="1"/>
  <c r="R109" i="1"/>
  <c r="R103" i="1" s="1"/>
  <c r="Q64" i="47"/>
  <c r="Q65" i="47" s="1"/>
  <c r="Q155" i="47"/>
  <c r="R64" i="59"/>
  <c r="Q55" i="56"/>
  <c r="Q56" i="56" s="1"/>
  <c r="Q37" i="56"/>
  <c r="Q38" i="56" s="1"/>
  <c r="Q47" i="56"/>
  <c r="Q42" i="56"/>
  <c r="Q43" i="56" s="1"/>
  <c r="Q64" i="45"/>
  <c r="Q65" i="45" s="1"/>
  <c r="Q155" i="45"/>
  <c r="Q64" i="48"/>
  <c r="Q65" i="48" s="1"/>
  <c r="Q155" i="48"/>
  <c r="Q64" i="32"/>
  <c r="Q65" i="32" s="1"/>
  <c r="Q155" i="32"/>
  <c r="Q155" i="44"/>
  <c r="Q64" i="44"/>
  <c r="Q65" i="44" s="1"/>
  <c r="Q155" i="46"/>
  <c r="Q64" i="46"/>
  <c r="Q65" i="46" s="1"/>
  <c r="Q64" i="40"/>
  <c r="Q65" i="40" s="1"/>
  <c r="Q155" i="40"/>
  <c r="Q155" i="1"/>
  <c r="Q64" i="1"/>
  <c r="Q65" i="1" s="1"/>
  <c r="Q155" i="43"/>
  <c r="Q64" i="43"/>
  <c r="Q65" i="43" s="1"/>
  <c r="Q64" i="42"/>
  <c r="Q65" i="42" s="1"/>
  <c r="Q155" i="42"/>
  <c r="Q60" i="56" l="1"/>
  <c r="Q133" i="33" s="1"/>
  <c r="Q59" i="56"/>
  <c r="Q9" i="61"/>
  <c r="Q68" i="44"/>
  <c r="Q52" i="56"/>
  <c r="Q4" i="61"/>
  <c r="Q68" i="32"/>
  <c r="Q12" i="61"/>
  <c r="Q68" i="47"/>
  <c r="Q49" i="56"/>
  <c r="R46" i="56"/>
  <c r="R101" i="1"/>
  <c r="R209" i="33" s="1"/>
  <c r="R66" i="1"/>
  <c r="Q10" i="61"/>
  <c r="Q68" i="45"/>
  <c r="Q6" i="61"/>
  <c r="Q68" i="42"/>
  <c r="Q8" i="61"/>
  <c r="Q68" i="40"/>
  <c r="Q13" i="61"/>
  <c r="Q68" i="48"/>
  <c r="Q7" i="61"/>
  <c r="Q68" i="43"/>
  <c r="Q3" i="61"/>
  <c r="Q43" i="33"/>
  <c r="Q68" i="1"/>
  <c r="Q14" i="61"/>
  <c r="Q68" i="49"/>
  <c r="R41" i="56"/>
  <c r="Q5" i="61"/>
  <c r="Q68" i="41"/>
  <c r="Q11" i="61"/>
  <c r="Q68" i="46"/>
  <c r="Q139" i="40" l="1"/>
  <c r="Q73" i="40"/>
  <c r="R74" i="40" s="1"/>
  <c r="E42" i="61"/>
  <c r="F42" i="61" s="1"/>
  <c r="Q28" i="61"/>
  <c r="D42" i="61" s="1"/>
  <c r="Q15" i="61"/>
  <c r="Q17" i="61"/>
  <c r="D31" i="61" s="1"/>
  <c r="E31" i="61"/>
  <c r="F31" i="61" s="1"/>
  <c r="E35" i="61"/>
  <c r="F35" i="61" s="1"/>
  <c r="Q21" i="61"/>
  <c r="D35" i="61" s="1"/>
  <c r="Q24" i="61"/>
  <c r="D38" i="61" s="1"/>
  <c r="E38" i="61"/>
  <c r="F38" i="61" s="1"/>
  <c r="Q38" i="33"/>
  <c r="Q40" i="33"/>
  <c r="Q42" i="33"/>
  <c r="Q47" i="59" s="1"/>
  <c r="Q44" i="33"/>
  <c r="Q22" i="61"/>
  <c r="D36" i="61" s="1"/>
  <c r="E36" i="61"/>
  <c r="F36" i="61" s="1"/>
  <c r="Q139" i="45"/>
  <c r="Q73" i="45"/>
  <c r="R74" i="45" s="1"/>
  <c r="E34" i="61"/>
  <c r="F34" i="61" s="1"/>
  <c r="Q20" i="61"/>
  <c r="D34" i="61" s="1"/>
  <c r="Q139" i="46"/>
  <c r="Q73" i="46"/>
  <c r="R74" i="46" s="1"/>
  <c r="Q73" i="49"/>
  <c r="R74" i="49" s="1"/>
  <c r="Q139" i="49"/>
  <c r="Q73" i="43"/>
  <c r="R74" i="43" s="1"/>
  <c r="Q139" i="43"/>
  <c r="Q139" i="48"/>
  <c r="Q73" i="48"/>
  <c r="R74" i="48" s="1"/>
  <c r="Q139" i="42"/>
  <c r="Q73" i="42"/>
  <c r="R74" i="42" s="1"/>
  <c r="Q73" i="47"/>
  <c r="R74" i="47" s="1"/>
  <c r="Q139" i="47"/>
  <c r="Q18" i="61"/>
  <c r="D32" i="61" s="1"/>
  <c r="E32" i="61"/>
  <c r="F32" i="61" s="1"/>
  <c r="Q25" i="61"/>
  <c r="D39" i="61" s="1"/>
  <c r="E39" i="61"/>
  <c r="F39" i="61" s="1"/>
  <c r="Q132" i="33"/>
  <c r="Q75" i="59" s="1"/>
  <c r="Q61" i="56"/>
  <c r="E41" i="61"/>
  <c r="F41" i="61" s="1"/>
  <c r="Q27" i="61"/>
  <c r="D41" i="61" s="1"/>
  <c r="Q48" i="56"/>
  <c r="Q139" i="32"/>
  <c r="Q73" i="32"/>
  <c r="R74" i="32" s="1"/>
  <c r="Q139" i="44"/>
  <c r="Q73" i="44"/>
  <c r="R74" i="44" s="1"/>
  <c r="Q46" i="33"/>
  <c r="Q49" i="59" s="1"/>
  <c r="Q139" i="1"/>
  <c r="Q73" i="1"/>
  <c r="R74" i="1" s="1"/>
  <c r="Q26" i="61"/>
  <c r="D40" i="61" s="1"/>
  <c r="E40" i="61"/>
  <c r="F40" i="61" s="1"/>
  <c r="E37" i="61"/>
  <c r="F37" i="61" s="1"/>
  <c r="Q23" i="61"/>
  <c r="D37" i="61" s="1"/>
  <c r="Q73" i="41"/>
  <c r="R74" i="41" s="1"/>
  <c r="Q84" i="41"/>
  <c r="Q139" i="41"/>
  <c r="E33" i="61"/>
  <c r="F33" i="61" s="1"/>
  <c r="Q19" i="61"/>
  <c r="D33" i="61" s="1"/>
  <c r="R276" i="51" l="1"/>
  <c r="R85" i="1"/>
  <c r="R61" i="1"/>
  <c r="R284" i="51"/>
  <c r="R85" i="46"/>
  <c r="R61" i="46"/>
  <c r="Q84" i="44"/>
  <c r="Q134" i="33"/>
  <c r="Q76" i="59" s="1"/>
  <c r="Q62" i="56"/>
  <c r="Q135" i="33" s="1"/>
  <c r="R285" i="51"/>
  <c r="R85" i="47"/>
  <c r="R61" i="47"/>
  <c r="Q29" i="61"/>
  <c r="D43" i="61" s="1"/>
  <c r="E43" i="61"/>
  <c r="F43" i="61" s="1"/>
  <c r="R287" i="51"/>
  <c r="R85" i="49"/>
  <c r="R61" i="49"/>
  <c r="R277" i="51"/>
  <c r="R85" i="32"/>
  <c r="R61" i="32"/>
  <c r="Q354" i="33"/>
  <c r="Q88" i="41"/>
  <c r="Q87" i="41"/>
  <c r="Q84" i="1"/>
  <c r="Q84" i="46"/>
  <c r="R279" i="51"/>
  <c r="R85" i="42"/>
  <c r="R61" i="42"/>
  <c r="R283" i="51"/>
  <c r="R85" i="45"/>
  <c r="R61" i="45"/>
  <c r="Q84" i="48"/>
  <c r="R282" i="51"/>
  <c r="R85" i="44"/>
  <c r="R61" i="44"/>
  <c r="Q84" i="42"/>
  <c r="R278" i="51"/>
  <c r="R85" i="41"/>
  <c r="R61" i="41"/>
  <c r="R281" i="51"/>
  <c r="R85" i="40"/>
  <c r="R61" i="40"/>
  <c r="Q84" i="49"/>
  <c r="Q84" i="32"/>
  <c r="Q84" i="45"/>
  <c r="Q84" i="47"/>
  <c r="R286" i="51"/>
  <c r="R85" i="48"/>
  <c r="R61" i="48"/>
  <c r="R280" i="51"/>
  <c r="R85" i="43"/>
  <c r="R61" i="43"/>
  <c r="Q84" i="40"/>
  <c r="Q84" i="43"/>
  <c r="Q48" i="33" l="1"/>
  <c r="Q83" i="1"/>
  <c r="Q352" i="33"/>
  <c r="Q87" i="1"/>
  <c r="Q88" i="1"/>
  <c r="Q355" i="33"/>
  <c r="Q87" i="42"/>
  <c r="Q88" i="42"/>
  <c r="Q358" i="33"/>
  <c r="Q87" i="44"/>
  <c r="Q88" i="44"/>
  <c r="CI51" i="57"/>
  <c r="R67" i="41"/>
  <c r="R77" i="41"/>
  <c r="R128" i="41"/>
  <c r="R78" i="41"/>
  <c r="R112" i="41"/>
  <c r="CI55" i="57"/>
  <c r="R128" i="44"/>
  <c r="R78" i="44"/>
  <c r="R67" i="44"/>
  <c r="R77" i="44"/>
  <c r="R112" i="44"/>
  <c r="Q353" i="33"/>
  <c r="Q88" i="32"/>
  <c r="Q87" i="32"/>
  <c r="Q360" i="33"/>
  <c r="Q88" i="46"/>
  <c r="Q87" i="46"/>
  <c r="Q206" i="51"/>
  <c r="Q222" i="51" s="1"/>
  <c r="Q49" i="61"/>
  <c r="Q397" i="33"/>
  <c r="Q132" i="41"/>
  <c r="Q133" i="41" s="1"/>
  <c r="Q134" i="41" s="1"/>
  <c r="P79" i="41" s="1"/>
  <c r="Q148" i="41" s="1"/>
  <c r="Q90" i="41"/>
  <c r="Q130" i="41"/>
  <c r="P129" i="41"/>
  <c r="P131" i="41" s="1"/>
  <c r="P140" i="41" s="1"/>
  <c r="Q361" i="33"/>
  <c r="Q87" i="47"/>
  <c r="Q88" i="47"/>
  <c r="CI60" i="57"/>
  <c r="R67" i="49"/>
  <c r="R78" i="49"/>
  <c r="R77" i="49"/>
  <c r="R128" i="49"/>
  <c r="R112" i="49"/>
  <c r="CI58" i="57"/>
  <c r="R67" i="47"/>
  <c r="R78" i="47"/>
  <c r="R128" i="47"/>
  <c r="R77" i="47"/>
  <c r="R112" i="47"/>
  <c r="R292" i="51"/>
  <c r="R296" i="51"/>
  <c r="Q362" i="33"/>
  <c r="Q88" i="48"/>
  <c r="Q87" i="48"/>
  <c r="CI49" i="57"/>
  <c r="R39" i="33"/>
  <c r="R67" i="1"/>
  <c r="R78" i="1"/>
  <c r="R128" i="1"/>
  <c r="R77" i="1"/>
  <c r="R112" i="1"/>
  <c r="CI54" i="57"/>
  <c r="R67" i="40"/>
  <c r="R77" i="40"/>
  <c r="R78" i="40"/>
  <c r="R128" i="40"/>
  <c r="R112" i="40"/>
  <c r="R49" i="33"/>
  <c r="R51" i="59" s="1"/>
  <c r="CI53" i="57"/>
  <c r="R78" i="43"/>
  <c r="R67" i="43"/>
  <c r="R77" i="43"/>
  <c r="R128" i="43"/>
  <c r="R112" i="43"/>
  <c r="Q77" i="59"/>
  <c r="R50" i="42"/>
  <c r="R50" i="48"/>
  <c r="R50" i="49"/>
  <c r="R50" i="32"/>
  <c r="R50" i="44"/>
  <c r="R50" i="45"/>
  <c r="R50" i="43"/>
  <c r="R50" i="40"/>
  <c r="R50" i="41"/>
  <c r="R50" i="1"/>
  <c r="R50" i="47"/>
  <c r="R50" i="46"/>
  <c r="CI57" i="57"/>
  <c r="R128" i="46"/>
  <c r="R78" i="46"/>
  <c r="R67" i="46"/>
  <c r="R77" i="46"/>
  <c r="R112" i="46"/>
  <c r="Q356" i="33"/>
  <c r="Q88" i="43"/>
  <c r="Q87" i="43"/>
  <c r="CI52" i="57"/>
  <c r="R67" i="42"/>
  <c r="R78" i="42"/>
  <c r="R77" i="42"/>
  <c r="R128" i="42"/>
  <c r="R112" i="42"/>
  <c r="CI59" i="57"/>
  <c r="R67" i="48"/>
  <c r="R78" i="48"/>
  <c r="R128" i="48"/>
  <c r="R77" i="48"/>
  <c r="R112" i="48"/>
  <c r="CI50" i="57"/>
  <c r="R67" i="32"/>
  <c r="R128" i="32"/>
  <c r="R78" i="32"/>
  <c r="R77" i="32"/>
  <c r="R112" i="32"/>
  <c r="Q359" i="33"/>
  <c r="Q88" i="45"/>
  <c r="Q87" i="45"/>
  <c r="Q363" i="33"/>
  <c r="Q88" i="49"/>
  <c r="Q87" i="49"/>
  <c r="CI56" i="57"/>
  <c r="R67" i="45"/>
  <c r="R77" i="45"/>
  <c r="R128" i="45"/>
  <c r="R78" i="45"/>
  <c r="R112" i="45"/>
  <c r="Q357" i="33"/>
  <c r="Q87" i="40"/>
  <c r="Q88" i="40"/>
  <c r="Q83" i="40"/>
  <c r="R288" i="51"/>
  <c r="R293" i="51" s="1"/>
  <c r="R116" i="48" l="1"/>
  <c r="R294" i="33" s="1"/>
  <c r="R119" i="48"/>
  <c r="R114" i="48"/>
  <c r="R115" i="48" s="1"/>
  <c r="R264" i="33" s="1"/>
  <c r="R279" i="33" s="1"/>
  <c r="R290" i="51"/>
  <c r="R116" i="49"/>
  <c r="R295" i="33" s="1"/>
  <c r="R119" i="49"/>
  <c r="R114" i="49"/>
  <c r="R115" i="49" s="1"/>
  <c r="R265" i="33" s="1"/>
  <c r="R280" i="33" s="1"/>
  <c r="R119" i="43"/>
  <c r="R116" i="43"/>
  <c r="R288" i="33" s="1"/>
  <c r="R114" i="43"/>
  <c r="R115" i="43" s="1"/>
  <c r="R258" i="33" s="1"/>
  <c r="R273" i="33" s="1"/>
  <c r="R116" i="45"/>
  <c r="R291" i="33" s="1"/>
  <c r="R119" i="45"/>
  <c r="R114" i="45"/>
  <c r="R115" i="45" s="1"/>
  <c r="R261" i="33" s="1"/>
  <c r="R276" i="33" s="1"/>
  <c r="R116" i="47"/>
  <c r="R293" i="33" s="1"/>
  <c r="R119" i="47"/>
  <c r="R114" i="47"/>
  <c r="R115" i="47" s="1"/>
  <c r="R263" i="33" s="1"/>
  <c r="R278" i="33" s="1"/>
  <c r="R116" i="46"/>
  <c r="R292" i="33" s="1"/>
  <c r="R119" i="46"/>
  <c r="R114" i="46"/>
  <c r="R115" i="46" s="1"/>
  <c r="R262" i="33" s="1"/>
  <c r="R277" i="33" s="1"/>
  <c r="Q210" i="51"/>
  <c r="Q226" i="51" s="1"/>
  <c r="Q53" i="61"/>
  <c r="Q401" i="33"/>
  <c r="Q132" i="44"/>
  <c r="Q133" i="44" s="1"/>
  <c r="Q134" i="44" s="1"/>
  <c r="P79" i="44" s="1"/>
  <c r="Q148" i="44" s="1"/>
  <c r="Q90" i="44"/>
  <c r="Q130" i="44"/>
  <c r="P129" i="44"/>
  <c r="P131" i="44" s="1"/>
  <c r="P140" i="44" s="1"/>
  <c r="R291" i="51"/>
  <c r="Q93" i="41"/>
  <c r="Q94" i="41" s="1"/>
  <c r="Q91" i="41"/>
  <c r="Q63" i="61"/>
  <c r="D77" i="61" s="1"/>
  <c r="E77" i="61"/>
  <c r="F77" i="61" s="1"/>
  <c r="R119" i="42"/>
  <c r="R116" i="42"/>
  <c r="R287" i="33" s="1"/>
  <c r="R114" i="42"/>
  <c r="R115" i="42" s="1"/>
  <c r="R257" i="33" s="1"/>
  <c r="R272" i="33" s="1"/>
  <c r="R297" i="51"/>
  <c r="Q208" i="51"/>
  <c r="Q224" i="51" s="1"/>
  <c r="Q399" i="33"/>
  <c r="Q51" i="61"/>
  <c r="Q132" i="43"/>
  <c r="Q133" i="43" s="1"/>
  <c r="Q134" i="43" s="1"/>
  <c r="P79" i="43" s="1"/>
  <c r="Q148" i="43" s="1"/>
  <c r="Q90" i="43"/>
  <c r="P129" i="43"/>
  <c r="P131" i="43" s="1"/>
  <c r="P140" i="43" s="1"/>
  <c r="Q130" i="43"/>
  <c r="R301" i="51"/>
  <c r="R45" i="33"/>
  <c r="R295" i="51"/>
  <c r="Q204" i="51"/>
  <c r="Q220" i="51" s="1"/>
  <c r="Q395" i="33"/>
  <c r="Q90" i="1"/>
  <c r="Q47" i="61"/>
  <c r="Q132" i="1"/>
  <c r="Q133" i="1" s="1"/>
  <c r="Q134" i="1" s="1"/>
  <c r="P129" i="1"/>
  <c r="Q130" i="1"/>
  <c r="R119" i="41"/>
  <c r="R116" i="41"/>
  <c r="R286" i="33" s="1"/>
  <c r="R114" i="41"/>
  <c r="R115" i="41" s="1"/>
  <c r="R256" i="33" s="1"/>
  <c r="R271" i="33" s="1"/>
  <c r="R119" i="40"/>
  <c r="R116" i="40"/>
  <c r="R289" i="33" s="1"/>
  <c r="R114" i="40"/>
  <c r="R115" i="40" s="1"/>
  <c r="R259" i="33" s="1"/>
  <c r="R274" i="33" s="1"/>
  <c r="R116" i="1"/>
  <c r="R284" i="33" s="1"/>
  <c r="R296" i="33" s="1"/>
  <c r="R119" i="1"/>
  <c r="R114" i="1"/>
  <c r="Q207" i="51"/>
  <c r="Q223" i="51" s="1"/>
  <c r="Q50" i="61"/>
  <c r="Q398" i="33"/>
  <c r="Q90" i="42"/>
  <c r="Q132" i="42"/>
  <c r="Q133" i="42" s="1"/>
  <c r="Q134" i="42" s="1"/>
  <c r="P79" i="42" s="1"/>
  <c r="Q148" i="42" s="1"/>
  <c r="Q130" i="42"/>
  <c r="P129" i="42"/>
  <c r="P131" i="42" s="1"/>
  <c r="P140" i="42" s="1"/>
  <c r="Q212" i="51"/>
  <c r="Q228" i="51" s="1"/>
  <c r="Q55" i="61"/>
  <c r="Q403" i="33"/>
  <c r="Q132" i="46"/>
  <c r="Q133" i="46" s="1"/>
  <c r="Q134" i="46" s="1"/>
  <c r="P79" i="46" s="1"/>
  <c r="Q148" i="46" s="1"/>
  <c r="Q90" i="46"/>
  <c r="P129" i="46"/>
  <c r="P131" i="46" s="1"/>
  <c r="P140" i="46" s="1"/>
  <c r="Q130" i="46"/>
  <c r="Q51" i="33"/>
  <c r="Q52" i="59" s="1"/>
  <c r="R299" i="51"/>
  <c r="R300" i="51"/>
  <c r="CI61" i="57"/>
  <c r="Q364" i="33"/>
  <c r="Q213" i="51"/>
  <c r="Q229" i="51" s="1"/>
  <c r="Q56" i="61"/>
  <c r="Q404" i="33"/>
  <c r="Q132" i="47"/>
  <c r="Q133" i="47" s="1"/>
  <c r="Q134" i="47" s="1"/>
  <c r="P79" i="47" s="1"/>
  <c r="Q148" i="47" s="1"/>
  <c r="Q90" i="47"/>
  <c r="P129" i="47"/>
  <c r="P131" i="47" s="1"/>
  <c r="P140" i="47" s="1"/>
  <c r="Q130" i="47"/>
  <c r="Q215" i="51"/>
  <c r="Q231" i="51" s="1"/>
  <c r="Q406" i="33"/>
  <c r="Q58" i="61"/>
  <c r="Q132" i="49"/>
  <c r="Q133" i="49" s="1"/>
  <c r="Q134" i="49" s="1"/>
  <c r="P79" i="49" s="1"/>
  <c r="Q148" i="49" s="1"/>
  <c r="Q90" i="49"/>
  <c r="P129" i="49"/>
  <c r="P131" i="49" s="1"/>
  <c r="P140" i="49" s="1"/>
  <c r="Q130" i="49"/>
  <c r="R119" i="32"/>
  <c r="R116" i="32"/>
  <c r="R285" i="33" s="1"/>
  <c r="R114" i="32"/>
  <c r="R115" i="32" s="1"/>
  <c r="R255" i="33" s="1"/>
  <c r="R298" i="51"/>
  <c r="R119" i="44"/>
  <c r="R116" i="44"/>
  <c r="R290" i="33" s="1"/>
  <c r="R114" i="44"/>
  <c r="R115" i="44" s="1"/>
  <c r="R260" i="33" s="1"/>
  <c r="R275" i="33" s="1"/>
  <c r="Q214" i="51"/>
  <c r="Q230" i="51" s="1"/>
  <c r="Q57" i="61"/>
  <c r="Q405" i="33"/>
  <c r="Q132" i="48"/>
  <c r="Q133" i="48" s="1"/>
  <c r="Q134" i="48" s="1"/>
  <c r="P79" i="48" s="1"/>
  <c r="Q148" i="48" s="1"/>
  <c r="Q90" i="48"/>
  <c r="Q130" i="48"/>
  <c r="P129" i="48"/>
  <c r="P131" i="48" s="1"/>
  <c r="P140" i="48" s="1"/>
  <c r="Q50" i="59"/>
  <c r="Q52" i="33"/>
  <c r="Q53" i="59" s="1"/>
  <c r="Q87" i="33"/>
  <c r="Q59" i="61"/>
  <c r="Q53" i="33"/>
  <c r="Q54" i="59" s="1"/>
  <c r="Q209" i="51"/>
  <c r="Q225" i="51" s="1"/>
  <c r="Q52" i="61"/>
  <c r="Q400" i="33"/>
  <c r="Q132" i="40"/>
  <c r="Q133" i="40" s="1"/>
  <c r="Q134" i="40" s="1"/>
  <c r="Q90" i="40"/>
  <c r="P129" i="40"/>
  <c r="P131" i="40" s="1"/>
  <c r="Q130" i="40"/>
  <c r="R294" i="51"/>
  <c r="Q325" i="33"/>
  <c r="Q338" i="33" s="1"/>
  <c r="Q211" i="51"/>
  <c r="Q227" i="51" s="1"/>
  <c r="Q54" i="61"/>
  <c r="Q402" i="33"/>
  <c r="Q132" i="45"/>
  <c r="Q133" i="45" s="1"/>
  <c r="Q134" i="45" s="1"/>
  <c r="P79" i="45" s="1"/>
  <c r="Q148" i="45" s="1"/>
  <c r="Q90" i="45"/>
  <c r="P129" i="45"/>
  <c r="P131" i="45" s="1"/>
  <c r="P140" i="45" s="1"/>
  <c r="Q130" i="45"/>
  <c r="Q205" i="51"/>
  <c r="Q221" i="51" s="1"/>
  <c r="Q48" i="61"/>
  <c r="Q396" i="33"/>
  <c r="Q132" i="32"/>
  <c r="Q133" i="32" s="1"/>
  <c r="Q134" i="32" s="1"/>
  <c r="P79" i="32" s="1"/>
  <c r="Q148" i="32" s="1"/>
  <c r="Q90" i="32"/>
  <c r="P129" i="32"/>
  <c r="P131" i="32" s="1"/>
  <c r="P140" i="32" s="1"/>
  <c r="Q130" i="32"/>
  <c r="E84" i="61" l="1"/>
  <c r="F84" i="61" s="1"/>
  <c r="Q70" i="61"/>
  <c r="D84" i="61" s="1"/>
  <c r="Q67" i="61"/>
  <c r="D81" i="61" s="1"/>
  <c r="E81" i="61"/>
  <c r="F81" i="61" s="1"/>
  <c r="R102" i="1"/>
  <c r="R71" i="1" s="1"/>
  <c r="R121" i="1"/>
  <c r="R124" i="1"/>
  <c r="Q93" i="47"/>
  <c r="Q94" i="47" s="1"/>
  <c r="Q91" i="47"/>
  <c r="Q73" i="61"/>
  <c r="D87" i="61" s="1"/>
  <c r="E87" i="61"/>
  <c r="F87" i="61" s="1"/>
  <c r="R102" i="47"/>
  <c r="R71" i="47" s="1"/>
  <c r="R124" i="47"/>
  <c r="R121" i="47"/>
  <c r="Q333" i="33"/>
  <c r="Q346" i="33" s="1"/>
  <c r="R102" i="45"/>
  <c r="R71" i="45" s="1"/>
  <c r="R124" i="45"/>
  <c r="R121" i="45"/>
  <c r="Q324" i="33"/>
  <c r="Q337" i="33" s="1"/>
  <c r="E83" i="61"/>
  <c r="F83" i="61" s="1"/>
  <c r="Q69" i="61"/>
  <c r="D83" i="61" s="1"/>
  <c r="Q93" i="43"/>
  <c r="Q94" i="43" s="1"/>
  <c r="Q91" i="43"/>
  <c r="E78" i="61"/>
  <c r="F78" i="61" s="1"/>
  <c r="Q64" i="61"/>
  <c r="D78" i="61" s="1"/>
  <c r="P131" i="1"/>
  <c r="P137" i="1"/>
  <c r="Q410" i="33"/>
  <c r="Q80" i="59" s="1"/>
  <c r="Q411" i="33"/>
  <c r="Q81" i="59" s="1"/>
  <c r="Q409" i="33"/>
  <c r="Q79" i="59" s="1"/>
  <c r="Q408" i="33"/>
  <c r="Q78" i="59" s="1"/>
  <c r="Q327" i="33"/>
  <c r="Q340" i="33" s="1"/>
  <c r="R102" i="43"/>
  <c r="R71" i="43" s="1"/>
  <c r="R121" i="43"/>
  <c r="R124" i="43"/>
  <c r="R115" i="1"/>
  <c r="R254" i="33" s="1"/>
  <c r="R269" i="33" s="1"/>
  <c r="R206" i="33"/>
  <c r="Q329" i="33"/>
  <c r="Q342" i="33" s="1"/>
  <c r="Q62" i="61"/>
  <c r="D76" i="61" s="1"/>
  <c r="E76" i="61"/>
  <c r="F76" i="61" s="1"/>
  <c r="R102" i="49"/>
  <c r="R71" i="49" s="1"/>
  <c r="R121" i="49"/>
  <c r="R124" i="49"/>
  <c r="R102" i="40"/>
  <c r="R71" i="40" s="1"/>
  <c r="R124" i="40"/>
  <c r="R121" i="40"/>
  <c r="Q93" i="1"/>
  <c r="Q94" i="1" s="1"/>
  <c r="Q91" i="1"/>
  <c r="R48" i="59"/>
  <c r="Q331" i="33"/>
  <c r="Q344" i="33" s="1"/>
  <c r="E85" i="61"/>
  <c r="F85" i="61" s="1"/>
  <c r="Q71" i="61"/>
  <c r="D85" i="61" s="1"/>
  <c r="R102" i="44"/>
  <c r="R71" i="44" s="1"/>
  <c r="R121" i="44"/>
  <c r="R124" i="44"/>
  <c r="P72" i="59"/>
  <c r="P140" i="40"/>
  <c r="Q93" i="40"/>
  <c r="Q94" i="40" s="1"/>
  <c r="Q91" i="40"/>
  <c r="R102" i="41"/>
  <c r="R71" i="41" s="1"/>
  <c r="R124" i="41"/>
  <c r="R121" i="41"/>
  <c r="R102" i="46"/>
  <c r="R71" i="46" s="1"/>
  <c r="R124" i="46"/>
  <c r="R121" i="46"/>
  <c r="Q93" i="46"/>
  <c r="Q94" i="46" s="1"/>
  <c r="Q91" i="46"/>
  <c r="Q93" i="32"/>
  <c r="Q94" i="32" s="1"/>
  <c r="Q91" i="32"/>
  <c r="R270" i="33"/>
  <c r="R304" i="51"/>
  <c r="R305" i="51"/>
  <c r="R309" i="51" s="1"/>
  <c r="Q93" i="49"/>
  <c r="Q94" i="49" s="1"/>
  <c r="Q91" i="49"/>
  <c r="Q332" i="33"/>
  <c r="Q345" i="33" s="1"/>
  <c r="Q93" i="48"/>
  <c r="Q94" i="48" s="1"/>
  <c r="Q91" i="48"/>
  <c r="Q93" i="45"/>
  <c r="Q94" i="45" s="1"/>
  <c r="Q91" i="45"/>
  <c r="Q326" i="33"/>
  <c r="Q339" i="33" s="1"/>
  <c r="Q334" i="33"/>
  <c r="Q347" i="33" s="1"/>
  <c r="Q93" i="44"/>
  <c r="Q94" i="44" s="1"/>
  <c r="Q91" i="44"/>
  <c r="Q66" i="61"/>
  <c r="D80" i="61" s="1"/>
  <c r="E80" i="61"/>
  <c r="F80" i="61" s="1"/>
  <c r="Q69" i="59"/>
  <c r="Q136" i="1"/>
  <c r="P79" i="1"/>
  <c r="Q148" i="1" s="1"/>
  <c r="Q330" i="33"/>
  <c r="Q343" i="33" s="1"/>
  <c r="R102" i="32"/>
  <c r="R71" i="32" s="1"/>
  <c r="R124" i="32"/>
  <c r="R121" i="32"/>
  <c r="Q93" i="42"/>
  <c r="Q94" i="42" s="1"/>
  <c r="Q91" i="42"/>
  <c r="R121" i="48"/>
  <c r="R102" i="48"/>
  <c r="R71" i="48" s="1"/>
  <c r="R124" i="48"/>
  <c r="Q68" i="61"/>
  <c r="D82" i="61" s="1"/>
  <c r="E82" i="61"/>
  <c r="F82" i="61" s="1"/>
  <c r="E86" i="61"/>
  <c r="F86" i="61" s="1"/>
  <c r="Q72" i="61"/>
  <c r="D86" i="61" s="1"/>
  <c r="Q71" i="59"/>
  <c r="P79" i="40"/>
  <c r="Q148" i="40" s="1"/>
  <c r="Q61" i="61"/>
  <c r="D75" i="61" s="1"/>
  <c r="E75" i="61"/>
  <c r="F75" i="61" s="1"/>
  <c r="E79" i="61"/>
  <c r="F79" i="61" s="1"/>
  <c r="Q65" i="61"/>
  <c r="D79" i="61" s="1"/>
  <c r="R102" i="42"/>
  <c r="R71" i="42" s="1"/>
  <c r="R121" i="42"/>
  <c r="R124" i="42"/>
  <c r="P70" i="59" l="1"/>
  <c r="P140" i="1"/>
  <c r="R160" i="33"/>
  <c r="R86" i="40"/>
  <c r="R165" i="33"/>
  <c r="R86" i="48"/>
  <c r="R423" i="51"/>
  <c r="R145" i="61"/>
  <c r="R159" i="61" s="1"/>
  <c r="R70" i="48"/>
  <c r="R414" i="51"/>
  <c r="R136" i="61"/>
  <c r="R150" i="61" s="1"/>
  <c r="R70" i="32"/>
  <c r="R416" i="51"/>
  <c r="R138" i="61"/>
  <c r="R152" i="61" s="1"/>
  <c r="R70" i="42"/>
  <c r="R163" i="33"/>
  <c r="R86" i="46"/>
  <c r="R281" i="33"/>
  <c r="R155" i="33"/>
  <c r="R86" i="1"/>
  <c r="R162" i="33"/>
  <c r="R86" i="45"/>
  <c r="R308" i="51"/>
  <c r="R310" i="51" s="1"/>
  <c r="R306" i="51"/>
  <c r="R422" i="51"/>
  <c r="R144" i="61"/>
  <c r="R158" i="61" s="1"/>
  <c r="R70" i="47"/>
  <c r="Q323" i="33"/>
  <c r="R421" i="51"/>
  <c r="R143" i="61"/>
  <c r="R157" i="61" s="1"/>
  <c r="R70" i="46"/>
  <c r="R159" i="33"/>
  <c r="R86" i="43"/>
  <c r="R124" i="33"/>
  <c r="R101" i="33" s="1"/>
  <c r="R419" i="51"/>
  <c r="R141" i="61"/>
  <c r="R155" i="61" s="1"/>
  <c r="R70" i="44"/>
  <c r="R164" i="33"/>
  <c r="R86" i="47"/>
  <c r="R413" i="51"/>
  <c r="R56" i="33"/>
  <c r="R135" i="61"/>
  <c r="R70" i="1"/>
  <c r="R420" i="51"/>
  <c r="R142" i="61"/>
  <c r="R156" i="61" s="1"/>
  <c r="R70" i="45"/>
  <c r="R166" i="33"/>
  <c r="R86" i="49"/>
  <c r="R157" i="33"/>
  <c r="R86" i="41"/>
  <c r="R417" i="51"/>
  <c r="R139" i="61"/>
  <c r="R153" i="61" s="1"/>
  <c r="R70" i="43"/>
  <c r="R161" i="33"/>
  <c r="R86" i="44"/>
  <c r="R418" i="51"/>
  <c r="R140" i="61"/>
  <c r="R154" i="61" s="1"/>
  <c r="R70" i="40"/>
  <c r="R424" i="51"/>
  <c r="R146" i="61"/>
  <c r="R160" i="61" s="1"/>
  <c r="R70" i="49"/>
  <c r="R156" i="33"/>
  <c r="R86" i="32"/>
  <c r="R415" i="51"/>
  <c r="R137" i="61"/>
  <c r="R151" i="61" s="1"/>
  <c r="R70" i="41"/>
  <c r="Q328" i="33"/>
  <c r="Q341" i="33" s="1"/>
  <c r="R158" i="33"/>
  <c r="R86" i="42"/>
  <c r="R250" i="33" l="1"/>
  <c r="R235" i="33"/>
  <c r="Q366" i="33"/>
  <c r="Q336" i="33"/>
  <c r="R147" i="61"/>
  <c r="R161" i="61" s="1"/>
  <c r="R149" i="61"/>
  <c r="R249" i="33"/>
  <c r="R234" i="33"/>
  <c r="R346" i="51"/>
  <c r="R354" i="51"/>
  <c r="R345" i="51"/>
  <c r="R344" i="51"/>
  <c r="R347" i="51"/>
  <c r="R349" i="51"/>
  <c r="R352" i="51"/>
  <c r="R355" i="51"/>
  <c r="R353" i="51"/>
  <c r="R351" i="51"/>
  <c r="R348" i="51"/>
  <c r="R350" i="51"/>
  <c r="R246" i="33"/>
  <c r="R231" i="33"/>
  <c r="R241" i="33"/>
  <c r="R226" i="33"/>
  <c r="R247" i="33"/>
  <c r="R232" i="33"/>
  <c r="R425" i="51"/>
  <c r="R244" i="33"/>
  <c r="R229" i="33"/>
  <c r="R167" i="33"/>
  <c r="R184" i="33"/>
  <c r="R239" i="33"/>
  <c r="R251" i="33" s="1"/>
  <c r="R224" i="33"/>
  <c r="R5" i="59"/>
  <c r="R243" i="33"/>
  <c r="R228" i="33"/>
  <c r="R245" i="33"/>
  <c r="R230" i="33"/>
  <c r="R56" i="59"/>
  <c r="R103" i="61"/>
  <c r="R117" i="61" s="1"/>
  <c r="R57" i="33"/>
  <c r="R57" i="59" s="1"/>
  <c r="R64" i="33"/>
  <c r="R242" i="33"/>
  <c r="R227" i="33"/>
  <c r="R248" i="33"/>
  <c r="R233" i="33"/>
  <c r="R240" i="33"/>
  <c r="R225" i="33"/>
  <c r="R113" i="33" l="1"/>
  <c r="R119" i="33" s="1"/>
  <c r="R186" i="33"/>
  <c r="R185" i="33"/>
  <c r="R114" i="33" s="1"/>
  <c r="R61" i="59"/>
  <c r="R65" i="33"/>
  <c r="S84" i="33" s="1"/>
  <c r="P9" i="59"/>
  <c r="Q376" i="33"/>
  <c r="R55" i="59"/>
  <c r="R55" i="33"/>
  <c r="S59" i="33"/>
  <c r="R236" i="33"/>
  <c r="S60" i="33" l="1"/>
  <c r="T61" i="33"/>
  <c r="R71" i="33"/>
  <c r="S9" i="55"/>
  <c r="S91" i="33"/>
  <c r="S8" i="55" l="1"/>
  <c r="S107" i="1"/>
  <c r="S107" i="32"/>
  <c r="S106" i="32" s="1"/>
  <c r="S109" i="32" s="1"/>
  <c r="S103" i="32" s="1"/>
  <c r="S107" i="41"/>
  <c r="S106" i="41" s="1"/>
  <c r="S109" i="41" s="1"/>
  <c r="S103" i="41" s="1"/>
  <c r="S107" i="42"/>
  <c r="S106" i="42" s="1"/>
  <c r="S109" i="42" s="1"/>
  <c r="S103" i="42" s="1"/>
  <c r="S107" i="43"/>
  <c r="S106" i="43" s="1"/>
  <c r="S109" i="43" s="1"/>
  <c r="S103" i="43" s="1"/>
  <c r="S107" i="40"/>
  <c r="S106" i="40" s="1"/>
  <c r="S109" i="40" s="1"/>
  <c r="S103" i="40" s="1"/>
  <c r="S107" i="44"/>
  <c r="S106" i="44" s="1"/>
  <c r="S109" i="44" s="1"/>
  <c r="S103" i="44" s="1"/>
  <c r="S107" i="49"/>
  <c r="S106" i="49" s="1"/>
  <c r="S109" i="49" s="1"/>
  <c r="S103" i="49" s="1"/>
  <c r="S107" i="46"/>
  <c r="S106" i="46" s="1"/>
  <c r="S109" i="46" s="1"/>
  <c r="S103" i="46" s="1"/>
  <c r="S107" i="48"/>
  <c r="S106" i="48" s="1"/>
  <c r="S109" i="48" s="1"/>
  <c r="S103" i="48" s="1"/>
  <c r="S107" i="45"/>
  <c r="S106" i="45" s="1"/>
  <c r="S109" i="45" s="1"/>
  <c r="S103" i="45" s="1"/>
  <c r="S107" i="47"/>
  <c r="S106" i="47" s="1"/>
  <c r="S109" i="47" s="1"/>
  <c r="S103" i="47" s="1"/>
  <c r="R63" i="59"/>
  <c r="R70" i="33"/>
  <c r="T59" i="59"/>
  <c r="U62" i="33"/>
  <c r="U60" i="59" s="1"/>
  <c r="S58" i="59"/>
  <c r="S4" i="56"/>
  <c r="S101" i="47" l="1"/>
  <c r="S218" i="33" s="1"/>
  <c r="S66" i="47"/>
  <c r="S101" i="49"/>
  <c r="S220" i="33" s="1"/>
  <c r="S66" i="49"/>
  <c r="S101" i="44"/>
  <c r="S215" i="33" s="1"/>
  <c r="S66" i="44"/>
  <c r="S101" i="43"/>
  <c r="S213" i="33" s="1"/>
  <c r="S66" i="43"/>
  <c r="S101" i="46"/>
  <c r="S217" i="33" s="1"/>
  <c r="S66" i="46"/>
  <c r="S101" i="41"/>
  <c r="S211" i="33" s="1"/>
  <c r="S66" i="41"/>
  <c r="R62" i="59"/>
  <c r="R81" i="41"/>
  <c r="R62" i="41" s="1"/>
  <c r="R63" i="41" s="1"/>
  <c r="R369" i="33"/>
  <c r="R375" i="33" s="1"/>
  <c r="R81" i="1"/>
  <c r="R62" i="1" s="1"/>
  <c r="R63" i="1" s="1"/>
  <c r="R81" i="32"/>
  <c r="R62" i="32" s="1"/>
  <c r="R63" i="32" s="1"/>
  <c r="R81" i="42"/>
  <c r="R62" i="42" s="1"/>
  <c r="R63" i="42" s="1"/>
  <c r="R81" i="43"/>
  <c r="R62" i="43" s="1"/>
  <c r="R63" i="43" s="1"/>
  <c r="R81" i="47"/>
  <c r="R62" i="47" s="1"/>
  <c r="R63" i="47" s="1"/>
  <c r="R81" i="45"/>
  <c r="R62" i="45" s="1"/>
  <c r="R63" i="45" s="1"/>
  <c r="R81" i="44"/>
  <c r="R62" i="44" s="1"/>
  <c r="R63" i="44" s="1"/>
  <c r="R81" i="40"/>
  <c r="R62" i="40" s="1"/>
  <c r="R63" i="40" s="1"/>
  <c r="R81" i="46"/>
  <c r="R62" i="46" s="1"/>
  <c r="R63" i="46" s="1"/>
  <c r="R3" i="56"/>
  <c r="R81" i="48"/>
  <c r="R62" i="48" s="1"/>
  <c r="R63" i="48" s="1"/>
  <c r="R81" i="49"/>
  <c r="R62" i="49" s="1"/>
  <c r="R63" i="49" s="1"/>
  <c r="S72" i="33"/>
  <c r="S101" i="48"/>
  <c r="S219" i="33" s="1"/>
  <c r="S66" i="48"/>
  <c r="S101" i="42"/>
  <c r="S212" i="33" s="1"/>
  <c r="S66" i="42"/>
  <c r="S97" i="33"/>
  <c r="S106" i="1"/>
  <c r="S101" i="45"/>
  <c r="S216" i="33" s="1"/>
  <c r="S66" i="45"/>
  <c r="S101" i="40"/>
  <c r="S214" i="33" s="1"/>
  <c r="S66" i="40"/>
  <c r="S101" i="32"/>
  <c r="S210" i="33" s="1"/>
  <c r="S66" i="32"/>
  <c r="S90" i="33"/>
  <c r="S83" i="33"/>
  <c r="R64" i="32" l="1"/>
  <c r="R65" i="32" s="1"/>
  <c r="R155" i="32"/>
  <c r="R64" i="49"/>
  <c r="R65" i="49" s="1"/>
  <c r="R155" i="49"/>
  <c r="R55" i="56"/>
  <c r="R56" i="56" s="1"/>
  <c r="R37" i="56"/>
  <c r="R38" i="56" s="1"/>
  <c r="R47" i="56"/>
  <c r="R42" i="56"/>
  <c r="R43" i="56" s="1"/>
  <c r="R64" i="42"/>
  <c r="R65" i="42" s="1"/>
  <c r="R155" i="42"/>
  <c r="R155" i="44"/>
  <c r="R64" i="44"/>
  <c r="R65" i="44" s="1"/>
  <c r="R155" i="47"/>
  <c r="R64" i="47"/>
  <c r="R65" i="47" s="1"/>
  <c r="R64" i="40"/>
  <c r="R65" i="40" s="1"/>
  <c r="R155" i="40"/>
  <c r="R64" i="41"/>
  <c r="R65" i="41" s="1"/>
  <c r="R155" i="41"/>
  <c r="S64" i="59"/>
  <c r="R155" i="46"/>
  <c r="R64" i="46"/>
  <c r="R65" i="46" s="1"/>
  <c r="R155" i="43"/>
  <c r="R64" i="43"/>
  <c r="R65" i="43" s="1"/>
  <c r="R155" i="48"/>
  <c r="R64" i="48"/>
  <c r="R65" i="48" s="1"/>
  <c r="R155" i="1"/>
  <c r="R64" i="1"/>
  <c r="R65" i="1" s="1"/>
  <c r="R155" i="45"/>
  <c r="R64" i="45"/>
  <c r="R65" i="45" s="1"/>
  <c r="S96" i="33"/>
  <c r="S104" i="33" s="1"/>
  <c r="S109" i="1"/>
  <c r="S103" i="1" s="1"/>
  <c r="R5" i="61" l="1"/>
  <c r="R19" i="61" s="1"/>
  <c r="R68" i="41"/>
  <c r="R11" i="61"/>
  <c r="R25" i="61" s="1"/>
  <c r="R68" i="46"/>
  <c r="S101" i="1"/>
  <c r="S209" i="33" s="1"/>
  <c r="S66" i="1"/>
  <c r="R9" i="61"/>
  <c r="R23" i="61" s="1"/>
  <c r="R68" i="44"/>
  <c r="R7" i="61"/>
  <c r="R21" i="61" s="1"/>
  <c r="R68" i="43"/>
  <c r="R12" i="61"/>
  <c r="R26" i="61" s="1"/>
  <c r="R68" i="47"/>
  <c r="R10" i="61"/>
  <c r="R24" i="61" s="1"/>
  <c r="R68" i="45"/>
  <c r="R8" i="61"/>
  <c r="R22" i="61" s="1"/>
  <c r="R68" i="40"/>
  <c r="R6" i="61"/>
  <c r="R20" i="61" s="1"/>
  <c r="R68" i="42"/>
  <c r="R49" i="56"/>
  <c r="S46" i="56"/>
  <c r="R14" i="61"/>
  <c r="R28" i="61" s="1"/>
  <c r="R68" i="49"/>
  <c r="S41" i="56"/>
  <c r="R59" i="56"/>
  <c r="R60" i="56"/>
  <c r="R133" i="33" s="1"/>
  <c r="R3" i="61"/>
  <c r="R43" i="33"/>
  <c r="R68" i="1"/>
  <c r="R4" i="61"/>
  <c r="R18" i="61" s="1"/>
  <c r="R68" i="32"/>
  <c r="R52" i="56"/>
  <c r="R13" i="61"/>
  <c r="R27" i="61" s="1"/>
  <c r="R68" i="48"/>
  <c r="R73" i="32" l="1"/>
  <c r="S74" i="32" s="1"/>
  <c r="R84" i="32"/>
  <c r="R139" i="32"/>
  <c r="R139" i="45"/>
  <c r="R73" i="45"/>
  <c r="S74" i="45" s="1"/>
  <c r="R46" i="33"/>
  <c r="R49" i="59" s="1"/>
  <c r="R73" i="1"/>
  <c r="S74" i="1" s="1"/>
  <c r="R139" i="1"/>
  <c r="R132" i="33"/>
  <c r="R75" i="59" s="1"/>
  <c r="R61" i="56"/>
  <c r="R73" i="40"/>
  <c r="S74" i="40" s="1"/>
  <c r="R139" i="40"/>
  <c r="R139" i="44"/>
  <c r="R73" i="44"/>
  <c r="S74" i="44" s="1"/>
  <c r="R73" i="48"/>
  <c r="S74" i="48" s="1"/>
  <c r="R139" i="48"/>
  <c r="R139" i="46"/>
  <c r="R73" i="46"/>
  <c r="S74" i="46" s="1"/>
  <c r="R38" i="33"/>
  <c r="R42" i="33"/>
  <c r="R47" i="59" s="1"/>
  <c r="R40" i="33"/>
  <c r="R44" i="33"/>
  <c r="R15" i="61"/>
  <c r="R29" i="61" s="1"/>
  <c r="R17" i="61"/>
  <c r="R73" i="43"/>
  <c r="S74" i="43" s="1"/>
  <c r="R139" i="43"/>
  <c r="R139" i="49"/>
  <c r="R73" i="49"/>
  <c r="S74" i="49" s="1"/>
  <c r="R139" i="42"/>
  <c r="R73" i="42"/>
  <c r="S74" i="42" s="1"/>
  <c r="R73" i="47"/>
  <c r="S74" i="47" s="1"/>
  <c r="R139" i="47"/>
  <c r="R73" i="41"/>
  <c r="S74" i="41" s="1"/>
  <c r="R84" i="41"/>
  <c r="R139" i="41"/>
  <c r="R48" i="56"/>
  <c r="S286" i="51" l="1"/>
  <c r="S85" i="48"/>
  <c r="S61" i="48"/>
  <c r="R134" i="33"/>
  <c r="R76" i="59" s="1"/>
  <c r="R62" i="56"/>
  <c r="R135" i="33" s="1"/>
  <c r="R84" i="46"/>
  <c r="R84" i="48"/>
  <c r="R84" i="40"/>
  <c r="R84" i="47"/>
  <c r="S282" i="51"/>
  <c r="S85" i="44"/>
  <c r="S61" i="44"/>
  <c r="S287" i="51"/>
  <c r="S85" i="49"/>
  <c r="S61" i="49"/>
  <c r="R354" i="33"/>
  <c r="R88" i="41"/>
  <c r="R87" i="41"/>
  <c r="R84" i="45"/>
  <c r="S284" i="51"/>
  <c r="S85" i="46"/>
  <c r="S61" i="46"/>
  <c r="R84" i="44"/>
  <c r="S278" i="51"/>
  <c r="S85" i="41"/>
  <c r="S61" i="41"/>
  <c r="S276" i="51"/>
  <c r="S85" i="1"/>
  <c r="S61" i="1"/>
  <c r="R84" i="42"/>
  <c r="R84" i="49"/>
  <c r="S283" i="51"/>
  <c r="S85" i="45"/>
  <c r="S61" i="45"/>
  <c r="S281" i="51"/>
  <c r="S85" i="40"/>
  <c r="S61" i="40"/>
  <c r="R84" i="1"/>
  <c r="S280" i="51"/>
  <c r="S85" i="43"/>
  <c r="S61" i="43"/>
  <c r="R353" i="33"/>
  <c r="R88" i="32"/>
  <c r="R87" i="32"/>
  <c r="S285" i="51"/>
  <c r="S85" i="47"/>
  <c r="S61" i="47"/>
  <c r="S279" i="51"/>
  <c r="S85" i="42"/>
  <c r="S61" i="42"/>
  <c r="R84" i="43"/>
  <c r="S277" i="51"/>
  <c r="S85" i="32"/>
  <c r="S61" i="32"/>
  <c r="CJ51" i="57" l="1"/>
  <c r="S67" i="41"/>
  <c r="S78" i="41"/>
  <c r="S128" i="41"/>
  <c r="S77" i="41"/>
  <c r="S112" i="41"/>
  <c r="CJ58" i="57"/>
  <c r="S67" i="47"/>
  <c r="S128" i="47"/>
  <c r="S77" i="47"/>
  <c r="S78" i="47"/>
  <c r="S112" i="47"/>
  <c r="R359" i="33"/>
  <c r="R87" i="45"/>
  <c r="R88" i="45"/>
  <c r="R356" i="33"/>
  <c r="R88" i="43"/>
  <c r="R87" i="43"/>
  <c r="CJ57" i="57"/>
  <c r="S77" i="46"/>
  <c r="S67" i="46"/>
  <c r="S78" i="46"/>
  <c r="S128" i="46"/>
  <c r="S112" i="46"/>
  <c r="R206" i="51"/>
  <c r="R222" i="51" s="1"/>
  <c r="R49" i="61"/>
  <c r="R63" i="61" s="1"/>
  <c r="R397" i="33"/>
  <c r="R132" i="41"/>
  <c r="R133" i="41" s="1"/>
  <c r="R134" i="41" s="1"/>
  <c r="Q79" i="41" s="1"/>
  <c r="R148" i="41" s="1"/>
  <c r="R90" i="41"/>
  <c r="R130" i="41"/>
  <c r="Q129" i="41"/>
  <c r="Q131" i="41" s="1"/>
  <c r="Q140" i="41" s="1"/>
  <c r="R360" i="33"/>
  <c r="R88" i="46"/>
  <c r="R87" i="46"/>
  <c r="CJ53" i="57"/>
  <c r="S67" i="43"/>
  <c r="S128" i="43"/>
  <c r="S78" i="43"/>
  <c r="S77" i="43"/>
  <c r="S112" i="43"/>
  <c r="R77" i="59"/>
  <c r="S50" i="42"/>
  <c r="S50" i="41"/>
  <c r="S50" i="49"/>
  <c r="S50" i="48"/>
  <c r="S50" i="45"/>
  <c r="S50" i="32"/>
  <c r="S50" i="46"/>
  <c r="S50" i="43"/>
  <c r="S50" i="44"/>
  <c r="S50" i="40"/>
  <c r="S50" i="47"/>
  <c r="S50" i="1"/>
  <c r="S292" i="51"/>
  <c r="S299" i="51"/>
  <c r="CJ55" i="57"/>
  <c r="S67" i="44"/>
  <c r="S78" i="44"/>
  <c r="S77" i="44"/>
  <c r="S128" i="44"/>
  <c r="S112" i="44"/>
  <c r="R358" i="33"/>
  <c r="R87" i="44"/>
  <c r="R88" i="44"/>
  <c r="CJ60" i="57"/>
  <c r="S67" i="49"/>
  <c r="S78" i="49"/>
  <c r="S128" i="49"/>
  <c r="S77" i="49"/>
  <c r="S112" i="49"/>
  <c r="CJ54" i="57"/>
  <c r="S67" i="40"/>
  <c r="S77" i="40"/>
  <c r="S78" i="40"/>
  <c r="S128" i="40"/>
  <c r="S112" i="40"/>
  <c r="CJ56" i="57"/>
  <c r="S67" i="45"/>
  <c r="S77" i="45"/>
  <c r="S78" i="45"/>
  <c r="S128" i="45"/>
  <c r="S112" i="45"/>
  <c r="R355" i="33"/>
  <c r="R88" i="42"/>
  <c r="R87" i="42"/>
  <c r="CJ59" i="57"/>
  <c r="S67" i="48"/>
  <c r="S77" i="48"/>
  <c r="S128" i="48"/>
  <c r="S78" i="48"/>
  <c r="S112" i="48"/>
  <c r="R357" i="33"/>
  <c r="R88" i="40"/>
  <c r="R87" i="40"/>
  <c r="R83" i="40"/>
  <c r="CJ49" i="57"/>
  <c r="S39" i="33"/>
  <c r="S67" i="1"/>
  <c r="S128" i="1"/>
  <c r="S78" i="1"/>
  <c r="S77" i="1"/>
  <c r="S112" i="1"/>
  <c r="S290" i="51"/>
  <c r="S288" i="51"/>
  <c r="S295" i="51" s="1"/>
  <c r="CJ52" i="57"/>
  <c r="S77" i="42"/>
  <c r="S78" i="42"/>
  <c r="S67" i="42"/>
  <c r="S128" i="42"/>
  <c r="S112" i="42"/>
  <c r="R205" i="51"/>
  <c r="R221" i="51" s="1"/>
  <c r="R48" i="61"/>
  <c r="R62" i="61" s="1"/>
  <c r="R396" i="33"/>
  <c r="R132" i="32"/>
  <c r="R133" i="32" s="1"/>
  <c r="R134" i="32" s="1"/>
  <c r="Q79" i="32" s="1"/>
  <c r="R148" i="32" s="1"/>
  <c r="R90" i="32"/>
  <c r="Q129" i="32"/>
  <c r="Q131" i="32" s="1"/>
  <c r="Q140" i="32" s="1"/>
  <c r="R130" i="32"/>
  <c r="R48" i="33"/>
  <c r="R88" i="1"/>
  <c r="R352" i="33"/>
  <c r="R87" i="1"/>
  <c r="R83" i="1"/>
  <c r="R361" i="33"/>
  <c r="R87" i="47"/>
  <c r="R88" i="47"/>
  <c r="S49" i="33"/>
  <c r="S51" i="59" s="1"/>
  <c r="R362" i="33"/>
  <c r="R87" i="48"/>
  <c r="R88" i="48"/>
  <c r="R363" i="33"/>
  <c r="R88" i="49"/>
  <c r="R87" i="49"/>
  <c r="CJ50" i="57"/>
  <c r="S67" i="32"/>
  <c r="S78" i="32"/>
  <c r="S77" i="32"/>
  <c r="S128" i="32"/>
  <c r="S112" i="32"/>
  <c r="S300" i="51"/>
  <c r="S119" i="1" l="1"/>
  <c r="S116" i="1"/>
  <c r="S284" i="33" s="1"/>
  <c r="S114" i="1"/>
  <c r="S115" i="1" s="1"/>
  <c r="S254" i="33" s="1"/>
  <c r="S269" i="33" s="1"/>
  <c r="R214" i="51"/>
  <c r="R230" i="51" s="1"/>
  <c r="R57" i="61"/>
  <c r="R71" i="61" s="1"/>
  <c r="R405" i="33"/>
  <c r="R132" i="48"/>
  <c r="R133" i="48" s="1"/>
  <c r="R134" i="48" s="1"/>
  <c r="Q79" i="48" s="1"/>
  <c r="R148" i="48" s="1"/>
  <c r="R90" i="48"/>
  <c r="R130" i="48"/>
  <c r="Q129" i="48"/>
  <c r="Q131" i="48" s="1"/>
  <c r="Q140" i="48" s="1"/>
  <c r="S294" i="51"/>
  <c r="S116" i="45"/>
  <c r="S291" i="33" s="1"/>
  <c r="S119" i="45"/>
  <c r="S114" i="45"/>
  <c r="S115" i="45" s="1"/>
  <c r="S261" i="33" s="1"/>
  <c r="S276" i="33" s="1"/>
  <c r="S119" i="32"/>
  <c r="S116" i="32"/>
  <c r="S285" i="33" s="1"/>
  <c r="S114" i="32"/>
  <c r="S115" i="32" s="1"/>
  <c r="S255" i="33" s="1"/>
  <c r="S270" i="33" s="1"/>
  <c r="S119" i="40"/>
  <c r="S116" i="40"/>
  <c r="S289" i="33" s="1"/>
  <c r="S114" i="40"/>
  <c r="S115" i="40" s="1"/>
  <c r="S259" i="33" s="1"/>
  <c r="S274" i="33" s="1"/>
  <c r="R208" i="51"/>
  <c r="R224" i="51" s="1"/>
  <c r="R399" i="33"/>
  <c r="R51" i="61"/>
  <c r="R65" i="61" s="1"/>
  <c r="R132" i="43"/>
  <c r="R133" i="43" s="1"/>
  <c r="R134" i="43" s="1"/>
  <c r="Q79" i="43" s="1"/>
  <c r="R148" i="43" s="1"/>
  <c r="R90" i="43"/>
  <c r="R130" i="43"/>
  <c r="Q129" i="43"/>
  <c r="Q131" i="43" s="1"/>
  <c r="Q140" i="43" s="1"/>
  <c r="R210" i="51"/>
  <c r="R226" i="51" s="1"/>
  <c r="R53" i="61"/>
  <c r="R67" i="61" s="1"/>
  <c r="R401" i="33"/>
  <c r="R132" i="44"/>
  <c r="R133" i="44" s="1"/>
  <c r="R134" i="44" s="1"/>
  <c r="Q79" i="44" s="1"/>
  <c r="R148" i="44" s="1"/>
  <c r="R90" i="44"/>
  <c r="Q129" i="44"/>
  <c r="Q131" i="44" s="1"/>
  <c r="Q140" i="44" s="1"/>
  <c r="R130" i="44"/>
  <c r="S119" i="42"/>
  <c r="S116" i="42"/>
  <c r="S287" i="33" s="1"/>
  <c r="S114" i="42"/>
  <c r="S115" i="42" s="1"/>
  <c r="S257" i="33" s="1"/>
  <c r="S272" i="33" s="1"/>
  <c r="S291" i="51"/>
  <c r="S304" i="51" s="1"/>
  <c r="S296" i="51"/>
  <c r="R212" i="51"/>
  <c r="R228" i="51" s="1"/>
  <c r="R55" i="61"/>
  <c r="R69" i="61" s="1"/>
  <c r="R403" i="33"/>
  <c r="R132" i="46"/>
  <c r="R133" i="46" s="1"/>
  <c r="R134" i="46" s="1"/>
  <c r="Q79" i="46" s="1"/>
  <c r="R148" i="46" s="1"/>
  <c r="R90" i="46"/>
  <c r="Q129" i="46"/>
  <c r="Q131" i="46" s="1"/>
  <c r="Q140" i="46" s="1"/>
  <c r="R130" i="46"/>
  <c r="S119" i="41"/>
  <c r="S116" i="41"/>
  <c r="S286" i="33" s="1"/>
  <c r="S114" i="41"/>
  <c r="S115" i="41" s="1"/>
  <c r="S256" i="33" s="1"/>
  <c r="S271" i="33" s="1"/>
  <c r="S45" i="33"/>
  <c r="S298" i="51"/>
  <c r="S116" i="48"/>
  <c r="S294" i="33" s="1"/>
  <c r="S119" i="48"/>
  <c r="S114" i="48"/>
  <c r="S115" i="48" s="1"/>
  <c r="S264" i="33" s="1"/>
  <c r="R204" i="51"/>
  <c r="R220" i="51" s="1"/>
  <c r="R395" i="33"/>
  <c r="R90" i="1"/>
  <c r="R47" i="61"/>
  <c r="R61" i="61" s="1"/>
  <c r="R132" i="1"/>
  <c r="R133" i="1" s="1"/>
  <c r="R134" i="1" s="1"/>
  <c r="Q129" i="1"/>
  <c r="R130" i="1"/>
  <c r="R50" i="59"/>
  <c r="R52" i="33"/>
  <c r="R53" i="59" s="1"/>
  <c r="R87" i="33"/>
  <c r="R59" i="61"/>
  <c r="R73" i="61" s="1"/>
  <c r="R53" i="33"/>
  <c r="R54" i="59" s="1"/>
  <c r="S116" i="44"/>
  <c r="S290" i="33" s="1"/>
  <c r="S119" i="44"/>
  <c r="S114" i="44"/>
  <c r="S115" i="44" s="1"/>
  <c r="S260" i="33" s="1"/>
  <c r="S275" i="33" s="1"/>
  <c r="R215" i="51"/>
  <c r="R231" i="51" s="1"/>
  <c r="R58" i="61"/>
  <c r="R72" i="61" s="1"/>
  <c r="R406" i="33"/>
  <c r="R132" i="49"/>
  <c r="R133" i="49" s="1"/>
  <c r="R134" i="49" s="1"/>
  <c r="Q79" i="49" s="1"/>
  <c r="R148" i="49" s="1"/>
  <c r="R90" i="49"/>
  <c r="Q129" i="49"/>
  <c r="Q131" i="49" s="1"/>
  <c r="Q140" i="49" s="1"/>
  <c r="R130" i="49"/>
  <c r="S301" i="51"/>
  <c r="CJ61" i="57"/>
  <c r="R209" i="51"/>
  <c r="R225" i="51" s="1"/>
  <c r="R52" i="61"/>
  <c r="R66" i="61" s="1"/>
  <c r="R400" i="33"/>
  <c r="R132" i="40"/>
  <c r="R133" i="40" s="1"/>
  <c r="R134" i="40" s="1"/>
  <c r="R90" i="40"/>
  <c r="Q129" i="40"/>
  <c r="Q131" i="40" s="1"/>
  <c r="R130" i="40"/>
  <c r="R51" i="33"/>
  <c r="R52" i="59" s="1"/>
  <c r="S116" i="46"/>
  <c r="S292" i="33" s="1"/>
  <c r="S119" i="46"/>
  <c r="S114" i="46"/>
  <c r="S115" i="46" s="1"/>
  <c r="S262" i="33" s="1"/>
  <c r="S277" i="33" s="1"/>
  <c r="S119" i="49"/>
  <c r="S116" i="49"/>
  <c r="S295" i="33" s="1"/>
  <c r="S114" i="49"/>
  <c r="S115" i="49" s="1"/>
  <c r="S265" i="33" s="1"/>
  <c r="R211" i="51"/>
  <c r="R227" i="51" s="1"/>
  <c r="R54" i="61"/>
  <c r="R68" i="61" s="1"/>
  <c r="R402" i="33"/>
  <c r="R132" i="45"/>
  <c r="R133" i="45" s="1"/>
  <c r="R134" i="45" s="1"/>
  <c r="Q79" i="45" s="1"/>
  <c r="R148" i="45" s="1"/>
  <c r="R90" i="45"/>
  <c r="R130" i="45"/>
  <c r="Q129" i="45"/>
  <c r="Q131" i="45" s="1"/>
  <c r="Q140" i="45" s="1"/>
  <c r="S293" i="51"/>
  <c r="S119" i="43"/>
  <c r="S116" i="43"/>
  <c r="S288" i="33" s="1"/>
  <c r="S114" i="43"/>
  <c r="S115" i="43" s="1"/>
  <c r="S258" i="33" s="1"/>
  <c r="S273" i="33" s="1"/>
  <c r="R364" i="33"/>
  <c r="S297" i="51"/>
  <c r="R213" i="51"/>
  <c r="R229" i="51" s="1"/>
  <c r="R56" i="61"/>
  <c r="R70" i="61" s="1"/>
  <c r="R404" i="33"/>
  <c r="R132" i="47"/>
  <c r="R133" i="47" s="1"/>
  <c r="R134" i="47" s="1"/>
  <c r="Q79" i="47" s="1"/>
  <c r="R148" i="47" s="1"/>
  <c r="R90" i="47"/>
  <c r="R130" i="47"/>
  <c r="Q129" i="47"/>
  <c r="Q131" i="47" s="1"/>
  <c r="Q140" i="47" s="1"/>
  <c r="R93" i="32"/>
  <c r="R94" i="32" s="1"/>
  <c r="R91" i="32"/>
  <c r="R93" i="41"/>
  <c r="R94" i="41" s="1"/>
  <c r="R91" i="41"/>
  <c r="S116" i="47"/>
  <c r="S293" i="33" s="1"/>
  <c r="S119" i="47"/>
  <c r="S114" i="47"/>
  <c r="S115" i="47" s="1"/>
  <c r="S263" i="33" s="1"/>
  <c r="R324" i="33"/>
  <c r="R337" i="33" s="1"/>
  <c r="R325" i="33"/>
  <c r="R338" i="33" s="1"/>
  <c r="R207" i="51"/>
  <c r="R223" i="51" s="1"/>
  <c r="R50" i="61"/>
  <c r="R64" i="61" s="1"/>
  <c r="R398" i="33"/>
  <c r="R90" i="42"/>
  <c r="R132" i="42"/>
  <c r="R133" i="42" s="1"/>
  <c r="R134" i="42" s="1"/>
  <c r="Q79" i="42" s="1"/>
  <c r="R148" i="42" s="1"/>
  <c r="R130" i="42"/>
  <c r="Q129" i="42"/>
  <c r="Q131" i="42" s="1"/>
  <c r="Q140" i="42" s="1"/>
  <c r="S308" i="51" l="1"/>
  <c r="S102" i="49"/>
  <c r="S71" i="49" s="1"/>
  <c r="S124" i="49"/>
  <c r="S121" i="49"/>
  <c r="R93" i="43"/>
  <c r="R94" i="43" s="1"/>
  <c r="R91" i="43"/>
  <c r="Q72" i="59"/>
  <c r="Q140" i="40"/>
  <c r="S279" i="33"/>
  <c r="R93" i="40"/>
  <c r="R94" i="40" s="1"/>
  <c r="R91" i="40"/>
  <c r="S121" i="48"/>
  <c r="S102" i="48"/>
  <c r="S71" i="48" s="1"/>
  <c r="S124" i="48"/>
  <c r="S102" i="46"/>
  <c r="S71" i="46" s="1"/>
  <c r="S124" i="46"/>
  <c r="S121" i="46"/>
  <c r="S121" i="47"/>
  <c r="S102" i="47"/>
  <c r="S71" i="47" s="1"/>
  <c r="S124" i="47"/>
  <c r="R71" i="59"/>
  <c r="Q79" i="40"/>
  <c r="R148" i="40" s="1"/>
  <c r="S102" i="41"/>
  <c r="S71" i="41" s="1"/>
  <c r="S124" i="41"/>
  <c r="S121" i="41"/>
  <c r="R331" i="33"/>
  <c r="R344" i="33" s="1"/>
  <c r="S102" i="43"/>
  <c r="S71" i="43" s="1"/>
  <c r="S121" i="43"/>
  <c r="S124" i="43"/>
  <c r="S48" i="59"/>
  <c r="R334" i="33"/>
  <c r="R347" i="33" s="1"/>
  <c r="S278" i="33"/>
  <c r="R93" i="46"/>
  <c r="R94" i="46" s="1"/>
  <c r="R91" i="46"/>
  <c r="R93" i="45"/>
  <c r="R94" i="45" s="1"/>
  <c r="R91" i="45"/>
  <c r="S102" i="44"/>
  <c r="S71" i="44" s="1"/>
  <c r="S121" i="44"/>
  <c r="S124" i="44"/>
  <c r="S124" i="45"/>
  <c r="S102" i="45"/>
  <c r="S71" i="45" s="1"/>
  <c r="S121" i="45"/>
  <c r="R93" i="48"/>
  <c r="R94" i="48" s="1"/>
  <c r="R91" i="48"/>
  <c r="R330" i="33"/>
  <c r="R343" i="33" s="1"/>
  <c r="S102" i="42"/>
  <c r="S71" i="42" s="1"/>
  <c r="S124" i="42"/>
  <c r="S121" i="42"/>
  <c r="S281" i="33"/>
  <c r="R69" i="59"/>
  <c r="R136" i="1"/>
  <c r="Q79" i="1"/>
  <c r="R148" i="1" s="1"/>
  <c r="S102" i="40"/>
  <c r="S71" i="40" s="1"/>
  <c r="S124" i="40"/>
  <c r="S121" i="40"/>
  <c r="R93" i="47"/>
  <c r="R94" i="47" s="1"/>
  <c r="R91" i="47"/>
  <c r="R332" i="33"/>
  <c r="R345" i="33" s="1"/>
  <c r="R93" i="42"/>
  <c r="R94" i="42" s="1"/>
  <c r="R91" i="42"/>
  <c r="S296" i="33"/>
  <c r="R327" i="33"/>
  <c r="R340" i="33" s="1"/>
  <c r="R93" i="49"/>
  <c r="R94" i="49" s="1"/>
  <c r="R91" i="49"/>
  <c r="R333" i="33"/>
  <c r="R346" i="33" s="1"/>
  <c r="R326" i="33"/>
  <c r="R339" i="33" s="1"/>
  <c r="S102" i="1"/>
  <c r="S71" i="1" s="1"/>
  <c r="S121" i="1"/>
  <c r="S124" i="1"/>
  <c r="Q131" i="1"/>
  <c r="Q137" i="1"/>
  <c r="R410" i="33"/>
  <c r="R80" i="59" s="1"/>
  <c r="R411" i="33"/>
  <c r="R81" i="59" s="1"/>
  <c r="R409" i="33"/>
  <c r="R79" i="59" s="1"/>
  <c r="R408" i="33"/>
  <c r="R78" i="59" s="1"/>
  <c r="S102" i="32"/>
  <c r="S71" i="32" s="1"/>
  <c r="S124" i="32"/>
  <c r="S121" i="32"/>
  <c r="R93" i="44"/>
  <c r="R94" i="44" s="1"/>
  <c r="R91" i="44"/>
  <c r="S305" i="51"/>
  <c r="S309" i="51" s="1"/>
  <c r="R93" i="1"/>
  <c r="R94" i="1" s="1"/>
  <c r="R91" i="1"/>
  <c r="S280" i="33"/>
  <c r="R329" i="33"/>
  <c r="R342" i="33" s="1"/>
  <c r="S156" i="33" l="1"/>
  <c r="S86" i="32"/>
  <c r="S416" i="51"/>
  <c r="S70" i="42"/>
  <c r="S421" i="51"/>
  <c r="S70" i="46"/>
  <c r="S159" i="33"/>
  <c r="S86" i="43"/>
  <c r="S417" i="51"/>
  <c r="S70" i="43"/>
  <c r="S422" i="51"/>
  <c r="S70" i="47"/>
  <c r="S163" i="33"/>
  <c r="S86" i="46"/>
  <c r="R323" i="33"/>
  <c r="S158" i="33"/>
  <c r="S86" i="42"/>
  <c r="S164" i="33"/>
  <c r="S86" i="47"/>
  <c r="S413" i="51"/>
  <c r="S56" i="33"/>
  <c r="S70" i="1"/>
  <c r="S423" i="51"/>
  <c r="S70" i="48"/>
  <c r="S166" i="33"/>
  <c r="S86" i="49"/>
  <c r="S160" i="33"/>
  <c r="S86" i="40"/>
  <c r="S415" i="51"/>
  <c r="S70" i="41"/>
  <c r="Q70" i="59"/>
  <c r="Q140" i="1"/>
  <c r="S420" i="51"/>
  <c r="S70" i="45"/>
  <c r="S424" i="51"/>
  <c r="S70" i="49"/>
  <c r="S418" i="51"/>
  <c r="S70" i="40"/>
  <c r="S414" i="51"/>
  <c r="S70" i="32"/>
  <c r="S124" i="33"/>
  <c r="S101" i="33" s="1"/>
  <c r="S165" i="33"/>
  <c r="S86" i="48"/>
  <c r="S310" i="51"/>
  <c r="S157" i="33"/>
  <c r="S86" i="41"/>
  <c r="R328" i="33"/>
  <c r="R341" i="33" s="1"/>
  <c r="S155" i="33"/>
  <c r="S86" i="1"/>
  <c r="S162" i="33"/>
  <c r="S86" i="45"/>
  <c r="S161" i="33"/>
  <c r="S86" i="44"/>
  <c r="S419" i="51"/>
  <c r="S70" i="44"/>
  <c r="S306" i="51"/>
  <c r="S425" i="51" l="1"/>
  <c r="S246" i="33"/>
  <c r="S231" i="33"/>
  <c r="S242" i="33"/>
  <c r="S227" i="33"/>
  <c r="S249" i="33"/>
  <c r="S234" i="33"/>
  <c r="S244" i="33"/>
  <c r="S229" i="33"/>
  <c r="S5" i="59"/>
  <c r="S241" i="33"/>
  <c r="S226" i="33"/>
  <c r="S250" i="33"/>
  <c r="S235" i="33"/>
  <c r="S56" i="59"/>
  <c r="S57" i="33"/>
  <c r="S57" i="59" s="1"/>
  <c r="S64" i="33"/>
  <c r="S167" i="33"/>
  <c r="S184" i="33"/>
  <c r="S239" i="33"/>
  <c r="S224" i="33"/>
  <c r="S248" i="33"/>
  <c r="S233" i="33"/>
  <c r="S354" i="51"/>
  <c r="S345" i="51"/>
  <c r="S346" i="51"/>
  <c r="S349" i="51"/>
  <c r="S353" i="51"/>
  <c r="S347" i="51"/>
  <c r="S350" i="51"/>
  <c r="S351" i="51"/>
  <c r="S352" i="51"/>
  <c r="S355" i="51"/>
  <c r="S344" i="51"/>
  <c r="S348" i="51"/>
  <c r="S247" i="33"/>
  <c r="S232" i="33"/>
  <c r="S243" i="33"/>
  <c r="S228" i="33"/>
  <c r="S245" i="33"/>
  <c r="S230" i="33"/>
  <c r="R336" i="33"/>
  <c r="R366" i="33"/>
  <c r="S240" i="33"/>
  <c r="S225" i="33"/>
  <c r="S113" i="33" l="1"/>
  <c r="S119" i="33" s="1"/>
  <c r="S185" i="33"/>
  <c r="S114" i="33" s="1"/>
  <c r="S186" i="33"/>
  <c r="S251" i="33"/>
  <c r="S236" i="33"/>
  <c r="S55" i="59"/>
  <c r="S55" i="33"/>
  <c r="T59" i="33"/>
  <c r="Q9" i="59"/>
  <c r="R376" i="33"/>
  <c r="S61" i="59"/>
  <c r="S65" i="33"/>
  <c r="T84" i="33" s="1"/>
  <c r="U61" i="33" l="1"/>
  <c r="T60" i="33"/>
  <c r="S71" i="33"/>
  <c r="T9" i="55"/>
  <c r="T91" i="33"/>
  <c r="T8" i="55" l="1"/>
  <c r="T107" i="41"/>
  <c r="T106" i="41" s="1"/>
  <c r="T109" i="41" s="1"/>
  <c r="T103" i="41" s="1"/>
  <c r="T107" i="42"/>
  <c r="T106" i="42" s="1"/>
  <c r="T109" i="42" s="1"/>
  <c r="T103" i="42" s="1"/>
  <c r="T107" i="1"/>
  <c r="T107" i="32"/>
  <c r="T106" i="32" s="1"/>
  <c r="T109" i="32" s="1"/>
  <c r="T103" i="32" s="1"/>
  <c r="T107" i="43"/>
  <c r="T106" i="43" s="1"/>
  <c r="T109" i="43" s="1"/>
  <c r="T103" i="43" s="1"/>
  <c r="T107" i="44"/>
  <c r="T106" i="44" s="1"/>
  <c r="T109" i="44" s="1"/>
  <c r="T103" i="44" s="1"/>
  <c r="T107" i="49"/>
  <c r="T106" i="49" s="1"/>
  <c r="T109" i="49" s="1"/>
  <c r="T103" i="49" s="1"/>
  <c r="T107" i="46"/>
  <c r="T106" i="46" s="1"/>
  <c r="T109" i="46" s="1"/>
  <c r="T103" i="46" s="1"/>
  <c r="T107" i="48"/>
  <c r="T106" i="48" s="1"/>
  <c r="T109" i="48" s="1"/>
  <c r="T103" i="48" s="1"/>
  <c r="T107" i="40"/>
  <c r="T106" i="40" s="1"/>
  <c r="T109" i="40" s="1"/>
  <c r="T103" i="40" s="1"/>
  <c r="T107" i="45"/>
  <c r="T106" i="45" s="1"/>
  <c r="T109" i="45" s="1"/>
  <c r="T103" i="45" s="1"/>
  <c r="T107" i="47"/>
  <c r="T106" i="47" s="1"/>
  <c r="T109" i="47" s="1"/>
  <c r="T103" i="47" s="1"/>
  <c r="S63" i="59"/>
  <c r="S70" i="33"/>
  <c r="T58" i="59"/>
  <c r="T4" i="56"/>
  <c r="U59" i="59"/>
  <c r="V62" i="33"/>
  <c r="V60" i="59" s="1"/>
  <c r="T101" i="47" l="1"/>
  <c r="T218" i="33" s="1"/>
  <c r="T66" i="47"/>
  <c r="T101" i="40"/>
  <c r="T214" i="33" s="1"/>
  <c r="T66" i="40"/>
  <c r="T101" i="46"/>
  <c r="T217" i="33" s="1"/>
  <c r="T66" i="46"/>
  <c r="T101" i="43"/>
  <c r="T213" i="33" s="1"/>
  <c r="T66" i="43"/>
  <c r="T101" i="44"/>
  <c r="T215" i="33" s="1"/>
  <c r="T66" i="44"/>
  <c r="T97" i="33"/>
  <c r="T106" i="1"/>
  <c r="T101" i="45"/>
  <c r="T216" i="33" s="1"/>
  <c r="T66" i="45"/>
  <c r="T101" i="49"/>
  <c r="T220" i="33" s="1"/>
  <c r="T66" i="49"/>
  <c r="T101" i="41"/>
  <c r="T211" i="33" s="1"/>
  <c r="T66" i="41"/>
  <c r="S62" i="59"/>
  <c r="S81" i="41"/>
  <c r="S62" i="41" s="1"/>
  <c r="S63" i="41" s="1"/>
  <c r="S81" i="32"/>
  <c r="S62" i="32" s="1"/>
  <c r="S63" i="32" s="1"/>
  <c r="S369" i="33"/>
  <c r="S375" i="33" s="1"/>
  <c r="S81" i="1"/>
  <c r="S62" i="1" s="1"/>
  <c r="S63" i="1" s="1"/>
  <c r="S81" i="42"/>
  <c r="S62" i="42" s="1"/>
  <c r="S63" i="42" s="1"/>
  <c r="S81" i="43"/>
  <c r="S62" i="43" s="1"/>
  <c r="S63" i="43" s="1"/>
  <c r="S81" i="40"/>
  <c r="S62" i="40" s="1"/>
  <c r="S63" i="40" s="1"/>
  <c r="S81" i="44"/>
  <c r="S62" i="44" s="1"/>
  <c r="S63" i="44" s="1"/>
  <c r="S81" i="45"/>
  <c r="S62" i="45" s="1"/>
  <c r="S63" i="45" s="1"/>
  <c r="S81" i="48"/>
  <c r="S62" i="48" s="1"/>
  <c r="S63" i="48" s="1"/>
  <c r="S81" i="47"/>
  <c r="S62" i="47" s="1"/>
  <c r="S63" i="47" s="1"/>
  <c r="S81" i="46"/>
  <c r="S62" i="46" s="1"/>
  <c r="S63" i="46" s="1"/>
  <c r="S81" i="49"/>
  <c r="S62" i="49" s="1"/>
  <c r="S63" i="49" s="1"/>
  <c r="S3" i="56"/>
  <c r="T72" i="33"/>
  <c r="T101" i="48"/>
  <c r="T219" i="33" s="1"/>
  <c r="T66" i="48"/>
  <c r="T101" i="32"/>
  <c r="T210" i="33" s="1"/>
  <c r="T66" i="32"/>
  <c r="T101" i="42"/>
  <c r="T212" i="33" s="1"/>
  <c r="T66" i="42"/>
  <c r="T90" i="33"/>
  <c r="T83" i="33"/>
  <c r="S64" i="47" l="1"/>
  <c r="S65" i="47" s="1"/>
  <c r="S155" i="47"/>
  <c r="S155" i="1"/>
  <c r="S64" i="1"/>
  <c r="S65" i="1" s="1"/>
  <c r="S155" i="44"/>
  <c r="S64" i="44"/>
  <c r="S65" i="44" s="1"/>
  <c r="S64" i="32"/>
  <c r="S65" i="32" s="1"/>
  <c r="S155" i="32"/>
  <c r="T96" i="33"/>
  <c r="T104" i="33" s="1"/>
  <c r="T109" i="1"/>
  <c r="T103" i="1" s="1"/>
  <c r="S155" i="46"/>
  <c r="S64" i="46"/>
  <c r="S65" i="46" s="1"/>
  <c r="S64" i="40"/>
  <c r="S65" i="40" s="1"/>
  <c r="S155" i="40"/>
  <c r="S64" i="43"/>
  <c r="S65" i="43" s="1"/>
  <c r="S155" i="43"/>
  <c r="S64" i="45"/>
  <c r="S65" i="45" s="1"/>
  <c r="S155" i="45"/>
  <c r="S64" i="41"/>
  <c r="S65" i="41" s="1"/>
  <c r="S155" i="41"/>
  <c r="T64" i="59"/>
  <c r="S55" i="56"/>
  <c r="S56" i="56" s="1"/>
  <c r="S37" i="56"/>
  <c r="S38" i="56" s="1"/>
  <c r="S47" i="56"/>
  <c r="S42" i="56"/>
  <c r="S43" i="56" s="1"/>
  <c r="S155" i="48"/>
  <c r="S64" i="48"/>
  <c r="S65" i="48" s="1"/>
  <c r="S64" i="42"/>
  <c r="S65" i="42" s="1"/>
  <c r="S155" i="42"/>
  <c r="S64" i="49"/>
  <c r="S65" i="49" s="1"/>
  <c r="S155" i="49"/>
  <c r="S13" i="61" l="1"/>
  <c r="S27" i="61" s="1"/>
  <c r="S68" i="48"/>
  <c r="S8" i="61"/>
  <c r="S22" i="61" s="1"/>
  <c r="S68" i="40"/>
  <c r="S6" i="61"/>
  <c r="S20" i="61" s="1"/>
  <c r="S68" i="42"/>
  <c r="S10" i="61"/>
  <c r="S24" i="61" s="1"/>
  <c r="S68" i="45"/>
  <c r="S11" i="61"/>
  <c r="S25" i="61" s="1"/>
  <c r="S68" i="46"/>
  <c r="S14" i="61"/>
  <c r="S28" i="61" s="1"/>
  <c r="S68" i="49"/>
  <c r="S9" i="61"/>
  <c r="S23" i="61" s="1"/>
  <c r="S68" i="44"/>
  <c r="S3" i="61"/>
  <c r="S43" i="33"/>
  <c r="S68" i="1"/>
  <c r="S5" i="61"/>
  <c r="S19" i="61" s="1"/>
  <c r="S68" i="41"/>
  <c r="S7" i="61"/>
  <c r="S21" i="61" s="1"/>
  <c r="S68" i="43"/>
  <c r="T101" i="1"/>
  <c r="T209" i="33" s="1"/>
  <c r="T66" i="1"/>
  <c r="T41" i="56"/>
  <c r="S59" i="56"/>
  <c r="S60" i="56"/>
  <c r="S133" i="33" s="1"/>
  <c r="S4" i="61"/>
  <c r="S18" i="61" s="1"/>
  <c r="S68" i="32"/>
  <c r="S49" i="56"/>
  <c r="T46" i="56"/>
  <c r="S52" i="56"/>
  <c r="S12" i="61"/>
  <c r="S26" i="61" s="1"/>
  <c r="S68" i="47"/>
  <c r="S139" i="43" l="1"/>
  <c r="S73" i="43"/>
  <c r="T74" i="43" s="1"/>
  <c r="S46" i="33"/>
  <c r="S49" i="59" s="1"/>
  <c r="S84" i="1"/>
  <c r="S73" i="1"/>
  <c r="T74" i="1" s="1"/>
  <c r="S139" i="1"/>
  <c r="S38" i="33"/>
  <c r="S40" i="33"/>
  <c r="S42" i="33"/>
  <c r="S47" i="59" s="1"/>
  <c r="S44" i="33"/>
  <c r="S139" i="40"/>
  <c r="S73" i="40"/>
  <c r="T74" i="40" s="1"/>
  <c r="S73" i="41"/>
  <c r="T74" i="41" s="1"/>
  <c r="S84" i="41"/>
  <c r="S139" i="41"/>
  <c r="S15" i="61"/>
  <c r="S29" i="61" s="1"/>
  <c r="S17" i="61"/>
  <c r="S139" i="46"/>
  <c r="S73" i="46"/>
  <c r="T74" i="46" s="1"/>
  <c r="S139" i="32"/>
  <c r="S73" i="32"/>
  <c r="T74" i="32" s="1"/>
  <c r="S73" i="49"/>
  <c r="T74" i="49" s="1"/>
  <c r="S139" i="49"/>
  <c r="S84" i="48"/>
  <c r="S73" i="48"/>
  <c r="T74" i="48" s="1"/>
  <c r="S139" i="48"/>
  <c r="S48" i="56"/>
  <c r="S132" i="33"/>
  <c r="S75" i="59" s="1"/>
  <c r="S61" i="56"/>
  <c r="S139" i="44"/>
  <c r="S73" i="44"/>
  <c r="T74" i="44" s="1"/>
  <c r="S73" i="45"/>
  <c r="T74" i="45" s="1"/>
  <c r="S139" i="45"/>
  <c r="S84" i="42"/>
  <c r="S139" i="42"/>
  <c r="S73" i="42"/>
  <c r="T74" i="42" s="1"/>
  <c r="S73" i="47"/>
  <c r="T74" i="47" s="1"/>
  <c r="S139" i="47"/>
  <c r="T284" i="51" l="1"/>
  <c r="T85" i="46"/>
  <c r="T61" i="46"/>
  <c r="S84" i="46"/>
  <c r="T285" i="51"/>
  <c r="T85" i="47"/>
  <c r="T61" i="47"/>
  <c r="T279" i="51"/>
  <c r="T85" i="42"/>
  <c r="T61" i="42"/>
  <c r="T278" i="51"/>
  <c r="T85" i="41"/>
  <c r="T61" i="41"/>
  <c r="T277" i="51"/>
  <c r="T85" i="32"/>
  <c r="T61" i="32"/>
  <c r="S84" i="32"/>
  <c r="S354" i="33"/>
  <c r="S87" i="41"/>
  <c r="S88" i="41"/>
  <c r="S84" i="47"/>
  <c r="S84" i="44"/>
  <c r="S134" i="33"/>
  <c r="S76" i="59" s="1"/>
  <c r="S62" i="56"/>
  <c r="S135" i="33" s="1"/>
  <c r="T280" i="51"/>
  <c r="T85" i="43"/>
  <c r="T61" i="43"/>
  <c r="T287" i="51"/>
  <c r="T85" i="49"/>
  <c r="T61" i="49"/>
  <c r="T282" i="51"/>
  <c r="T85" i="44"/>
  <c r="T61" i="44"/>
  <c r="S88" i="1"/>
  <c r="S352" i="33"/>
  <c r="S87" i="1"/>
  <c r="S83" i="1"/>
  <c r="S362" i="33"/>
  <c r="S88" i="48"/>
  <c r="S87" i="48"/>
  <c r="S84" i="49"/>
  <c r="T281" i="51"/>
  <c r="T85" i="40"/>
  <c r="T61" i="40"/>
  <c r="S84" i="40"/>
  <c r="T283" i="51"/>
  <c r="T85" i="45"/>
  <c r="T61" i="45"/>
  <c r="S84" i="45"/>
  <c r="S84" i="43"/>
  <c r="S355" i="33"/>
  <c r="S87" i="42"/>
  <c r="S88" i="42"/>
  <c r="T276" i="51"/>
  <c r="T85" i="1"/>
  <c r="T61" i="1"/>
  <c r="T286" i="51"/>
  <c r="T85" i="48"/>
  <c r="T61" i="48"/>
  <c r="S77" i="59" l="1"/>
  <c r="T50" i="1"/>
  <c r="T50" i="42"/>
  <c r="T50" i="47"/>
  <c r="T50" i="49"/>
  <c r="T50" i="40"/>
  <c r="T50" i="41"/>
  <c r="T50" i="48"/>
  <c r="T50" i="32"/>
  <c r="T50" i="46"/>
  <c r="T50" i="44"/>
  <c r="T50" i="45"/>
  <c r="T50" i="43"/>
  <c r="CK50" i="57"/>
  <c r="T67" i="32"/>
  <c r="T77" i="32"/>
  <c r="T128" i="32"/>
  <c r="T78" i="32"/>
  <c r="T112" i="32"/>
  <c r="S357" i="33"/>
  <c r="S87" i="40"/>
  <c r="S88" i="40"/>
  <c r="S83" i="40"/>
  <c r="T295" i="51"/>
  <c r="CK52" i="57"/>
  <c r="T67" i="42"/>
  <c r="T78" i="42"/>
  <c r="T77" i="42"/>
  <c r="T128" i="42"/>
  <c r="T112" i="42"/>
  <c r="CK56" i="57"/>
  <c r="T67" i="45"/>
  <c r="T128" i="45"/>
  <c r="T78" i="45"/>
  <c r="T77" i="45"/>
  <c r="T112" i="45"/>
  <c r="S353" i="33"/>
  <c r="S88" i="32"/>
  <c r="S87" i="32"/>
  <c r="CK55" i="57"/>
  <c r="T67" i="44"/>
  <c r="T128" i="44"/>
  <c r="T78" i="44"/>
  <c r="T77" i="44"/>
  <c r="T112" i="44"/>
  <c r="CK60" i="57"/>
  <c r="T67" i="49"/>
  <c r="T77" i="49"/>
  <c r="T128" i="49"/>
  <c r="T78" i="49"/>
  <c r="T112" i="49"/>
  <c r="S360" i="33"/>
  <c r="S88" i="46"/>
  <c r="S87" i="46"/>
  <c r="S51" i="33" s="1"/>
  <c r="S52" i="59" s="1"/>
  <c r="S356" i="33"/>
  <c r="S364" i="33" s="1"/>
  <c r="S88" i="43"/>
  <c r="S87" i="43"/>
  <c r="S358" i="33"/>
  <c r="S87" i="44"/>
  <c r="S88" i="44"/>
  <c r="S214" i="51"/>
  <c r="S230" i="51" s="1"/>
  <c r="S405" i="33"/>
  <c r="S132" i="48"/>
  <c r="S133" i="48" s="1"/>
  <c r="S134" i="48" s="1"/>
  <c r="R79" i="48" s="1"/>
  <c r="S148" i="48" s="1"/>
  <c r="S90" i="48"/>
  <c r="S130" i="48"/>
  <c r="R129" i="48"/>
  <c r="R131" i="48" s="1"/>
  <c r="R140" i="48" s="1"/>
  <c r="CK57" i="57"/>
  <c r="T77" i="46"/>
  <c r="T67" i="46"/>
  <c r="T78" i="46"/>
  <c r="T128" i="46"/>
  <c r="T112" i="46"/>
  <c r="S359" i="33"/>
  <c r="S87" i="45"/>
  <c r="S88" i="45"/>
  <c r="S206" i="51"/>
  <c r="S222" i="51" s="1"/>
  <c r="S397" i="33"/>
  <c r="S132" i="41"/>
  <c r="S133" i="41" s="1"/>
  <c r="S134" i="41" s="1"/>
  <c r="R79" i="41" s="1"/>
  <c r="S148" i="41" s="1"/>
  <c r="S90" i="41"/>
  <c r="R129" i="41"/>
  <c r="R131" i="41" s="1"/>
  <c r="R140" i="41" s="1"/>
  <c r="S130" i="41"/>
  <c r="CK51" i="57"/>
  <c r="T67" i="41"/>
  <c r="T77" i="41"/>
  <c r="T78" i="41"/>
  <c r="T128" i="41"/>
  <c r="T112" i="41"/>
  <c r="S204" i="51"/>
  <c r="S220" i="51" s="1"/>
  <c r="S395" i="33"/>
  <c r="S132" i="1"/>
  <c r="S133" i="1" s="1"/>
  <c r="S134" i="1" s="1"/>
  <c r="S90" i="1"/>
  <c r="R129" i="1"/>
  <c r="S130" i="1"/>
  <c r="S48" i="33"/>
  <c r="T49" i="33"/>
  <c r="T51" i="59" s="1"/>
  <c r="S207" i="51"/>
  <c r="S223" i="51" s="1"/>
  <c r="S398" i="33"/>
  <c r="S90" i="42"/>
  <c r="S132" i="42"/>
  <c r="S133" i="42" s="1"/>
  <c r="S134" i="42" s="1"/>
  <c r="R79" i="42" s="1"/>
  <c r="S148" i="42" s="1"/>
  <c r="S130" i="42"/>
  <c r="R129" i="42"/>
  <c r="R131" i="42" s="1"/>
  <c r="R140" i="42" s="1"/>
  <c r="S361" i="33"/>
  <c r="S87" i="47"/>
  <c r="S88" i="47"/>
  <c r="CK54" i="57"/>
  <c r="T67" i="40"/>
  <c r="T77" i="40"/>
  <c r="T78" i="40"/>
  <c r="T128" i="40"/>
  <c r="T112" i="40"/>
  <c r="CK58" i="57"/>
  <c r="T67" i="47"/>
  <c r="T78" i="47"/>
  <c r="T128" i="47"/>
  <c r="T77" i="47"/>
  <c r="T112" i="47"/>
  <c r="CK49" i="57"/>
  <c r="T39" i="33"/>
  <c r="T67" i="1"/>
  <c r="T128" i="1"/>
  <c r="T78" i="1"/>
  <c r="T77" i="1"/>
  <c r="T112" i="1"/>
  <c r="S363" i="33"/>
  <c r="S87" i="49"/>
  <c r="S88" i="49"/>
  <c r="CK59" i="57"/>
  <c r="T67" i="48"/>
  <c r="T78" i="48"/>
  <c r="T77" i="48"/>
  <c r="T128" i="48"/>
  <c r="T112" i="48"/>
  <c r="T288" i="51"/>
  <c r="T294" i="51" s="1"/>
  <c r="T290" i="51"/>
  <c r="CK53" i="57"/>
  <c r="T67" i="43"/>
  <c r="T77" i="43"/>
  <c r="T78" i="43"/>
  <c r="T128" i="43"/>
  <c r="T112" i="43"/>
  <c r="S212" i="51" l="1"/>
  <c r="S228" i="51" s="1"/>
  <c r="S403" i="33"/>
  <c r="S132" i="46"/>
  <c r="S133" i="46" s="1"/>
  <c r="S134" i="46" s="1"/>
  <c r="R79" i="46" s="1"/>
  <c r="S148" i="46" s="1"/>
  <c r="S90" i="46"/>
  <c r="R129" i="46"/>
  <c r="R131" i="46" s="1"/>
  <c r="R140" i="46" s="1"/>
  <c r="S130" i="46"/>
  <c r="S209" i="51"/>
  <c r="S225" i="51" s="1"/>
  <c r="S400" i="33"/>
  <c r="S132" i="40"/>
  <c r="S133" i="40" s="1"/>
  <c r="S134" i="40" s="1"/>
  <c r="S90" i="40"/>
  <c r="R129" i="40"/>
  <c r="R131" i="40" s="1"/>
  <c r="S130" i="40"/>
  <c r="S213" i="51"/>
  <c r="S229" i="51" s="1"/>
  <c r="S404" i="33"/>
  <c r="S132" i="47"/>
  <c r="S133" i="47" s="1"/>
  <c r="S134" i="47" s="1"/>
  <c r="R79" i="47" s="1"/>
  <c r="S148" i="47" s="1"/>
  <c r="S90" i="47"/>
  <c r="S130" i="47"/>
  <c r="R129" i="47"/>
  <c r="R131" i="47" s="1"/>
  <c r="R140" i="47" s="1"/>
  <c r="S211" i="51"/>
  <c r="S227" i="51" s="1"/>
  <c r="S402" i="33"/>
  <c r="S132" i="45"/>
  <c r="S133" i="45" s="1"/>
  <c r="S134" i="45" s="1"/>
  <c r="R79" i="45" s="1"/>
  <c r="S148" i="45" s="1"/>
  <c r="S90" i="45"/>
  <c r="R129" i="45"/>
  <c r="R131" i="45" s="1"/>
  <c r="R140" i="45" s="1"/>
  <c r="S130" i="45"/>
  <c r="T299" i="51"/>
  <c r="T116" i="40"/>
  <c r="T289" i="33" s="1"/>
  <c r="T119" i="40"/>
  <c r="T114" i="40"/>
  <c r="T115" i="40" s="1"/>
  <c r="T259" i="33" s="1"/>
  <c r="T274" i="33" s="1"/>
  <c r="T45" i="33"/>
  <c r="T297" i="51"/>
  <c r="T116" i="48"/>
  <c r="T294" i="33" s="1"/>
  <c r="T119" i="48"/>
  <c r="T114" i="48"/>
  <c r="T115" i="48" s="1"/>
  <c r="T264" i="33" s="1"/>
  <c r="T116" i="44"/>
  <c r="T290" i="33" s="1"/>
  <c r="T119" i="44"/>
  <c r="T114" i="44"/>
  <c r="T115" i="44" s="1"/>
  <c r="T260" i="33" s="1"/>
  <c r="T275" i="33" s="1"/>
  <c r="S326" i="33"/>
  <c r="S339" i="33" s="1"/>
  <c r="T116" i="45"/>
  <c r="T291" i="33" s="1"/>
  <c r="T119" i="45"/>
  <c r="T114" i="45"/>
  <c r="T115" i="45" s="1"/>
  <c r="T261" i="33" s="1"/>
  <c r="T276" i="33" s="1"/>
  <c r="S333" i="33"/>
  <c r="S346" i="33" s="1"/>
  <c r="CK61" i="57"/>
  <c r="S325" i="33"/>
  <c r="S338" i="33" s="1"/>
  <c r="T116" i="46"/>
  <c r="T292" i="33" s="1"/>
  <c r="T119" i="46"/>
  <c r="T114" i="46"/>
  <c r="T115" i="46" s="1"/>
  <c r="T262" i="33" s="1"/>
  <c r="T277" i="33" s="1"/>
  <c r="T116" i="47"/>
  <c r="T293" i="33" s="1"/>
  <c r="T119" i="47"/>
  <c r="T114" i="47"/>
  <c r="T115" i="47" s="1"/>
  <c r="T263" i="33" s="1"/>
  <c r="S210" i="51"/>
  <c r="S226" i="51" s="1"/>
  <c r="S401" i="33"/>
  <c r="S132" i="44"/>
  <c r="S133" i="44" s="1"/>
  <c r="S134" i="44" s="1"/>
  <c r="R79" i="44" s="1"/>
  <c r="S148" i="44" s="1"/>
  <c r="S90" i="44"/>
  <c r="R129" i="44"/>
  <c r="R131" i="44" s="1"/>
  <c r="R140" i="44" s="1"/>
  <c r="S130" i="44"/>
  <c r="T116" i="42"/>
  <c r="T287" i="33" s="1"/>
  <c r="T119" i="42"/>
  <c r="T114" i="42"/>
  <c r="T115" i="42" s="1"/>
  <c r="T257" i="33" s="1"/>
  <c r="T272" i="33" s="1"/>
  <c r="S93" i="41"/>
  <c r="S94" i="41" s="1"/>
  <c r="S91" i="41"/>
  <c r="T301" i="51"/>
  <c r="T116" i="1"/>
  <c r="T284" i="33" s="1"/>
  <c r="T119" i="1"/>
  <c r="T114" i="1"/>
  <c r="T115" i="1" s="1"/>
  <c r="T254" i="33" s="1"/>
  <c r="T269" i="33" s="1"/>
  <c r="T291" i="51"/>
  <c r="S93" i="48"/>
  <c r="S94" i="48" s="1"/>
  <c r="S91" i="48"/>
  <c r="T298" i="51"/>
  <c r="T292" i="51"/>
  <c r="T119" i="49"/>
  <c r="T116" i="49"/>
  <c r="T295" i="33" s="1"/>
  <c r="T114" i="49"/>
  <c r="T115" i="49" s="1"/>
  <c r="T265" i="33" s="1"/>
  <c r="T280" i="33" s="1"/>
  <c r="S215" i="51"/>
  <c r="S231" i="51" s="1"/>
  <c r="S406" i="33"/>
  <c r="S90" i="49"/>
  <c r="S132" i="49"/>
  <c r="S133" i="49" s="1"/>
  <c r="S134" i="49" s="1"/>
  <c r="R79" i="49" s="1"/>
  <c r="S148" i="49" s="1"/>
  <c r="R129" i="49"/>
  <c r="R131" i="49" s="1"/>
  <c r="R140" i="49" s="1"/>
  <c r="S130" i="49"/>
  <c r="S93" i="42"/>
  <c r="S94" i="42" s="1"/>
  <c r="S91" i="42"/>
  <c r="T293" i="51"/>
  <c r="T304" i="51" s="1"/>
  <c r="T119" i="41"/>
  <c r="T116" i="41"/>
  <c r="T286" i="33" s="1"/>
  <c r="T114" i="41"/>
  <c r="T115" i="41" s="1"/>
  <c r="T256" i="33" s="1"/>
  <c r="T271" i="33" s="1"/>
  <c r="T300" i="51"/>
  <c r="T296" i="51"/>
  <c r="S205" i="51"/>
  <c r="S221" i="51" s="1"/>
  <c r="S396" i="33"/>
  <c r="S132" i="32"/>
  <c r="S133" i="32" s="1"/>
  <c r="S134" i="32" s="1"/>
  <c r="R79" i="32" s="1"/>
  <c r="S148" i="32" s="1"/>
  <c r="S90" i="32"/>
  <c r="R129" i="32"/>
  <c r="R131" i="32" s="1"/>
  <c r="R140" i="32" s="1"/>
  <c r="S130" i="32"/>
  <c r="R131" i="1"/>
  <c r="R137" i="1"/>
  <c r="S93" i="1"/>
  <c r="S94" i="1" s="1"/>
  <c r="S91" i="1"/>
  <c r="T119" i="43"/>
  <c r="T116" i="43"/>
  <c r="T288" i="33" s="1"/>
  <c r="T114" i="43"/>
  <c r="T115" i="43" s="1"/>
  <c r="T258" i="33" s="1"/>
  <c r="T273" i="33" s="1"/>
  <c r="T119" i="32"/>
  <c r="T116" i="32"/>
  <c r="T285" i="33" s="1"/>
  <c r="T114" i="32"/>
  <c r="T115" i="32" s="1"/>
  <c r="T255" i="33" s="1"/>
  <c r="T270" i="33" s="1"/>
  <c r="S50" i="59"/>
  <c r="S52" i="33"/>
  <c r="S53" i="59" s="1"/>
  <c r="S87" i="33"/>
  <c r="S53" i="33"/>
  <c r="S54" i="59" s="1"/>
  <c r="S69" i="59"/>
  <c r="S136" i="1"/>
  <c r="R79" i="1"/>
  <c r="S148" i="1" s="1"/>
  <c r="S208" i="51"/>
  <c r="S224" i="51" s="1"/>
  <c r="S399" i="33"/>
  <c r="S409" i="33" s="1"/>
  <c r="S79" i="59" s="1"/>
  <c r="S132" i="43"/>
  <c r="S133" i="43" s="1"/>
  <c r="S134" i="43" s="1"/>
  <c r="R79" i="43" s="1"/>
  <c r="S148" i="43" s="1"/>
  <c r="S90" i="43"/>
  <c r="S130" i="43"/>
  <c r="R129" i="43"/>
  <c r="R131" i="43" s="1"/>
  <c r="R140" i="43" s="1"/>
  <c r="T308" i="51" l="1"/>
  <c r="T48" i="59"/>
  <c r="T121" i="40"/>
  <c r="T102" i="40"/>
  <c r="T71" i="40" s="1"/>
  <c r="T124" i="40"/>
  <c r="T121" i="46"/>
  <c r="T102" i="46"/>
  <c r="T71" i="46" s="1"/>
  <c r="T124" i="46"/>
  <c r="S93" i="43"/>
  <c r="S94" i="43" s="1"/>
  <c r="S91" i="43"/>
  <c r="S327" i="33"/>
  <c r="S340" i="33" s="1"/>
  <c r="S71" i="59"/>
  <c r="R79" i="40"/>
  <c r="S148" i="40" s="1"/>
  <c r="T305" i="51"/>
  <c r="T309" i="51" s="1"/>
  <c r="S410" i="33"/>
  <c r="S80" i="59" s="1"/>
  <c r="S93" i="47"/>
  <c r="S94" i="47" s="1"/>
  <c r="S91" i="47"/>
  <c r="R72" i="59"/>
  <c r="R140" i="40"/>
  <c r="S93" i="32"/>
  <c r="S94" i="32" s="1"/>
  <c r="S91" i="32"/>
  <c r="T121" i="41"/>
  <c r="T102" i="41"/>
  <c r="T71" i="41" s="1"/>
  <c r="T124" i="41"/>
  <c r="S408" i="33"/>
  <c r="S78" i="59" s="1"/>
  <c r="S324" i="33"/>
  <c r="S337" i="33" s="1"/>
  <c r="S93" i="49"/>
  <c r="S94" i="49" s="1"/>
  <c r="S91" i="49"/>
  <c r="S411" i="33"/>
  <c r="S81" i="59" s="1"/>
  <c r="T102" i="47"/>
  <c r="T71" i="47" s="1"/>
  <c r="T124" i="47"/>
  <c r="T121" i="47"/>
  <c r="S323" i="33"/>
  <c r="S93" i="45"/>
  <c r="S94" i="45" s="1"/>
  <c r="S91" i="45"/>
  <c r="T102" i="45"/>
  <c r="T71" i="45" s="1"/>
  <c r="T124" i="45"/>
  <c r="T121" i="45"/>
  <c r="T121" i="1"/>
  <c r="T102" i="1"/>
  <c r="T71" i="1" s="1"/>
  <c r="T124" i="1"/>
  <c r="T102" i="42"/>
  <c r="T71" i="42" s="1"/>
  <c r="T124" i="42"/>
  <c r="T121" i="42"/>
  <c r="T121" i="44"/>
  <c r="T124" i="44"/>
  <c r="T102" i="44"/>
  <c r="T71" i="44" s="1"/>
  <c r="S93" i="46"/>
  <c r="S94" i="46" s="1"/>
  <c r="S91" i="46"/>
  <c r="S334" i="33"/>
  <c r="S347" i="33" s="1"/>
  <c r="T296" i="33"/>
  <c r="S331" i="33"/>
  <c r="S344" i="33" s="1"/>
  <c r="S93" i="44"/>
  <c r="S94" i="44" s="1"/>
  <c r="S91" i="44"/>
  <c r="T102" i="32"/>
  <c r="T71" i="32" s="1"/>
  <c r="T124" i="32"/>
  <c r="T121" i="32"/>
  <c r="S332" i="33"/>
  <c r="S345" i="33" s="1"/>
  <c r="T279" i="33"/>
  <c r="S329" i="33"/>
  <c r="S342" i="33" s="1"/>
  <c r="T278" i="33"/>
  <c r="T281" i="33" s="1"/>
  <c r="S330" i="33"/>
  <c r="S343" i="33" s="1"/>
  <c r="T121" i="49"/>
  <c r="T124" i="49"/>
  <c r="T102" i="49"/>
  <c r="T71" i="49" s="1"/>
  <c r="T102" i="43"/>
  <c r="T71" i="43" s="1"/>
  <c r="T121" i="43"/>
  <c r="T124" i="43"/>
  <c r="R70" i="59"/>
  <c r="R140" i="1"/>
  <c r="S93" i="40"/>
  <c r="S94" i="40" s="1"/>
  <c r="S91" i="40"/>
  <c r="T121" i="48"/>
  <c r="T124" i="48"/>
  <c r="T102" i="48"/>
  <c r="T71" i="48" s="1"/>
  <c r="T423" i="51" l="1"/>
  <c r="T70" i="48"/>
  <c r="T124" i="33"/>
  <c r="T101" i="33" s="1"/>
  <c r="T419" i="51"/>
  <c r="T70" i="44"/>
  <c r="T416" i="51"/>
  <c r="T70" i="42"/>
  <c r="S336" i="33"/>
  <c r="T160" i="33"/>
  <c r="T86" i="40"/>
  <c r="T165" i="33"/>
  <c r="T86" i="48"/>
  <c r="T161" i="33"/>
  <c r="T86" i="44"/>
  <c r="T420" i="51"/>
  <c r="T70" i="45"/>
  <c r="T418" i="51"/>
  <c r="T70" i="40"/>
  <c r="T415" i="51"/>
  <c r="T70" i="41"/>
  <c r="T155" i="33"/>
  <c r="T86" i="1"/>
  <c r="S328" i="33"/>
  <c r="S341" i="33" s="1"/>
  <c r="T424" i="51"/>
  <c r="T70" i="49"/>
  <c r="T166" i="33"/>
  <c r="T86" i="49"/>
  <c r="T156" i="33"/>
  <c r="T86" i="32"/>
  <c r="T162" i="33"/>
  <c r="T86" i="45"/>
  <c r="T163" i="33"/>
  <c r="T86" i="46"/>
  <c r="T164" i="33"/>
  <c r="T86" i="47"/>
  <c r="T157" i="33"/>
  <c r="T86" i="41"/>
  <c r="T413" i="51"/>
  <c r="T56" i="33"/>
  <c r="T70" i="1"/>
  <c r="T421" i="51"/>
  <c r="T70" i="46"/>
  <c r="T422" i="51"/>
  <c r="T70" i="47"/>
  <c r="T414" i="51"/>
  <c r="T70" i="32"/>
  <c r="T306" i="51"/>
  <c r="T159" i="33"/>
  <c r="T86" i="43"/>
  <c r="T158" i="33"/>
  <c r="T86" i="42"/>
  <c r="T417" i="51"/>
  <c r="T70" i="43"/>
  <c r="T310" i="51"/>
  <c r="T240" i="33" l="1"/>
  <c r="T225" i="33"/>
  <c r="T346" i="51"/>
  <c r="T354" i="51"/>
  <c r="T344" i="51"/>
  <c r="T353" i="51"/>
  <c r="T348" i="51"/>
  <c r="T345" i="51"/>
  <c r="T349" i="51"/>
  <c r="T350" i="51"/>
  <c r="T352" i="51"/>
  <c r="T355" i="51"/>
  <c r="T347" i="51"/>
  <c r="T351" i="51"/>
  <c r="T56" i="59"/>
  <c r="T57" i="33"/>
  <c r="T57" i="59" s="1"/>
  <c r="T64" i="33"/>
  <c r="T250" i="33"/>
  <c r="T235" i="33"/>
  <c r="T242" i="33"/>
  <c r="T227" i="33"/>
  <c r="T245" i="33"/>
  <c r="T230" i="33"/>
  <c r="T249" i="33"/>
  <c r="T234" i="33"/>
  <c r="T425" i="51"/>
  <c r="S366" i="33"/>
  <c r="T247" i="33"/>
  <c r="T232" i="33"/>
  <c r="T243" i="33"/>
  <c r="T228" i="33"/>
  <c r="T5" i="59"/>
  <c r="T241" i="33"/>
  <c r="T226" i="33"/>
  <c r="T184" i="33"/>
  <c r="T167" i="33"/>
  <c r="T239" i="33"/>
  <c r="T224" i="33"/>
  <c r="T244" i="33"/>
  <c r="T229" i="33"/>
  <c r="T248" i="33"/>
  <c r="T233" i="33"/>
  <c r="T246" i="33"/>
  <c r="T231" i="33"/>
  <c r="T236" i="33" l="1"/>
  <c r="T61" i="59"/>
  <c r="T65" i="33"/>
  <c r="U84" i="33" s="1"/>
  <c r="T113" i="33"/>
  <c r="T119" i="33" s="1"/>
  <c r="T185" i="33"/>
  <c r="T114" i="33" s="1"/>
  <c r="T186" i="33"/>
  <c r="T55" i="59"/>
  <c r="T55" i="33"/>
  <c r="U59" i="33"/>
  <c r="R9" i="59"/>
  <c r="S376" i="33"/>
  <c r="T251" i="33"/>
  <c r="U9" i="55" l="1"/>
  <c r="U91" i="33"/>
  <c r="V61" i="33"/>
  <c r="U60" i="33"/>
  <c r="T71" i="33"/>
  <c r="T63" i="59" l="1"/>
  <c r="T70" i="33"/>
  <c r="U58" i="59"/>
  <c r="U4" i="56"/>
  <c r="V59" i="59"/>
  <c r="W62" i="33"/>
  <c r="W60" i="59" s="1"/>
  <c r="U8" i="55"/>
  <c r="U107" i="42"/>
  <c r="U106" i="42" s="1"/>
  <c r="U109" i="42" s="1"/>
  <c r="U103" i="42" s="1"/>
  <c r="U107" i="1"/>
  <c r="U107" i="32"/>
  <c r="U106" i="32" s="1"/>
  <c r="U109" i="32" s="1"/>
  <c r="U103" i="32" s="1"/>
  <c r="U107" i="43"/>
  <c r="U106" i="43" s="1"/>
  <c r="U109" i="43" s="1"/>
  <c r="U103" i="43" s="1"/>
  <c r="U107" i="41"/>
  <c r="U106" i="41" s="1"/>
  <c r="U109" i="41" s="1"/>
  <c r="U103" i="41" s="1"/>
  <c r="U107" i="40"/>
  <c r="U106" i="40" s="1"/>
  <c r="U109" i="40" s="1"/>
  <c r="U103" i="40" s="1"/>
  <c r="U107" i="44"/>
  <c r="U106" i="44" s="1"/>
  <c r="U109" i="44" s="1"/>
  <c r="U103" i="44" s="1"/>
  <c r="U107" i="49"/>
  <c r="U106" i="49" s="1"/>
  <c r="U109" i="49" s="1"/>
  <c r="U103" i="49" s="1"/>
  <c r="U107" i="46"/>
  <c r="U106" i="46" s="1"/>
  <c r="U109" i="46" s="1"/>
  <c r="U103" i="46" s="1"/>
  <c r="U107" i="45"/>
  <c r="U106" i="45" s="1"/>
  <c r="U109" i="45" s="1"/>
  <c r="U103" i="45" s="1"/>
  <c r="U107" i="47"/>
  <c r="U106" i="47" s="1"/>
  <c r="U109" i="47" s="1"/>
  <c r="U103" i="47" s="1"/>
  <c r="U107" i="48"/>
  <c r="U106" i="48" s="1"/>
  <c r="U109" i="48" s="1"/>
  <c r="U103" i="48" s="1"/>
  <c r="U101" i="45" l="1"/>
  <c r="U216" i="33" s="1"/>
  <c r="U66" i="45"/>
  <c r="U101" i="44"/>
  <c r="U215" i="33" s="1"/>
  <c r="U66" i="44"/>
  <c r="U101" i="46"/>
  <c r="U217" i="33" s="1"/>
  <c r="U66" i="46"/>
  <c r="U101" i="41"/>
  <c r="U211" i="33" s="1"/>
  <c r="U66" i="41"/>
  <c r="U101" i="47"/>
  <c r="U218" i="33" s="1"/>
  <c r="U66" i="47"/>
  <c r="U101" i="43"/>
  <c r="U213" i="33" s="1"/>
  <c r="U66" i="43"/>
  <c r="U90" i="33"/>
  <c r="U83" i="33"/>
  <c r="U101" i="48"/>
  <c r="U219" i="33" s="1"/>
  <c r="U66" i="48"/>
  <c r="U101" i="42"/>
  <c r="U212" i="33" s="1"/>
  <c r="U66" i="42"/>
  <c r="U101" i="40"/>
  <c r="U214" i="33" s="1"/>
  <c r="U66" i="40"/>
  <c r="U97" i="33"/>
  <c r="U106" i="1"/>
  <c r="U101" i="49"/>
  <c r="U220" i="33" s="1"/>
  <c r="U66" i="49"/>
  <c r="U101" i="32"/>
  <c r="U210" i="33" s="1"/>
  <c r="U66" i="32"/>
  <c r="T62" i="59"/>
  <c r="T81" i="1"/>
  <c r="T62" i="1" s="1"/>
  <c r="T63" i="1" s="1"/>
  <c r="T81" i="32"/>
  <c r="T62" i="32" s="1"/>
  <c r="T63" i="32" s="1"/>
  <c r="T369" i="33"/>
  <c r="T375" i="33" s="1"/>
  <c r="T81" i="41"/>
  <c r="T62" i="41" s="1"/>
  <c r="T63" i="41" s="1"/>
  <c r="T81" i="42"/>
  <c r="T62" i="42" s="1"/>
  <c r="T63" i="42" s="1"/>
  <c r="T81" i="43"/>
  <c r="T62" i="43" s="1"/>
  <c r="T63" i="43" s="1"/>
  <c r="T81" i="40"/>
  <c r="T62" i="40" s="1"/>
  <c r="T63" i="40" s="1"/>
  <c r="T81" i="44"/>
  <c r="T62" i="44" s="1"/>
  <c r="T63" i="44" s="1"/>
  <c r="T81" i="45"/>
  <c r="T62" i="45" s="1"/>
  <c r="T63" i="45" s="1"/>
  <c r="T81" i="49"/>
  <c r="T62" i="49" s="1"/>
  <c r="T63" i="49" s="1"/>
  <c r="T81" i="48"/>
  <c r="T62" i="48" s="1"/>
  <c r="T63" i="48" s="1"/>
  <c r="T81" i="46"/>
  <c r="T62" i="46" s="1"/>
  <c r="T63" i="46" s="1"/>
  <c r="T81" i="47"/>
  <c r="T62" i="47" s="1"/>
  <c r="T63" i="47" s="1"/>
  <c r="T3" i="56"/>
  <c r="U72" i="33"/>
  <c r="T64" i="41" l="1"/>
  <c r="T65" i="41" s="1"/>
  <c r="T68" i="41" s="1"/>
  <c r="T155" i="41"/>
  <c r="U96" i="33"/>
  <c r="U104" i="33" s="1"/>
  <c r="U109" i="1"/>
  <c r="U103" i="1" s="1"/>
  <c r="T64" i="47"/>
  <c r="T65" i="47" s="1"/>
  <c r="T68" i="47" s="1"/>
  <c r="T155" i="47"/>
  <c r="T155" i="1"/>
  <c r="T64" i="1"/>
  <c r="T65" i="1" s="1"/>
  <c r="T155" i="46"/>
  <c r="T64" i="46"/>
  <c r="T65" i="46" s="1"/>
  <c r="T68" i="46" s="1"/>
  <c r="T64" i="44"/>
  <c r="T65" i="44" s="1"/>
  <c r="T68" i="44" s="1"/>
  <c r="T155" i="44"/>
  <c r="T64" i="49"/>
  <c r="T65" i="49" s="1"/>
  <c r="T68" i="49" s="1"/>
  <c r="T155" i="49"/>
  <c r="T55" i="56"/>
  <c r="T56" i="56" s="1"/>
  <c r="T37" i="56"/>
  <c r="T38" i="56" s="1"/>
  <c r="T47" i="56"/>
  <c r="T42" i="56"/>
  <c r="T43" i="56" s="1"/>
  <c r="T64" i="45"/>
  <c r="T65" i="45" s="1"/>
  <c r="T68" i="45" s="1"/>
  <c r="T155" i="45"/>
  <c r="T64" i="43"/>
  <c r="T65" i="43" s="1"/>
  <c r="T68" i="43" s="1"/>
  <c r="T155" i="43"/>
  <c r="T64" i="32"/>
  <c r="T65" i="32" s="1"/>
  <c r="T68" i="32" s="1"/>
  <c r="T155" i="32"/>
  <c r="U64" i="59"/>
  <c r="T155" i="48"/>
  <c r="T64" i="48"/>
  <c r="T65" i="48" s="1"/>
  <c r="T68" i="48" s="1"/>
  <c r="T64" i="40"/>
  <c r="T65" i="40" s="1"/>
  <c r="T68" i="40" s="1"/>
  <c r="T155" i="40"/>
  <c r="T64" i="42"/>
  <c r="T65" i="42" s="1"/>
  <c r="T68" i="42" s="1"/>
  <c r="T155" i="42"/>
  <c r="T59" i="56" l="1"/>
  <c r="T60" i="56"/>
  <c r="T133" i="33" s="1"/>
  <c r="T73" i="49"/>
  <c r="U74" i="49" s="1"/>
  <c r="T84" i="49"/>
  <c r="T139" i="49"/>
  <c r="T139" i="46"/>
  <c r="T73" i="46"/>
  <c r="U74" i="46" s="1"/>
  <c r="T43" i="33"/>
  <c r="T68" i="1"/>
  <c r="U46" i="56"/>
  <c r="T49" i="56"/>
  <c r="T73" i="48"/>
  <c r="U74" i="48" s="1"/>
  <c r="T139" i="48"/>
  <c r="T73" i="43"/>
  <c r="U74" i="43" s="1"/>
  <c r="T139" i="43"/>
  <c r="T52" i="56"/>
  <c r="T139" i="40"/>
  <c r="T84" i="40"/>
  <c r="T73" i="40"/>
  <c r="U74" i="40" s="1"/>
  <c r="U101" i="1"/>
  <c r="U209" i="33" s="1"/>
  <c r="U66" i="1"/>
  <c r="U41" i="56"/>
  <c r="T139" i="44"/>
  <c r="T73" i="44"/>
  <c r="U74" i="44" s="1"/>
  <c r="T84" i="42"/>
  <c r="T139" i="42"/>
  <c r="T73" i="42"/>
  <c r="U74" i="42" s="1"/>
  <c r="T139" i="45"/>
  <c r="T73" i="45"/>
  <c r="U74" i="45" s="1"/>
  <c r="T139" i="47"/>
  <c r="T73" i="47"/>
  <c r="U74" i="47" s="1"/>
  <c r="T73" i="32"/>
  <c r="U74" i="32" s="1"/>
  <c r="T84" i="32"/>
  <c r="T139" i="32"/>
  <c r="T73" i="41"/>
  <c r="U74" i="41" s="1"/>
  <c r="T139" i="41"/>
  <c r="T84" i="43" l="1"/>
  <c r="U282" i="51"/>
  <c r="U85" i="44"/>
  <c r="U61" i="44"/>
  <c r="T84" i="44"/>
  <c r="U281" i="51"/>
  <c r="U85" i="40"/>
  <c r="U61" i="40"/>
  <c r="T355" i="33"/>
  <c r="T87" i="42"/>
  <c r="T88" i="42"/>
  <c r="T84" i="48"/>
  <c r="U284" i="51"/>
  <c r="U85" i="46"/>
  <c r="U61" i="46"/>
  <c r="U280" i="51"/>
  <c r="U85" i="43"/>
  <c r="U61" i="43"/>
  <c r="T48" i="56"/>
  <c r="T38" i="33"/>
  <c r="T40" i="33"/>
  <c r="T42" i="33"/>
  <c r="T47" i="59" s="1"/>
  <c r="T44" i="33"/>
  <c r="T84" i="46"/>
  <c r="U283" i="51"/>
  <c r="U85" i="45"/>
  <c r="U61" i="45"/>
  <c r="T357" i="33"/>
  <c r="T88" i="40"/>
  <c r="T87" i="40"/>
  <c r="T83" i="40"/>
  <c r="U286" i="51"/>
  <c r="U85" i="48"/>
  <c r="U61" i="48"/>
  <c r="T84" i="41"/>
  <c r="T353" i="33"/>
  <c r="T88" i="32"/>
  <c r="T87" i="32"/>
  <c r="U285" i="51"/>
  <c r="U85" i="47"/>
  <c r="U61" i="47"/>
  <c r="T363" i="33"/>
  <c r="T88" i="49"/>
  <c r="T87" i="49"/>
  <c r="U279" i="51"/>
  <c r="U85" i="42"/>
  <c r="U61" i="42"/>
  <c r="T132" i="33"/>
  <c r="T75" i="59" s="1"/>
  <c r="T61" i="56"/>
  <c r="U278" i="51"/>
  <c r="U85" i="41"/>
  <c r="U61" i="41"/>
  <c r="T46" i="33"/>
  <c r="T49" i="59" s="1"/>
  <c r="T84" i="1"/>
  <c r="T73" i="1"/>
  <c r="U74" i="1" s="1"/>
  <c r="T139" i="1"/>
  <c r="U277" i="51"/>
  <c r="U85" i="32"/>
  <c r="U61" i="32"/>
  <c r="T84" i="47"/>
  <c r="U287" i="51"/>
  <c r="U85" i="49"/>
  <c r="U61" i="49"/>
  <c r="T84" i="45"/>
  <c r="T360" i="33" l="1"/>
  <c r="T88" i="46"/>
  <c r="T87" i="46"/>
  <c r="CL58" i="57"/>
  <c r="U67" i="47"/>
  <c r="U128" i="47"/>
  <c r="U77" i="47"/>
  <c r="U78" i="47"/>
  <c r="U112" i="47"/>
  <c r="T354" i="33"/>
  <c r="T88" i="41"/>
  <c r="T87" i="41"/>
  <c r="CL50" i="57"/>
  <c r="U67" i="32"/>
  <c r="U128" i="32"/>
  <c r="U77" i="32"/>
  <c r="U78" i="32"/>
  <c r="U112" i="32"/>
  <c r="T215" i="51"/>
  <c r="T231" i="51" s="1"/>
  <c r="T406" i="33"/>
  <c r="T90" i="49"/>
  <c r="T132" i="49"/>
  <c r="T133" i="49" s="1"/>
  <c r="T134" i="49" s="1"/>
  <c r="S79" i="49" s="1"/>
  <c r="T148" i="49" s="1"/>
  <c r="T130" i="49"/>
  <c r="S129" i="49"/>
  <c r="S131" i="49" s="1"/>
  <c r="S140" i="49" s="1"/>
  <c r="T358" i="33"/>
  <c r="T87" i="44"/>
  <c r="T88" i="44"/>
  <c r="CL60" i="57"/>
  <c r="U67" i="49"/>
  <c r="U78" i="49"/>
  <c r="U77" i="49"/>
  <c r="U128" i="49"/>
  <c r="U112" i="49"/>
  <c r="T207" i="51"/>
  <c r="T223" i="51" s="1"/>
  <c r="T398" i="33"/>
  <c r="T90" i="42"/>
  <c r="T132" i="42"/>
  <c r="T133" i="42" s="1"/>
  <c r="T134" i="42" s="1"/>
  <c r="S79" i="42" s="1"/>
  <c r="T148" i="42" s="1"/>
  <c r="S129" i="42"/>
  <c r="S131" i="42" s="1"/>
  <c r="S140" i="42" s="1"/>
  <c r="T130" i="42"/>
  <c r="CL54" i="57"/>
  <c r="U67" i="40"/>
  <c r="U77" i="40"/>
  <c r="U128" i="40"/>
  <c r="U78" i="40"/>
  <c r="U112" i="40"/>
  <c r="T209" i="51"/>
  <c r="T225" i="51" s="1"/>
  <c r="T400" i="33"/>
  <c r="T132" i="40"/>
  <c r="T133" i="40" s="1"/>
  <c r="T134" i="40" s="1"/>
  <c r="T90" i="40"/>
  <c r="T130" i="40"/>
  <c r="S129" i="40"/>
  <c r="S131" i="40" s="1"/>
  <c r="CL55" i="57"/>
  <c r="U77" i="44"/>
  <c r="U128" i="44"/>
  <c r="U67" i="44"/>
  <c r="U78" i="44"/>
  <c r="U112" i="44"/>
  <c r="T134" i="33"/>
  <c r="T76" i="59" s="1"/>
  <c r="T62" i="56"/>
  <c r="T135" i="33" s="1"/>
  <c r="CL57" i="57"/>
  <c r="U128" i="46"/>
  <c r="U77" i="46"/>
  <c r="U78" i="46"/>
  <c r="U67" i="46"/>
  <c r="U112" i="46"/>
  <c r="T359" i="33"/>
  <c r="T87" i="45"/>
  <c r="T88" i="45"/>
  <c r="CL59" i="57"/>
  <c r="U67" i="48"/>
  <c r="U77" i="48"/>
  <c r="U78" i="48"/>
  <c r="U128" i="48"/>
  <c r="U112" i="48"/>
  <c r="T48" i="33"/>
  <c r="T352" i="33"/>
  <c r="T87" i="1"/>
  <c r="T88" i="1"/>
  <c r="T83" i="1"/>
  <c r="CL56" i="57"/>
  <c r="U128" i="45"/>
  <c r="U67" i="45"/>
  <c r="U78" i="45"/>
  <c r="U77" i="45"/>
  <c r="U112" i="45"/>
  <c r="CL52" i="57"/>
  <c r="U67" i="42"/>
  <c r="U78" i="42"/>
  <c r="U128" i="42"/>
  <c r="U77" i="42"/>
  <c r="U112" i="42"/>
  <c r="T362" i="33"/>
  <c r="T88" i="48"/>
  <c r="T87" i="48"/>
  <c r="T361" i="33"/>
  <c r="T88" i="47"/>
  <c r="T87" i="47"/>
  <c r="CL53" i="57"/>
  <c r="U67" i="43"/>
  <c r="U77" i="43"/>
  <c r="U128" i="43"/>
  <c r="U78" i="43"/>
  <c r="U112" i="43"/>
  <c r="T205" i="51"/>
  <c r="T221" i="51" s="1"/>
  <c r="T396" i="33"/>
  <c r="T132" i="32"/>
  <c r="T133" i="32" s="1"/>
  <c r="T134" i="32" s="1"/>
  <c r="S79" i="32" s="1"/>
  <c r="T148" i="32" s="1"/>
  <c r="T90" i="32"/>
  <c r="S129" i="32"/>
  <c r="S131" i="32" s="1"/>
  <c r="S140" i="32" s="1"/>
  <c r="T130" i="32"/>
  <c r="U276" i="51"/>
  <c r="U85" i="1"/>
  <c r="U49" i="33" s="1"/>
  <c r="U51" i="59" s="1"/>
  <c r="U61" i="1"/>
  <c r="CL51" i="57"/>
  <c r="U67" i="41"/>
  <c r="U78" i="41"/>
  <c r="U77" i="41"/>
  <c r="U128" i="41"/>
  <c r="U112" i="41"/>
  <c r="T356" i="33"/>
  <c r="T88" i="43"/>
  <c r="T87" i="43"/>
  <c r="T204" i="51" l="1"/>
  <c r="T220" i="51" s="1"/>
  <c r="T395" i="33"/>
  <c r="T132" i="1"/>
  <c r="T133" i="1" s="1"/>
  <c r="T134" i="1" s="1"/>
  <c r="T90" i="1"/>
  <c r="T130" i="1"/>
  <c r="S129" i="1"/>
  <c r="U119" i="40"/>
  <c r="U116" i="40"/>
  <c r="U289" i="33" s="1"/>
  <c r="U114" i="40"/>
  <c r="U115" i="40" s="1"/>
  <c r="U259" i="33" s="1"/>
  <c r="U274" i="33" s="1"/>
  <c r="U119" i="32"/>
  <c r="U116" i="32"/>
  <c r="U285" i="33" s="1"/>
  <c r="U114" i="32"/>
  <c r="U115" i="32" s="1"/>
  <c r="U255" i="33" s="1"/>
  <c r="U270" i="33" s="1"/>
  <c r="T51" i="33"/>
  <c r="T52" i="59" s="1"/>
  <c r="T71" i="59"/>
  <c r="S79" i="40"/>
  <c r="T148" i="40" s="1"/>
  <c r="T93" i="49"/>
  <c r="T94" i="49" s="1"/>
  <c r="T91" i="49"/>
  <c r="U119" i="42"/>
  <c r="U116" i="42"/>
  <c r="U287" i="33" s="1"/>
  <c r="U114" i="42"/>
  <c r="U115" i="42" s="1"/>
  <c r="U257" i="33" s="1"/>
  <c r="U272" i="33" s="1"/>
  <c r="S72" i="59"/>
  <c r="S140" i="40"/>
  <c r="T364" i="33"/>
  <c r="U119" i="48"/>
  <c r="U116" i="48"/>
  <c r="U294" i="33" s="1"/>
  <c r="U114" i="48"/>
  <c r="U115" i="48" s="1"/>
  <c r="U264" i="33" s="1"/>
  <c r="U279" i="33" s="1"/>
  <c r="T214" i="51"/>
  <c r="T230" i="51" s="1"/>
  <c r="T405" i="33"/>
  <c r="T132" i="48"/>
  <c r="T133" i="48" s="1"/>
  <c r="T134" i="48" s="1"/>
  <c r="S79" i="48" s="1"/>
  <c r="T148" i="48" s="1"/>
  <c r="T90" i="48"/>
  <c r="T130" i="48"/>
  <c r="S129" i="48"/>
  <c r="S131" i="48" s="1"/>
  <c r="S140" i="48" s="1"/>
  <c r="CL49" i="57"/>
  <c r="CL61" i="57" s="1"/>
  <c r="U67" i="1"/>
  <c r="U45" i="33" s="1"/>
  <c r="U39" i="33"/>
  <c r="U128" i="1"/>
  <c r="U77" i="1"/>
  <c r="U78" i="1"/>
  <c r="U112" i="1"/>
  <c r="T50" i="59"/>
  <c r="T87" i="33"/>
  <c r="T52" i="33"/>
  <c r="T53" i="59" s="1"/>
  <c r="T53" i="33"/>
  <c r="T54" i="59" s="1"/>
  <c r="T211" i="51"/>
  <c r="T227" i="51" s="1"/>
  <c r="T402" i="33"/>
  <c r="T132" i="45"/>
  <c r="T133" i="45" s="1"/>
  <c r="T134" i="45" s="1"/>
  <c r="S79" i="45" s="1"/>
  <c r="T148" i="45" s="1"/>
  <c r="T90" i="45"/>
  <c r="S129" i="45"/>
  <c r="S131" i="45" s="1"/>
  <c r="S140" i="45" s="1"/>
  <c r="T130" i="45"/>
  <c r="T326" i="33"/>
  <c r="T339" i="33" s="1"/>
  <c r="U119" i="49"/>
  <c r="U116" i="49"/>
  <c r="U295" i="33" s="1"/>
  <c r="U114" i="49"/>
  <c r="U115" i="49" s="1"/>
  <c r="U265" i="33" s="1"/>
  <c r="T77" i="59"/>
  <c r="U50" i="42"/>
  <c r="U50" i="43"/>
  <c r="U50" i="47"/>
  <c r="U50" i="49"/>
  <c r="U50" i="32"/>
  <c r="U50" i="40"/>
  <c r="U50" i="41"/>
  <c r="U50" i="46"/>
  <c r="U50" i="48"/>
  <c r="U50" i="44"/>
  <c r="U50" i="45"/>
  <c r="U50" i="1"/>
  <c r="T93" i="32"/>
  <c r="T94" i="32" s="1"/>
  <c r="T91" i="32"/>
  <c r="T334" i="33"/>
  <c r="T347" i="33" s="1"/>
  <c r="T206" i="51"/>
  <c r="T222" i="51" s="1"/>
  <c r="T397" i="33"/>
  <c r="T132" i="41"/>
  <c r="T133" i="41" s="1"/>
  <c r="T134" i="41" s="1"/>
  <c r="S79" i="41" s="1"/>
  <c r="T148" i="41" s="1"/>
  <c r="T90" i="41"/>
  <c r="T130" i="41"/>
  <c r="S129" i="41"/>
  <c r="S131" i="41" s="1"/>
  <c r="S140" i="41" s="1"/>
  <c r="U119" i="47"/>
  <c r="U116" i="47"/>
  <c r="U293" i="33" s="1"/>
  <c r="U114" i="47"/>
  <c r="U115" i="47" s="1"/>
  <c r="U263" i="33" s="1"/>
  <c r="U278" i="33" s="1"/>
  <c r="U119" i="43"/>
  <c r="U116" i="43"/>
  <c r="U288" i="33" s="1"/>
  <c r="U114" i="43"/>
  <c r="U115" i="43" s="1"/>
  <c r="U258" i="33" s="1"/>
  <c r="U273" i="33" s="1"/>
  <c r="T208" i="51"/>
  <c r="T224" i="51" s="1"/>
  <c r="T399" i="33"/>
  <c r="T132" i="43"/>
  <c r="T133" i="43" s="1"/>
  <c r="T134" i="43" s="1"/>
  <c r="S79" i="43" s="1"/>
  <c r="T148" i="43" s="1"/>
  <c r="T90" i="43"/>
  <c r="T130" i="43"/>
  <c r="S129" i="43"/>
  <c r="S131" i="43" s="1"/>
  <c r="S140" i="43" s="1"/>
  <c r="U116" i="41"/>
  <c r="U286" i="33" s="1"/>
  <c r="U119" i="41"/>
  <c r="U114" i="41"/>
  <c r="U115" i="41" s="1"/>
  <c r="U256" i="33" s="1"/>
  <c r="U271" i="33" s="1"/>
  <c r="U116" i="45"/>
  <c r="U291" i="33" s="1"/>
  <c r="U119" i="45"/>
  <c r="U114" i="45"/>
  <c r="U115" i="45" s="1"/>
  <c r="U261" i="33" s="1"/>
  <c r="U116" i="44"/>
  <c r="U290" i="33" s="1"/>
  <c r="U119" i="44"/>
  <c r="U114" i="44"/>
  <c r="U115" i="44" s="1"/>
  <c r="U260" i="33" s="1"/>
  <c r="T324" i="33"/>
  <c r="T337" i="33" s="1"/>
  <c r="T93" i="40"/>
  <c r="T94" i="40" s="1"/>
  <c r="T91" i="40"/>
  <c r="T213" i="51"/>
  <c r="T229" i="51" s="1"/>
  <c r="T404" i="33"/>
  <c r="T132" i="47"/>
  <c r="T133" i="47" s="1"/>
  <c r="T134" i="47" s="1"/>
  <c r="S79" i="47" s="1"/>
  <c r="T148" i="47" s="1"/>
  <c r="T90" i="47"/>
  <c r="T130" i="47"/>
  <c r="S129" i="47"/>
  <c r="S131" i="47" s="1"/>
  <c r="S140" i="47" s="1"/>
  <c r="U116" i="46"/>
  <c r="U292" i="33" s="1"/>
  <c r="U119" i="46"/>
  <c r="U114" i="46"/>
  <c r="U115" i="46" s="1"/>
  <c r="U262" i="33" s="1"/>
  <c r="U277" i="33" s="1"/>
  <c r="T212" i="51"/>
  <c r="T228" i="51" s="1"/>
  <c r="T403" i="33"/>
  <c r="T132" i="46"/>
  <c r="T133" i="46" s="1"/>
  <c r="T134" i="46" s="1"/>
  <c r="S79" i="46" s="1"/>
  <c r="T148" i="46" s="1"/>
  <c r="T90" i="46"/>
  <c r="T130" i="46"/>
  <c r="S129" i="46"/>
  <c r="S131" i="46" s="1"/>
  <c r="S140" i="46" s="1"/>
  <c r="T210" i="51"/>
  <c r="T226" i="51" s="1"/>
  <c r="T401" i="33"/>
  <c r="T132" i="44"/>
  <c r="T133" i="44" s="1"/>
  <c r="T134" i="44" s="1"/>
  <c r="S79" i="44" s="1"/>
  <c r="T148" i="44" s="1"/>
  <c r="T90" i="44"/>
  <c r="T130" i="44"/>
  <c r="S129" i="44"/>
  <c r="S131" i="44" s="1"/>
  <c r="S140" i="44" s="1"/>
  <c r="T93" i="42"/>
  <c r="T94" i="42" s="1"/>
  <c r="T91" i="42"/>
  <c r="U288" i="51"/>
  <c r="U290" i="51"/>
  <c r="U121" i="49" l="1"/>
  <c r="U124" i="49"/>
  <c r="U102" i="49"/>
  <c r="U71" i="49" s="1"/>
  <c r="T333" i="33"/>
  <c r="T346" i="33" s="1"/>
  <c r="T327" i="33"/>
  <c r="T340" i="33" s="1"/>
  <c r="T93" i="48"/>
  <c r="T94" i="48" s="1"/>
  <c r="T91" i="48"/>
  <c r="T93" i="46"/>
  <c r="T94" i="46" s="1"/>
  <c r="T91" i="46"/>
  <c r="U116" i="1"/>
  <c r="U284" i="33" s="1"/>
  <c r="U296" i="33" s="1"/>
  <c r="U119" i="1"/>
  <c r="U114" i="1"/>
  <c r="U115" i="1" s="1"/>
  <c r="U254" i="33" s="1"/>
  <c r="U269" i="33" s="1"/>
  <c r="U281" i="33" s="1"/>
  <c r="T330" i="33"/>
  <c r="T343" i="33" s="1"/>
  <c r="U124" i="40"/>
  <c r="U121" i="40"/>
  <c r="U102" i="40"/>
  <c r="U71" i="40" s="1"/>
  <c r="T329" i="33"/>
  <c r="T342" i="33" s="1"/>
  <c r="T93" i="45"/>
  <c r="T94" i="45" s="1"/>
  <c r="T91" i="45"/>
  <c r="U124" i="32"/>
  <c r="U121" i="32"/>
  <c r="U102" i="32"/>
  <c r="U71" i="32" s="1"/>
  <c r="S131" i="1"/>
  <c r="S137" i="1"/>
  <c r="U121" i="48"/>
  <c r="U102" i="48"/>
  <c r="U71" i="48" s="1"/>
  <c r="U124" i="48"/>
  <c r="T325" i="33"/>
  <c r="T338" i="33" s="1"/>
  <c r="T93" i="44"/>
  <c r="T94" i="44" s="1"/>
  <c r="T91" i="44"/>
  <c r="T331" i="33"/>
  <c r="T344" i="33" s="1"/>
  <c r="U102" i="46"/>
  <c r="U71" i="46" s="1"/>
  <c r="U121" i="46"/>
  <c r="U124" i="46"/>
  <c r="U102" i="47"/>
  <c r="U71" i="47" s="1"/>
  <c r="U124" i="47"/>
  <c r="U121" i="47"/>
  <c r="T93" i="47"/>
  <c r="T94" i="47" s="1"/>
  <c r="T91" i="47"/>
  <c r="T332" i="33"/>
  <c r="T345" i="33" s="1"/>
  <c r="U275" i="33"/>
  <c r="U121" i="44"/>
  <c r="U124" i="44"/>
  <c r="U102" i="44"/>
  <c r="U71" i="44" s="1"/>
  <c r="T93" i="1"/>
  <c r="T94" i="1" s="1"/>
  <c r="T91" i="1"/>
  <c r="T93" i="43"/>
  <c r="T94" i="43" s="1"/>
  <c r="T91" i="43"/>
  <c r="T69" i="59"/>
  <c r="S79" i="1"/>
  <c r="T148" i="1" s="1"/>
  <c r="T136" i="1"/>
  <c r="U121" i="41"/>
  <c r="U124" i="41"/>
  <c r="U102" i="41"/>
  <c r="U71" i="41" s="1"/>
  <c r="U280" i="33"/>
  <c r="U102" i="42"/>
  <c r="U71" i="42" s="1"/>
  <c r="U124" i="42"/>
  <c r="U121" i="42"/>
  <c r="T93" i="41"/>
  <c r="T94" i="41" s="1"/>
  <c r="T91" i="41"/>
  <c r="U299" i="51"/>
  <c r="U301" i="51"/>
  <c r="U293" i="51"/>
  <c r="U298" i="51"/>
  <c r="U294" i="51"/>
  <c r="U292" i="51"/>
  <c r="U300" i="51"/>
  <c r="U296" i="51"/>
  <c r="U295" i="51"/>
  <c r="U297" i="51"/>
  <c r="U291" i="51"/>
  <c r="U304" i="51" s="1"/>
  <c r="U48" i="59"/>
  <c r="T410" i="33"/>
  <c r="T80" i="59" s="1"/>
  <c r="T409" i="33"/>
  <c r="T79" i="59" s="1"/>
  <c r="T411" i="33"/>
  <c r="T81" i="59" s="1"/>
  <c r="T408" i="33"/>
  <c r="T78" i="59" s="1"/>
  <c r="U102" i="43"/>
  <c r="U71" i="43" s="1"/>
  <c r="U124" i="43"/>
  <c r="U121" i="43"/>
  <c r="T328" i="33"/>
  <c r="T341" i="33" s="1"/>
  <c r="U276" i="33"/>
  <c r="U102" i="45"/>
  <c r="U71" i="45" s="1"/>
  <c r="U124" i="45"/>
  <c r="U121" i="45"/>
  <c r="U308" i="51" l="1"/>
  <c r="U414" i="51"/>
  <c r="U70" i="32"/>
  <c r="S70" i="59"/>
  <c r="S140" i="1"/>
  <c r="U418" i="51"/>
  <c r="U70" i="40"/>
  <c r="U163" i="33"/>
  <c r="U86" i="46"/>
  <c r="U417" i="51"/>
  <c r="U70" i="43"/>
  <c r="U419" i="51"/>
  <c r="U70" i="44"/>
  <c r="U421" i="51"/>
  <c r="U70" i="46"/>
  <c r="U422" i="51"/>
  <c r="U70" i="47"/>
  <c r="U415" i="51"/>
  <c r="U70" i="41"/>
  <c r="U159" i="33"/>
  <c r="U86" i="43"/>
  <c r="U420" i="51"/>
  <c r="U70" i="45"/>
  <c r="U156" i="33"/>
  <c r="U86" i="32"/>
  <c r="U162" i="33"/>
  <c r="U86" i="45"/>
  <c r="U424" i="51"/>
  <c r="U70" i="49"/>
  <c r="U164" i="33"/>
  <c r="U86" i="47"/>
  <c r="U305" i="51"/>
  <c r="U309" i="51" s="1"/>
  <c r="U166" i="33"/>
  <c r="U86" i="49"/>
  <c r="U160" i="33"/>
  <c r="U86" i="40"/>
  <c r="U121" i="1"/>
  <c r="U124" i="33" s="1"/>
  <c r="U101" i="33" s="1"/>
  <c r="U124" i="1"/>
  <c r="U102" i="1"/>
  <c r="U71" i="1" s="1"/>
  <c r="U416" i="51"/>
  <c r="U70" i="42"/>
  <c r="U157" i="33"/>
  <c r="U86" i="41"/>
  <c r="U165" i="33"/>
  <c r="U86" i="48"/>
  <c r="U161" i="33"/>
  <c r="U86" i="44"/>
  <c r="U158" i="33"/>
  <c r="U86" i="42"/>
  <c r="T323" i="33"/>
  <c r="U423" i="51"/>
  <c r="U70" i="48"/>
  <c r="U245" i="33" l="1"/>
  <c r="U230" i="33"/>
  <c r="U240" i="33"/>
  <c r="U225" i="33"/>
  <c r="U248" i="33"/>
  <c r="U233" i="33"/>
  <c r="U249" i="33"/>
  <c r="U234" i="33"/>
  <c r="U413" i="51"/>
  <c r="U425" i="51" s="1"/>
  <c r="U56" i="33"/>
  <c r="U70" i="1"/>
  <c r="U5" i="59" s="1"/>
  <c r="U246" i="33"/>
  <c r="U231" i="33"/>
  <c r="U242" i="33"/>
  <c r="U227" i="33"/>
  <c r="U241" i="33"/>
  <c r="U226" i="33"/>
  <c r="U247" i="33"/>
  <c r="U232" i="33"/>
  <c r="T336" i="33"/>
  <c r="T366" i="33"/>
  <c r="U250" i="33"/>
  <c r="U235" i="33"/>
  <c r="U306" i="51"/>
  <c r="U243" i="33"/>
  <c r="U228" i="33"/>
  <c r="U155" i="33"/>
  <c r="U86" i="1"/>
  <c r="U244" i="33"/>
  <c r="U229" i="33"/>
  <c r="U310" i="51"/>
  <c r="U346" i="51" l="1"/>
  <c r="U354" i="51"/>
  <c r="U344" i="51"/>
  <c r="U353" i="51"/>
  <c r="U352" i="51"/>
  <c r="U345" i="51"/>
  <c r="U350" i="51"/>
  <c r="U347" i="51"/>
  <c r="U349" i="51"/>
  <c r="U348" i="51"/>
  <c r="U351" i="51"/>
  <c r="U355" i="51"/>
  <c r="U55" i="59"/>
  <c r="U55" i="33"/>
  <c r="V59" i="33"/>
  <c r="U184" i="33"/>
  <c r="U167" i="33"/>
  <c r="U239" i="33"/>
  <c r="U251" i="33" s="1"/>
  <c r="U224" i="33"/>
  <c r="U236" i="33" s="1"/>
  <c r="S9" i="59"/>
  <c r="T376" i="33"/>
  <c r="U56" i="59"/>
  <c r="U57" i="33"/>
  <c r="U57" i="59" s="1"/>
  <c r="U64" i="33"/>
  <c r="U61" i="59" l="1"/>
  <c r="U65" i="33"/>
  <c r="V84" i="33" s="1"/>
  <c r="U113" i="33"/>
  <c r="U119" i="33" s="1"/>
  <c r="U186" i="33"/>
  <c r="U185" i="33"/>
  <c r="U114" i="33" s="1"/>
  <c r="W61" i="33"/>
  <c r="V60" i="33"/>
  <c r="U71" i="33"/>
  <c r="V58" i="59" l="1"/>
  <c r="V4" i="56"/>
  <c r="W59" i="59"/>
  <c r="X62" i="33"/>
  <c r="X60" i="59" s="1"/>
  <c r="U63" i="59"/>
  <c r="U70" i="33"/>
  <c r="V9" i="55"/>
  <c r="V91" i="33"/>
  <c r="V8" i="55" l="1"/>
  <c r="V107" i="1"/>
  <c r="V107" i="43"/>
  <c r="V106" i="43" s="1"/>
  <c r="V109" i="43" s="1"/>
  <c r="V103" i="43" s="1"/>
  <c r="V107" i="41"/>
  <c r="V106" i="41" s="1"/>
  <c r="V109" i="41" s="1"/>
  <c r="V103" i="41" s="1"/>
  <c r="V107" i="42"/>
  <c r="V106" i="42" s="1"/>
  <c r="V109" i="42" s="1"/>
  <c r="V103" i="42" s="1"/>
  <c r="V107" i="32"/>
  <c r="V106" i="32" s="1"/>
  <c r="V109" i="32" s="1"/>
  <c r="V103" i="32" s="1"/>
  <c r="V107" i="40"/>
  <c r="V106" i="40" s="1"/>
  <c r="V109" i="40" s="1"/>
  <c r="V103" i="40" s="1"/>
  <c r="V107" i="44"/>
  <c r="V106" i="44" s="1"/>
  <c r="V109" i="44" s="1"/>
  <c r="V103" i="44" s="1"/>
  <c r="V107" i="47"/>
  <c r="V106" i="47" s="1"/>
  <c r="V109" i="47" s="1"/>
  <c r="V103" i="47" s="1"/>
  <c r="V107" i="49"/>
  <c r="V106" i="49" s="1"/>
  <c r="V109" i="49" s="1"/>
  <c r="V103" i="49" s="1"/>
  <c r="V107" i="46"/>
  <c r="V106" i="46" s="1"/>
  <c r="V109" i="46" s="1"/>
  <c r="V103" i="46" s="1"/>
  <c r="V107" i="45"/>
  <c r="V106" i="45" s="1"/>
  <c r="V109" i="45" s="1"/>
  <c r="V103" i="45" s="1"/>
  <c r="V107" i="48"/>
  <c r="V106" i="48" s="1"/>
  <c r="V109" i="48" s="1"/>
  <c r="V103" i="48" s="1"/>
  <c r="U62" i="59"/>
  <c r="U81" i="1"/>
  <c r="U62" i="1" s="1"/>
  <c r="U63" i="1" s="1"/>
  <c r="U81" i="41"/>
  <c r="U62" i="41" s="1"/>
  <c r="U63" i="41" s="1"/>
  <c r="U81" i="32"/>
  <c r="U62" i="32" s="1"/>
  <c r="U63" i="32" s="1"/>
  <c r="U369" i="33"/>
  <c r="U375" i="33" s="1"/>
  <c r="U81" i="43"/>
  <c r="U62" i="43" s="1"/>
  <c r="U63" i="43" s="1"/>
  <c r="U81" i="42"/>
  <c r="U62" i="42" s="1"/>
  <c r="U63" i="42" s="1"/>
  <c r="U81" i="40"/>
  <c r="U62" i="40" s="1"/>
  <c r="U63" i="40" s="1"/>
  <c r="U81" i="44"/>
  <c r="U62" i="44" s="1"/>
  <c r="U63" i="44" s="1"/>
  <c r="U81" i="46"/>
  <c r="U62" i="46" s="1"/>
  <c r="U63" i="46" s="1"/>
  <c r="U81" i="49"/>
  <c r="U62" i="49" s="1"/>
  <c r="U63" i="49" s="1"/>
  <c r="U81" i="48"/>
  <c r="U62" i="48" s="1"/>
  <c r="U63" i="48" s="1"/>
  <c r="U81" i="45"/>
  <c r="U62" i="45" s="1"/>
  <c r="U63" i="45" s="1"/>
  <c r="U81" i="47"/>
  <c r="U62" i="47" s="1"/>
  <c r="U63" i="47" s="1"/>
  <c r="U3" i="56"/>
  <c r="V72" i="33"/>
  <c r="U64" i="47" l="1"/>
  <c r="U65" i="47" s="1"/>
  <c r="U68" i="47" s="1"/>
  <c r="U155" i="47"/>
  <c r="U64" i="32"/>
  <c r="U65" i="32" s="1"/>
  <c r="U68" i="32" s="1"/>
  <c r="U155" i="32"/>
  <c r="V64" i="59"/>
  <c r="U64" i="42"/>
  <c r="U65" i="42" s="1"/>
  <c r="U68" i="42" s="1"/>
  <c r="U155" i="42"/>
  <c r="U64" i="49"/>
  <c r="U65" i="49" s="1"/>
  <c r="U68" i="49" s="1"/>
  <c r="U155" i="49"/>
  <c r="V101" i="46"/>
  <c r="V217" i="33" s="1"/>
  <c r="V66" i="46"/>
  <c r="U155" i="45"/>
  <c r="U64" i="45"/>
  <c r="U65" i="45" s="1"/>
  <c r="U68" i="45" s="1"/>
  <c r="U64" i="43"/>
  <c r="U65" i="43" s="1"/>
  <c r="U68" i="43" s="1"/>
  <c r="U155" i="43"/>
  <c r="V101" i="40"/>
  <c r="V214" i="33" s="1"/>
  <c r="V66" i="40"/>
  <c r="U55" i="56"/>
  <c r="U56" i="56" s="1"/>
  <c r="U37" i="56"/>
  <c r="U38" i="56" s="1"/>
  <c r="U47" i="56"/>
  <c r="U42" i="56"/>
  <c r="U43" i="56" s="1"/>
  <c r="U64" i="40"/>
  <c r="U65" i="40" s="1"/>
  <c r="U68" i="40" s="1"/>
  <c r="U155" i="40"/>
  <c r="V101" i="48"/>
  <c r="V219" i="33" s="1"/>
  <c r="V66" i="48"/>
  <c r="V101" i="47"/>
  <c r="V218" i="33" s="1"/>
  <c r="V66" i="47"/>
  <c r="V101" i="42"/>
  <c r="V212" i="33" s="1"/>
  <c r="V66" i="42"/>
  <c r="U155" i="46"/>
  <c r="U64" i="46"/>
  <c r="U65" i="46" s="1"/>
  <c r="U68" i="46" s="1"/>
  <c r="U64" i="41"/>
  <c r="U65" i="41" s="1"/>
  <c r="U68" i="41" s="1"/>
  <c r="U155" i="41"/>
  <c r="V101" i="45"/>
  <c r="V216" i="33" s="1"/>
  <c r="V66" i="45"/>
  <c r="V101" i="44"/>
  <c r="V215" i="33" s="1"/>
  <c r="V66" i="44"/>
  <c r="V101" i="41"/>
  <c r="V211" i="33" s="1"/>
  <c r="V66" i="41"/>
  <c r="V97" i="33"/>
  <c r="V106" i="1"/>
  <c r="U64" i="48"/>
  <c r="U65" i="48" s="1"/>
  <c r="U68" i="48" s="1"/>
  <c r="U155" i="48"/>
  <c r="U64" i="44"/>
  <c r="U65" i="44" s="1"/>
  <c r="U68" i="44" s="1"/>
  <c r="U155" i="44"/>
  <c r="U155" i="1"/>
  <c r="U64" i="1"/>
  <c r="U65" i="1" s="1"/>
  <c r="V101" i="49"/>
  <c r="V220" i="33" s="1"/>
  <c r="V66" i="49"/>
  <c r="V101" i="32"/>
  <c r="V210" i="33" s="1"/>
  <c r="V66" i="32"/>
  <c r="V101" i="43"/>
  <c r="V213" i="33" s="1"/>
  <c r="V66" i="43"/>
  <c r="V90" i="33"/>
  <c r="V83" i="33"/>
  <c r="V46" i="56" l="1"/>
  <c r="U49" i="56"/>
  <c r="U68" i="1"/>
  <c r="U43" i="33"/>
  <c r="V41" i="56"/>
  <c r="U52" i="56"/>
  <c r="U73" i="48"/>
  <c r="V74" i="48" s="1"/>
  <c r="U139" i="48"/>
  <c r="V104" i="33"/>
  <c r="U139" i="44"/>
  <c r="U73" i="44"/>
  <c r="V74" i="44" s="1"/>
  <c r="U73" i="49"/>
  <c r="V74" i="49" s="1"/>
  <c r="U139" i="49"/>
  <c r="U139" i="32"/>
  <c r="U84" i="32"/>
  <c r="U73" i="32"/>
  <c r="V74" i="32" s="1"/>
  <c r="U139" i="45"/>
  <c r="U73" i="45"/>
  <c r="V74" i="45" s="1"/>
  <c r="U139" i="42"/>
  <c r="U73" i="42"/>
  <c r="V74" i="42" s="1"/>
  <c r="U59" i="56"/>
  <c r="U60" i="56"/>
  <c r="U133" i="33" s="1"/>
  <c r="U139" i="43"/>
  <c r="U73" i="43"/>
  <c r="V74" i="43" s="1"/>
  <c r="V96" i="33"/>
  <c r="V109" i="1"/>
  <c r="V103" i="1" s="1"/>
  <c r="U73" i="41"/>
  <c r="V74" i="41" s="1"/>
  <c r="U139" i="41"/>
  <c r="U139" i="40"/>
  <c r="U73" i="40"/>
  <c r="V74" i="40" s="1"/>
  <c r="U84" i="46"/>
  <c r="U139" i="46"/>
  <c r="U73" i="46"/>
  <c r="V74" i="46" s="1"/>
  <c r="U84" i="47"/>
  <c r="U73" i="47"/>
  <c r="V74" i="47" s="1"/>
  <c r="U139" i="47"/>
  <c r="V282" i="51" l="1"/>
  <c r="V85" i="44"/>
  <c r="V61" i="44"/>
  <c r="U361" i="33"/>
  <c r="U88" i="47"/>
  <c r="U87" i="47"/>
  <c r="V281" i="51"/>
  <c r="V85" i="40"/>
  <c r="V61" i="40"/>
  <c r="U360" i="33"/>
  <c r="U88" i="46"/>
  <c r="U87" i="46"/>
  <c r="U84" i="44"/>
  <c r="U88" i="32"/>
  <c r="U353" i="33"/>
  <c r="U87" i="32"/>
  <c r="U84" i="49"/>
  <c r="U46" i="33"/>
  <c r="U49" i="59" s="1"/>
  <c r="U73" i="1"/>
  <c r="V74" i="1" s="1"/>
  <c r="U139" i="1"/>
  <c r="V283" i="51"/>
  <c r="V85" i="45"/>
  <c r="V61" i="45"/>
  <c r="V277" i="51"/>
  <c r="V85" i="32"/>
  <c r="V61" i="32"/>
  <c r="V285" i="51"/>
  <c r="V85" i="47"/>
  <c r="V61" i="47"/>
  <c r="V101" i="1"/>
  <c r="V209" i="33" s="1"/>
  <c r="V66" i="1"/>
  <c r="V280" i="51"/>
  <c r="V85" i="43"/>
  <c r="V61" i="43"/>
  <c r="U84" i="43"/>
  <c r="V279" i="51"/>
  <c r="V85" i="42"/>
  <c r="V61" i="42"/>
  <c r="U48" i="56"/>
  <c r="V287" i="51"/>
  <c r="V85" i="49"/>
  <c r="V61" i="49"/>
  <c r="V286" i="51"/>
  <c r="V85" i="48"/>
  <c r="V61" i="48"/>
  <c r="U38" i="33"/>
  <c r="U44" i="33"/>
  <c r="U40" i="33"/>
  <c r="U42" i="33"/>
  <c r="U47" i="59" s="1"/>
  <c r="U84" i="42"/>
  <c r="U84" i="45"/>
  <c r="V284" i="51"/>
  <c r="V85" i="46"/>
  <c r="V61" i="46"/>
  <c r="U84" i="40"/>
  <c r="V278" i="51"/>
  <c r="V85" i="41"/>
  <c r="V61" i="41"/>
  <c r="U84" i="41"/>
  <c r="U84" i="48"/>
  <c r="U132" i="33"/>
  <c r="U75" i="59" s="1"/>
  <c r="U61" i="56"/>
  <c r="U359" i="33" l="1"/>
  <c r="U87" i="45"/>
  <c r="U88" i="45"/>
  <c r="CM56" i="57"/>
  <c r="V67" i="45"/>
  <c r="V128" i="45"/>
  <c r="V78" i="45"/>
  <c r="V77" i="45"/>
  <c r="V112" i="45"/>
  <c r="U84" i="1"/>
  <c r="U354" i="33"/>
  <c r="U88" i="41"/>
  <c r="U87" i="41"/>
  <c r="U87" i="42"/>
  <c r="U355" i="33"/>
  <c r="U88" i="42"/>
  <c r="U363" i="33"/>
  <c r="U88" i="49"/>
  <c r="U87" i="49"/>
  <c r="U205" i="51"/>
  <c r="U221" i="51" s="1"/>
  <c r="U396" i="33"/>
  <c r="U132" i="32"/>
  <c r="U133" i="32" s="1"/>
  <c r="U134" i="32" s="1"/>
  <c r="T79" i="32" s="1"/>
  <c r="U148" i="32" s="1"/>
  <c r="U90" i="32"/>
  <c r="T129" i="32"/>
  <c r="T131" i="32" s="1"/>
  <c r="T140" i="32" s="1"/>
  <c r="U130" i="32"/>
  <c r="U213" i="51"/>
  <c r="U229" i="51" s="1"/>
  <c r="U404" i="33"/>
  <c r="U132" i="47"/>
  <c r="U133" i="47" s="1"/>
  <c r="U134" i="47" s="1"/>
  <c r="T79" i="47" s="1"/>
  <c r="U148" i="47" s="1"/>
  <c r="U90" i="47"/>
  <c r="U130" i="47"/>
  <c r="T129" i="47"/>
  <c r="T131" i="47" s="1"/>
  <c r="T140" i="47" s="1"/>
  <c r="CM51" i="57"/>
  <c r="V67" i="41"/>
  <c r="V128" i="41"/>
  <c r="V78" i="41"/>
  <c r="V77" i="41"/>
  <c r="V112" i="41"/>
  <c r="CM59" i="57"/>
  <c r="V67" i="48"/>
  <c r="V78" i="48"/>
  <c r="V128" i="48"/>
  <c r="V77" i="48"/>
  <c r="V112" i="48"/>
  <c r="U358" i="33"/>
  <c r="U87" i="44"/>
  <c r="U88" i="44"/>
  <c r="CM55" i="57"/>
  <c r="V77" i="44"/>
  <c r="V128" i="44"/>
  <c r="V78" i="44"/>
  <c r="V67" i="44"/>
  <c r="V112" i="44"/>
  <c r="V276" i="51"/>
  <c r="V85" i="1"/>
  <c r="V49" i="33" s="1"/>
  <c r="V51" i="59" s="1"/>
  <c r="V61" i="1"/>
  <c r="CM60" i="57"/>
  <c r="V78" i="49"/>
  <c r="V77" i="49"/>
  <c r="V128" i="49"/>
  <c r="V67" i="49"/>
  <c r="V112" i="49"/>
  <c r="CM52" i="57"/>
  <c r="V67" i="42"/>
  <c r="V78" i="42"/>
  <c r="V128" i="42"/>
  <c r="V77" i="42"/>
  <c r="V112" i="42"/>
  <c r="U212" i="51"/>
  <c r="U228" i="51" s="1"/>
  <c r="U403" i="33"/>
  <c r="U132" i="46"/>
  <c r="U133" i="46" s="1"/>
  <c r="U134" i="46" s="1"/>
  <c r="T79" i="46" s="1"/>
  <c r="U148" i="46" s="1"/>
  <c r="U90" i="46"/>
  <c r="T129" i="46"/>
  <c r="T131" i="46" s="1"/>
  <c r="T140" i="46" s="1"/>
  <c r="U130" i="46"/>
  <c r="U362" i="33"/>
  <c r="U88" i="48"/>
  <c r="U87" i="48"/>
  <c r="U356" i="33"/>
  <c r="U88" i="43"/>
  <c r="U87" i="43"/>
  <c r="CM58" i="57"/>
  <c r="V67" i="47"/>
  <c r="V77" i="47"/>
  <c r="V128" i="47"/>
  <c r="V78" i="47"/>
  <c r="V112" i="47"/>
  <c r="CM50" i="57"/>
  <c r="V128" i="32"/>
  <c r="V67" i="32"/>
  <c r="V77" i="32"/>
  <c r="V78" i="32"/>
  <c r="V112" i="32"/>
  <c r="U134" i="33"/>
  <c r="U76" i="59" s="1"/>
  <c r="U62" i="56"/>
  <c r="U135" i="33" s="1"/>
  <c r="CM57" i="57"/>
  <c r="V128" i="46"/>
  <c r="V78" i="46"/>
  <c r="V77" i="46"/>
  <c r="V67" i="46"/>
  <c r="V112" i="46"/>
  <c r="CM54" i="57"/>
  <c r="V67" i="40"/>
  <c r="V128" i="40"/>
  <c r="V77" i="40"/>
  <c r="V78" i="40"/>
  <c r="V112" i="40"/>
  <c r="CM53" i="57"/>
  <c r="V67" i="43"/>
  <c r="V128" i="43"/>
  <c r="V78" i="43"/>
  <c r="V77" i="43"/>
  <c r="V112" i="43"/>
  <c r="U357" i="33"/>
  <c r="U87" i="40"/>
  <c r="U88" i="40"/>
  <c r="U83" i="40"/>
  <c r="V116" i="46" l="1"/>
  <c r="V292" i="33" s="1"/>
  <c r="V119" i="46"/>
  <c r="V114" i="46"/>
  <c r="V115" i="46" s="1"/>
  <c r="V262" i="33" s="1"/>
  <c r="V277" i="33" s="1"/>
  <c r="U210" i="51"/>
  <c r="U226" i="51" s="1"/>
  <c r="U401" i="33"/>
  <c r="U132" i="44"/>
  <c r="U133" i="44" s="1"/>
  <c r="U134" i="44" s="1"/>
  <c r="T79" i="44" s="1"/>
  <c r="U148" i="44" s="1"/>
  <c r="U90" i="44"/>
  <c r="U130" i="44"/>
  <c r="T129" i="44"/>
  <c r="T131" i="44" s="1"/>
  <c r="T140" i="44" s="1"/>
  <c r="U215" i="51"/>
  <c r="U231" i="51" s="1"/>
  <c r="U406" i="33"/>
  <c r="U132" i="49"/>
  <c r="U133" i="49" s="1"/>
  <c r="U134" i="49" s="1"/>
  <c r="T79" i="49" s="1"/>
  <c r="U148" i="49" s="1"/>
  <c r="U90" i="49"/>
  <c r="U130" i="49"/>
  <c r="T129" i="49"/>
  <c r="T131" i="49" s="1"/>
  <c r="T140" i="49" s="1"/>
  <c r="U214" i="51"/>
  <c r="U230" i="51" s="1"/>
  <c r="U405" i="33"/>
  <c r="U90" i="48"/>
  <c r="U132" i="48"/>
  <c r="U133" i="48" s="1"/>
  <c r="U134" i="48" s="1"/>
  <c r="T79" i="48" s="1"/>
  <c r="U148" i="48" s="1"/>
  <c r="U130" i="48"/>
  <c r="T129" i="48"/>
  <c r="T131" i="48" s="1"/>
  <c r="T140" i="48" s="1"/>
  <c r="U93" i="46"/>
  <c r="U94" i="46" s="1"/>
  <c r="U91" i="46"/>
  <c r="U93" i="32"/>
  <c r="U94" i="32" s="1"/>
  <c r="U91" i="32"/>
  <c r="U331" i="33"/>
  <c r="U344" i="33" s="1"/>
  <c r="B151" i="46"/>
  <c r="U207" i="51"/>
  <c r="U223" i="51" s="1"/>
  <c r="U398" i="33"/>
  <c r="U90" i="42"/>
  <c r="U132" i="42"/>
  <c r="U133" i="42" s="1"/>
  <c r="U134" i="42" s="1"/>
  <c r="T79" i="42" s="1"/>
  <c r="U148" i="42" s="1"/>
  <c r="T129" i="42"/>
  <c r="T131" i="42" s="1"/>
  <c r="T140" i="42" s="1"/>
  <c r="U130" i="42"/>
  <c r="U332" i="33"/>
  <c r="U345" i="33" s="1"/>
  <c r="B151" i="47"/>
  <c r="U48" i="33"/>
  <c r="U352" i="33"/>
  <c r="U364" i="33" s="1"/>
  <c r="U87" i="1"/>
  <c r="U51" i="33" s="1"/>
  <c r="U52" i="59" s="1"/>
  <c r="U88" i="1"/>
  <c r="U83" i="1"/>
  <c r="V119" i="32"/>
  <c r="V116" i="32"/>
  <c r="V285" i="33" s="1"/>
  <c r="V114" i="32"/>
  <c r="V115" i="32" s="1"/>
  <c r="V255" i="33" s="1"/>
  <c r="V270" i="33" s="1"/>
  <c r="V119" i="49"/>
  <c r="V116" i="49"/>
  <c r="V295" i="33" s="1"/>
  <c r="V114" i="49"/>
  <c r="V115" i="49" s="1"/>
  <c r="V265" i="33" s="1"/>
  <c r="V280" i="33" s="1"/>
  <c r="V288" i="51"/>
  <c r="V119" i="40"/>
  <c r="V116" i="40"/>
  <c r="V289" i="33" s="1"/>
  <c r="V114" i="40"/>
  <c r="V115" i="40" s="1"/>
  <c r="V259" i="33" s="1"/>
  <c r="V274" i="33" s="1"/>
  <c r="V116" i="44"/>
  <c r="V290" i="33" s="1"/>
  <c r="V119" i="44"/>
  <c r="V114" i="44"/>
  <c r="V115" i="44" s="1"/>
  <c r="V260" i="33" s="1"/>
  <c r="V116" i="48"/>
  <c r="V294" i="33" s="1"/>
  <c r="V119" i="48"/>
  <c r="V114" i="48"/>
  <c r="V115" i="48" s="1"/>
  <c r="V264" i="33" s="1"/>
  <c r="V279" i="33" s="1"/>
  <c r="U206" i="51"/>
  <c r="U222" i="51" s="1"/>
  <c r="U397" i="33"/>
  <c r="U132" i="41"/>
  <c r="U133" i="41" s="1"/>
  <c r="U134" i="41" s="1"/>
  <c r="T79" i="41" s="1"/>
  <c r="U148" i="41" s="1"/>
  <c r="U90" i="41"/>
  <c r="T129" i="41"/>
  <c r="T131" i="41" s="1"/>
  <c r="T140" i="41" s="1"/>
  <c r="U130" i="41"/>
  <c r="U324" i="33"/>
  <c r="U337" i="33" s="1"/>
  <c r="B151" i="32"/>
  <c r="V116" i="45"/>
  <c r="V291" i="33" s="1"/>
  <c r="V119" i="45"/>
  <c r="V114" i="45"/>
  <c r="V115" i="45" s="1"/>
  <c r="V261" i="33" s="1"/>
  <c r="V276" i="33" s="1"/>
  <c r="U211" i="51"/>
  <c r="U227" i="51" s="1"/>
  <c r="U402" i="33"/>
  <c r="U132" i="45"/>
  <c r="U133" i="45" s="1"/>
  <c r="U134" i="45" s="1"/>
  <c r="T79" i="45" s="1"/>
  <c r="U148" i="45" s="1"/>
  <c r="U90" i="45"/>
  <c r="T129" i="45"/>
  <c r="T131" i="45" s="1"/>
  <c r="T140" i="45" s="1"/>
  <c r="U130" i="45"/>
  <c r="U208" i="51"/>
  <c r="U224" i="51" s="1"/>
  <c r="U399" i="33"/>
  <c r="U132" i="43"/>
  <c r="U133" i="43" s="1"/>
  <c r="U134" i="43" s="1"/>
  <c r="T79" i="43" s="1"/>
  <c r="U148" i="43" s="1"/>
  <c r="U90" i="43"/>
  <c r="T129" i="43"/>
  <c r="T131" i="43" s="1"/>
  <c r="T140" i="43" s="1"/>
  <c r="U130" i="43"/>
  <c r="U77" i="59"/>
  <c r="V50" i="32"/>
  <c r="V50" i="42"/>
  <c r="V50" i="43"/>
  <c r="V50" i="47"/>
  <c r="V50" i="45"/>
  <c r="V50" i="48"/>
  <c r="V50" i="49"/>
  <c r="V50" i="40"/>
  <c r="V50" i="46"/>
  <c r="V50" i="44"/>
  <c r="V50" i="1"/>
  <c r="V50" i="41"/>
  <c r="V116" i="42"/>
  <c r="V287" i="33" s="1"/>
  <c r="V119" i="42"/>
  <c r="V114" i="42"/>
  <c r="V115" i="42" s="1"/>
  <c r="V257" i="33" s="1"/>
  <c r="V272" i="33" s="1"/>
  <c r="V116" i="41"/>
  <c r="V286" i="33" s="1"/>
  <c r="V119" i="41"/>
  <c r="V114" i="41"/>
  <c r="V115" i="41" s="1"/>
  <c r="V256" i="33" s="1"/>
  <c r="V271" i="33" s="1"/>
  <c r="CM49" i="57"/>
  <c r="CM61" i="57" s="1"/>
  <c r="V39" i="33"/>
  <c r="V67" i="1"/>
  <c r="V45" i="33" s="1"/>
  <c r="V128" i="1"/>
  <c r="V77" i="1"/>
  <c r="V78" i="1"/>
  <c r="V112" i="1"/>
  <c r="U209" i="51"/>
  <c r="U225" i="51" s="1"/>
  <c r="U400" i="33"/>
  <c r="U132" i="40"/>
  <c r="U133" i="40" s="1"/>
  <c r="U134" i="40" s="1"/>
  <c r="U90" i="40"/>
  <c r="U130" i="40"/>
  <c r="T129" i="40"/>
  <c r="T131" i="40" s="1"/>
  <c r="V119" i="43"/>
  <c r="V116" i="43"/>
  <c r="V288" i="33" s="1"/>
  <c r="V114" i="43"/>
  <c r="V115" i="43" s="1"/>
  <c r="V258" i="33" s="1"/>
  <c r="V273" i="33" s="1"/>
  <c r="V119" i="47"/>
  <c r="V116" i="47"/>
  <c r="V293" i="33" s="1"/>
  <c r="V114" i="47"/>
  <c r="V115" i="47" s="1"/>
  <c r="V263" i="33" s="1"/>
  <c r="V278" i="33" s="1"/>
  <c r="U93" i="47"/>
  <c r="U94" i="47" s="1"/>
  <c r="U91" i="47"/>
  <c r="U93" i="42" l="1"/>
  <c r="U94" i="42" s="1"/>
  <c r="U91" i="42"/>
  <c r="V121" i="48"/>
  <c r="V102" i="48"/>
  <c r="V71" i="48" s="1"/>
  <c r="V124" i="48"/>
  <c r="U93" i="40"/>
  <c r="U94" i="40" s="1"/>
  <c r="U91" i="40"/>
  <c r="V124" i="40"/>
  <c r="V121" i="40"/>
  <c r="V102" i="40"/>
  <c r="V71" i="40" s="1"/>
  <c r="V102" i="43"/>
  <c r="V71" i="43" s="1"/>
  <c r="V121" i="43"/>
  <c r="V124" i="43"/>
  <c r="V299" i="51"/>
  <c r="V297" i="51"/>
  <c r="V293" i="51"/>
  <c r="V301" i="51"/>
  <c r="V298" i="51"/>
  <c r="V296" i="51"/>
  <c r="V292" i="51"/>
  <c r="V295" i="51"/>
  <c r="V291" i="51"/>
  <c r="V294" i="51"/>
  <c r="V300" i="51"/>
  <c r="U333" i="33"/>
  <c r="U346" i="33" s="1"/>
  <c r="B151" i="48"/>
  <c r="V121" i="47"/>
  <c r="V102" i="47"/>
  <c r="V71" i="47" s="1"/>
  <c r="V124" i="47"/>
  <c r="V290" i="51"/>
  <c r="U93" i="48"/>
  <c r="U94" i="48" s="1"/>
  <c r="U91" i="48"/>
  <c r="V116" i="1"/>
  <c r="V284" i="33" s="1"/>
  <c r="V296" i="33" s="1"/>
  <c r="V119" i="1"/>
  <c r="V114" i="1"/>
  <c r="V115" i="1" s="1"/>
  <c r="V254" i="33" s="1"/>
  <c r="V269" i="33" s="1"/>
  <c r="V281" i="33" s="1"/>
  <c r="U334" i="33"/>
  <c r="U347" i="33" s="1"/>
  <c r="B151" i="49"/>
  <c r="V121" i="44"/>
  <c r="V102" i="44"/>
  <c r="V71" i="44" s="1"/>
  <c r="V124" i="44"/>
  <c r="U93" i="49"/>
  <c r="U94" i="49" s="1"/>
  <c r="U91" i="49"/>
  <c r="U204" i="51"/>
  <c r="U220" i="51" s="1"/>
  <c r="U90" i="1"/>
  <c r="U132" i="1"/>
  <c r="U133" i="1" s="1"/>
  <c r="U134" i="1" s="1"/>
  <c r="U395" i="33"/>
  <c r="T129" i="1"/>
  <c r="U130" i="1"/>
  <c r="U327" i="33"/>
  <c r="U340" i="33" s="1"/>
  <c r="B151" i="43"/>
  <c r="V124" i="49"/>
  <c r="V121" i="49"/>
  <c r="V102" i="49"/>
  <c r="V71" i="49" s="1"/>
  <c r="V48" i="59"/>
  <c r="U93" i="44"/>
  <c r="U94" i="44" s="1"/>
  <c r="U91" i="44"/>
  <c r="U93" i="43"/>
  <c r="U94" i="43" s="1"/>
  <c r="U91" i="43"/>
  <c r="U93" i="45"/>
  <c r="U94" i="45" s="1"/>
  <c r="U91" i="45"/>
  <c r="U50" i="59"/>
  <c r="U53" i="33"/>
  <c r="U54" i="59" s="1"/>
  <c r="U52" i="33"/>
  <c r="U53" i="59" s="1"/>
  <c r="U87" i="33"/>
  <c r="U71" i="59"/>
  <c r="T79" i="40"/>
  <c r="U148" i="40" s="1"/>
  <c r="U330" i="33"/>
  <c r="U343" i="33" s="1"/>
  <c r="B151" i="45"/>
  <c r="V124" i="45"/>
  <c r="V102" i="45"/>
  <c r="V71" i="45" s="1"/>
  <c r="V121" i="45"/>
  <c r="V102" i="42"/>
  <c r="V71" i="42" s="1"/>
  <c r="V121" i="42"/>
  <c r="V124" i="42"/>
  <c r="U325" i="33"/>
  <c r="U338" i="33" s="1"/>
  <c r="B151" i="41"/>
  <c r="T72" i="59"/>
  <c r="T140" i="40"/>
  <c r="V102" i="41"/>
  <c r="V71" i="41" s="1"/>
  <c r="V124" i="41"/>
  <c r="V121" i="41"/>
  <c r="U329" i="33"/>
  <c r="U342" i="33" s="1"/>
  <c r="B151" i="44"/>
  <c r="V121" i="46"/>
  <c r="V102" i="46"/>
  <c r="V71" i="46" s="1"/>
  <c r="V124" i="46"/>
  <c r="V275" i="33"/>
  <c r="V102" i="32"/>
  <c r="V71" i="32" s="1"/>
  <c r="V124" i="32"/>
  <c r="V121" i="32"/>
  <c r="U93" i="41"/>
  <c r="U94" i="41" s="1"/>
  <c r="U91" i="41"/>
  <c r="U326" i="33"/>
  <c r="U339" i="33" s="1"/>
  <c r="B151" i="42"/>
  <c r="V415" i="51" l="1"/>
  <c r="V70" i="41"/>
  <c r="V304" i="51"/>
  <c r="V305" i="51"/>
  <c r="V309" i="51" s="1"/>
  <c r="V166" i="33"/>
  <c r="V86" i="49"/>
  <c r="V417" i="51"/>
  <c r="V70" i="43"/>
  <c r="V160" i="33"/>
  <c r="V86" i="40"/>
  <c r="V422" i="51"/>
  <c r="V70" i="47"/>
  <c r="V416" i="51"/>
  <c r="V70" i="42"/>
  <c r="U328" i="33"/>
  <c r="U341" i="33" s="1"/>
  <c r="B151" i="40"/>
  <c r="T131" i="1"/>
  <c r="T137" i="1"/>
  <c r="V420" i="51"/>
  <c r="V70" i="45"/>
  <c r="V161" i="33"/>
  <c r="V86" i="44"/>
  <c r="V165" i="33"/>
  <c r="V86" i="48"/>
  <c r="V158" i="33"/>
  <c r="V86" i="42"/>
  <c r="U69" i="59"/>
  <c r="T79" i="1"/>
  <c r="U148" i="1" s="1"/>
  <c r="U136" i="1"/>
  <c r="V418" i="51"/>
  <c r="V70" i="40"/>
  <c r="V156" i="33"/>
  <c r="V86" i="32"/>
  <c r="V121" i="1"/>
  <c r="V124" i="33" s="1"/>
  <c r="V101" i="33" s="1"/>
  <c r="V124" i="1"/>
  <c r="V102" i="1"/>
  <c r="V71" i="1" s="1"/>
  <c r="V423" i="51"/>
  <c r="V70" i="48"/>
  <c r="V164" i="33"/>
  <c r="V86" i="47"/>
  <c r="V157" i="33"/>
  <c r="V86" i="41"/>
  <c r="U93" i="1"/>
  <c r="U94" i="1" s="1"/>
  <c r="U91" i="1"/>
  <c r="V159" i="33"/>
  <c r="V86" i="43"/>
  <c r="V419" i="51"/>
  <c r="V70" i="44"/>
  <c r="V421" i="51"/>
  <c r="V70" i="46"/>
  <c r="U410" i="33"/>
  <c r="U80" i="59" s="1"/>
  <c r="U409" i="33"/>
  <c r="U79" i="59" s="1"/>
  <c r="U411" i="33"/>
  <c r="U81" i="59" s="1"/>
  <c r="U408" i="33"/>
  <c r="U78" i="59" s="1"/>
  <c r="V414" i="51"/>
  <c r="V70" i="32"/>
  <c r="V424" i="51"/>
  <c r="V70" i="49"/>
  <c r="V162" i="33"/>
  <c r="V86" i="45"/>
  <c r="V163" i="33"/>
  <c r="V86" i="46"/>
  <c r="U323" i="33" l="1"/>
  <c r="B151" i="1"/>
  <c r="V247" i="33"/>
  <c r="V232" i="33"/>
  <c r="V242" i="33"/>
  <c r="V227" i="33"/>
  <c r="V241" i="33"/>
  <c r="V226" i="33"/>
  <c r="V248" i="33"/>
  <c r="V233" i="33"/>
  <c r="V413" i="51"/>
  <c r="V425" i="51" s="1"/>
  <c r="V56" i="33"/>
  <c r="V70" i="1"/>
  <c r="V5" i="59" s="1"/>
  <c r="V245" i="33"/>
  <c r="V230" i="33"/>
  <c r="V246" i="33"/>
  <c r="V231" i="33"/>
  <c r="V249" i="33"/>
  <c r="V234" i="33"/>
  <c r="V308" i="51"/>
  <c r="V310" i="51" s="1"/>
  <c r="V306" i="51"/>
  <c r="T70" i="59"/>
  <c r="T140" i="1"/>
  <c r="V155" i="33"/>
  <c r="V86" i="1"/>
  <c r="V250" i="33"/>
  <c r="V235" i="33"/>
  <c r="V240" i="33"/>
  <c r="V225" i="33"/>
  <c r="V243" i="33"/>
  <c r="V228" i="33"/>
  <c r="V244" i="33"/>
  <c r="V229" i="33"/>
  <c r="V346" i="51" l="1"/>
  <c r="V354" i="51"/>
  <c r="V353" i="51"/>
  <c r="V347" i="51"/>
  <c r="V349" i="51"/>
  <c r="V355" i="51"/>
  <c r="V345" i="51"/>
  <c r="V350" i="51"/>
  <c r="V352" i="51"/>
  <c r="V351" i="51"/>
  <c r="V348" i="51"/>
  <c r="V344" i="51"/>
  <c r="V167" i="33"/>
  <c r="V184" i="33"/>
  <c r="V239" i="33"/>
  <c r="V251" i="33" s="1"/>
  <c r="V224" i="33"/>
  <c r="V236" i="33" s="1"/>
  <c r="V56" i="59"/>
  <c r="V57" i="33"/>
  <c r="V57" i="59" s="1"/>
  <c r="V64" i="33"/>
  <c r="U336" i="33"/>
  <c r="U366" i="33"/>
  <c r="V55" i="59"/>
  <c r="V55" i="33"/>
  <c r="W59" i="33"/>
  <c r="X61" i="33" l="1"/>
  <c r="W60" i="33"/>
  <c r="V71" i="33"/>
  <c r="T9" i="59"/>
  <c r="U376" i="33"/>
  <c r="V113" i="33"/>
  <c r="V119" i="33" s="1"/>
  <c r="V186" i="33"/>
  <c r="V185" i="33"/>
  <c r="V114" i="33" s="1"/>
  <c r="V61" i="59"/>
  <c r="V65" i="33"/>
  <c r="W84" i="33" s="1"/>
  <c r="W9" i="55" l="1"/>
  <c r="W91" i="33"/>
  <c r="V63" i="59"/>
  <c r="V70" i="33"/>
  <c r="W58" i="59"/>
  <c r="W4" i="56"/>
  <c r="X59" i="59"/>
  <c r="Y62" i="33"/>
  <c r="Y60" i="59" s="1"/>
  <c r="V62" i="59" l="1"/>
  <c r="V369" i="33"/>
  <c r="V375" i="33" s="1"/>
  <c r="V81" i="32"/>
  <c r="V62" i="32" s="1"/>
  <c r="V63" i="32" s="1"/>
  <c r="V81" i="1"/>
  <c r="V62" i="1" s="1"/>
  <c r="V63" i="1" s="1"/>
  <c r="V81" i="41"/>
  <c r="V62" i="41" s="1"/>
  <c r="V63" i="41" s="1"/>
  <c r="V81" i="43"/>
  <c r="V62" i="43" s="1"/>
  <c r="V63" i="43" s="1"/>
  <c r="V81" i="42"/>
  <c r="V62" i="42" s="1"/>
  <c r="V63" i="42" s="1"/>
  <c r="V81" i="40"/>
  <c r="V62" i="40" s="1"/>
  <c r="V63" i="40" s="1"/>
  <c r="V81" i="46"/>
  <c r="V62" i="46" s="1"/>
  <c r="V63" i="46" s="1"/>
  <c r="V81" i="49"/>
  <c r="V62" i="49" s="1"/>
  <c r="V63" i="49" s="1"/>
  <c r="V81" i="44"/>
  <c r="V62" i="44" s="1"/>
  <c r="V63" i="44" s="1"/>
  <c r="V81" i="45"/>
  <c r="V62" i="45" s="1"/>
  <c r="V63" i="45" s="1"/>
  <c r="V3" i="56"/>
  <c r="V81" i="47"/>
  <c r="V62" i="47" s="1"/>
  <c r="V63" i="47" s="1"/>
  <c r="V81" i="48"/>
  <c r="V62" i="48" s="1"/>
  <c r="V63" i="48" s="1"/>
  <c r="W72" i="33"/>
  <c r="W8" i="55"/>
  <c r="W107" i="42"/>
  <c r="W106" i="42" s="1"/>
  <c r="W109" i="42" s="1"/>
  <c r="W103" i="42" s="1"/>
  <c r="W107" i="32"/>
  <c r="W106" i="32" s="1"/>
  <c r="W109" i="32" s="1"/>
  <c r="W103" i="32" s="1"/>
  <c r="W107" i="1"/>
  <c r="W107" i="43"/>
  <c r="W106" i="43" s="1"/>
  <c r="W109" i="43" s="1"/>
  <c r="W103" i="43" s="1"/>
  <c r="W107" i="41"/>
  <c r="W106" i="41" s="1"/>
  <c r="W109" i="41" s="1"/>
  <c r="W103" i="41" s="1"/>
  <c r="W107" i="40"/>
  <c r="W106" i="40" s="1"/>
  <c r="W109" i="40" s="1"/>
  <c r="W103" i="40" s="1"/>
  <c r="W107" i="47"/>
  <c r="W106" i="47" s="1"/>
  <c r="W109" i="47" s="1"/>
  <c r="W103" i="47" s="1"/>
  <c r="W107" i="45"/>
  <c r="W106" i="45" s="1"/>
  <c r="W109" i="45" s="1"/>
  <c r="W103" i="45" s="1"/>
  <c r="W107" i="49"/>
  <c r="W106" i="49" s="1"/>
  <c r="W109" i="49" s="1"/>
  <c r="W103" i="49" s="1"/>
  <c r="W107" i="44"/>
  <c r="W106" i="44" s="1"/>
  <c r="W109" i="44" s="1"/>
  <c r="W103" i="44" s="1"/>
  <c r="W107" i="46"/>
  <c r="W106" i="46" s="1"/>
  <c r="W109" i="46" s="1"/>
  <c r="W103" i="46" s="1"/>
  <c r="W107" i="48"/>
  <c r="W106" i="48" s="1"/>
  <c r="W109" i="48" s="1"/>
  <c r="W103" i="48" s="1"/>
  <c r="W101" i="45" l="1"/>
  <c r="W216" i="33" s="1"/>
  <c r="W66" i="45"/>
  <c r="W101" i="42"/>
  <c r="W212" i="33" s="1"/>
  <c r="W66" i="42"/>
  <c r="V155" i="45"/>
  <c r="V64" i="45"/>
  <c r="V65" i="45" s="1"/>
  <c r="V68" i="45" s="1"/>
  <c r="W101" i="47"/>
  <c r="W218" i="33" s="1"/>
  <c r="W66" i="47"/>
  <c r="V64" i="49"/>
  <c r="V65" i="49" s="1"/>
  <c r="V68" i="49" s="1"/>
  <c r="V155" i="49"/>
  <c r="W101" i="48"/>
  <c r="W219" i="33" s="1"/>
  <c r="W66" i="48"/>
  <c r="W101" i="41"/>
  <c r="W211" i="33" s="1"/>
  <c r="W66" i="41"/>
  <c r="V64" i="42"/>
  <c r="V65" i="42" s="1"/>
  <c r="V68" i="42" s="1"/>
  <c r="V155" i="42"/>
  <c r="W101" i="44"/>
  <c r="W215" i="33" s="1"/>
  <c r="W66" i="44"/>
  <c r="W101" i="43"/>
  <c r="W213" i="33" s="1"/>
  <c r="W66" i="43"/>
  <c r="V64" i="48"/>
  <c r="V65" i="48" s="1"/>
  <c r="V68" i="48" s="1"/>
  <c r="V155" i="48"/>
  <c r="V55" i="56"/>
  <c r="V56" i="56" s="1"/>
  <c r="V37" i="56"/>
  <c r="V38" i="56" s="1"/>
  <c r="V47" i="56"/>
  <c r="V42" i="56"/>
  <c r="V43" i="56" s="1"/>
  <c r="V155" i="43"/>
  <c r="V64" i="43"/>
  <c r="V65" i="43" s="1"/>
  <c r="V68" i="43" s="1"/>
  <c r="W101" i="49"/>
  <c r="W220" i="33" s="1"/>
  <c r="W66" i="49"/>
  <c r="W101" i="32"/>
  <c r="W210" i="33" s="1"/>
  <c r="W66" i="32"/>
  <c r="V155" i="47"/>
  <c r="V64" i="47"/>
  <c r="V65" i="47" s="1"/>
  <c r="V68" i="47" s="1"/>
  <c r="V155" i="46"/>
  <c r="V64" i="46"/>
  <c r="V65" i="46" s="1"/>
  <c r="V68" i="46" s="1"/>
  <c r="V155" i="1"/>
  <c r="V64" i="1"/>
  <c r="V65" i="1" s="1"/>
  <c r="W101" i="46"/>
  <c r="W217" i="33" s="1"/>
  <c r="W66" i="46"/>
  <c r="W101" i="40"/>
  <c r="W214" i="33" s="1"/>
  <c r="W66" i="40"/>
  <c r="W97" i="33"/>
  <c r="W106" i="1"/>
  <c r="W90" i="33"/>
  <c r="W83" i="33"/>
  <c r="W64" i="59"/>
  <c r="V155" i="44"/>
  <c r="V64" i="44"/>
  <c r="V65" i="44" s="1"/>
  <c r="V68" i="44" s="1"/>
  <c r="V64" i="40"/>
  <c r="V65" i="40" s="1"/>
  <c r="V68" i="40" s="1"/>
  <c r="V155" i="40"/>
  <c r="V155" i="41"/>
  <c r="V64" i="41"/>
  <c r="V65" i="41" s="1"/>
  <c r="V68" i="41" s="1"/>
  <c r="V155" i="32"/>
  <c r="V64" i="32"/>
  <c r="V65" i="32" s="1"/>
  <c r="V68" i="32" s="1"/>
  <c r="V60" i="56" l="1"/>
  <c r="V133" i="33" s="1"/>
  <c r="V59" i="56"/>
  <c r="V139" i="44"/>
  <c r="V73" i="44"/>
  <c r="W74" i="44" s="1"/>
  <c r="V139" i="41"/>
  <c r="V73" i="41"/>
  <c r="W74" i="41" s="1"/>
  <c r="V139" i="42"/>
  <c r="V73" i="42"/>
  <c r="W74" i="42" s="1"/>
  <c r="W46" i="56"/>
  <c r="V49" i="56"/>
  <c r="V139" i="49"/>
  <c r="V73" i="49"/>
  <c r="W74" i="49" s="1"/>
  <c r="V52" i="56"/>
  <c r="V139" i="46"/>
  <c r="V73" i="46"/>
  <c r="W74" i="46" s="1"/>
  <c r="V139" i="43"/>
  <c r="V73" i="43"/>
  <c r="W74" i="43" s="1"/>
  <c r="V139" i="32"/>
  <c r="V73" i="32"/>
  <c r="W74" i="32" s="1"/>
  <c r="V73" i="45"/>
  <c r="W74" i="45" s="1"/>
  <c r="V84" i="45"/>
  <c r="V139" i="45"/>
  <c r="V139" i="47"/>
  <c r="V73" i="47"/>
  <c r="W74" i="47" s="1"/>
  <c r="W41" i="56"/>
  <c r="V73" i="48"/>
  <c r="W74" i="48" s="1"/>
  <c r="V139" i="48"/>
  <c r="V139" i="40"/>
  <c r="V73" i="40"/>
  <c r="W74" i="40" s="1"/>
  <c r="W96" i="33"/>
  <c r="W104" i="33" s="1"/>
  <c r="W109" i="1"/>
  <c r="W103" i="1" s="1"/>
  <c r="V43" i="33"/>
  <c r="V68" i="1"/>
  <c r="W287" i="51" l="1"/>
  <c r="W85" i="49"/>
  <c r="W61" i="49"/>
  <c r="V84" i="46"/>
  <c r="V84" i="43"/>
  <c r="W101" i="1"/>
  <c r="W209" i="33" s="1"/>
  <c r="W66" i="1"/>
  <c r="V48" i="56"/>
  <c r="V46" i="33"/>
  <c r="V49" i="59" s="1"/>
  <c r="V73" i="1"/>
  <c r="W74" i="1" s="1"/>
  <c r="V139" i="1"/>
  <c r="W281" i="51"/>
  <c r="W85" i="40"/>
  <c r="W61" i="40"/>
  <c r="W286" i="51"/>
  <c r="W85" i="48"/>
  <c r="W61" i="48"/>
  <c r="W285" i="51"/>
  <c r="W85" i="47"/>
  <c r="W61" i="47"/>
  <c r="V84" i="47"/>
  <c r="W283" i="51"/>
  <c r="W85" i="45"/>
  <c r="W61" i="45"/>
  <c r="W277" i="51"/>
  <c r="W85" i="32"/>
  <c r="W61" i="32"/>
  <c r="W284" i="51"/>
  <c r="W85" i="46"/>
  <c r="W61" i="46"/>
  <c r="V84" i="40"/>
  <c r="W278" i="51"/>
  <c r="W85" i="41"/>
  <c r="W61" i="41"/>
  <c r="V359" i="33"/>
  <c r="V88" i="45"/>
  <c r="V87" i="45"/>
  <c r="W280" i="51"/>
  <c r="W85" i="43"/>
  <c r="W61" i="43"/>
  <c r="V38" i="33"/>
  <c r="V42" i="33"/>
  <c r="V47" i="59" s="1"/>
  <c r="V40" i="33"/>
  <c r="V44" i="33"/>
  <c r="V84" i="49"/>
  <c r="V84" i="48"/>
  <c r="W279" i="51"/>
  <c r="W85" i="42"/>
  <c r="W61" i="42"/>
  <c r="V84" i="42"/>
  <c r="V84" i="41"/>
  <c r="W282" i="51"/>
  <c r="W85" i="44"/>
  <c r="W61" i="44"/>
  <c r="V84" i="44"/>
  <c r="V84" i="32"/>
  <c r="V132" i="33"/>
  <c r="V75" i="59" s="1"/>
  <c r="V61" i="56"/>
  <c r="CN53" i="57" l="1"/>
  <c r="W67" i="43"/>
  <c r="W128" i="43"/>
  <c r="W77" i="43"/>
  <c r="W78" i="43"/>
  <c r="W112" i="43"/>
  <c r="W85" i="1"/>
  <c r="W49" i="33" s="1"/>
  <c r="W51" i="59" s="1"/>
  <c r="W276" i="51"/>
  <c r="W61" i="1"/>
  <c r="V363" i="33"/>
  <c r="V88" i="49"/>
  <c r="V87" i="49"/>
  <c r="V362" i="33"/>
  <c r="V87" i="48"/>
  <c r="V88" i="48"/>
  <c r="V356" i="33"/>
  <c r="V88" i="43"/>
  <c r="V87" i="43"/>
  <c r="V84" i="1"/>
  <c r="CN55" i="57"/>
  <c r="W67" i="44"/>
  <c r="W78" i="44"/>
  <c r="W77" i="44"/>
  <c r="W128" i="44"/>
  <c r="W112" i="44"/>
  <c r="V360" i="33"/>
  <c r="V88" i="46"/>
  <c r="V87" i="46"/>
  <c r="CN56" i="57"/>
  <c r="W67" i="45"/>
  <c r="W78" i="45"/>
  <c r="W77" i="45"/>
  <c r="W128" i="45"/>
  <c r="W112" i="45"/>
  <c r="CN58" i="57"/>
  <c r="W67" i="47"/>
  <c r="W128" i="47"/>
  <c r="W77" i="47"/>
  <c r="W78" i="47"/>
  <c r="W112" i="47"/>
  <c r="CN59" i="57"/>
  <c r="W67" i="48"/>
  <c r="W128" i="48"/>
  <c r="W77" i="48"/>
  <c r="W78" i="48"/>
  <c r="W112" i="48"/>
  <c r="V134" i="33"/>
  <c r="V76" i="59" s="1"/>
  <c r="V62" i="56"/>
  <c r="V135" i="33" s="1"/>
  <c r="CN50" i="57"/>
  <c r="W78" i="32"/>
  <c r="W128" i="32"/>
  <c r="W67" i="32"/>
  <c r="W77" i="32"/>
  <c r="W112" i="32"/>
  <c r="CN60" i="57"/>
  <c r="W78" i="49"/>
  <c r="W67" i="49"/>
  <c r="W77" i="49"/>
  <c r="W128" i="49"/>
  <c r="W112" i="49"/>
  <c r="V361" i="33"/>
  <c r="V87" i="47"/>
  <c r="V88" i="47"/>
  <c r="V211" i="51"/>
  <c r="V227" i="51" s="1"/>
  <c r="V402" i="33"/>
  <c r="V132" i="45"/>
  <c r="V133" i="45" s="1"/>
  <c r="V134" i="45" s="1"/>
  <c r="U79" i="45" s="1"/>
  <c r="V148" i="45" s="1"/>
  <c r="V90" i="45"/>
  <c r="V130" i="45"/>
  <c r="U129" i="45"/>
  <c r="U131" i="45" s="1"/>
  <c r="U140" i="45" s="1"/>
  <c r="CN57" i="57"/>
  <c r="W67" i="46"/>
  <c r="W78" i="46"/>
  <c r="W77" i="46"/>
  <c r="W128" i="46"/>
  <c r="W112" i="46"/>
  <c r="V87" i="32"/>
  <c r="V353" i="33"/>
  <c r="V88" i="32"/>
  <c r="V355" i="33"/>
  <c r="V88" i="42"/>
  <c r="V87" i="42"/>
  <c r="CN51" i="57"/>
  <c r="W67" i="41"/>
  <c r="W78" i="41"/>
  <c r="W128" i="41"/>
  <c r="W77" i="41"/>
  <c r="W112" i="41"/>
  <c r="V357" i="33"/>
  <c r="V87" i="40"/>
  <c r="V88" i="40"/>
  <c r="V83" i="40"/>
  <c r="V358" i="33"/>
  <c r="V88" i="44"/>
  <c r="V87" i="44"/>
  <c r="CN52" i="57"/>
  <c r="W67" i="42"/>
  <c r="W78" i="42"/>
  <c r="W128" i="42"/>
  <c r="W77" i="42"/>
  <c r="W112" i="42"/>
  <c r="CN54" i="57"/>
  <c r="W67" i="40"/>
  <c r="W77" i="40"/>
  <c r="W78" i="40"/>
  <c r="W128" i="40"/>
  <c r="W112" i="40"/>
  <c r="V354" i="33"/>
  <c r="V88" i="41"/>
  <c r="V87" i="41"/>
  <c r="V205" i="51" l="1"/>
  <c r="V221" i="51" s="1"/>
  <c r="V396" i="33"/>
  <c r="V132" i="32"/>
  <c r="V133" i="32" s="1"/>
  <c r="V134" i="32" s="1"/>
  <c r="U79" i="32" s="1"/>
  <c r="V148" i="32" s="1"/>
  <c r="V90" i="32"/>
  <c r="U129" i="32"/>
  <c r="U131" i="32" s="1"/>
  <c r="U140" i="32" s="1"/>
  <c r="V130" i="32"/>
  <c r="CN49" i="57"/>
  <c r="CN61" i="57" s="1"/>
  <c r="W39" i="33"/>
  <c r="W67" i="1"/>
  <c r="W45" i="33" s="1"/>
  <c r="W78" i="1"/>
  <c r="W128" i="1"/>
  <c r="W77" i="1"/>
  <c r="W112" i="1"/>
  <c r="W119" i="43"/>
  <c r="W116" i="43"/>
  <c r="W288" i="33" s="1"/>
  <c r="W114" i="43"/>
  <c r="W115" i="43" s="1"/>
  <c r="W258" i="33" s="1"/>
  <c r="W273" i="33" s="1"/>
  <c r="V48" i="33"/>
  <c r="V352" i="33"/>
  <c r="V364" i="33" s="1"/>
  <c r="V87" i="1"/>
  <c r="V51" i="33" s="1"/>
  <c r="V52" i="59" s="1"/>
  <c r="V88" i="1"/>
  <c r="V83" i="1"/>
  <c r="W119" i="47"/>
  <c r="W116" i="47"/>
  <c r="W293" i="33" s="1"/>
  <c r="W114" i="47"/>
  <c r="W115" i="47" s="1"/>
  <c r="W263" i="33" s="1"/>
  <c r="W288" i="51"/>
  <c r="V77" i="59"/>
  <c r="W50" i="32"/>
  <c r="W50" i="42"/>
  <c r="W50" i="43"/>
  <c r="W50" i="47"/>
  <c r="W50" i="49"/>
  <c r="W50" i="45"/>
  <c r="W50" i="46"/>
  <c r="W50" i="48"/>
  <c r="W50" i="1"/>
  <c r="W50" i="40"/>
  <c r="W50" i="44"/>
  <c r="W50" i="41"/>
  <c r="W119" i="48"/>
  <c r="W116" i="48"/>
  <c r="W294" i="33" s="1"/>
  <c r="W114" i="48"/>
  <c r="W115" i="48" s="1"/>
  <c r="W264" i="33" s="1"/>
  <c r="W279" i="33" s="1"/>
  <c r="V208" i="51"/>
  <c r="V224" i="51" s="1"/>
  <c r="V399" i="33"/>
  <c r="V132" i="43"/>
  <c r="V133" i="43" s="1"/>
  <c r="V134" i="43" s="1"/>
  <c r="U79" i="43" s="1"/>
  <c r="V148" i="43" s="1"/>
  <c r="V90" i="43"/>
  <c r="V130" i="43"/>
  <c r="U129" i="43"/>
  <c r="U131" i="43" s="1"/>
  <c r="U140" i="43" s="1"/>
  <c r="V214" i="51"/>
  <c r="V230" i="51" s="1"/>
  <c r="V405" i="33"/>
  <c r="V132" i="48"/>
  <c r="V133" i="48" s="1"/>
  <c r="V134" i="48" s="1"/>
  <c r="U79" i="48" s="1"/>
  <c r="V148" i="48" s="1"/>
  <c r="V90" i="48"/>
  <c r="U129" i="48"/>
  <c r="U131" i="48" s="1"/>
  <c r="U140" i="48" s="1"/>
  <c r="V130" i="48"/>
  <c r="V93" i="45"/>
  <c r="V94" i="45" s="1"/>
  <c r="V91" i="45"/>
  <c r="V213" i="51"/>
  <c r="V229" i="51" s="1"/>
  <c r="V404" i="33"/>
  <c r="V132" i="47"/>
  <c r="V133" i="47" s="1"/>
  <c r="V134" i="47" s="1"/>
  <c r="U79" i="47" s="1"/>
  <c r="V148" i="47" s="1"/>
  <c r="V90" i="47"/>
  <c r="V130" i="47"/>
  <c r="U129" i="47"/>
  <c r="U131" i="47" s="1"/>
  <c r="U140" i="47" s="1"/>
  <c r="V212" i="51"/>
  <c r="V228" i="51" s="1"/>
  <c r="V403" i="33"/>
  <c r="V132" i="46"/>
  <c r="V133" i="46" s="1"/>
  <c r="V134" i="46" s="1"/>
  <c r="U79" i="46" s="1"/>
  <c r="V148" i="46" s="1"/>
  <c r="V90" i="46"/>
  <c r="V130" i="46"/>
  <c r="U129" i="46"/>
  <c r="U131" i="46" s="1"/>
  <c r="U140" i="46" s="1"/>
  <c r="W116" i="46"/>
  <c r="W292" i="33" s="1"/>
  <c r="W119" i="46"/>
  <c r="W114" i="46"/>
  <c r="W115" i="46" s="1"/>
  <c r="W262" i="33" s="1"/>
  <c r="W277" i="33" s="1"/>
  <c r="B144" i="45"/>
  <c r="V210" i="51"/>
  <c r="V226" i="51" s="1"/>
  <c r="V401" i="33"/>
  <c r="V132" i="44"/>
  <c r="V133" i="44" s="1"/>
  <c r="V134" i="44" s="1"/>
  <c r="U79" i="44" s="1"/>
  <c r="V148" i="44" s="1"/>
  <c r="V90" i="44"/>
  <c r="V130" i="44"/>
  <c r="U129" i="44"/>
  <c r="U131" i="44" s="1"/>
  <c r="U140" i="44" s="1"/>
  <c r="W116" i="32"/>
  <c r="W285" i="33" s="1"/>
  <c r="W119" i="32"/>
  <c r="W114" i="32"/>
  <c r="W115" i="32" s="1"/>
  <c r="W255" i="33" s="1"/>
  <c r="V207" i="51"/>
  <c r="V223" i="51" s="1"/>
  <c r="V398" i="33"/>
  <c r="V90" i="42"/>
  <c r="V132" i="42"/>
  <c r="V133" i="42" s="1"/>
  <c r="V134" i="42" s="1"/>
  <c r="U79" i="42" s="1"/>
  <c r="V148" i="42" s="1"/>
  <c r="V130" i="42"/>
  <c r="U129" i="42"/>
  <c r="U131" i="42" s="1"/>
  <c r="U140" i="42" s="1"/>
  <c r="W119" i="40"/>
  <c r="W116" i="40"/>
  <c r="W289" i="33" s="1"/>
  <c r="W114" i="40"/>
  <c r="W115" i="40" s="1"/>
  <c r="W259" i="33" s="1"/>
  <c r="W116" i="45"/>
  <c r="W291" i="33" s="1"/>
  <c r="W119" i="45"/>
  <c r="W114" i="45"/>
  <c r="W115" i="45" s="1"/>
  <c r="W261" i="33" s="1"/>
  <c r="W276" i="33" s="1"/>
  <c r="V209" i="51"/>
  <c r="V225" i="51" s="1"/>
  <c r="V400" i="33"/>
  <c r="V132" i="40"/>
  <c r="V133" i="40" s="1"/>
  <c r="V134" i="40" s="1"/>
  <c r="V90" i="40"/>
  <c r="V130" i="40"/>
  <c r="U129" i="40"/>
  <c r="U131" i="40" s="1"/>
  <c r="W116" i="41"/>
  <c r="W286" i="33" s="1"/>
  <c r="W119" i="41"/>
  <c r="W114" i="41"/>
  <c r="W115" i="41" s="1"/>
  <c r="W256" i="33" s="1"/>
  <c r="W271" i="33" s="1"/>
  <c r="W116" i="44"/>
  <c r="W290" i="33" s="1"/>
  <c r="W119" i="44"/>
  <c r="W114" i="44"/>
  <c r="W115" i="44" s="1"/>
  <c r="W260" i="33" s="1"/>
  <c r="W275" i="33" s="1"/>
  <c r="W119" i="42"/>
  <c r="W116" i="42"/>
  <c r="W287" i="33" s="1"/>
  <c r="W114" i="42"/>
  <c r="W115" i="42" s="1"/>
  <c r="W257" i="33" s="1"/>
  <c r="W272" i="33" s="1"/>
  <c r="V215" i="51"/>
  <c r="V231" i="51" s="1"/>
  <c r="V406" i="33"/>
  <c r="V90" i="49"/>
  <c r="V132" i="49"/>
  <c r="V133" i="49" s="1"/>
  <c r="V134" i="49" s="1"/>
  <c r="U79" i="49" s="1"/>
  <c r="V148" i="49" s="1"/>
  <c r="U129" i="49"/>
  <c r="U131" i="49" s="1"/>
  <c r="U140" i="49" s="1"/>
  <c r="V130" i="49"/>
  <c r="V206" i="51"/>
  <c r="V222" i="51" s="1"/>
  <c r="V397" i="33"/>
  <c r="V132" i="41"/>
  <c r="V133" i="41" s="1"/>
  <c r="V134" i="41" s="1"/>
  <c r="U79" i="41" s="1"/>
  <c r="V148" i="41" s="1"/>
  <c r="V90" i="41"/>
  <c r="V130" i="41"/>
  <c r="U129" i="41"/>
  <c r="U131" i="41" s="1"/>
  <c r="U140" i="41" s="1"/>
  <c r="V330" i="33"/>
  <c r="V343" i="33" s="1"/>
  <c r="W119" i="49"/>
  <c r="W116" i="49"/>
  <c r="W295" i="33" s="1"/>
  <c r="W114" i="49"/>
  <c r="W115" i="49" s="1"/>
  <c r="W265" i="33" s="1"/>
  <c r="W280" i="33" s="1"/>
  <c r="V326" i="33" l="1"/>
  <c r="V339" i="33" s="1"/>
  <c r="W121" i="47"/>
  <c r="W124" i="47"/>
  <c r="W102" i="47"/>
  <c r="W71" i="47" s="1"/>
  <c r="B144" i="47"/>
  <c r="W124" i="45"/>
  <c r="W102" i="45"/>
  <c r="W71" i="45" s="1"/>
  <c r="W121" i="45"/>
  <c r="W124" i="49"/>
  <c r="W121" i="49"/>
  <c r="W102" i="49"/>
  <c r="W71" i="49" s="1"/>
  <c r="W124" i="40"/>
  <c r="W102" i="40"/>
  <c r="W71" i="40" s="1"/>
  <c r="W121" i="40"/>
  <c r="B144" i="49"/>
  <c r="W270" i="33"/>
  <c r="W293" i="51"/>
  <c r="W291" i="51"/>
  <c r="W292" i="51"/>
  <c r="W296" i="51"/>
  <c r="W295" i="51"/>
  <c r="W301" i="51"/>
  <c r="W297" i="51"/>
  <c r="W300" i="51"/>
  <c r="W294" i="51"/>
  <c r="W298" i="51"/>
  <c r="W299" i="51"/>
  <c r="W102" i="32"/>
  <c r="W71" i="32" s="1"/>
  <c r="W124" i="32"/>
  <c r="W121" i="32"/>
  <c r="B144" i="43"/>
  <c r="V93" i="44"/>
  <c r="V94" i="44" s="1"/>
  <c r="V91" i="44"/>
  <c r="B144" i="41"/>
  <c r="V93" i="42"/>
  <c r="V94" i="42" s="1"/>
  <c r="V91" i="42"/>
  <c r="V333" i="33"/>
  <c r="V346" i="33" s="1"/>
  <c r="W121" i="46"/>
  <c r="W124" i="46"/>
  <c r="W102" i="46"/>
  <c r="W71" i="46" s="1"/>
  <c r="V93" i="49"/>
  <c r="V94" i="49" s="1"/>
  <c r="V91" i="49"/>
  <c r="B144" i="44"/>
  <c r="W121" i="43"/>
  <c r="W124" i="43"/>
  <c r="W102" i="43"/>
  <c r="W71" i="43" s="1"/>
  <c r="V329" i="33"/>
  <c r="V342" i="33" s="1"/>
  <c r="W290" i="51"/>
  <c r="B144" i="48"/>
  <c r="V50" i="59"/>
  <c r="V87" i="33"/>
  <c r="V53" i="33"/>
  <c r="V54" i="59" s="1"/>
  <c r="V52" i="33"/>
  <c r="V53" i="59" s="1"/>
  <c r="W102" i="48"/>
  <c r="W71" i="48" s="1"/>
  <c r="W124" i="48"/>
  <c r="W121" i="48"/>
  <c r="B144" i="46"/>
  <c r="B144" i="32"/>
  <c r="V93" i="47"/>
  <c r="V94" i="47" s="1"/>
  <c r="V91" i="47"/>
  <c r="V93" i="48"/>
  <c r="V94" i="48" s="1"/>
  <c r="V91" i="48"/>
  <c r="V327" i="33"/>
  <c r="V340" i="33" s="1"/>
  <c r="V93" i="32"/>
  <c r="V94" i="32" s="1"/>
  <c r="V91" i="32"/>
  <c r="V332" i="33"/>
  <c r="V345" i="33" s="1"/>
  <c r="W278" i="33"/>
  <c r="W48" i="59"/>
  <c r="V93" i="46"/>
  <c r="V94" i="46" s="1"/>
  <c r="V91" i="46"/>
  <c r="V324" i="33"/>
  <c r="V337" i="33" s="1"/>
  <c r="W274" i="33"/>
  <c r="B144" i="42"/>
  <c r="V93" i="41"/>
  <c r="V94" i="41" s="1"/>
  <c r="V91" i="41"/>
  <c r="V93" i="43"/>
  <c r="V94" i="43" s="1"/>
  <c r="V91" i="43"/>
  <c r="W102" i="41"/>
  <c r="W71" i="41" s="1"/>
  <c r="W124" i="41"/>
  <c r="W121" i="41"/>
  <c r="V71" i="59"/>
  <c r="U79" i="40"/>
  <c r="V148" i="40" s="1"/>
  <c r="V331" i="33"/>
  <c r="V344" i="33" s="1"/>
  <c r="V325" i="33"/>
  <c r="V338" i="33" s="1"/>
  <c r="V204" i="51"/>
  <c r="V220" i="51" s="1"/>
  <c r="V395" i="33"/>
  <c r="V132" i="1"/>
  <c r="V133" i="1" s="1"/>
  <c r="V134" i="1" s="1"/>
  <c r="V90" i="1"/>
  <c r="U129" i="1"/>
  <c r="V130" i="1"/>
  <c r="V334" i="33"/>
  <c r="V347" i="33" s="1"/>
  <c r="W116" i="1"/>
  <c r="W284" i="33" s="1"/>
  <c r="W119" i="1"/>
  <c r="W114" i="1"/>
  <c r="W115" i="1" s="1"/>
  <c r="W254" i="33" s="1"/>
  <c r="W269" i="33" s="1"/>
  <c r="W121" i="42"/>
  <c r="W102" i="42"/>
  <c r="W71" i="42" s="1"/>
  <c r="W124" i="42"/>
  <c r="W102" i="44"/>
  <c r="W71" i="44" s="1"/>
  <c r="W121" i="44"/>
  <c r="W124" i="44"/>
  <c r="U72" i="59"/>
  <c r="U140" i="40"/>
  <c r="V93" i="40"/>
  <c r="V94" i="40" s="1"/>
  <c r="V91" i="40"/>
  <c r="W415" i="51" l="1"/>
  <c r="W70" i="41"/>
  <c r="W417" i="51"/>
  <c r="W70" i="43"/>
  <c r="W156" i="33"/>
  <c r="W86" i="32"/>
  <c r="W281" i="33"/>
  <c r="W416" i="51"/>
  <c r="W70" i="42"/>
  <c r="W418" i="51"/>
  <c r="W70" i="40"/>
  <c r="W162" i="33"/>
  <c r="W86" i="45"/>
  <c r="W161" i="33"/>
  <c r="W86" i="44"/>
  <c r="W163" i="33"/>
  <c r="W86" i="46"/>
  <c r="U131" i="1"/>
  <c r="U137" i="1"/>
  <c r="V69" i="59"/>
  <c r="U79" i="1"/>
  <c r="V148" i="1" s="1"/>
  <c r="V136" i="1"/>
  <c r="W422" i="51"/>
  <c r="W70" i="47"/>
  <c r="W304" i="51"/>
  <c r="W305" i="51"/>
  <c r="W309" i="51" s="1"/>
  <c r="W121" i="1"/>
  <c r="W124" i="33" s="1"/>
  <c r="W101" i="33" s="1"/>
  <c r="W124" i="1"/>
  <c r="W102" i="1"/>
  <c r="W71" i="1" s="1"/>
  <c r="V328" i="33"/>
  <c r="V341" i="33" s="1"/>
  <c r="W164" i="33"/>
  <c r="W86" i="47"/>
  <c r="B144" i="40"/>
  <c r="W158" i="33"/>
  <c r="W86" i="42"/>
  <c r="W421" i="51"/>
  <c r="W70" i="46"/>
  <c r="W160" i="33"/>
  <c r="W86" i="40"/>
  <c r="V409" i="33"/>
  <c r="V79" i="59" s="1"/>
  <c r="V410" i="33"/>
  <c r="V80" i="59" s="1"/>
  <c r="V411" i="33"/>
  <c r="V81" i="59" s="1"/>
  <c r="V408" i="33"/>
  <c r="V78" i="59" s="1"/>
  <c r="W420" i="51"/>
  <c r="W70" i="45"/>
  <c r="W159" i="33"/>
  <c r="W86" i="43"/>
  <c r="W424" i="51"/>
  <c r="W70" i="49"/>
  <c r="W165" i="33"/>
  <c r="W86" i="48"/>
  <c r="W414" i="51"/>
  <c r="W70" i="32"/>
  <c r="W419" i="51"/>
  <c r="W70" i="44"/>
  <c r="V93" i="1"/>
  <c r="V94" i="1" s="1"/>
  <c r="V91" i="1"/>
  <c r="W166" i="33"/>
  <c r="W86" i="49"/>
  <c r="W157" i="33"/>
  <c r="W86" i="41"/>
  <c r="W423" i="51"/>
  <c r="W70" i="48"/>
  <c r="W248" i="33" l="1"/>
  <c r="W233" i="33"/>
  <c r="W155" i="33"/>
  <c r="W86" i="1"/>
  <c r="W243" i="33"/>
  <c r="W228" i="33"/>
  <c r="W245" i="33"/>
  <c r="W230" i="33"/>
  <c r="W413" i="51"/>
  <c r="W425" i="51" s="1"/>
  <c r="W56" i="33"/>
  <c r="W70" i="1"/>
  <c r="W5" i="59" s="1"/>
  <c r="W250" i="33"/>
  <c r="W235" i="33"/>
  <c r="W246" i="33"/>
  <c r="W231" i="33"/>
  <c r="W247" i="33"/>
  <c r="W232" i="33"/>
  <c r="W240" i="33"/>
  <c r="W225" i="33"/>
  <c r="W308" i="51"/>
  <c r="W310" i="51" s="1"/>
  <c r="W306" i="51"/>
  <c r="W242" i="33"/>
  <c r="W227" i="33"/>
  <c r="W241" i="33"/>
  <c r="W226" i="33"/>
  <c r="W249" i="33"/>
  <c r="W234" i="33"/>
  <c r="U70" i="59"/>
  <c r="U140" i="1"/>
  <c r="V323" i="33"/>
  <c r="W244" i="33"/>
  <c r="W229" i="33"/>
  <c r="W55" i="59" l="1"/>
  <c r="W55" i="33"/>
  <c r="X59" i="33"/>
  <c r="W355" i="51"/>
  <c r="W346" i="51"/>
  <c r="W347" i="51"/>
  <c r="W349" i="51"/>
  <c r="W350" i="51"/>
  <c r="W354" i="51"/>
  <c r="W345" i="51"/>
  <c r="W353" i="51"/>
  <c r="W352" i="51"/>
  <c r="W351" i="51"/>
  <c r="W344" i="51"/>
  <c r="W348" i="51"/>
  <c r="V366" i="33"/>
  <c r="V336" i="33"/>
  <c r="W184" i="33"/>
  <c r="W167" i="33"/>
  <c r="W239" i="33"/>
  <c r="W251" i="33" s="1"/>
  <c r="W224" i="33"/>
  <c r="W236" i="33" s="1"/>
  <c r="B144" i="1"/>
  <c r="W56" i="59"/>
  <c r="W57" i="33"/>
  <c r="W57" i="59" s="1"/>
  <c r="W64" i="33"/>
  <c r="W61" i="59" l="1"/>
  <c r="W65" i="33"/>
  <c r="X84" i="33" s="1"/>
  <c r="W113" i="33"/>
  <c r="W119" i="33" s="1"/>
  <c r="W185" i="33"/>
  <c r="W114" i="33" s="1"/>
  <c r="W186" i="33"/>
  <c r="U9" i="59"/>
  <c r="V376" i="33"/>
  <c r="Y61" i="33"/>
  <c r="X60" i="33"/>
  <c r="W71" i="33"/>
  <c r="W63" i="59" l="1"/>
  <c r="W70" i="33"/>
  <c r="X58" i="59"/>
  <c r="X4" i="56"/>
  <c r="Y59" i="59"/>
  <c r="Z62" i="33"/>
  <c r="Z60" i="59" s="1"/>
  <c r="X9" i="55"/>
  <c r="X91" i="33"/>
  <c r="X8" i="55" l="1"/>
  <c r="X107" i="1"/>
  <c r="X107" i="42"/>
  <c r="X106" i="42" s="1"/>
  <c r="X109" i="42" s="1"/>
  <c r="X103" i="42" s="1"/>
  <c r="X107" i="43"/>
  <c r="X106" i="43" s="1"/>
  <c r="X109" i="43" s="1"/>
  <c r="X103" i="43" s="1"/>
  <c r="X107" i="32"/>
  <c r="X106" i="32" s="1"/>
  <c r="X109" i="32" s="1"/>
  <c r="X103" i="32" s="1"/>
  <c r="X107" i="44"/>
  <c r="X106" i="44" s="1"/>
  <c r="X109" i="44" s="1"/>
  <c r="X103" i="44" s="1"/>
  <c r="X107" i="40"/>
  <c r="X106" i="40" s="1"/>
  <c r="X109" i="40" s="1"/>
  <c r="X103" i="40" s="1"/>
  <c r="X107" i="46"/>
  <c r="X106" i="46" s="1"/>
  <c r="X109" i="46" s="1"/>
  <c r="X103" i="46" s="1"/>
  <c r="X107" i="45"/>
  <c r="X106" i="45" s="1"/>
  <c r="X109" i="45" s="1"/>
  <c r="X103" i="45" s="1"/>
  <c r="X107" i="41"/>
  <c r="X106" i="41" s="1"/>
  <c r="X109" i="41" s="1"/>
  <c r="X103" i="41" s="1"/>
  <c r="X107" i="49"/>
  <c r="X106" i="49" s="1"/>
  <c r="X109" i="49" s="1"/>
  <c r="X103" i="49" s="1"/>
  <c r="X107" i="47"/>
  <c r="X106" i="47" s="1"/>
  <c r="X109" i="47" s="1"/>
  <c r="X103" i="47" s="1"/>
  <c r="X107" i="48"/>
  <c r="X106" i="48" s="1"/>
  <c r="X109" i="48" s="1"/>
  <c r="X103" i="48" s="1"/>
  <c r="W62" i="59"/>
  <c r="W369" i="33"/>
  <c r="W375" i="33" s="1"/>
  <c r="W81" i="1"/>
  <c r="W62" i="1" s="1"/>
  <c r="W63" i="1" s="1"/>
  <c r="W81" i="41"/>
  <c r="W62" i="41" s="1"/>
  <c r="W63" i="41" s="1"/>
  <c r="W81" i="32"/>
  <c r="W62" i="32" s="1"/>
  <c r="W63" i="32" s="1"/>
  <c r="W81" i="42"/>
  <c r="W62" i="42" s="1"/>
  <c r="W63" i="42" s="1"/>
  <c r="W81" i="43"/>
  <c r="W62" i="43" s="1"/>
  <c r="W63" i="43" s="1"/>
  <c r="W81" i="40"/>
  <c r="W62" i="40" s="1"/>
  <c r="W63" i="40" s="1"/>
  <c r="W81" i="45"/>
  <c r="W62" i="45" s="1"/>
  <c r="W63" i="45" s="1"/>
  <c r="W81" i="49"/>
  <c r="W62" i="49" s="1"/>
  <c r="W63" i="49" s="1"/>
  <c r="W81" i="46"/>
  <c r="W62" i="46" s="1"/>
  <c r="W63" i="46" s="1"/>
  <c r="W81" i="44"/>
  <c r="W62" i="44" s="1"/>
  <c r="W63" i="44" s="1"/>
  <c r="W81" i="47"/>
  <c r="W62" i="47" s="1"/>
  <c r="W63" i="47" s="1"/>
  <c r="W81" i="48"/>
  <c r="W62" i="48" s="1"/>
  <c r="W63" i="48" s="1"/>
  <c r="W3" i="56"/>
  <c r="X72" i="33"/>
  <c r="W155" i="44" l="1"/>
  <c r="W64" i="44"/>
  <c r="W65" i="44" s="1"/>
  <c r="W68" i="44" s="1"/>
  <c r="W155" i="32"/>
  <c r="W64" i="32"/>
  <c r="W65" i="32" s="1"/>
  <c r="W68" i="32" s="1"/>
  <c r="X64" i="59"/>
  <c r="W155" i="43"/>
  <c r="W64" i="43"/>
  <c r="W65" i="43" s="1"/>
  <c r="W68" i="43" s="1"/>
  <c r="X101" i="47"/>
  <c r="X218" i="33" s="1"/>
  <c r="X66" i="47"/>
  <c r="W64" i="47"/>
  <c r="W65" i="47" s="1"/>
  <c r="W68" i="47" s="1"/>
  <c r="W155" i="47"/>
  <c r="X101" i="49"/>
  <c r="X220" i="33" s="1"/>
  <c r="X66" i="49"/>
  <c r="W155" i="45"/>
  <c r="W64" i="45"/>
  <c r="W65" i="45" s="1"/>
  <c r="W68" i="45" s="1"/>
  <c r="X101" i="46"/>
  <c r="X217" i="33" s="1"/>
  <c r="X66" i="46"/>
  <c r="W55" i="56"/>
  <c r="W56" i="56" s="1"/>
  <c r="W37" i="56"/>
  <c r="W38" i="56" s="1"/>
  <c r="W47" i="56"/>
  <c r="W42" i="56"/>
  <c r="W43" i="56" s="1"/>
  <c r="W64" i="42"/>
  <c r="W65" i="42" s="1"/>
  <c r="W68" i="42" s="1"/>
  <c r="W155" i="42"/>
  <c r="X101" i="44"/>
  <c r="X215" i="33" s="1"/>
  <c r="X66" i="44"/>
  <c r="W64" i="49"/>
  <c r="W65" i="49" s="1"/>
  <c r="W68" i="49" s="1"/>
  <c r="W155" i="49"/>
  <c r="W64" i="41"/>
  <c r="W65" i="41" s="1"/>
  <c r="W68" i="41" s="1"/>
  <c r="W155" i="41"/>
  <c r="X101" i="41"/>
  <c r="X211" i="33" s="1"/>
  <c r="X66" i="41"/>
  <c r="X101" i="32"/>
  <c r="X210" i="33" s="1"/>
  <c r="X66" i="32"/>
  <c r="W64" i="48"/>
  <c r="W65" i="48" s="1"/>
  <c r="W68" i="48" s="1"/>
  <c r="W155" i="48"/>
  <c r="W64" i="40"/>
  <c r="W65" i="40" s="1"/>
  <c r="W68" i="40" s="1"/>
  <c r="W155" i="40"/>
  <c r="X101" i="45"/>
  <c r="X216" i="33" s="1"/>
  <c r="X66" i="45"/>
  <c r="X101" i="43"/>
  <c r="X213" i="33" s="1"/>
  <c r="X66" i="43"/>
  <c r="X97" i="33"/>
  <c r="X106" i="1"/>
  <c r="W155" i="46"/>
  <c r="W64" i="46"/>
  <c r="W65" i="46" s="1"/>
  <c r="W68" i="46" s="1"/>
  <c r="W155" i="1"/>
  <c r="W64" i="1"/>
  <c r="W65" i="1" s="1"/>
  <c r="X101" i="48"/>
  <c r="X219" i="33" s="1"/>
  <c r="X66" i="48"/>
  <c r="X101" i="40"/>
  <c r="X214" i="33" s="1"/>
  <c r="X66" i="40"/>
  <c r="X101" i="42"/>
  <c r="X212" i="33" s="1"/>
  <c r="X66" i="42"/>
  <c r="X83" i="33"/>
  <c r="X90" i="33"/>
  <c r="X41" i="56" l="1"/>
  <c r="W43" i="33"/>
  <c r="W68" i="1"/>
  <c r="W73" i="43"/>
  <c r="X74" i="43" s="1"/>
  <c r="W139" i="43"/>
  <c r="W73" i="49"/>
  <c r="X74" i="49" s="1"/>
  <c r="W139" i="49"/>
  <c r="W139" i="47"/>
  <c r="W73" i="47"/>
  <c r="X74" i="47" s="1"/>
  <c r="W52" i="56"/>
  <c r="W139" i="40"/>
  <c r="W73" i="40"/>
  <c r="X74" i="40" s="1"/>
  <c r="W139" i="42"/>
  <c r="W84" i="42"/>
  <c r="W73" i="42"/>
  <c r="X74" i="42" s="1"/>
  <c r="W84" i="32"/>
  <c r="W139" i="32"/>
  <c r="W73" i="32"/>
  <c r="X74" i="32" s="1"/>
  <c r="W73" i="48"/>
  <c r="X74" i="48" s="1"/>
  <c r="W84" i="48"/>
  <c r="W139" i="48"/>
  <c r="W73" i="41"/>
  <c r="X74" i="41" s="1"/>
  <c r="W139" i="41"/>
  <c r="W60" i="56"/>
  <c r="W133" i="33" s="1"/>
  <c r="W59" i="56"/>
  <c r="W139" i="46"/>
  <c r="W73" i="46"/>
  <c r="X74" i="46" s="1"/>
  <c r="W139" i="44"/>
  <c r="W73" i="44"/>
  <c r="X74" i="44" s="1"/>
  <c r="X46" i="56"/>
  <c r="W49" i="56"/>
  <c r="W84" i="45"/>
  <c r="W73" i="45"/>
  <c r="X74" i="45" s="1"/>
  <c r="W139" i="45"/>
  <c r="X96" i="33"/>
  <c r="X104" i="33" s="1"/>
  <c r="X109" i="1"/>
  <c r="X103" i="1" s="1"/>
  <c r="W48" i="56" l="1"/>
  <c r="X280" i="51"/>
  <c r="X85" i="43"/>
  <c r="X61" i="43"/>
  <c r="X281" i="51"/>
  <c r="X85" i="40"/>
  <c r="X61" i="40"/>
  <c r="X283" i="51"/>
  <c r="X85" i="45"/>
  <c r="X61" i="45"/>
  <c r="W88" i="42"/>
  <c r="W87" i="42"/>
  <c r="W355" i="33"/>
  <c r="X287" i="51"/>
  <c r="X85" i="49"/>
  <c r="X61" i="49"/>
  <c r="X279" i="51"/>
  <c r="X85" i="42"/>
  <c r="X61" i="42"/>
  <c r="X101" i="1"/>
  <c r="X209" i="33" s="1"/>
  <c r="X66" i="1"/>
  <c r="X285" i="51"/>
  <c r="X85" i="47"/>
  <c r="X61" i="47"/>
  <c r="W84" i="49"/>
  <c r="W84" i="43"/>
  <c r="W46" i="33"/>
  <c r="W49" i="59" s="1"/>
  <c r="W139" i="1"/>
  <c r="W73" i="1"/>
  <c r="X74" i="1" s="1"/>
  <c r="W359" i="33"/>
  <c r="W88" i="45"/>
  <c r="W87" i="45"/>
  <c r="W84" i="44"/>
  <c r="X284" i="51"/>
  <c r="X85" i="46"/>
  <c r="X61" i="46"/>
  <c r="W84" i="46"/>
  <c r="W38" i="33"/>
  <c r="W40" i="33"/>
  <c r="W42" i="33"/>
  <c r="W47" i="59" s="1"/>
  <c r="W44" i="33"/>
  <c r="W362" i="33"/>
  <c r="W88" i="48"/>
  <c r="W87" i="48"/>
  <c r="W353" i="33"/>
  <c r="W88" i="32"/>
  <c r="W87" i="32"/>
  <c r="W84" i="47"/>
  <c r="W132" i="33"/>
  <c r="W75" i="59" s="1"/>
  <c r="W61" i="56"/>
  <c r="X277" i="51"/>
  <c r="X85" i="32"/>
  <c r="X61" i="32"/>
  <c r="W84" i="40"/>
  <c r="X282" i="51"/>
  <c r="X85" i="44"/>
  <c r="X61" i="44"/>
  <c r="X278" i="51"/>
  <c r="X85" i="41"/>
  <c r="X61" i="41"/>
  <c r="W84" i="41"/>
  <c r="X286" i="51"/>
  <c r="X85" i="48"/>
  <c r="X61" i="48"/>
  <c r="CO58" i="57" l="1"/>
  <c r="X67" i="47"/>
  <c r="X78" i="47"/>
  <c r="X128" i="47"/>
  <c r="X77" i="47"/>
  <c r="X112" i="47"/>
  <c r="CO60" i="57"/>
  <c r="X67" i="49"/>
  <c r="X77" i="49"/>
  <c r="X78" i="49"/>
  <c r="X128" i="49"/>
  <c r="X112" i="49"/>
  <c r="W361" i="33"/>
  <c r="W87" i="47"/>
  <c r="W88" i="47"/>
  <c r="CO59" i="57"/>
  <c r="X67" i="48"/>
  <c r="X78" i="48"/>
  <c r="X128" i="48"/>
  <c r="X77" i="48"/>
  <c r="X112" i="48"/>
  <c r="CO54" i="57"/>
  <c r="X77" i="40"/>
  <c r="X78" i="40"/>
  <c r="X128" i="40"/>
  <c r="X67" i="40"/>
  <c r="X112" i="40"/>
  <c r="W360" i="33"/>
  <c r="W87" i="46"/>
  <c r="W88" i="46"/>
  <c r="W358" i="33"/>
  <c r="W88" i="44"/>
  <c r="W87" i="44"/>
  <c r="CO53" i="57"/>
  <c r="X67" i="43"/>
  <c r="X128" i="43"/>
  <c r="X78" i="43"/>
  <c r="X77" i="43"/>
  <c r="X112" i="43"/>
  <c r="CO57" i="57"/>
  <c r="X67" i="46"/>
  <c r="X78" i="46"/>
  <c r="X77" i="46"/>
  <c r="X128" i="46"/>
  <c r="X112" i="46"/>
  <c r="CO52" i="57"/>
  <c r="X67" i="42"/>
  <c r="X78" i="42"/>
  <c r="X128" i="42"/>
  <c r="X77" i="42"/>
  <c r="X112" i="42"/>
  <c r="W84" i="1"/>
  <c r="W205" i="51"/>
  <c r="W221" i="51" s="1"/>
  <c r="W396" i="33"/>
  <c r="W132" i="32"/>
  <c r="W133" i="32" s="1"/>
  <c r="W134" i="32" s="1"/>
  <c r="V79" i="32" s="1"/>
  <c r="W148" i="32" s="1"/>
  <c r="W90" i="32"/>
  <c r="W130" i="32"/>
  <c r="V129" i="32"/>
  <c r="V131" i="32" s="1"/>
  <c r="V140" i="32" s="1"/>
  <c r="CO51" i="57"/>
  <c r="X67" i="41"/>
  <c r="X77" i="41"/>
  <c r="X128" i="41"/>
  <c r="X78" i="41"/>
  <c r="X112" i="41"/>
  <c r="W207" i="51"/>
  <c r="W223" i="51" s="1"/>
  <c r="W398" i="33"/>
  <c r="W90" i="42"/>
  <c r="W132" i="42"/>
  <c r="W133" i="42" s="1"/>
  <c r="W134" i="42" s="1"/>
  <c r="V79" i="42" s="1"/>
  <c r="W148" i="42" s="1"/>
  <c r="V129" i="42"/>
  <c r="V131" i="42" s="1"/>
  <c r="V140" i="42" s="1"/>
  <c r="W130" i="42"/>
  <c r="W354" i="33"/>
  <c r="W88" i="41"/>
  <c r="W87" i="41"/>
  <c r="CO55" i="57"/>
  <c r="X128" i="44"/>
  <c r="X78" i="44"/>
  <c r="X67" i="44"/>
  <c r="X77" i="44"/>
  <c r="X112" i="44"/>
  <c r="W357" i="33"/>
  <c r="W87" i="40"/>
  <c r="W83" i="40"/>
  <c r="W88" i="40"/>
  <c r="W356" i="33"/>
  <c r="W88" i="43"/>
  <c r="W87" i="43"/>
  <c r="W134" i="33"/>
  <c r="W76" i="59" s="1"/>
  <c r="W62" i="56"/>
  <c r="W135" i="33" s="1"/>
  <c r="W214" i="51"/>
  <c r="W230" i="51" s="1"/>
  <c r="W405" i="33"/>
  <c r="W132" i="48"/>
  <c r="W133" i="48" s="1"/>
  <c r="W134" i="48" s="1"/>
  <c r="V79" i="48" s="1"/>
  <c r="W148" i="48" s="1"/>
  <c r="W90" i="48"/>
  <c r="V129" i="48"/>
  <c r="V131" i="48" s="1"/>
  <c r="V140" i="48" s="1"/>
  <c r="W130" i="48"/>
  <c r="CO56" i="57"/>
  <c r="X128" i="45"/>
  <c r="X67" i="45"/>
  <c r="X78" i="45"/>
  <c r="X77" i="45"/>
  <c r="X112" i="45"/>
  <c r="W211" i="51"/>
  <c r="W227" i="51" s="1"/>
  <c r="W402" i="33"/>
  <c r="W132" i="45"/>
  <c r="W133" i="45" s="1"/>
  <c r="W134" i="45" s="1"/>
  <c r="V79" i="45" s="1"/>
  <c r="W148" i="45" s="1"/>
  <c r="W90" i="45"/>
  <c r="V129" i="45"/>
  <c r="V131" i="45" s="1"/>
  <c r="V140" i="45" s="1"/>
  <c r="W130" i="45"/>
  <c r="X276" i="51"/>
  <c r="X85" i="1"/>
  <c r="X49" i="33" s="1"/>
  <c r="X51" i="59" s="1"/>
  <c r="X61" i="1"/>
  <c r="CO50" i="57"/>
  <c r="X78" i="32"/>
  <c r="X128" i="32"/>
  <c r="X77" i="32"/>
  <c r="X67" i="32"/>
  <c r="X112" i="32"/>
  <c r="W363" i="33"/>
  <c r="W88" i="49"/>
  <c r="W87" i="49"/>
  <c r="X119" i="40" l="1"/>
  <c r="X116" i="40"/>
  <c r="X289" i="33" s="1"/>
  <c r="X114" i="40"/>
  <c r="X115" i="40" s="1"/>
  <c r="X259" i="33" s="1"/>
  <c r="X274" i="33" s="1"/>
  <c r="W330" i="33"/>
  <c r="W343" i="33" s="1"/>
  <c r="X119" i="46"/>
  <c r="X116" i="46"/>
  <c r="X292" i="33" s="1"/>
  <c r="X114" i="46"/>
  <c r="X115" i="46" s="1"/>
  <c r="X262" i="33" s="1"/>
  <c r="X277" i="33" s="1"/>
  <c r="W326" i="33"/>
  <c r="W339" i="33" s="1"/>
  <c r="X119" i="42"/>
  <c r="X116" i="42"/>
  <c r="X287" i="33" s="1"/>
  <c r="X114" i="42"/>
  <c r="X115" i="42" s="1"/>
  <c r="X257" i="33" s="1"/>
  <c r="W206" i="51"/>
  <c r="W222" i="51" s="1"/>
  <c r="W397" i="33"/>
  <c r="W132" i="41"/>
  <c r="W133" i="41" s="1"/>
  <c r="W134" i="41" s="1"/>
  <c r="V79" i="41" s="1"/>
  <c r="W148" i="41" s="1"/>
  <c r="W90" i="41"/>
  <c r="W130" i="41"/>
  <c r="V129" i="41"/>
  <c r="V131" i="41" s="1"/>
  <c r="V140" i="41" s="1"/>
  <c r="W77" i="59"/>
  <c r="X50" i="32"/>
  <c r="X50" i="42"/>
  <c r="X50" i="43"/>
  <c r="X50" i="47"/>
  <c r="X50" i="45"/>
  <c r="X50" i="1"/>
  <c r="X50" i="40"/>
  <c r="X50" i="49"/>
  <c r="X50" i="48"/>
  <c r="X50" i="44"/>
  <c r="X50" i="46"/>
  <c r="X50" i="41"/>
  <c r="X288" i="51"/>
  <c r="W48" i="33"/>
  <c r="W352" i="33"/>
  <c r="W364" i="33" s="1"/>
  <c r="W87" i="1"/>
  <c r="W51" i="33" s="1"/>
  <c r="W52" i="59" s="1"/>
  <c r="W83" i="1"/>
  <c r="W88" i="1"/>
  <c r="X119" i="43"/>
  <c r="X116" i="43"/>
  <c r="X288" i="33" s="1"/>
  <c r="X114" i="43"/>
  <c r="X115" i="43" s="1"/>
  <c r="X258" i="33" s="1"/>
  <c r="X273" i="33" s="1"/>
  <c r="W215" i="51"/>
  <c r="W231" i="51" s="1"/>
  <c r="W406" i="33"/>
  <c r="W132" i="49"/>
  <c r="W133" i="49" s="1"/>
  <c r="W134" i="49" s="1"/>
  <c r="V79" i="49" s="1"/>
  <c r="W148" i="49" s="1"/>
  <c r="W90" i="49"/>
  <c r="V129" i="49"/>
  <c r="V131" i="49" s="1"/>
  <c r="V140" i="49" s="1"/>
  <c r="W130" i="49"/>
  <c r="X116" i="47"/>
  <c r="X293" i="33" s="1"/>
  <c r="X119" i="47"/>
  <c r="X114" i="47"/>
  <c r="X115" i="47" s="1"/>
  <c r="X263" i="33" s="1"/>
  <c r="X119" i="44"/>
  <c r="X116" i="44"/>
  <c r="X290" i="33" s="1"/>
  <c r="X114" i="44"/>
  <c r="X115" i="44" s="1"/>
  <c r="X260" i="33" s="1"/>
  <c r="X275" i="33" s="1"/>
  <c r="W93" i="45"/>
  <c r="W94" i="45" s="1"/>
  <c r="W91" i="45"/>
  <c r="W210" i="51"/>
  <c r="W226" i="51" s="1"/>
  <c r="W401" i="33"/>
  <c r="W132" i="44"/>
  <c r="W133" i="44" s="1"/>
  <c r="W134" i="44" s="1"/>
  <c r="V79" i="44" s="1"/>
  <c r="W148" i="44" s="1"/>
  <c r="W90" i="44"/>
  <c r="V129" i="44"/>
  <c r="V131" i="44" s="1"/>
  <c r="V140" i="44" s="1"/>
  <c r="W130" i="44"/>
  <c r="X116" i="45"/>
  <c r="X291" i="33" s="1"/>
  <c r="X119" i="45"/>
  <c r="X114" i="45"/>
  <c r="X115" i="45" s="1"/>
  <c r="X261" i="33" s="1"/>
  <c r="X276" i="33" s="1"/>
  <c r="W213" i="51"/>
  <c r="W229" i="51" s="1"/>
  <c r="W404" i="33"/>
  <c r="W132" i="47"/>
  <c r="W133" i="47" s="1"/>
  <c r="W134" i="47" s="1"/>
  <c r="V79" i="47" s="1"/>
  <c r="W148" i="47" s="1"/>
  <c r="W90" i="47"/>
  <c r="W130" i="47"/>
  <c r="V129" i="47"/>
  <c r="V131" i="47" s="1"/>
  <c r="V140" i="47" s="1"/>
  <c r="W93" i="48"/>
  <c r="W94" i="48" s="1"/>
  <c r="W91" i="48"/>
  <c r="W93" i="42"/>
  <c r="W94" i="42" s="1"/>
  <c r="W91" i="42"/>
  <c r="X119" i="49"/>
  <c r="X116" i="49"/>
  <c r="X295" i="33" s="1"/>
  <c r="X114" i="49"/>
  <c r="X115" i="49" s="1"/>
  <c r="X265" i="33" s="1"/>
  <c r="W209" i="51"/>
  <c r="W225" i="51" s="1"/>
  <c r="W400" i="33"/>
  <c r="W132" i="40"/>
  <c r="W133" i="40" s="1"/>
  <c r="W134" i="40" s="1"/>
  <c r="W90" i="40"/>
  <c r="V129" i="40"/>
  <c r="V131" i="40" s="1"/>
  <c r="W130" i="40"/>
  <c r="W93" i="32"/>
  <c r="W94" i="32" s="1"/>
  <c r="W91" i="32"/>
  <c r="W212" i="51"/>
  <c r="W228" i="51" s="1"/>
  <c r="W403" i="33"/>
  <c r="W132" i="46"/>
  <c r="W133" i="46" s="1"/>
  <c r="W134" i="46" s="1"/>
  <c r="V79" i="46" s="1"/>
  <c r="W148" i="46" s="1"/>
  <c r="W90" i="46"/>
  <c r="V129" i="46"/>
  <c r="V131" i="46" s="1"/>
  <c r="V140" i="46" s="1"/>
  <c r="W130" i="46"/>
  <c r="X119" i="48"/>
  <c r="X116" i="48"/>
  <c r="X294" i="33" s="1"/>
  <c r="X114" i="48"/>
  <c r="X115" i="48" s="1"/>
  <c r="X264" i="33" s="1"/>
  <c r="X279" i="33" s="1"/>
  <c r="W324" i="33"/>
  <c r="W337" i="33" s="1"/>
  <c r="X116" i="41"/>
  <c r="X286" i="33" s="1"/>
  <c r="X119" i="41"/>
  <c r="X114" i="41"/>
  <c r="X115" i="41" s="1"/>
  <c r="X256" i="33" s="1"/>
  <c r="X271" i="33" s="1"/>
  <c r="X39" i="33"/>
  <c r="CO49" i="57"/>
  <c r="CO61" i="57" s="1"/>
  <c r="X67" i="1"/>
  <c r="X45" i="33" s="1"/>
  <c r="X78" i="1"/>
  <c r="X128" i="1"/>
  <c r="X77" i="1"/>
  <c r="X112" i="1"/>
  <c r="W333" i="33"/>
  <c r="W346" i="33" s="1"/>
  <c r="X116" i="32"/>
  <c r="X285" i="33" s="1"/>
  <c r="X119" i="32"/>
  <c r="X114" i="32"/>
  <c r="X115" i="32" s="1"/>
  <c r="X255" i="33" s="1"/>
  <c r="X270" i="33" s="1"/>
  <c r="W208" i="51"/>
  <c r="W224" i="51" s="1"/>
  <c r="W399" i="33"/>
  <c r="W132" i="43"/>
  <c r="W133" i="43" s="1"/>
  <c r="W134" i="43" s="1"/>
  <c r="V79" i="43" s="1"/>
  <c r="W148" i="43" s="1"/>
  <c r="W90" i="43"/>
  <c r="W130" i="43"/>
  <c r="V129" i="43"/>
  <c r="V131" i="43" s="1"/>
  <c r="V140" i="43" s="1"/>
  <c r="W331" i="33" l="1"/>
  <c r="W344" i="33" s="1"/>
  <c r="W93" i="40"/>
  <c r="W94" i="40" s="1"/>
  <c r="W91" i="40"/>
  <c r="X121" i="44"/>
  <c r="X102" i="44"/>
  <c r="X71" i="44" s="1"/>
  <c r="X70" i="44" s="1"/>
  <c r="X124" i="44"/>
  <c r="W71" i="59"/>
  <c r="V79" i="40"/>
  <c r="W148" i="40" s="1"/>
  <c r="X278" i="33"/>
  <c r="W93" i="41"/>
  <c r="W94" i="41" s="1"/>
  <c r="W91" i="41"/>
  <c r="W325" i="33"/>
  <c r="W338" i="33" s="1"/>
  <c r="X272" i="33"/>
  <c r="X121" i="42"/>
  <c r="X102" i="42"/>
  <c r="X71" i="42" s="1"/>
  <c r="X70" i="42" s="1"/>
  <c r="X124" i="42"/>
  <c r="W329" i="33"/>
  <c r="W342" i="33" s="1"/>
  <c r="X124" i="43"/>
  <c r="X121" i="43"/>
  <c r="X102" i="43"/>
  <c r="X71" i="43" s="1"/>
  <c r="X70" i="43" s="1"/>
  <c r="W93" i="47"/>
  <c r="W94" i="47" s="1"/>
  <c r="W91" i="47"/>
  <c r="W93" i="44"/>
  <c r="W94" i="44" s="1"/>
  <c r="W91" i="44"/>
  <c r="X121" i="46"/>
  <c r="X124" i="46"/>
  <c r="X102" i="46"/>
  <c r="X71" i="46" s="1"/>
  <c r="X70" i="46" s="1"/>
  <c r="W93" i="46"/>
  <c r="W94" i="46" s="1"/>
  <c r="W91" i="46"/>
  <c r="W327" i="33"/>
  <c r="W340" i="33" s="1"/>
  <c r="X116" i="1"/>
  <c r="X284" i="33" s="1"/>
  <c r="X119" i="1"/>
  <c r="X114" i="1"/>
  <c r="X115" i="1" s="1"/>
  <c r="X254" i="33" s="1"/>
  <c r="X269" i="33" s="1"/>
  <c r="X124" i="49"/>
  <c r="X102" i="49"/>
  <c r="X71" i="49" s="1"/>
  <c r="X70" i="49" s="1"/>
  <c r="X121" i="49"/>
  <c r="X48" i="59"/>
  <c r="X121" i="41"/>
  <c r="X102" i="41"/>
  <c r="X71" i="41" s="1"/>
  <c r="X70" i="41" s="1"/>
  <c r="X124" i="41"/>
  <c r="W93" i="43"/>
  <c r="W94" i="43" s="1"/>
  <c r="W91" i="43"/>
  <c r="X280" i="33"/>
  <c r="W93" i="49"/>
  <c r="W94" i="49" s="1"/>
  <c r="W91" i="49"/>
  <c r="W50" i="59"/>
  <c r="W87" i="33"/>
  <c r="W53" i="33"/>
  <c r="W54" i="59" s="1"/>
  <c r="W52" i="33"/>
  <c r="W53" i="59" s="1"/>
  <c r="W204" i="51"/>
  <c r="W220" i="51" s="1"/>
  <c r="W395" i="33"/>
  <c r="W132" i="1"/>
  <c r="W133" i="1" s="1"/>
  <c r="W134" i="1" s="1"/>
  <c r="W90" i="1"/>
  <c r="W130" i="1"/>
  <c r="V129" i="1"/>
  <c r="X294" i="51"/>
  <c r="X291" i="51"/>
  <c r="X293" i="51"/>
  <c r="X301" i="51"/>
  <c r="X297" i="51"/>
  <c r="X296" i="51"/>
  <c r="X300" i="51"/>
  <c r="X298" i="51"/>
  <c r="X295" i="51"/>
  <c r="X299" i="51"/>
  <c r="X292" i="51"/>
  <c r="V72" i="59"/>
  <c r="V140" i="40"/>
  <c r="X102" i="47"/>
  <c r="X71" i="47" s="1"/>
  <c r="X70" i="47" s="1"/>
  <c r="X124" i="47"/>
  <c r="X121" i="47"/>
  <c r="W332" i="33"/>
  <c r="W345" i="33" s="1"/>
  <c r="X124" i="45"/>
  <c r="X121" i="45"/>
  <c r="X102" i="45"/>
  <c r="X71" i="45" s="1"/>
  <c r="X70" i="45" s="1"/>
  <c r="X290" i="51"/>
  <c r="X102" i="32"/>
  <c r="X71" i="32" s="1"/>
  <c r="X70" i="32" s="1"/>
  <c r="X124" i="32"/>
  <c r="X121" i="32"/>
  <c r="W334" i="33"/>
  <c r="W347" i="33" s="1"/>
  <c r="X102" i="48"/>
  <c r="X71" i="48" s="1"/>
  <c r="X70" i="48" s="1"/>
  <c r="X124" i="48"/>
  <c r="X121" i="48"/>
  <c r="X124" i="40"/>
  <c r="X102" i="40"/>
  <c r="X71" i="40" s="1"/>
  <c r="X70" i="40" s="1"/>
  <c r="X121" i="40"/>
  <c r="W410" i="33" l="1"/>
  <c r="W80" i="59" s="1"/>
  <c r="W409" i="33"/>
  <c r="W79" i="59" s="1"/>
  <c r="W411" i="33"/>
  <c r="W81" i="59" s="1"/>
  <c r="W408" i="33"/>
  <c r="W78" i="59" s="1"/>
  <c r="W93" i="1"/>
  <c r="W94" i="1" s="1"/>
  <c r="W91" i="1"/>
  <c r="X162" i="33"/>
  <c r="X86" i="45"/>
  <c r="X156" i="33"/>
  <c r="X86" i="32"/>
  <c r="X161" i="33"/>
  <c r="X86" i="44"/>
  <c r="X159" i="33"/>
  <c r="X86" i="43"/>
  <c r="W69" i="59"/>
  <c r="V79" i="1"/>
  <c r="W148" i="1" s="1"/>
  <c r="W136" i="1"/>
  <c r="X166" i="33"/>
  <c r="X86" i="49"/>
  <c r="X121" i="1"/>
  <c r="X124" i="33" s="1"/>
  <c r="X101" i="33" s="1"/>
  <c r="X124" i="1"/>
  <c r="X102" i="1"/>
  <c r="X71" i="1" s="1"/>
  <c r="X305" i="51"/>
  <c r="X309" i="51" s="1"/>
  <c r="X304" i="51"/>
  <c r="X158" i="33"/>
  <c r="X86" i="42"/>
  <c r="X157" i="33"/>
  <c r="X86" i="41"/>
  <c r="X164" i="33"/>
  <c r="X86" i="47"/>
  <c r="X281" i="33"/>
  <c r="W328" i="33"/>
  <c r="W341" i="33" s="1"/>
  <c r="X160" i="33"/>
  <c r="X86" i="40"/>
  <c r="X165" i="33"/>
  <c r="X86" i="48"/>
  <c r="V131" i="1"/>
  <c r="V137" i="1"/>
  <c r="X163" i="33"/>
  <c r="X86" i="46"/>
  <c r="X245" i="33" l="1"/>
  <c r="X230" i="33"/>
  <c r="X242" i="33"/>
  <c r="X227" i="33"/>
  <c r="X155" i="33"/>
  <c r="X86" i="1"/>
  <c r="X243" i="33"/>
  <c r="X228" i="33"/>
  <c r="X247" i="33"/>
  <c r="X232" i="33"/>
  <c r="X308" i="51"/>
  <c r="X310" i="51" s="1"/>
  <c r="X306" i="51"/>
  <c r="X241" i="33"/>
  <c r="X226" i="33"/>
  <c r="X56" i="33"/>
  <c r="X70" i="1"/>
  <c r="X5" i="59" s="1"/>
  <c r="X250" i="33"/>
  <c r="X235" i="33"/>
  <c r="X246" i="33"/>
  <c r="X231" i="33"/>
  <c r="X244" i="33"/>
  <c r="X229" i="33"/>
  <c r="W323" i="33"/>
  <c r="X249" i="33"/>
  <c r="X234" i="33"/>
  <c r="X248" i="33"/>
  <c r="X233" i="33"/>
  <c r="X240" i="33"/>
  <c r="X225" i="33"/>
  <c r="V70" i="59"/>
  <c r="V140" i="1"/>
  <c r="W366" i="33" l="1"/>
  <c r="W336" i="33"/>
  <c r="X349" i="51"/>
  <c r="X347" i="51"/>
  <c r="X355" i="51"/>
  <c r="X353" i="51"/>
  <c r="X345" i="51"/>
  <c r="X346" i="51"/>
  <c r="X351" i="51"/>
  <c r="X350" i="51"/>
  <c r="X354" i="51"/>
  <c r="X352" i="51"/>
  <c r="X344" i="51"/>
  <c r="X348" i="51"/>
  <c r="X184" i="33"/>
  <c r="X167" i="33"/>
  <c r="X239" i="33"/>
  <c r="X251" i="33" s="1"/>
  <c r="X224" i="33"/>
  <c r="X236" i="33" s="1"/>
  <c r="X55" i="59"/>
  <c r="X55" i="33"/>
  <c r="Y59" i="33"/>
  <c r="X56" i="59"/>
  <c r="X57" i="33"/>
  <c r="X57" i="59" s="1"/>
  <c r="X64" i="33"/>
  <c r="X61" i="59" l="1"/>
  <c r="X65" i="33"/>
  <c r="Y84" i="33" s="1"/>
  <c r="Z61" i="33"/>
  <c r="Y60" i="33"/>
  <c r="X71" i="33"/>
  <c r="X113" i="33"/>
  <c r="X119" i="33" s="1"/>
  <c r="X186" i="33"/>
  <c r="X185" i="33"/>
  <c r="X114" i="33" s="1"/>
  <c r="V9" i="59"/>
  <c r="W376" i="33"/>
  <c r="Y58" i="59" l="1"/>
  <c r="Y4" i="56"/>
  <c r="X63" i="59"/>
  <c r="X70" i="33"/>
  <c r="Z59" i="59"/>
  <c r="AA62" i="33"/>
  <c r="AA60" i="59" s="1"/>
  <c r="Y9" i="55"/>
  <c r="Y91" i="33"/>
  <c r="Y8" i="55" l="1"/>
  <c r="Y107" i="1"/>
  <c r="Y107" i="41"/>
  <c r="Y106" i="41" s="1"/>
  <c r="Y109" i="41" s="1"/>
  <c r="Y103" i="41" s="1"/>
  <c r="Y107" i="32"/>
  <c r="Y106" i="32" s="1"/>
  <c r="Y109" i="32" s="1"/>
  <c r="Y103" i="32" s="1"/>
  <c r="Y107" i="43"/>
  <c r="Y106" i="43" s="1"/>
  <c r="Y109" i="43" s="1"/>
  <c r="Y103" i="43" s="1"/>
  <c r="Y107" i="42"/>
  <c r="Y106" i="42" s="1"/>
  <c r="Y109" i="42" s="1"/>
  <c r="Y103" i="42" s="1"/>
  <c r="Y107" i="44"/>
  <c r="Y106" i="44" s="1"/>
  <c r="Y109" i="44" s="1"/>
  <c r="Y103" i="44" s="1"/>
  <c r="Y107" i="46"/>
  <c r="Y106" i="46" s="1"/>
  <c r="Y109" i="46" s="1"/>
  <c r="Y103" i="46" s="1"/>
  <c r="Y107" i="45"/>
  <c r="Y106" i="45" s="1"/>
  <c r="Y109" i="45" s="1"/>
  <c r="Y103" i="45" s="1"/>
  <c r="Y107" i="49"/>
  <c r="Y106" i="49" s="1"/>
  <c r="Y109" i="49" s="1"/>
  <c r="Y103" i="49" s="1"/>
  <c r="Y107" i="47"/>
  <c r="Y106" i="47" s="1"/>
  <c r="Y109" i="47" s="1"/>
  <c r="Y103" i="47" s="1"/>
  <c r="Y107" i="40"/>
  <c r="Y106" i="40" s="1"/>
  <c r="Y109" i="40" s="1"/>
  <c r="Y103" i="40" s="1"/>
  <c r="Y107" i="48"/>
  <c r="Y106" i="48" s="1"/>
  <c r="Y109" i="48" s="1"/>
  <c r="Y103" i="48" s="1"/>
  <c r="X62" i="59"/>
  <c r="X369" i="33"/>
  <c r="X375" i="33" s="1"/>
  <c r="X81" i="1"/>
  <c r="X62" i="1" s="1"/>
  <c r="X63" i="1" s="1"/>
  <c r="X81" i="41"/>
  <c r="X62" i="41" s="1"/>
  <c r="X63" i="41" s="1"/>
  <c r="X81" i="32"/>
  <c r="X62" i="32" s="1"/>
  <c r="X63" i="32" s="1"/>
  <c r="X81" i="42"/>
  <c r="X62" i="42" s="1"/>
  <c r="X63" i="42" s="1"/>
  <c r="X81" i="43"/>
  <c r="X62" i="43" s="1"/>
  <c r="X63" i="43" s="1"/>
  <c r="X81" i="45"/>
  <c r="X62" i="45" s="1"/>
  <c r="X63" i="45" s="1"/>
  <c r="X81" i="46"/>
  <c r="X62" i="46" s="1"/>
  <c r="X63" i="46" s="1"/>
  <c r="X81" i="40"/>
  <c r="X62" i="40" s="1"/>
  <c r="X63" i="40" s="1"/>
  <c r="X81" i="44"/>
  <c r="X62" i="44" s="1"/>
  <c r="X63" i="44" s="1"/>
  <c r="X81" i="47"/>
  <c r="X62" i="47" s="1"/>
  <c r="X63" i="47" s="1"/>
  <c r="X81" i="48"/>
  <c r="X62" i="48" s="1"/>
  <c r="X63" i="48" s="1"/>
  <c r="X81" i="49"/>
  <c r="X62" i="49" s="1"/>
  <c r="X63" i="49" s="1"/>
  <c r="X3" i="56"/>
  <c r="Y72" i="33"/>
  <c r="X155" i="44" l="1"/>
  <c r="X64" i="44"/>
  <c r="X65" i="44" s="1"/>
  <c r="X68" i="44" s="1"/>
  <c r="X64" i="49"/>
  <c r="X65" i="49" s="1"/>
  <c r="X68" i="49" s="1"/>
  <c r="X155" i="49"/>
  <c r="X155" i="45"/>
  <c r="X64" i="45"/>
  <c r="X65" i="45" s="1"/>
  <c r="X68" i="45" s="1"/>
  <c r="X64" i="47"/>
  <c r="X65" i="47" s="1"/>
  <c r="X68" i="47" s="1"/>
  <c r="X155" i="47"/>
  <c r="X64" i="42"/>
  <c r="X65" i="42" s="1"/>
  <c r="X68" i="42" s="1"/>
  <c r="X155" i="42"/>
  <c r="Y101" i="45"/>
  <c r="Y216" i="33" s="1"/>
  <c r="Y66" i="45"/>
  <c r="Y64" i="59"/>
  <c r="X155" i="46"/>
  <c r="X64" i="46"/>
  <c r="X65" i="46" s="1"/>
  <c r="X68" i="46" s="1"/>
  <c r="Y101" i="46"/>
  <c r="Y217" i="33" s="1"/>
  <c r="Y66" i="46"/>
  <c r="X155" i="32"/>
  <c r="X64" i="32"/>
  <c r="X65" i="32" s="1"/>
  <c r="X68" i="32" s="1"/>
  <c r="Y101" i="48"/>
  <c r="Y219" i="33" s="1"/>
  <c r="Y66" i="48"/>
  <c r="Y101" i="42"/>
  <c r="Y212" i="33" s="1"/>
  <c r="Y66" i="42"/>
  <c r="X55" i="56"/>
  <c r="X56" i="56" s="1"/>
  <c r="X37" i="56"/>
  <c r="X38" i="56" s="1"/>
  <c r="X47" i="56"/>
  <c r="X42" i="56"/>
  <c r="X43" i="56" s="1"/>
  <c r="X64" i="43"/>
  <c r="X65" i="43" s="1"/>
  <c r="X68" i="43" s="1"/>
  <c r="X155" i="43"/>
  <c r="Y101" i="49"/>
  <c r="Y220" i="33" s="1"/>
  <c r="Y66" i="49"/>
  <c r="Y101" i="32"/>
  <c r="Y210" i="33" s="1"/>
  <c r="Y66" i="32"/>
  <c r="X64" i="48"/>
  <c r="X65" i="48" s="1"/>
  <c r="X68" i="48" s="1"/>
  <c r="X155" i="48"/>
  <c r="X64" i="41"/>
  <c r="X65" i="41" s="1"/>
  <c r="X68" i="41" s="1"/>
  <c r="X155" i="41"/>
  <c r="Y101" i="40"/>
  <c r="Y214" i="33" s="1"/>
  <c r="Y66" i="40"/>
  <c r="Y101" i="43"/>
  <c r="Y213" i="33" s="1"/>
  <c r="Y66" i="43"/>
  <c r="Y97" i="33"/>
  <c r="Y106" i="1"/>
  <c r="X64" i="40"/>
  <c r="X65" i="40" s="1"/>
  <c r="X68" i="40" s="1"/>
  <c r="X155" i="40"/>
  <c r="X155" i="1"/>
  <c r="X64" i="1"/>
  <c r="X65" i="1" s="1"/>
  <c r="Y101" i="47"/>
  <c r="Y218" i="33" s="1"/>
  <c r="Y66" i="47"/>
  <c r="Y101" i="44"/>
  <c r="Y215" i="33" s="1"/>
  <c r="Y66" i="44"/>
  <c r="Y101" i="41"/>
  <c r="Y211" i="33" s="1"/>
  <c r="Y66" i="41"/>
  <c r="Y83" i="33"/>
  <c r="Y90" i="33"/>
  <c r="Y41" i="56" l="1"/>
  <c r="X52" i="56"/>
  <c r="X139" i="32"/>
  <c r="X73" i="32"/>
  <c r="Y74" i="32" s="1"/>
  <c r="X139" i="46"/>
  <c r="X73" i="46"/>
  <c r="Y74" i="46" s="1"/>
  <c r="Y96" i="33"/>
  <c r="Y104" i="33" s="1"/>
  <c r="Y109" i="1"/>
  <c r="Y103" i="1" s="1"/>
  <c r="X84" i="43"/>
  <c r="X139" i="43"/>
  <c r="X73" i="43"/>
  <c r="Y74" i="43" s="1"/>
  <c r="X49" i="56"/>
  <c r="Y46" i="56"/>
  <c r="X73" i="47"/>
  <c r="Y74" i="47" s="1"/>
  <c r="X139" i="47"/>
  <c r="X139" i="40"/>
  <c r="X73" i="40"/>
  <c r="Y74" i="40" s="1"/>
  <c r="X139" i="45"/>
  <c r="X73" i="45"/>
  <c r="Y74" i="45" s="1"/>
  <c r="X139" i="42"/>
  <c r="X84" i="42"/>
  <c r="X73" i="42"/>
  <c r="Y74" i="42" s="1"/>
  <c r="X73" i="41"/>
  <c r="Y74" i="41" s="1"/>
  <c r="X139" i="41"/>
  <c r="X73" i="49"/>
  <c r="Y74" i="49" s="1"/>
  <c r="X139" i="49"/>
  <c r="X139" i="44"/>
  <c r="X73" i="44"/>
  <c r="Y74" i="44" s="1"/>
  <c r="X84" i="44"/>
  <c r="X60" i="56"/>
  <c r="X133" i="33" s="1"/>
  <c r="X59" i="56"/>
  <c r="X43" i="33"/>
  <c r="X68" i="1"/>
  <c r="X139" i="48"/>
  <c r="X73" i="48"/>
  <c r="Y74" i="48" s="1"/>
  <c r="Y286" i="51" l="1"/>
  <c r="Y85" i="48"/>
  <c r="Y61" i="48"/>
  <c r="X48" i="56"/>
  <c r="Y283" i="51"/>
  <c r="Y85" i="45"/>
  <c r="Y61" i="45"/>
  <c r="X84" i="40"/>
  <c r="Y101" i="1"/>
  <c r="Y209" i="33" s="1"/>
  <c r="Y66" i="1"/>
  <c r="X46" i="33"/>
  <c r="X49" i="59" s="1"/>
  <c r="X139" i="1"/>
  <c r="X73" i="1"/>
  <c r="Y74" i="1" s="1"/>
  <c r="Y280" i="51"/>
  <c r="Y85" i="43"/>
  <c r="Y61" i="43"/>
  <c r="X84" i="45"/>
  <c r="X84" i="48"/>
  <c r="X84" i="47"/>
  <c r="Y282" i="51"/>
  <c r="Y85" i="44"/>
  <c r="Y61" i="44"/>
  <c r="Y281" i="51"/>
  <c r="Y85" i="40"/>
  <c r="Y61" i="40"/>
  <c r="X38" i="33"/>
  <c r="X42" i="33"/>
  <c r="X47" i="59" s="1"/>
  <c r="X44" i="33"/>
  <c r="X40" i="33"/>
  <c r="X132" i="33"/>
  <c r="X75" i="59" s="1"/>
  <c r="X61" i="56"/>
  <c r="X358" i="33"/>
  <c r="X87" i="44"/>
  <c r="X88" i="44"/>
  <c r="X84" i="32"/>
  <c r="X355" i="33"/>
  <c r="X88" i="42"/>
  <c r="X87" i="42"/>
  <c r="Y285" i="51"/>
  <c r="Y85" i="47"/>
  <c r="Y61" i="47"/>
  <c r="Y277" i="51"/>
  <c r="Y85" i="32"/>
  <c r="Y61" i="32"/>
  <c r="X84" i="41"/>
  <c r="Y284" i="51"/>
  <c r="Y85" i="46"/>
  <c r="Y61" i="46"/>
  <c r="X84" i="46"/>
  <c r="X356" i="33"/>
  <c r="X88" i="43"/>
  <c r="X87" i="43"/>
  <c r="Y287" i="51"/>
  <c r="Y85" i="49"/>
  <c r="Y61" i="49"/>
  <c r="X84" i="49"/>
  <c r="Y278" i="51"/>
  <c r="Y85" i="41"/>
  <c r="Y61" i="41"/>
  <c r="Y279" i="51"/>
  <c r="Y85" i="42"/>
  <c r="Y61" i="42"/>
  <c r="X361" i="33" l="1"/>
  <c r="X88" i="47"/>
  <c r="X87" i="47"/>
  <c r="Y276" i="51"/>
  <c r="Y85" i="1"/>
  <c r="Y49" i="33" s="1"/>
  <c r="Y51" i="59" s="1"/>
  <c r="Y61" i="1"/>
  <c r="X207" i="51"/>
  <c r="X223" i="51" s="1"/>
  <c r="X398" i="33"/>
  <c r="X90" i="42"/>
  <c r="X132" i="42"/>
  <c r="X133" i="42" s="1"/>
  <c r="X134" i="42" s="1"/>
  <c r="W79" i="42" s="1"/>
  <c r="X148" i="42" s="1"/>
  <c r="X130" i="42"/>
  <c r="W129" i="42"/>
  <c r="W131" i="42" s="1"/>
  <c r="W140" i="42" s="1"/>
  <c r="CP57" i="57"/>
  <c r="Y77" i="46"/>
  <c r="Y78" i="46"/>
  <c r="Y67" i="46"/>
  <c r="Y128" i="46"/>
  <c r="Y112" i="46"/>
  <c r="X362" i="33"/>
  <c r="X88" i="48"/>
  <c r="X87" i="48"/>
  <c r="CP58" i="57"/>
  <c r="Y67" i="47"/>
  <c r="Y77" i="47"/>
  <c r="Y128" i="47"/>
  <c r="Y78" i="47"/>
  <c r="Y112" i="47"/>
  <c r="X359" i="33"/>
  <c r="X88" i="45"/>
  <c r="X87" i="45"/>
  <c r="X357" i="33"/>
  <c r="X87" i="40"/>
  <c r="X88" i="40"/>
  <c r="X83" i="40"/>
  <c r="X208" i="51"/>
  <c r="X224" i="51" s="1"/>
  <c r="X399" i="33"/>
  <c r="X132" i="43"/>
  <c r="X133" i="43" s="1"/>
  <c r="X134" i="43" s="1"/>
  <c r="W79" i="43" s="1"/>
  <c r="X148" i="43" s="1"/>
  <c r="X90" i="43"/>
  <c r="X130" i="43"/>
  <c r="W129" i="43"/>
  <c r="W131" i="43" s="1"/>
  <c r="W140" i="43" s="1"/>
  <c r="X360" i="33"/>
  <c r="X87" i="46"/>
  <c r="X88" i="46"/>
  <c r="CP54" i="57"/>
  <c r="Y78" i="40"/>
  <c r="Y77" i="40"/>
  <c r="Y128" i="40"/>
  <c r="Y67" i="40"/>
  <c r="Y112" i="40"/>
  <c r="CP53" i="57"/>
  <c r="Y67" i="43"/>
  <c r="Y128" i="43"/>
  <c r="Y77" i="43"/>
  <c r="Y78" i="43"/>
  <c r="Y112" i="43"/>
  <c r="X353" i="33"/>
  <c r="X88" i="32"/>
  <c r="X87" i="32"/>
  <c r="CP59" i="57"/>
  <c r="Y67" i="48"/>
  <c r="Y78" i="48"/>
  <c r="Y128" i="48"/>
  <c r="Y77" i="48"/>
  <c r="Y112" i="48"/>
  <c r="X134" i="33"/>
  <c r="X76" i="59" s="1"/>
  <c r="X62" i="56"/>
  <c r="X135" i="33" s="1"/>
  <c r="CP55" i="57"/>
  <c r="Y67" i="44"/>
  <c r="Y78" i="44"/>
  <c r="Y77" i="44"/>
  <c r="Y128" i="44"/>
  <c r="Y112" i="44"/>
  <c r="X354" i="33"/>
  <c r="X88" i="41"/>
  <c r="X87" i="41"/>
  <c r="X84" i="1"/>
  <c r="CP51" i="57"/>
  <c r="Y77" i="41"/>
  <c r="Y67" i="41"/>
  <c r="Y128" i="41"/>
  <c r="Y78" i="41"/>
  <c r="Y112" i="41"/>
  <c r="X210" i="51"/>
  <c r="X226" i="51" s="1"/>
  <c r="X401" i="33"/>
  <c r="X132" i="44"/>
  <c r="X133" i="44" s="1"/>
  <c r="X134" i="44" s="1"/>
  <c r="W79" i="44" s="1"/>
  <c r="X148" i="44" s="1"/>
  <c r="X90" i="44"/>
  <c r="X130" i="44"/>
  <c r="W129" i="44"/>
  <c r="W131" i="44" s="1"/>
  <c r="W140" i="44" s="1"/>
  <c r="CP50" i="57"/>
  <c r="Y78" i="32"/>
  <c r="Y128" i="32"/>
  <c r="Y67" i="32"/>
  <c r="Y77" i="32"/>
  <c r="Y112" i="32"/>
  <c r="CP52" i="57"/>
  <c r="Y78" i="42"/>
  <c r="Y67" i="42"/>
  <c r="Y128" i="42"/>
  <c r="Y77" i="42"/>
  <c r="Y112" i="42"/>
  <c r="CP56" i="57"/>
  <c r="Y128" i="45"/>
  <c r="Y77" i="45"/>
  <c r="Y67" i="45"/>
  <c r="Y78" i="45"/>
  <c r="Y112" i="45"/>
  <c r="X363" i="33"/>
  <c r="X88" i="49"/>
  <c r="X87" i="49"/>
  <c r="CP60" i="57"/>
  <c r="Y67" i="49"/>
  <c r="Y77" i="49"/>
  <c r="Y78" i="49"/>
  <c r="Y128" i="49"/>
  <c r="Y112" i="49"/>
  <c r="X206" i="51" l="1"/>
  <c r="X222" i="51" s="1"/>
  <c r="X132" i="41"/>
  <c r="X133" i="41" s="1"/>
  <c r="X134" i="41" s="1"/>
  <c r="W79" i="41" s="1"/>
  <c r="X148" i="41" s="1"/>
  <c r="X397" i="33"/>
  <c r="X90" i="41"/>
  <c r="W129" i="41"/>
  <c r="W131" i="41" s="1"/>
  <c r="W140" i="41" s="1"/>
  <c r="X130" i="41"/>
  <c r="X211" i="51"/>
  <c r="X227" i="51" s="1"/>
  <c r="X402" i="33"/>
  <c r="X132" i="45"/>
  <c r="X133" i="45" s="1"/>
  <c r="X134" i="45" s="1"/>
  <c r="W79" i="45" s="1"/>
  <c r="X148" i="45" s="1"/>
  <c r="X90" i="45"/>
  <c r="W129" i="45"/>
  <c r="W131" i="45" s="1"/>
  <c r="W140" i="45" s="1"/>
  <c r="X130" i="45"/>
  <c r="X214" i="51"/>
  <c r="X230" i="51" s="1"/>
  <c r="X405" i="33"/>
  <c r="X132" i="48"/>
  <c r="X133" i="48" s="1"/>
  <c r="X134" i="48" s="1"/>
  <c r="W79" i="48" s="1"/>
  <c r="X148" i="48" s="1"/>
  <c r="X90" i="48"/>
  <c r="W129" i="48"/>
  <c r="W131" i="48" s="1"/>
  <c r="W140" i="48" s="1"/>
  <c r="X130" i="48"/>
  <c r="Y119" i="44"/>
  <c r="Y116" i="44"/>
  <c r="Y290" i="33" s="1"/>
  <c r="Y114" i="44"/>
  <c r="Y115" i="44" s="1"/>
  <c r="Y260" i="33" s="1"/>
  <c r="Y275" i="33" s="1"/>
  <c r="Y116" i="45"/>
  <c r="Y291" i="33" s="1"/>
  <c r="Y119" i="45"/>
  <c r="Y114" i="45"/>
  <c r="Y115" i="45" s="1"/>
  <c r="Y261" i="33" s="1"/>
  <c r="Y276" i="33" s="1"/>
  <c r="Y116" i="40"/>
  <c r="Y289" i="33" s="1"/>
  <c r="Y119" i="40"/>
  <c r="Y114" i="40"/>
  <c r="Y115" i="40" s="1"/>
  <c r="Y259" i="33" s="1"/>
  <c r="Y274" i="33" s="1"/>
  <c r="Y119" i="48"/>
  <c r="Y116" i="48"/>
  <c r="Y294" i="33" s="1"/>
  <c r="Y114" i="48"/>
  <c r="Y115" i="48" s="1"/>
  <c r="Y264" i="33" s="1"/>
  <c r="X77" i="59"/>
  <c r="Y50" i="32"/>
  <c r="Y50" i="42"/>
  <c r="Y50" i="43"/>
  <c r="Y50" i="47"/>
  <c r="Y50" i="45"/>
  <c r="Y50" i="44"/>
  <c r="Y50" i="41"/>
  <c r="Y50" i="49"/>
  <c r="Y50" i="46"/>
  <c r="Y50" i="40"/>
  <c r="Y50" i="1"/>
  <c r="Y50" i="48"/>
  <c r="X93" i="42"/>
  <c r="X94" i="42" s="1"/>
  <c r="X91" i="42"/>
  <c r="Y39" i="33"/>
  <c r="CP49" i="57"/>
  <c r="CP61" i="57" s="1"/>
  <c r="Y67" i="1"/>
  <c r="Y45" i="33" s="1"/>
  <c r="Y128" i="1"/>
  <c r="Y77" i="1"/>
  <c r="Y78" i="1"/>
  <c r="Y112" i="1"/>
  <c r="Y119" i="46"/>
  <c r="Y116" i="46"/>
  <c r="Y292" i="33" s="1"/>
  <c r="Y114" i="46"/>
  <c r="Y115" i="46" s="1"/>
  <c r="Y262" i="33" s="1"/>
  <c r="Y277" i="33" s="1"/>
  <c r="X212" i="51"/>
  <c r="X228" i="51" s="1"/>
  <c r="X403" i="33"/>
  <c r="X132" i="46"/>
  <c r="X133" i="46" s="1"/>
  <c r="X134" i="46" s="1"/>
  <c r="W79" i="46" s="1"/>
  <c r="X148" i="46" s="1"/>
  <c r="X90" i="46"/>
  <c r="W129" i="46"/>
  <c r="W131" i="46" s="1"/>
  <c r="W140" i="46" s="1"/>
  <c r="X130" i="46"/>
  <c r="X329" i="33"/>
  <c r="X342" i="33" s="1"/>
  <c r="X209" i="51"/>
  <c r="X225" i="51" s="1"/>
  <c r="X400" i="33"/>
  <c r="X132" i="40"/>
  <c r="X133" i="40" s="1"/>
  <c r="X134" i="40" s="1"/>
  <c r="X90" i="40"/>
  <c r="W129" i="40"/>
  <c r="W131" i="40" s="1"/>
  <c r="X130" i="40"/>
  <c r="Y116" i="32"/>
  <c r="Y285" i="33" s="1"/>
  <c r="Y119" i="32"/>
  <c r="Y114" i="32"/>
  <c r="Y115" i="32" s="1"/>
  <c r="Y255" i="33" s="1"/>
  <c r="Y270" i="33" s="1"/>
  <c r="X327" i="33"/>
  <c r="X340" i="33" s="1"/>
  <c r="X93" i="44"/>
  <c r="X94" i="44" s="1"/>
  <c r="X91" i="44"/>
  <c r="X205" i="51"/>
  <c r="X221" i="51" s="1"/>
  <c r="X396" i="33"/>
  <c r="X132" i="32"/>
  <c r="X133" i="32" s="1"/>
  <c r="X134" i="32" s="1"/>
  <c r="W79" i="32" s="1"/>
  <c r="X148" i="32" s="1"/>
  <c r="X90" i="32"/>
  <c r="W129" i="32"/>
  <c r="W131" i="32" s="1"/>
  <c r="W140" i="32" s="1"/>
  <c r="X130" i="32"/>
  <c r="Y288" i="51"/>
  <c r="Y290" i="51"/>
  <c r="X93" i="43"/>
  <c r="X94" i="43" s="1"/>
  <c r="X91" i="43"/>
  <c r="Y119" i="49"/>
  <c r="Y116" i="49"/>
  <c r="Y295" i="33" s="1"/>
  <c r="Y114" i="49"/>
  <c r="Y115" i="49" s="1"/>
  <c r="Y265" i="33" s="1"/>
  <c r="Y280" i="33" s="1"/>
  <c r="Y116" i="41"/>
  <c r="Y286" i="33" s="1"/>
  <c r="Y119" i="41"/>
  <c r="Y114" i="41"/>
  <c r="Y115" i="41" s="1"/>
  <c r="Y256" i="33" s="1"/>
  <c r="Y271" i="33" s="1"/>
  <c r="Y119" i="43"/>
  <c r="Y116" i="43"/>
  <c r="Y288" i="33" s="1"/>
  <c r="Y114" i="43"/>
  <c r="Y115" i="43" s="1"/>
  <c r="Y258" i="33" s="1"/>
  <c r="Y273" i="33" s="1"/>
  <c r="X213" i="51"/>
  <c r="X229" i="51" s="1"/>
  <c r="X404" i="33"/>
  <c r="X132" i="47"/>
  <c r="X133" i="47" s="1"/>
  <c r="X134" i="47" s="1"/>
  <c r="W79" i="47" s="1"/>
  <c r="X148" i="47" s="1"/>
  <c r="X90" i="47"/>
  <c r="W129" i="47"/>
  <c r="W131" i="47" s="1"/>
  <c r="W140" i="47" s="1"/>
  <c r="X130" i="47"/>
  <c r="Y116" i="47"/>
  <c r="Y293" i="33" s="1"/>
  <c r="Y119" i="47"/>
  <c r="Y114" i="47"/>
  <c r="Y115" i="47" s="1"/>
  <c r="Y263" i="33" s="1"/>
  <c r="Y278" i="33" s="1"/>
  <c r="X48" i="33"/>
  <c r="X87" i="1"/>
  <c r="X51" i="33" s="1"/>
  <c r="X52" i="59" s="1"/>
  <c r="X352" i="33"/>
  <c r="X364" i="33" s="1"/>
  <c r="X83" i="1"/>
  <c r="X88" i="1"/>
  <c r="Y116" i="42"/>
  <c r="Y287" i="33" s="1"/>
  <c r="Y119" i="42"/>
  <c r="Y114" i="42"/>
  <c r="Y115" i="42" s="1"/>
  <c r="Y257" i="33" s="1"/>
  <c r="Y272" i="33" s="1"/>
  <c r="X326" i="33"/>
  <c r="X339" i="33" s="1"/>
  <c r="X215" i="51"/>
  <c r="X231" i="51" s="1"/>
  <c r="X406" i="33"/>
  <c r="X90" i="49"/>
  <c r="X132" i="49"/>
  <c r="X133" i="49" s="1"/>
  <c r="X134" i="49" s="1"/>
  <c r="W79" i="49" s="1"/>
  <c r="X148" i="49" s="1"/>
  <c r="W129" i="49"/>
  <c r="W131" i="49" s="1"/>
  <c r="W140" i="49" s="1"/>
  <c r="X130" i="49"/>
  <c r="Y102" i="46" l="1"/>
  <c r="Y71" i="46" s="1"/>
  <c r="Y70" i="46" s="1"/>
  <c r="Y121" i="46"/>
  <c r="Y124" i="46"/>
  <c r="Y121" i="45"/>
  <c r="Y124" i="45"/>
  <c r="Y102" i="45"/>
  <c r="Y71" i="45" s="1"/>
  <c r="Y70" i="45" s="1"/>
  <c r="Y121" i="49"/>
  <c r="Y102" i="49"/>
  <c r="Y71" i="49" s="1"/>
  <c r="Y70" i="49" s="1"/>
  <c r="Y124" i="49"/>
  <c r="X334" i="33"/>
  <c r="X347" i="33" s="1"/>
  <c r="X331" i="33"/>
  <c r="X344" i="33" s="1"/>
  <c r="Y279" i="33"/>
  <c r="Y301" i="51"/>
  <c r="Y297" i="51"/>
  <c r="Y291" i="51"/>
  <c r="Y304" i="51" s="1"/>
  <c r="Y294" i="51"/>
  <c r="Y299" i="51"/>
  <c r="Y300" i="51"/>
  <c r="Y292" i="51"/>
  <c r="Y293" i="51"/>
  <c r="Y295" i="51"/>
  <c r="Y298" i="51"/>
  <c r="Y296" i="51"/>
  <c r="Y121" i="42"/>
  <c r="Y102" i="42"/>
  <c r="Y71" i="42" s="1"/>
  <c r="Y70" i="42" s="1"/>
  <c r="Y124" i="42"/>
  <c r="X204" i="51"/>
  <c r="X220" i="51" s="1"/>
  <c r="X132" i="1"/>
  <c r="X133" i="1" s="1"/>
  <c r="X134" i="1" s="1"/>
  <c r="X395" i="33"/>
  <c r="X90" i="1"/>
  <c r="W129" i="1"/>
  <c r="X130" i="1"/>
  <c r="X93" i="32"/>
  <c r="X94" i="32" s="1"/>
  <c r="X91" i="32"/>
  <c r="Y102" i="47"/>
  <c r="Y71" i="47" s="1"/>
  <c r="Y70" i="47" s="1"/>
  <c r="Y124" i="47"/>
  <c r="Y121" i="47"/>
  <c r="X93" i="47"/>
  <c r="X94" i="47" s="1"/>
  <c r="X91" i="47"/>
  <c r="Y102" i="48"/>
  <c r="Y71" i="48" s="1"/>
  <c r="Y70" i="48" s="1"/>
  <c r="Y124" i="48"/>
  <c r="Y121" i="48"/>
  <c r="Y48" i="59"/>
  <c r="X93" i="48"/>
  <c r="X94" i="48" s="1"/>
  <c r="X91" i="48"/>
  <c r="X93" i="40"/>
  <c r="X94" i="40" s="1"/>
  <c r="X91" i="40"/>
  <c r="X50" i="59"/>
  <c r="X87" i="33"/>
  <c r="X53" i="33"/>
  <c r="X54" i="59" s="1"/>
  <c r="X52" i="33"/>
  <c r="X53" i="59" s="1"/>
  <c r="X93" i="45"/>
  <c r="X94" i="45" s="1"/>
  <c r="X91" i="45"/>
  <c r="Y121" i="40"/>
  <c r="Y124" i="40"/>
  <c r="Y102" i="40"/>
  <c r="Y71" i="40" s="1"/>
  <c r="Y70" i="40" s="1"/>
  <c r="X333" i="33"/>
  <c r="X346" i="33" s="1"/>
  <c r="X71" i="59"/>
  <c r="W79" i="40"/>
  <c r="X148" i="40" s="1"/>
  <c r="X93" i="41"/>
  <c r="X94" i="41" s="1"/>
  <c r="X91" i="41"/>
  <c r="X93" i="49"/>
  <c r="X94" i="49" s="1"/>
  <c r="X91" i="49"/>
  <c r="Y119" i="1"/>
  <c r="Y116" i="1"/>
  <c r="Y284" i="33" s="1"/>
  <c r="Y114" i="1"/>
  <c r="Y115" i="1" s="1"/>
  <c r="Y254" i="33" s="1"/>
  <c r="Y269" i="33" s="1"/>
  <c r="X330" i="33"/>
  <c r="X343" i="33" s="1"/>
  <c r="Y121" i="41"/>
  <c r="Y102" i="41"/>
  <c r="Y71" i="41" s="1"/>
  <c r="Y70" i="41" s="1"/>
  <c r="Y124" i="41"/>
  <c r="X93" i="46"/>
  <c r="X94" i="46" s="1"/>
  <c r="X91" i="46"/>
  <c r="X332" i="33"/>
  <c r="X345" i="33" s="1"/>
  <c r="X325" i="33"/>
  <c r="X338" i="33" s="1"/>
  <c r="X324" i="33"/>
  <c r="X337" i="33" s="1"/>
  <c r="Y124" i="44"/>
  <c r="Y121" i="44"/>
  <c r="Y102" i="44"/>
  <c r="Y71" i="44" s="1"/>
  <c r="Y70" i="44" s="1"/>
  <c r="Y124" i="32"/>
  <c r="Y121" i="32"/>
  <c r="Y102" i="32"/>
  <c r="Y71" i="32" s="1"/>
  <c r="Y70" i="32" s="1"/>
  <c r="W72" i="59"/>
  <c r="W140" i="40"/>
  <c r="Y121" i="43"/>
  <c r="Y102" i="43"/>
  <c r="Y71" i="43" s="1"/>
  <c r="Y70" i="43" s="1"/>
  <c r="Y124" i="43"/>
  <c r="Y308" i="51" l="1"/>
  <c r="Y160" i="33"/>
  <c r="Y86" i="40"/>
  <c r="Y161" i="33"/>
  <c r="Y86" i="44"/>
  <c r="Y164" i="33"/>
  <c r="Y86" i="47"/>
  <c r="Y163" i="33"/>
  <c r="Y86" i="46"/>
  <c r="Y165" i="33"/>
  <c r="Y86" i="48"/>
  <c r="Y166" i="33"/>
  <c r="Y86" i="49"/>
  <c r="Y102" i="1"/>
  <c r="Y71" i="1" s="1"/>
  <c r="Y121" i="1"/>
  <c r="Y124" i="33" s="1"/>
  <c r="Y101" i="33" s="1"/>
  <c r="Y124" i="1"/>
  <c r="X328" i="33"/>
  <c r="X341" i="33" s="1"/>
  <c r="W131" i="1"/>
  <c r="W137" i="1"/>
  <c r="Y305" i="51"/>
  <c r="Y309" i="51" s="1"/>
  <c r="Y159" i="33"/>
  <c r="Y86" i="43"/>
  <c r="Y158" i="33"/>
  <c r="Y86" i="42"/>
  <c r="Y281" i="33"/>
  <c r="Y162" i="33"/>
  <c r="Y86" i="45"/>
  <c r="X93" i="1"/>
  <c r="X94" i="1" s="1"/>
  <c r="X91" i="1"/>
  <c r="Y156" i="33"/>
  <c r="Y86" i="32"/>
  <c r="X69" i="59"/>
  <c r="X136" i="1"/>
  <c r="W79" i="1"/>
  <c r="X148" i="1" s="1"/>
  <c r="Y157" i="33"/>
  <c r="Y86" i="41"/>
  <c r="X411" i="33"/>
  <c r="X81" i="59" s="1"/>
  <c r="X410" i="33"/>
  <c r="X80" i="59" s="1"/>
  <c r="X409" i="33"/>
  <c r="X79" i="59" s="1"/>
  <c r="X408" i="33"/>
  <c r="X78" i="59" s="1"/>
  <c r="Y242" i="33" l="1"/>
  <c r="Y227" i="33"/>
  <c r="Y243" i="33"/>
  <c r="Y228" i="33"/>
  <c r="Y249" i="33"/>
  <c r="Y234" i="33"/>
  <c r="Y245" i="33"/>
  <c r="Y230" i="33"/>
  <c r="W70" i="59"/>
  <c r="W140" i="1"/>
  <c r="Y248" i="33"/>
  <c r="Y233" i="33"/>
  <c r="Y56" i="33"/>
  <c r="Y70" i="1"/>
  <c r="Y5" i="59" s="1"/>
  <c r="Y241" i="33"/>
  <c r="Y226" i="33"/>
  <c r="Y244" i="33"/>
  <c r="Y229" i="33"/>
  <c r="Y246" i="33"/>
  <c r="Y231" i="33"/>
  <c r="Y247" i="33"/>
  <c r="Y232" i="33"/>
  <c r="X323" i="33"/>
  <c r="Y306" i="51"/>
  <c r="Y155" i="33"/>
  <c r="Y86" i="1"/>
  <c r="Y250" i="33"/>
  <c r="Y235" i="33"/>
  <c r="Y240" i="33"/>
  <c r="Y225" i="33"/>
  <c r="Y310" i="51"/>
  <c r="Y56" i="59" l="1"/>
  <c r="Y57" i="33"/>
  <c r="Y57" i="59" s="1"/>
  <c r="Y64" i="33"/>
  <c r="Y184" i="33"/>
  <c r="Y167" i="33"/>
  <c r="Y239" i="33"/>
  <c r="Y251" i="33" s="1"/>
  <c r="Y224" i="33"/>
  <c r="Y236" i="33" s="1"/>
  <c r="X366" i="33"/>
  <c r="X336" i="33"/>
  <c r="Y55" i="59"/>
  <c r="Y55" i="33"/>
  <c r="Z59" i="33"/>
  <c r="Y355" i="51"/>
  <c r="Y346" i="51"/>
  <c r="Y347" i="51"/>
  <c r="Y353" i="51"/>
  <c r="Y349" i="51"/>
  <c r="Y354" i="51"/>
  <c r="Y345" i="51"/>
  <c r="Y350" i="51"/>
  <c r="Y348" i="51"/>
  <c r="Y351" i="51"/>
  <c r="Y344" i="51"/>
  <c r="Y352" i="51"/>
  <c r="W9" i="59" l="1"/>
  <c r="X376" i="33"/>
  <c r="AA61" i="33"/>
  <c r="Z60" i="33"/>
  <c r="Y71" i="33"/>
  <c r="Y113" i="33"/>
  <c r="Y119" i="33" s="1"/>
  <c r="Y186" i="33"/>
  <c r="Y185" i="33"/>
  <c r="Y114" i="33" s="1"/>
  <c r="Y61" i="59"/>
  <c r="Y65" i="33"/>
  <c r="Z84" i="33" s="1"/>
  <c r="Z9" i="55" l="1"/>
  <c r="Z91" i="33"/>
  <c r="Y63" i="59"/>
  <c r="Y70" i="33"/>
  <c r="Z58" i="59"/>
  <c r="Z4" i="56"/>
  <c r="AA59" i="59"/>
  <c r="AB62" i="33"/>
  <c r="AB60" i="59" s="1"/>
  <c r="Y62" i="59" l="1"/>
  <c r="Y369" i="33"/>
  <c r="Y375" i="33" s="1"/>
  <c r="Y81" i="32"/>
  <c r="Y62" i="32" s="1"/>
  <c r="Y63" i="32" s="1"/>
  <c r="Y81" i="1"/>
  <c r="Y62" i="1" s="1"/>
  <c r="Y63" i="1" s="1"/>
  <c r="Y81" i="41"/>
  <c r="Y62" i="41" s="1"/>
  <c r="Y63" i="41" s="1"/>
  <c r="Y81" i="42"/>
  <c r="Y62" i="42" s="1"/>
  <c r="Y63" i="42" s="1"/>
  <c r="Y81" i="43"/>
  <c r="Y62" i="43" s="1"/>
  <c r="Y63" i="43" s="1"/>
  <c r="Y81" i="40"/>
  <c r="Y62" i="40" s="1"/>
  <c r="Y63" i="40" s="1"/>
  <c r="Y81" i="45"/>
  <c r="Y62" i="45" s="1"/>
  <c r="Y63" i="45" s="1"/>
  <c r="Y81" i="44"/>
  <c r="Y62" i="44" s="1"/>
  <c r="Y63" i="44" s="1"/>
  <c r="Y81" i="46"/>
  <c r="Y62" i="46" s="1"/>
  <c r="Y63" i="46" s="1"/>
  <c r="Y81" i="48"/>
  <c r="Y62" i="48" s="1"/>
  <c r="Y63" i="48" s="1"/>
  <c r="Y81" i="47"/>
  <c r="Y62" i="47" s="1"/>
  <c r="Y63" i="47" s="1"/>
  <c r="Y81" i="49"/>
  <c r="Y62" i="49" s="1"/>
  <c r="Y63" i="49" s="1"/>
  <c r="Y3" i="56"/>
  <c r="Z72" i="33"/>
  <c r="Z8" i="55"/>
  <c r="Z107" i="1"/>
  <c r="Z107" i="41"/>
  <c r="Z106" i="41" s="1"/>
  <c r="Z109" i="41" s="1"/>
  <c r="Z103" i="41" s="1"/>
  <c r="Z107" i="32"/>
  <c r="Z106" i="32" s="1"/>
  <c r="Z109" i="32" s="1"/>
  <c r="Z103" i="32" s="1"/>
  <c r="Z107" i="42"/>
  <c r="Z106" i="42" s="1"/>
  <c r="Z109" i="42" s="1"/>
  <c r="Z103" i="42" s="1"/>
  <c r="Z107" i="43"/>
  <c r="Z106" i="43" s="1"/>
  <c r="Z109" i="43" s="1"/>
  <c r="Z103" i="43" s="1"/>
  <c r="Z107" i="45"/>
  <c r="Z106" i="45" s="1"/>
  <c r="Z109" i="45" s="1"/>
  <c r="Z103" i="45" s="1"/>
  <c r="Z107" i="48"/>
  <c r="Z106" i="48" s="1"/>
  <c r="Z109" i="48" s="1"/>
  <c r="Z103" i="48" s="1"/>
  <c r="Z107" i="47"/>
  <c r="Z106" i="47" s="1"/>
  <c r="Z109" i="47" s="1"/>
  <c r="Z103" i="47" s="1"/>
  <c r="Z107" i="46"/>
  <c r="Z106" i="46" s="1"/>
  <c r="Z109" i="46" s="1"/>
  <c r="Z103" i="46" s="1"/>
  <c r="Z107" i="49"/>
  <c r="Z106" i="49" s="1"/>
  <c r="Z109" i="49" s="1"/>
  <c r="Z103" i="49" s="1"/>
  <c r="Z107" i="40"/>
  <c r="Z106" i="40" s="1"/>
  <c r="Z109" i="40" s="1"/>
  <c r="Z103" i="40" s="1"/>
  <c r="Z107" i="44"/>
  <c r="Z106" i="44" s="1"/>
  <c r="Z109" i="44" s="1"/>
  <c r="Z103" i="44" s="1"/>
  <c r="Z97" i="33" l="1"/>
  <c r="Z106" i="1"/>
  <c r="Z101" i="46"/>
  <c r="Z217" i="33" s="1"/>
  <c r="Z66" i="46"/>
  <c r="Y64" i="49"/>
  <c r="Y65" i="49" s="1"/>
  <c r="Y68" i="49" s="1"/>
  <c r="Y155" i="49"/>
  <c r="Z101" i="44"/>
  <c r="Z215" i="33" s="1"/>
  <c r="Z66" i="44"/>
  <c r="Z101" i="45"/>
  <c r="Z216" i="33" s="1"/>
  <c r="Z66" i="45"/>
  <c r="Z64" i="59"/>
  <c r="Y155" i="44"/>
  <c r="Y64" i="44"/>
  <c r="Y65" i="44" s="1"/>
  <c r="Y68" i="44" s="1"/>
  <c r="Z101" i="48"/>
  <c r="Z219" i="33" s="1"/>
  <c r="Z66" i="48"/>
  <c r="Y155" i="45"/>
  <c r="Y64" i="45"/>
  <c r="Y65" i="45" s="1"/>
  <c r="Y68" i="45" s="1"/>
  <c r="Z101" i="40"/>
  <c r="Z214" i="33" s="1"/>
  <c r="Z66" i="40"/>
  <c r="Z101" i="47"/>
  <c r="Z218" i="33" s="1"/>
  <c r="Z66" i="47"/>
  <c r="Z101" i="41"/>
  <c r="Z211" i="33" s="1"/>
  <c r="Z66" i="41"/>
  <c r="Y37" i="56"/>
  <c r="Y38" i="56" s="1"/>
  <c r="Y55" i="56"/>
  <c r="Y56" i="56" s="1"/>
  <c r="Y47" i="56"/>
  <c r="Y42" i="56"/>
  <c r="Y43" i="56" s="1"/>
  <c r="Y64" i="46"/>
  <c r="Y65" i="46" s="1"/>
  <c r="Y68" i="46" s="1"/>
  <c r="Y155" i="46"/>
  <c r="Y64" i="42"/>
  <c r="Y65" i="42" s="1"/>
  <c r="Y68" i="42" s="1"/>
  <c r="Y155" i="42"/>
  <c r="Z101" i="32"/>
  <c r="Z210" i="33" s="1"/>
  <c r="Z66" i="32"/>
  <c r="Y64" i="41"/>
  <c r="Y65" i="41" s="1"/>
  <c r="Y68" i="41" s="1"/>
  <c r="Y155" i="41"/>
  <c r="Z101" i="49"/>
  <c r="Z220" i="33" s="1"/>
  <c r="Z66" i="49"/>
  <c r="Z101" i="42"/>
  <c r="Z212" i="33" s="1"/>
  <c r="Z66" i="42"/>
  <c r="Y155" i="47"/>
  <c r="Y64" i="47"/>
  <c r="Y65" i="47" s="1"/>
  <c r="Y68" i="47" s="1"/>
  <c r="Y64" i="40"/>
  <c r="Y65" i="40" s="1"/>
  <c r="Y68" i="40" s="1"/>
  <c r="Y155" i="40"/>
  <c r="Y64" i="32"/>
  <c r="Y65" i="32" s="1"/>
  <c r="Y68" i="32" s="1"/>
  <c r="Y155" i="32"/>
  <c r="Z101" i="43"/>
  <c r="Z213" i="33" s="1"/>
  <c r="Z66" i="43"/>
  <c r="Z90" i="33"/>
  <c r="Z83" i="33"/>
  <c r="Y64" i="48"/>
  <c r="Y65" i="48" s="1"/>
  <c r="Y68" i="48" s="1"/>
  <c r="Y155" i="48"/>
  <c r="Y64" i="43"/>
  <c r="Y65" i="43" s="1"/>
  <c r="Y68" i="43" s="1"/>
  <c r="Y155" i="43"/>
  <c r="Y64" i="1"/>
  <c r="Y65" i="1" s="1"/>
  <c r="Y155" i="1"/>
  <c r="Y139" i="46" l="1"/>
  <c r="Y73" i="46"/>
  <c r="Z74" i="46" s="1"/>
  <c r="Y139" i="48"/>
  <c r="Y73" i="48"/>
  <c r="Z74" i="48" s="1"/>
  <c r="Y139" i="42"/>
  <c r="Y84" i="42"/>
  <c r="Y73" i="42"/>
  <c r="Z74" i="42" s="1"/>
  <c r="Y139" i="45"/>
  <c r="Y73" i="45"/>
  <c r="Z74" i="45" s="1"/>
  <c r="Y84" i="47"/>
  <c r="Y73" i="47"/>
  <c r="Z74" i="47" s="1"/>
  <c r="Y139" i="47"/>
  <c r="Z41" i="56"/>
  <c r="Y139" i="40"/>
  <c r="Y73" i="40"/>
  <c r="Z74" i="40" s="1"/>
  <c r="Y139" i="49"/>
  <c r="Y73" i="49"/>
  <c r="Z74" i="49" s="1"/>
  <c r="Y52" i="56"/>
  <c r="Y60" i="56"/>
  <c r="Y133" i="33" s="1"/>
  <c r="Y59" i="56"/>
  <c r="Y139" i="43"/>
  <c r="Y73" i="43"/>
  <c r="Z74" i="43" s="1"/>
  <c r="Y139" i="32"/>
  <c r="Y73" i="32"/>
  <c r="Z74" i="32" s="1"/>
  <c r="Y139" i="44"/>
  <c r="Y73" i="44"/>
  <c r="Z74" i="44" s="1"/>
  <c r="Y139" i="41"/>
  <c r="Y73" i="41"/>
  <c r="Z74" i="41" s="1"/>
  <c r="Z96" i="33"/>
  <c r="Z109" i="1"/>
  <c r="Z103" i="1" s="1"/>
  <c r="Y49" i="56"/>
  <c r="Z46" i="56"/>
  <c r="Y43" i="33"/>
  <c r="Y68" i="1"/>
  <c r="Z104" i="33"/>
  <c r="Y84" i="49" l="1"/>
  <c r="Y84" i="41"/>
  <c r="Y132" i="33"/>
  <c r="Y75" i="59" s="1"/>
  <c r="Y61" i="56"/>
  <c r="Y38" i="33"/>
  <c r="Y44" i="33"/>
  <c r="Y40" i="33"/>
  <c r="Y42" i="33"/>
  <c r="Y47" i="59" s="1"/>
  <c r="Y48" i="56"/>
  <c r="Z286" i="51"/>
  <c r="Z85" i="48"/>
  <c r="Z61" i="48"/>
  <c r="Z101" i="1"/>
  <c r="Z209" i="33" s="1"/>
  <c r="Z66" i="1"/>
  <c r="Z283" i="51"/>
  <c r="Z85" i="45"/>
  <c r="Z61" i="45"/>
  <c r="Y84" i="44"/>
  <c r="Y46" i="33"/>
  <c r="Y49" i="59" s="1"/>
  <c r="Y73" i="1"/>
  <c r="Z74" i="1" s="1"/>
  <c r="Y139" i="1"/>
  <c r="Z278" i="51"/>
  <c r="Z85" i="41"/>
  <c r="Z61" i="41"/>
  <c r="Z282" i="51"/>
  <c r="Z85" i="44"/>
  <c r="Z61" i="44"/>
  <c r="Z280" i="51"/>
  <c r="Z85" i="43"/>
  <c r="Z61" i="43"/>
  <c r="Y84" i="48"/>
  <c r="Z287" i="51"/>
  <c r="Z85" i="49"/>
  <c r="Z61" i="49"/>
  <c r="Y84" i="40"/>
  <c r="Y361" i="33"/>
  <c r="Y88" i="47"/>
  <c r="Y87" i="47"/>
  <c r="Y355" i="33"/>
  <c r="Y88" i="42"/>
  <c r="Y87" i="42"/>
  <c r="Z284" i="51"/>
  <c r="Z85" i="46"/>
  <c r="Z61" i="46"/>
  <c r="Z281" i="51"/>
  <c r="Z85" i="40"/>
  <c r="Z61" i="40"/>
  <c r="Z285" i="51"/>
  <c r="Z85" i="47"/>
  <c r="Z61" i="47"/>
  <c r="Y84" i="45"/>
  <c r="Y84" i="32"/>
  <c r="Y84" i="43"/>
  <c r="Z279" i="51"/>
  <c r="Z85" i="42"/>
  <c r="Z61" i="42"/>
  <c r="Z277" i="51"/>
  <c r="Z85" i="32"/>
  <c r="Z61" i="32"/>
  <c r="Y84" i="46"/>
  <c r="Y359" i="33" l="1"/>
  <c r="Y87" i="45"/>
  <c r="Y88" i="45"/>
  <c r="Y84" i="1"/>
  <c r="CQ59" i="57"/>
  <c r="Z67" i="48"/>
  <c r="Z128" i="48"/>
  <c r="Z78" i="48"/>
  <c r="Z77" i="48"/>
  <c r="Z112" i="48"/>
  <c r="Y353" i="33"/>
  <c r="Y87" i="32"/>
  <c r="Y88" i="32"/>
  <c r="Z276" i="51"/>
  <c r="Z85" i="1"/>
  <c r="Z49" i="33" s="1"/>
  <c r="Z51" i="59" s="1"/>
  <c r="Z61" i="1"/>
  <c r="CQ51" i="57"/>
  <c r="Z77" i="41"/>
  <c r="Z67" i="41"/>
  <c r="Z78" i="41"/>
  <c r="Z128" i="41"/>
  <c r="Z112" i="41"/>
  <c r="Y357" i="33"/>
  <c r="Y88" i="40"/>
  <c r="Y87" i="40"/>
  <c r="Y83" i="40"/>
  <c r="CQ60" i="57"/>
  <c r="Z128" i="49"/>
  <c r="Z77" i="49"/>
  <c r="Z67" i="49"/>
  <c r="Z78" i="49"/>
  <c r="Z112" i="49"/>
  <c r="Y362" i="33"/>
  <c r="Y88" i="48"/>
  <c r="Y87" i="48"/>
  <c r="Y358" i="33"/>
  <c r="Y87" i="44"/>
  <c r="Y88" i="44"/>
  <c r="CQ53" i="57"/>
  <c r="Z67" i="43"/>
  <c r="Z128" i="43"/>
  <c r="Z78" i="43"/>
  <c r="Z77" i="43"/>
  <c r="Z112" i="43"/>
  <c r="CQ56" i="57"/>
  <c r="Z67" i="45"/>
  <c r="Z78" i="45"/>
  <c r="Z77" i="45"/>
  <c r="Z128" i="45"/>
  <c r="Z112" i="45"/>
  <c r="Y207" i="51"/>
  <c r="Y223" i="51" s="1"/>
  <c r="Y398" i="33"/>
  <c r="Y90" i="42"/>
  <c r="Y132" i="42"/>
  <c r="Y133" i="42" s="1"/>
  <c r="Y134" i="42" s="1"/>
  <c r="X79" i="42" s="1"/>
  <c r="Y148" i="42" s="1"/>
  <c r="X129" i="42"/>
  <c r="X131" i="42" s="1"/>
  <c r="X140" i="42" s="1"/>
  <c r="Y130" i="42"/>
  <c r="Y134" i="33"/>
  <c r="Y76" i="59" s="1"/>
  <c r="Y62" i="56"/>
  <c r="Y135" i="33" s="1"/>
  <c r="CQ54" i="57"/>
  <c r="Z77" i="40"/>
  <c r="Z78" i="40"/>
  <c r="Z128" i="40"/>
  <c r="Z67" i="40"/>
  <c r="Z112" i="40"/>
  <c r="CQ57" i="57"/>
  <c r="Z77" i="46"/>
  <c r="Z78" i="46"/>
  <c r="Z67" i="46"/>
  <c r="Z128" i="46"/>
  <c r="Z112" i="46"/>
  <c r="Y360" i="33"/>
  <c r="Y87" i="46"/>
  <c r="Y88" i="46"/>
  <c r="CQ58" i="57"/>
  <c r="Z67" i="47"/>
  <c r="Z77" i="47"/>
  <c r="Z78" i="47"/>
  <c r="Z128" i="47"/>
  <c r="Z112" i="47"/>
  <c r="Y213" i="51"/>
  <c r="Y229" i="51" s="1"/>
  <c r="Y404" i="33"/>
  <c r="Y132" i="47"/>
  <c r="Y133" i="47" s="1"/>
  <c r="Y134" i="47" s="1"/>
  <c r="X79" i="47" s="1"/>
  <c r="Y148" i="47" s="1"/>
  <c r="Y90" i="47"/>
  <c r="X129" i="47"/>
  <c r="X131" i="47" s="1"/>
  <c r="X140" i="47" s="1"/>
  <c r="Y130" i="47"/>
  <c r="CQ52" i="57"/>
  <c r="Z128" i="42"/>
  <c r="Z77" i="42"/>
  <c r="Z78" i="42"/>
  <c r="Z67" i="42"/>
  <c r="Z112" i="42"/>
  <c r="Y354" i="33"/>
  <c r="Y88" i="41"/>
  <c r="Y87" i="41"/>
  <c r="CQ50" i="57"/>
  <c r="Z78" i="32"/>
  <c r="Z67" i="32"/>
  <c r="Z128" i="32"/>
  <c r="Z77" i="32"/>
  <c r="Z112" i="32"/>
  <c r="Y356" i="33"/>
  <c r="Y87" i="43"/>
  <c r="Y88" i="43"/>
  <c r="CQ55" i="57"/>
  <c r="Z67" i="44"/>
  <c r="Z78" i="44"/>
  <c r="Z77" i="44"/>
  <c r="Z128" i="44"/>
  <c r="Z112" i="44"/>
  <c r="Y363" i="33"/>
  <c r="Y88" i="49"/>
  <c r="Y87" i="49"/>
  <c r="Z119" i="43" l="1"/>
  <c r="Z116" i="43"/>
  <c r="Z288" i="33" s="1"/>
  <c r="Z114" i="43"/>
  <c r="Z115" i="43" s="1"/>
  <c r="Z258" i="33" s="1"/>
  <c r="Z273" i="33" s="1"/>
  <c r="Z116" i="46"/>
  <c r="Z292" i="33" s="1"/>
  <c r="Z119" i="46"/>
  <c r="Z114" i="46"/>
  <c r="Z115" i="46" s="1"/>
  <c r="Z262" i="33" s="1"/>
  <c r="Z277" i="33" s="1"/>
  <c r="Z119" i="45"/>
  <c r="Z116" i="45"/>
  <c r="Z291" i="33" s="1"/>
  <c r="Z114" i="45"/>
  <c r="Z115" i="45" s="1"/>
  <c r="Z261" i="33" s="1"/>
  <c r="Z276" i="33" s="1"/>
  <c r="Y208" i="51"/>
  <c r="Y224" i="51" s="1"/>
  <c r="Y399" i="33"/>
  <c r="Y132" i="43"/>
  <c r="Y133" i="43" s="1"/>
  <c r="Y134" i="43" s="1"/>
  <c r="X79" i="43" s="1"/>
  <c r="Y148" i="43" s="1"/>
  <c r="Y90" i="43"/>
  <c r="Y130" i="43"/>
  <c r="X129" i="43"/>
  <c r="X131" i="43" s="1"/>
  <c r="X140" i="43" s="1"/>
  <c r="Y209" i="51"/>
  <c r="Y225" i="51" s="1"/>
  <c r="Y400" i="33"/>
  <c r="Y132" i="40"/>
  <c r="Y133" i="40" s="1"/>
  <c r="Y134" i="40" s="1"/>
  <c r="Y90" i="40"/>
  <c r="Y130" i="40"/>
  <c r="X129" i="40"/>
  <c r="X131" i="40" s="1"/>
  <c r="Y212" i="51"/>
  <c r="Y228" i="51" s="1"/>
  <c r="Y403" i="33"/>
  <c r="Y132" i="46"/>
  <c r="Y133" i="46" s="1"/>
  <c r="Y134" i="46" s="1"/>
  <c r="X79" i="46" s="1"/>
  <c r="Y148" i="46" s="1"/>
  <c r="Y90" i="46"/>
  <c r="Y130" i="46"/>
  <c r="X129" i="46"/>
  <c r="X131" i="46" s="1"/>
  <c r="X140" i="46" s="1"/>
  <c r="Z288" i="51"/>
  <c r="Z290" i="51" s="1"/>
  <c r="Z119" i="40"/>
  <c r="Z116" i="40"/>
  <c r="Z289" i="33" s="1"/>
  <c r="Z114" i="40"/>
  <c r="Z115" i="40" s="1"/>
  <c r="Z259" i="33" s="1"/>
  <c r="Z274" i="33" s="1"/>
  <c r="Z116" i="41"/>
  <c r="Z286" i="33" s="1"/>
  <c r="Z119" i="41"/>
  <c r="Z114" i="41"/>
  <c r="Z115" i="41" s="1"/>
  <c r="Z256" i="33" s="1"/>
  <c r="Z271" i="33" s="1"/>
  <c r="Z119" i="48"/>
  <c r="Z116" i="48"/>
  <c r="Z294" i="33" s="1"/>
  <c r="Z114" i="48"/>
  <c r="Z115" i="48" s="1"/>
  <c r="Z264" i="33" s="1"/>
  <c r="Z279" i="33" s="1"/>
  <c r="Y214" i="51"/>
  <c r="Y230" i="51" s="1"/>
  <c r="Y405" i="33"/>
  <c r="Y132" i="48"/>
  <c r="Y133" i="48" s="1"/>
  <c r="Y134" i="48" s="1"/>
  <c r="X79" i="48" s="1"/>
  <c r="Y148" i="48" s="1"/>
  <c r="Y90" i="48"/>
  <c r="X129" i="48"/>
  <c r="X131" i="48" s="1"/>
  <c r="X140" i="48" s="1"/>
  <c r="Y130" i="48"/>
  <c r="Z116" i="47"/>
  <c r="Z293" i="33" s="1"/>
  <c r="Z119" i="47"/>
  <c r="Z114" i="47"/>
  <c r="Z115" i="47" s="1"/>
  <c r="Z263" i="33" s="1"/>
  <c r="Z278" i="33" s="1"/>
  <c r="Z116" i="32"/>
  <c r="Z285" i="33" s="1"/>
  <c r="Z119" i="32"/>
  <c r="Z114" i="32"/>
  <c r="Z115" i="32" s="1"/>
  <c r="Z255" i="33" s="1"/>
  <c r="Z270" i="33" s="1"/>
  <c r="Y77" i="59"/>
  <c r="Z50" i="32"/>
  <c r="Z50" i="42"/>
  <c r="Z50" i="43"/>
  <c r="Z50" i="47"/>
  <c r="Z50" i="45"/>
  <c r="Z50" i="41"/>
  <c r="Z50" i="44"/>
  <c r="Z50" i="40"/>
  <c r="Z50" i="1"/>
  <c r="Z50" i="48"/>
  <c r="Z50" i="49"/>
  <c r="Z50" i="46"/>
  <c r="Z119" i="49"/>
  <c r="Z116" i="49"/>
  <c r="Z295" i="33" s="1"/>
  <c r="Z114" i="49"/>
  <c r="Z115" i="49" s="1"/>
  <c r="Z265" i="33" s="1"/>
  <c r="Z280" i="33" s="1"/>
  <c r="Y48" i="33"/>
  <c r="Y87" i="1"/>
  <c r="Y51" i="33" s="1"/>
  <c r="Y52" i="59" s="1"/>
  <c r="Y352" i="33"/>
  <c r="Y364" i="33" s="1"/>
  <c r="Y83" i="1"/>
  <c r="Y88" i="1"/>
  <c r="Y93" i="42"/>
  <c r="Y94" i="42" s="1"/>
  <c r="Y91" i="42"/>
  <c r="Y206" i="51"/>
  <c r="Y222" i="51" s="1"/>
  <c r="Y397" i="33"/>
  <c r="Y132" i="41"/>
  <c r="Y133" i="41" s="1"/>
  <c r="Y134" i="41" s="1"/>
  <c r="X79" i="41" s="1"/>
  <c r="Y148" i="41" s="1"/>
  <c r="Y90" i="41"/>
  <c r="Y130" i="41"/>
  <c r="X129" i="41"/>
  <c r="X131" i="41" s="1"/>
  <c r="X140" i="41" s="1"/>
  <c r="Z116" i="42"/>
  <c r="Z287" i="33" s="1"/>
  <c r="Z119" i="42"/>
  <c r="Z114" i="42"/>
  <c r="Z115" i="42" s="1"/>
  <c r="Z257" i="33" s="1"/>
  <c r="Z272" i="33" s="1"/>
  <c r="Y93" i="47"/>
  <c r="Y94" i="47" s="1"/>
  <c r="Y91" i="47"/>
  <c r="Y211" i="51"/>
  <c r="Y227" i="51" s="1"/>
  <c r="Y402" i="33"/>
  <c r="Y132" i="45"/>
  <c r="Y133" i="45" s="1"/>
  <c r="Y134" i="45" s="1"/>
  <c r="X79" i="45" s="1"/>
  <c r="Y148" i="45" s="1"/>
  <c r="Y90" i="45"/>
  <c r="Y130" i="45"/>
  <c r="X129" i="45"/>
  <c r="X131" i="45" s="1"/>
  <c r="X140" i="45" s="1"/>
  <c r="CQ49" i="57"/>
  <c r="CQ61" i="57" s="1"/>
  <c r="Z39" i="33"/>
  <c r="Z67" i="1"/>
  <c r="Z45" i="33" s="1"/>
  <c r="Z128" i="1"/>
  <c r="Z78" i="1"/>
  <c r="Z77" i="1"/>
  <c r="Z112" i="1"/>
  <c r="Y205" i="51"/>
  <c r="Y221" i="51" s="1"/>
  <c r="Y396" i="33"/>
  <c r="Y132" i="32"/>
  <c r="Y133" i="32" s="1"/>
  <c r="Y134" i="32" s="1"/>
  <c r="X79" i="32" s="1"/>
  <c r="Y148" i="32" s="1"/>
  <c r="Y90" i="32"/>
  <c r="X129" i="32"/>
  <c r="X131" i="32" s="1"/>
  <c r="X140" i="32" s="1"/>
  <c r="Y130" i="32"/>
  <c r="Y210" i="51"/>
  <c r="Y226" i="51" s="1"/>
  <c r="Y401" i="33"/>
  <c r="Y132" i="44"/>
  <c r="Y133" i="44" s="1"/>
  <c r="Y134" i="44" s="1"/>
  <c r="X79" i="44" s="1"/>
  <c r="Y148" i="44" s="1"/>
  <c r="Y90" i="44"/>
  <c r="Y130" i="44"/>
  <c r="X129" i="44"/>
  <c r="X131" i="44" s="1"/>
  <c r="X140" i="44" s="1"/>
  <c r="Y215" i="51"/>
  <c r="Y231" i="51" s="1"/>
  <c r="Y406" i="33"/>
  <c r="Y90" i="49"/>
  <c r="Y132" i="49"/>
  <c r="Y133" i="49" s="1"/>
  <c r="Y134" i="49" s="1"/>
  <c r="X79" i="49" s="1"/>
  <c r="Y148" i="49" s="1"/>
  <c r="X129" i="49"/>
  <c r="X131" i="49" s="1"/>
  <c r="X140" i="49" s="1"/>
  <c r="Y130" i="49"/>
  <c r="Y332" i="33"/>
  <c r="Y345" i="33" s="1"/>
  <c r="Z116" i="44"/>
  <c r="Z290" i="33" s="1"/>
  <c r="Z119" i="44"/>
  <c r="Z114" i="44"/>
  <c r="Z115" i="44" s="1"/>
  <c r="Z260" i="33" s="1"/>
  <c r="Z275" i="33" s="1"/>
  <c r="Y326" i="33"/>
  <c r="Y339" i="33" s="1"/>
  <c r="X72" i="59" l="1"/>
  <c r="X140" i="40"/>
  <c r="Z48" i="59"/>
  <c r="Y93" i="46"/>
  <c r="Y94" i="46" s="1"/>
  <c r="Y91" i="46"/>
  <c r="Z121" i="40"/>
  <c r="Z102" i="40"/>
  <c r="Z71" i="40" s="1"/>
  <c r="Z70" i="40" s="1"/>
  <c r="Z124" i="40"/>
  <c r="Y331" i="33"/>
  <c r="Y344" i="33" s="1"/>
  <c r="Y93" i="44"/>
  <c r="Y94" i="44" s="1"/>
  <c r="Y91" i="44"/>
  <c r="Z121" i="49"/>
  <c r="Z102" i="49"/>
  <c r="Z71" i="49" s="1"/>
  <c r="Z70" i="49" s="1"/>
  <c r="Z124" i="49"/>
  <c r="Y334" i="33"/>
  <c r="Y347" i="33" s="1"/>
  <c r="Y71" i="59"/>
  <c r="X79" i="40"/>
  <c r="Y148" i="40" s="1"/>
  <c r="Y327" i="33"/>
  <c r="Y340" i="33" s="1"/>
  <c r="Y93" i="32"/>
  <c r="Y94" i="32" s="1"/>
  <c r="Y91" i="32"/>
  <c r="Y204" i="51"/>
  <c r="Y220" i="51" s="1"/>
  <c r="Y132" i="1"/>
  <c r="Y133" i="1" s="1"/>
  <c r="Y134" i="1" s="1"/>
  <c r="Y395" i="33"/>
  <c r="Y90" i="1"/>
  <c r="Y130" i="1"/>
  <c r="X129" i="1"/>
  <c r="Z102" i="45"/>
  <c r="Z71" i="45" s="1"/>
  <c r="Z70" i="45" s="1"/>
  <c r="Z121" i="45"/>
  <c r="Z124" i="45"/>
  <c r="Y330" i="33"/>
  <c r="Y343" i="33" s="1"/>
  <c r="Y325" i="33"/>
  <c r="Y338" i="33" s="1"/>
  <c r="Z298" i="51"/>
  <c r="Z300" i="51"/>
  <c r="Z291" i="51"/>
  <c r="Z305" i="51" s="1"/>
  <c r="Z309" i="51" s="1"/>
  <c r="Z293" i="51"/>
  <c r="Z292" i="51"/>
  <c r="Z294" i="51"/>
  <c r="Z297" i="51"/>
  <c r="Z301" i="51"/>
  <c r="Z299" i="51"/>
  <c r="Z295" i="51"/>
  <c r="Z296" i="51"/>
  <c r="Y93" i="43"/>
  <c r="Y94" i="43" s="1"/>
  <c r="Y91" i="43"/>
  <c r="Y324" i="33"/>
  <c r="Y337" i="33" s="1"/>
  <c r="Z102" i="46"/>
  <c r="Z71" i="46" s="1"/>
  <c r="Z70" i="46" s="1"/>
  <c r="Z124" i="46"/>
  <c r="Z121" i="46"/>
  <c r="Y329" i="33"/>
  <c r="Y342" i="33" s="1"/>
  <c r="Y93" i="48"/>
  <c r="Y94" i="48" s="1"/>
  <c r="Y91" i="48"/>
  <c r="Z102" i="48"/>
  <c r="Z71" i="48" s="1"/>
  <c r="Z70" i="48" s="1"/>
  <c r="Z124" i="48"/>
  <c r="Z121" i="48"/>
  <c r="Y93" i="40"/>
  <c r="Y94" i="40" s="1"/>
  <c r="Y91" i="40"/>
  <c r="Z119" i="1"/>
  <c r="Z116" i="1"/>
  <c r="Z284" i="33" s="1"/>
  <c r="Z114" i="1"/>
  <c r="Z115" i="1" s="1"/>
  <c r="Z254" i="33" s="1"/>
  <c r="Z269" i="33" s="1"/>
  <c r="Z281" i="33" s="1"/>
  <c r="Z121" i="44"/>
  <c r="Z124" i="44"/>
  <c r="Z102" i="44"/>
  <c r="Z71" i="44" s="1"/>
  <c r="Z70" i="44" s="1"/>
  <c r="Y93" i="45"/>
  <c r="Y94" i="45" s="1"/>
  <c r="Y91" i="45"/>
  <c r="Y93" i="49"/>
  <c r="Y94" i="49" s="1"/>
  <c r="Y91" i="49"/>
  <c r="Z121" i="32"/>
  <c r="Z124" i="32"/>
  <c r="Z102" i="32"/>
  <c r="Z71" i="32" s="1"/>
  <c r="Z70" i="32" s="1"/>
  <c r="Z102" i="47"/>
  <c r="Z71" i="47" s="1"/>
  <c r="Z70" i="47" s="1"/>
  <c r="Z124" i="47"/>
  <c r="Z121" i="47"/>
  <c r="Y50" i="59"/>
  <c r="Y53" i="33"/>
  <c r="Y54" i="59" s="1"/>
  <c r="Y87" i="33"/>
  <c r="Y52" i="33"/>
  <c r="Y53" i="59" s="1"/>
  <c r="Z121" i="41"/>
  <c r="Z102" i="41"/>
  <c r="Z71" i="41" s="1"/>
  <c r="Z70" i="41" s="1"/>
  <c r="Z124" i="41"/>
  <c r="Z124" i="42"/>
  <c r="Z121" i="42"/>
  <c r="Z102" i="42"/>
  <c r="Z71" i="42" s="1"/>
  <c r="Z70" i="42" s="1"/>
  <c r="Y93" i="41"/>
  <c r="Y94" i="41" s="1"/>
  <c r="Y91" i="41"/>
  <c r="Y333" i="33"/>
  <c r="Y346" i="33" s="1"/>
  <c r="Z121" i="43"/>
  <c r="Z124" i="43"/>
  <c r="Z102" i="43"/>
  <c r="Z71" i="43" s="1"/>
  <c r="Z70" i="43" s="1"/>
  <c r="Z164" i="33" l="1"/>
  <c r="Z86" i="47"/>
  <c r="Y69" i="59"/>
  <c r="Y136" i="1"/>
  <c r="X79" i="1"/>
  <c r="Y148" i="1" s="1"/>
  <c r="Y328" i="33"/>
  <c r="Y341" i="33" s="1"/>
  <c r="Z162" i="33"/>
  <c r="Z86" i="45"/>
  <c r="Z102" i="1"/>
  <c r="Z71" i="1" s="1"/>
  <c r="Z124" i="1"/>
  <c r="Z121" i="1"/>
  <c r="Z124" i="33" s="1"/>
  <c r="Z101" i="33" s="1"/>
  <c r="Z165" i="33"/>
  <c r="Z86" i="48"/>
  <c r="Y411" i="33"/>
  <c r="Y81" i="59" s="1"/>
  <c r="Y410" i="33"/>
  <c r="Y80" i="59" s="1"/>
  <c r="Y409" i="33"/>
  <c r="Y79" i="59" s="1"/>
  <c r="Y408" i="33"/>
  <c r="Y78" i="59" s="1"/>
  <c r="Z159" i="33"/>
  <c r="Z86" i="43"/>
  <c r="Z160" i="33"/>
  <c r="Z86" i="40"/>
  <c r="Z156" i="33"/>
  <c r="Z86" i="32"/>
  <c r="Z166" i="33"/>
  <c r="Z86" i="49"/>
  <c r="Z158" i="33"/>
  <c r="Z86" i="42"/>
  <c r="Z157" i="33"/>
  <c r="Z86" i="41"/>
  <c r="X131" i="1"/>
  <c r="X137" i="1"/>
  <c r="Z163" i="33"/>
  <c r="Z86" i="46"/>
  <c r="Z161" i="33"/>
  <c r="Z86" i="44"/>
  <c r="Z304" i="51"/>
  <c r="Y93" i="1"/>
  <c r="Y94" i="1" s="1"/>
  <c r="Y91" i="1"/>
  <c r="Z240" i="33" l="1"/>
  <c r="Z225" i="33"/>
  <c r="Z244" i="33"/>
  <c r="Z229" i="33"/>
  <c r="Z155" i="33"/>
  <c r="Z86" i="1"/>
  <c r="Z242" i="33"/>
  <c r="Z227" i="33"/>
  <c r="Z250" i="33"/>
  <c r="Z235" i="33"/>
  <c r="Z243" i="33"/>
  <c r="Z228" i="33"/>
  <c r="Z308" i="51"/>
  <c r="Z310" i="51" s="1"/>
  <c r="Z306" i="51"/>
  <c r="X70" i="59"/>
  <c r="X140" i="1"/>
  <c r="Z245" i="33"/>
  <c r="Z230" i="33"/>
  <c r="Z241" i="33"/>
  <c r="Z226" i="33"/>
  <c r="Z56" i="33"/>
  <c r="Z70" i="1"/>
  <c r="Z5" i="59" s="1"/>
  <c r="Y323" i="33"/>
  <c r="Z247" i="33"/>
  <c r="Z232" i="33"/>
  <c r="Z249" i="33"/>
  <c r="Z234" i="33"/>
  <c r="Z246" i="33"/>
  <c r="Z231" i="33"/>
  <c r="Z248" i="33"/>
  <c r="Z233" i="33"/>
  <c r="Y366" i="33" l="1"/>
  <c r="Y336" i="33"/>
  <c r="Z55" i="59"/>
  <c r="Z55" i="33"/>
  <c r="AA59" i="33"/>
  <c r="Z56" i="59"/>
  <c r="Z57" i="33"/>
  <c r="Z57" i="59" s="1"/>
  <c r="Z64" i="33"/>
  <c r="Z347" i="51"/>
  <c r="Z346" i="51"/>
  <c r="Z350" i="51"/>
  <c r="Z355" i="51"/>
  <c r="Z348" i="51"/>
  <c r="Z349" i="51"/>
  <c r="Z351" i="51"/>
  <c r="Z354" i="51"/>
  <c r="Z344" i="51"/>
  <c r="Z353" i="51"/>
  <c r="Z352" i="51"/>
  <c r="Z345" i="51"/>
  <c r="Z184" i="33"/>
  <c r="Z167" i="33"/>
  <c r="Z239" i="33"/>
  <c r="Z251" i="33" s="1"/>
  <c r="Z224" i="33"/>
  <c r="Z236" i="33" s="1"/>
  <c r="Z61" i="59" l="1"/>
  <c r="Z65" i="33"/>
  <c r="AA84" i="33" s="1"/>
  <c r="Z113" i="33"/>
  <c r="Z119" i="33" s="1"/>
  <c r="Z185" i="33"/>
  <c r="Z114" i="33" s="1"/>
  <c r="Z186" i="33"/>
  <c r="AA60" i="33"/>
  <c r="AB61" i="33"/>
  <c r="Z71" i="33"/>
  <c r="X9" i="59"/>
  <c r="Y376" i="33"/>
  <c r="AB59" i="59" l="1"/>
  <c r="AC62" i="33"/>
  <c r="AC60" i="59" s="1"/>
  <c r="Z63" i="59"/>
  <c r="Z70" i="33"/>
  <c r="AA58" i="59"/>
  <c r="AA4" i="56"/>
  <c r="AA9" i="55"/>
  <c r="AA91" i="33"/>
  <c r="Z62" i="59" l="1"/>
  <c r="F20" i="59" s="1"/>
  <c r="Z369" i="33"/>
  <c r="Z375" i="33" s="1"/>
  <c r="Z81" i="1"/>
  <c r="Z62" i="1" s="1"/>
  <c r="Z63" i="1" s="1"/>
  <c r="Z81" i="42"/>
  <c r="Z62" i="42" s="1"/>
  <c r="Z63" i="42" s="1"/>
  <c r="Z81" i="43"/>
  <c r="Z62" i="43" s="1"/>
  <c r="Z63" i="43" s="1"/>
  <c r="Z81" i="40"/>
  <c r="Z62" i="40" s="1"/>
  <c r="Z63" i="40" s="1"/>
  <c r="Z81" i="41"/>
  <c r="Z62" i="41" s="1"/>
  <c r="Z63" i="41" s="1"/>
  <c r="Z81" i="44"/>
  <c r="Z62" i="44" s="1"/>
  <c r="Z63" i="44" s="1"/>
  <c r="Z81" i="45"/>
  <c r="Z62" i="45" s="1"/>
  <c r="Z63" i="45" s="1"/>
  <c r="Z81" i="32"/>
  <c r="Z62" i="32" s="1"/>
  <c r="Z63" i="32" s="1"/>
  <c r="Z81" i="46"/>
  <c r="Z62" i="46" s="1"/>
  <c r="Z63" i="46" s="1"/>
  <c r="Z81" i="49"/>
  <c r="Z62" i="49" s="1"/>
  <c r="Z63" i="49" s="1"/>
  <c r="Z81" i="48"/>
  <c r="Z62" i="48" s="1"/>
  <c r="Z63" i="48" s="1"/>
  <c r="Z81" i="47"/>
  <c r="Z62" i="47" s="1"/>
  <c r="Z63" i="47" s="1"/>
  <c r="Z3" i="56"/>
  <c r="AA72" i="33"/>
  <c r="AA8" i="55"/>
  <c r="AA107" i="1"/>
  <c r="AA107" i="41"/>
  <c r="AA106" i="41" s="1"/>
  <c r="AA109" i="41" s="1"/>
  <c r="AA103" i="41" s="1"/>
  <c r="AA107" i="42"/>
  <c r="AA106" i="42" s="1"/>
  <c r="AA109" i="42" s="1"/>
  <c r="AA103" i="42" s="1"/>
  <c r="AA107" i="32"/>
  <c r="AA106" i="32" s="1"/>
  <c r="AA109" i="32" s="1"/>
  <c r="AA103" i="32" s="1"/>
  <c r="AA107" i="43"/>
  <c r="AA106" i="43" s="1"/>
  <c r="AA109" i="43" s="1"/>
  <c r="AA103" i="43" s="1"/>
  <c r="AA107" i="44"/>
  <c r="AA106" i="44" s="1"/>
  <c r="AA109" i="44" s="1"/>
  <c r="AA103" i="44" s="1"/>
  <c r="AA107" i="45"/>
  <c r="AA106" i="45" s="1"/>
  <c r="AA109" i="45" s="1"/>
  <c r="AA103" i="45" s="1"/>
  <c r="AA107" i="40"/>
  <c r="AA106" i="40" s="1"/>
  <c r="AA109" i="40" s="1"/>
  <c r="AA103" i="40" s="1"/>
  <c r="AA107" i="47"/>
  <c r="AA106" i="47" s="1"/>
  <c r="AA109" i="47" s="1"/>
  <c r="AA103" i="47" s="1"/>
  <c r="AA107" i="46"/>
  <c r="AA106" i="46" s="1"/>
  <c r="AA109" i="46" s="1"/>
  <c r="AA103" i="46" s="1"/>
  <c r="AA107" i="49"/>
  <c r="AA106" i="49" s="1"/>
  <c r="AA109" i="49" s="1"/>
  <c r="AA103" i="49" s="1"/>
  <c r="AA107" i="48"/>
  <c r="AA106" i="48" s="1"/>
  <c r="AA109" i="48" s="1"/>
  <c r="AA103" i="48" s="1"/>
  <c r="AA101" i="49" l="1"/>
  <c r="AA220" i="33" s="1"/>
  <c r="AA66" i="49"/>
  <c r="AA101" i="41"/>
  <c r="AA211" i="33" s="1"/>
  <c r="AA66" i="41"/>
  <c r="AA101" i="46"/>
  <c r="AA217" i="33" s="1"/>
  <c r="AA66" i="46"/>
  <c r="Z155" i="47"/>
  <c r="Z64" i="47"/>
  <c r="Z65" i="47" s="1"/>
  <c r="Z68" i="47" s="1"/>
  <c r="AA101" i="43"/>
  <c r="AA213" i="33" s="1"/>
  <c r="AA66" i="43"/>
  <c r="Z64" i="49"/>
  <c r="Z65" i="49" s="1"/>
  <c r="Z68" i="49" s="1"/>
  <c r="Z155" i="49"/>
  <c r="AA101" i="48"/>
  <c r="AA219" i="33" s="1"/>
  <c r="AA66" i="48"/>
  <c r="AA101" i="32"/>
  <c r="AA210" i="33" s="1"/>
  <c r="AA66" i="32"/>
  <c r="Z155" i="48"/>
  <c r="Z64" i="48"/>
  <c r="Z65" i="48" s="1"/>
  <c r="Z68" i="48" s="1"/>
  <c r="Z64" i="41"/>
  <c r="Z65" i="41" s="1"/>
  <c r="Z68" i="41" s="1"/>
  <c r="Z155" i="41"/>
  <c r="AA101" i="47"/>
  <c r="AA218" i="33" s="1"/>
  <c r="AA66" i="47"/>
  <c r="AA101" i="42"/>
  <c r="AA212" i="33" s="1"/>
  <c r="AA66" i="42"/>
  <c r="Z55" i="56"/>
  <c r="Z56" i="56" s="1"/>
  <c r="Z37" i="56"/>
  <c r="Z38" i="56" s="1"/>
  <c r="Z47" i="56"/>
  <c r="Z42" i="56"/>
  <c r="Z43" i="56" s="1"/>
  <c r="Z155" i="45"/>
  <c r="Z64" i="45"/>
  <c r="Z65" i="45" s="1"/>
  <c r="Z68" i="45" s="1"/>
  <c r="Z64" i="42"/>
  <c r="Z65" i="42" s="1"/>
  <c r="Z68" i="42" s="1"/>
  <c r="Z155" i="42"/>
  <c r="AA101" i="44"/>
  <c r="AA215" i="33" s="1"/>
  <c r="AA66" i="44"/>
  <c r="AA97" i="33"/>
  <c r="AA106" i="1"/>
  <c r="Z155" i="44"/>
  <c r="Z64" i="44"/>
  <c r="Z65" i="44" s="1"/>
  <c r="Z68" i="44" s="1"/>
  <c r="AA101" i="40"/>
  <c r="AA214" i="33" s="1"/>
  <c r="AA66" i="40"/>
  <c r="AA64" i="59"/>
  <c r="Z155" i="32"/>
  <c r="Z64" i="32"/>
  <c r="Z65" i="32" s="1"/>
  <c r="Z68" i="32" s="1"/>
  <c r="Z64" i="43"/>
  <c r="Z65" i="43" s="1"/>
  <c r="Z68" i="43" s="1"/>
  <c r="Z155" i="43"/>
  <c r="AA101" i="45"/>
  <c r="AA216" i="33" s="1"/>
  <c r="AA66" i="45"/>
  <c r="AA90" i="33"/>
  <c r="AA83" i="33"/>
  <c r="Z64" i="46"/>
  <c r="Z65" i="46" s="1"/>
  <c r="Z68" i="46" s="1"/>
  <c r="Z155" i="46"/>
  <c r="Z155" i="40"/>
  <c r="Z64" i="40"/>
  <c r="Z65" i="40" s="1"/>
  <c r="Z68" i="40" s="1"/>
  <c r="Z64" i="1"/>
  <c r="Z65" i="1" s="1"/>
  <c r="Z155" i="1"/>
  <c r="Z52" i="56" l="1"/>
  <c r="Z139" i="46"/>
  <c r="Z73" i="46"/>
  <c r="AA74" i="46" s="1"/>
  <c r="Z139" i="42"/>
  <c r="Z73" i="42"/>
  <c r="AA74" i="42" s="1"/>
  <c r="AA46" i="56"/>
  <c r="Z49" i="56"/>
  <c r="Z139" i="40"/>
  <c r="Z73" i="40"/>
  <c r="AA74" i="40" s="1"/>
  <c r="Z139" i="44"/>
  <c r="Z73" i="44"/>
  <c r="AA74" i="44" s="1"/>
  <c r="Z139" i="32"/>
  <c r="Z84" i="32"/>
  <c r="Z73" i="32"/>
  <c r="AA74" i="32" s="1"/>
  <c r="Z60" i="56"/>
  <c r="Z133" i="33" s="1"/>
  <c r="Z59" i="56"/>
  <c r="Z139" i="41"/>
  <c r="Z73" i="41"/>
  <c r="AA74" i="41" s="1"/>
  <c r="AA96" i="33"/>
  <c r="AA104" i="33" s="1"/>
  <c r="AA109" i="1"/>
  <c r="AA103" i="1" s="1"/>
  <c r="Z139" i="45"/>
  <c r="Z73" i="45"/>
  <c r="AA74" i="45" s="1"/>
  <c r="Z73" i="48"/>
  <c r="AA74" i="48" s="1"/>
  <c r="Z139" i="48"/>
  <c r="AA41" i="56"/>
  <c r="Z43" i="33"/>
  <c r="Z68" i="1"/>
  <c r="Z84" i="43"/>
  <c r="Z139" i="43"/>
  <c r="Z73" i="43"/>
  <c r="AA74" i="43" s="1"/>
  <c r="Z84" i="49"/>
  <c r="Z139" i="49"/>
  <c r="Z73" i="49"/>
  <c r="AA74" i="49" s="1"/>
  <c r="Z73" i="47"/>
  <c r="AA74" i="47" s="1"/>
  <c r="Z139" i="47"/>
  <c r="AA278" i="51" l="1"/>
  <c r="AA85" i="41"/>
  <c r="AA61" i="41"/>
  <c r="AA285" i="51"/>
  <c r="AA85" i="47"/>
  <c r="AA61" i="47"/>
  <c r="Z84" i="47"/>
  <c r="AA282" i="51"/>
  <c r="AA85" i="44"/>
  <c r="AA61" i="44"/>
  <c r="AA281" i="51"/>
  <c r="AA85" i="40"/>
  <c r="AA61" i="40"/>
  <c r="Z48" i="56"/>
  <c r="Z84" i="48"/>
  <c r="Z132" i="33"/>
  <c r="Z75" i="59" s="1"/>
  <c r="Z61" i="56"/>
  <c r="AA277" i="51"/>
  <c r="AA85" i="32"/>
  <c r="AA61" i="32"/>
  <c r="Z363" i="33"/>
  <c r="Z88" i="49"/>
  <c r="Z87" i="49"/>
  <c r="AA280" i="51"/>
  <c r="AA85" i="43"/>
  <c r="AA61" i="43"/>
  <c r="Z38" i="33"/>
  <c r="Z44" i="33"/>
  <c r="Z40" i="33"/>
  <c r="Z42" i="33"/>
  <c r="Z47" i="59" s="1"/>
  <c r="AA279" i="51"/>
  <c r="AA85" i="42"/>
  <c r="AA61" i="42"/>
  <c r="AA284" i="51"/>
  <c r="AA85" i="46"/>
  <c r="AA61" i="46"/>
  <c r="Z84" i="46"/>
  <c r="Z84" i="41"/>
  <c r="AA287" i="51"/>
  <c r="AA85" i="49"/>
  <c r="AA61" i="49"/>
  <c r="Z46" i="33"/>
  <c r="Z49" i="59" s="1"/>
  <c r="Z73" i="1"/>
  <c r="AA74" i="1" s="1"/>
  <c r="Z139" i="1"/>
  <c r="Z356" i="33"/>
  <c r="Z87" i="43"/>
  <c r="Z88" i="43"/>
  <c r="AA283" i="51"/>
  <c r="AA85" i="45"/>
  <c r="AA61" i="45"/>
  <c r="Z84" i="45"/>
  <c r="Z353" i="33"/>
  <c r="Z88" i="32"/>
  <c r="Z87" i="32"/>
  <c r="Z84" i="44"/>
  <c r="Z84" i="40"/>
  <c r="AA286" i="51"/>
  <c r="AA85" i="48"/>
  <c r="AA61" i="48"/>
  <c r="Z84" i="42"/>
  <c r="AA101" i="1"/>
  <c r="AA209" i="33" s="1"/>
  <c r="AA66" i="1"/>
  <c r="Z134" i="33" l="1"/>
  <c r="Z76" i="59" s="1"/>
  <c r="Z62" i="56"/>
  <c r="Z135" i="33" s="1"/>
  <c r="CR50" i="57"/>
  <c r="AA78" i="32"/>
  <c r="AA128" i="32"/>
  <c r="AA67" i="32"/>
  <c r="AA77" i="32"/>
  <c r="AA112" i="32"/>
  <c r="CR60" i="57"/>
  <c r="AA77" i="49"/>
  <c r="AA67" i="49"/>
  <c r="AA78" i="49"/>
  <c r="AA128" i="49"/>
  <c r="AA112" i="49"/>
  <c r="CR57" i="57"/>
  <c r="AA67" i="46"/>
  <c r="AA78" i="46"/>
  <c r="AA128" i="46"/>
  <c r="AA77" i="46"/>
  <c r="AA112" i="46"/>
  <c r="Z361" i="33"/>
  <c r="Z88" i="47"/>
  <c r="Z87" i="47"/>
  <c r="Z357" i="33"/>
  <c r="Z88" i="40"/>
  <c r="Z87" i="40"/>
  <c r="Z83" i="40"/>
  <c r="CR56" i="57"/>
  <c r="AA67" i="45"/>
  <c r="AA78" i="45"/>
  <c r="AA77" i="45"/>
  <c r="AA128" i="45"/>
  <c r="AA112" i="45"/>
  <c r="Z215" i="51"/>
  <c r="Z231" i="51" s="1"/>
  <c r="Z406" i="33"/>
  <c r="Z90" i="49"/>
  <c r="Z132" i="49"/>
  <c r="Z133" i="49" s="1"/>
  <c r="Z134" i="49" s="1"/>
  <c r="Y79" i="49" s="1"/>
  <c r="Z148" i="49" s="1"/>
  <c r="Z130" i="49"/>
  <c r="Y129" i="49"/>
  <c r="Y131" i="49" s="1"/>
  <c r="Y140" i="49" s="1"/>
  <c r="CR54" i="57"/>
  <c r="AA77" i="40"/>
  <c r="AA128" i="40"/>
  <c r="AA78" i="40"/>
  <c r="AA67" i="40"/>
  <c r="AA112" i="40"/>
  <c r="Z360" i="33"/>
  <c r="Z88" i="46"/>
  <c r="Z87" i="46"/>
  <c r="Z355" i="33"/>
  <c r="Z88" i="42"/>
  <c r="Z87" i="42"/>
  <c r="CR58" i="57"/>
  <c r="AA67" i="47"/>
  <c r="AA128" i="47"/>
  <c r="AA78" i="47"/>
  <c r="AA77" i="47"/>
  <c r="AA112" i="47"/>
  <c r="CR51" i="57"/>
  <c r="AA67" i="41"/>
  <c r="AA78" i="41"/>
  <c r="AA128" i="41"/>
  <c r="AA77" i="41"/>
  <c r="AA112" i="41"/>
  <c r="AA276" i="51"/>
  <c r="AA85" i="1"/>
  <c r="AA49" i="33" s="1"/>
  <c r="AA51" i="59" s="1"/>
  <c r="AA61" i="1"/>
  <c r="Z362" i="33"/>
  <c r="Z87" i="48"/>
  <c r="Z88" i="48"/>
  <c r="Z354" i="33"/>
  <c r="Z88" i="41"/>
  <c r="Z87" i="41"/>
  <c r="CR55" i="57"/>
  <c r="AA77" i="44"/>
  <c r="AA67" i="44"/>
  <c r="AA128" i="44"/>
  <c r="AA78" i="44"/>
  <c r="AA112" i="44"/>
  <c r="CR59" i="57"/>
  <c r="AA67" i="48"/>
  <c r="AA128" i="48"/>
  <c r="AA78" i="48"/>
  <c r="AA77" i="48"/>
  <c r="AA112" i="48"/>
  <c r="Z208" i="51"/>
  <c r="Z224" i="51" s="1"/>
  <c r="Z399" i="33"/>
  <c r="Z132" i="43"/>
  <c r="Z133" i="43" s="1"/>
  <c r="Z134" i="43" s="1"/>
  <c r="Y79" i="43" s="1"/>
  <c r="Z148" i="43" s="1"/>
  <c r="Z90" i="43"/>
  <c r="Z130" i="43"/>
  <c r="Y129" i="43"/>
  <c r="Y131" i="43" s="1"/>
  <c r="Y140" i="43" s="1"/>
  <c r="CR52" i="57"/>
  <c r="AA128" i="42"/>
  <c r="AA77" i="42"/>
  <c r="AA78" i="42"/>
  <c r="AA67" i="42"/>
  <c r="AA112" i="42"/>
  <c r="Z84" i="1"/>
  <c r="Z358" i="33"/>
  <c r="Z87" i="44"/>
  <c r="Z88" i="44"/>
  <c r="Z205" i="51"/>
  <c r="Z221" i="51" s="1"/>
  <c r="Z396" i="33"/>
  <c r="Z132" i="32"/>
  <c r="Z133" i="32" s="1"/>
  <c r="Z134" i="32" s="1"/>
  <c r="Y79" i="32" s="1"/>
  <c r="Z148" i="32" s="1"/>
  <c r="Z90" i="32"/>
  <c r="Y129" i="32"/>
  <c r="Y131" i="32" s="1"/>
  <c r="Y140" i="32" s="1"/>
  <c r="Z130" i="32"/>
  <c r="Z359" i="33"/>
  <c r="Z87" i="45"/>
  <c r="Z88" i="45"/>
  <c r="CR53" i="57"/>
  <c r="AA67" i="43"/>
  <c r="AA128" i="43"/>
  <c r="AA78" i="43"/>
  <c r="AA77" i="43"/>
  <c r="AA112" i="43"/>
  <c r="Z213" i="51" l="1"/>
  <c r="Z229" i="51" s="1"/>
  <c r="Z404" i="33"/>
  <c r="Z132" i="47"/>
  <c r="Z133" i="47" s="1"/>
  <c r="Z134" i="47" s="1"/>
  <c r="Y79" i="47" s="1"/>
  <c r="Z148" i="47" s="1"/>
  <c r="Z90" i="47"/>
  <c r="Y129" i="47"/>
  <c r="Y131" i="47" s="1"/>
  <c r="Y140" i="47" s="1"/>
  <c r="Z130" i="47"/>
  <c r="Z210" i="51"/>
  <c r="Z226" i="51" s="1"/>
  <c r="Z401" i="33"/>
  <c r="Z132" i="44"/>
  <c r="Z133" i="44" s="1"/>
  <c r="Z134" i="44" s="1"/>
  <c r="Y79" i="44" s="1"/>
  <c r="Z148" i="44" s="1"/>
  <c r="Z90" i="44"/>
  <c r="Y129" i="44"/>
  <c r="Y131" i="44" s="1"/>
  <c r="Y140" i="44" s="1"/>
  <c r="Z130" i="44"/>
  <c r="Z206" i="51"/>
  <c r="Z222" i="51" s="1"/>
  <c r="Z397" i="33"/>
  <c r="Z132" i="41"/>
  <c r="Z133" i="41" s="1"/>
  <c r="Z134" i="41" s="1"/>
  <c r="Y79" i="41" s="1"/>
  <c r="Z148" i="41" s="1"/>
  <c r="Z90" i="41"/>
  <c r="Y129" i="41"/>
  <c r="Y131" i="41" s="1"/>
  <c r="Y140" i="41" s="1"/>
  <c r="Z130" i="41"/>
  <c r="AA119" i="40"/>
  <c r="AA116" i="40"/>
  <c r="AA114" i="40"/>
  <c r="AA115" i="40" s="1"/>
  <c r="AA259" i="33" s="1"/>
  <c r="AA116" i="44"/>
  <c r="AA119" i="44"/>
  <c r="AA114" i="44"/>
  <c r="AA115" i="44" s="1"/>
  <c r="AA260" i="33" s="1"/>
  <c r="Z324" i="33"/>
  <c r="Z337" i="33" s="1"/>
  <c r="Z334" i="33"/>
  <c r="Z347" i="33" s="1"/>
  <c r="AA119" i="45"/>
  <c r="AA116" i="45"/>
  <c r="AA114" i="45"/>
  <c r="AA115" i="45" s="1"/>
  <c r="AA261" i="33" s="1"/>
  <c r="Z212" i="51"/>
  <c r="Z228" i="51" s="1"/>
  <c r="Z403" i="33"/>
  <c r="Z132" i="46"/>
  <c r="Z133" i="46" s="1"/>
  <c r="Z134" i="46" s="1"/>
  <c r="Y79" i="46" s="1"/>
  <c r="Z148" i="46" s="1"/>
  <c r="Z90" i="46"/>
  <c r="Z130" i="46"/>
  <c r="Y129" i="46"/>
  <c r="Y131" i="46" s="1"/>
  <c r="Y140" i="46" s="1"/>
  <c r="Z48" i="33"/>
  <c r="Z87" i="1"/>
  <c r="Z51" i="33" s="1"/>
  <c r="Z52" i="59" s="1"/>
  <c r="Z352" i="33"/>
  <c r="Z364" i="33" s="1"/>
  <c r="Z83" i="1"/>
  <c r="Z88" i="1"/>
  <c r="Z214" i="51"/>
  <c r="Z230" i="51" s="1"/>
  <c r="Z405" i="33"/>
  <c r="Z132" i="48"/>
  <c r="Z133" i="48" s="1"/>
  <c r="Z134" i="48" s="1"/>
  <c r="Y79" i="48" s="1"/>
  <c r="Z148" i="48" s="1"/>
  <c r="Z90" i="48"/>
  <c r="Y129" i="48"/>
  <c r="Y131" i="48" s="1"/>
  <c r="Y140" i="48" s="1"/>
  <c r="Z130" i="48"/>
  <c r="AA116" i="32"/>
  <c r="AA119" i="32"/>
  <c r="AA114" i="32"/>
  <c r="AA115" i="32" s="1"/>
  <c r="AA255" i="33" s="1"/>
  <c r="AA116" i="46"/>
  <c r="AA119" i="46"/>
  <c r="AA114" i="46"/>
  <c r="AA115" i="46" s="1"/>
  <c r="AA262" i="33" s="1"/>
  <c r="AA119" i="43"/>
  <c r="AA116" i="43"/>
  <c r="AA114" i="43"/>
  <c r="AA115" i="43" s="1"/>
  <c r="AA258" i="33" s="1"/>
  <c r="Z93" i="32"/>
  <c r="Z94" i="32" s="1"/>
  <c r="Z91" i="32"/>
  <c r="AA119" i="49"/>
  <c r="AA116" i="49"/>
  <c r="AA114" i="49"/>
  <c r="AA115" i="49" s="1"/>
  <c r="AA265" i="33" s="1"/>
  <c r="CR49" i="57"/>
  <c r="CR61" i="57" s="1"/>
  <c r="AA39" i="33"/>
  <c r="AA67" i="1"/>
  <c r="AA45" i="33" s="1"/>
  <c r="AA78" i="1"/>
  <c r="AA77" i="1"/>
  <c r="AA128" i="1"/>
  <c r="AA112" i="1"/>
  <c r="AA116" i="47"/>
  <c r="AA119" i="47"/>
  <c r="AA114" i="47"/>
  <c r="AA115" i="47" s="1"/>
  <c r="AA263" i="33" s="1"/>
  <c r="Z209" i="51"/>
  <c r="Z225" i="51" s="1"/>
  <c r="Z400" i="33"/>
  <c r="Z132" i="40"/>
  <c r="Z133" i="40" s="1"/>
  <c r="Z134" i="40" s="1"/>
  <c r="Z90" i="40"/>
  <c r="Z130" i="40"/>
  <c r="Y129" i="40"/>
  <c r="Y131" i="40" s="1"/>
  <c r="Z207" i="51"/>
  <c r="Z223" i="51" s="1"/>
  <c r="Z398" i="33"/>
  <c r="Z90" i="42"/>
  <c r="Z132" i="42"/>
  <c r="Z133" i="42" s="1"/>
  <c r="Z134" i="42" s="1"/>
  <c r="Y79" i="42" s="1"/>
  <c r="Z148" i="42" s="1"/>
  <c r="Y129" i="42"/>
  <c r="Y131" i="42" s="1"/>
  <c r="Y140" i="42" s="1"/>
  <c r="Z130" i="42"/>
  <c r="AA119" i="42"/>
  <c r="AA116" i="42"/>
  <c r="AA114" i="42"/>
  <c r="AA115" i="42" s="1"/>
  <c r="AA257" i="33" s="1"/>
  <c r="AA288" i="51"/>
  <c r="Z327" i="33"/>
  <c r="Z340" i="33" s="1"/>
  <c r="AA116" i="48"/>
  <c r="AA119" i="48"/>
  <c r="AA114" i="48"/>
  <c r="AA115" i="48" s="1"/>
  <c r="AA264" i="33" s="1"/>
  <c r="Z77" i="59"/>
  <c r="AA50" i="42"/>
  <c r="AA50" i="1"/>
  <c r="AA50" i="32"/>
  <c r="AA50" i="43"/>
  <c r="AA50" i="45"/>
  <c r="AA50" i="41"/>
  <c r="AA50" i="44"/>
  <c r="AA50" i="40"/>
  <c r="AA50" i="46"/>
  <c r="AA50" i="48"/>
  <c r="AA50" i="47"/>
  <c r="AA50" i="49"/>
  <c r="AA119" i="41"/>
  <c r="AA116" i="41"/>
  <c r="AA114" i="41"/>
  <c r="AA115" i="41" s="1"/>
  <c r="AA256" i="33" s="1"/>
  <c r="Z93" i="43"/>
  <c r="Z94" i="43" s="1"/>
  <c r="Z91" i="43"/>
  <c r="Z93" i="49"/>
  <c r="Z94" i="49" s="1"/>
  <c r="Z91" i="49"/>
  <c r="Z211" i="51"/>
  <c r="Z227" i="51" s="1"/>
  <c r="Z402" i="33"/>
  <c r="Z132" i="45"/>
  <c r="Z133" i="45" s="1"/>
  <c r="Z134" i="45" s="1"/>
  <c r="Y79" i="45" s="1"/>
  <c r="Z148" i="45" s="1"/>
  <c r="Z90" i="45"/>
  <c r="Z130" i="45"/>
  <c r="Y129" i="45"/>
  <c r="Y131" i="45" s="1"/>
  <c r="Y140" i="45" s="1"/>
  <c r="AA291" i="51" l="1"/>
  <c r="AA292" i="51"/>
  <c r="AA296" i="51"/>
  <c r="AA295" i="51"/>
  <c r="AA301" i="51"/>
  <c r="AA294" i="51"/>
  <c r="AA300" i="51"/>
  <c r="AA293" i="51"/>
  <c r="AA298" i="51"/>
  <c r="AA299" i="51"/>
  <c r="AA297" i="51"/>
  <c r="AA121" i="43"/>
  <c r="AA102" i="43"/>
  <c r="AA71" i="43" s="1"/>
  <c r="AA70" i="43" s="1"/>
  <c r="AA124" i="43"/>
  <c r="AA121" i="44"/>
  <c r="AA124" i="44"/>
  <c r="AA102" i="44"/>
  <c r="AA71" i="44" s="1"/>
  <c r="AA70" i="44" s="1"/>
  <c r="AA124" i="46"/>
  <c r="AA121" i="46"/>
  <c r="AA102" i="46"/>
  <c r="AA71" i="46" s="1"/>
  <c r="AA70" i="46" s="1"/>
  <c r="AA102" i="45"/>
  <c r="AA71" i="45" s="1"/>
  <c r="AA70" i="45" s="1"/>
  <c r="AA124" i="45"/>
  <c r="AA121" i="45"/>
  <c r="AA290" i="51"/>
  <c r="Z330" i="33"/>
  <c r="Z343" i="33" s="1"/>
  <c r="Z326" i="33"/>
  <c r="Z339" i="33" s="1"/>
  <c r="Z93" i="42"/>
  <c r="Z94" i="42" s="1"/>
  <c r="Z91" i="42"/>
  <c r="Z93" i="41"/>
  <c r="Z94" i="41" s="1"/>
  <c r="Z91" i="41"/>
  <c r="Z93" i="48"/>
  <c r="Z94" i="48" s="1"/>
  <c r="Z91" i="48"/>
  <c r="Z333" i="33"/>
  <c r="Z346" i="33" s="1"/>
  <c r="Z329" i="33"/>
  <c r="Z342" i="33" s="1"/>
  <c r="AA119" i="1"/>
  <c r="AA116" i="1"/>
  <c r="AA114" i="1"/>
  <c r="AA115" i="1" s="1"/>
  <c r="AA254" i="33" s="1"/>
  <c r="Z50" i="59"/>
  <c r="Z87" i="33"/>
  <c r="Z53" i="33"/>
  <c r="Z54" i="59" s="1"/>
  <c r="Z52" i="33"/>
  <c r="Z53" i="59" s="1"/>
  <c r="Z71" i="59"/>
  <c r="Y79" i="40"/>
  <c r="Z148" i="40" s="1"/>
  <c r="Z204" i="51"/>
  <c r="Z220" i="51" s="1"/>
  <c r="Z132" i="1"/>
  <c r="Z133" i="1" s="1"/>
  <c r="Z134" i="1" s="1"/>
  <c r="Z395" i="33"/>
  <c r="Z90" i="1"/>
  <c r="Z130" i="1"/>
  <c r="Y129" i="1"/>
  <c r="AA121" i="42"/>
  <c r="AA124" i="42"/>
  <c r="AA102" i="42"/>
  <c r="AA71" i="42" s="1"/>
  <c r="AA70" i="42" s="1"/>
  <c r="AA121" i="32"/>
  <c r="AA124" i="32"/>
  <c r="AA102" i="32"/>
  <c r="AA71" i="32" s="1"/>
  <c r="AA70" i="32" s="1"/>
  <c r="Z325" i="33"/>
  <c r="Z338" i="33" s="1"/>
  <c r="Z93" i="44"/>
  <c r="Z94" i="44" s="1"/>
  <c r="Z91" i="44"/>
  <c r="Z93" i="47"/>
  <c r="Z94" i="47" s="1"/>
  <c r="Z91" i="47"/>
  <c r="Z93" i="45"/>
  <c r="Z94" i="45" s="1"/>
  <c r="Z91" i="45"/>
  <c r="AA121" i="41"/>
  <c r="AA102" i="41"/>
  <c r="AA71" i="41" s="1"/>
  <c r="AA70" i="41" s="1"/>
  <c r="AA124" i="41"/>
  <c r="Z93" i="40"/>
  <c r="Z94" i="40" s="1"/>
  <c r="Z91" i="40"/>
  <c r="Z93" i="46"/>
  <c r="Z94" i="46" s="1"/>
  <c r="Z91" i="46"/>
  <c r="Z332" i="33"/>
  <c r="Z345" i="33" s="1"/>
  <c r="AA102" i="48"/>
  <c r="AA71" i="48" s="1"/>
  <c r="AA70" i="48" s="1"/>
  <c r="AA124" i="48"/>
  <c r="AA121" i="48"/>
  <c r="AA121" i="40"/>
  <c r="AA102" i="40"/>
  <c r="AA71" i="40" s="1"/>
  <c r="AA70" i="40" s="1"/>
  <c r="AA124" i="40"/>
  <c r="Z331" i="33"/>
  <c r="Z344" i="33" s="1"/>
  <c r="AA121" i="49"/>
  <c r="AA124" i="49"/>
  <c r="AA102" i="49"/>
  <c r="AA71" i="49" s="1"/>
  <c r="AA70" i="49" s="1"/>
  <c r="Y72" i="59"/>
  <c r="Y140" i="40"/>
  <c r="AA102" i="47"/>
  <c r="AA71" i="47" s="1"/>
  <c r="AA70" i="47" s="1"/>
  <c r="AA124" i="47"/>
  <c r="AA121" i="47"/>
  <c r="AA48" i="59"/>
  <c r="Z411" i="33" l="1"/>
  <c r="Z81" i="59" s="1"/>
  <c r="Z409" i="33"/>
  <c r="Z79" i="59" s="1"/>
  <c r="Z410" i="33"/>
  <c r="Z80" i="59" s="1"/>
  <c r="Z408" i="33"/>
  <c r="Z78" i="59" s="1"/>
  <c r="AA163" i="33"/>
  <c r="AA86" i="46"/>
  <c r="Z69" i="59"/>
  <c r="Y79" i="1"/>
  <c r="Z148" i="1" s="1"/>
  <c r="Z136" i="1"/>
  <c r="Z93" i="1"/>
  <c r="Z94" i="1" s="1"/>
  <c r="Z91" i="1"/>
  <c r="Z328" i="33"/>
  <c r="Z341" i="33" s="1"/>
  <c r="AA164" i="33"/>
  <c r="AA86" i="47"/>
  <c r="AA102" i="1"/>
  <c r="AA71" i="1" s="1"/>
  <c r="AA124" i="1"/>
  <c r="AA121" i="1"/>
  <c r="AA124" i="33" s="1"/>
  <c r="AA101" i="33" s="1"/>
  <c r="AA166" i="33"/>
  <c r="AA86" i="49"/>
  <c r="AA158" i="33"/>
  <c r="AA86" i="42"/>
  <c r="Y131" i="1"/>
  <c r="Y137" i="1"/>
  <c r="AA165" i="33"/>
  <c r="AA86" i="48"/>
  <c r="AA156" i="33"/>
  <c r="AA86" i="32"/>
  <c r="AA159" i="33"/>
  <c r="AA86" i="43"/>
  <c r="AA160" i="33"/>
  <c r="AA86" i="40"/>
  <c r="AA305" i="51"/>
  <c r="AA309" i="51" s="1"/>
  <c r="AA304" i="51"/>
  <c r="AA162" i="33"/>
  <c r="AA86" i="45"/>
  <c r="AA157" i="33"/>
  <c r="AA86" i="41"/>
  <c r="AA161" i="33"/>
  <c r="AA86" i="44"/>
  <c r="AA250" i="33" l="1"/>
  <c r="AA235" i="33"/>
  <c r="AA280" i="33"/>
  <c r="AA155" i="33"/>
  <c r="AA86" i="1"/>
  <c r="AA242" i="33"/>
  <c r="AA227" i="33"/>
  <c r="AA272" i="33"/>
  <c r="AA247" i="33"/>
  <c r="AA232" i="33"/>
  <c r="AA277" i="33"/>
  <c r="AA243" i="33"/>
  <c r="AA228" i="33"/>
  <c r="AA273" i="33"/>
  <c r="AA249" i="33"/>
  <c r="AA234" i="33"/>
  <c r="AA279" i="33"/>
  <c r="Y70" i="59"/>
  <c r="Y140" i="1"/>
  <c r="AA56" i="33"/>
  <c r="AA70" i="1"/>
  <c r="AA5" i="59" s="1"/>
  <c r="AA240" i="33"/>
  <c r="AA225" i="33"/>
  <c r="AA270" i="33"/>
  <c r="AA245" i="33"/>
  <c r="AA230" i="33"/>
  <c r="AA275" i="33"/>
  <c r="AA248" i="33"/>
  <c r="AA233" i="33"/>
  <c r="AA278" i="33"/>
  <c r="AA308" i="51"/>
  <c r="AA310" i="51" s="1"/>
  <c r="AA306" i="51"/>
  <c r="Z323" i="33"/>
  <c r="AA241" i="33"/>
  <c r="AA226" i="33"/>
  <c r="AA271" i="33"/>
  <c r="AA246" i="33"/>
  <c r="AA231" i="33"/>
  <c r="AA276" i="33"/>
  <c r="AA244" i="33"/>
  <c r="AA229" i="33"/>
  <c r="AA274" i="33"/>
  <c r="AA350" i="51" l="1"/>
  <c r="AA347" i="51"/>
  <c r="AA355" i="51"/>
  <c r="AA348" i="51"/>
  <c r="AA353" i="51"/>
  <c r="AA352" i="51"/>
  <c r="AA354" i="51"/>
  <c r="AA351" i="51"/>
  <c r="AA344" i="51"/>
  <c r="AA349" i="51"/>
  <c r="AA345" i="51"/>
  <c r="AA346" i="51"/>
  <c r="AA56" i="59"/>
  <c r="AA57" i="33"/>
  <c r="AA57" i="59" s="1"/>
  <c r="AA64" i="33"/>
  <c r="AA55" i="59"/>
  <c r="AA55" i="33"/>
  <c r="AB59" i="33"/>
  <c r="Z366" i="33"/>
  <c r="Z336" i="33"/>
  <c r="AA184" i="33"/>
  <c r="AA167" i="33"/>
  <c r="AA239" i="33"/>
  <c r="AA251" i="33" s="1"/>
  <c r="AA224" i="33"/>
  <c r="AA236" i="33" s="1"/>
  <c r="AA269" i="33"/>
  <c r="AA281" i="33" s="1"/>
  <c r="Y9" i="59" l="1"/>
  <c r="Z376" i="33"/>
  <c r="AA113" i="33"/>
  <c r="AA119" i="33" s="1"/>
  <c r="AA186" i="33"/>
  <c r="AA185" i="33"/>
  <c r="AA114" i="33" s="1"/>
  <c r="AC61" i="33"/>
  <c r="AB60" i="33"/>
  <c r="AA71" i="33"/>
  <c r="AA61" i="59"/>
  <c r="AA65" i="33"/>
  <c r="AB84" i="33" s="1"/>
  <c r="AB9" i="55" l="1"/>
  <c r="AB91" i="33"/>
  <c r="AB58" i="59"/>
  <c r="AB4" i="56"/>
  <c r="AA63" i="59"/>
  <c r="AA70" i="33"/>
  <c r="AC59" i="59"/>
  <c r="AD62" i="33"/>
  <c r="AD60" i="59" s="1"/>
  <c r="AA62" i="59" l="1"/>
  <c r="AA369" i="33"/>
  <c r="AA375" i="33" s="1"/>
  <c r="AA81" i="32"/>
  <c r="AA62" i="32" s="1"/>
  <c r="AA63" i="32" s="1"/>
  <c r="AA81" i="1"/>
  <c r="AA62" i="1" s="1"/>
  <c r="AA63" i="1" s="1"/>
  <c r="AA81" i="41"/>
  <c r="AA62" i="41" s="1"/>
  <c r="AA63" i="41" s="1"/>
  <c r="AA81" i="42"/>
  <c r="AA62" i="42" s="1"/>
  <c r="AA63" i="42" s="1"/>
  <c r="AA81" i="43"/>
  <c r="AA62" i="43" s="1"/>
  <c r="AA63" i="43" s="1"/>
  <c r="AA81" i="40"/>
  <c r="AA62" i="40" s="1"/>
  <c r="AA63" i="40" s="1"/>
  <c r="AA81" i="44"/>
  <c r="AA62" i="44" s="1"/>
  <c r="AA63" i="44" s="1"/>
  <c r="AA81" i="45"/>
  <c r="AA62" i="45" s="1"/>
  <c r="AA63" i="45" s="1"/>
  <c r="AA81" i="49"/>
  <c r="AA62" i="49" s="1"/>
  <c r="AA63" i="49" s="1"/>
  <c r="AA81" i="48"/>
  <c r="AA62" i="48" s="1"/>
  <c r="AA63" i="48" s="1"/>
  <c r="AA81" i="46"/>
  <c r="AA62" i="46" s="1"/>
  <c r="AA63" i="46" s="1"/>
  <c r="AA81" i="47"/>
  <c r="AA62" i="47" s="1"/>
  <c r="AA63" i="47" s="1"/>
  <c r="AA3" i="56"/>
  <c r="AB72" i="33"/>
  <c r="AB8" i="55"/>
  <c r="AB107" i="1"/>
  <c r="AB107" i="32"/>
  <c r="AB106" i="32" s="1"/>
  <c r="AB109" i="32" s="1"/>
  <c r="AB103" i="32" s="1"/>
  <c r="AB107" i="41"/>
  <c r="AB106" i="41" s="1"/>
  <c r="AB109" i="41" s="1"/>
  <c r="AB103" i="41" s="1"/>
  <c r="AB107" i="42"/>
  <c r="AB106" i="42" s="1"/>
  <c r="AB109" i="42" s="1"/>
  <c r="AB103" i="42" s="1"/>
  <c r="AB107" i="44"/>
  <c r="AB106" i="44" s="1"/>
  <c r="AB109" i="44" s="1"/>
  <c r="AB103" i="44" s="1"/>
  <c r="AB107" i="45"/>
  <c r="AB106" i="45" s="1"/>
  <c r="AB109" i="45" s="1"/>
  <c r="AB103" i="45" s="1"/>
  <c r="AB107" i="46"/>
  <c r="AB106" i="46" s="1"/>
  <c r="AB109" i="46" s="1"/>
  <c r="AB103" i="46" s="1"/>
  <c r="AB107" i="40"/>
  <c r="AB106" i="40" s="1"/>
  <c r="AB109" i="40" s="1"/>
  <c r="AB103" i="40" s="1"/>
  <c r="AB107" i="43"/>
  <c r="AB106" i="43" s="1"/>
  <c r="AB109" i="43" s="1"/>
  <c r="AB103" i="43" s="1"/>
  <c r="AB107" i="47"/>
  <c r="AB106" i="47" s="1"/>
  <c r="AB109" i="47" s="1"/>
  <c r="AB103" i="47" s="1"/>
  <c r="AB107" i="49"/>
  <c r="AB106" i="49" s="1"/>
  <c r="AB109" i="49" s="1"/>
  <c r="AB103" i="49" s="1"/>
  <c r="AB107" i="48"/>
  <c r="AB106" i="48" s="1"/>
  <c r="AB109" i="48" s="1"/>
  <c r="AB103" i="48" s="1"/>
  <c r="AB101" i="45" l="1"/>
  <c r="AB216" i="33" s="1"/>
  <c r="AB66" i="45"/>
  <c r="AB90" i="33"/>
  <c r="AB83" i="33"/>
  <c r="AB101" i="44"/>
  <c r="AB215" i="33" s="1"/>
  <c r="AB66" i="44"/>
  <c r="AA155" i="47"/>
  <c r="AA64" i="47"/>
  <c r="AA65" i="47" s="1"/>
  <c r="AA68" i="47" s="1"/>
  <c r="AB101" i="46"/>
  <c r="AB217" i="33" s="1"/>
  <c r="AB66" i="46"/>
  <c r="AA64" i="49"/>
  <c r="AA65" i="49" s="1"/>
  <c r="AA68" i="49" s="1"/>
  <c r="AA155" i="49"/>
  <c r="AB101" i="47"/>
  <c r="AB218" i="33" s="1"/>
  <c r="AB66" i="47"/>
  <c r="AA64" i="44"/>
  <c r="AA65" i="44" s="1"/>
  <c r="AA68" i="44" s="1"/>
  <c r="AA155" i="44"/>
  <c r="AB101" i="40"/>
  <c r="AB214" i="33" s="1"/>
  <c r="AB66" i="40"/>
  <c r="AB97" i="33"/>
  <c r="AB106" i="1"/>
  <c r="AA155" i="45"/>
  <c r="AA64" i="45"/>
  <c r="AA65" i="45" s="1"/>
  <c r="AA68" i="45" s="1"/>
  <c r="AA64" i="42"/>
  <c r="AA65" i="42" s="1"/>
  <c r="AA68" i="42" s="1"/>
  <c r="AA155" i="42"/>
  <c r="AB101" i="48"/>
  <c r="AB219" i="33" s="1"/>
  <c r="AB66" i="48"/>
  <c r="AB101" i="41"/>
  <c r="AB211" i="33" s="1"/>
  <c r="AB66" i="41"/>
  <c r="AA64" i="48"/>
  <c r="AA65" i="48" s="1"/>
  <c r="AA68" i="48" s="1"/>
  <c r="AA155" i="48"/>
  <c r="AA64" i="41"/>
  <c r="AA65" i="41" s="1"/>
  <c r="AA68" i="41" s="1"/>
  <c r="AA155" i="41"/>
  <c r="AB101" i="49"/>
  <c r="AB220" i="33" s="1"/>
  <c r="AB66" i="49"/>
  <c r="AB101" i="42"/>
  <c r="AB212" i="33" s="1"/>
  <c r="AB66" i="42"/>
  <c r="AB64" i="59"/>
  <c r="AA55" i="56"/>
  <c r="AA56" i="56" s="1"/>
  <c r="AA37" i="56"/>
  <c r="AA38" i="56" s="1"/>
  <c r="AA47" i="56"/>
  <c r="AA42" i="56"/>
  <c r="AA43" i="56" s="1"/>
  <c r="AA155" i="40"/>
  <c r="AA64" i="40"/>
  <c r="AA65" i="40" s="1"/>
  <c r="AA68" i="40" s="1"/>
  <c r="AA64" i="32"/>
  <c r="AA65" i="32" s="1"/>
  <c r="AA68" i="32" s="1"/>
  <c r="AA155" i="32"/>
  <c r="AB101" i="43"/>
  <c r="AB213" i="33" s="1"/>
  <c r="AB66" i="43"/>
  <c r="AB101" i="32"/>
  <c r="AB210" i="33" s="1"/>
  <c r="AB66" i="32"/>
  <c r="AA64" i="46"/>
  <c r="AA65" i="46" s="1"/>
  <c r="AA68" i="46" s="1"/>
  <c r="AA155" i="46"/>
  <c r="AA64" i="43"/>
  <c r="AA65" i="43" s="1"/>
  <c r="AA68" i="43" s="1"/>
  <c r="AA155" i="43"/>
  <c r="AA64" i="1"/>
  <c r="AA65" i="1" s="1"/>
  <c r="AA155" i="1"/>
  <c r="AA139" i="45" l="1"/>
  <c r="AA73" i="45"/>
  <c r="AB74" i="45" s="1"/>
  <c r="AB96" i="33"/>
  <c r="AB109" i="1"/>
  <c r="AB103" i="1" s="1"/>
  <c r="AA139" i="43"/>
  <c r="AA73" i="43"/>
  <c r="AB74" i="43" s="1"/>
  <c r="AB104" i="33"/>
  <c r="AA139" i="42"/>
  <c r="AA73" i="42"/>
  <c r="AB74" i="42" s="1"/>
  <c r="AA73" i="48"/>
  <c r="AB74" i="48" s="1"/>
  <c r="AA139" i="48"/>
  <c r="AA73" i="49"/>
  <c r="AB74" i="49" s="1"/>
  <c r="AA139" i="49"/>
  <c r="AB46" i="56"/>
  <c r="AA49" i="56"/>
  <c r="AA52" i="56"/>
  <c r="AA139" i="46"/>
  <c r="AA84" i="46"/>
  <c r="AA73" i="46"/>
  <c r="AB74" i="46" s="1"/>
  <c r="AA84" i="44"/>
  <c r="AA139" i="44"/>
  <c r="AA73" i="44"/>
  <c r="AB74" i="44" s="1"/>
  <c r="AA139" i="40"/>
  <c r="AA73" i="40"/>
  <c r="AB74" i="40" s="1"/>
  <c r="AA73" i="47"/>
  <c r="AB74" i="47" s="1"/>
  <c r="AA139" i="47"/>
  <c r="AA43" i="33"/>
  <c r="AA68" i="1"/>
  <c r="AB41" i="56"/>
  <c r="AA60" i="56"/>
  <c r="AA133" i="33" s="1"/>
  <c r="AA59" i="56"/>
  <c r="AA84" i="41"/>
  <c r="AA73" i="41"/>
  <c r="AB74" i="41" s="1"/>
  <c r="AA139" i="41"/>
  <c r="AA139" i="32"/>
  <c r="AA73" i="32"/>
  <c r="AB74" i="32" s="1"/>
  <c r="AA360" i="33" l="1"/>
  <c r="AA88" i="46"/>
  <c r="AA87" i="46"/>
  <c r="AA84" i="32"/>
  <c r="AA84" i="43"/>
  <c r="AB278" i="51"/>
  <c r="AB85" i="41"/>
  <c r="AB61" i="41"/>
  <c r="AA132" i="33"/>
  <c r="AA75" i="59" s="1"/>
  <c r="AA61" i="56"/>
  <c r="AB287" i="51"/>
  <c r="AB85" i="49"/>
  <c r="AB61" i="49"/>
  <c r="AB279" i="51"/>
  <c r="AB85" i="42"/>
  <c r="AB61" i="42"/>
  <c r="AB277" i="51"/>
  <c r="AB85" i="32"/>
  <c r="AB61" i="32"/>
  <c r="AA46" i="33"/>
  <c r="AA49" i="59" s="1"/>
  <c r="AA73" i="1"/>
  <c r="AB74" i="1" s="1"/>
  <c r="AA139" i="1"/>
  <c r="AB281" i="51"/>
  <c r="AB85" i="40"/>
  <c r="AB61" i="40"/>
  <c r="AB283" i="51"/>
  <c r="AB85" i="45"/>
  <c r="AB61" i="45"/>
  <c r="AB286" i="51"/>
  <c r="AB85" i="48"/>
  <c r="AB61" i="48"/>
  <c r="AA84" i="48"/>
  <c r="AA84" i="42"/>
  <c r="AA38" i="33"/>
  <c r="AA40" i="33"/>
  <c r="AA42" i="33"/>
  <c r="AA47" i="59" s="1"/>
  <c r="AA44" i="33"/>
  <c r="AA84" i="45"/>
  <c r="AB284" i="51"/>
  <c r="AB85" i="46"/>
  <c r="AB61" i="46"/>
  <c r="AA84" i="49"/>
  <c r="AA354" i="33"/>
  <c r="AA88" i="41"/>
  <c r="AA87" i="41"/>
  <c r="AB280" i="51"/>
  <c r="AB85" i="43"/>
  <c r="AB61" i="43"/>
  <c r="AB285" i="51"/>
  <c r="AB85" i="47"/>
  <c r="AB61" i="47"/>
  <c r="AA84" i="40"/>
  <c r="AA358" i="33"/>
  <c r="AA87" i="44"/>
  <c r="AA88" i="44"/>
  <c r="AA48" i="56"/>
  <c r="AB101" i="1"/>
  <c r="AB209" i="33" s="1"/>
  <c r="AB66" i="1"/>
  <c r="AA84" i="47"/>
  <c r="AB282" i="51"/>
  <c r="AB85" i="44"/>
  <c r="AB61" i="44"/>
  <c r="CS58" i="57" l="1"/>
  <c r="AB67" i="47"/>
  <c r="AB77" i="47"/>
  <c r="AB78" i="47"/>
  <c r="AB128" i="47"/>
  <c r="AB112" i="47"/>
  <c r="CS50" i="57"/>
  <c r="AB128" i="32"/>
  <c r="AB77" i="32"/>
  <c r="AB67" i="32"/>
  <c r="AB78" i="32"/>
  <c r="AB112" i="32"/>
  <c r="AA363" i="33"/>
  <c r="AA88" i="49"/>
  <c r="AA87" i="49"/>
  <c r="AA359" i="33"/>
  <c r="AA88" i="45"/>
  <c r="AA87" i="45"/>
  <c r="AA84" i="1"/>
  <c r="AA206" i="51"/>
  <c r="AA222" i="51" s="1"/>
  <c r="AA397" i="33"/>
  <c r="AA132" i="41"/>
  <c r="AA133" i="41" s="1"/>
  <c r="AA134" i="41" s="1"/>
  <c r="Z79" i="41" s="1"/>
  <c r="AA148" i="41" s="1"/>
  <c r="AA90" i="41"/>
  <c r="AA130" i="41"/>
  <c r="Z129" i="41"/>
  <c r="Z131" i="41" s="1"/>
  <c r="Z140" i="41" s="1"/>
  <c r="CS60" i="57"/>
  <c r="AB128" i="49"/>
  <c r="AB77" i="49"/>
  <c r="AB67" i="49"/>
  <c r="AB78" i="49"/>
  <c r="AB112" i="49"/>
  <c r="CS51" i="57"/>
  <c r="AB67" i="41"/>
  <c r="AB77" i="41"/>
  <c r="AB128" i="41"/>
  <c r="AB78" i="41"/>
  <c r="AB112" i="41"/>
  <c r="AA356" i="33"/>
  <c r="AA87" i="43"/>
  <c r="AA88" i="43"/>
  <c r="CS53" i="57"/>
  <c r="AB67" i="43"/>
  <c r="AB128" i="43"/>
  <c r="AB77" i="43"/>
  <c r="AB78" i="43"/>
  <c r="AB112" i="43"/>
  <c r="AA355" i="33"/>
  <c r="AA88" i="42"/>
  <c r="AA87" i="42"/>
  <c r="AA362" i="33"/>
  <c r="AA88" i="48"/>
  <c r="AA87" i="48"/>
  <c r="CS57" i="57"/>
  <c r="AB67" i="46"/>
  <c r="AB78" i="46"/>
  <c r="AB128" i="46"/>
  <c r="AB77" i="46"/>
  <c r="AB112" i="46"/>
  <c r="CS59" i="57"/>
  <c r="AB67" i="48"/>
  <c r="AB128" i="48"/>
  <c r="AB77" i="48"/>
  <c r="AB78" i="48"/>
  <c r="AB112" i="48"/>
  <c r="AA353" i="33"/>
  <c r="AA87" i="32"/>
  <c r="AA88" i="32"/>
  <c r="AB276" i="51"/>
  <c r="AB85" i="1"/>
  <c r="AB49" i="33" s="1"/>
  <c r="AB51" i="59" s="1"/>
  <c r="AB61" i="1"/>
  <c r="CS52" i="57"/>
  <c r="AB77" i="42"/>
  <c r="AB78" i="42"/>
  <c r="AB67" i="42"/>
  <c r="AB128" i="42"/>
  <c r="AB112" i="42"/>
  <c r="CS55" i="57"/>
  <c r="AB77" i="44"/>
  <c r="AB67" i="44"/>
  <c r="AB128" i="44"/>
  <c r="AB78" i="44"/>
  <c r="AB112" i="44"/>
  <c r="AA134" i="33"/>
  <c r="AA76" i="59" s="1"/>
  <c r="AA62" i="56"/>
  <c r="AA135" i="33" s="1"/>
  <c r="AA212" i="51"/>
  <c r="AA228" i="51" s="1"/>
  <c r="AA403" i="33"/>
  <c r="AA132" i="46"/>
  <c r="AA133" i="46" s="1"/>
  <c r="AA134" i="46" s="1"/>
  <c r="Z79" i="46" s="1"/>
  <c r="AA148" i="46" s="1"/>
  <c r="AA90" i="46"/>
  <c r="AA130" i="46"/>
  <c r="Z129" i="46"/>
  <c r="Z131" i="46" s="1"/>
  <c r="Z140" i="46" s="1"/>
  <c r="CS54" i="57"/>
  <c r="AB78" i="40"/>
  <c r="AB77" i="40"/>
  <c r="AB128" i="40"/>
  <c r="AB67" i="40"/>
  <c r="AB112" i="40"/>
  <c r="AA361" i="33"/>
  <c r="AA88" i="47"/>
  <c r="AA87" i="47"/>
  <c r="AA210" i="51"/>
  <c r="AA226" i="51" s="1"/>
  <c r="AA401" i="33"/>
  <c r="AA132" i="44"/>
  <c r="AA133" i="44" s="1"/>
  <c r="AA134" i="44" s="1"/>
  <c r="Z79" i="44" s="1"/>
  <c r="AA148" i="44" s="1"/>
  <c r="AA90" i="44"/>
  <c r="AA130" i="44"/>
  <c r="Z129" i="44"/>
  <c r="Z131" i="44" s="1"/>
  <c r="Z140" i="44" s="1"/>
  <c r="CS56" i="57"/>
  <c r="AB67" i="45"/>
  <c r="AB128" i="45"/>
  <c r="AB77" i="45"/>
  <c r="AB78" i="45"/>
  <c r="AB112" i="45"/>
  <c r="AA357" i="33"/>
  <c r="AA88" i="40"/>
  <c r="AA87" i="40"/>
  <c r="AA83" i="40"/>
  <c r="AA48" i="33" l="1"/>
  <c r="AA352" i="33"/>
  <c r="AA364" i="33" s="1"/>
  <c r="AA88" i="1"/>
  <c r="AA83" i="1"/>
  <c r="AA87" i="1"/>
  <c r="AA51" i="33" s="1"/>
  <c r="AA52" i="59" s="1"/>
  <c r="AB116" i="42"/>
  <c r="AB119" i="42"/>
  <c r="AB114" i="42"/>
  <c r="AB115" i="42" s="1"/>
  <c r="AB257" i="33" s="1"/>
  <c r="AA213" i="51"/>
  <c r="AA229" i="51" s="1"/>
  <c r="AA404" i="33"/>
  <c r="AA132" i="47"/>
  <c r="AA133" i="47" s="1"/>
  <c r="AA134" i="47" s="1"/>
  <c r="Z79" i="47" s="1"/>
  <c r="AA148" i="47" s="1"/>
  <c r="AA90" i="47"/>
  <c r="AA130" i="47"/>
  <c r="Z129" i="47"/>
  <c r="Z131" i="47" s="1"/>
  <c r="Z140" i="47" s="1"/>
  <c r="AB119" i="40"/>
  <c r="AB116" i="40"/>
  <c r="AB114" i="40"/>
  <c r="AB115" i="40" s="1"/>
  <c r="AB259" i="33" s="1"/>
  <c r="AB288" i="51"/>
  <c r="AB290" i="51"/>
  <c r="AA205" i="51"/>
  <c r="AA221" i="51" s="1"/>
  <c r="AA132" i="32"/>
  <c r="AA133" i="32" s="1"/>
  <c r="AA134" i="32" s="1"/>
  <c r="Z79" i="32" s="1"/>
  <c r="AA148" i="32" s="1"/>
  <c r="AA396" i="33"/>
  <c r="AA90" i="32"/>
  <c r="Z129" i="32"/>
  <c r="Z131" i="32" s="1"/>
  <c r="Z140" i="32" s="1"/>
  <c r="AA130" i="32"/>
  <c r="AA93" i="41"/>
  <c r="AA94" i="41" s="1"/>
  <c r="AA91" i="41"/>
  <c r="AB39" i="33"/>
  <c r="CS49" i="57"/>
  <c r="CS61" i="57" s="1"/>
  <c r="AB67" i="1"/>
  <c r="AB45" i="33" s="1"/>
  <c r="AB78" i="1"/>
  <c r="AB128" i="1"/>
  <c r="AB77" i="1"/>
  <c r="AB112" i="1"/>
  <c r="AA77" i="59"/>
  <c r="AB50" i="42"/>
  <c r="AB50" i="32"/>
  <c r="AB50" i="43"/>
  <c r="AB50" i="47"/>
  <c r="AB50" i="45"/>
  <c r="AB50" i="48"/>
  <c r="AB50" i="44"/>
  <c r="AB50" i="46"/>
  <c r="AB50" i="49"/>
  <c r="AB50" i="40"/>
  <c r="AB50" i="1"/>
  <c r="AB50" i="41"/>
  <c r="AA211" i="51"/>
  <c r="AA227" i="51" s="1"/>
  <c r="AA402" i="33"/>
  <c r="AA132" i="45"/>
  <c r="AA133" i="45" s="1"/>
  <c r="AA134" i="45" s="1"/>
  <c r="Z79" i="45" s="1"/>
  <c r="AA148" i="45" s="1"/>
  <c r="AA90" i="45"/>
  <c r="Z129" i="45"/>
  <c r="Z131" i="45" s="1"/>
  <c r="Z140" i="45" s="1"/>
  <c r="AA130" i="45"/>
  <c r="AA329" i="33"/>
  <c r="AA342" i="33" s="1"/>
  <c r="AA214" i="51"/>
  <c r="AA230" i="51" s="1"/>
  <c r="AA405" i="33"/>
  <c r="AA132" i="48"/>
  <c r="AA133" i="48" s="1"/>
  <c r="AA134" i="48" s="1"/>
  <c r="Z79" i="48" s="1"/>
  <c r="AA148" i="48" s="1"/>
  <c r="AA90" i="48"/>
  <c r="Z129" i="48"/>
  <c r="Z131" i="48" s="1"/>
  <c r="Z140" i="48" s="1"/>
  <c r="AA130" i="48"/>
  <c r="AA93" i="46"/>
  <c r="AA94" i="46" s="1"/>
  <c r="AA91" i="46"/>
  <c r="AA207" i="51"/>
  <c r="AA223" i="51" s="1"/>
  <c r="AA398" i="33"/>
  <c r="AA90" i="42"/>
  <c r="AA132" i="42"/>
  <c r="AA133" i="42" s="1"/>
  <c r="AA134" i="42" s="1"/>
  <c r="Z79" i="42" s="1"/>
  <c r="AA148" i="42" s="1"/>
  <c r="Z129" i="42"/>
  <c r="Z131" i="42" s="1"/>
  <c r="Z140" i="42" s="1"/>
  <c r="AA130" i="42"/>
  <c r="AB119" i="46"/>
  <c r="AB116" i="46"/>
  <c r="AB114" i="46"/>
  <c r="AB115" i="46" s="1"/>
  <c r="AB262" i="33" s="1"/>
  <c r="AB116" i="49"/>
  <c r="AB119" i="49"/>
  <c r="AB114" i="49"/>
  <c r="AB115" i="49" s="1"/>
  <c r="AB265" i="33" s="1"/>
  <c r="AA93" i="44"/>
  <c r="AA94" i="44" s="1"/>
  <c r="AA91" i="44"/>
  <c r="AA331" i="33"/>
  <c r="AA344" i="33" s="1"/>
  <c r="AB119" i="41"/>
  <c r="AB116" i="41"/>
  <c r="AB114" i="41"/>
  <c r="AB115" i="41" s="1"/>
  <c r="AB256" i="33" s="1"/>
  <c r="AB119" i="45"/>
  <c r="AB116" i="45"/>
  <c r="AB114" i="45"/>
  <c r="AB115" i="45" s="1"/>
  <c r="AB261" i="33" s="1"/>
  <c r="AA325" i="33"/>
  <c r="AA338" i="33" s="1"/>
  <c r="AB119" i="43"/>
  <c r="AB116" i="43"/>
  <c r="AB114" i="43"/>
  <c r="AB115" i="43" s="1"/>
  <c r="AB258" i="33" s="1"/>
  <c r="AA215" i="51"/>
  <c r="AA231" i="51" s="1"/>
  <c r="AA406" i="33"/>
  <c r="AA90" i="49"/>
  <c r="AA132" i="49"/>
  <c r="AA133" i="49" s="1"/>
  <c r="AA134" i="49" s="1"/>
  <c r="Z79" i="49" s="1"/>
  <c r="AA148" i="49" s="1"/>
  <c r="Z129" i="49"/>
  <c r="Z131" i="49" s="1"/>
  <c r="Z140" i="49" s="1"/>
  <c r="AA130" i="49"/>
  <c r="AB119" i="32"/>
  <c r="AB116" i="32"/>
  <c r="AB114" i="32"/>
  <c r="AB115" i="32" s="1"/>
  <c r="AB255" i="33" s="1"/>
  <c r="AA208" i="51"/>
  <c r="AA224" i="51" s="1"/>
  <c r="AA399" i="33"/>
  <c r="AA132" i="43"/>
  <c r="AA133" i="43" s="1"/>
  <c r="AA134" i="43" s="1"/>
  <c r="Z79" i="43" s="1"/>
  <c r="AA148" i="43" s="1"/>
  <c r="AA90" i="43"/>
  <c r="Z129" i="43"/>
  <c r="Z131" i="43" s="1"/>
  <c r="Z140" i="43" s="1"/>
  <c r="AA130" i="43"/>
  <c r="AB116" i="48"/>
  <c r="AB119" i="48"/>
  <c r="AB114" i="48"/>
  <c r="AB115" i="48" s="1"/>
  <c r="AB264" i="33" s="1"/>
  <c r="AA209" i="51"/>
  <c r="AA225" i="51" s="1"/>
  <c r="AA400" i="33"/>
  <c r="AA132" i="40"/>
  <c r="AA133" i="40" s="1"/>
  <c r="AA134" i="40" s="1"/>
  <c r="AA90" i="40"/>
  <c r="AA130" i="40"/>
  <c r="Z129" i="40"/>
  <c r="Z131" i="40" s="1"/>
  <c r="AB116" i="47"/>
  <c r="AB119" i="47"/>
  <c r="AB114" i="47"/>
  <c r="AB115" i="47" s="1"/>
  <c r="AB263" i="33" s="1"/>
  <c r="AB119" i="44"/>
  <c r="AB116" i="44"/>
  <c r="AB114" i="44"/>
  <c r="AB115" i="44" s="1"/>
  <c r="AB260" i="33" s="1"/>
  <c r="AA93" i="45" l="1"/>
  <c r="AA94" i="45" s="1"/>
  <c r="AA91" i="45"/>
  <c r="AA330" i="33"/>
  <c r="AA343" i="33" s="1"/>
  <c r="AA324" i="33"/>
  <c r="AA337" i="33" s="1"/>
  <c r="AA333" i="33"/>
  <c r="AA346" i="33" s="1"/>
  <c r="AB121" i="44"/>
  <c r="AB124" i="44"/>
  <c r="AB102" i="44"/>
  <c r="AB71" i="44" s="1"/>
  <c r="AB70" i="44" s="1"/>
  <c r="AB124" i="45"/>
  <c r="AB121" i="45"/>
  <c r="AB102" i="45"/>
  <c r="AB71" i="45" s="1"/>
  <c r="AB70" i="45" s="1"/>
  <c r="AA71" i="59"/>
  <c r="Z79" i="40"/>
  <c r="AA148" i="40" s="1"/>
  <c r="AB124" i="42"/>
  <c r="AB121" i="42"/>
  <c r="AB102" i="42"/>
  <c r="AB71" i="42" s="1"/>
  <c r="AB70" i="42" s="1"/>
  <c r="AB121" i="47"/>
  <c r="AB124" i="47"/>
  <c r="AB102" i="47"/>
  <c r="AB71" i="47" s="1"/>
  <c r="AB70" i="47" s="1"/>
  <c r="Z72" i="59"/>
  <c r="Z140" i="40"/>
  <c r="AA326" i="33"/>
  <c r="AA339" i="33" s="1"/>
  <c r="AB121" i="43"/>
  <c r="AB124" i="43"/>
  <c r="AB102" i="43"/>
  <c r="AB71" i="43" s="1"/>
  <c r="AB70" i="43" s="1"/>
  <c r="AA327" i="33"/>
  <c r="AA340" i="33" s="1"/>
  <c r="AB102" i="46"/>
  <c r="AB71" i="46" s="1"/>
  <c r="AB70" i="46" s="1"/>
  <c r="AB124" i="46"/>
  <c r="AB121" i="46"/>
  <c r="AB102" i="40"/>
  <c r="AB71" i="40" s="1"/>
  <c r="AB70" i="40" s="1"/>
  <c r="AB124" i="40"/>
  <c r="AB121" i="40"/>
  <c r="AA93" i="43"/>
  <c r="AA94" i="43" s="1"/>
  <c r="AA91" i="43"/>
  <c r="AB116" i="1"/>
  <c r="AB119" i="1"/>
  <c r="AB114" i="1"/>
  <c r="AB115" i="1" s="1"/>
  <c r="AB254" i="33" s="1"/>
  <c r="AA93" i="48"/>
  <c r="AA94" i="48" s="1"/>
  <c r="AA91" i="48"/>
  <c r="AA93" i="32"/>
  <c r="AA94" i="32" s="1"/>
  <c r="AA91" i="32"/>
  <c r="AA204" i="51"/>
  <c r="AA220" i="51" s="1"/>
  <c r="AA132" i="1"/>
  <c r="AA133" i="1" s="1"/>
  <c r="AA134" i="1" s="1"/>
  <c r="AA395" i="33"/>
  <c r="AA90" i="1"/>
  <c r="AA130" i="1"/>
  <c r="Z129" i="1"/>
  <c r="AB48" i="59"/>
  <c r="AA93" i="40"/>
  <c r="AA94" i="40" s="1"/>
  <c r="AA91" i="40"/>
  <c r="AB121" i="41"/>
  <c r="AB102" i="41"/>
  <c r="AB71" i="41" s="1"/>
  <c r="AB70" i="41" s="1"/>
  <c r="AB124" i="41"/>
  <c r="AB301" i="51"/>
  <c r="AB292" i="51"/>
  <c r="AB294" i="51"/>
  <c r="AB300" i="51"/>
  <c r="AB296" i="51"/>
  <c r="AB291" i="51"/>
  <c r="AB304" i="51" s="1"/>
  <c r="AB295" i="51"/>
  <c r="AB297" i="51"/>
  <c r="AB299" i="51"/>
  <c r="AB298" i="51"/>
  <c r="AB293" i="51"/>
  <c r="AB102" i="49"/>
  <c r="AB71" i="49" s="1"/>
  <c r="AB70" i="49" s="1"/>
  <c r="AB121" i="49"/>
  <c r="AB124" i="49"/>
  <c r="AA93" i="47"/>
  <c r="AA94" i="47" s="1"/>
  <c r="AA91" i="47"/>
  <c r="AB102" i="32"/>
  <c r="AB71" i="32" s="1"/>
  <c r="AB70" i="32" s="1"/>
  <c r="AB121" i="32"/>
  <c r="AB124" i="32"/>
  <c r="AA334" i="33"/>
  <c r="AA347" i="33" s="1"/>
  <c r="AB102" i="48"/>
  <c r="AB71" i="48" s="1"/>
  <c r="AB70" i="48" s="1"/>
  <c r="AB124" i="48"/>
  <c r="AB121" i="48"/>
  <c r="AA332" i="33"/>
  <c r="AA345" i="33" s="1"/>
  <c r="AA93" i="42"/>
  <c r="AA94" i="42" s="1"/>
  <c r="AA91" i="42"/>
  <c r="AA93" i="49"/>
  <c r="AA94" i="49" s="1"/>
  <c r="AA91" i="49"/>
  <c r="AA50" i="59"/>
  <c r="AA53" i="33"/>
  <c r="AA54" i="59" s="1"/>
  <c r="AA87" i="33"/>
  <c r="AA52" i="33"/>
  <c r="AA53" i="59" s="1"/>
  <c r="AB308" i="51" l="1"/>
  <c r="AB102" i="1"/>
  <c r="AB71" i="1" s="1"/>
  <c r="AB124" i="1"/>
  <c r="AB121" i="1"/>
  <c r="AB124" i="33" s="1"/>
  <c r="AB101" i="33" s="1"/>
  <c r="AA328" i="33"/>
  <c r="AA341" i="33" s="1"/>
  <c r="AB161" i="33"/>
  <c r="AB86" i="44"/>
  <c r="AB158" i="33"/>
  <c r="AB86" i="42"/>
  <c r="AB160" i="33"/>
  <c r="AB86" i="40"/>
  <c r="AB157" i="33"/>
  <c r="AB86" i="41"/>
  <c r="AB162" i="33"/>
  <c r="AB86" i="45"/>
  <c r="AB305" i="51"/>
  <c r="AB309" i="51" s="1"/>
  <c r="AB164" i="33"/>
  <c r="AB86" i="47"/>
  <c r="AB166" i="33"/>
  <c r="AB86" i="49"/>
  <c r="AB159" i="33"/>
  <c r="AB86" i="43"/>
  <c r="AB165" i="33"/>
  <c r="AB86" i="48"/>
  <c r="Z131" i="1"/>
  <c r="Z137" i="1"/>
  <c r="AA93" i="1"/>
  <c r="AA94" i="1" s="1"/>
  <c r="AA91" i="1"/>
  <c r="AA69" i="59"/>
  <c r="Z79" i="1"/>
  <c r="AA148" i="1" s="1"/>
  <c r="AA136" i="1"/>
  <c r="AB163" i="33"/>
  <c r="AB86" i="46"/>
  <c r="AA411" i="33"/>
  <c r="AA81" i="59" s="1"/>
  <c r="AA409" i="33"/>
  <c r="AA79" i="59" s="1"/>
  <c r="AA410" i="33"/>
  <c r="AA80" i="59" s="1"/>
  <c r="AA408" i="33"/>
  <c r="AA78" i="59" s="1"/>
  <c r="AB156" i="33"/>
  <c r="AB86" i="32"/>
  <c r="Z70" i="59" l="1"/>
  <c r="Z140" i="1"/>
  <c r="AB246" i="33"/>
  <c r="AB231" i="33"/>
  <c r="AB276" i="33"/>
  <c r="AB244" i="33"/>
  <c r="AB229" i="33"/>
  <c r="AB274" i="33"/>
  <c r="AB242" i="33"/>
  <c r="AB227" i="33"/>
  <c r="AB272" i="33"/>
  <c r="AB243" i="33"/>
  <c r="AB228" i="33"/>
  <c r="AB273" i="33"/>
  <c r="AB248" i="33"/>
  <c r="AB233" i="33"/>
  <c r="AB278" i="33"/>
  <c r="AB155" i="33"/>
  <c r="AB86" i="1"/>
  <c r="AB249" i="33"/>
  <c r="AB234" i="33"/>
  <c r="AB279" i="33"/>
  <c r="AB241" i="33"/>
  <c r="AB226" i="33"/>
  <c r="AB271" i="33"/>
  <c r="AB56" i="33"/>
  <c r="AB70" i="1"/>
  <c r="AB5" i="59" s="1"/>
  <c r="AB250" i="33"/>
  <c r="AB235" i="33"/>
  <c r="AB280" i="33"/>
  <c r="AB240" i="33"/>
  <c r="AB225" i="33"/>
  <c r="AB270" i="33"/>
  <c r="AB245" i="33"/>
  <c r="AB230" i="33"/>
  <c r="AB275" i="33"/>
  <c r="AB247" i="33"/>
  <c r="AB232" i="33"/>
  <c r="AB277" i="33"/>
  <c r="AB306" i="51"/>
  <c r="AA323" i="33"/>
  <c r="AB310" i="51"/>
  <c r="AB56" i="59" l="1"/>
  <c r="AB57" i="33"/>
  <c r="AB57" i="59" s="1"/>
  <c r="AB64" i="33"/>
  <c r="AB347" i="51"/>
  <c r="AB355" i="51"/>
  <c r="AB346" i="51"/>
  <c r="AB350" i="51"/>
  <c r="AB348" i="51"/>
  <c r="AB351" i="51"/>
  <c r="AB354" i="51"/>
  <c r="AB352" i="51"/>
  <c r="AB353" i="51"/>
  <c r="AB344" i="51"/>
  <c r="AB349" i="51"/>
  <c r="AB345" i="51"/>
  <c r="AA366" i="33"/>
  <c r="AA336" i="33"/>
  <c r="AB55" i="59"/>
  <c r="AB55" i="33"/>
  <c r="AC59" i="33"/>
  <c r="AB167" i="33"/>
  <c r="AB184" i="33"/>
  <c r="AB239" i="33"/>
  <c r="AB251" i="33" s="1"/>
  <c r="AB224" i="33"/>
  <c r="AB236" i="33" s="1"/>
  <c r="AB269" i="33"/>
  <c r="AB281" i="33" s="1"/>
  <c r="AB113" i="33" l="1"/>
  <c r="AB119" i="33" s="1"/>
  <c r="AB186" i="33"/>
  <c r="AB185" i="33"/>
  <c r="AB114" i="33" s="1"/>
  <c r="AD61" i="33"/>
  <c r="AC60" i="33"/>
  <c r="AB71" i="33"/>
  <c r="Z9" i="59"/>
  <c r="AA376" i="33"/>
  <c r="AB61" i="59"/>
  <c r="AB65" i="33"/>
  <c r="AC84" i="33" s="1"/>
  <c r="AB63" i="59" l="1"/>
  <c r="AB70" i="33"/>
  <c r="AC9" i="55"/>
  <c r="AC91" i="33"/>
  <c r="AC58" i="59"/>
  <c r="AC4" i="56"/>
  <c r="AD59" i="59"/>
  <c r="AE62" i="33"/>
  <c r="AE60" i="59" s="1"/>
  <c r="AB62" i="59" l="1"/>
  <c r="AB369" i="33"/>
  <c r="AB375" i="33" s="1"/>
  <c r="AB81" i="42"/>
  <c r="AB62" i="42" s="1"/>
  <c r="AB63" i="42" s="1"/>
  <c r="AB81" i="1"/>
  <c r="AB62" i="1" s="1"/>
  <c r="AB63" i="1" s="1"/>
  <c r="AB81" i="43"/>
  <c r="AB62" i="43" s="1"/>
  <c r="AB63" i="43" s="1"/>
  <c r="AB81" i="32"/>
  <c r="AB62" i="32" s="1"/>
  <c r="AB63" i="32" s="1"/>
  <c r="AB81" i="41"/>
  <c r="AB62" i="41" s="1"/>
  <c r="AB63" i="41" s="1"/>
  <c r="AB81" i="40"/>
  <c r="AB62" i="40" s="1"/>
  <c r="AB63" i="40" s="1"/>
  <c r="AB81" i="44"/>
  <c r="AB62" i="44" s="1"/>
  <c r="AB63" i="44" s="1"/>
  <c r="AB81" i="49"/>
  <c r="AB62" i="49" s="1"/>
  <c r="AB63" i="49" s="1"/>
  <c r="AB81" i="47"/>
  <c r="AB62" i="47" s="1"/>
  <c r="AB63" i="47" s="1"/>
  <c r="AB81" i="48"/>
  <c r="AB62" i="48" s="1"/>
  <c r="AB63" i="48" s="1"/>
  <c r="AB81" i="45"/>
  <c r="AB62" i="45" s="1"/>
  <c r="AB63" i="45" s="1"/>
  <c r="AB81" i="46"/>
  <c r="AB62" i="46" s="1"/>
  <c r="AB63" i="46" s="1"/>
  <c r="AB3" i="56"/>
  <c r="AC72" i="33"/>
  <c r="AC8" i="55"/>
  <c r="AC107" i="1"/>
  <c r="AC107" i="32"/>
  <c r="AC106" i="32" s="1"/>
  <c r="AC109" i="32" s="1"/>
  <c r="AC103" i="32" s="1"/>
  <c r="AC107" i="41"/>
  <c r="AC106" i="41" s="1"/>
  <c r="AC109" i="41" s="1"/>
  <c r="AC103" i="41" s="1"/>
  <c r="AC107" i="42"/>
  <c r="AC106" i="42" s="1"/>
  <c r="AC109" i="42" s="1"/>
  <c r="AC103" i="42" s="1"/>
  <c r="AC107" i="43"/>
  <c r="AC106" i="43" s="1"/>
  <c r="AC109" i="43" s="1"/>
  <c r="AC103" i="43" s="1"/>
  <c r="AC107" i="44"/>
  <c r="AC106" i="44" s="1"/>
  <c r="AC109" i="44" s="1"/>
  <c r="AC103" i="44" s="1"/>
  <c r="AC107" i="40"/>
  <c r="AC106" i="40" s="1"/>
  <c r="AC109" i="40" s="1"/>
  <c r="AC103" i="40" s="1"/>
  <c r="AC107" i="46"/>
  <c r="AC106" i="46" s="1"/>
  <c r="AC109" i="46" s="1"/>
  <c r="AC103" i="46" s="1"/>
  <c r="AC107" i="45"/>
  <c r="AC106" i="45" s="1"/>
  <c r="AC109" i="45" s="1"/>
  <c r="AC103" i="45" s="1"/>
  <c r="AC107" i="47"/>
  <c r="AC106" i="47" s="1"/>
  <c r="AC109" i="47" s="1"/>
  <c r="AC103" i="47" s="1"/>
  <c r="AC107" i="48"/>
  <c r="AC106" i="48" s="1"/>
  <c r="AC109" i="48" s="1"/>
  <c r="AC103" i="48" s="1"/>
  <c r="AC107" i="49"/>
  <c r="AC106" i="49" s="1"/>
  <c r="AC109" i="49" s="1"/>
  <c r="AC103" i="49" s="1"/>
  <c r="AC101" i="44" l="1"/>
  <c r="AC215" i="33" s="1"/>
  <c r="AC66" i="44"/>
  <c r="AB64" i="46"/>
  <c r="AB65" i="46" s="1"/>
  <c r="AB68" i="46" s="1"/>
  <c r="AB155" i="46"/>
  <c r="AC101" i="46"/>
  <c r="AC217" i="33" s="1"/>
  <c r="AC66" i="46"/>
  <c r="AB64" i="47"/>
  <c r="AB65" i="47" s="1"/>
  <c r="AB68" i="47" s="1"/>
  <c r="AB155" i="47"/>
  <c r="AC101" i="40"/>
  <c r="AC214" i="33" s="1"/>
  <c r="AC66" i="40"/>
  <c r="AB64" i="44"/>
  <c r="AB65" i="44" s="1"/>
  <c r="AB68" i="44" s="1"/>
  <c r="AB155" i="44"/>
  <c r="AC101" i="45"/>
  <c r="AC216" i="33" s="1"/>
  <c r="AC66" i="45"/>
  <c r="AC101" i="43"/>
  <c r="AC213" i="33" s="1"/>
  <c r="AC66" i="43"/>
  <c r="AC90" i="33"/>
  <c r="AC83" i="33"/>
  <c r="AB64" i="48"/>
  <c r="AB65" i="48" s="1"/>
  <c r="AB68" i="48" s="1"/>
  <c r="AB155" i="48"/>
  <c r="AB155" i="32"/>
  <c r="AB64" i="32"/>
  <c r="AB65" i="32" s="1"/>
  <c r="AB68" i="32" s="1"/>
  <c r="AC101" i="49"/>
  <c r="AC220" i="33" s="1"/>
  <c r="AC66" i="49"/>
  <c r="AC101" i="42"/>
  <c r="AC212" i="33" s="1"/>
  <c r="AC66" i="42"/>
  <c r="AC64" i="59"/>
  <c r="AB155" i="49"/>
  <c r="AB64" i="49"/>
  <c r="AB65" i="49" s="1"/>
  <c r="AB68" i="49" s="1"/>
  <c r="AB64" i="42"/>
  <c r="AB65" i="42" s="1"/>
  <c r="AB68" i="42" s="1"/>
  <c r="AB155" i="42"/>
  <c r="AC101" i="47"/>
  <c r="AC218" i="33" s="1"/>
  <c r="AC66" i="47"/>
  <c r="AC101" i="32"/>
  <c r="AC210" i="33" s="1"/>
  <c r="AC66" i="32"/>
  <c r="AB64" i="45"/>
  <c r="AB65" i="45" s="1"/>
  <c r="AB68" i="45" s="1"/>
  <c r="AB155" i="45"/>
  <c r="AB155" i="41"/>
  <c r="AB64" i="41"/>
  <c r="AB65" i="41" s="1"/>
  <c r="AB68" i="41" s="1"/>
  <c r="AB64" i="1"/>
  <c r="AB65" i="1" s="1"/>
  <c r="AB155" i="1"/>
  <c r="AC101" i="48"/>
  <c r="AC219" i="33" s="1"/>
  <c r="AC66" i="48"/>
  <c r="AC101" i="41"/>
  <c r="AC211" i="33" s="1"/>
  <c r="AC66" i="41"/>
  <c r="AC97" i="33"/>
  <c r="AC106" i="1"/>
  <c r="AB55" i="56"/>
  <c r="AB56" i="56" s="1"/>
  <c r="AB37" i="56"/>
  <c r="AB38" i="56" s="1"/>
  <c r="AB47" i="56"/>
  <c r="AB42" i="56"/>
  <c r="AB43" i="56" s="1"/>
  <c r="AB64" i="40"/>
  <c r="AB65" i="40" s="1"/>
  <c r="AB68" i="40" s="1"/>
  <c r="AB155" i="40"/>
  <c r="AB155" i="43"/>
  <c r="AB64" i="43"/>
  <c r="AB65" i="43" s="1"/>
  <c r="AB68" i="43" s="1"/>
  <c r="AB139" i="32" l="1"/>
  <c r="AB73" i="32"/>
  <c r="AC74" i="32" s="1"/>
  <c r="AB59" i="56"/>
  <c r="AB60" i="56"/>
  <c r="AB133" i="33" s="1"/>
  <c r="AB139" i="47"/>
  <c r="AB73" i="47"/>
  <c r="AC74" i="47" s="1"/>
  <c r="AB139" i="42"/>
  <c r="AB73" i="42"/>
  <c r="AC74" i="42" s="1"/>
  <c r="AC41" i="56"/>
  <c r="AB139" i="49"/>
  <c r="AB73" i="49"/>
  <c r="AC74" i="49" s="1"/>
  <c r="AB139" i="43"/>
  <c r="AB73" i="43"/>
  <c r="AC74" i="43" s="1"/>
  <c r="AB49" i="56"/>
  <c r="AC46" i="56"/>
  <c r="AB52" i="56"/>
  <c r="AB84" i="44"/>
  <c r="AB139" i="44"/>
  <c r="AB73" i="44"/>
  <c r="AC74" i="44" s="1"/>
  <c r="AB73" i="41"/>
  <c r="AC74" i="41" s="1"/>
  <c r="AB84" i="41"/>
  <c r="AB139" i="41"/>
  <c r="AB73" i="40"/>
  <c r="AC74" i="40" s="1"/>
  <c r="AB139" i="40"/>
  <c r="AB139" i="46"/>
  <c r="AB73" i="46"/>
  <c r="AC74" i="46" s="1"/>
  <c r="AB139" i="48"/>
  <c r="AB73" i="48"/>
  <c r="AC74" i="48" s="1"/>
  <c r="AB43" i="33"/>
  <c r="AB68" i="1"/>
  <c r="AB139" i="45"/>
  <c r="AB73" i="45"/>
  <c r="AC74" i="45" s="1"/>
  <c r="AC96" i="33"/>
  <c r="AC104" i="33" s="1"/>
  <c r="AC109" i="1"/>
  <c r="AC103" i="1" s="1"/>
  <c r="AC287" i="51" l="1"/>
  <c r="AC85" i="49"/>
  <c r="AC61" i="49"/>
  <c r="AC285" i="51"/>
  <c r="AC85" i="47"/>
  <c r="AC61" i="47"/>
  <c r="AC284" i="51"/>
  <c r="AC85" i="46"/>
  <c r="AC61" i="46"/>
  <c r="AB358" i="33"/>
  <c r="AB88" i="44"/>
  <c r="AB87" i="44"/>
  <c r="AB84" i="45"/>
  <c r="AC286" i="51"/>
  <c r="AC85" i="48"/>
  <c r="AC61" i="48"/>
  <c r="AC101" i="1"/>
  <c r="AC209" i="33" s="1"/>
  <c r="AC66" i="1"/>
  <c r="AC283" i="51"/>
  <c r="AC85" i="45"/>
  <c r="AC61" i="45"/>
  <c r="AB46" i="33"/>
  <c r="AB49" i="59" s="1"/>
  <c r="AB73" i="1"/>
  <c r="AC74" i="1" s="1"/>
  <c r="AB139" i="1"/>
  <c r="AB84" i="42"/>
  <c r="AB132" i="33"/>
  <c r="AB75" i="59" s="1"/>
  <c r="AB61" i="56"/>
  <c r="AB48" i="56"/>
  <c r="AB84" i="43"/>
  <c r="AC281" i="51"/>
  <c r="AC85" i="40"/>
  <c r="AC61" i="40"/>
  <c r="AC277" i="51"/>
  <c r="AC85" i="32"/>
  <c r="AC61" i="32"/>
  <c r="AB38" i="33"/>
  <c r="AB40" i="33"/>
  <c r="AB44" i="33"/>
  <c r="AB42" i="33"/>
  <c r="AB47" i="59" s="1"/>
  <c r="AB84" i="48"/>
  <c r="AB84" i="47"/>
  <c r="AC282" i="51"/>
  <c r="AC85" i="44"/>
  <c r="AC61" i="44"/>
  <c r="AB84" i="32"/>
  <c r="AC280" i="51"/>
  <c r="AC85" i="43"/>
  <c r="AC61" i="43"/>
  <c r="AB84" i="49"/>
  <c r="AC279" i="51"/>
  <c r="AC85" i="42"/>
  <c r="AC61" i="42"/>
  <c r="AB84" i="46"/>
  <c r="AB84" i="40"/>
  <c r="AB354" i="33"/>
  <c r="AB87" i="41"/>
  <c r="AB88" i="41"/>
  <c r="AC278" i="51"/>
  <c r="AC85" i="41"/>
  <c r="AC61" i="41"/>
  <c r="AB355" i="33" l="1"/>
  <c r="AB88" i="42"/>
  <c r="AB87" i="42"/>
  <c r="AB84" i="1"/>
  <c r="CT57" i="57"/>
  <c r="AC67" i="46"/>
  <c r="AC78" i="46"/>
  <c r="AC128" i="46"/>
  <c r="AC77" i="46"/>
  <c r="AC112" i="46"/>
  <c r="CT51" i="57"/>
  <c r="AC67" i="41"/>
  <c r="AC77" i="41"/>
  <c r="AC78" i="41"/>
  <c r="AC128" i="41"/>
  <c r="AC112" i="41"/>
  <c r="CT50" i="57"/>
  <c r="AC78" i="32"/>
  <c r="AC67" i="32"/>
  <c r="AC128" i="32"/>
  <c r="AC77" i="32"/>
  <c r="AC112" i="32"/>
  <c r="AB356" i="33"/>
  <c r="AB87" i="43"/>
  <c r="AB88" i="43"/>
  <c r="CT53" i="57"/>
  <c r="AC67" i="43"/>
  <c r="AC77" i="43"/>
  <c r="AC128" i="43"/>
  <c r="AC78" i="43"/>
  <c r="AC112" i="43"/>
  <c r="AB353" i="33"/>
  <c r="AB87" i="32"/>
  <c r="AB88" i="32"/>
  <c r="CT60" i="57"/>
  <c r="AC128" i="49"/>
  <c r="AC77" i="49"/>
  <c r="AC67" i="49"/>
  <c r="AC78" i="49"/>
  <c r="AC112" i="49"/>
  <c r="AB363" i="33"/>
  <c r="AB88" i="49"/>
  <c r="AB87" i="49"/>
  <c r="AB359" i="33"/>
  <c r="AB87" i="45"/>
  <c r="AB88" i="45"/>
  <c r="CT58" i="57"/>
  <c r="AC67" i="47"/>
  <c r="AC128" i="47"/>
  <c r="AC78" i="47"/>
  <c r="AC77" i="47"/>
  <c r="AC112" i="47"/>
  <c r="AB206" i="51"/>
  <c r="AB222" i="51" s="1"/>
  <c r="AB397" i="33"/>
  <c r="AB132" i="41"/>
  <c r="AB133" i="41" s="1"/>
  <c r="AB134" i="41" s="1"/>
  <c r="AA79" i="41" s="1"/>
  <c r="AB148" i="41" s="1"/>
  <c r="AB90" i="41"/>
  <c r="AB130" i="41"/>
  <c r="AA129" i="41"/>
  <c r="AA131" i="41" s="1"/>
  <c r="AA140" i="41" s="1"/>
  <c r="AC276" i="51"/>
  <c r="AC85" i="1"/>
  <c r="AC49" i="33" s="1"/>
  <c r="AC51" i="59" s="1"/>
  <c r="AC61" i="1"/>
  <c r="AB361" i="33"/>
  <c r="AB88" i="47"/>
  <c r="AB87" i="47"/>
  <c r="AB362" i="33"/>
  <c r="AB88" i="48"/>
  <c r="AB87" i="48"/>
  <c r="AB210" i="51"/>
  <c r="AB226" i="51" s="1"/>
  <c r="AB401" i="33"/>
  <c r="AB132" i="44"/>
  <c r="AB133" i="44" s="1"/>
  <c r="AB134" i="44" s="1"/>
  <c r="AA79" i="44" s="1"/>
  <c r="AB148" i="44" s="1"/>
  <c r="AB90" i="44"/>
  <c r="AA129" i="44"/>
  <c r="AA131" i="44" s="1"/>
  <c r="AA140" i="44" s="1"/>
  <c r="AB130" i="44"/>
  <c r="CT54" i="57"/>
  <c r="AC67" i="40"/>
  <c r="AC128" i="40"/>
  <c r="AC78" i="40"/>
  <c r="AC77" i="40"/>
  <c r="AC112" i="40"/>
  <c r="CT52" i="57"/>
  <c r="AC77" i="42"/>
  <c r="AC78" i="42"/>
  <c r="AC67" i="42"/>
  <c r="AC128" i="42"/>
  <c r="AC112" i="42"/>
  <c r="AB134" i="33"/>
  <c r="AB76" i="59" s="1"/>
  <c r="AB62" i="56"/>
  <c r="AB135" i="33" s="1"/>
  <c r="CT56" i="57"/>
  <c r="AC67" i="45"/>
  <c r="AC128" i="45"/>
  <c r="AC77" i="45"/>
  <c r="AC78" i="45"/>
  <c r="AC112" i="45"/>
  <c r="CT55" i="57"/>
  <c r="AC67" i="44"/>
  <c r="AC78" i="44"/>
  <c r="AC128" i="44"/>
  <c r="AC77" i="44"/>
  <c r="AC112" i="44"/>
  <c r="CT59" i="57"/>
  <c r="AC67" i="48"/>
  <c r="AC77" i="48"/>
  <c r="AC128" i="48"/>
  <c r="AC78" i="48"/>
  <c r="AC112" i="48"/>
  <c r="AB357" i="33"/>
  <c r="AB88" i="40"/>
  <c r="AB87" i="40"/>
  <c r="AB83" i="40"/>
  <c r="AB360" i="33"/>
  <c r="AB88" i="46"/>
  <c r="AB87" i="46"/>
  <c r="AB215" i="51" l="1"/>
  <c r="AB231" i="51" s="1"/>
  <c r="AB406" i="33"/>
  <c r="AB90" i="49"/>
  <c r="AB132" i="49"/>
  <c r="AB133" i="49" s="1"/>
  <c r="AB134" i="49" s="1"/>
  <c r="AA79" i="49" s="1"/>
  <c r="AB148" i="49" s="1"/>
  <c r="AA129" i="49"/>
  <c r="AA131" i="49" s="1"/>
  <c r="AA140" i="49" s="1"/>
  <c r="AB130" i="49"/>
  <c r="AB208" i="51"/>
  <c r="AB224" i="51" s="1"/>
  <c r="AB399" i="33"/>
  <c r="AB132" i="43"/>
  <c r="AB133" i="43" s="1"/>
  <c r="AB134" i="43" s="1"/>
  <c r="AA79" i="43" s="1"/>
  <c r="AB148" i="43" s="1"/>
  <c r="AB90" i="43"/>
  <c r="AB130" i="43"/>
  <c r="AA129" i="43"/>
  <c r="AA131" i="43" s="1"/>
  <c r="AA140" i="43" s="1"/>
  <c r="AB211" i="51"/>
  <c r="AB227" i="51" s="1"/>
  <c r="AB402" i="33"/>
  <c r="AB132" i="45"/>
  <c r="AB133" i="45" s="1"/>
  <c r="AB134" i="45" s="1"/>
  <c r="AA79" i="45" s="1"/>
  <c r="AB148" i="45" s="1"/>
  <c r="AB90" i="45"/>
  <c r="AA129" i="45"/>
  <c r="AA131" i="45" s="1"/>
  <c r="AA140" i="45" s="1"/>
  <c r="AB130" i="45"/>
  <c r="AB93" i="44"/>
  <c r="AB94" i="44" s="1"/>
  <c r="AB91" i="44"/>
  <c r="AC119" i="32"/>
  <c r="AC116" i="32"/>
  <c r="AC114" i="32"/>
  <c r="AC115" i="32" s="1"/>
  <c r="AC255" i="33" s="1"/>
  <c r="AC119" i="45"/>
  <c r="AC116" i="45"/>
  <c r="AC114" i="45"/>
  <c r="AC115" i="45" s="1"/>
  <c r="AC261" i="33" s="1"/>
  <c r="AB93" i="41"/>
  <c r="AB94" i="41" s="1"/>
  <c r="AB91" i="41"/>
  <c r="AC119" i="43"/>
  <c r="AC116" i="43"/>
  <c r="AC114" i="43"/>
  <c r="AC115" i="43" s="1"/>
  <c r="AC258" i="33" s="1"/>
  <c r="AC119" i="44"/>
  <c r="AC116" i="44"/>
  <c r="AC114" i="44"/>
  <c r="AC115" i="44" s="1"/>
  <c r="AC260" i="33" s="1"/>
  <c r="AC116" i="42"/>
  <c r="AC119" i="42"/>
  <c r="AC114" i="42"/>
  <c r="AC115" i="42" s="1"/>
  <c r="AC257" i="33" s="1"/>
  <c r="AB325" i="33"/>
  <c r="AB338" i="33" s="1"/>
  <c r="AB214" i="51"/>
  <c r="AB230" i="51" s="1"/>
  <c r="AB405" i="33"/>
  <c r="AB132" i="48"/>
  <c r="AB133" i="48" s="1"/>
  <c r="AB134" i="48" s="1"/>
  <c r="AA79" i="48" s="1"/>
  <c r="AB148" i="48" s="1"/>
  <c r="AB90" i="48"/>
  <c r="AB130" i="48"/>
  <c r="AA129" i="48"/>
  <c r="AA131" i="48" s="1"/>
  <c r="AA140" i="48" s="1"/>
  <c r="AC119" i="46"/>
  <c r="AC116" i="46"/>
  <c r="AC114" i="46"/>
  <c r="AC115" i="46" s="1"/>
  <c r="AC262" i="33" s="1"/>
  <c r="AC116" i="49"/>
  <c r="AC119" i="49"/>
  <c r="AC114" i="49"/>
  <c r="AC115" i="49" s="1"/>
  <c r="AC265" i="33" s="1"/>
  <c r="CT49" i="57"/>
  <c r="CT61" i="57" s="1"/>
  <c r="AC39" i="33"/>
  <c r="AC67" i="1"/>
  <c r="AC45" i="33" s="1"/>
  <c r="AC77" i="1"/>
  <c r="AC128" i="1"/>
  <c r="AC78" i="1"/>
  <c r="AC112" i="1"/>
  <c r="AB205" i="51"/>
  <c r="AB221" i="51" s="1"/>
  <c r="AB396" i="33"/>
  <c r="AB132" i="32"/>
  <c r="AB133" i="32" s="1"/>
  <c r="AB134" i="32" s="1"/>
  <c r="AA79" i="32" s="1"/>
  <c r="AB148" i="32" s="1"/>
  <c r="AB90" i="32"/>
  <c r="AB130" i="32"/>
  <c r="AA129" i="32"/>
  <c r="AA131" i="32" s="1"/>
  <c r="AA140" i="32" s="1"/>
  <c r="AB48" i="33"/>
  <c r="AB88" i="1"/>
  <c r="AB87" i="1"/>
  <c r="AB51" i="33" s="1"/>
  <c r="AB52" i="59" s="1"/>
  <c r="AB352" i="33"/>
  <c r="AB364" i="33" s="1"/>
  <c r="AB83" i="1"/>
  <c r="AC116" i="40"/>
  <c r="AC119" i="40"/>
  <c r="AC114" i="40"/>
  <c r="AC115" i="40" s="1"/>
  <c r="AC259" i="33" s="1"/>
  <c r="AB329" i="33"/>
  <c r="AB342" i="33" s="1"/>
  <c r="AC116" i="47"/>
  <c r="AC119" i="47"/>
  <c r="AC114" i="47"/>
  <c r="AC115" i="47" s="1"/>
  <c r="AC263" i="33" s="1"/>
  <c r="AC116" i="48"/>
  <c r="AC119" i="48"/>
  <c r="AC114" i="48"/>
  <c r="AC115" i="48" s="1"/>
  <c r="AC264" i="33" s="1"/>
  <c r="AC119" i="41"/>
  <c r="AC116" i="41"/>
  <c r="AC114" i="41"/>
  <c r="AC115" i="41" s="1"/>
  <c r="AC256" i="33" s="1"/>
  <c r="AB213" i="51"/>
  <c r="AB229" i="51" s="1"/>
  <c r="AB404" i="33"/>
  <c r="AB132" i="47"/>
  <c r="AB133" i="47" s="1"/>
  <c r="AB134" i="47" s="1"/>
  <c r="AA79" i="47" s="1"/>
  <c r="AB148" i="47" s="1"/>
  <c r="AB90" i="47"/>
  <c r="AA129" i="47"/>
  <c r="AA131" i="47" s="1"/>
  <c r="AA140" i="47" s="1"/>
  <c r="AB130" i="47"/>
  <c r="AB77" i="59"/>
  <c r="AC50" i="42"/>
  <c r="AC50" i="32"/>
  <c r="AC50" i="43"/>
  <c r="AC50" i="47"/>
  <c r="AC50" i="49"/>
  <c r="AC50" i="48"/>
  <c r="AC50" i="41"/>
  <c r="AC50" i="46"/>
  <c r="AC50" i="45"/>
  <c r="AC50" i="40"/>
  <c r="AC50" i="1"/>
  <c r="AC50" i="44"/>
  <c r="AB209" i="51"/>
  <c r="AB225" i="51" s="1"/>
  <c r="AB400" i="33"/>
  <c r="AB132" i="40"/>
  <c r="AB133" i="40" s="1"/>
  <c r="AB134" i="40" s="1"/>
  <c r="AB90" i="40"/>
  <c r="AB130" i="40"/>
  <c r="AA129" i="40"/>
  <c r="AA131" i="40" s="1"/>
  <c r="AB207" i="51"/>
  <c r="AB223" i="51" s="1"/>
  <c r="AB398" i="33"/>
  <c r="AB90" i="42"/>
  <c r="AB132" i="42"/>
  <c r="AB133" i="42" s="1"/>
  <c r="AB134" i="42" s="1"/>
  <c r="AA79" i="42" s="1"/>
  <c r="AB148" i="42" s="1"/>
  <c r="AA129" i="42"/>
  <c r="AA131" i="42" s="1"/>
  <c r="AA140" i="42" s="1"/>
  <c r="AB130" i="42"/>
  <c r="AC288" i="51"/>
  <c r="AC290" i="51"/>
  <c r="AB212" i="51"/>
  <c r="AB228" i="51" s="1"/>
  <c r="AB403" i="33"/>
  <c r="AB132" i="46"/>
  <c r="AB133" i="46" s="1"/>
  <c r="AB134" i="46" s="1"/>
  <c r="AA79" i="46" s="1"/>
  <c r="AB148" i="46" s="1"/>
  <c r="AB90" i="46"/>
  <c r="AB130" i="46"/>
  <c r="AA129" i="46"/>
  <c r="AA131" i="46" s="1"/>
  <c r="AA140" i="46" s="1"/>
  <c r="AB93" i="46" l="1"/>
  <c r="AB94" i="46" s="1"/>
  <c r="AB91" i="46"/>
  <c r="AC102" i="32"/>
  <c r="AC71" i="32" s="1"/>
  <c r="AC70" i="32" s="1"/>
  <c r="AC121" i="32"/>
  <c r="AC124" i="32"/>
  <c r="AC295" i="51"/>
  <c r="AC296" i="51"/>
  <c r="AC301" i="51"/>
  <c r="AC291" i="51"/>
  <c r="AC294" i="51"/>
  <c r="AC293" i="51"/>
  <c r="AC298" i="51"/>
  <c r="AC299" i="51"/>
  <c r="AC300" i="51"/>
  <c r="AC297" i="51"/>
  <c r="AC292" i="51"/>
  <c r="AC124" i="41"/>
  <c r="AC121" i="41"/>
  <c r="AC102" i="41"/>
  <c r="AC71" i="41" s="1"/>
  <c r="AC70" i="41" s="1"/>
  <c r="AC102" i="49"/>
  <c r="AC71" i="49" s="1"/>
  <c r="AC70" i="49" s="1"/>
  <c r="AC121" i="49"/>
  <c r="AC124" i="49"/>
  <c r="AB331" i="33"/>
  <c r="AB344" i="33" s="1"/>
  <c r="AB93" i="47"/>
  <c r="AB94" i="47" s="1"/>
  <c r="AB91" i="47"/>
  <c r="AB93" i="42"/>
  <c r="AB94" i="42" s="1"/>
  <c r="AB91" i="42"/>
  <c r="AC124" i="46"/>
  <c r="AC121" i="46"/>
  <c r="AC102" i="46"/>
  <c r="AC71" i="46" s="1"/>
  <c r="AC70" i="46" s="1"/>
  <c r="AB93" i="48"/>
  <c r="AB94" i="48" s="1"/>
  <c r="AB91" i="48"/>
  <c r="AB93" i="43"/>
  <c r="AB94" i="43" s="1"/>
  <c r="AB91" i="43"/>
  <c r="AB330" i="33"/>
  <c r="AB343" i="33" s="1"/>
  <c r="AB71" i="59"/>
  <c r="AA79" i="40"/>
  <c r="AB148" i="40" s="1"/>
  <c r="AC121" i="43"/>
  <c r="AC124" i="43"/>
  <c r="AC102" i="43"/>
  <c r="AC71" i="43" s="1"/>
  <c r="AC70" i="43" s="1"/>
  <c r="AB326" i="33"/>
  <c r="AB339" i="33" s="1"/>
  <c r="AC121" i="40"/>
  <c r="AC102" i="40"/>
  <c r="AC71" i="40" s="1"/>
  <c r="AC70" i="40" s="1"/>
  <c r="AC124" i="40"/>
  <c r="AC121" i="42"/>
  <c r="AC124" i="42"/>
  <c r="AC102" i="42"/>
  <c r="AC71" i="42" s="1"/>
  <c r="AC70" i="42" s="1"/>
  <c r="AB324" i="33"/>
  <c r="AB337" i="33" s="1"/>
  <c r="AC116" i="1"/>
  <c r="AC119" i="1"/>
  <c r="AC114" i="1"/>
  <c r="AC115" i="1" s="1"/>
  <c r="AC254" i="33" s="1"/>
  <c r="AC305" i="51"/>
  <c r="AC309" i="51" s="1"/>
  <c r="AC304" i="51"/>
  <c r="AB93" i="45"/>
  <c r="AB94" i="45" s="1"/>
  <c r="AB91" i="45"/>
  <c r="AA72" i="59"/>
  <c r="AA140" i="40"/>
  <c r="AB204" i="51"/>
  <c r="AB220" i="51" s="1"/>
  <c r="AB132" i="1"/>
  <c r="AB133" i="1" s="1"/>
  <c r="AB134" i="1" s="1"/>
  <c r="AB395" i="33"/>
  <c r="AB90" i="1"/>
  <c r="AA129" i="1"/>
  <c r="AB130" i="1"/>
  <c r="AB334" i="33"/>
  <c r="AB347" i="33" s="1"/>
  <c r="AB332" i="33"/>
  <c r="AB345" i="33" s="1"/>
  <c r="AC121" i="45"/>
  <c r="AC124" i="45"/>
  <c r="AC102" i="45"/>
  <c r="AC71" i="45" s="1"/>
  <c r="AC70" i="45" s="1"/>
  <c r="AC121" i="47"/>
  <c r="AC124" i="47"/>
  <c r="AC102" i="47"/>
  <c r="AC71" i="47" s="1"/>
  <c r="AC70" i="47" s="1"/>
  <c r="AB333" i="33"/>
  <c r="AB346" i="33" s="1"/>
  <c r="AB50" i="59"/>
  <c r="AB53" i="33"/>
  <c r="AB54" i="59" s="1"/>
  <c r="AB52" i="33"/>
  <c r="AB53" i="59" s="1"/>
  <c r="AB87" i="33"/>
  <c r="AB93" i="49"/>
  <c r="AB94" i="49" s="1"/>
  <c r="AB91" i="49"/>
  <c r="AB93" i="32"/>
  <c r="AB94" i="32" s="1"/>
  <c r="AB91" i="32"/>
  <c r="AC48" i="59"/>
  <c r="AC121" i="48"/>
  <c r="AC102" i="48"/>
  <c r="AC71" i="48" s="1"/>
  <c r="AC70" i="48" s="1"/>
  <c r="AC124" i="48"/>
  <c r="AB327" i="33"/>
  <c r="AB340" i="33" s="1"/>
  <c r="AB93" i="40"/>
  <c r="AB94" i="40" s="1"/>
  <c r="AB91" i="40"/>
  <c r="AC121" i="44"/>
  <c r="AC124" i="44"/>
  <c r="AC102" i="44"/>
  <c r="AC71" i="44" s="1"/>
  <c r="AC70" i="44" s="1"/>
  <c r="AC166" i="33" l="1"/>
  <c r="AC86" i="49"/>
  <c r="AC158" i="33"/>
  <c r="AC86" i="42"/>
  <c r="AC161" i="33"/>
  <c r="AC86" i="44"/>
  <c r="AC156" i="33"/>
  <c r="AC86" i="32"/>
  <c r="AC157" i="33"/>
  <c r="AC86" i="41"/>
  <c r="AC308" i="51"/>
  <c r="AC310" i="51" s="1"/>
  <c r="AC306" i="51"/>
  <c r="AC160" i="33"/>
  <c r="AC86" i="40"/>
  <c r="AC164" i="33"/>
  <c r="AC86" i="47"/>
  <c r="AC159" i="33"/>
  <c r="AC86" i="43"/>
  <c r="AB328" i="33"/>
  <c r="AB341" i="33" s="1"/>
  <c r="AB411" i="33"/>
  <c r="AB81" i="59" s="1"/>
  <c r="AB409" i="33"/>
  <c r="AB79" i="59" s="1"/>
  <c r="AB410" i="33"/>
  <c r="AB80" i="59" s="1"/>
  <c r="AB408" i="33"/>
  <c r="AB78" i="59" s="1"/>
  <c r="AC102" i="1"/>
  <c r="AC71" i="1" s="1"/>
  <c r="AC124" i="1"/>
  <c r="AC121" i="1"/>
  <c r="AC124" i="33" s="1"/>
  <c r="AC101" i="33" s="1"/>
  <c r="AC162" i="33"/>
  <c r="AC86" i="45"/>
  <c r="AA131" i="1"/>
  <c r="AA137" i="1"/>
  <c r="AB93" i="1"/>
  <c r="AB94" i="1" s="1"/>
  <c r="AB91" i="1"/>
  <c r="AB69" i="59"/>
  <c r="AB136" i="1"/>
  <c r="AA79" i="1"/>
  <c r="AB148" i="1" s="1"/>
  <c r="AC165" i="33"/>
  <c r="AC86" i="48"/>
  <c r="AC163" i="33"/>
  <c r="AC86" i="46"/>
  <c r="AC56" i="33" l="1"/>
  <c r="AC70" i="1"/>
  <c r="AC5" i="59" s="1"/>
  <c r="AC241" i="33"/>
  <c r="AC226" i="33"/>
  <c r="AC240" i="33"/>
  <c r="AC225" i="33"/>
  <c r="AC155" i="33"/>
  <c r="AC86" i="1"/>
  <c r="AC248" i="33"/>
  <c r="AC233" i="33"/>
  <c r="AC355" i="51"/>
  <c r="AC346" i="51"/>
  <c r="AC347" i="51"/>
  <c r="AC348" i="51"/>
  <c r="AC354" i="51"/>
  <c r="AC352" i="51"/>
  <c r="AC345" i="51"/>
  <c r="AC353" i="51"/>
  <c r="AC349" i="51"/>
  <c r="AC344" i="51"/>
  <c r="AC350" i="51"/>
  <c r="AC351" i="51"/>
  <c r="AB323" i="33"/>
  <c r="AC242" i="33"/>
  <c r="AC227" i="33"/>
  <c r="AA70" i="59"/>
  <c r="AA140" i="1"/>
  <c r="AC246" i="33"/>
  <c r="AC231" i="33"/>
  <c r="AC243" i="33"/>
  <c r="AC228" i="33"/>
  <c r="AC244" i="33"/>
  <c r="AC229" i="33"/>
  <c r="AC249" i="33"/>
  <c r="AC234" i="33"/>
  <c r="AC245" i="33"/>
  <c r="AC230" i="33"/>
  <c r="AC247" i="33"/>
  <c r="AC232" i="33"/>
  <c r="AC250" i="33"/>
  <c r="AC235" i="33"/>
  <c r="AC167" i="33" l="1"/>
  <c r="AC184" i="33"/>
  <c r="AC239" i="33"/>
  <c r="AC251" i="33" s="1"/>
  <c r="AC224" i="33"/>
  <c r="AC236" i="33" s="1"/>
  <c r="AB366" i="33"/>
  <c r="AB336" i="33"/>
  <c r="AC55" i="59"/>
  <c r="AC55" i="33"/>
  <c r="AD59" i="33"/>
  <c r="AC56" i="59"/>
  <c r="AC57" i="33"/>
  <c r="AC57" i="59" s="1"/>
  <c r="AC64" i="33"/>
  <c r="AC113" i="33" l="1"/>
  <c r="AC119" i="33" s="1"/>
  <c r="AC186" i="33"/>
  <c r="AC185" i="33"/>
  <c r="AC114" i="33" s="1"/>
  <c r="AC61" i="59"/>
  <c r="AC65" i="33"/>
  <c r="AD84" i="33" s="1"/>
  <c r="AE61" i="33"/>
  <c r="AD60" i="33"/>
  <c r="AC71" i="33"/>
  <c r="AA9" i="59"/>
  <c r="AB376" i="33"/>
  <c r="AE59" i="59" l="1"/>
  <c r="AF62" i="33"/>
  <c r="AF60" i="59" s="1"/>
  <c r="AD9" i="55"/>
  <c r="AD91" i="33"/>
  <c r="AC63" i="59"/>
  <c r="AC70" i="33"/>
  <c r="AD58" i="59"/>
  <c r="AD4" i="56"/>
  <c r="AD8" i="55" l="1"/>
  <c r="AD107" i="1"/>
  <c r="AD107" i="32"/>
  <c r="AD106" i="32" s="1"/>
  <c r="AD109" i="32" s="1"/>
  <c r="AD103" i="32" s="1"/>
  <c r="AD107" i="41"/>
  <c r="AD106" i="41" s="1"/>
  <c r="AD109" i="41" s="1"/>
  <c r="AD103" i="41" s="1"/>
  <c r="AD107" i="42"/>
  <c r="AD106" i="42" s="1"/>
  <c r="AD109" i="42" s="1"/>
  <c r="AD103" i="42" s="1"/>
  <c r="AD107" i="44"/>
  <c r="AD106" i="44" s="1"/>
  <c r="AD109" i="44" s="1"/>
  <c r="AD103" i="44" s="1"/>
  <c r="AD107" i="40"/>
  <c r="AD106" i="40" s="1"/>
  <c r="AD109" i="40" s="1"/>
  <c r="AD103" i="40" s="1"/>
  <c r="AD107" i="45"/>
  <c r="AD106" i="45" s="1"/>
  <c r="AD109" i="45" s="1"/>
  <c r="AD103" i="45" s="1"/>
  <c r="AD107" i="46"/>
  <c r="AD106" i="46" s="1"/>
  <c r="AD109" i="46" s="1"/>
  <c r="AD103" i="46" s="1"/>
  <c r="AD107" i="43"/>
  <c r="AD106" i="43" s="1"/>
  <c r="AD109" i="43" s="1"/>
  <c r="AD103" i="43" s="1"/>
  <c r="AD107" i="47"/>
  <c r="AD106" i="47" s="1"/>
  <c r="AD109" i="47" s="1"/>
  <c r="AD103" i="47" s="1"/>
  <c r="AD107" i="48"/>
  <c r="AD106" i="48" s="1"/>
  <c r="AD109" i="48" s="1"/>
  <c r="AD103" i="48" s="1"/>
  <c r="AD107" i="49"/>
  <c r="AD106" i="49" s="1"/>
  <c r="AD109" i="49" s="1"/>
  <c r="AD103" i="49" s="1"/>
  <c r="AC62" i="59"/>
  <c r="AC369" i="33"/>
  <c r="AC375" i="33" s="1"/>
  <c r="AC81" i="1"/>
  <c r="AC62" i="1" s="1"/>
  <c r="AC63" i="1" s="1"/>
  <c r="AC81" i="42"/>
  <c r="AC62" i="42" s="1"/>
  <c r="AC63" i="42" s="1"/>
  <c r="AC81" i="41"/>
  <c r="AC62" i="41" s="1"/>
  <c r="AC63" i="41" s="1"/>
  <c r="AC81" i="43"/>
  <c r="AC62" i="43" s="1"/>
  <c r="AC63" i="43" s="1"/>
  <c r="AC81" i="44"/>
  <c r="AC62" i="44" s="1"/>
  <c r="AC63" i="44" s="1"/>
  <c r="AC81" i="32"/>
  <c r="AC62" i="32" s="1"/>
  <c r="AC63" i="32" s="1"/>
  <c r="AC81" i="45"/>
  <c r="AC62" i="45" s="1"/>
  <c r="AC63" i="45" s="1"/>
  <c r="AC81" i="47"/>
  <c r="AC62" i="47" s="1"/>
  <c r="AC63" i="47" s="1"/>
  <c r="AC81" i="49"/>
  <c r="AC62" i="49" s="1"/>
  <c r="AC63" i="49" s="1"/>
  <c r="AC81" i="40"/>
  <c r="AC62" i="40" s="1"/>
  <c r="AC63" i="40" s="1"/>
  <c r="AC81" i="48"/>
  <c r="AC62" i="48" s="1"/>
  <c r="AC63" i="48" s="1"/>
  <c r="AC81" i="46"/>
  <c r="AC62" i="46" s="1"/>
  <c r="AC63" i="46" s="1"/>
  <c r="AC3" i="56"/>
  <c r="AD72" i="33"/>
  <c r="AC64" i="45" l="1"/>
  <c r="AC65" i="45" s="1"/>
  <c r="AC68" i="45" s="1"/>
  <c r="AC155" i="45"/>
  <c r="AC64" i="40"/>
  <c r="AC65" i="40" s="1"/>
  <c r="AC68" i="40" s="1"/>
  <c r="AC155" i="40"/>
  <c r="AC155" i="43"/>
  <c r="AC64" i="43"/>
  <c r="AC65" i="43" s="1"/>
  <c r="AC68" i="43" s="1"/>
  <c r="AD101" i="49"/>
  <c r="AD220" i="33" s="1"/>
  <c r="AD66" i="49"/>
  <c r="AD64" i="59"/>
  <c r="AC155" i="32"/>
  <c r="AC64" i="32"/>
  <c r="AC65" i="32" s="1"/>
  <c r="AC68" i="32" s="1"/>
  <c r="AD101" i="43"/>
  <c r="AD213" i="33" s="1"/>
  <c r="AD66" i="43"/>
  <c r="AC155" i="49"/>
  <c r="AC64" i="49"/>
  <c r="AC65" i="49" s="1"/>
  <c r="AC68" i="49" s="1"/>
  <c r="AD101" i="45"/>
  <c r="AD216" i="33" s="1"/>
  <c r="AD66" i="45"/>
  <c r="AC155" i="48"/>
  <c r="AC64" i="48"/>
  <c r="AC65" i="48" s="1"/>
  <c r="AC68" i="48" s="1"/>
  <c r="AC64" i="1"/>
  <c r="AC65" i="1" s="1"/>
  <c r="AC155" i="1"/>
  <c r="AD101" i="47"/>
  <c r="AD218" i="33" s="1"/>
  <c r="AD66" i="47"/>
  <c r="AD101" i="44"/>
  <c r="AD215" i="33" s="1"/>
  <c r="AD66" i="44"/>
  <c r="AC37" i="56"/>
  <c r="AC38" i="56" s="1"/>
  <c r="AC47" i="56"/>
  <c r="AC55" i="56"/>
  <c r="AC56" i="56" s="1"/>
  <c r="AC42" i="56"/>
  <c r="AC43" i="56" s="1"/>
  <c r="AC155" i="41"/>
  <c r="AC64" i="41"/>
  <c r="AC65" i="41" s="1"/>
  <c r="AC68" i="41" s="1"/>
  <c r="AD101" i="42"/>
  <c r="AD212" i="33" s="1"/>
  <c r="AD66" i="42"/>
  <c r="AC155" i="47"/>
  <c r="AC64" i="47"/>
  <c r="AC65" i="47" s="1"/>
  <c r="AC68" i="47" s="1"/>
  <c r="AC64" i="42"/>
  <c r="AC65" i="42" s="1"/>
  <c r="AC68" i="42" s="1"/>
  <c r="AC155" i="42"/>
  <c r="AD101" i="46"/>
  <c r="AD217" i="33" s="1"/>
  <c r="AD66" i="46"/>
  <c r="AD101" i="41"/>
  <c r="AD211" i="33" s="1"/>
  <c r="AD66" i="41"/>
  <c r="AD97" i="33"/>
  <c r="AD106" i="1"/>
  <c r="AC64" i="46"/>
  <c r="AC65" i="46" s="1"/>
  <c r="AC68" i="46" s="1"/>
  <c r="AC155" i="46"/>
  <c r="AC155" i="44"/>
  <c r="AC64" i="44"/>
  <c r="AC65" i="44" s="1"/>
  <c r="AC68" i="44" s="1"/>
  <c r="AD101" i="48"/>
  <c r="AD219" i="33" s="1"/>
  <c r="AD66" i="48"/>
  <c r="AD101" i="40"/>
  <c r="AD214" i="33" s="1"/>
  <c r="AD66" i="40"/>
  <c r="AD101" i="32"/>
  <c r="AD210" i="33" s="1"/>
  <c r="AD66" i="32"/>
  <c r="AD90" i="33"/>
  <c r="AD83" i="33"/>
  <c r="AC52" i="56" l="1"/>
  <c r="AC139" i="46"/>
  <c r="AC73" i="46"/>
  <c r="AD74" i="46" s="1"/>
  <c r="AC139" i="49"/>
  <c r="AC73" i="49"/>
  <c r="AD74" i="49" s="1"/>
  <c r="AD41" i="56"/>
  <c r="AC139" i="41"/>
  <c r="AC73" i="41"/>
  <c r="AD74" i="41" s="1"/>
  <c r="AC73" i="43"/>
  <c r="AD74" i="43" s="1"/>
  <c r="AC139" i="43"/>
  <c r="AC43" i="33"/>
  <c r="AC68" i="1"/>
  <c r="AC139" i="47"/>
  <c r="AC73" i="47"/>
  <c r="AD74" i="47" s="1"/>
  <c r="AC49" i="56"/>
  <c r="AD46" i="56"/>
  <c r="AD96" i="33"/>
  <c r="AD104" i="33" s="1"/>
  <c r="AD109" i="1"/>
  <c r="AD103" i="1" s="1"/>
  <c r="AC139" i="40"/>
  <c r="AC73" i="40"/>
  <c r="AD74" i="40" s="1"/>
  <c r="AC139" i="48"/>
  <c r="AC73" i="48"/>
  <c r="AD74" i="48" s="1"/>
  <c r="AC139" i="44"/>
  <c r="AC73" i="44"/>
  <c r="AD74" i="44" s="1"/>
  <c r="AC59" i="56"/>
  <c r="AC60" i="56"/>
  <c r="AC133" i="33" s="1"/>
  <c r="AC139" i="32"/>
  <c r="AC73" i="32"/>
  <c r="AD74" i="32" s="1"/>
  <c r="AC84" i="32"/>
  <c r="AC139" i="42"/>
  <c r="AC84" i="42"/>
  <c r="AC73" i="42"/>
  <c r="AD74" i="42" s="1"/>
  <c r="AC139" i="45"/>
  <c r="AC73" i="45"/>
  <c r="AD74" i="45" s="1"/>
  <c r="AD283" i="51" l="1"/>
  <c r="AD85" i="45"/>
  <c r="AD61" i="45"/>
  <c r="AC84" i="45"/>
  <c r="AC132" i="33"/>
  <c r="AC75" i="59" s="1"/>
  <c r="AC61" i="56"/>
  <c r="AC38" i="33"/>
  <c r="AC42" i="33"/>
  <c r="AC47" i="59" s="1"/>
  <c r="AC44" i="33"/>
  <c r="AC40" i="33"/>
  <c r="AC84" i="43"/>
  <c r="AC355" i="33"/>
  <c r="AC87" i="42"/>
  <c r="AC88" i="42"/>
  <c r="AC84" i="44"/>
  <c r="AD280" i="51"/>
  <c r="AD85" i="43"/>
  <c r="AD61" i="43"/>
  <c r="AD278" i="51"/>
  <c r="AD85" i="41"/>
  <c r="AD61" i="41"/>
  <c r="AD281" i="51"/>
  <c r="AD85" i="40"/>
  <c r="AD61" i="40"/>
  <c r="AC48" i="56"/>
  <c r="AC84" i="47"/>
  <c r="AD279" i="51"/>
  <c r="AD85" i="42"/>
  <c r="AD61" i="42"/>
  <c r="AC353" i="33"/>
  <c r="AC87" i="32"/>
  <c r="AC88" i="32"/>
  <c r="AD285" i="51"/>
  <c r="AD85" i="47"/>
  <c r="AD61" i="47"/>
  <c r="AC46" i="33"/>
  <c r="AC49" i="59" s="1"/>
  <c r="AC73" i="1"/>
  <c r="AD74" i="1" s="1"/>
  <c r="AC139" i="1"/>
  <c r="AC84" i="41"/>
  <c r="AD286" i="51"/>
  <c r="AD85" i="48"/>
  <c r="AD61" i="48"/>
  <c r="AD284" i="51"/>
  <c r="AD85" i="46"/>
  <c r="AD61" i="46"/>
  <c r="AC84" i="46"/>
  <c r="AC84" i="40"/>
  <c r="AD277" i="51"/>
  <c r="AD85" i="32"/>
  <c r="AD61" i="32"/>
  <c r="AD282" i="51"/>
  <c r="AD85" i="44"/>
  <c r="AD61" i="44"/>
  <c r="AD287" i="51"/>
  <c r="AD85" i="49"/>
  <c r="AD61" i="49"/>
  <c r="AC84" i="49"/>
  <c r="AC84" i="48"/>
  <c r="AD101" i="1"/>
  <c r="AD209" i="33" s="1"/>
  <c r="AD66" i="1"/>
  <c r="CU54" i="57" l="1"/>
  <c r="AD128" i="40"/>
  <c r="AD77" i="40"/>
  <c r="AD78" i="40"/>
  <c r="AD67" i="40"/>
  <c r="AD112" i="40"/>
  <c r="AC87" i="41"/>
  <c r="AC88" i="41"/>
  <c r="AC354" i="33"/>
  <c r="CU60" i="57"/>
  <c r="AD67" i="49"/>
  <c r="AD128" i="49"/>
  <c r="AD78" i="49"/>
  <c r="AD77" i="49"/>
  <c r="AD112" i="49"/>
  <c r="AD276" i="51"/>
  <c r="AD85" i="1"/>
  <c r="AD49" i="33" s="1"/>
  <c r="AD51" i="59" s="1"/>
  <c r="AD61" i="1"/>
  <c r="AC360" i="33"/>
  <c r="AC88" i="46"/>
  <c r="AC87" i="46"/>
  <c r="CU56" i="57"/>
  <c r="AD67" i="45"/>
  <c r="AD128" i="45"/>
  <c r="AD77" i="45"/>
  <c r="AD78" i="45"/>
  <c r="AD112" i="45"/>
  <c r="CU50" i="57"/>
  <c r="AD78" i="32"/>
  <c r="AD77" i="32"/>
  <c r="AD67" i="32"/>
  <c r="AD128" i="32"/>
  <c r="AD112" i="32"/>
  <c r="AC207" i="51"/>
  <c r="AC223" i="51" s="1"/>
  <c r="AC398" i="33"/>
  <c r="AC90" i="42"/>
  <c r="AC132" i="42"/>
  <c r="AC133" i="42" s="1"/>
  <c r="AC134" i="42" s="1"/>
  <c r="AB79" i="42" s="1"/>
  <c r="AC148" i="42" s="1"/>
  <c r="AC130" i="42"/>
  <c r="AB129" i="42"/>
  <c r="AB131" i="42" s="1"/>
  <c r="AB140" i="42" s="1"/>
  <c r="CU58" i="57"/>
  <c r="AD67" i="47"/>
  <c r="AD128" i="47"/>
  <c r="AD77" i="47"/>
  <c r="AD78" i="47"/>
  <c r="AD112" i="47"/>
  <c r="AC357" i="33"/>
  <c r="AC88" i="40"/>
  <c r="AC83" i="40"/>
  <c r="AC87" i="40"/>
  <c r="CU57" i="57"/>
  <c r="AD67" i="46"/>
  <c r="AD78" i="46"/>
  <c r="AD128" i="46"/>
  <c r="AD77" i="46"/>
  <c r="AD112" i="46"/>
  <c r="CU59" i="57"/>
  <c r="AD67" i="48"/>
  <c r="AD78" i="48"/>
  <c r="AD77" i="48"/>
  <c r="AD128" i="48"/>
  <c r="AD112" i="48"/>
  <c r="AC363" i="33"/>
  <c r="AC88" i="49"/>
  <c r="AC87" i="49"/>
  <c r="CU55" i="57"/>
  <c r="AD67" i="44"/>
  <c r="AD78" i="44"/>
  <c r="AD128" i="44"/>
  <c r="AD77" i="44"/>
  <c r="AD112" i="44"/>
  <c r="CU51" i="57"/>
  <c r="AD67" i="41"/>
  <c r="AD77" i="41"/>
  <c r="AD78" i="41"/>
  <c r="AD128" i="41"/>
  <c r="AD112" i="41"/>
  <c r="CU53" i="57"/>
  <c r="AD67" i="43"/>
  <c r="AD128" i="43"/>
  <c r="AD78" i="43"/>
  <c r="AD77" i="43"/>
  <c r="AD112" i="43"/>
  <c r="AC356" i="33"/>
  <c r="AC87" i="43"/>
  <c r="AC88" i="43"/>
  <c r="AC134" i="33"/>
  <c r="AC76" i="59" s="1"/>
  <c r="AC62" i="56"/>
  <c r="AC135" i="33" s="1"/>
  <c r="AC359" i="33"/>
  <c r="AC88" i="45"/>
  <c r="AC87" i="45"/>
  <c r="AC358" i="33"/>
  <c r="AC88" i="44"/>
  <c r="AC87" i="44"/>
  <c r="AC84" i="1"/>
  <c r="AC362" i="33"/>
  <c r="AC88" i="48"/>
  <c r="AC87" i="48"/>
  <c r="AC205" i="51"/>
  <c r="AC221" i="51" s="1"/>
  <c r="AC396" i="33"/>
  <c r="AC132" i="32"/>
  <c r="AC133" i="32" s="1"/>
  <c r="AC134" i="32" s="1"/>
  <c r="AB79" i="32" s="1"/>
  <c r="AC148" i="32" s="1"/>
  <c r="AC90" i="32"/>
  <c r="AB129" i="32"/>
  <c r="AB131" i="32" s="1"/>
  <c r="AB140" i="32" s="1"/>
  <c r="AC130" i="32"/>
  <c r="CU52" i="57"/>
  <c r="AD77" i="42"/>
  <c r="AD78" i="42"/>
  <c r="AD67" i="42"/>
  <c r="AD128" i="42"/>
  <c r="AD112" i="42"/>
  <c r="AC361" i="33"/>
  <c r="AC87" i="47"/>
  <c r="AC88" i="47"/>
  <c r="CU49" i="57" l="1"/>
  <c r="CU61" i="57" s="1"/>
  <c r="AD39" i="33"/>
  <c r="AD67" i="1"/>
  <c r="AD45" i="33" s="1"/>
  <c r="AD128" i="1"/>
  <c r="AD78" i="1"/>
  <c r="AD77" i="1"/>
  <c r="AD112" i="1"/>
  <c r="AD116" i="41"/>
  <c r="AD119" i="41"/>
  <c r="AD114" i="41"/>
  <c r="AD115" i="41" s="1"/>
  <c r="AD256" i="33" s="1"/>
  <c r="AD116" i="49"/>
  <c r="AD119" i="49"/>
  <c r="AD114" i="49"/>
  <c r="AD115" i="49" s="1"/>
  <c r="AD265" i="33" s="1"/>
  <c r="AC324" i="33"/>
  <c r="AC337" i="33" s="1"/>
  <c r="AC93" i="32"/>
  <c r="AC94" i="32" s="1"/>
  <c r="AC91" i="32"/>
  <c r="AC48" i="33"/>
  <c r="AC88" i="1"/>
  <c r="AC87" i="1"/>
  <c r="AC51" i="33" s="1"/>
  <c r="AC52" i="59" s="1"/>
  <c r="AC352" i="33"/>
  <c r="AC364" i="33" s="1"/>
  <c r="AC83" i="1"/>
  <c r="AD119" i="32"/>
  <c r="AD116" i="32"/>
  <c r="AD114" i="32"/>
  <c r="AD115" i="32" s="1"/>
  <c r="AD255" i="33" s="1"/>
  <c r="AC206" i="51"/>
  <c r="AC222" i="51" s="1"/>
  <c r="AC397" i="33"/>
  <c r="AC132" i="41"/>
  <c r="AC133" i="41" s="1"/>
  <c r="AC134" i="41" s="1"/>
  <c r="AB79" i="41" s="1"/>
  <c r="AC148" i="41" s="1"/>
  <c r="AC90" i="41"/>
  <c r="AC130" i="41"/>
  <c r="AB129" i="41"/>
  <c r="AB131" i="41" s="1"/>
  <c r="AB140" i="41" s="1"/>
  <c r="AC212" i="51"/>
  <c r="AC228" i="51" s="1"/>
  <c r="AC403" i="33"/>
  <c r="AC132" i="46"/>
  <c r="AC133" i="46" s="1"/>
  <c r="AC134" i="46" s="1"/>
  <c r="AB79" i="46" s="1"/>
  <c r="AC148" i="46" s="1"/>
  <c r="AC90" i="46"/>
  <c r="AB129" i="46"/>
  <c r="AB131" i="46" s="1"/>
  <c r="AB140" i="46" s="1"/>
  <c r="AC130" i="46"/>
  <c r="AD288" i="51"/>
  <c r="AC211" i="51"/>
  <c r="AC227" i="51" s="1"/>
  <c r="AC402" i="33"/>
  <c r="AC132" i="45"/>
  <c r="AC133" i="45" s="1"/>
  <c r="AC134" i="45" s="1"/>
  <c r="AB79" i="45" s="1"/>
  <c r="AC148" i="45" s="1"/>
  <c r="AC90" i="45"/>
  <c r="AC130" i="45"/>
  <c r="AB129" i="45"/>
  <c r="AB131" i="45" s="1"/>
  <c r="AB140" i="45" s="1"/>
  <c r="AD116" i="40"/>
  <c r="AD119" i="40"/>
  <c r="AD114" i="40"/>
  <c r="AD115" i="40" s="1"/>
  <c r="AD259" i="33" s="1"/>
  <c r="AC209" i="51"/>
  <c r="AC225" i="51" s="1"/>
  <c r="AC400" i="33"/>
  <c r="AC132" i="40"/>
  <c r="AC133" i="40" s="1"/>
  <c r="AC134" i="40" s="1"/>
  <c r="AC90" i="40"/>
  <c r="AC130" i="40"/>
  <c r="AB129" i="40"/>
  <c r="AB131" i="40" s="1"/>
  <c r="AC214" i="51"/>
  <c r="AC230" i="51" s="1"/>
  <c r="AC405" i="33"/>
  <c r="AC132" i="48"/>
  <c r="AC133" i="48" s="1"/>
  <c r="AC134" i="48" s="1"/>
  <c r="AB79" i="48" s="1"/>
  <c r="AC148" i="48" s="1"/>
  <c r="AC90" i="48"/>
  <c r="AC130" i="48"/>
  <c r="AB129" i="48"/>
  <c r="AB131" i="48" s="1"/>
  <c r="AB140" i="48" s="1"/>
  <c r="AC210" i="51"/>
  <c r="AC226" i="51" s="1"/>
  <c r="AC401" i="33"/>
  <c r="AC132" i="44"/>
  <c r="AC133" i="44" s="1"/>
  <c r="AC134" i="44" s="1"/>
  <c r="AB79" i="44" s="1"/>
  <c r="AC148" i="44" s="1"/>
  <c r="AC90" i="44"/>
  <c r="AB129" i="44"/>
  <c r="AB131" i="44" s="1"/>
  <c r="AB140" i="44" s="1"/>
  <c r="AC130" i="44"/>
  <c r="AC93" i="42"/>
  <c r="AC94" i="42" s="1"/>
  <c r="AC91" i="42"/>
  <c r="AD116" i="48"/>
  <c r="AD119" i="48"/>
  <c r="AD114" i="48"/>
  <c r="AD115" i="48" s="1"/>
  <c r="AD264" i="33" s="1"/>
  <c r="AC77" i="59"/>
  <c r="AD50" i="42"/>
  <c r="AD50" i="32"/>
  <c r="AD50" i="43"/>
  <c r="AD50" i="47"/>
  <c r="AD50" i="46"/>
  <c r="AD50" i="40"/>
  <c r="AD50" i="48"/>
  <c r="AD50" i="1"/>
  <c r="AD50" i="49"/>
  <c r="AD50" i="45"/>
  <c r="AD50" i="41"/>
  <c r="AD50" i="44"/>
  <c r="AC213" i="51"/>
  <c r="AC229" i="51" s="1"/>
  <c r="AC404" i="33"/>
  <c r="AC132" i="47"/>
  <c r="AC133" i="47" s="1"/>
  <c r="AC134" i="47" s="1"/>
  <c r="AB79" i="47" s="1"/>
  <c r="AC148" i="47" s="1"/>
  <c r="AC90" i="47"/>
  <c r="AB129" i="47"/>
  <c r="AB131" i="47" s="1"/>
  <c r="AB140" i="47" s="1"/>
  <c r="AC130" i="47"/>
  <c r="AD116" i="42"/>
  <c r="AD119" i="42"/>
  <c r="AD114" i="42"/>
  <c r="AD115" i="42" s="1"/>
  <c r="AD257" i="33" s="1"/>
  <c r="AD119" i="46"/>
  <c r="AD116" i="46"/>
  <c r="AD114" i="46"/>
  <c r="AD115" i="46" s="1"/>
  <c r="AD262" i="33" s="1"/>
  <c r="AD116" i="47"/>
  <c r="AD119" i="47"/>
  <c r="AD114" i="47"/>
  <c r="AD115" i="47" s="1"/>
  <c r="AD263" i="33" s="1"/>
  <c r="AC208" i="51"/>
  <c r="AC224" i="51" s="1"/>
  <c r="AC399" i="33"/>
  <c r="AC132" i="43"/>
  <c r="AC133" i="43" s="1"/>
  <c r="AC134" i="43" s="1"/>
  <c r="AB79" i="43" s="1"/>
  <c r="AC148" i="43" s="1"/>
  <c r="AC90" i="43"/>
  <c r="AB129" i="43"/>
  <c r="AB131" i="43" s="1"/>
  <c r="AB140" i="43" s="1"/>
  <c r="AC130" i="43"/>
  <c r="AD116" i="43"/>
  <c r="AD119" i="43"/>
  <c r="AD114" i="43"/>
  <c r="AD115" i="43" s="1"/>
  <c r="AD258" i="33" s="1"/>
  <c r="AD119" i="45"/>
  <c r="AD116" i="45"/>
  <c r="AD114" i="45"/>
  <c r="AD115" i="45" s="1"/>
  <c r="AD261" i="33" s="1"/>
  <c r="AD119" i="44"/>
  <c r="AD116" i="44"/>
  <c r="AD114" i="44"/>
  <c r="AD115" i="44" s="1"/>
  <c r="AD260" i="33" s="1"/>
  <c r="AC326" i="33"/>
  <c r="AC339" i="33" s="1"/>
  <c r="AC215" i="51"/>
  <c r="AC231" i="51" s="1"/>
  <c r="AC406" i="33"/>
  <c r="AC90" i="49"/>
  <c r="AC132" i="49"/>
  <c r="AC133" i="49" s="1"/>
  <c r="AC134" i="49" s="1"/>
  <c r="AB79" i="49" s="1"/>
  <c r="AC148" i="49" s="1"/>
  <c r="AC130" i="49"/>
  <c r="AB129" i="49"/>
  <c r="AB131" i="49" s="1"/>
  <c r="AB140" i="49" s="1"/>
  <c r="AC333" i="33" l="1"/>
  <c r="AC346" i="33" s="1"/>
  <c r="AD121" i="32"/>
  <c r="AD124" i="32"/>
  <c r="AD102" i="32"/>
  <c r="AD71" i="32" s="1"/>
  <c r="AD70" i="32" s="1"/>
  <c r="AC93" i="40"/>
  <c r="AC94" i="40" s="1"/>
  <c r="AC91" i="40"/>
  <c r="AC332" i="33"/>
  <c r="AC345" i="33" s="1"/>
  <c r="AC325" i="33"/>
  <c r="AC338" i="33" s="1"/>
  <c r="AC93" i="47"/>
  <c r="AC94" i="47" s="1"/>
  <c r="AC91" i="47"/>
  <c r="AB72" i="59"/>
  <c r="AB140" i="40"/>
  <c r="AC71" i="59"/>
  <c r="AB79" i="40"/>
  <c r="AC148" i="40" s="1"/>
  <c r="AD121" i="41"/>
  <c r="AD102" i="41"/>
  <c r="AD71" i="41" s="1"/>
  <c r="AD70" i="41" s="1"/>
  <c r="AD124" i="41"/>
  <c r="AC334" i="33"/>
  <c r="AC347" i="33" s="1"/>
  <c r="AD292" i="51"/>
  <c r="AD300" i="51"/>
  <c r="AD298" i="51"/>
  <c r="AD301" i="51"/>
  <c r="AD299" i="51"/>
  <c r="AD294" i="51"/>
  <c r="AD297" i="51"/>
  <c r="AD293" i="51"/>
  <c r="AD296" i="51"/>
  <c r="AD291" i="51"/>
  <c r="AD295" i="51"/>
  <c r="AD290" i="51"/>
  <c r="AD116" i="1"/>
  <c r="AD119" i="1"/>
  <c r="AD114" i="1"/>
  <c r="AD115" i="1" s="1"/>
  <c r="AD254" i="33" s="1"/>
  <c r="AD121" i="43"/>
  <c r="AD102" i="43"/>
  <c r="AD71" i="43" s="1"/>
  <c r="AD70" i="43" s="1"/>
  <c r="AD124" i="43"/>
  <c r="AC93" i="41"/>
  <c r="AC94" i="41" s="1"/>
  <c r="AC91" i="41"/>
  <c r="AC50" i="59"/>
  <c r="AC53" i="33"/>
  <c r="AC54" i="59" s="1"/>
  <c r="AC87" i="33"/>
  <c r="AC52" i="33"/>
  <c r="AC53" i="59" s="1"/>
  <c r="AC330" i="33"/>
  <c r="AC343" i="33" s="1"/>
  <c r="AC93" i="46"/>
  <c r="AC94" i="46" s="1"/>
  <c r="AC91" i="46"/>
  <c r="AD102" i="49"/>
  <c r="AD71" i="49" s="1"/>
  <c r="AD70" i="49" s="1"/>
  <c r="AD121" i="49"/>
  <c r="AD124" i="49"/>
  <c r="AC327" i="33"/>
  <c r="AC340" i="33" s="1"/>
  <c r="AC331" i="33"/>
  <c r="AC344" i="33" s="1"/>
  <c r="AD48" i="59"/>
  <c r="AD121" i="42"/>
  <c r="AD124" i="42"/>
  <c r="AD102" i="42"/>
  <c r="AD71" i="42" s="1"/>
  <c r="AD70" i="42" s="1"/>
  <c r="AC93" i="49"/>
  <c r="AC94" i="49" s="1"/>
  <c r="AC91" i="49"/>
  <c r="AD121" i="44"/>
  <c r="AD124" i="44"/>
  <c r="AD102" i="44"/>
  <c r="AD71" i="44" s="1"/>
  <c r="AD70" i="44" s="1"/>
  <c r="AD121" i="40"/>
  <c r="AD102" i="40"/>
  <c r="AD71" i="40" s="1"/>
  <c r="AD70" i="40" s="1"/>
  <c r="AD124" i="40"/>
  <c r="AD102" i="45"/>
  <c r="AD71" i="45" s="1"/>
  <c r="AD70" i="45" s="1"/>
  <c r="AD121" i="45"/>
  <c r="AD124" i="45"/>
  <c r="AC93" i="44"/>
  <c r="AC94" i="44" s="1"/>
  <c r="AC91" i="44"/>
  <c r="AC93" i="45"/>
  <c r="AC94" i="45" s="1"/>
  <c r="AC91" i="45"/>
  <c r="AC93" i="43"/>
  <c r="AC94" i="43" s="1"/>
  <c r="AC91" i="43"/>
  <c r="AD102" i="48"/>
  <c r="AD71" i="48" s="1"/>
  <c r="AD70" i="48" s="1"/>
  <c r="AD124" i="48"/>
  <c r="AD121" i="48"/>
  <c r="AC329" i="33"/>
  <c r="AC342" i="33" s="1"/>
  <c r="AC93" i="48"/>
  <c r="AC94" i="48" s="1"/>
  <c r="AC91" i="48"/>
  <c r="AC204" i="51"/>
  <c r="AC220" i="51" s="1"/>
  <c r="AC395" i="33"/>
  <c r="AC132" i="1"/>
  <c r="AC133" i="1" s="1"/>
  <c r="AC134" i="1" s="1"/>
  <c r="AC90" i="1"/>
  <c r="AB129" i="1"/>
  <c r="AC130" i="1"/>
  <c r="AD121" i="47"/>
  <c r="AD124" i="47"/>
  <c r="AD102" i="47"/>
  <c r="AD71" i="47" s="1"/>
  <c r="AD70" i="47" s="1"/>
  <c r="AD124" i="46"/>
  <c r="AD121" i="46"/>
  <c r="AD102" i="46"/>
  <c r="AD71" i="46" s="1"/>
  <c r="AD70" i="46" s="1"/>
  <c r="AD163" i="33" l="1"/>
  <c r="AD86" i="46"/>
  <c r="AD159" i="33"/>
  <c r="AD86" i="43"/>
  <c r="AD102" i="1"/>
  <c r="AD71" i="1" s="1"/>
  <c r="AD124" i="1"/>
  <c r="AD121" i="1"/>
  <c r="AD124" i="33" s="1"/>
  <c r="AD101" i="33" s="1"/>
  <c r="AD156" i="33"/>
  <c r="AD86" i="32"/>
  <c r="AD162" i="33"/>
  <c r="AD86" i="45"/>
  <c r="AD158" i="33"/>
  <c r="AD86" i="42"/>
  <c r="AD305" i="51"/>
  <c r="AD309" i="51" s="1"/>
  <c r="AD304" i="51"/>
  <c r="AD160" i="33"/>
  <c r="AD86" i="40"/>
  <c r="AD164" i="33"/>
  <c r="AD86" i="47"/>
  <c r="AD161" i="33"/>
  <c r="AD86" i="44"/>
  <c r="AB131" i="1"/>
  <c r="AB137" i="1"/>
  <c r="AC93" i="1"/>
  <c r="AC94" i="1" s="1"/>
  <c r="AC91" i="1"/>
  <c r="AC411" i="33"/>
  <c r="AC81" i="59" s="1"/>
  <c r="AC409" i="33"/>
  <c r="AC79" i="59" s="1"/>
  <c r="AC410" i="33"/>
  <c r="AC80" i="59" s="1"/>
  <c r="AC408" i="33"/>
  <c r="AC78" i="59" s="1"/>
  <c r="AD166" i="33"/>
  <c r="AD86" i="49"/>
  <c r="AD165" i="33"/>
  <c r="AD86" i="48"/>
  <c r="AD157" i="33"/>
  <c r="AD86" i="41"/>
  <c r="AC328" i="33"/>
  <c r="AC341" i="33" s="1"/>
  <c r="AC69" i="59"/>
  <c r="AC136" i="1"/>
  <c r="AB79" i="1"/>
  <c r="AC148" i="1" s="1"/>
  <c r="AB70" i="59" l="1"/>
  <c r="AB140" i="1"/>
  <c r="AD250" i="33"/>
  <c r="AD235" i="33"/>
  <c r="AD245" i="33"/>
  <c r="AD230" i="33"/>
  <c r="AD244" i="33"/>
  <c r="AD229" i="33"/>
  <c r="AD242" i="33"/>
  <c r="AD227" i="33"/>
  <c r="AD248" i="33"/>
  <c r="AD233" i="33"/>
  <c r="AC323" i="33"/>
  <c r="AD246" i="33"/>
  <c r="AD231" i="33"/>
  <c r="AD308" i="51"/>
  <c r="AD310" i="51" s="1"/>
  <c r="AD306" i="51"/>
  <c r="AD240" i="33"/>
  <c r="AD225" i="33"/>
  <c r="AD243" i="33"/>
  <c r="AD228" i="33"/>
  <c r="AD155" i="33"/>
  <c r="AD86" i="1"/>
  <c r="AD56" i="33"/>
  <c r="AD70" i="1"/>
  <c r="AD5" i="59" s="1"/>
  <c r="AD241" i="33"/>
  <c r="AD226" i="33"/>
  <c r="AD249" i="33"/>
  <c r="AD234" i="33"/>
  <c r="AD247" i="33"/>
  <c r="AD232" i="33"/>
  <c r="AD55" i="59" l="1"/>
  <c r="AD55" i="33"/>
  <c r="AE59" i="33"/>
  <c r="AD56" i="59"/>
  <c r="AD57" i="33"/>
  <c r="AD57" i="59" s="1"/>
  <c r="AD64" i="33"/>
  <c r="AD355" i="51"/>
  <c r="AD349" i="51"/>
  <c r="AD347" i="51"/>
  <c r="AD351" i="51"/>
  <c r="AD348" i="51"/>
  <c r="AD354" i="51"/>
  <c r="AD353" i="51"/>
  <c r="AD350" i="51"/>
  <c r="AD346" i="51"/>
  <c r="AD352" i="51"/>
  <c r="AD345" i="51"/>
  <c r="AD344" i="51"/>
  <c r="AD167" i="33"/>
  <c r="AD184" i="33"/>
  <c r="AD239" i="33"/>
  <c r="AD251" i="33" s="1"/>
  <c r="AD224" i="33"/>
  <c r="AD236" i="33" s="1"/>
  <c r="AC366" i="33"/>
  <c r="AC336" i="33"/>
  <c r="AD113" i="33" l="1"/>
  <c r="AD119" i="33" s="1"/>
  <c r="AD185" i="33"/>
  <c r="AD114" i="33" s="1"/>
  <c r="AD186" i="33"/>
  <c r="AB9" i="59"/>
  <c r="AC376" i="33"/>
  <c r="AD61" i="59"/>
  <c r="AD65" i="33"/>
  <c r="AE84" i="33" s="1"/>
  <c r="AF61" i="33"/>
  <c r="AE60" i="33"/>
  <c r="AD71" i="33"/>
  <c r="AE58" i="59" l="1"/>
  <c r="AE4" i="56"/>
  <c r="AF59" i="59"/>
  <c r="AG62" i="33"/>
  <c r="AG60" i="59" s="1"/>
  <c r="AD63" i="59"/>
  <c r="AD70" i="33"/>
  <c r="AE9" i="55"/>
  <c r="AE91" i="33"/>
  <c r="AE8" i="55" l="1"/>
  <c r="AE107" i="32"/>
  <c r="AE106" i="32" s="1"/>
  <c r="AE109" i="32" s="1"/>
  <c r="AE103" i="32" s="1"/>
  <c r="AE107" i="41"/>
  <c r="AE106" i="41" s="1"/>
  <c r="AE109" i="41" s="1"/>
  <c r="AE103" i="41" s="1"/>
  <c r="AE107" i="1"/>
  <c r="AE107" i="42"/>
  <c r="AE106" i="42" s="1"/>
  <c r="AE109" i="42" s="1"/>
  <c r="AE103" i="42" s="1"/>
  <c r="AE107" i="44"/>
  <c r="AE106" i="44" s="1"/>
  <c r="AE109" i="44" s="1"/>
  <c r="AE103" i="44" s="1"/>
  <c r="AE107" i="43"/>
  <c r="AE106" i="43" s="1"/>
  <c r="AE109" i="43" s="1"/>
  <c r="AE103" i="43" s="1"/>
  <c r="AE107" i="46"/>
  <c r="AE106" i="46" s="1"/>
  <c r="AE109" i="46" s="1"/>
  <c r="AE103" i="46" s="1"/>
  <c r="AE107" i="45"/>
  <c r="AE106" i="45" s="1"/>
  <c r="AE109" i="45" s="1"/>
  <c r="AE103" i="45" s="1"/>
  <c r="AE107" i="47"/>
  <c r="AE106" i="47" s="1"/>
  <c r="AE109" i="47" s="1"/>
  <c r="AE103" i="47" s="1"/>
  <c r="AE107" i="48"/>
  <c r="AE106" i="48" s="1"/>
  <c r="AE109" i="48" s="1"/>
  <c r="AE103" i="48" s="1"/>
  <c r="AE107" i="40"/>
  <c r="AE106" i="40" s="1"/>
  <c r="AE109" i="40" s="1"/>
  <c r="AE103" i="40" s="1"/>
  <c r="AE107" i="49"/>
  <c r="AE106" i="49" s="1"/>
  <c r="AE109" i="49" s="1"/>
  <c r="AE103" i="49" s="1"/>
  <c r="AD62" i="59"/>
  <c r="AD81" i="1"/>
  <c r="AD62" i="1" s="1"/>
  <c r="AD63" i="1" s="1"/>
  <c r="AD81" i="42"/>
  <c r="AD62" i="42" s="1"/>
  <c r="AD63" i="42" s="1"/>
  <c r="AD81" i="41"/>
  <c r="AD62" i="41" s="1"/>
  <c r="AD63" i="41" s="1"/>
  <c r="AD81" i="32"/>
  <c r="AD62" i="32" s="1"/>
  <c r="AD63" i="32" s="1"/>
  <c r="AD81" i="44"/>
  <c r="AD62" i="44" s="1"/>
  <c r="AD63" i="44" s="1"/>
  <c r="AD81" i="43"/>
  <c r="AD62" i="43" s="1"/>
  <c r="AD63" i="43" s="1"/>
  <c r="AD81" i="47"/>
  <c r="AD62" i="47" s="1"/>
  <c r="AD63" i="47" s="1"/>
  <c r="AD81" i="46"/>
  <c r="AD62" i="46" s="1"/>
  <c r="AD63" i="46" s="1"/>
  <c r="AD81" i="45"/>
  <c r="AD62" i="45" s="1"/>
  <c r="AD63" i="45" s="1"/>
  <c r="AD81" i="49"/>
  <c r="AD62" i="49" s="1"/>
  <c r="AD63" i="49" s="1"/>
  <c r="AD81" i="40"/>
  <c r="AD62" i="40" s="1"/>
  <c r="AD63" i="40" s="1"/>
  <c r="AD81" i="48"/>
  <c r="AD62" i="48" s="1"/>
  <c r="AD63" i="48" s="1"/>
  <c r="AD3" i="56"/>
  <c r="AE72" i="33"/>
  <c r="AE64" i="59" l="1"/>
  <c r="AD64" i="46"/>
  <c r="AD65" i="46" s="1"/>
  <c r="AD68" i="46" s="1"/>
  <c r="AD155" i="46"/>
  <c r="AD155" i="44"/>
  <c r="AD64" i="44"/>
  <c r="AD65" i="44" s="1"/>
  <c r="AD68" i="44" s="1"/>
  <c r="AD155" i="48"/>
  <c r="AD64" i="48"/>
  <c r="AD65" i="48" s="1"/>
  <c r="AD68" i="48" s="1"/>
  <c r="AD64" i="42"/>
  <c r="AD65" i="42" s="1"/>
  <c r="AD68" i="42" s="1"/>
  <c r="AD155" i="42"/>
  <c r="AD37" i="56"/>
  <c r="AD38" i="56" s="1"/>
  <c r="AD47" i="56"/>
  <c r="AD55" i="56"/>
  <c r="AD56" i="56" s="1"/>
  <c r="AD42" i="56"/>
  <c r="AD43" i="56" s="1"/>
  <c r="AD64" i="43"/>
  <c r="AD65" i="43" s="1"/>
  <c r="AD68" i="43" s="1"/>
  <c r="AD155" i="43"/>
  <c r="AE101" i="47"/>
  <c r="AE218" i="33" s="1"/>
  <c r="AE66" i="47"/>
  <c r="AD155" i="45"/>
  <c r="AD64" i="45"/>
  <c r="AD65" i="45" s="1"/>
  <c r="AD68" i="45" s="1"/>
  <c r="AE101" i="40"/>
  <c r="AE214" i="33" s="1"/>
  <c r="AE66" i="40"/>
  <c r="AE97" i="33"/>
  <c r="AE106" i="1"/>
  <c r="AD64" i="49"/>
  <c r="AD65" i="49" s="1"/>
  <c r="AD68" i="49" s="1"/>
  <c r="AD155" i="49"/>
  <c r="AD155" i="41"/>
  <c r="AD64" i="41"/>
  <c r="AD65" i="41" s="1"/>
  <c r="AD68" i="41" s="1"/>
  <c r="AE101" i="49"/>
  <c r="AE220" i="33" s="1"/>
  <c r="AE66" i="49"/>
  <c r="AE101" i="45"/>
  <c r="AE216" i="33" s="1"/>
  <c r="AE66" i="45"/>
  <c r="AE101" i="42"/>
  <c r="AE212" i="33" s="1"/>
  <c r="AE66" i="42"/>
  <c r="AD155" i="47"/>
  <c r="AD64" i="47"/>
  <c r="AD65" i="47" s="1"/>
  <c r="AD68" i="47" s="1"/>
  <c r="AD64" i="1"/>
  <c r="AD65" i="1" s="1"/>
  <c r="AD155" i="1"/>
  <c r="AE101" i="43"/>
  <c r="AE213" i="33" s="1"/>
  <c r="AE66" i="43"/>
  <c r="AE101" i="32"/>
  <c r="AE210" i="33" s="1"/>
  <c r="AE66" i="32"/>
  <c r="AD64" i="40"/>
  <c r="AD65" i="40" s="1"/>
  <c r="AD68" i="40" s="1"/>
  <c r="AD155" i="40"/>
  <c r="AD155" i="32"/>
  <c r="AD64" i="32"/>
  <c r="AD65" i="32" s="1"/>
  <c r="AD68" i="32" s="1"/>
  <c r="AE101" i="48"/>
  <c r="AE219" i="33" s="1"/>
  <c r="AE66" i="48"/>
  <c r="AE101" i="46"/>
  <c r="AE217" i="33" s="1"/>
  <c r="AE66" i="46"/>
  <c r="AE101" i="44"/>
  <c r="AE215" i="33" s="1"/>
  <c r="AE66" i="44"/>
  <c r="AE101" i="41"/>
  <c r="AE211" i="33" s="1"/>
  <c r="AE66" i="41"/>
  <c r="AE83" i="33"/>
  <c r="AE90" i="33"/>
  <c r="AE96" i="33" l="1"/>
  <c r="AE109" i="1"/>
  <c r="AE103" i="1" s="1"/>
  <c r="AD52" i="56"/>
  <c r="AD139" i="32"/>
  <c r="AD73" i="32"/>
  <c r="AE74" i="32" s="1"/>
  <c r="AD139" i="40"/>
  <c r="AD73" i="40"/>
  <c r="AE74" i="40" s="1"/>
  <c r="AD73" i="48"/>
  <c r="AE74" i="48" s="1"/>
  <c r="AD139" i="48"/>
  <c r="AD139" i="49"/>
  <c r="AD73" i="49"/>
  <c r="AE74" i="49" s="1"/>
  <c r="AE46" i="56"/>
  <c r="AD49" i="56"/>
  <c r="AD139" i="44"/>
  <c r="AD73" i="44"/>
  <c r="AE74" i="44" s="1"/>
  <c r="AD139" i="46"/>
  <c r="AD73" i="46"/>
  <c r="AE74" i="46" s="1"/>
  <c r="AD139" i="45"/>
  <c r="AD84" i="45"/>
  <c r="AD73" i="45"/>
  <c r="AE74" i="45" s="1"/>
  <c r="AD139" i="43"/>
  <c r="AD73" i="43"/>
  <c r="AE74" i="43" s="1"/>
  <c r="AD73" i="41"/>
  <c r="AE74" i="41" s="1"/>
  <c r="AD139" i="41"/>
  <c r="AE104" i="33"/>
  <c r="AE41" i="56"/>
  <c r="AD59" i="56"/>
  <c r="AD60" i="56"/>
  <c r="AD133" i="33" s="1"/>
  <c r="AD139" i="42"/>
  <c r="AD73" i="42"/>
  <c r="AE74" i="42" s="1"/>
  <c r="AD43" i="33"/>
  <c r="AD68" i="1"/>
  <c r="AD139" i="47"/>
  <c r="AD73" i="47"/>
  <c r="AE74" i="47" s="1"/>
  <c r="AE284" i="51" l="1"/>
  <c r="AE85" i="46"/>
  <c r="AE61" i="46"/>
  <c r="AD46" i="33"/>
  <c r="AD49" i="59" s="1"/>
  <c r="AD73" i="1"/>
  <c r="AE74" i="1" s="1"/>
  <c r="AD139" i="1"/>
  <c r="AD84" i="49"/>
  <c r="AD132" i="33"/>
  <c r="AD75" i="59" s="1"/>
  <c r="AD61" i="56"/>
  <c r="AD84" i="46"/>
  <c r="AD48" i="56"/>
  <c r="AE282" i="51"/>
  <c r="AE85" i="44"/>
  <c r="AE61" i="44"/>
  <c r="AD38" i="33"/>
  <c r="AD44" i="33"/>
  <c r="AD40" i="33"/>
  <c r="AD42" i="33"/>
  <c r="AD47" i="59" s="1"/>
  <c r="AE287" i="51"/>
  <c r="AE85" i="49"/>
  <c r="AE61" i="49"/>
  <c r="AD84" i="42"/>
  <c r="AD84" i="48"/>
  <c r="AE277" i="51"/>
  <c r="AE85" i="32"/>
  <c r="AE61" i="32"/>
  <c r="AE285" i="51"/>
  <c r="AE85" i="47"/>
  <c r="AE61" i="47"/>
  <c r="AD84" i="44"/>
  <c r="AE286" i="51"/>
  <c r="AE85" i="48"/>
  <c r="AE61" i="48"/>
  <c r="AD84" i="40"/>
  <c r="AD84" i="32"/>
  <c r="AE283" i="51"/>
  <c r="AE85" i="45"/>
  <c r="AE61" i="45"/>
  <c r="AD84" i="47"/>
  <c r="AE281" i="51"/>
  <c r="AE85" i="40"/>
  <c r="AE61" i="40"/>
  <c r="AE280" i="51"/>
  <c r="AE85" i="43"/>
  <c r="AE61" i="43"/>
  <c r="AD359" i="33"/>
  <c r="AD88" i="45"/>
  <c r="AD87" i="45"/>
  <c r="AE101" i="1"/>
  <c r="AE209" i="33" s="1"/>
  <c r="AE66" i="1"/>
  <c r="AE279" i="51"/>
  <c r="AE85" i="42"/>
  <c r="AE61" i="42"/>
  <c r="AE278" i="51"/>
  <c r="AE85" i="41"/>
  <c r="AE61" i="41"/>
  <c r="AD84" i="41"/>
  <c r="AD84" i="43"/>
  <c r="AD355" i="33" l="1"/>
  <c r="AD87" i="42"/>
  <c r="AD88" i="42"/>
  <c r="AD360" i="33"/>
  <c r="AD87" i="46"/>
  <c r="AD88" i="46"/>
  <c r="CV50" i="57"/>
  <c r="AE78" i="32"/>
  <c r="AE77" i="32"/>
  <c r="AE128" i="32"/>
  <c r="AE67" i="32"/>
  <c r="AE112" i="32"/>
  <c r="CV56" i="57"/>
  <c r="AE67" i="45"/>
  <c r="AE77" i="45"/>
  <c r="AE128" i="45"/>
  <c r="AE78" i="45"/>
  <c r="AE112" i="45"/>
  <c r="CV59" i="57"/>
  <c r="AE67" i="48"/>
  <c r="AE128" i="48"/>
  <c r="AE78" i="48"/>
  <c r="AE77" i="48"/>
  <c r="AE112" i="48"/>
  <c r="AD361" i="33"/>
  <c r="AD88" i="47"/>
  <c r="AD87" i="47"/>
  <c r="AD84" i="1"/>
  <c r="AD362" i="33"/>
  <c r="AD88" i="48"/>
  <c r="AD87" i="48"/>
  <c r="CV54" i="57"/>
  <c r="AE77" i="40"/>
  <c r="AE128" i="40"/>
  <c r="AE67" i="40"/>
  <c r="AE78" i="40"/>
  <c r="AE112" i="40"/>
  <c r="CV60" i="57"/>
  <c r="AE128" i="49"/>
  <c r="AE67" i="49"/>
  <c r="AE77" i="49"/>
  <c r="AE78" i="49"/>
  <c r="AE112" i="49"/>
  <c r="AD357" i="33"/>
  <c r="AD88" i="40"/>
  <c r="AD87" i="40"/>
  <c r="AD83" i="40"/>
  <c r="AE276" i="51"/>
  <c r="AE85" i="1"/>
  <c r="AE49" i="33" s="1"/>
  <c r="AE51" i="59" s="1"/>
  <c r="AE61" i="1"/>
  <c r="CV58" i="57"/>
  <c r="AE67" i="47"/>
  <c r="AE78" i="47"/>
  <c r="AE128" i="47"/>
  <c r="AE77" i="47"/>
  <c r="AE112" i="47"/>
  <c r="CV57" i="57"/>
  <c r="AE128" i="46"/>
  <c r="AE78" i="46"/>
  <c r="AE77" i="46"/>
  <c r="AE67" i="46"/>
  <c r="AE112" i="46"/>
  <c r="AD134" i="33"/>
  <c r="AD76" i="59" s="1"/>
  <c r="AD62" i="56"/>
  <c r="AD135" i="33" s="1"/>
  <c r="AD363" i="33"/>
  <c r="AD88" i="49"/>
  <c r="AD87" i="49"/>
  <c r="CV51" i="57"/>
  <c r="AE67" i="41"/>
  <c r="AE77" i="41"/>
  <c r="AE128" i="41"/>
  <c r="AE78" i="41"/>
  <c r="AE112" i="41"/>
  <c r="AD353" i="33"/>
  <c r="AD87" i="32"/>
  <c r="AD88" i="32"/>
  <c r="AD356" i="33"/>
  <c r="AD87" i="43"/>
  <c r="AD88" i="43"/>
  <c r="AD354" i="33"/>
  <c r="AD87" i="41"/>
  <c r="AD88" i="41"/>
  <c r="AD211" i="51"/>
  <c r="AD227" i="51" s="1"/>
  <c r="AD402" i="33"/>
  <c r="AD132" i="45"/>
  <c r="AD133" i="45" s="1"/>
  <c r="AD134" i="45" s="1"/>
  <c r="AC79" i="45" s="1"/>
  <c r="AD148" i="45" s="1"/>
  <c r="AD90" i="45"/>
  <c r="AC129" i="45"/>
  <c r="AC131" i="45" s="1"/>
  <c r="AC140" i="45" s="1"/>
  <c r="AD130" i="45"/>
  <c r="CV53" i="57"/>
  <c r="AE67" i="43"/>
  <c r="AE77" i="43"/>
  <c r="AE78" i="43"/>
  <c r="AE128" i="43"/>
  <c r="AE112" i="43"/>
  <c r="CV55" i="57"/>
  <c r="AE67" i="44"/>
  <c r="AE78" i="44"/>
  <c r="AE128" i="44"/>
  <c r="AE77" i="44"/>
  <c r="AE112" i="44"/>
  <c r="AD358" i="33"/>
  <c r="AD87" i="44"/>
  <c r="AD88" i="44"/>
  <c r="CV52" i="57"/>
  <c r="AE67" i="42"/>
  <c r="AE77" i="42"/>
  <c r="AE78" i="42"/>
  <c r="AE128" i="42"/>
  <c r="AE112" i="42"/>
  <c r="AE288" i="51" l="1"/>
  <c r="AE119" i="48"/>
  <c r="AE116" i="48"/>
  <c r="AE114" i="48"/>
  <c r="AE115" i="48" s="1"/>
  <c r="AE264" i="33" s="1"/>
  <c r="AE119" i="45"/>
  <c r="AE116" i="45"/>
  <c r="AE114" i="45"/>
  <c r="AE115" i="45" s="1"/>
  <c r="AE261" i="33" s="1"/>
  <c r="AD209" i="51"/>
  <c r="AD225" i="51" s="1"/>
  <c r="AD400" i="33"/>
  <c r="AD132" i="40"/>
  <c r="AD133" i="40" s="1"/>
  <c r="AD134" i="40" s="1"/>
  <c r="AD90" i="40"/>
  <c r="AC129" i="40"/>
  <c r="AC131" i="40" s="1"/>
  <c r="AD130" i="40"/>
  <c r="AE119" i="32"/>
  <c r="AE116" i="32"/>
  <c r="AE114" i="32"/>
  <c r="AE115" i="32" s="1"/>
  <c r="AE255" i="33" s="1"/>
  <c r="AE119" i="46"/>
  <c r="AE116" i="46"/>
  <c r="AE114" i="46"/>
  <c r="AE115" i="46" s="1"/>
  <c r="AE262" i="33" s="1"/>
  <c r="AE116" i="41"/>
  <c r="AE119" i="41"/>
  <c r="AE114" i="41"/>
  <c r="AE115" i="41" s="1"/>
  <c r="AE256" i="33" s="1"/>
  <c r="AD212" i="51"/>
  <c r="AD228" i="51" s="1"/>
  <c r="AD403" i="33"/>
  <c r="AD132" i="46"/>
  <c r="AD133" i="46" s="1"/>
  <c r="AD134" i="46" s="1"/>
  <c r="AC79" i="46" s="1"/>
  <c r="AD148" i="46" s="1"/>
  <c r="AD90" i="46"/>
  <c r="AC129" i="46"/>
  <c r="AC131" i="46" s="1"/>
  <c r="AC140" i="46" s="1"/>
  <c r="AD130" i="46"/>
  <c r="AE119" i="49"/>
  <c r="AE116" i="49"/>
  <c r="AE114" i="49"/>
  <c r="AE115" i="49" s="1"/>
  <c r="AE265" i="33" s="1"/>
  <c r="AE119" i="44"/>
  <c r="AE116" i="44"/>
  <c r="AE114" i="44"/>
  <c r="AE115" i="44" s="1"/>
  <c r="AE260" i="33" s="1"/>
  <c r="AD77" i="59"/>
  <c r="AE50" i="32"/>
  <c r="AE50" i="42"/>
  <c r="AE50" i="43"/>
  <c r="AE50" i="47"/>
  <c r="AE50" i="46"/>
  <c r="AE50" i="40"/>
  <c r="AE50" i="44"/>
  <c r="AE50" i="48"/>
  <c r="AE50" i="1"/>
  <c r="AE50" i="45"/>
  <c r="AE50" i="41"/>
  <c r="AE50" i="49"/>
  <c r="AE116" i="43"/>
  <c r="AE119" i="43"/>
  <c r="AE114" i="43"/>
  <c r="AE115" i="43" s="1"/>
  <c r="AE258" i="33" s="1"/>
  <c r="AD93" i="45"/>
  <c r="AD94" i="45" s="1"/>
  <c r="AD91" i="45"/>
  <c r="AE116" i="47"/>
  <c r="AE119" i="47"/>
  <c r="AE114" i="47"/>
  <c r="AE115" i="47" s="1"/>
  <c r="AE263" i="33" s="1"/>
  <c r="AD214" i="51"/>
  <c r="AD230" i="51" s="1"/>
  <c r="AD405" i="33"/>
  <c r="AD132" i="48"/>
  <c r="AD133" i="48" s="1"/>
  <c r="AD134" i="48" s="1"/>
  <c r="AC79" i="48" s="1"/>
  <c r="AD148" i="48" s="1"/>
  <c r="AD90" i="48"/>
  <c r="AC129" i="48"/>
  <c r="AC131" i="48" s="1"/>
  <c r="AC140" i="48" s="1"/>
  <c r="AD130" i="48"/>
  <c r="AD208" i="51"/>
  <c r="AD224" i="51" s="1"/>
  <c r="AD399" i="33"/>
  <c r="AD132" i="43"/>
  <c r="AD133" i="43" s="1"/>
  <c r="AD134" i="43" s="1"/>
  <c r="AC79" i="43" s="1"/>
  <c r="AD148" i="43" s="1"/>
  <c r="AD90" i="43"/>
  <c r="AD130" i="43"/>
  <c r="AC129" i="43"/>
  <c r="AC131" i="43" s="1"/>
  <c r="AC140" i="43" s="1"/>
  <c r="AD210" i="51"/>
  <c r="AD226" i="51" s="1"/>
  <c r="AD401" i="33"/>
  <c r="AD132" i="44"/>
  <c r="AD133" i="44" s="1"/>
  <c r="AD134" i="44" s="1"/>
  <c r="AC79" i="44" s="1"/>
  <c r="AD148" i="44" s="1"/>
  <c r="AD90" i="44"/>
  <c r="AC129" i="44"/>
  <c r="AC131" i="44" s="1"/>
  <c r="AC140" i="44" s="1"/>
  <c r="AD130" i="44"/>
  <c r="AE116" i="42"/>
  <c r="AE119" i="42"/>
  <c r="AE114" i="42"/>
  <c r="AE115" i="42" s="1"/>
  <c r="AE257" i="33" s="1"/>
  <c r="AD207" i="51"/>
  <c r="AD223" i="51" s="1"/>
  <c r="AD398" i="33"/>
  <c r="AD90" i="42"/>
  <c r="AD132" i="42"/>
  <c r="AD133" i="42" s="1"/>
  <c r="AD134" i="42" s="1"/>
  <c r="AC79" i="42" s="1"/>
  <c r="AD148" i="42" s="1"/>
  <c r="AD130" i="42"/>
  <c r="AC129" i="42"/>
  <c r="AC131" i="42" s="1"/>
  <c r="AC140" i="42" s="1"/>
  <c r="AD205" i="51"/>
  <c r="AD221" i="51" s="1"/>
  <c r="AD132" i="32"/>
  <c r="AD133" i="32" s="1"/>
  <c r="AD134" i="32" s="1"/>
  <c r="AC79" i="32" s="1"/>
  <c r="AD148" i="32" s="1"/>
  <c r="AD396" i="33"/>
  <c r="AD90" i="32"/>
  <c r="AC129" i="32"/>
  <c r="AC131" i="32" s="1"/>
  <c r="AC140" i="32" s="1"/>
  <c r="AD130" i="32"/>
  <c r="AD330" i="33"/>
  <c r="AD343" i="33" s="1"/>
  <c r="AD206" i="51"/>
  <c r="AD222" i="51" s="1"/>
  <c r="AD397" i="33"/>
  <c r="AD132" i="41"/>
  <c r="AD133" i="41" s="1"/>
  <c r="AD134" i="41" s="1"/>
  <c r="AC79" i="41" s="1"/>
  <c r="AD148" i="41" s="1"/>
  <c r="AD90" i="41"/>
  <c r="AC129" i="41"/>
  <c r="AC131" i="41" s="1"/>
  <c r="AC140" i="41" s="1"/>
  <c r="AD130" i="41"/>
  <c r="AD48" i="33"/>
  <c r="AD88" i="1"/>
  <c r="AD87" i="1"/>
  <c r="AD51" i="33" s="1"/>
  <c r="AD52" i="59" s="1"/>
  <c r="AD352" i="33"/>
  <c r="AD364" i="33" s="1"/>
  <c r="AD83" i="1"/>
  <c r="AD213" i="51"/>
  <c r="AD229" i="51" s="1"/>
  <c r="AD404" i="33"/>
  <c r="AD132" i="47"/>
  <c r="AD133" i="47" s="1"/>
  <c r="AD134" i="47" s="1"/>
  <c r="AC79" i="47" s="1"/>
  <c r="AD148" i="47" s="1"/>
  <c r="AD90" i="47"/>
  <c r="AC129" i="47"/>
  <c r="AC131" i="47" s="1"/>
  <c r="AC140" i="47" s="1"/>
  <c r="AD130" i="47"/>
  <c r="CV49" i="57"/>
  <c r="CV61" i="57" s="1"/>
  <c r="AE39" i="33"/>
  <c r="AE67" i="1"/>
  <c r="AE45" i="33" s="1"/>
  <c r="AE77" i="1"/>
  <c r="AE128" i="1"/>
  <c r="AE78" i="1"/>
  <c r="AE112" i="1"/>
  <c r="AD215" i="51"/>
  <c r="AD231" i="51" s="1"/>
  <c r="AD406" i="33"/>
  <c r="AD132" i="49"/>
  <c r="AD133" i="49" s="1"/>
  <c r="AD134" i="49" s="1"/>
  <c r="AC79" i="49" s="1"/>
  <c r="AD148" i="49" s="1"/>
  <c r="AD90" i="49"/>
  <c r="AD130" i="49"/>
  <c r="AC129" i="49"/>
  <c r="AC131" i="49" s="1"/>
  <c r="AC140" i="49" s="1"/>
  <c r="AE116" i="40"/>
  <c r="AE119" i="40"/>
  <c r="AE114" i="40"/>
  <c r="AE115" i="40" s="1"/>
  <c r="AE259" i="33" s="1"/>
  <c r="AD93" i="46" l="1"/>
  <c r="AD94" i="46" s="1"/>
  <c r="AD91" i="46"/>
  <c r="AE124" i="41"/>
  <c r="AE121" i="41"/>
  <c r="AE102" i="41"/>
  <c r="AE71" i="41" s="1"/>
  <c r="AE70" i="41" s="1"/>
  <c r="AD93" i="32"/>
  <c r="AD94" i="32" s="1"/>
  <c r="AD91" i="32"/>
  <c r="AD325" i="33"/>
  <c r="AD338" i="33" s="1"/>
  <c r="AE102" i="49"/>
  <c r="AE71" i="49" s="1"/>
  <c r="AE70" i="49" s="1"/>
  <c r="AE121" i="49"/>
  <c r="AE124" i="49"/>
  <c r="AE119" i="1"/>
  <c r="AE116" i="1"/>
  <c r="AE114" i="1"/>
  <c r="AE115" i="1" s="1"/>
  <c r="AE254" i="33" s="1"/>
  <c r="AE124" i="46"/>
  <c r="AE121" i="46"/>
  <c r="AE102" i="46"/>
  <c r="AE71" i="46" s="1"/>
  <c r="AE70" i="46" s="1"/>
  <c r="AD331" i="33"/>
  <c r="AD344" i="33" s="1"/>
  <c r="AD334" i="33"/>
  <c r="AD347" i="33" s="1"/>
  <c r="AE121" i="47"/>
  <c r="AE124" i="47"/>
  <c r="AE102" i="47"/>
  <c r="AE71" i="47" s="1"/>
  <c r="AE70" i="47" s="1"/>
  <c r="AD71" i="59"/>
  <c r="AC79" i="40"/>
  <c r="AD148" i="40" s="1"/>
  <c r="AD333" i="33"/>
  <c r="AD346" i="33" s="1"/>
  <c r="AD329" i="33"/>
  <c r="AD342" i="33" s="1"/>
  <c r="AD93" i="47"/>
  <c r="AD94" i="47" s="1"/>
  <c r="AD91" i="47"/>
  <c r="AE102" i="45"/>
  <c r="AE71" i="45" s="1"/>
  <c r="AE70" i="45" s="1"/>
  <c r="AE121" i="45"/>
  <c r="AE124" i="45"/>
  <c r="AD93" i="41"/>
  <c r="AD94" i="41" s="1"/>
  <c r="AD91" i="41"/>
  <c r="AD93" i="49"/>
  <c r="AD94" i="49" s="1"/>
  <c r="AD91" i="49"/>
  <c r="AD324" i="33"/>
  <c r="AD337" i="33" s="1"/>
  <c r="AE121" i="43"/>
  <c r="AE102" i="43"/>
  <c r="AE71" i="43" s="1"/>
  <c r="AE70" i="43" s="1"/>
  <c r="AE124" i="43"/>
  <c r="AD93" i="42"/>
  <c r="AD94" i="42" s="1"/>
  <c r="AD91" i="42"/>
  <c r="AC72" i="59"/>
  <c r="AC140" i="40"/>
  <c r="AE102" i="40"/>
  <c r="AE71" i="40" s="1"/>
  <c r="AE70" i="40" s="1"/>
  <c r="AE121" i="40"/>
  <c r="AE124" i="40"/>
  <c r="AD93" i="48"/>
  <c r="AD94" i="48" s="1"/>
  <c r="AD91" i="48"/>
  <c r="AE48" i="59"/>
  <c r="AD93" i="40"/>
  <c r="AD94" i="40" s="1"/>
  <c r="AD91" i="40"/>
  <c r="AD93" i="44"/>
  <c r="AD94" i="44" s="1"/>
  <c r="AD91" i="44"/>
  <c r="AE102" i="32"/>
  <c r="AE71" i="32" s="1"/>
  <c r="AE70" i="32" s="1"/>
  <c r="AE124" i="32"/>
  <c r="AE121" i="32"/>
  <c r="AE102" i="48"/>
  <c r="AE71" i="48" s="1"/>
  <c r="AE70" i="48" s="1"/>
  <c r="AE124" i="48"/>
  <c r="AE121" i="48"/>
  <c r="AD326" i="33"/>
  <c r="AD339" i="33" s="1"/>
  <c r="AD332" i="33"/>
  <c r="AD345" i="33" s="1"/>
  <c r="AD93" i="43"/>
  <c r="AD94" i="43" s="1"/>
  <c r="AD91" i="43"/>
  <c r="AE300" i="51"/>
  <c r="AE299" i="51"/>
  <c r="AE291" i="51"/>
  <c r="AE293" i="51"/>
  <c r="AE301" i="51"/>
  <c r="AE294" i="51"/>
  <c r="AE296" i="51"/>
  <c r="AE292" i="51"/>
  <c r="AE298" i="51"/>
  <c r="AE295" i="51"/>
  <c r="AE297" i="51"/>
  <c r="AE121" i="42"/>
  <c r="AE102" i="42"/>
  <c r="AE71" i="42" s="1"/>
  <c r="AE70" i="42" s="1"/>
  <c r="AE124" i="42"/>
  <c r="AD204" i="51"/>
  <c r="AD220" i="51" s="1"/>
  <c r="AD395" i="33"/>
  <c r="AD132" i="1"/>
  <c r="AD133" i="1" s="1"/>
  <c r="AD134" i="1" s="1"/>
  <c r="AD90" i="1"/>
  <c r="AD130" i="1"/>
  <c r="AC129" i="1"/>
  <c r="AD50" i="59"/>
  <c r="AD53" i="33"/>
  <c r="AD54" i="59" s="1"/>
  <c r="AD87" i="33"/>
  <c r="AD52" i="33"/>
  <c r="AD53" i="59" s="1"/>
  <c r="AD369" i="33"/>
  <c r="AD375" i="33" s="1"/>
  <c r="AD327" i="33"/>
  <c r="AD340" i="33" s="1"/>
  <c r="AE102" i="44"/>
  <c r="AE71" i="44" s="1"/>
  <c r="AE70" i="44" s="1"/>
  <c r="AE124" i="44"/>
  <c r="AE121" i="44"/>
  <c r="AE290" i="51"/>
  <c r="AE164" i="33" l="1"/>
  <c r="AE86" i="47"/>
  <c r="AD328" i="33"/>
  <c r="AD341" i="33" s="1"/>
  <c r="AE305" i="51"/>
  <c r="AE309" i="51" s="1"/>
  <c r="AE304" i="51"/>
  <c r="AE159" i="33"/>
  <c r="AE86" i="43"/>
  <c r="AE163" i="33"/>
  <c r="AE86" i="46"/>
  <c r="AE161" i="33"/>
  <c r="AE86" i="44"/>
  <c r="AE102" i="1"/>
  <c r="AE71" i="1" s="1"/>
  <c r="AE124" i="1"/>
  <c r="AE121" i="1"/>
  <c r="AE124" i="33" s="1"/>
  <c r="AE101" i="33" s="1"/>
  <c r="AE162" i="33"/>
  <c r="AE86" i="45"/>
  <c r="AC131" i="1"/>
  <c r="AC137" i="1"/>
  <c r="AE156" i="33"/>
  <c r="AE86" i="32"/>
  <c r="AE160" i="33"/>
  <c r="AE86" i="40"/>
  <c r="AD93" i="1"/>
  <c r="AD94" i="1" s="1"/>
  <c r="AD91" i="1"/>
  <c r="AE165" i="33"/>
  <c r="AE86" i="48"/>
  <c r="AD69" i="59"/>
  <c r="AD136" i="1"/>
  <c r="AC79" i="1"/>
  <c r="AD148" i="1" s="1"/>
  <c r="AE157" i="33"/>
  <c r="AE86" i="41"/>
  <c r="AD411" i="33"/>
  <c r="AD81" i="59" s="1"/>
  <c r="AD409" i="33"/>
  <c r="AD79" i="59" s="1"/>
  <c r="AD410" i="33"/>
  <c r="AD80" i="59" s="1"/>
  <c r="AD408" i="33"/>
  <c r="AD78" i="59" s="1"/>
  <c r="AE158" i="33"/>
  <c r="AE86" i="42"/>
  <c r="AE166" i="33"/>
  <c r="AE86" i="49"/>
  <c r="AC70" i="59" l="1"/>
  <c r="AC140" i="1"/>
  <c r="AE246" i="33"/>
  <c r="AE231" i="33"/>
  <c r="AE245" i="33"/>
  <c r="AE230" i="33"/>
  <c r="AD323" i="33"/>
  <c r="AE240" i="33"/>
  <c r="AE225" i="33"/>
  <c r="AE250" i="33"/>
  <c r="AE235" i="33"/>
  <c r="AE244" i="33"/>
  <c r="AE229" i="33"/>
  <c r="AE155" i="33"/>
  <c r="AE86" i="1"/>
  <c r="AE241" i="33"/>
  <c r="AE226" i="33"/>
  <c r="AE56" i="33"/>
  <c r="AE70" i="1"/>
  <c r="AE5" i="59" s="1"/>
  <c r="AE247" i="33"/>
  <c r="AE232" i="33"/>
  <c r="AE243" i="33"/>
  <c r="AE228" i="33"/>
  <c r="AE242" i="33"/>
  <c r="AE227" i="33"/>
  <c r="AE249" i="33"/>
  <c r="AE234" i="33"/>
  <c r="AE306" i="51"/>
  <c r="AE308" i="51"/>
  <c r="AE310" i="51" s="1"/>
  <c r="AE248" i="33"/>
  <c r="AE233" i="33"/>
  <c r="AE349" i="51" l="1"/>
  <c r="AE348" i="51"/>
  <c r="AE351" i="51"/>
  <c r="AE354" i="51"/>
  <c r="AE352" i="51"/>
  <c r="AE344" i="51"/>
  <c r="AE346" i="51"/>
  <c r="AE350" i="51"/>
  <c r="AE355" i="51"/>
  <c r="AE353" i="51"/>
  <c r="AE347" i="51"/>
  <c r="AE345" i="51"/>
  <c r="AE167" i="33"/>
  <c r="AE184" i="33"/>
  <c r="AE239" i="33"/>
  <c r="AE251" i="33" s="1"/>
  <c r="AE224" i="33"/>
  <c r="AE236" i="33" s="1"/>
  <c r="AE55" i="59"/>
  <c r="AE55" i="33"/>
  <c r="AF59" i="33"/>
  <c r="AE56" i="59"/>
  <c r="AE57" i="33"/>
  <c r="AE57" i="59" s="1"/>
  <c r="AE64" i="33"/>
  <c r="AD366" i="33"/>
  <c r="AD336" i="33"/>
  <c r="AG61" i="33" l="1"/>
  <c r="AF60" i="33"/>
  <c r="AE71" i="33"/>
  <c r="AC9" i="59"/>
  <c r="AD376" i="33"/>
  <c r="AE61" i="59"/>
  <c r="AE65" i="33"/>
  <c r="AF84" i="33" s="1"/>
  <c r="AE113" i="33"/>
  <c r="AE119" i="33" s="1"/>
  <c r="AE185" i="33"/>
  <c r="AE114" i="33" s="1"/>
  <c r="AE186" i="33"/>
  <c r="AF9" i="55" l="1"/>
  <c r="AF91" i="33"/>
  <c r="AE63" i="59"/>
  <c r="AE70" i="33"/>
  <c r="AF58" i="59"/>
  <c r="AF4" i="56"/>
  <c r="AG59" i="59"/>
  <c r="AH62" i="33"/>
  <c r="AH60" i="59" s="1"/>
  <c r="AE62" i="59" l="1"/>
  <c r="AE81" i="1"/>
  <c r="AE62" i="1" s="1"/>
  <c r="AE63" i="1" s="1"/>
  <c r="AE81" i="42"/>
  <c r="AE62" i="42" s="1"/>
  <c r="AE63" i="42" s="1"/>
  <c r="AE81" i="32"/>
  <c r="AE62" i="32" s="1"/>
  <c r="AE63" i="32" s="1"/>
  <c r="AE81" i="41"/>
  <c r="AE62" i="41" s="1"/>
  <c r="AE63" i="41" s="1"/>
  <c r="AE81" i="44"/>
  <c r="AE62" i="44" s="1"/>
  <c r="AE63" i="44" s="1"/>
  <c r="AE81" i="46"/>
  <c r="AE62" i="46" s="1"/>
  <c r="AE63" i="46" s="1"/>
  <c r="AE81" i="40"/>
  <c r="AE62" i="40" s="1"/>
  <c r="AE63" i="40" s="1"/>
  <c r="AE81" i="47"/>
  <c r="AE62" i="47" s="1"/>
  <c r="AE63" i="47" s="1"/>
  <c r="AE81" i="49"/>
  <c r="AE62" i="49" s="1"/>
  <c r="AE63" i="49" s="1"/>
  <c r="AE81" i="48"/>
  <c r="AE62" i="48" s="1"/>
  <c r="AE63" i="48" s="1"/>
  <c r="AE81" i="43"/>
  <c r="AE62" i="43" s="1"/>
  <c r="AE63" i="43" s="1"/>
  <c r="AE81" i="45"/>
  <c r="AE62" i="45" s="1"/>
  <c r="AE63" i="45" s="1"/>
  <c r="AE3" i="56"/>
  <c r="AF72" i="33"/>
  <c r="AF8" i="55"/>
  <c r="AF107" i="32"/>
  <c r="AF106" i="32" s="1"/>
  <c r="AF109" i="32" s="1"/>
  <c r="AF103" i="32" s="1"/>
  <c r="AF107" i="41"/>
  <c r="AF106" i="41" s="1"/>
  <c r="AF109" i="41" s="1"/>
  <c r="AF103" i="41" s="1"/>
  <c r="AF107" i="1"/>
  <c r="AF107" i="42"/>
  <c r="AF106" i="42" s="1"/>
  <c r="AF109" i="42" s="1"/>
  <c r="AF103" i="42" s="1"/>
  <c r="AF107" i="44"/>
  <c r="AF106" i="44" s="1"/>
  <c r="AF109" i="44" s="1"/>
  <c r="AF103" i="44" s="1"/>
  <c r="AF107" i="45"/>
  <c r="AF106" i="45" s="1"/>
  <c r="AF109" i="45" s="1"/>
  <c r="AF103" i="45" s="1"/>
  <c r="AF107" i="47"/>
  <c r="AF106" i="47" s="1"/>
  <c r="AF109" i="47" s="1"/>
  <c r="AF103" i="47" s="1"/>
  <c r="AF107" i="43"/>
  <c r="AF106" i="43" s="1"/>
  <c r="AF109" i="43" s="1"/>
  <c r="AF103" i="43" s="1"/>
  <c r="AF107" i="46"/>
  <c r="AF106" i="46" s="1"/>
  <c r="AF109" i="46" s="1"/>
  <c r="AF103" i="46" s="1"/>
  <c r="AF107" i="40"/>
  <c r="AF106" i="40" s="1"/>
  <c r="AF109" i="40" s="1"/>
  <c r="AF103" i="40" s="1"/>
  <c r="AF107" i="48"/>
  <c r="AF106" i="48" s="1"/>
  <c r="AF109" i="48" s="1"/>
  <c r="AF103" i="48" s="1"/>
  <c r="AF107" i="49"/>
  <c r="AF106" i="49" s="1"/>
  <c r="AF109" i="49" s="1"/>
  <c r="AF103" i="49" s="1"/>
  <c r="AF101" i="42" l="1"/>
  <c r="AF212" i="33" s="1"/>
  <c r="AF66" i="42"/>
  <c r="AF101" i="45"/>
  <c r="AF216" i="33" s="1"/>
  <c r="AF66" i="45"/>
  <c r="AF101" i="40"/>
  <c r="AF214" i="33" s="1"/>
  <c r="AF66" i="40"/>
  <c r="AE64" i="43"/>
  <c r="AE65" i="43" s="1"/>
  <c r="AE68" i="43" s="1"/>
  <c r="AE155" i="43"/>
  <c r="AF101" i="46"/>
  <c r="AF217" i="33" s="1"/>
  <c r="AF66" i="46"/>
  <c r="AF97" i="33"/>
  <c r="AF106" i="1"/>
  <c r="AE64" i="49"/>
  <c r="AE65" i="49" s="1"/>
  <c r="AE68" i="49" s="1"/>
  <c r="AE155" i="49"/>
  <c r="AF101" i="48"/>
  <c r="AF219" i="33" s="1"/>
  <c r="AF66" i="48"/>
  <c r="AF90" i="33"/>
  <c r="AF83" i="33"/>
  <c r="AE64" i="46"/>
  <c r="AE65" i="46" s="1"/>
  <c r="AE68" i="46" s="1"/>
  <c r="AE155" i="46"/>
  <c r="AF101" i="47"/>
  <c r="AF218" i="33" s="1"/>
  <c r="AF66" i="47"/>
  <c r="AE155" i="41"/>
  <c r="AE64" i="41"/>
  <c r="AE65" i="41" s="1"/>
  <c r="AE68" i="41" s="1"/>
  <c r="AF101" i="44"/>
  <c r="AF215" i="33" s="1"/>
  <c r="AF66" i="44"/>
  <c r="AE64" i="44"/>
  <c r="AE65" i="44" s="1"/>
  <c r="AE68" i="44" s="1"/>
  <c r="AE155" i="44"/>
  <c r="AF101" i="41"/>
  <c r="AF211" i="33" s="1"/>
  <c r="AF66" i="41"/>
  <c r="AE155" i="48"/>
  <c r="AE64" i="48"/>
  <c r="AE65" i="48" s="1"/>
  <c r="AE68" i="48" s="1"/>
  <c r="AE155" i="32"/>
  <c r="AE64" i="32"/>
  <c r="AE65" i="32" s="1"/>
  <c r="AE68" i="32" s="1"/>
  <c r="AF101" i="49"/>
  <c r="AF220" i="33" s="1"/>
  <c r="AF66" i="49"/>
  <c r="AF101" i="32"/>
  <c r="AF210" i="33" s="1"/>
  <c r="AF66" i="32"/>
  <c r="AF64" i="59"/>
  <c r="AE37" i="56"/>
  <c r="AE38" i="56" s="1"/>
  <c r="AE47" i="56"/>
  <c r="AE55" i="56"/>
  <c r="AE56" i="56" s="1"/>
  <c r="AE42" i="56"/>
  <c r="AE43" i="56" s="1"/>
  <c r="AE155" i="47"/>
  <c r="AE64" i="47"/>
  <c r="AE65" i="47" s="1"/>
  <c r="AE68" i="47" s="1"/>
  <c r="AE64" i="42"/>
  <c r="AE65" i="42" s="1"/>
  <c r="AE68" i="42" s="1"/>
  <c r="AE155" i="42"/>
  <c r="AF101" i="43"/>
  <c r="AF213" i="33" s="1"/>
  <c r="AF66" i="43"/>
  <c r="AE64" i="45"/>
  <c r="AE65" i="45" s="1"/>
  <c r="AE68" i="45" s="1"/>
  <c r="AE155" i="45"/>
  <c r="AE64" i="40"/>
  <c r="AE65" i="40" s="1"/>
  <c r="AE68" i="40" s="1"/>
  <c r="AE155" i="40"/>
  <c r="AE64" i="1"/>
  <c r="AE65" i="1" s="1"/>
  <c r="AE155" i="1"/>
  <c r="AE139" i="40" l="1"/>
  <c r="AE73" i="40"/>
  <c r="AF74" i="40" s="1"/>
  <c r="AF41" i="56"/>
  <c r="AE73" i="48"/>
  <c r="AF74" i="48" s="1"/>
  <c r="AE139" i="48"/>
  <c r="AE139" i="47"/>
  <c r="AE73" i="47"/>
  <c r="AF74" i="47" s="1"/>
  <c r="AF109" i="1"/>
  <c r="AF103" i="1" s="1"/>
  <c r="AF96" i="33"/>
  <c r="AE73" i="43"/>
  <c r="AF74" i="43" s="1"/>
  <c r="AE139" i="43"/>
  <c r="AE73" i="41"/>
  <c r="AF74" i="41" s="1"/>
  <c r="AE139" i="41"/>
  <c r="AE49" i="56"/>
  <c r="AF46" i="56"/>
  <c r="AE73" i="46"/>
  <c r="AF74" i="46" s="1"/>
  <c r="AE139" i="46"/>
  <c r="AE139" i="49"/>
  <c r="AE73" i="49"/>
  <c r="AF74" i="49" s="1"/>
  <c r="AE73" i="42"/>
  <c r="AF74" i="42" s="1"/>
  <c r="AE139" i="42"/>
  <c r="AE84" i="42"/>
  <c r="AE59" i="56"/>
  <c r="AE60" i="56"/>
  <c r="AE133" i="33" s="1"/>
  <c r="AE139" i="44"/>
  <c r="AE73" i="44"/>
  <c r="AF74" i="44" s="1"/>
  <c r="AE139" i="45"/>
  <c r="AE73" i="45"/>
  <c r="AF74" i="45" s="1"/>
  <c r="AF104" i="33"/>
  <c r="AE139" i="32"/>
  <c r="AE73" i="32"/>
  <c r="AF74" i="32" s="1"/>
  <c r="AE43" i="33"/>
  <c r="AE68" i="1"/>
  <c r="AE52" i="56"/>
  <c r="AF278" i="51" l="1"/>
  <c r="AF85" i="41"/>
  <c r="AF61" i="41"/>
  <c r="AF287" i="51"/>
  <c r="AF85" i="49"/>
  <c r="AF61" i="49"/>
  <c r="AE84" i="43"/>
  <c r="AF284" i="51"/>
  <c r="AF85" i="46"/>
  <c r="AF61" i="46"/>
  <c r="AE46" i="33"/>
  <c r="AE49" i="59" s="1"/>
  <c r="AE139" i="1"/>
  <c r="AE73" i="1"/>
  <c r="AF74" i="1" s="1"/>
  <c r="AF280" i="51"/>
  <c r="AF85" i="43"/>
  <c r="AF61" i="43"/>
  <c r="AE84" i="49"/>
  <c r="AF283" i="51"/>
  <c r="AF85" i="45"/>
  <c r="AF61" i="45"/>
  <c r="AF282" i="51"/>
  <c r="AF85" i="44"/>
  <c r="AF61" i="44"/>
  <c r="AE84" i="47"/>
  <c r="AE84" i="41"/>
  <c r="AF101" i="1"/>
  <c r="AF209" i="33" s="1"/>
  <c r="AF66" i="1"/>
  <c r="AE84" i="32"/>
  <c r="AF285" i="51"/>
  <c r="AF85" i="47"/>
  <c r="AF61" i="47"/>
  <c r="AF281" i="51"/>
  <c r="AF85" i="40"/>
  <c r="AF61" i="40"/>
  <c r="AE84" i="46"/>
  <c r="AE48" i="56"/>
  <c r="AF277" i="51"/>
  <c r="AF85" i="32"/>
  <c r="AF61" i="32"/>
  <c r="AE132" i="33"/>
  <c r="AE75" i="59" s="1"/>
  <c r="AE61" i="56"/>
  <c r="AE38" i="33"/>
  <c r="AE44" i="33"/>
  <c r="AE40" i="33"/>
  <c r="AE42" i="33"/>
  <c r="AE47" i="59" s="1"/>
  <c r="AE84" i="45"/>
  <c r="AE84" i="44"/>
  <c r="AF286" i="51"/>
  <c r="AF85" i="48"/>
  <c r="AF61" i="48"/>
  <c r="AE84" i="48"/>
  <c r="AE355" i="33"/>
  <c r="AE88" i="42"/>
  <c r="AE87" i="42"/>
  <c r="AF279" i="51"/>
  <c r="AF85" i="42"/>
  <c r="AF61" i="42"/>
  <c r="AE84" i="40"/>
  <c r="AE363" i="33" l="1"/>
  <c r="AE88" i="49"/>
  <c r="AE87" i="49"/>
  <c r="CW50" i="57"/>
  <c r="AF78" i="32"/>
  <c r="AF67" i="32"/>
  <c r="AF128" i="32"/>
  <c r="AF77" i="32"/>
  <c r="AF112" i="32"/>
  <c r="AE84" i="1"/>
  <c r="AE358" i="33"/>
  <c r="AE87" i="44"/>
  <c r="AE88" i="44"/>
  <c r="CW53" i="57"/>
  <c r="AF67" i="43"/>
  <c r="AF128" i="43"/>
  <c r="AF78" i="43"/>
  <c r="AF77" i="43"/>
  <c r="AF112" i="43"/>
  <c r="AF276" i="51"/>
  <c r="AF85" i="1"/>
  <c r="AF49" i="33" s="1"/>
  <c r="AF51" i="59" s="1"/>
  <c r="AF61" i="1"/>
  <c r="AE356" i="33"/>
  <c r="AE87" i="43"/>
  <c r="AE88" i="43"/>
  <c r="CW52" i="57"/>
  <c r="AF67" i="42"/>
  <c r="AF128" i="42"/>
  <c r="AF77" i="42"/>
  <c r="AF78" i="42"/>
  <c r="AF112" i="42"/>
  <c r="AE361" i="33"/>
  <c r="AE88" i="47"/>
  <c r="AE87" i="47"/>
  <c r="AE134" i="33"/>
  <c r="AE76" i="59" s="1"/>
  <c r="AE62" i="56"/>
  <c r="AE135" i="33" s="1"/>
  <c r="AE360" i="33"/>
  <c r="AE87" i="46"/>
  <c r="AE88" i="46"/>
  <c r="CW51" i="57"/>
  <c r="AF67" i="41"/>
  <c r="AF77" i="41"/>
  <c r="AF128" i="41"/>
  <c r="AF78" i="41"/>
  <c r="AF112" i="41"/>
  <c r="CW59" i="57"/>
  <c r="AF67" i="48"/>
  <c r="AF128" i="48"/>
  <c r="AF77" i="48"/>
  <c r="AF78" i="48"/>
  <c r="AF112" i="48"/>
  <c r="CW55" i="57"/>
  <c r="AF67" i="44"/>
  <c r="AF78" i="44"/>
  <c r="AF128" i="44"/>
  <c r="AF77" i="44"/>
  <c r="AF112" i="44"/>
  <c r="CW56" i="57"/>
  <c r="AF78" i="45"/>
  <c r="AF77" i="45"/>
  <c r="AF67" i="45"/>
  <c r="AF128" i="45"/>
  <c r="AF112" i="45"/>
  <c r="CW54" i="57"/>
  <c r="AF77" i="40"/>
  <c r="AF67" i="40"/>
  <c r="AF128" i="40"/>
  <c r="AF78" i="40"/>
  <c r="AF112" i="40"/>
  <c r="AE357" i="33"/>
  <c r="AE88" i="40"/>
  <c r="AE83" i="40"/>
  <c r="AE87" i="40"/>
  <c r="CW60" i="57"/>
  <c r="AF128" i="49"/>
  <c r="AF67" i="49"/>
  <c r="AF77" i="49"/>
  <c r="AF78" i="49"/>
  <c r="AF112" i="49"/>
  <c r="AE359" i="33"/>
  <c r="AE88" i="45"/>
  <c r="AE87" i="45"/>
  <c r="CW57" i="57"/>
  <c r="AF128" i="46"/>
  <c r="AF67" i="46"/>
  <c r="AF77" i="46"/>
  <c r="AF78" i="46"/>
  <c r="AF112" i="46"/>
  <c r="CW58" i="57"/>
  <c r="AF67" i="47"/>
  <c r="AF77" i="47"/>
  <c r="AF78" i="47"/>
  <c r="AF128" i="47"/>
  <c r="AF112" i="47"/>
  <c r="AE354" i="33"/>
  <c r="AE87" i="41"/>
  <c r="AE88" i="41"/>
  <c r="AE353" i="33"/>
  <c r="AE88" i="32"/>
  <c r="AE87" i="32"/>
  <c r="AE207" i="51"/>
  <c r="AE223" i="51" s="1"/>
  <c r="AE398" i="33"/>
  <c r="AE90" i="42"/>
  <c r="AE132" i="42"/>
  <c r="AE133" i="42" s="1"/>
  <c r="AE134" i="42" s="1"/>
  <c r="AD79" i="42" s="1"/>
  <c r="AE148" i="42" s="1"/>
  <c r="AE130" i="42"/>
  <c r="AD129" i="42"/>
  <c r="AD131" i="42" s="1"/>
  <c r="AD140" i="42" s="1"/>
  <c r="AE362" i="33"/>
  <c r="AE88" i="48"/>
  <c r="AE87" i="48"/>
  <c r="AE326" i="33" l="1"/>
  <c r="AE339" i="33" s="1"/>
  <c r="B152" i="42"/>
  <c r="AF116" i="48"/>
  <c r="AF119" i="48"/>
  <c r="AF114" i="48"/>
  <c r="AF115" i="48" s="1"/>
  <c r="AF264" i="33" s="1"/>
  <c r="AF116" i="43"/>
  <c r="AF119" i="43"/>
  <c r="AF114" i="43"/>
  <c r="AF115" i="43" s="1"/>
  <c r="AF258" i="33" s="1"/>
  <c r="AE208" i="51"/>
  <c r="AE224" i="51" s="1"/>
  <c r="AE399" i="33"/>
  <c r="AE132" i="43"/>
  <c r="AE133" i="43" s="1"/>
  <c r="AE134" i="43" s="1"/>
  <c r="AD79" i="43" s="1"/>
  <c r="AE148" i="43" s="1"/>
  <c r="AE90" i="43"/>
  <c r="AD129" i="43"/>
  <c r="AD131" i="43" s="1"/>
  <c r="AD140" i="43" s="1"/>
  <c r="AE130" i="43"/>
  <c r="AF39" i="33"/>
  <c r="CW49" i="57"/>
  <c r="CW61" i="57" s="1"/>
  <c r="AF67" i="1"/>
  <c r="AF45" i="33" s="1"/>
  <c r="AF77" i="1"/>
  <c r="AF128" i="1"/>
  <c r="AF78" i="1"/>
  <c r="AF112" i="1"/>
  <c r="AF288" i="51"/>
  <c r="AF116" i="49"/>
  <c r="AF119" i="49"/>
  <c r="AF114" i="49"/>
  <c r="AF115" i="49" s="1"/>
  <c r="AF265" i="33" s="1"/>
  <c r="AE205" i="51"/>
  <c r="AE221" i="51" s="1"/>
  <c r="AE396" i="33"/>
  <c r="AE132" i="32"/>
  <c r="AE133" i="32" s="1"/>
  <c r="AE134" i="32" s="1"/>
  <c r="AD79" i="32" s="1"/>
  <c r="AE148" i="32" s="1"/>
  <c r="AE90" i="32"/>
  <c r="AE130" i="32"/>
  <c r="AD129" i="32"/>
  <c r="AD131" i="32" s="1"/>
  <c r="AD140" i="32" s="1"/>
  <c r="AE206" i="51"/>
  <c r="AE222" i="51" s="1"/>
  <c r="AE397" i="33"/>
  <c r="AE132" i="41"/>
  <c r="AE133" i="41" s="1"/>
  <c r="AE134" i="41" s="1"/>
  <c r="AD79" i="41" s="1"/>
  <c r="AE148" i="41" s="1"/>
  <c r="AE90" i="41"/>
  <c r="AE130" i="41"/>
  <c r="AD129" i="41"/>
  <c r="AD131" i="41" s="1"/>
  <c r="AD140" i="41" s="1"/>
  <c r="AF119" i="40"/>
  <c r="AF116" i="40"/>
  <c r="AF114" i="40"/>
  <c r="AF115" i="40" s="1"/>
  <c r="AF259" i="33" s="1"/>
  <c r="AE213" i="51"/>
  <c r="AE229" i="51" s="1"/>
  <c r="AE404" i="33"/>
  <c r="AE132" i="47"/>
  <c r="AE133" i="47" s="1"/>
  <c r="AE134" i="47" s="1"/>
  <c r="AD79" i="47" s="1"/>
  <c r="AE148" i="47" s="1"/>
  <c r="AE90" i="47"/>
  <c r="AD129" i="47"/>
  <c r="AD131" i="47" s="1"/>
  <c r="AD140" i="47" s="1"/>
  <c r="AE130" i="47"/>
  <c r="AE87" i="1"/>
  <c r="AE51" i="33" s="1"/>
  <c r="AE52" i="59" s="1"/>
  <c r="AE352" i="33"/>
  <c r="AE364" i="33" s="1"/>
  <c r="AE83" i="1"/>
  <c r="AE88" i="1"/>
  <c r="AE48" i="33"/>
  <c r="AF119" i="45"/>
  <c r="AF116" i="45"/>
  <c r="AF114" i="45"/>
  <c r="AF115" i="45" s="1"/>
  <c r="AF261" i="33" s="1"/>
  <c r="AE400" i="33"/>
  <c r="AE209" i="51"/>
  <c r="AE225" i="51" s="1"/>
  <c r="AE132" i="40"/>
  <c r="AE133" i="40" s="1"/>
  <c r="AE134" i="40" s="1"/>
  <c r="AE90" i="40"/>
  <c r="AD129" i="40"/>
  <c r="AD131" i="40" s="1"/>
  <c r="AE130" i="40"/>
  <c r="AF119" i="32"/>
  <c r="AF116" i="32"/>
  <c r="AF114" i="32"/>
  <c r="AF115" i="32" s="1"/>
  <c r="AF255" i="33" s="1"/>
  <c r="AF116" i="44"/>
  <c r="AF119" i="44"/>
  <c r="AF114" i="44"/>
  <c r="AF115" i="44" s="1"/>
  <c r="AF260" i="33" s="1"/>
  <c r="AF116" i="42"/>
  <c r="AF119" i="42"/>
  <c r="AF114" i="42"/>
  <c r="AF115" i="42" s="1"/>
  <c r="AF257" i="33" s="1"/>
  <c r="AF119" i="41"/>
  <c r="AF116" i="41"/>
  <c r="AF114" i="41"/>
  <c r="AF115" i="41" s="1"/>
  <c r="AF256" i="33" s="1"/>
  <c r="AE214" i="51"/>
  <c r="AE230" i="51" s="1"/>
  <c r="AE405" i="33"/>
  <c r="AE132" i="48"/>
  <c r="AE133" i="48" s="1"/>
  <c r="AE134" i="48" s="1"/>
  <c r="AD79" i="48" s="1"/>
  <c r="AE148" i="48" s="1"/>
  <c r="AE90" i="48"/>
  <c r="AE130" i="48"/>
  <c r="AD129" i="48"/>
  <c r="AD131" i="48" s="1"/>
  <c r="AD140" i="48" s="1"/>
  <c r="AE215" i="51"/>
  <c r="AE231" i="51" s="1"/>
  <c r="AE406" i="33"/>
  <c r="AE132" i="49"/>
  <c r="AE133" i="49" s="1"/>
  <c r="AE134" i="49" s="1"/>
  <c r="AD79" i="49" s="1"/>
  <c r="AE148" i="49" s="1"/>
  <c r="AE90" i="49"/>
  <c r="AD129" i="49"/>
  <c r="AD131" i="49" s="1"/>
  <c r="AD140" i="49" s="1"/>
  <c r="AE130" i="49"/>
  <c r="AE93" i="42"/>
  <c r="AE94" i="42" s="1"/>
  <c r="AE91" i="42"/>
  <c r="AF119" i="47"/>
  <c r="AF116" i="47"/>
  <c r="AF114" i="47"/>
  <c r="AF115" i="47" s="1"/>
  <c r="AF263" i="33" s="1"/>
  <c r="AE212" i="51"/>
  <c r="AE228" i="51" s="1"/>
  <c r="AE403" i="33"/>
  <c r="AE132" i="46"/>
  <c r="AE133" i="46" s="1"/>
  <c r="AE134" i="46" s="1"/>
  <c r="AD79" i="46" s="1"/>
  <c r="AE148" i="46" s="1"/>
  <c r="AE90" i="46"/>
  <c r="AE130" i="46"/>
  <c r="AD129" i="46"/>
  <c r="AD131" i="46" s="1"/>
  <c r="AD140" i="46" s="1"/>
  <c r="AE210" i="51"/>
  <c r="AE226" i="51" s="1"/>
  <c r="AE401" i="33"/>
  <c r="AE132" i="44"/>
  <c r="AE133" i="44" s="1"/>
  <c r="AE134" i="44" s="1"/>
  <c r="AD79" i="44" s="1"/>
  <c r="AE148" i="44" s="1"/>
  <c r="AE90" i="44"/>
  <c r="AD129" i="44"/>
  <c r="AD131" i="44" s="1"/>
  <c r="AD140" i="44" s="1"/>
  <c r="AE130" i="44"/>
  <c r="AF116" i="46"/>
  <c r="AF119" i="46"/>
  <c r="AF114" i="46"/>
  <c r="AF115" i="46" s="1"/>
  <c r="AF262" i="33" s="1"/>
  <c r="AE77" i="59"/>
  <c r="AF50" i="42"/>
  <c r="AF50" i="32"/>
  <c r="AF50" i="43"/>
  <c r="AF50" i="47"/>
  <c r="AF50" i="45"/>
  <c r="AF50" i="46"/>
  <c r="AF50" i="41"/>
  <c r="AF50" i="48"/>
  <c r="AF50" i="40"/>
  <c r="AF50" i="1"/>
  <c r="AF50" i="44"/>
  <c r="AF50" i="49"/>
  <c r="AE211" i="51"/>
  <c r="AE227" i="51" s="1"/>
  <c r="AE402" i="33"/>
  <c r="AE132" i="45"/>
  <c r="AE133" i="45" s="1"/>
  <c r="AE134" i="45" s="1"/>
  <c r="AD79" i="45" s="1"/>
  <c r="AE148" i="45" s="1"/>
  <c r="AE90" i="45"/>
  <c r="AE130" i="45"/>
  <c r="AD129" i="45"/>
  <c r="AD131" i="45" s="1"/>
  <c r="AD140" i="45" s="1"/>
  <c r="AF102" i="32" l="1"/>
  <c r="AF71" i="32" s="1"/>
  <c r="AF70" i="32" s="1"/>
  <c r="AF121" i="32"/>
  <c r="AF124" i="32"/>
  <c r="AE50" i="59"/>
  <c r="AE53" i="33"/>
  <c r="AE54" i="59" s="1"/>
  <c r="AE87" i="33"/>
  <c r="AE52" i="33"/>
  <c r="AE53" i="59" s="1"/>
  <c r="AE369" i="33"/>
  <c r="AE375" i="33" s="1"/>
  <c r="AE330" i="33"/>
  <c r="AE343" i="33" s="1"/>
  <c r="B152" i="45"/>
  <c r="AF102" i="45"/>
  <c r="AF71" i="45" s="1"/>
  <c r="AF70" i="45" s="1"/>
  <c r="AF121" i="45"/>
  <c r="AF124" i="45"/>
  <c r="AE93" i="49"/>
  <c r="AE94" i="49" s="1"/>
  <c r="AE91" i="49"/>
  <c r="AE204" i="51"/>
  <c r="AE220" i="51" s="1"/>
  <c r="AE395" i="33"/>
  <c r="AE132" i="1"/>
  <c r="AE133" i="1" s="1"/>
  <c r="AE134" i="1" s="1"/>
  <c r="AE90" i="1"/>
  <c r="AE130" i="1"/>
  <c r="AD129" i="1"/>
  <c r="AF121" i="47"/>
  <c r="AF124" i="47"/>
  <c r="AF102" i="47"/>
  <c r="AF71" i="47" s="1"/>
  <c r="AF70" i="47" s="1"/>
  <c r="AF119" i="1"/>
  <c r="AF116" i="1"/>
  <c r="AF114" i="1"/>
  <c r="AF115" i="1" s="1"/>
  <c r="AF254" i="33" s="1"/>
  <c r="AF48" i="59"/>
  <c r="AE93" i="43"/>
  <c r="AE94" i="43" s="1"/>
  <c r="AE91" i="43"/>
  <c r="AF121" i="46"/>
  <c r="AF124" i="46"/>
  <c r="AF102" i="46"/>
  <c r="AF71" i="46" s="1"/>
  <c r="AF70" i="46" s="1"/>
  <c r="AF102" i="41"/>
  <c r="AF71" i="41" s="1"/>
  <c r="AF70" i="41" s="1"/>
  <c r="AF124" i="41"/>
  <c r="AF121" i="41"/>
  <c r="AF102" i="40"/>
  <c r="AF71" i="40" s="1"/>
  <c r="AF70" i="40" s="1"/>
  <c r="AF121" i="40"/>
  <c r="AF124" i="40"/>
  <c r="AE93" i="32"/>
  <c r="AE94" i="32" s="1"/>
  <c r="AE91" i="32"/>
  <c r="AE93" i="45"/>
  <c r="AE94" i="45" s="1"/>
  <c r="AE91" i="45"/>
  <c r="AF102" i="49"/>
  <c r="AF71" i="49" s="1"/>
  <c r="AF70" i="49" s="1"/>
  <c r="AF121" i="49"/>
  <c r="AF124" i="49"/>
  <c r="AE332" i="33"/>
  <c r="AE345" i="33" s="1"/>
  <c r="B152" i="47"/>
  <c r="AF121" i="43"/>
  <c r="AF102" i="43"/>
  <c r="AF71" i="43" s="1"/>
  <c r="AF70" i="43" s="1"/>
  <c r="AF124" i="43"/>
  <c r="AE331" i="33"/>
  <c r="AE344" i="33" s="1"/>
  <c r="B152" i="46"/>
  <c r="AE93" i="47"/>
  <c r="AE94" i="47" s="1"/>
  <c r="AE91" i="47"/>
  <c r="AF121" i="42"/>
  <c r="AF102" i="42"/>
  <c r="AF71" i="42" s="1"/>
  <c r="AF70" i="42" s="1"/>
  <c r="AF124" i="42"/>
  <c r="AE93" i="41"/>
  <c r="AE94" i="41" s="1"/>
  <c r="AE91" i="41"/>
  <c r="AE324" i="33"/>
  <c r="AE337" i="33" s="1"/>
  <c r="B152" i="32"/>
  <c r="AF296" i="51"/>
  <c r="AF292" i="51"/>
  <c r="AF294" i="51"/>
  <c r="AF293" i="51"/>
  <c r="AF295" i="51"/>
  <c r="AF297" i="51"/>
  <c r="AF300" i="51"/>
  <c r="AF301" i="51"/>
  <c r="AF291" i="51"/>
  <c r="AF298" i="51"/>
  <c r="AF299" i="51"/>
  <c r="AE329" i="33"/>
  <c r="AE342" i="33" s="1"/>
  <c r="B152" i="44"/>
  <c r="AE325" i="33"/>
  <c r="AE338" i="33" s="1"/>
  <c r="B152" i="41"/>
  <c r="AF102" i="48"/>
  <c r="AF71" i="48" s="1"/>
  <c r="AF70" i="48" s="1"/>
  <c r="AF124" i="48"/>
  <c r="AF121" i="48"/>
  <c r="AE334" i="33"/>
  <c r="AE347" i="33" s="1"/>
  <c r="B152" i="49"/>
  <c r="AE333" i="33"/>
  <c r="AE346" i="33" s="1"/>
  <c r="B152" i="48"/>
  <c r="AE327" i="33"/>
  <c r="AE340" i="33" s="1"/>
  <c r="B152" i="43"/>
  <c r="AF121" i="44"/>
  <c r="AF102" i="44"/>
  <c r="AF71" i="44" s="1"/>
  <c r="AF70" i="44" s="1"/>
  <c r="AF124" i="44"/>
  <c r="AE93" i="48"/>
  <c r="AE94" i="48" s="1"/>
  <c r="AE91" i="48"/>
  <c r="AE93" i="46"/>
  <c r="AE94" i="46" s="1"/>
  <c r="AE91" i="46"/>
  <c r="AD72" i="59"/>
  <c r="AD140" i="40"/>
  <c r="AE93" i="40"/>
  <c r="AE94" i="40" s="1"/>
  <c r="AE91" i="40"/>
  <c r="AF290" i="51"/>
  <c r="AE71" i="59"/>
  <c r="AD79" i="40"/>
  <c r="AE148" i="40" s="1"/>
  <c r="AE93" i="44"/>
  <c r="AE94" i="44" s="1"/>
  <c r="AE91" i="44"/>
  <c r="AD131" i="1" l="1"/>
  <c r="AD137" i="1"/>
  <c r="AF165" i="33"/>
  <c r="AF86" i="48"/>
  <c r="AF159" i="33"/>
  <c r="AF86" i="43"/>
  <c r="AE69" i="59"/>
  <c r="AE136" i="1"/>
  <c r="AD79" i="1"/>
  <c r="AE148" i="1" s="1"/>
  <c r="AF162" i="33"/>
  <c r="AF86" i="45"/>
  <c r="AF161" i="33"/>
  <c r="AF86" i="44"/>
  <c r="AF157" i="33"/>
  <c r="AF86" i="41"/>
  <c r="AE93" i="1"/>
  <c r="AE94" i="1" s="1"/>
  <c r="AE91" i="1"/>
  <c r="AF305" i="51"/>
  <c r="AF309" i="51" s="1"/>
  <c r="AF304" i="51"/>
  <c r="AF160" i="33"/>
  <c r="AF86" i="40"/>
  <c r="AE328" i="33"/>
  <c r="AE341" i="33" s="1"/>
  <c r="B152" i="40"/>
  <c r="AE411" i="33"/>
  <c r="AE81" i="59" s="1"/>
  <c r="AE410" i="33"/>
  <c r="AE80" i="59" s="1"/>
  <c r="AE409" i="33"/>
  <c r="AE79" i="59" s="1"/>
  <c r="AE408" i="33"/>
  <c r="AE78" i="59" s="1"/>
  <c r="AF163" i="33"/>
  <c r="AF86" i="46"/>
  <c r="AF124" i="1"/>
  <c r="AF102" i="1"/>
  <c r="AF71" i="1" s="1"/>
  <c r="AF121" i="1"/>
  <c r="AF124" i="33" s="1"/>
  <c r="AF101" i="33" s="1"/>
  <c r="AF158" i="33"/>
  <c r="AF86" i="42"/>
  <c r="AF164" i="33"/>
  <c r="AF86" i="47"/>
  <c r="AF156" i="33"/>
  <c r="AF86" i="32"/>
  <c r="AF166" i="33"/>
  <c r="AF86" i="49"/>
  <c r="AF155" i="33" l="1"/>
  <c r="AF86" i="1"/>
  <c r="AF306" i="51"/>
  <c r="AF308" i="51"/>
  <c r="AF310" i="51" s="1"/>
  <c r="AF244" i="33"/>
  <c r="AF229" i="33"/>
  <c r="AE323" i="33"/>
  <c r="B152" i="1"/>
  <c r="AF247" i="33"/>
  <c r="AF232" i="33"/>
  <c r="AF240" i="33"/>
  <c r="AF225" i="33"/>
  <c r="AF245" i="33"/>
  <c r="AF230" i="33"/>
  <c r="AF246" i="33"/>
  <c r="AF231" i="33"/>
  <c r="AF248" i="33"/>
  <c r="AF233" i="33"/>
  <c r="AF243" i="33"/>
  <c r="AF228" i="33"/>
  <c r="AF249" i="33"/>
  <c r="AF234" i="33"/>
  <c r="AF241" i="33"/>
  <c r="AF226" i="33"/>
  <c r="AF250" i="33"/>
  <c r="AF235" i="33"/>
  <c r="AF242" i="33"/>
  <c r="AF227" i="33"/>
  <c r="AF56" i="33"/>
  <c r="AF70" i="1"/>
  <c r="AF5" i="59" s="1"/>
  <c r="AD70" i="59"/>
  <c r="AD140" i="1"/>
  <c r="AF55" i="59" l="1"/>
  <c r="AF55" i="33"/>
  <c r="AG59" i="33"/>
  <c r="AF56" i="59"/>
  <c r="AF57" i="33"/>
  <c r="AF57" i="59" s="1"/>
  <c r="AF64" i="33"/>
  <c r="AE366" i="33"/>
  <c r="AE336" i="33"/>
  <c r="AF355" i="51"/>
  <c r="AF347" i="51"/>
  <c r="AF345" i="51"/>
  <c r="AF348" i="51"/>
  <c r="AF353" i="51"/>
  <c r="AF351" i="51"/>
  <c r="AF349" i="51"/>
  <c r="AF352" i="51"/>
  <c r="AF354" i="51"/>
  <c r="AF346" i="51"/>
  <c r="AF350" i="51"/>
  <c r="AF344" i="51"/>
  <c r="AF167" i="33"/>
  <c r="AF184" i="33"/>
  <c r="AF239" i="33"/>
  <c r="AF251" i="33" s="1"/>
  <c r="AF224" i="33"/>
  <c r="AF236" i="33" s="1"/>
  <c r="AF113" i="33" l="1"/>
  <c r="AF119" i="33" s="1"/>
  <c r="AF186" i="33"/>
  <c r="AF185" i="33"/>
  <c r="AF114" i="33" s="1"/>
  <c r="AF61" i="59"/>
  <c r="AF65" i="33"/>
  <c r="AG84" i="33" s="1"/>
  <c r="AD9" i="59"/>
  <c r="AE376" i="33"/>
  <c r="AH61" i="33"/>
  <c r="AG60" i="33"/>
  <c r="AF71" i="33"/>
  <c r="AH59" i="59" l="1"/>
  <c r="AI62" i="33"/>
  <c r="AI60" i="59" s="1"/>
  <c r="AG58" i="59"/>
  <c r="AG4" i="56"/>
  <c r="AF63" i="59"/>
  <c r="AF70" i="33"/>
  <c r="AG9" i="55"/>
  <c r="AG91" i="33"/>
  <c r="AG8" i="55" l="1"/>
  <c r="AG107" i="41"/>
  <c r="AG106" i="41" s="1"/>
  <c r="AG109" i="41" s="1"/>
  <c r="AG103" i="41" s="1"/>
  <c r="AG107" i="32"/>
  <c r="AG106" i="32" s="1"/>
  <c r="AG109" i="32" s="1"/>
  <c r="AG103" i="32" s="1"/>
  <c r="AG107" i="1"/>
  <c r="AG107" i="42"/>
  <c r="AG106" i="42" s="1"/>
  <c r="AG109" i="42" s="1"/>
  <c r="AG103" i="42" s="1"/>
  <c r="AG107" i="40"/>
  <c r="AG106" i="40" s="1"/>
  <c r="AG109" i="40" s="1"/>
  <c r="AG103" i="40" s="1"/>
  <c r="AG107" i="45"/>
  <c r="AG106" i="45" s="1"/>
  <c r="AG109" i="45" s="1"/>
  <c r="AG103" i="45" s="1"/>
  <c r="AG107" i="47"/>
  <c r="AG106" i="47" s="1"/>
  <c r="AG109" i="47" s="1"/>
  <c r="AG103" i="47" s="1"/>
  <c r="AG107" i="43"/>
  <c r="AG106" i="43" s="1"/>
  <c r="AG109" i="43" s="1"/>
  <c r="AG103" i="43" s="1"/>
  <c r="AG107" i="46"/>
  <c r="AG106" i="46" s="1"/>
  <c r="AG109" i="46" s="1"/>
  <c r="AG103" i="46" s="1"/>
  <c r="AG107" i="48"/>
  <c r="AG106" i="48" s="1"/>
  <c r="AG109" i="48" s="1"/>
  <c r="AG103" i="48" s="1"/>
  <c r="AG107" i="44"/>
  <c r="AG106" i="44" s="1"/>
  <c r="AG109" i="44" s="1"/>
  <c r="AG103" i="44" s="1"/>
  <c r="AG107" i="49"/>
  <c r="AG106" i="49" s="1"/>
  <c r="AG109" i="49" s="1"/>
  <c r="AG103" i="49" s="1"/>
  <c r="AF62" i="59"/>
  <c r="AF81" i="1"/>
  <c r="AF62" i="1" s="1"/>
  <c r="AF63" i="1" s="1"/>
  <c r="AF81" i="42"/>
  <c r="AF62" i="42" s="1"/>
  <c r="AF63" i="42" s="1"/>
  <c r="AF81" i="32"/>
  <c r="AF62" i="32" s="1"/>
  <c r="AF63" i="32" s="1"/>
  <c r="AF81" i="41"/>
  <c r="AF62" i="41" s="1"/>
  <c r="AF63" i="41" s="1"/>
  <c r="AF81" i="46"/>
  <c r="AF62" i="46" s="1"/>
  <c r="AF63" i="46" s="1"/>
  <c r="AF81" i="44"/>
  <c r="AF62" i="44" s="1"/>
  <c r="AF63" i="44" s="1"/>
  <c r="AF81" i="40"/>
  <c r="AF62" i="40" s="1"/>
  <c r="AF63" i="40" s="1"/>
  <c r="AF81" i="45"/>
  <c r="AF62" i="45" s="1"/>
  <c r="AF63" i="45" s="1"/>
  <c r="AF3" i="56"/>
  <c r="AF81" i="47"/>
  <c r="AF62" i="47" s="1"/>
  <c r="AF63" i="47" s="1"/>
  <c r="AF81" i="49"/>
  <c r="AF62" i="49" s="1"/>
  <c r="AF63" i="49" s="1"/>
  <c r="AF81" i="48"/>
  <c r="AF62" i="48" s="1"/>
  <c r="AF63" i="48" s="1"/>
  <c r="AF81" i="43"/>
  <c r="AF62" i="43" s="1"/>
  <c r="AF63" i="43" s="1"/>
  <c r="AG72" i="33"/>
  <c r="AF155" i="40" l="1"/>
  <c r="AF64" i="40"/>
  <c r="AF65" i="40" s="1"/>
  <c r="AF68" i="40" s="1"/>
  <c r="AF64" i="46"/>
  <c r="AF65" i="46" s="1"/>
  <c r="AF68" i="46" s="1"/>
  <c r="AF155" i="46"/>
  <c r="AF155" i="32"/>
  <c r="AF64" i="32"/>
  <c r="AF65" i="32" s="1"/>
  <c r="AF68" i="32" s="1"/>
  <c r="AF64" i="45"/>
  <c r="AF65" i="45" s="1"/>
  <c r="AF68" i="45" s="1"/>
  <c r="AF155" i="45"/>
  <c r="AG101" i="48"/>
  <c r="AG219" i="33" s="1"/>
  <c r="AG66" i="48"/>
  <c r="AF155" i="47"/>
  <c r="AF64" i="47"/>
  <c r="AF65" i="47" s="1"/>
  <c r="AF68" i="47" s="1"/>
  <c r="AG101" i="45"/>
  <c r="AG216" i="33" s="1"/>
  <c r="AG66" i="45"/>
  <c r="AF64" i="49"/>
  <c r="AF65" i="49" s="1"/>
  <c r="AF68" i="49" s="1"/>
  <c r="AF155" i="49"/>
  <c r="AF155" i="42"/>
  <c r="AF64" i="42"/>
  <c r="AF65" i="42" s="1"/>
  <c r="AF68" i="42" s="1"/>
  <c r="AG101" i="47"/>
  <c r="AG218" i="33" s="1"/>
  <c r="AG66" i="47"/>
  <c r="AG97" i="33"/>
  <c r="AG106" i="1"/>
  <c r="AG64" i="59"/>
  <c r="AF64" i="44"/>
  <c r="AF65" i="44" s="1"/>
  <c r="AF68" i="44" s="1"/>
  <c r="AF155" i="44"/>
  <c r="AG101" i="49"/>
  <c r="AG220" i="33" s="1"/>
  <c r="AG66" i="49"/>
  <c r="AG101" i="42"/>
  <c r="AG212" i="33" s="1"/>
  <c r="AG66" i="42"/>
  <c r="AF64" i="48"/>
  <c r="AF65" i="48" s="1"/>
  <c r="AF68" i="48" s="1"/>
  <c r="AF155" i="48"/>
  <c r="AF64" i="41"/>
  <c r="AF65" i="41" s="1"/>
  <c r="AF68" i="41" s="1"/>
  <c r="AF155" i="41"/>
  <c r="AG101" i="43"/>
  <c r="AG213" i="33" s="1"/>
  <c r="AG66" i="43"/>
  <c r="AG101" i="41"/>
  <c r="AG211" i="33" s="1"/>
  <c r="AG66" i="41"/>
  <c r="AF64" i="43"/>
  <c r="AF65" i="43" s="1"/>
  <c r="AF68" i="43" s="1"/>
  <c r="AF155" i="43"/>
  <c r="AF37" i="56"/>
  <c r="AF38" i="56" s="1"/>
  <c r="AF55" i="56"/>
  <c r="AF56" i="56" s="1"/>
  <c r="AF47" i="56"/>
  <c r="AF42" i="56"/>
  <c r="AF43" i="56" s="1"/>
  <c r="AF64" i="1"/>
  <c r="AF65" i="1" s="1"/>
  <c r="AF155" i="1"/>
  <c r="AG101" i="44"/>
  <c r="AG215" i="33" s="1"/>
  <c r="AG66" i="44"/>
  <c r="AG101" i="46"/>
  <c r="AG217" i="33" s="1"/>
  <c r="AG66" i="46"/>
  <c r="AG101" i="40"/>
  <c r="AG214" i="33" s="1"/>
  <c r="AG66" i="40"/>
  <c r="AG101" i="32"/>
  <c r="AG210" i="33" s="1"/>
  <c r="AG66" i="32"/>
  <c r="AG90" i="33"/>
  <c r="AG83" i="33"/>
  <c r="AF139" i="49" l="1"/>
  <c r="AF73" i="49"/>
  <c r="AG74" i="49" s="1"/>
  <c r="AF139" i="42"/>
  <c r="AF73" i="42"/>
  <c r="AG74" i="42" s="1"/>
  <c r="AG109" i="1"/>
  <c r="AG103" i="1" s="1"/>
  <c r="AG96" i="33"/>
  <c r="AF139" i="47"/>
  <c r="AF73" i="47"/>
  <c r="AG74" i="47" s="1"/>
  <c r="AG104" i="33"/>
  <c r="AF73" i="48"/>
  <c r="AG74" i="48" s="1"/>
  <c r="AF139" i="48"/>
  <c r="AF43" i="33"/>
  <c r="AF68" i="1"/>
  <c r="AF52" i="56"/>
  <c r="AF139" i="46"/>
  <c r="AF73" i="46"/>
  <c r="AG74" i="46" s="1"/>
  <c r="AF84" i="44"/>
  <c r="AF139" i="44"/>
  <c r="AF73" i="44"/>
  <c r="AG74" i="44" s="1"/>
  <c r="AG41" i="56"/>
  <c r="AG46" i="56"/>
  <c r="AF49" i="56"/>
  <c r="AF59" i="56"/>
  <c r="AF60" i="56"/>
  <c r="AF133" i="33" s="1"/>
  <c r="AF73" i="45"/>
  <c r="AG74" i="45" s="1"/>
  <c r="AF139" i="45"/>
  <c r="AF84" i="45"/>
  <c r="AF139" i="40"/>
  <c r="AF73" i="40"/>
  <c r="AG74" i="40" s="1"/>
  <c r="AF139" i="43"/>
  <c r="AF73" i="43"/>
  <c r="AG74" i="43" s="1"/>
  <c r="AF139" i="32"/>
  <c r="AF73" i="32"/>
  <c r="AG74" i="32" s="1"/>
  <c r="AF73" i="41"/>
  <c r="AG74" i="41" s="1"/>
  <c r="AF139" i="41"/>
  <c r="AG278" i="51" l="1"/>
  <c r="AG85" i="41"/>
  <c r="AG61" i="41"/>
  <c r="AG277" i="51"/>
  <c r="AG85" i="32"/>
  <c r="AG61" i="32"/>
  <c r="AG284" i="51"/>
  <c r="AG85" i="46"/>
  <c r="AG61" i="46"/>
  <c r="AF84" i="32"/>
  <c r="AF84" i="43"/>
  <c r="AG280" i="51"/>
  <c r="AG85" i="43"/>
  <c r="AG61" i="43"/>
  <c r="AF359" i="33"/>
  <c r="AF87" i="45"/>
  <c r="AF88" i="45"/>
  <c r="AG287" i="51"/>
  <c r="AG85" i="49"/>
  <c r="AG61" i="49"/>
  <c r="AF38" i="33"/>
  <c r="AF40" i="33"/>
  <c r="AF42" i="33"/>
  <c r="AF47" i="59" s="1"/>
  <c r="AF44" i="33"/>
  <c r="AF84" i="46"/>
  <c r="AG286" i="51"/>
  <c r="AG85" i="48"/>
  <c r="AG61" i="48"/>
  <c r="AG285" i="51"/>
  <c r="AG85" i="47"/>
  <c r="AG61" i="47"/>
  <c r="AG283" i="51"/>
  <c r="AG85" i="45"/>
  <c r="AG61" i="45"/>
  <c r="AF84" i="49"/>
  <c r="AF358" i="33"/>
  <c r="AF88" i="44"/>
  <c r="AF87" i="44"/>
  <c r="AG281" i="51"/>
  <c r="AG85" i="40"/>
  <c r="AG61" i="40"/>
  <c r="AF84" i="40"/>
  <c r="AF84" i="42"/>
  <c r="AG282" i="51"/>
  <c r="AG85" i="44"/>
  <c r="AG61" i="44"/>
  <c r="AF84" i="41"/>
  <c r="AF46" i="33"/>
  <c r="AF49" i="59" s="1"/>
  <c r="AF84" i="1"/>
  <c r="AF73" i="1"/>
  <c r="AG74" i="1" s="1"/>
  <c r="AF139" i="1"/>
  <c r="AF84" i="48"/>
  <c r="AF84" i="47"/>
  <c r="AG101" i="1"/>
  <c r="AG209" i="33" s="1"/>
  <c r="AG66" i="1"/>
  <c r="AG279" i="51"/>
  <c r="AG85" i="42"/>
  <c r="AG61" i="42"/>
  <c r="AF132" i="33"/>
  <c r="AF75" i="59" s="1"/>
  <c r="AF61" i="56"/>
  <c r="AF48" i="56"/>
  <c r="AF360" i="33" l="1"/>
  <c r="AF88" i="46"/>
  <c r="AF87" i="46"/>
  <c r="CX60" i="57"/>
  <c r="AG128" i="49"/>
  <c r="AG67" i="49"/>
  <c r="AG77" i="49"/>
  <c r="AG78" i="49"/>
  <c r="AG112" i="49"/>
  <c r="CX57" i="57"/>
  <c r="AG128" i="46"/>
  <c r="AG77" i="46"/>
  <c r="AG78" i="46"/>
  <c r="AG67" i="46"/>
  <c r="AG112" i="46"/>
  <c r="AF88" i="1"/>
  <c r="AF352" i="33"/>
  <c r="AF48" i="33"/>
  <c r="AF87" i="1"/>
  <c r="AF361" i="33"/>
  <c r="AF87" i="47"/>
  <c r="AF88" i="47"/>
  <c r="AF362" i="33"/>
  <c r="AF88" i="48"/>
  <c r="AF87" i="48"/>
  <c r="AF356" i="33"/>
  <c r="AF87" i="43"/>
  <c r="AF88" i="43"/>
  <c r="AF355" i="33"/>
  <c r="AF87" i="42"/>
  <c r="AF88" i="42"/>
  <c r="CX54" i="57"/>
  <c r="AG77" i="40"/>
  <c r="AG67" i="40"/>
  <c r="AG128" i="40"/>
  <c r="AG78" i="40"/>
  <c r="AG112" i="40"/>
  <c r="AF210" i="51"/>
  <c r="AF226" i="51" s="1"/>
  <c r="AF401" i="33"/>
  <c r="AF132" i="44"/>
  <c r="AF133" i="44" s="1"/>
  <c r="AF134" i="44" s="1"/>
  <c r="AE79" i="44" s="1"/>
  <c r="AF148" i="44" s="1"/>
  <c r="AF90" i="44"/>
  <c r="AF130" i="44"/>
  <c r="AE129" i="44"/>
  <c r="AE131" i="44" s="1"/>
  <c r="AE140" i="44" s="1"/>
  <c r="CX50" i="57"/>
  <c r="AG128" i="32"/>
  <c r="AG78" i="32"/>
  <c r="AG77" i="32"/>
  <c r="AG67" i="32"/>
  <c r="AG112" i="32"/>
  <c r="AF353" i="33"/>
  <c r="AF88" i="32"/>
  <c r="AF87" i="32"/>
  <c r="CX56" i="57"/>
  <c r="AG67" i="45"/>
  <c r="AG77" i="45"/>
  <c r="AG78" i="45"/>
  <c r="AG128" i="45"/>
  <c r="AG112" i="45"/>
  <c r="CX51" i="57"/>
  <c r="AG67" i="41"/>
  <c r="AG128" i="41"/>
  <c r="AG77" i="41"/>
  <c r="AG78" i="41"/>
  <c r="AG112" i="41"/>
  <c r="AG276" i="51"/>
  <c r="AG85" i="1"/>
  <c r="AG49" i="33" s="1"/>
  <c r="AG51" i="59" s="1"/>
  <c r="AG61" i="1"/>
  <c r="AF354" i="33"/>
  <c r="AF87" i="41"/>
  <c r="AF88" i="41"/>
  <c r="AF363" i="33"/>
  <c r="AF88" i="49"/>
  <c r="AF87" i="49"/>
  <c r="CX55" i="57"/>
  <c r="AG128" i="44"/>
  <c r="AG78" i="44"/>
  <c r="AG67" i="44"/>
  <c r="AG77" i="44"/>
  <c r="AG112" i="44"/>
  <c r="AF211" i="51"/>
  <c r="AF227" i="51" s="1"/>
  <c r="AF402" i="33"/>
  <c r="AF132" i="45"/>
  <c r="AF133" i="45" s="1"/>
  <c r="AF134" i="45" s="1"/>
  <c r="AE79" i="45" s="1"/>
  <c r="AF148" i="45" s="1"/>
  <c r="AF90" i="45"/>
  <c r="AE129" i="45"/>
  <c r="AE131" i="45" s="1"/>
  <c r="AE140" i="45" s="1"/>
  <c r="AF130" i="45"/>
  <c r="AF357" i="33"/>
  <c r="AF88" i="40"/>
  <c r="AF83" i="40"/>
  <c r="AF87" i="40"/>
  <c r="CX53" i="57"/>
  <c r="AG67" i="43"/>
  <c r="AG78" i="43"/>
  <c r="AG128" i="43"/>
  <c r="AG77" i="43"/>
  <c r="AG112" i="43"/>
  <c r="AF134" i="33"/>
  <c r="AF76" i="59" s="1"/>
  <c r="AF62" i="56"/>
  <c r="AF135" i="33" s="1"/>
  <c r="CX58" i="57"/>
  <c r="AG67" i="47"/>
  <c r="AG77" i="47"/>
  <c r="AG128" i="47"/>
  <c r="AG78" i="47"/>
  <c r="AG112" i="47"/>
  <c r="CX59" i="57"/>
  <c r="AG67" i="48"/>
  <c r="AG78" i="48"/>
  <c r="AG77" i="48"/>
  <c r="AG128" i="48"/>
  <c r="AG112" i="48"/>
  <c r="CX52" i="57"/>
  <c r="AG78" i="42"/>
  <c r="AG128" i="42"/>
  <c r="AG77" i="42"/>
  <c r="AG67" i="42"/>
  <c r="AG112" i="42"/>
  <c r="AF51" i="33" l="1"/>
  <c r="AF52" i="59" s="1"/>
  <c r="AF364" i="33"/>
  <c r="AG116" i="46"/>
  <c r="AG119" i="46"/>
  <c r="AG114" i="46"/>
  <c r="AG115" i="46" s="1"/>
  <c r="AG262" i="33" s="1"/>
  <c r="AF330" i="33"/>
  <c r="AF343" i="33" s="1"/>
  <c r="AF213" i="51"/>
  <c r="AF229" i="51" s="1"/>
  <c r="AF404" i="33"/>
  <c r="AF132" i="47"/>
  <c r="AF133" i="47" s="1"/>
  <c r="AF134" i="47" s="1"/>
  <c r="AE79" i="47" s="1"/>
  <c r="AF148" i="47" s="1"/>
  <c r="AF90" i="47"/>
  <c r="AE129" i="47"/>
  <c r="AE131" i="47" s="1"/>
  <c r="AE140" i="47" s="1"/>
  <c r="AF130" i="47"/>
  <c r="AG119" i="44"/>
  <c r="AG116" i="44"/>
  <c r="AG114" i="44"/>
  <c r="AG115" i="44" s="1"/>
  <c r="AG260" i="33" s="1"/>
  <c r="AG116" i="32"/>
  <c r="AG119" i="32"/>
  <c r="AG114" i="32"/>
  <c r="AG115" i="32" s="1"/>
  <c r="AG255" i="33" s="1"/>
  <c r="AF77" i="59"/>
  <c r="AG50" i="42"/>
  <c r="AG50" i="1"/>
  <c r="AG50" i="32"/>
  <c r="AG50" i="43"/>
  <c r="AG50" i="45"/>
  <c r="AG50" i="49"/>
  <c r="AG50" i="47"/>
  <c r="AG50" i="46"/>
  <c r="AG50" i="44"/>
  <c r="AG50" i="40"/>
  <c r="AG50" i="41"/>
  <c r="AG50" i="48"/>
  <c r="AG116" i="49"/>
  <c r="AG119" i="49"/>
  <c r="AG114" i="49"/>
  <c r="AG115" i="49" s="1"/>
  <c r="AG265" i="33" s="1"/>
  <c r="AF214" i="51"/>
  <c r="AF230" i="51" s="1"/>
  <c r="AF405" i="33"/>
  <c r="AF132" i="48"/>
  <c r="AF133" i="48" s="1"/>
  <c r="AF134" i="48" s="1"/>
  <c r="AE79" i="48" s="1"/>
  <c r="AF148" i="48" s="1"/>
  <c r="AF90" i="48"/>
  <c r="AE129" i="48"/>
  <c r="AE131" i="48" s="1"/>
  <c r="AE140" i="48" s="1"/>
  <c r="AF130" i="48"/>
  <c r="AF215" i="51"/>
  <c r="AF231" i="51" s="1"/>
  <c r="AF406" i="33"/>
  <c r="AF132" i="49"/>
  <c r="AF133" i="49" s="1"/>
  <c r="AF134" i="49" s="1"/>
  <c r="AE79" i="49" s="1"/>
  <c r="AF148" i="49" s="1"/>
  <c r="AF90" i="49"/>
  <c r="AF130" i="49"/>
  <c r="AE129" i="49"/>
  <c r="AE131" i="49" s="1"/>
  <c r="AE140" i="49" s="1"/>
  <c r="AF206" i="51"/>
  <c r="AF222" i="51" s="1"/>
  <c r="AF397" i="33"/>
  <c r="AF132" i="41"/>
  <c r="AF133" i="41" s="1"/>
  <c r="AF134" i="41" s="1"/>
  <c r="AE79" i="41" s="1"/>
  <c r="AF148" i="41" s="1"/>
  <c r="AF90" i="41"/>
  <c r="AF130" i="41"/>
  <c r="AE129" i="41"/>
  <c r="AE131" i="41" s="1"/>
  <c r="AE140" i="41" s="1"/>
  <c r="AF93" i="44"/>
  <c r="AF94" i="44" s="1"/>
  <c r="AF91" i="44"/>
  <c r="AG288" i="51"/>
  <c r="CX49" i="57"/>
  <c r="CX61" i="57" s="1"/>
  <c r="AG39" i="33"/>
  <c r="AG67" i="1"/>
  <c r="AG45" i="33" s="1"/>
  <c r="AG78" i="1"/>
  <c r="AG77" i="1"/>
  <c r="AG128" i="1"/>
  <c r="AG112" i="1"/>
  <c r="AG116" i="43"/>
  <c r="AG119" i="43"/>
  <c r="AG114" i="43"/>
  <c r="AG115" i="43" s="1"/>
  <c r="AG258" i="33" s="1"/>
  <c r="AG119" i="42"/>
  <c r="AG116" i="42"/>
  <c r="AG114" i="42"/>
  <c r="AG115" i="42" s="1"/>
  <c r="AG257" i="33" s="1"/>
  <c r="AF209" i="51"/>
  <c r="AF225" i="51" s="1"/>
  <c r="AF400" i="33"/>
  <c r="AF132" i="40"/>
  <c r="AF133" i="40" s="1"/>
  <c r="AF134" i="40" s="1"/>
  <c r="AF90" i="40"/>
  <c r="AE129" i="40"/>
  <c r="AE131" i="40" s="1"/>
  <c r="AF130" i="40"/>
  <c r="AF207" i="51"/>
  <c r="AF223" i="51" s="1"/>
  <c r="AF398" i="33"/>
  <c r="AF90" i="42"/>
  <c r="AF132" i="42"/>
  <c r="AF133" i="42" s="1"/>
  <c r="AF134" i="42" s="1"/>
  <c r="AE79" i="42" s="1"/>
  <c r="AF148" i="42" s="1"/>
  <c r="AF130" i="42"/>
  <c r="AE129" i="42"/>
  <c r="AE131" i="42" s="1"/>
  <c r="AE140" i="42" s="1"/>
  <c r="AF205" i="51"/>
  <c r="AF221" i="51" s="1"/>
  <c r="AF396" i="33"/>
  <c r="AF132" i="32"/>
  <c r="AF133" i="32" s="1"/>
  <c r="AF134" i="32" s="1"/>
  <c r="AE79" i="32" s="1"/>
  <c r="AF148" i="32" s="1"/>
  <c r="AF90" i="32"/>
  <c r="AE129" i="32"/>
  <c r="AE131" i="32" s="1"/>
  <c r="AE140" i="32" s="1"/>
  <c r="AF130" i="32"/>
  <c r="AF50" i="59"/>
  <c r="H82" i="27"/>
  <c r="J82" i="27" s="1"/>
  <c r="AF53" i="33"/>
  <c r="AF54" i="59" s="1"/>
  <c r="AF87" i="33"/>
  <c r="AF52" i="33"/>
  <c r="AF53" i="59" s="1"/>
  <c r="AF369" i="33"/>
  <c r="AF375" i="33" s="1"/>
  <c r="B145" i="44"/>
  <c r="AF329" i="33"/>
  <c r="AF342" i="33" s="1"/>
  <c r="AG119" i="45"/>
  <c r="AG116" i="45"/>
  <c r="AG114" i="45"/>
  <c r="AG115" i="45" s="1"/>
  <c r="AG261" i="33" s="1"/>
  <c r="AG116" i="48"/>
  <c r="AG119" i="48"/>
  <c r="AG114" i="48"/>
  <c r="AG115" i="48" s="1"/>
  <c r="AG264" i="33" s="1"/>
  <c r="AG119" i="41"/>
  <c r="AG116" i="41"/>
  <c r="AG114" i="41"/>
  <c r="AG115" i="41" s="1"/>
  <c r="AG256" i="33" s="1"/>
  <c r="AG119" i="47"/>
  <c r="AG116" i="47"/>
  <c r="AG114" i="47"/>
  <c r="AG115" i="47" s="1"/>
  <c r="AG263" i="33" s="1"/>
  <c r="AF204" i="51"/>
  <c r="AF220" i="51" s="1"/>
  <c r="AF395" i="33"/>
  <c r="AF132" i="1"/>
  <c r="AF133" i="1" s="1"/>
  <c r="AF134" i="1" s="1"/>
  <c r="AF90" i="1"/>
  <c r="AE129" i="1"/>
  <c r="AF130" i="1"/>
  <c r="B145" i="45"/>
  <c r="AF212" i="51"/>
  <c r="AF228" i="51" s="1"/>
  <c r="AF403" i="33"/>
  <c r="AF132" i="46"/>
  <c r="AF133" i="46" s="1"/>
  <c r="AF134" i="46" s="1"/>
  <c r="AE79" i="46" s="1"/>
  <c r="AF148" i="46" s="1"/>
  <c r="AF90" i="46"/>
  <c r="AE129" i="46"/>
  <c r="AE131" i="46" s="1"/>
  <c r="AE140" i="46" s="1"/>
  <c r="AF130" i="46"/>
  <c r="AG116" i="40"/>
  <c r="AG119" i="40"/>
  <c r="AG114" i="40"/>
  <c r="AG115" i="40" s="1"/>
  <c r="AG259" i="33" s="1"/>
  <c r="AF93" i="45"/>
  <c r="AF94" i="45" s="1"/>
  <c r="AF91" i="45"/>
  <c r="AF208" i="51"/>
  <c r="AF224" i="51" s="1"/>
  <c r="AF399" i="33"/>
  <c r="AF132" i="43"/>
  <c r="AF133" i="43" s="1"/>
  <c r="AF134" i="43" s="1"/>
  <c r="AE79" i="43" s="1"/>
  <c r="AF148" i="43" s="1"/>
  <c r="AF90" i="43"/>
  <c r="AE129" i="43"/>
  <c r="AE131" i="43" s="1"/>
  <c r="AE140" i="43" s="1"/>
  <c r="AF130" i="43"/>
  <c r="AF93" i="32" l="1"/>
  <c r="AF94" i="32" s="1"/>
  <c r="AF91" i="32"/>
  <c r="AF331" i="33"/>
  <c r="AF344" i="33" s="1"/>
  <c r="B145" i="41"/>
  <c r="AG48" i="59"/>
  <c r="AG294" i="51"/>
  <c r="AG297" i="51"/>
  <c r="AG295" i="51"/>
  <c r="AG298" i="51"/>
  <c r="AG299" i="51"/>
  <c r="AG291" i="51"/>
  <c r="AG300" i="51"/>
  <c r="AG292" i="51"/>
  <c r="AG301" i="51"/>
  <c r="AG293" i="51"/>
  <c r="AG296" i="51"/>
  <c r="AE131" i="1"/>
  <c r="AE137" i="1"/>
  <c r="AF93" i="49"/>
  <c r="AF94" i="49" s="1"/>
  <c r="AF91" i="49"/>
  <c r="AG102" i="40"/>
  <c r="AG71" i="40" s="1"/>
  <c r="AG70" i="40" s="1"/>
  <c r="AG124" i="40"/>
  <c r="AG121" i="40"/>
  <c r="AG290" i="51"/>
  <c r="AE72" i="59"/>
  <c r="AE140" i="40"/>
  <c r="B145" i="48"/>
  <c r="B145" i="42"/>
  <c r="AF409" i="33"/>
  <c r="AF79" i="59" s="1"/>
  <c r="AF411" i="33"/>
  <c r="AF81" i="59" s="1"/>
  <c r="AF410" i="33"/>
  <c r="AF80" i="59" s="1"/>
  <c r="AF408" i="33"/>
  <c r="AF78" i="59" s="1"/>
  <c r="AF93" i="42"/>
  <c r="AF94" i="42" s="1"/>
  <c r="AF91" i="42"/>
  <c r="B145" i="43"/>
  <c r="AF93" i="48"/>
  <c r="AF94" i="48" s="1"/>
  <c r="AF91" i="48"/>
  <c r="AG121" i="32"/>
  <c r="AG124" i="32"/>
  <c r="AG102" i="32"/>
  <c r="AG71" i="32" s="1"/>
  <c r="AG70" i="32" s="1"/>
  <c r="AF332" i="33"/>
  <c r="AF345" i="33" s="1"/>
  <c r="AF333" i="33"/>
  <c r="AF346" i="33" s="1"/>
  <c r="AF326" i="33"/>
  <c r="AF339" i="33" s="1"/>
  <c r="AG121" i="44"/>
  <c r="AG102" i="44"/>
  <c r="AG71" i="44" s="1"/>
  <c r="AG70" i="44" s="1"/>
  <c r="AG124" i="44"/>
  <c r="AF93" i="47"/>
  <c r="AF94" i="47" s="1"/>
  <c r="AF91" i="47"/>
  <c r="AG102" i="42"/>
  <c r="AG71" i="42" s="1"/>
  <c r="AG70" i="42" s="1"/>
  <c r="AG121" i="42"/>
  <c r="AG124" i="42"/>
  <c r="AF93" i="46"/>
  <c r="AF94" i="46" s="1"/>
  <c r="AF91" i="46"/>
  <c r="AF325" i="33"/>
  <c r="AF338" i="33" s="1"/>
  <c r="B145" i="49"/>
  <c r="B145" i="47"/>
  <c r="AG102" i="48"/>
  <c r="AG71" i="48" s="1"/>
  <c r="AG70" i="48" s="1"/>
  <c r="AG121" i="48"/>
  <c r="AG124" i="48"/>
  <c r="AG102" i="45"/>
  <c r="AG71" i="45" s="1"/>
  <c r="AG70" i="45" s="1"/>
  <c r="AG121" i="45"/>
  <c r="AG124" i="45"/>
  <c r="AG121" i="46"/>
  <c r="AG124" i="46"/>
  <c r="AG102" i="46"/>
  <c r="AG71" i="46" s="1"/>
  <c r="AG70" i="46" s="1"/>
  <c r="B145" i="46"/>
  <c r="AF93" i="1"/>
  <c r="AF94" i="1" s="1"/>
  <c r="AF91" i="1"/>
  <c r="AG102" i="47"/>
  <c r="AG71" i="47" s="1"/>
  <c r="AG70" i="47" s="1"/>
  <c r="AG121" i="47"/>
  <c r="AG124" i="47"/>
  <c r="AF327" i="33"/>
  <c r="AF340" i="33" s="1"/>
  <c r="AG121" i="43"/>
  <c r="AG102" i="43"/>
  <c r="AG71" i="43" s="1"/>
  <c r="AG70" i="43" s="1"/>
  <c r="AG124" i="43"/>
  <c r="AF324" i="33"/>
  <c r="AF337" i="33" s="1"/>
  <c r="AF93" i="41"/>
  <c r="AF94" i="41" s="1"/>
  <c r="AF91" i="41"/>
  <c r="AF93" i="40"/>
  <c r="AF94" i="40" s="1"/>
  <c r="AF91" i="40"/>
  <c r="AG102" i="41"/>
  <c r="AG71" i="41" s="1"/>
  <c r="AG70" i="41" s="1"/>
  <c r="AG124" i="41"/>
  <c r="AG121" i="41"/>
  <c r="AG102" i="49"/>
  <c r="AG71" i="49" s="1"/>
  <c r="AG70" i="49" s="1"/>
  <c r="AG121" i="49"/>
  <c r="AG124" i="49"/>
  <c r="B145" i="32"/>
  <c r="AF69" i="59"/>
  <c r="AE79" i="1"/>
  <c r="AF148" i="1" s="1"/>
  <c r="AF136" i="1"/>
  <c r="AF334" i="33"/>
  <c r="AF347" i="33" s="1"/>
  <c r="AF71" i="59"/>
  <c r="AE79" i="40"/>
  <c r="AF148" i="40" s="1"/>
  <c r="AF93" i="43"/>
  <c r="AF94" i="43" s="1"/>
  <c r="AF91" i="43"/>
  <c r="AG119" i="1"/>
  <c r="AG116" i="1"/>
  <c r="AG114" i="1"/>
  <c r="AG115" i="1" s="1"/>
  <c r="AG254" i="33" s="1"/>
  <c r="AG158" i="33" l="1"/>
  <c r="AG86" i="42"/>
  <c r="AG160" i="33"/>
  <c r="AG86" i="40"/>
  <c r="AF328" i="33"/>
  <c r="AF341" i="33" s="1"/>
  <c r="B145" i="40"/>
  <c r="AG159" i="33"/>
  <c r="AG86" i="43"/>
  <c r="AG161" i="33"/>
  <c r="AG86" i="44"/>
  <c r="AE70" i="59"/>
  <c r="AE140" i="1"/>
  <c r="AG165" i="33"/>
  <c r="AG86" i="48"/>
  <c r="AG166" i="33"/>
  <c r="AG86" i="49"/>
  <c r="AG121" i="1"/>
  <c r="AG124" i="33" s="1"/>
  <c r="AG101" i="33" s="1"/>
  <c r="AG124" i="1"/>
  <c r="AG102" i="1"/>
  <c r="AG71" i="1" s="1"/>
  <c r="AG163" i="33"/>
  <c r="AG86" i="46"/>
  <c r="AF323" i="33"/>
  <c r="AG164" i="33"/>
  <c r="AG86" i="47"/>
  <c r="AG305" i="51"/>
  <c r="AG309" i="51" s="1"/>
  <c r="AG304" i="51"/>
  <c r="AG156" i="33"/>
  <c r="AG86" i="32"/>
  <c r="AG162" i="33"/>
  <c r="AG86" i="45"/>
  <c r="AG157" i="33"/>
  <c r="AG86" i="41"/>
  <c r="AG240" i="33" l="1"/>
  <c r="AG225" i="33"/>
  <c r="AG247" i="33"/>
  <c r="AG232" i="33"/>
  <c r="AG249" i="33"/>
  <c r="AG234" i="33"/>
  <c r="AG248" i="33"/>
  <c r="AG233" i="33"/>
  <c r="AG56" i="33"/>
  <c r="AG70" i="1"/>
  <c r="AG5" i="59" s="1"/>
  <c r="AG250" i="33"/>
  <c r="AG235" i="33"/>
  <c r="AG243" i="33"/>
  <c r="AG228" i="33"/>
  <c r="AG244" i="33"/>
  <c r="AG229" i="33"/>
  <c r="B145" i="1"/>
  <c r="AG245" i="33"/>
  <c r="AG230" i="33"/>
  <c r="AG306" i="51"/>
  <c r="AG308" i="51"/>
  <c r="AG310" i="51" s="1"/>
  <c r="AF366" i="33"/>
  <c r="AF336" i="33"/>
  <c r="AG155" i="33"/>
  <c r="AG86" i="1"/>
  <c r="AG241" i="33"/>
  <c r="AG226" i="33"/>
  <c r="AG246" i="33"/>
  <c r="AG231" i="33"/>
  <c r="AG242" i="33"/>
  <c r="AG227" i="33"/>
  <c r="AG167" i="33" l="1"/>
  <c r="AG184" i="33"/>
  <c r="AG239" i="33"/>
  <c r="AG251" i="33" s="1"/>
  <c r="AG224" i="33"/>
  <c r="AG236" i="33" s="1"/>
  <c r="AG55" i="59"/>
  <c r="AG55" i="33"/>
  <c r="AH59" i="33"/>
  <c r="AG355" i="51"/>
  <c r="AG348" i="51"/>
  <c r="AG347" i="51"/>
  <c r="AG350" i="51"/>
  <c r="AG351" i="51"/>
  <c r="AG349" i="51"/>
  <c r="AG346" i="51"/>
  <c r="AG354" i="51"/>
  <c r="AG344" i="51"/>
  <c r="AG352" i="51"/>
  <c r="AG345" i="51"/>
  <c r="AG353" i="51"/>
  <c r="AE9" i="59"/>
  <c r="AF376" i="33"/>
  <c r="AG56" i="59"/>
  <c r="AG57" i="33"/>
  <c r="AG57" i="59" s="1"/>
  <c r="AG64" i="33"/>
  <c r="AG61" i="59" l="1"/>
  <c r="AG65" i="33"/>
  <c r="AH84" i="33" s="1"/>
  <c r="AG113" i="33"/>
  <c r="AG119" i="33" s="1"/>
  <c r="AG185" i="33"/>
  <c r="AG114" i="33" s="1"/>
  <c r="AG186" i="33"/>
  <c r="AI61" i="33"/>
  <c r="AH60" i="33"/>
  <c r="AG71" i="33"/>
  <c r="AI59" i="59" l="1"/>
  <c r="AJ62" i="33"/>
  <c r="AJ60" i="59" s="1"/>
  <c r="AH58" i="59"/>
  <c r="AH4" i="56"/>
  <c r="AG63" i="59"/>
  <c r="AG70" i="33"/>
  <c r="AH9" i="55"/>
  <c r="AH91" i="33"/>
  <c r="AH8" i="55" l="1"/>
  <c r="AH107" i="32"/>
  <c r="AH106" i="32" s="1"/>
  <c r="AH109" i="32" s="1"/>
  <c r="AH103" i="32" s="1"/>
  <c r="AH107" i="1"/>
  <c r="AH107" i="41"/>
  <c r="AH106" i="41" s="1"/>
  <c r="AH109" i="41" s="1"/>
  <c r="AH103" i="41" s="1"/>
  <c r="AH107" i="42"/>
  <c r="AH106" i="42" s="1"/>
  <c r="AH109" i="42" s="1"/>
  <c r="AH103" i="42" s="1"/>
  <c r="AH107" i="45"/>
  <c r="AH106" i="45" s="1"/>
  <c r="AH109" i="45" s="1"/>
  <c r="AH103" i="45" s="1"/>
  <c r="AH107" i="46"/>
  <c r="AH106" i="46" s="1"/>
  <c r="AH109" i="46" s="1"/>
  <c r="AH103" i="46" s="1"/>
  <c r="AH107" i="43"/>
  <c r="AH106" i="43" s="1"/>
  <c r="AH109" i="43" s="1"/>
  <c r="AH103" i="43" s="1"/>
  <c r="AH107" i="47"/>
  <c r="AH106" i="47" s="1"/>
  <c r="AH109" i="47" s="1"/>
  <c r="AH103" i="47" s="1"/>
  <c r="AH107" i="44"/>
  <c r="AH106" i="44" s="1"/>
  <c r="AH109" i="44" s="1"/>
  <c r="AH103" i="44" s="1"/>
  <c r="AH107" i="40"/>
  <c r="AH106" i="40" s="1"/>
  <c r="AH109" i="40" s="1"/>
  <c r="AH103" i="40" s="1"/>
  <c r="AH107" i="48"/>
  <c r="AH106" i="48" s="1"/>
  <c r="AH109" i="48" s="1"/>
  <c r="AH103" i="48" s="1"/>
  <c r="AH107" i="49"/>
  <c r="AH106" i="49" s="1"/>
  <c r="AH109" i="49" s="1"/>
  <c r="AH103" i="49" s="1"/>
  <c r="AG62" i="59"/>
  <c r="AG81" i="32"/>
  <c r="AG62" i="32" s="1"/>
  <c r="AG63" i="32" s="1"/>
  <c r="AG81" i="1"/>
  <c r="AG62" i="1" s="1"/>
  <c r="AG63" i="1" s="1"/>
  <c r="AG81" i="41"/>
  <c r="AG62" i="41" s="1"/>
  <c r="AG63" i="41" s="1"/>
  <c r="AG81" i="42"/>
  <c r="AG62" i="42" s="1"/>
  <c r="AG63" i="42" s="1"/>
  <c r="AG81" i="40"/>
  <c r="AG62" i="40" s="1"/>
  <c r="AG63" i="40" s="1"/>
  <c r="AG81" i="44"/>
  <c r="AG62" i="44" s="1"/>
  <c r="AG63" i="44" s="1"/>
  <c r="AG81" i="46"/>
  <c r="AG62" i="46" s="1"/>
  <c r="AG63" i="46" s="1"/>
  <c r="AG3" i="56"/>
  <c r="AG81" i="47"/>
  <c r="AG62" i="47" s="1"/>
  <c r="AG63" i="47" s="1"/>
  <c r="AG81" i="49"/>
  <c r="AG62" i="49" s="1"/>
  <c r="AG63" i="49" s="1"/>
  <c r="AG81" i="48"/>
  <c r="AG62" i="48" s="1"/>
  <c r="AG63" i="48" s="1"/>
  <c r="AG81" i="45"/>
  <c r="AG62" i="45" s="1"/>
  <c r="AG63" i="45" s="1"/>
  <c r="AG81" i="43"/>
  <c r="AG62" i="43" s="1"/>
  <c r="AG63" i="43" s="1"/>
  <c r="AH72" i="33"/>
  <c r="AG64" i="44" l="1"/>
  <c r="AG65" i="44" s="1"/>
  <c r="AG68" i="44" s="1"/>
  <c r="AG155" i="44"/>
  <c r="AG64" i="48"/>
  <c r="AG65" i="48" s="1"/>
  <c r="AG68" i="48" s="1"/>
  <c r="AG155" i="48"/>
  <c r="AG64" i="1"/>
  <c r="AG65" i="1" s="1"/>
  <c r="AG155" i="1"/>
  <c r="AH101" i="49"/>
  <c r="AH220" i="33" s="1"/>
  <c r="AH66" i="49"/>
  <c r="AG155" i="46"/>
  <c r="AG64" i="46"/>
  <c r="AG65" i="46" s="1"/>
  <c r="AG68" i="46" s="1"/>
  <c r="AH101" i="40"/>
  <c r="AH214" i="33" s="1"/>
  <c r="AH66" i="40"/>
  <c r="AG64" i="43"/>
  <c r="AG65" i="43" s="1"/>
  <c r="AG68" i="43" s="1"/>
  <c r="AG155" i="43"/>
  <c r="AG64" i="40"/>
  <c r="AG65" i="40" s="1"/>
  <c r="AG68" i="40" s="1"/>
  <c r="AG155" i="40"/>
  <c r="AH101" i="43"/>
  <c r="AH213" i="33" s="1"/>
  <c r="AH66" i="43"/>
  <c r="AG64" i="47"/>
  <c r="AG65" i="47" s="1"/>
  <c r="AG68" i="47" s="1"/>
  <c r="AG155" i="47"/>
  <c r="AH101" i="46"/>
  <c r="AH217" i="33" s="1"/>
  <c r="AH66" i="46"/>
  <c r="AH64" i="59"/>
  <c r="AG64" i="42"/>
  <c r="AG65" i="42" s="1"/>
  <c r="AG68" i="42" s="1"/>
  <c r="AG155" i="42"/>
  <c r="AH101" i="44"/>
  <c r="AH215" i="33" s="1"/>
  <c r="AH66" i="44"/>
  <c r="AH101" i="42"/>
  <c r="AH212" i="33" s="1"/>
  <c r="AH66" i="42"/>
  <c r="AG64" i="45"/>
  <c r="AG65" i="45" s="1"/>
  <c r="AG68" i="45" s="1"/>
  <c r="AG155" i="45"/>
  <c r="AG64" i="41"/>
  <c r="AG65" i="41" s="1"/>
  <c r="AG68" i="41" s="1"/>
  <c r="AG155" i="41"/>
  <c r="AH101" i="48"/>
  <c r="AH219" i="33" s="1"/>
  <c r="AH66" i="48"/>
  <c r="AH101" i="32"/>
  <c r="AH210" i="33" s="1"/>
  <c r="AH66" i="32"/>
  <c r="AG155" i="49"/>
  <c r="AG64" i="49"/>
  <c r="AG65" i="49" s="1"/>
  <c r="AG68" i="49" s="1"/>
  <c r="AG37" i="56"/>
  <c r="AG38" i="56" s="1"/>
  <c r="AG55" i="56"/>
  <c r="AG56" i="56" s="1"/>
  <c r="AG47" i="56"/>
  <c r="AG42" i="56"/>
  <c r="AG43" i="56" s="1"/>
  <c r="AG155" i="32"/>
  <c r="AG64" i="32"/>
  <c r="AG65" i="32" s="1"/>
  <c r="AG68" i="32" s="1"/>
  <c r="AH101" i="47"/>
  <c r="AH218" i="33" s="1"/>
  <c r="AH66" i="47"/>
  <c r="AH101" i="45"/>
  <c r="AH216" i="33" s="1"/>
  <c r="AH66" i="45"/>
  <c r="AH101" i="41"/>
  <c r="AH211" i="33" s="1"/>
  <c r="AH66" i="41"/>
  <c r="AH97" i="33"/>
  <c r="AH106" i="1"/>
  <c r="AH90" i="33"/>
  <c r="AH83" i="33"/>
  <c r="AG139" i="32" l="1"/>
  <c r="AG73" i="32"/>
  <c r="AH74" i="32" s="1"/>
  <c r="AH96" i="33"/>
  <c r="AH109" i="1"/>
  <c r="AH103" i="1" s="1"/>
  <c r="AG139" i="42"/>
  <c r="AG73" i="42"/>
  <c r="AH74" i="42" s="1"/>
  <c r="AG52" i="56"/>
  <c r="AG139" i="40"/>
  <c r="AG73" i="40"/>
  <c r="AH74" i="40" s="1"/>
  <c r="AG73" i="45"/>
  <c r="AH74" i="45" s="1"/>
  <c r="AG139" i="45"/>
  <c r="AG139" i="47"/>
  <c r="AG84" i="47"/>
  <c r="AG73" i="47"/>
  <c r="AH74" i="47" s="1"/>
  <c r="AG139" i="43"/>
  <c r="AG73" i="43"/>
  <c r="AH74" i="43" s="1"/>
  <c r="AG84" i="49"/>
  <c r="AG139" i="49"/>
  <c r="AG73" i="49"/>
  <c r="AH74" i="49" s="1"/>
  <c r="AG73" i="48"/>
  <c r="AH74" i="48" s="1"/>
  <c r="AG139" i="48"/>
  <c r="AG49" i="56"/>
  <c r="AH46" i="56"/>
  <c r="AG59" i="56"/>
  <c r="AG60" i="56"/>
  <c r="AG133" i="33" s="1"/>
  <c r="AG43" i="33"/>
  <c r="AG68" i="1"/>
  <c r="AH104" i="33"/>
  <c r="AH41" i="56"/>
  <c r="AG139" i="46"/>
  <c r="AG73" i="46"/>
  <c r="AH74" i="46" s="1"/>
  <c r="AG84" i="41"/>
  <c r="AG73" i="41"/>
  <c r="AH74" i="41" s="1"/>
  <c r="AG139" i="41"/>
  <c r="AG84" i="44"/>
  <c r="AG139" i="44"/>
  <c r="AG73" i="44"/>
  <c r="AH74" i="44" s="1"/>
  <c r="AG84" i="46" l="1"/>
  <c r="AG363" i="33"/>
  <c r="AG87" i="49"/>
  <c r="AG88" i="49"/>
  <c r="AH281" i="51"/>
  <c r="AH85" i="40"/>
  <c r="AH61" i="40"/>
  <c r="AG361" i="33"/>
  <c r="AG87" i="47"/>
  <c r="AG88" i="47"/>
  <c r="AH285" i="51"/>
  <c r="AH85" i="47"/>
  <c r="AH61" i="47"/>
  <c r="AH279" i="51"/>
  <c r="AH85" i="42"/>
  <c r="AH61" i="42"/>
  <c r="AG84" i="42"/>
  <c r="AH282" i="51"/>
  <c r="AH85" i="44"/>
  <c r="AH61" i="44"/>
  <c r="AH283" i="51"/>
  <c r="AH85" i="45"/>
  <c r="AH61" i="45"/>
  <c r="AH280" i="51"/>
  <c r="AH85" i="43"/>
  <c r="AH61" i="43"/>
  <c r="AG84" i="43"/>
  <c r="AG38" i="33"/>
  <c r="AG44" i="33"/>
  <c r="AG42" i="33"/>
  <c r="AG47" i="59" s="1"/>
  <c r="AG40" i="33"/>
  <c r="AH277" i="51"/>
  <c r="AH85" i="32"/>
  <c r="AH61" i="32"/>
  <c r="AH284" i="51"/>
  <c r="AH85" i="46"/>
  <c r="AH61" i="46"/>
  <c r="AG132" i="33"/>
  <c r="AG75" i="59" s="1"/>
  <c r="AG61" i="56"/>
  <c r="AG84" i="48"/>
  <c r="AG354" i="33"/>
  <c r="AG87" i="41"/>
  <c r="AG88" i="41"/>
  <c r="AG46" i="33"/>
  <c r="AG49" i="59" s="1"/>
  <c r="AG73" i="1"/>
  <c r="AH74" i="1" s="1"/>
  <c r="AG139" i="1"/>
  <c r="AH101" i="1"/>
  <c r="AH209" i="33" s="1"/>
  <c r="AH66" i="1"/>
  <c r="AG84" i="32"/>
  <c r="AG358" i="33"/>
  <c r="AG88" i="44"/>
  <c r="AG87" i="44"/>
  <c r="AH278" i="51"/>
  <c r="AH85" i="41"/>
  <c r="AH61" i="41"/>
  <c r="AG84" i="45"/>
  <c r="AG84" i="40"/>
  <c r="AG48" i="56"/>
  <c r="AH286" i="51"/>
  <c r="AH85" i="48"/>
  <c r="AH61" i="48"/>
  <c r="AH287" i="51"/>
  <c r="AH85" i="49"/>
  <c r="AH61" i="49"/>
  <c r="AG353" i="33" l="1"/>
  <c r="AG88" i="32"/>
  <c r="AG87" i="32"/>
  <c r="CY55" i="57"/>
  <c r="AH78" i="44"/>
  <c r="AH128" i="44"/>
  <c r="AH67" i="44"/>
  <c r="AH77" i="44"/>
  <c r="AH112" i="44"/>
  <c r="AG84" i="1"/>
  <c r="AG206" i="51"/>
  <c r="AG222" i="51" s="1"/>
  <c r="AG132" i="41"/>
  <c r="AG133" i="41" s="1"/>
  <c r="AG134" i="41" s="1"/>
  <c r="AF79" i="41" s="1"/>
  <c r="AG148" i="41" s="1"/>
  <c r="AG90" i="41"/>
  <c r="AF129" i="41"/>
  <c r="AF131" i="41" s="1"/>
  <c r="AF140" i="41" s="1"/>
  <c r="AG130" i="41"/>
  <c r="AG355" i="33"/>
  <c r="AG87" i="42"/>
  <c r="AG88" i="42"/>
  <c r="CY58" i="57"/>
  <c r="AH67" i="47"/>
  <c r="AH128" i="47"/>
  <c r="AH78" i="47"/>
  <c r="AH77" i="47"/>
  <c r="AH112" i="47"/>
  <c r="CY56" i="57"/>
  <c r="AH67" i="45"/>
  <c r="AH128" i="45"/>
  <c r="AH77" i="45"/>
  <c r="AH78" i="45"/>
  <c r="AH112" i="45"/>
  <c r="AH276" i="51"/>
  <c r="AH85" i="1"/>
  <c r="AH49" i="33" s="1"/>
  <c r="AH51" i="59" s="1"/>
  <c r="AH61" i="1"/>
  <c r="CY52" i="57"/>
  <c r="AH78" i="42"/>
  <c r="AH128" i="42"/>
  <c r="AH77" i="42"/>
  <c r="AH67" i="42"/>
  <c r="AH112" i="42"/>
  <c r="CY57" i="57"/>
  <c r="AH78" i="46"/>
  <c r="AH77" i="46"/>
  <c r="AH128" i="46"/>
  <c r="AH67" i="46"/>
  <c r="AH112" i="46"/>
  <c r="AG213" i="51"/>
  <c r="AG229" i="51" s="1"/>
  <c r="AG132" i="47"/>
  <c r="AG133" i="47" s="1"/>
  <c r="AG134" i="47" s="1"/>
  <c r="AF79" i="47" s="1"/>
  <c r="AG148" i="47" s="1"/>
  <c r="AG90" i="47"/>
  <c r="AG130" i="47"/>
  <c r="AF129" i="47"/>
  <c r="AF131" i="47" s="1"/>
  <c r="AF140" i="47" s="1"/>
  <c r="CY60" i="57"/>
  <c r="AH67" i="49"/>
  <c r="AH78" i="49"/>
  <c r="AH77" i="49"/>
  <c r="AH128" i="49"/>
  <c r="AH112" i="49"/>
  <c r="CY54" i="57"/>
  <c r="AH77" i="40"/>
  <c r="AH67" i="40"/>
  <c r="AH78" i="40"/>
  <c r="AH128" i="40"/>
  <c r="AH112" i="40"/>
  <c r="AG359" i="33"/>
  <c r="AG87" i="45"/>
  <c r="AG88" i="45"/>
  <c r="AG215" i="51"/>
  <c r="AG231" i="51" s="1"/>
  <c r="AG132" i="49"/>
  <c r="AG133" i="49" s="1"/>
  <c r="AG134" i="49" s="1"/>
  <c r="AF79" i="49" s="1"/>
  <c r="AG148" i="49" s="1"/>
  <c r="AG90" i="49"/>
  <c r="AF129" i="49"/>
  <c r="AF131" i="49" s="1"/>
  <c r="AF140" i="49" s="1"/>
  <c r="AG130" i="49"/>
  <c r="AG210" i="51"/>
  <c r="AG226" i="51" s="1"/>
  <c r="AG132" i="44"/>
  <c r="AG133" i="44" s="1"/>
  <c r="AG134" i="44" s="1"/>
  <c r="AF79" i="44" s="1"/>
  <c r="AG148" i="44" s="1"/>
  <c r="AG90" i="44"/>
  <c r="AF129" i="44"/>
  <c r="AF131" i="44" s="1"/>
  <c r="AF140" i="44" s="1"/>
  <c r="AG130" i="44"/>
  <c r="AG362" i="33"/>
  <c r="AG88" i="48"/>
  <c r="AG87" i="48"/>
  <c r="CY51" i="57"/>
  <c r="AH67" i="41"/>
  <c r="AH128" i="41"/>
  <c r="AH77" i="41"/>
  <c r="AH78" i="41"/>
  <c r="AH112" i="41"/>
  <c r="CY50" i="57"/>
  <c r="AH77" i="32"/>
  <c r="AH128" i="32"/>
  <c r="AH78" i="32"/>
  <c r="AH67" i="32"/>
  <c r="AH112" i="32"/>
  <c r="AG357" i="33"/>
  <c r="AG88" i="40"/>
  <c r="AG87" i="40"/>
  <c r="AG83" i="40"/>
  <c r="AG356" i="33"/>
  <c r="AG87" i="43"/>
  <c r="AG88" i="43"/>
  <c r="AG134" i="33"/>
  <c r="AG76" i="59" s="1"/>
  <c r="AG62" i="56"/>
  <c r="AG135" i="33" s="1"/>
  <c r="CY59" i="57"/>
  <c r="AH67" i="48"/>
  <c r="AH78" i="48"/>
  <c r="AH128" i="48"/>
  <c r="AH77" i="48"/>
  <c r="AH112" i="48"/>
  <c r="CY53" i="57"/>
  <c r="AH67" i="43"/>
  <c r="AH78" i="43"/>
  <c r="AH77" i="43"/>
  <c r="AH128" i="43"/>
  <c r="AH112" i="43"/>
  <c r="AG360" i="33"/>
  <c r="AG88" i="46"/>
  <c r="AG87" i="46"/>
  <c r="AH119" i="46" l="1"/>
  <c r="AH116" i="46"/>
  <c r="AH114" i="46"/>
  <c r="AH115" i="46" s="1"/>
  <c r="AH262" i="33" s="1"/>
  <c r="AG77" i="59"/>
  <c r="AH50" i="42"/>
  <c r="AH50" i="1"/>
  <c r="AH50" i="32"/>
  <c r="AH50" i="43"/>
  <c r="AH50" i="45"/>
  <c r="AH50" i="49"/>
  <c r="AH50" i="46"/>
  <c r="AH50" i="41"/>
  <c r="AH50" i="47"/>
  <c r="AH50" i="48"/>
  <c r="AH50" i="40"/>
  <c r="AH50" i="44"/>
  <c r="AH116" i="48"/>
  <c r="AH119" i="48"/>
  <c r="AH114" i="48"/>
  <c r="AH115" i="48" s="1"/>
  <c r="AH264" i="33" s="1"/>
  <c r="AH116" i="40"/>
  <c r="AH119" i="40"/>
  <c r="AH114" i="40"/>
  <c r="AH115" i="40" s="1"/>
  <c r="AH259" i="33" s="1"/>
  <c r="AG209" i="51"/>
  <c r="AG225" i="51" s="1"/>
  <c r="AG132" i="40"/>
  <c r="AG133" i="40" s="1"/>
  <c r="AG134" i="40" s="1"/>
  <c r="AG90" i="40"/>
  <c r="AF129" i="40"/>
  <c r="AF131" i="40" s="1"/>
  <c r="AG130" i="40"/>
  <c r="AG352" i="33"/>
  <c r="AG88" i="1"/>
  <c r="AG48" i="33"/>
  <c r="AG87" i="1"/>
  <c r="AG51" i="33" s="1"/>
  <c r="AG52" i="59" s="1"/>
  <c r="AH116" i="47"/>
  <c r="AH119" i="47"/>
  <c r="AH114" i="47"/>
  <c r="AH115" i="47" s="1"/>
  <c r="AH263" i="33" s="1"/>
  <c r="AG208" i="51"/>
  <c r="AG224" i="51" s="1"/>
  <c r="AG132" i="43"/>
  <c r="AG133" i="43" s="1"/>
  <c r="AG134" i="43" s="1"/>
  <c r="AF79" i="43" s="1"/>
  <c r="AG148" i="43" s="1"/>
  <c r="AG90" i="43"/>
  <c r="AG130" i="43"/>
  <c r="AF129" i="43"/>
  <c r="AF131" i="43" s="1"/>
  <c r="AF140" i="43" s="1"/>
  <c r="AH288" i="51"/>
  <c r="AH290" i="51" s="1"/>
  <c r="AG93" i="49"/>
  <c r="AG94" i="49" s="1"/>
  <c r="AG91" i="49"/>
  <c r="AG93" i="41"/>
  <c r="AG94" i="41" s="1"/>
  <c r="AG91" i="41"/>
  <c r="CY49" i="57"/>
  <c r="CY61" i="57" s="1"/>
  <c r="AH39" i="33"/>
  <c r="AH67" i="1"/>
  <c r="AH45" i="33" s="1"/>
  <c r="AH128" i="1"/>
  <c r="AH77" i="1"/>
  <c r="AH78" i="1"/>
  <c r="AH112" i="1"/>
  <c r="AH116" i="49"/>
  <c r="AH119" i="49"/>
  <c r="AH114" i="49"/>
  <c r="AH115" i="49" s="1"/>
  <c r="AH265" i="33" s="1"/>
  <c r="AH119" i="45"/>
  <c r="AH116" i="45"/>
  <c r="AH114" i="45"/>
  <c r="AH115" i="45" s="1"/>
  <c r="AH261" i="33" s="1"/>
  <c r="AG214" i="51"/>
  <c r="AG230" i="51" s="1"/>
  <c r="AG132" i="48"/>
  <c r="AG133" i="48" s="1"/>
  <c r="AG134" i="48" s="1"/>
  <c r="AF79" i="48" s="1"/>
  <c r="AG148" i="48" s="1"/>
  <c r="AG90" i="48"/>
  <c r="AF129" i="48"/>
  <c r="AF131" i="48" s="1"/>
  <c r="AF140" i="48" s="1"/>
  <c r="AG130" i="48"/>
  <c r="AG207" i="51"/>
  <c r="AG223" i="51" s="1"/>
  <c r="AG132" i="42"/>
  <c r="AG133" i="42" s="1"/>
  <c r="AG134" i="42" s="1"/>
  <c r="AF79" i="42" s="1"/>
  <c r="AG148" i="42" s="1"/>
  <c r="AG90" i="42"/>
  <c r="AG130" i="42"/>
  <c r="AF129" i="42"/>
  <c r="AF131" i="42" s="1"/>
  <c r="AF140" i="42" s="1"/>
  <c r="AG211" i="51"/>
  <c r="AG227" i="51" s="1"/>
  <c r="AG132" i="45"/>
  <c r="AG133" i="45" s="1"/>
  <c r="AG134" i="45" s="1"/>
  <c r="AF79" i="45" s="1"/>
  <c r="AG148" i="45" s="1"/>
  <c r="AG90" i="45"/>
  <c r="AG130" i="45"/>
  <c r="AF129" i="45"/>
  <c r="AF131" i="45" s="1"/>
  <c r="AF140" i="45" s="1"/>
  <c r="AG93" i="44"/>
  <c r="AG94" i="44" s="1"/>
  <c r="AG91" i="44"/>
  <c r="AH119" i="42"/>
  <c r="AH116" i="42"/>
  <c r="AH114" i="42"/>
  <c r="AH115" i="42" s="1"/>
  <c r="AH257" i="33" s="1"/>
  <c r="AH119" i="32"/>
  <c r="AH116" i="32"/>
  <c r="AH114" i="32"/>
  <c r="AH115" i="32" s="1"/>
  <c r="AH255" i="33" s="1"/>
  <c r="AG205" i="51"/>
  <c r="AG221" i="51" s="1"/>
  <c r="AG132" i="32"/>
  <c r="AG133" i="32" s="1"/>
  <c r="AG134" i="32" s="1"/>
  <c r="AF79" i="32" s="1"/>
  <c r="AG148" i="32" s="1"/>
  <c r="AG90" i="32"/>
  <c r="AG130" i="32"/>
  <c r="AF129" i="32"/>
  <c r="AF131" i="32" s="1"/>
  <c r="AF140" i="32" s="1"/>
  <c r="AG93" i="47"/>
  <c r="AG94" i="47" s="1"/>
  <c r="AG91" i="47"/>
  <c r="AH116" i="43"/>
  <c r="AH119" i="43"/>
  <c r="AH114" i="43"/>
  <c r="AH115" i="43" s="1"/>
  <c r="AH258" i="33" s="1"/>
  <c r="AH119" i="41"/>
  <c r="AH116" i="41"/>
  <c r="AH114" i="41"/>
  <c r="AH115" i="41" s="1"/>
  <c r="AH256" i="33" s="1"/>
  <c r="AH119" i="44"/>
  <c r="AH116" i="44"/>
  <c r="AH114" i="44"/>
  <c r="AH115" i="44" s="1"/>
  <c r="AH260" i="33" s="1"/>
  <c r="AG212" i="51"/>
  <c r="AG228" i="51" s="1"/>
  <c r="AG132" i="46"/>
  <c r="AG133" i="46" s="1"/>
  <c r="AG134" i="46" s="1"/>
  <c r="AF79" i="46" s="1"/>
  <c r="AG148" i="46" s="1"/>
  <c r="AG90" i="46"/>
  <c r="AF129" i="46"/>
  <c r="AF131" i="46" s="1"/>
  <c r="AF140" i="46" s="1"/>
  <c r="AG130" i="46"/>
  <c r="AG93" i="32" l="1"/>
  <c r="AG94" i="32" s="1"/>
  <c r="AG91" i="32"/>
  <c r="AF72" i="59"/>
  <c r="AF140" i="40"/>
  <c r="AH121" i="32"/>
  <c r="AH124" i="32"/>
  <c r="AH102" i="32"/>
  <c r="AH71" i="32" s="1"/>
  <c r="AH70" i="32" s="1"/>
  <c r="AH102" i="49"/>
  <c r="AH71" i="49" s="1"/>
  <c r="AH70" i="49" s="1"/>
  <c r="AH121" i="49"/>
  <c r="AH124" i="49"/>
  <c r="AH121" i="45"/>
  <c r="AH102" i="45"/>
  <c r="AH71" i="45" s="1"/>
  <c r="AH70" i="45" s="1"/>
  <c r="AH124" i="45"/>
  <c r="AH124" i="40"/>
  <c r="AH102" i="40"/>
  <c r="AH71" i="40" s="1"/>
  <c r="AH70" i="40" s="1"/>
  <c r="AH121" i="40"/>
  <c r="AH121" i="48"/>
  <c r="AH124" i="48"/>
  <c r="AH102" i="48"/>
  <c r="AH71" i="48" s="1"/>
  <c r="AH70" i="48" s="1"/>
  <c r="AG93" i="40"/>
  <c r="AG94" i="40" s="1"/>
  <c r="AG91" i="40"/>
  <c r="AG93" i="45"/>
  <c r="AG94" i="45" s="1"/>
  <c r="AG91" i="45"/>
  <c r="AH121" i="42"/>
  <c r="AH102" i="42"/>
  <c r="AH71" i="42" s="1"/>
  <c r="AH70" i="42" s="1"/>
  <c r="AH124" i="42"/>
  <c r="AH292" i="51"/>
  <c r="AH291" i="51"/>
  <c r="AH305" i="51" s="1"/>
  <c r="AH309" i="51" s="1"/>
  <c r="AH296" i="51"/>
  <c r="AH294" i="51"/>
  <c r="AH300" i="51"/>
  <c r="AH301" i="51"/>
  <c r="AH297" i="51"/>
  <c r="AH295" i="51"/>
  <c r="AH293" i="51"/>
  <c r="AH298" i="51"/>
  <c r="AH299" i="51"/>
  <c r="AG93" i="43"/>
  <c r="AG94" i="43" s="1"/>
  <c r="AG91" i="43"/>
  <c r="AH121" i="44"/>
  <c r="AH124" i="44"/>
  <c r="AH102" i="44"/>
  <c r="AH71" i="44" s="1"/>
  <c r="AH70" i="44" s="1"/>
  <c r="AG93" i="42"/>
  <c r="AG94" i="42" s="1"/>
  <c r="AG91" i="42"/>
  <c r="AH102" i="47"/>
  <c r="AH71" i="47" s="1"/>
  <c r="AH70" i="47" s="1"/>
  <c r="AH121" i="47"/>
  <c r="AH124" i="47"/>
  <c r="AH119" i="1"/>
  <c r="AH116" i="1"/>
  <c r="AH114" i="1"/>
  <c r="AH115" i="1" s="1"/>
  <c r="AH254" i="33" s="1"/>
  <c r="AG71" i="59"/>
  <c r="AF79" i="40"/>
  <c r="AG148" i="40" s="1"/>
  <c r="AG93" i="46"/>
  <c r="AG94" i="46" s="1"/>
  <c r="AG91" i="46"/>
  <c r="AG93" i="48"/>
  <c r="AG94" i="48" s="1"/>
  <c r="AG91" i="48"/>
  <c r="AH48" i="59"/>
  <c r="AH102" i="41"/>
  <c r="AH71" i="41" s="1"/>
  <c r="AH70" i="41" s="1"/>
  <c r="AH124" i="41"/>
  <c r="AH121" i="41"/>
  <c r="AG50" i="59"/>
  <c r="AG52" i="33"/>
  <c r="AG53" i="59" s="1"/>
  <c r="AG53" i="33"/>
  <c r="AG54" i="59" s="1"/>
  <c r="AG87" i="33"/>
  <c r="AG369" i="33"/>
  <c r="AG375" i="33" s="1"/>
  <c r="AG376" i="33" s="1"/>
  <c r="AH102" i="46"/>
  <c r="AH71" i="46" s="1"/>
  <c r="AH70" i="46" s="1"/>
  <c r="AH124" i="46"/>
  <c r="AH121" i="46"/>
  <c r="AH102" i="43"/>
  <c r="AH71" i="43" s="1"/>
  <c r="AH70" i="43" s="1"/>
  <c r="AH121" i="43"/>
  <c r="AH124" i="43"/>
  <c r="AG204" i="51"/>
  <c r="AG220" i="51" s="1"/>
  <c r="AG132" i="1"/>
  <c r="AG133" i="1" s="1"/>
  <c r="AG134" i="1" s="1"/>
  <c r="AG90" i="1"/>
  <c r="AF129" i="1"/>
  <c r="AG130" i="1"/>
  <c r="AG69" i="59" l="1"/>
  <c r="AF79" i="1"/>
  <c r="AG148" i="1" s="1"/>
  <c r="AG136" i="1"/>
  <c r="AH164" i="33"/>
  <c r="AH86" i="47"/>
  <c r="AF131" i="1"/>
  <c r="AF137" i="1"/>
  <c r="AH160" i="33"/>
  <c r="AH86" i="40"/>
  <c r="AH121" i="1"/>
  <c r="AH124" i="33" s="1"/>
  <c r="AH101" i="33" s="1"/>
  <c r="AH124" i="1"/>
  <c r="AH102" i="1"/>
  <c r="AH71" i="1" s="1"/>
  <c r="AH165" i="33"/>
  <c r="AH86" i="48"/>
  <c r="AH159" i="33"/>
  <c r="AH86" i="43"/>
  <c r="AH163" i="33"/>
  <c r="AH86" i="46"/>
  <c r="AH156" i="33"/>
  <c r="AH86" i="32"/>
  <c r="AH158" i="33"/>
  <c r="AH86" i="42"/>
  <c r="AG93" i="1"/>
  <c r="AG94" i="1" s="1"/>
  <c r="AG91" i="1"/>
  <c r="AH162" i="33"/>
  <c r="AH86" i="45"/>
  <c r="AH166" i="33"/>
  <c r="AH86" i="49"/>
  <c r="AH157" i="33"/>
  <c r="AH86" i="41"/>
  <c r="AH304" i="51"/>
  <c r="AH161" i="33"/>
  <c r="AH86" i="44"/>
  <c r="AH240" i="33" l="1"/>
  <c r="AH225" i="33"/>
  <c r="AH243" i="33"/>
  <c r="AH228" i="33"/>
  <c r="AH306" i="51"/>
  <c r="AH308" i="51"/>
  <c r="AH310" i="51" s="1"/>
  <c r="AH250" i="33"/>
  <c r="AH235" i="33"/>
  <c r="AH242" i="33"/>
  <c r="AH227" i="33"/>
  <c r="AH155" i="33"/>
  <c r="AH86" i="1"/>
  <c r="AH244" i="33"/>
  <c r="AH229" i="33"/>
  <c r="AH247" i="33"/>
  <c r="AH232" i="33"/>
  <c r="AH56" i="33"/>
  <c r="AH70" i="1"/>
  <c r="AH5" i="59" s="1"/>
  <c r="AF70" i="59"/>
  <c r="AF140" i="1"/>
  <c r="AH246" i="33"/>
  <c r="AH231" i="33"/>
  <c r="AH249" i="33"/>
  <c r="AH234" i="33"/>
  <c r="AH241" i="33"/>
  <c r="AH226" i="33"/>
  <c r="AH248" i="33"/>
  <c r="AH233" i="33"/>
  <c r="AH245" i="33"/>
  <c r="AH230" i="33"/>
  <c r="AH55" i="59" l="1"/>
  <c r="AH55" i="33"/>
  <c r="AI59" i="33"/>
  <c r="AH56" i="59"/>
  <c r="AH57" i="33"/>
  <c r="AH57" i="59" s="1"/>
  <c r="AH64" i="33"/>
  <c r="AH167" i="33"/>
  <c r="AH184" i="33"/>
  <c r="AH239" i="33"/>
  <c r="AH251" i="33" s="1"/>
  <c r="AH224" i="33"/>
  <c r="AH236" i="33" s="1"/>
  <c r="AH348" i="51"/>
  <c r="AH353" i="51"/>
  <c r="AH345" i="51"/>
  <c r="AH350" i="51"/>
  <c r="AH351" i="51"/>
  <c r="AH349" i="51"/>
  <c r="AH352" i="51"/>
  <c r="AH344" i="51"/>
  <c r="AH347" i="51"/>
  <c r="AH346" i="51"/>
  <c r="AH355" i="51"/>
  <c r="AH354" i="51"/>
  <c r="AH113" i="33" l="1"/>
  <c r="AH119" i="33" s="1"/>
  <c r="AH186" i="33"/>
  <c r="AH185" i="33"/>
  <c r="AH114" i="33" s="1"/>
  <c r="AH61" i="59"/>
  <c r="AH65" i="33"/>
  <c r="AI84" i="33" s="1"/>
  <c r="AJ61" i="33"/>
  <c r="AI60" i="33"/>
  <c r="AH71" i="33"/>
  <c r="AH63" i="59" l="1"/>
  <c r="AH70" i="33"/>
  <c r="AI58" i="59"/>
  <c r="AI4" i="56"/>
  <c r="AJ59" i="59"/>
  <c r="AK62" i="33"/>
  <c r="AK60" i="59" s="1"/>
  <c r="AI9" i="55"/>
  <c r="AI91" i="33"/>
  <c r="AI8" i="55" l="1"/>
  <c r="AI107" i="1"/>
  <c r="AI107" i="32"/>
  <c r="AI106" i="32" s="1"/>
  <c r="AI109" i="32" s="1"/>
  <c r="AI103" i="32" s="1"/>
  <c r="AI107" i="41"/>
  <c r="AI106" i="41" s="1"/>
  <c r="AI109" i="41" s="1"/>
  <c r="AI103" i="41" s="1"/>
  <c r="AI107" i="44"/>
  <c r="AI106" i="44" s="1"/>
  <c r="AI109" i="44" s="1"/>
  <c r="AI103" i="44" s="1"/>
  <c r="AI107" i="40"/>
  <c r="AI106" i="40" s="1"/>
  <c r="AI109" i="40" s="1"/>
  <c r="AI103" i="40" s="1"/>
  <c r="AI107" i="45"/>
  <c r="AI106" i="45" s="1"/>
  <c r="AI109" i="45" s="1"/>
  <c r="AI103" i="45" s="1"/>
  <c r="AI107" i="46"/>
  <c r="AI106" i="46" s="1"/>
  <c r="AI109" i="46" s="1"/>
  <c r="AI103" i="46" s="1"/>
  <c r="AI107" i="43"/>
  <c r="AI106" i="43" s="1"/>
  <c r="AI109" i="43" s="1"/>
  <c r="AI103" i="43" s="1"/>
  <c r="AI107" i="47"/>
  <c r="AI106" i="47" s="1"/>
  <c r="AI109" i="47" s="1"/>
  <c r="AI103" i="47" s="1"/>
  <c r="AI107" i="48"/>
  <c r="AI106" i="48" s="1"/>
  <c r="AI109" i="48" s="1"/>
  <c r="AI103" i="48" s="1"/>
  <c r="AI107" i="42"/>
  <c r="AI106" i="42" s="1"/>
  <c r="AI109" i="42" s="1"/>
  <c r="AI103" i="42" s="1"/>
  <c r="AI107" i="49"/>
  <c r="AI106" i="49" s="1"/>
  <c r="AI109" i="49" s="1"/>
  <c r="AI103" i="49" s="1"/>
  <c r="AH62" i="59"/>
  <c r="AH81" i="32"/>
  <c r="AH62" i="32" s="1"/>
  <c r="AH63" i="32" s="1"/>
  <c r="AH81" i="1"/>
  <c r="AH62" i="1" s="1"/>
  <c r="AH63" i="1" s="1"/>
  <c r="AH81" i="41"/>
  <c r="AH62" i="41" s="1"/>
  <c r="AH63" i="41" s="1"/>
  <c r="AH81" i="44"/>
  <c r="AH62" i="44" s="1"/>
  <c r="AH63" i="44" s="1"/>
  <c r="AH81" i="40"/>
  <c r="AH62" i="40" s="1"/>
  <c r="AH63" i="40" s="1"/>
  <c r="AH81" i="42"/>
  <c r="AH62" i="42" s="1"/>
  <c r="AH63" i="42" s="1"/>
  <c r="AH81" i="43"/>
  <c r="AH62" i="43" s="1"/>
  <c r="AH63" i="43" s="1"/>
  <c r="AH3" i="56"/>
  <c r="AH81" i="47"/>
  <c r="AH62" i="47" s="1"/>
  <c r="AH63" i="47" s="1"/>
  <c r="AH81" i="49"/>
  <c r="AH62" i="49" s="1"/>
  <c r="AH63" i="49" s="1"/>
  <c r="AH81" i="46"/>
  <c r="AH62" i="46" s="1"/>
  <c r="AH63" i="46" s="1"/>
  <c r="AH81" i="45"/>
  <c r="AH62" i="45" s="1"/>
  <c r="AH63" i="45" s="1"/>
  <c r="AH81" i="48"/>
  <c r="AH62" i="48" s="1"/>
  <c r="AH63" i="48" s="1"/>
  <c r="AI72" i="33"/>
  <c r="AH64" i="40" l="1"/>
  <c r="AH65" i="40" s="1"/>
  <c r="AH68" i="40" s="1"/>
  <c r="AH155" i="40"/>
  <c r="AH155" i="45"/>
  <c r="AH64" i="45"/>
  <c r="AH65" i="45" s="1"/>
  <c r="AH68" i="45" s="1"/>
  <c r="AH64" i="41"/>
  <c r="AH65" i="41" s="1"/>
  <c r="AH68" i="41" s="1"/>
  <c r="AH155" i="41"/>
  <c r="AH64" i="42"/>
  <c r="AH65" i="42" s="1"/>
  <c r="AH68" i="42" s="1"/>
  <c r="AH155" i="42"/>
  <c r="AI101" i="49"/>
  <c r="AI220" i="33" s="1"/>
  <c r="AI66" i="49"/>
  <c r="AI101" i="42"/>
  <c r="AI212" i="33" s="1"/>
  <c r="AI66" i="42"/>
  <c r="AH64" i="46"/>
  <c r="AH65" i="46" s="1"/>
  <c r="AH68" i="46" s="1"/>
  <c r="AH155" i="46"/>
  <c r="AH64" i="44"/>
  <c r="AH65" i="44" s="1"/>
  <c r="AH68" i="44" s="1"/>
  <c r="AH155" i="44"/>
  <c r="AI101" i="46"/>
  <c r="AI217" i="33" s="1"/>
  <c r="AI66" i="46"/>
  <c r="AI64" i="59"/>
  <c r="AI101" i="40"/>
  <c r="AI214" i="33" s="1"/>
  <c r="AI66" i="40"/>
  <c r="AH155" i="49"/>
  <c r="AH64" i="49"/>
  <c r="AH65" i="49" s="1"/>
  <c r="AH68" i="49" s="1"/>
  <c r="AH55" i="56"/>
  <c r="AH56" i="56" s="1"/>
  <c r="AH37" i="56"/>
  <c r="AH38" i="56" s="1"/>
  <c r="AH47" i="56"/>
  <c r="AH42" i="56"/>
  <c r="AH43" i="56" s="1"/>
  <c r="AI101" i="43"/>
  <c r="AI213" i="33" s="1"/>
  <c r="AI66" i="43"/>
  <c r="AI101" i="32"/>
  <c r="AI210" i="33" s="1"/>
  <c r="AI66" i="32"/>
  <c r="AH64" i="48"/>
  <c r="AH65" i="48" s="1"/>
  <c r="AH68" i="48" s="1"/>
  <c r="AH155" i="48"/>
  <c r="AH64" i="43"/>
  <c r="AH65" i="43" s="1"/>
  <c r="AH68" i="43" s="1"/>
  <c r="AH155" i="43"/>
  <c r="AH155" i="32"/>
  <c r="AH64" i="32"/>
  <c r="AH65" i="32" s="1"/>
  <c r="AH68" i="32" s="1"/>
  <c r="AI101" i="47"/>
  <c r="AI218" i="33" s="1"/>
  <c r="AI66" i="47"/>
  <c r="AI101" i="44"/>
  <c r="AI215" i="33" s="1"/>
  <c r="AI66" i="44"/>
  <c r="AI97" i="33"/>
  <c r="AI106" i="1"/>
  <c r="AH64" i="47"/>
  <c r="AH65" i="47" s="1"/>
  <c r="AH68" i="47" s="1"/>
  <c r="AH155" i="47"/>
  <c r="AH155" i="1"/>
  <c r="AH64" i="1"/>
  <c r="AH65" i="1" s="1"/>
  <c r="AI101" i="48"/>
  <c r="AI219" i="33" s="1"/>
  <c r="AI66" i="48"/>
  <c r="AI101" i="45"/>
  <c r="AI216" i="33" s="1"/>
  <c r="AI66" i="45"/>
  <c r="AI101" i="41"/>
  <c r="AI211" i="33" s="1"/>
  <c r="AI66" i="41"/>
  <c r="AI90" i="33"/>
  <c r="AI83" i="33"/>
  <c r="AI41" i="56" l="1"/>
  <c r="AH52" i="56"/>
  <c r="AH139" i="44"/>
  <c r="AH73" i="44"/>
  <c r="AI74" i="44" s="1"/>
  <c r="AH73" i="46"/>
  <c r="AI74" i="46" s="1"/>
  <c r="AH139" i="46"/>
  <c r="AH59" i="56"/>
  <c r="AH60" i="56"/>
  <c r="AH133" i="33" s="1"/>
  <c r="AH49" i="56"/>
  <c r="AI46" i="56"/>
  <c r="AH73" i="43"/>
  <c r="AI74" i="43" s="1"/>
  <c r="AH139" i="43"/>
  <c r="AH139" i="49"/>
  <c r="AH73" i="49"/>
  <c r="AI74" i="49" s="1"/>
  <c r="AH43" i="33"/>
  <c r="AH68" i="1"/>
  <c r="AI96" i="33"/>
  <c r="AI104" i="33" s="1"/>
  <c r="AI109" i="1"/>
  <c r="AI103" i="1" s="1"/>
  <c r="AH139" i="42"/>
  <c r="AH73" i="42"/>
  <c r="AI74" i="42" s="1"/>
  <c r="AH84" i="45"/>
  <c r="AH139" i="45"/>
  <c r="AH73" i="45"/>
  <c r="AI74" i="45" s="1"/>
  <c r="AH139" i="47"/>
  <c r="AH73" i="47"/>
  <c r="AI74" i="47" s="1"/>
  <c r="AH139" i="32"/>
  <c r="AH73" i="32"/>
  <c r="AI74" i="32" s="1"/>
  <c r="AH73" i="41"/>
  <c r="AI74" i="41" s="1"/>
  <c r="AH139" i="41"/>
  <c r="AH73" i="48"/>
  <c r="AI74" i="48" s="1"/>
  <c r="AH139" i="48"/>
  <c r="AH139" i="40"/>
  <c r="AH73" i="40"/>
  <c r="AI74" i="40" s="1"/>
  <c r="AI281" i="51" l="1"/>
  <c r="AI85" i="40"/>
  <c r="AI61" i="40"/>
  <c r="AH84" i="43"/>
  <c r="AH84" i="49"/>
  <c r="AI277" i="51"/>
  <c r="AI85" i="32"/>
  <c r="AI61" i="32"/>
  <c r="AI286" i="51"/>
  <c r="AI85" i="48"/>
  <c r="AI61" i="48"/>
  <c r="AH73" i="1"/>
  <c r="AI74" i="1" s="1"/>
  <c r="AH46" i="33"/>
  <c r="AH49" i="59" s="1"/>
  <c r="AH139" i="1"/>
  <c r="AH48" i="56"/>
  <c r="AH132" i="33"/>
  <c r="AH75" i="59" s="1"/>
  <c r="AH61" i="56"/>
  <c r="AH84" i="47"/>
  <c r="AH359" i="33"/>
  <c r="AH88" i="45"/>
  <c r="AH87" i="45"/>
  <c r="AI287" i="51"/>
  <c r="AI85" i="49"/>
  <c r="AI61" i="49"/>
  <c r="AH84" i="48"/>
  <c r="AH84" i="32"/>
  <c r="AI282" i="51"/>
  <c r="AI85" i="44"/>
  <c r="AI61" i="44"/>
  <c r="AH84" i="40"/>
  <c r="AH84" i="41"/>
  <c r="AI278" i="51"/>
  <c r="AI85" i="41"/>
  <c r="AI61" i="41"/>
  <c r="AI284" i="51"/>
  <c r="AI85" i="46"/>
  <c r="AI61" i="46"/>
  <c r="AH84" i="44"/>
  <c r="AH38" i="33"/>
  <c r="AH40" i="33"/>
  <c r="AH44" i="33"/>
  <c r="AH42" i="33"/>
  <c r="AH47" i="59" s="1"/>
  <c r="AI280" i="51"/>
  <c r="AI85" i="43"/>
  <c r="AI61" i="43"/>
  <c r="AI285" i="51"/>
  <c r="AI85" i="47"/>
  <c r="AI61" i="47"/>
  <c r="AH84" i="46"/>
  <c r="AI283" i="51"/>
  <c r="AI85" i="45"/>
  <c r="AI61" i="45"/>
  <c r="AI279" i="51"/>
  <c r="AI85" i="42"/>
  <c r="AI61" i="42"/>
  <c r="AH84" i="42"/>
  <c r="AI101" i="1"/>
  <c r="AI209" i="33" s="1"/>
  <c r="AI66" i="1"/>
  <c r="AH134" i="33" l="1"/>
  <c r="AH76" i="59" s="1"/>
  <c r="AH62" i="56"/>
  <c r="AH135" i="33" s="1"/>
  <c r="AH211" i="51"/>
  <c r="AH227" i="51" s="1"/>
  <c r="AH132" i="45"/>
  <c r="AH133" i="45" s="1"/>
  <c r="AH134" i="45" s="1"/>
  <c r="AG79" i="45" s="1"/>
  <c r="AH148" i="45" s="1"/>
  <c r="AH90" i="45"/>
  <c r="AH130" i="45"/>
  <c r="AG129" i="45"/>
  <c r="AG131" i="45" s="1"/>
  <c r="AG140" i="45" s="1"/>
  <c r="AH363" i="33"/>
  <c r="AH87" i="49"/>
  <c r="AH88" i="49"/>
  <c r="CZ60" i="57"/>
  <c r="AI67" i="49"/>
  <c r="AI77" i="49"/>
  <c r="AI128" i="49"/>
  <c r="AI78" i="49"/>
  <c r="AI112" i="49"/>
  <c r="AH358" i="33"/>
  <c r="AH88" i="44"/>
  <c r="AH87" i="44"/>
  <c r="AH362" i="33"/>
  <c r="AH87" i="48"/>
  <c r="AH88" i="48"/>
  <c r="AH360" i="33"/>
  <c r="AH88" i="46"/>
  <c r="AH87" i="46"/>
  <c r="AH361" i="33"/>
  <c r="AH88" i="47"/>
  <c r="AH87" i="47"/>
  <c r="CZ57" i="57"/>
  <c r="AI78" i="46"/>
  <c r="AI128" i="46"/>
  <c r="AI67" i="46"/>
  <c r="AI77" i="46"/>
  <c r="AI112" i="46"/>
  <c r="CZ51" i="57"/>
  <c r="AI67" i="41"/>
  <c r="AI128" i="41"/>
  <c r="AI78" i="41"/>
  <c r="AI77" i="41"/>
  <c r="AI112" i="41"/>
  <c r="AH356" i="33"/>
  <c r="AH87" i="43"/>
  <c r="AH88" i="43"/>
  <c r="CZ53" i="57"/>
  <c r="AI67" i="43"/>
  <c r="AI128" i="43"/>
  <c r="AI78" i="43"/>
  <c r="AI77" i="43"/>
  <c r="AI112" i="43"/>
  <c r="AH84" i="1"/>
  <c r="AH354" i="33"/>
  <c r="AH87" i="41"/>
  <c r="AH88" i="41"/>
  <c r="CZ54" i="57"/>
  <c r="AI78" i="40"/>
  <c r="AI77" i="40"/>
  <c r="AI128" i="40"/>
  <c r="AI67" i="40"/>
  <c r="AI112" i="40"/>
  <c r="AI276" i="51"/>
  <c r="AI85" i="1"/>
  <c r="AI49" i="33" s="1"/>
  <c r="AI51" i="59" s="1"/>
  <c r="AI61" i="1"/>
  <c r="CZ52" i="57"/>
  <c r="AI78" i="42"/>
  <c r="AI77" i="42"/>
  <c r="AI128" i="42"/>
  <c r="AI67" i="42"/>
  <c r="AI112" i="42"/>
  <c r="CZ58" i="57"/>
  <c r="AI67" i="47"/>
  <c r="AI128" i="47"/>
  <c r="AI78" i="47"/>
  <c r="AI77" i="47"/>
  <c r="AI112" i="47"/>
  <c r="CZ59" i="57"/>
  <c r="AI67" i="48"/>
  <c r="AI77" i="48"/>
  <c r="AI78" i="48"/>
  <c r="AI128" i="48"/>
  <c r="AI112" i="48"/>
  <c r="AH355" i="33"/>
  <c r="AH87" i="42"/>
  <c r="AH88" i="42"/>
  <c r="AH357" i="33"/>
  <c r="AH87" i="40"/>
  <c r="AH88" i="40"/>
  <c r="AH83" i="40"/>
  <c r="CZ50" i="57"/>
  <c r="AI67" i="32"/>
  <c r="AI77" i="32"/>
  <c r="AI128" i="32"/>
  <c r="AI78" i="32"/>
  <c r="AI112" i="32"/>
  <c r="CZ55" i="57"/>
  <c r="AI78" i="44"/>
  <c r="AI67" i="44"/>
  <c r="AI128" i="44"/>
  <c r="AI77" i="44"/>
  <c r="AI112" i="44"/>
  <c r="CZ56" i="57"/>
  <c r="AI78" i="45"/>
  <c r="AI128" i="45"/>
  <c r="AI67" i="45"/>
  <c r="AI77" i="45"/>
  <c r="AI112" i="45"/>
  <c r="AH353" i="33"/>
  <c r="AH88" i="32"/>
  <c r="AH87" i="32"/>
  <c r="AI116" i="47" l="1"/>
  <c r="AI119" i="47"/>
  <c r="AI114" i="47"/>
  <c r="AI115" i="47" s="1"/>
  <c r="AI263" i="33" s="1"/>
  <c r="AI116" i="48"/>
  <c r="AI119" i="48"/>
  <c r="AI114" i="48"/>
  <c r="AI115" i="48" s="1"/>
  <c r="AI264" i="33" s="1"/>
  <c r="AH214" i="51"/>
  <c r="AH230" i="51" s="1"/>
  <c r="AH132" i="48"/>
  <c r="AH133" i="48" s="1"/>
  <c r="AH134" i="48" s="1"/>
  <c r="AG79" i="48" s="1"/>
  <c r="AH148" i="48" s="1"/>
  <c r="AH90" i="48"/>
  <c r="AH130" i="48"/>
  <c r="AG129" i="48"/>
  <c r="AG131" i="48" s="1"/>
  <c r="AG140" i="48" s="1"/>
  <c r="AH210" i="51"/>
  <c r="AH226" i="51" s="1"/>
  <c r="AH132" i="44"/>
  <c r="AH133" i="44" s="1"/>
  <c r="AH134" i="44" s="1"/>
  <c r="AG79" i="44" s="1"/>
  <c r="AH148" i="44" s="1"/>
  <c r="AH90" i="44"/>
  <c r="AH130" i="44"/>
  <c r="AG129" i="44"/>
  <c r="AG131" i="44" s="1"/>
  <c r="AG140" i="44" s="1"/>
  <c r="AI116" i="49"/>
  <c r="AI119" i="49"/>
  <c r="AI114" i="49"/>
  <c r="AI115" i="49" s="1"/>
  <c r="AI265" i="33" s="1"/>
  <c r="AI116" i="42"/>
  <c r="AI119" i="42"/>
  <c r="AI114" i="42"/>
  <c r="AI115" i="42" s="1"/>
  <c r="AI257" i="33" s="1"/>
  <c r="CZ49" i="57"/>
  <c r="CZ61" i="57" s="1"/>
  <c r="AI39" i="33"/>
  <c r="AI67" i="1"/>
  <c r="AI45" i="33" s="1"/>
  <c r="AI78" i="1"/>
  <c r="AI128" i="1"/>
  <c r="AI77" i="1"/>
  <c r="AI112" i="1"/>
  <c r="AI116" i="43"/>
  <c r="AI119" i="43"/>
  <c r="AI114" i="43"/>
  <c r="AI115" i="43" s="1"/>
  <c r="AI258" i="33" s="1"/>
  <c r="AI119" i="32"/>
  <c r="AI116" i="32"/>
  <c r="AI114" i="32"/>
  <c r="AI115" i="32" s="1"/>
  <c r="AI255" i="33" s="1"/>
  <c r="AH206" i="51"/>
  <c r="AH222" i="51" s="1"/>
  <c r="AH132" i="41"/>
  <c r="AH133" i="41" s="1"/>
  <c r="AH134" i="41" s="1"/>
  <c r="AG79" i="41" s="1"/>
  <c r="AH148" i="41" s="1"/>
  <c r="AH90" i="41"/>
  <c r="AG129" i="41"/>
  <c r="AG131" i="41" s="1"/>
  <c r="AG140" i="41" s="1"/>
  <c r="AH130" i="41"/>
  <c r="AI288" i="51"/>
  <c r="AI116" i="46"/>
  <c r="AI119" i="46"/>
  <c r="AI114" i="46"/>
  <c r="AI115" i="46" s="1"/>
  <c r="AI262" i="33" s="1"/>
  <c r="AH93" i="45"/>
  <c r="AH94" i="45" s="1"/>
  <c r="AH91" i="45"/>
  <c r="AH215" i="51"/>
  <c r="AH231" i="51" s="1"/>
  <c r="AH132" i="49"/>
  <c r="AH133" i="49" s="1"/>
  <c r="AH134" i="49" s="1"/>
  <c r="AG79" i="49" s="1"/>
  <c r="AH148" i="49" s="1"/>
  <c r="AH90" i="49"/>
  <c r="AG129" i="49"/>
  <c r="AG131" i="49" s="1"/>
  <c r="AG140" i="49" s="1"/>
  <c r="AH130" i="49"/>
  <c r="AI119" i="40"/>
  <c r="AI116" i="40"/>
  <c r="AI114" i="40"/>
  <c r="AI115" i="40" s="1"/>
  <c r="AI259" i="33" s="1"/>
  <c r="AH213" i="51"/>
  <c r="AH229" i="51" s="1"/>
  <c r="AH132" i="47"/>
  <c r="AH133" i="47" s="1"/>
  <c r="AH134" i="47" s="1"/>
  <c r="AG79" i="47" s="1"/>
  <c r="AH148" i="47" s="1"/>
  <c r="AH90" i="47"/>
  <c r="AH130" i="47"/>
  <c r="AG129" i="47"/>
  <c r="AG131" i="47" s="1"/>
  <c r="AG140" i="47" s="1"/>
  <c r="AI119" i="44"/>
  <c r="AI116" i="44"/>
  <c r="AI114" i="44"/>
  <c r="AI115" i="44" s="1"/>
  <c r="AI260" i="33" s="1"/>
  <c r="AH208" i="51"/>
  <c r="AH224" i="51" s="1"/>
  <c r="AH132" i="43"/>
  <c r="AH133" i="43" s="1"/>
  <c r="AH134" i="43" s="1"/>
  <c r="AG79" i="43" s="1"/>
  <c r="AH148" i="43" s="1"/>
  <c r="AH90" i="43"/>
  <c r="AG129" i="43"/>
  <c r="AG131" i="43" s="1"/>
  <c r="AG140" i="43" s="1"/>
  <c r="AH130" i="43"/>
  <c r="AI116" i="45"/>
  <c r="AI119" i="45"/>
  <c r="AI114" i="45"/>
  <c r="AI115" i="45" s="1"/>
  <c r="AI261" i="33" s="1"/>
  <c r="AH209" i="51"/>
  <c r="AH225" i="51" s="1"/>
  <c r="AH132" i="40"/>
  <c r="AH133" i="40" s="1"/>
  <c r="AH134" i="40" s="1"/>
  <c r="AH90" i="40"/>
  <c r="AG129" i="40"/>
  <c r="AG131" i="40" s="1"/>
  <c r="AH130" i="40"/>
  <c r="AH352" i="33"/>
  <c r="AH88" i="1"/>
  <c r="AH48" i="33"/>
  <c r="AH87" i="1"/>
  <c r="AH51" i="33" s="1"/>
  <c r="AH52" i="59" s="1"/>
  <c r="AI119" i="41"/>
  <c r="AI116" i="41"/>
  <c r="AI114" i="41"/>
  <c r="AI115" i="41" s="1"/>
  <c r="AI256" i="33" s="1"/>
  <c r="AH207" i="51"/>
  <c r="AH223" i="51" s="1"/>
  <c r="AH132" i="42"/>
  <c r="AH133" i="42" s="1"/>
  <c r="AH134" i="42" s="1"/>
  <c r="AG79" i="42" s="1"/>
  <c r="AH148" i="42" s="1"/>
  <c r="AH90" i="42"/>
  <c r="AG129" i="42"/>
  <c r="AG131" i="42" s="1"/>
  <c r="AG140" i="42" s="1"/>
  <c r="AH130" i="42"/>
  <c r="AH205" i="51"/>
  <c r="AH221" i="51" s="1"/>
  <c r="AH132" i="32"/>
  <c r="AH133" i="32" s="1"/>
  <c r="AH134" i="32" s="1"/>
  <c r="AG79" i="32" s="1"/>
  <c r="AH148" i="32" s="1"/>
  <c r="AH90" i="32"/>
  <c r="AH130" i="32"/>
  <c r="AG129" i="32"/>
  <c r="AG131" i="32" s="1"/>
  <c r="AG140" i="32" s="1"/>
  <c r="AH77" i="59"/>
  <c r="AI50" i="42"/>
  <c r="AI50" i="1"/>
  <c r="AI50" i="43"/>
  <c r="AI50" i="48"/>
  <c r="AI50" i="32"/>
  <c r="AI50" i="44"/>
  <c r="AI50" i="45"/>
  <c r="AI50" i="46"/>
  <c r="AI50" i="49"/>
  <c r="AI50" i="40"/>
  <c r="AI50" i="41"/>
  <c r="AI50" i="47"/>
  <c r="AH212" i="51"/>
  <c r="AH228" i="51" s="1"/>
  <c r="AH132" i="46"/>
  <c r="AH133" i="46" s="1"/>
  <c r="AH134" i="46" s="1"/>
  <c r="AG79" i="46" s="1"/>
  <c r="AH148" i="46" s="1"/>
  <c r="AH90" i="46"/>
  <c r="AG129" i="46"/>
  <c r="AG131" i="46" s="1"/>
  <c r="AG140" i="46" s="1"/>
  <c r="AH130" i="46"/>
  <c r="AI102" i="42" l="1"/>
  <c r="AI71" i="42" s="1"/>
  <c r="AI70" i="42" s="1"/>
  <c r="AI121" i="42"/>
  <c r="AI124" i="42"/>
  <c r="AI121" i="44"/>
  <c r="AI124" i="44"/>
  <c r="AI102" i="44"/>
  <c r="AI71" i="44" s="1"/>
  <c r="AI70" i="44" s="1"/>
  <c r="AI119" i="1"/>
  <c r="AI116" i="1"/>
  <c r="AI114" i="1"/>
  <c r="AI115" i="1" s="1"/>
  <c r="AI254" i="33" s="1"/>
  <c r="AH93" i="48"/>
  <c r="AH94" i="48" s="1"/>
  <c r="AH91" i="48"/>
  <c r="AI102" i="49"/>
  <c r="AI71" i="49" s="1"/>
  <c r="AI70" i="49" s="1"/>
  <c r="AI121" i="49"/>
  <c r="AI124" i="49"/>
  <c r="AH93" i="41"/>
  <c r="AH94" i="41" s="1"/>
  <c r="AH91" i="41"/>
  <c r="AH93" i="47"/>
  <c r="AH94" i="47" s="1"/>
  <c r="AH91" i="47"/>
  <c r="AI102" i="40"/>
  <c r="AI71" i="40" s="1"/>
  <c r="AI70" i="40" s="1"/>
  <c r="AI121" i="40"/>
  <c r="AI124" i="40"/>
  <c r="AI124" i="41"/>
  <c r="AI102" i="41"/>
  <c r="AI71" i="41" s="1"/>
  <c r="AI70" i="41" s="1"/>
  <c r="AI121" i="41"/>
  <c r="AH93" i="46"/>
  <c r="AH94" i="46" s="1"/>
  <c r="AH91" i="46"/>
  <c r="AH71" i="59"/>
  <c r="AG79" i="40"/>
  <c r="AH148" i="40" s="1"/>
  <c r="AH204" i="51"/>
  <c r="AH220" i="51" s="1"/>
  <c r="AH132" i="1"/>
  <c r="AH133" i="1" s="1"/>
  <c r="AH134" i="1" s="1"/>
  <c r="AH90" i="1"/>
  <c r="AG129" i="1"/>
  <c r="AH130" i="1"/>
  <c r="AH93" i="44"/>
  <c r="AH94" i="44" s="1"/>
  <c r="AH91" i="44"/>
  <c r="AH93" i="40"/>
  <c r="AH94" i="40" s="1"/>
  <c r="AH91" i="40"/>
  <c r="AI300" i="51"/>
  <c r="AI295" i="51"/>
  <c r="AI301" i="51"/>
  <c r="AI291" i="51"/>
  <c r="AI297" i="51"/>
  <c r="AI296" i="51"/>
  <c r="AI294" i="51"/>
  <c r="AI293" i="51"/>
  <c r="AI299" i="51"/>
  <c r="AI298" i="51"/>
  <c r="AI292" i="51"/>
  <c r="AI121" i="45"/>
  <c r="AI124" i="45"/>
  <c r="AI102" i="45"/>
  <c r="AI71" i="45" s="1"/>
  <c r="AI70" i="45" s="1"/>
  <c r="AI121" i="48"/>
  <c r="AI124" i="48"/>
  <c r="AI102" i="48"/>
  <c r="AI71" i="48" s="1"/>
  <c r="AI70" i="48" s="1"/>
  <c r="AI102" i="46"/>
  <c r="AI71" i="46" s="1"/>
  <c r="AI70" i="46" s="1"/>
  <c r="AI124" i="46"/>
  <c r="AI121" i="46"/>
  <c r="AH93" i="32"/>
  <c r="AH94" i="32" s="1"/>
  <c r="AH91" i="32"/>
  <c r="AI121" i="32"/>
  <c r="AI124" i="32"/>
  <c r="AI102" i="32"/>
  <c r="AI71" i="32" s="1"/>
  <c r="AI70" i="32" s="1"/>
  <c r="AH93" i="42"/>
  <c r="AH94" i="42" s="1"/>
  <c r="AH91" i="42"/>
  <c r="AH93" i="43"/>
  <c r="AH94" i="43" s="1"/>
  <c r="AH91" i="43"/>
  <c r="AI102" i="47"/>
  <c r="AI71" i="47" s="1"/>
  <c r="AI70" i="47" s="1"/>
  <c r="AI121" i="47"/>
  <c r="AI124" i="47"/>
  <c r="AI48" i="59"/>
  <c r="AH93" i="49"/>
  <c r="AH94" i="49" s="1"/>
  <c r="AH91" i="49"/>
  <c r="AH50" i="59"/>
  <c r="AH53" i="33"/>
  <c r="AH54" i="59" s="1"/>
  <c r="AH87" i="33"/>
  <c r="AH52" i="33"/>
  <c r="AH53" i="59" s="1"/>
  <c r="AH369" i="33"/>
  <c r="AH375" i="33" s="1"/>
  <c r="AH376" i="33" s="1"/>
  <c r="AG72" i="59"/>
  <c r="AG140" i="40"/>
  <c r="AI290" i="51"/>
  <c r="AI124" i="43"/>
  <c r="AI102" i="43"/>
  <c r="AI71" i="43" s="1"/>
  <c r="AI70" i="43" s="1"/>
  <c r="AI121" i="43"/>
  <c r="AI161" i="33" l="1"/>
  <c r="AI86" i="44"/>
  <c r="AI166" i="33"/>
  <c r="AI86" i="49"/>
  <c r="AI156" i="33"/>
  <c r="AI86" i="32"/>
  <c r="AG131" i="1"/>
  <c r="AG137" i="1"/>
  <c r="AH93" i="1"/>
  <c r="AH94" i="1" s="1"/>
  <c r="AH91" i="1"/>
  <c r="AI124" i="1"/>
  <c r="AI102" i="1"/>
  <c r="AI71" i="1" s="1"/>
  <c r="AI121" i="1"/>
  <c r="AI124" i="33" s="1"/>
  <c r="AI101" i="33" s="1"/>
  <c r="AI162" i="33"/>
  <c r="AI86" i="45"/>
  <c r="AI163" i="33"/>
  <c r="AI86" i="46"/>
  <c r="AI158" i="33"/>
  <c r="AI86" i="42"/>
  <c r="AI164" i="33"/>
  <c r="AI86" i="47"/>
  <c r="AH69" i="59"/>
  <c r="AG79" i="1"/>
  <c r="AH148" i="1" s="1"/>
  <c r="AH136" i="1"/>
  <c r="AI305" i="51"/>
  <c r="AI309" i="51" s="1"/>
  <c r="AI304" i="51"/>
  <c r="AI159" i="33"/>
  <c r="AI86" i="43"/>
  <c r="AI165" i="33"/>
  <c r="AI86" i="48"/>
  <c r="AI157" i="33"/>
  <c r="AI86" i="41"/>
  <c r="AI160" i="33"/>
  <c r="AI86" i="40"/>
  <c r="AI243" i="33" l="1"/>
  <c r="AI228" i="33"/>
  <c r="AI242" i="33"/>
  <c r="AI227" i="33"/>
  <c r="AI155" i="33"/>
  <c r="AI86" i="1"/>
  <c r="AI249" i="33"/>
  <c r="AI234" i="33"/>
  <c r="AI248" i="33"/>
  <c r="AI233" i="33"/>
  <c r="AI246" i="33"/>
  <c r="AI231" i="33"/>
  <c r="AG70" i="59"/>
  <c r="AG140" i="1"/>
  <c r="AI250" i="33"/>
  <c r="AI235" i="33"/>
  <c r="AI306" i="51"/>
  <c r="AI308" i="51"/>
  <c r="AI310" i="51" s="1"/>
  <c r="AI244" i="33"/>
  <c r="AI229" i="33"/>
  <c r="AI247" i="33"/>
  <c r="AI232" i="33"/>
  <c r="AI56" i="33"/>
  <c r="AI70" i="1"/>
  <c r="AI5" i="59" s="1"/>
  <c r="AI240" i="33"/>
  <c r="AI225" i="33"/>
  <c r="AI245" i="33"/>
  <c r="AI230" i="33"/>
  <c r="AI241" i="33"/>
  <c r="AI226" i="33"/>
  <c r="AI56" i="59" l="1"/>
  <c r="AI57" i="33"/>
  <c r="AI57" i="59" s="1"/>
  <c r="AI64" i="33"/>
  <c r="AI345" i="51"/>
  <c r="AI350" i="51"/>
  <c r="AI347" i="51"/>
  <c r="AI353" i="51"/>
  <c r="AI349" i="51"/>
  <c r="AI346" i="51"/>
  <c r="AI352" i="51"/>
  <c r="AI355" i="51"/>
  <c r="AI348" i="51"/>
  <c r="AI354" i="51"/>
  <c r="AI351" i="51"/>
  <c r="AI344" i="51"/>
  <c r="AI55" i="59"/>
  <c r="AI55" i="33"/>
  <c r="AJ59" i="33"/>
  <c r="AI167" i="33"/>
  <c r="AI184" i="33"/>
  <c r="AI239" i="33"/>
  <c r="AI251" i="33" s="1"/>
  <c r="AI224" i="33"/>
  <c r="AI236" i="33" s="1"/>
  <c r="AJ60" i="33" l="1"/>
  <c r="AK61" i="33"/>
  <c r="AI71" i="33"/>
  <c r="AI113" i="33"/>
  <c r="AI119" i="33" s="1"/>
  <c r="AI185" i="33"/>
  <c r="AI114" i="33" s="1"/>
  <c r="AI186" i="33"/>
  <c r="AI61" i="59"/>
  <c r="AI65" i="33"/>
  <c r="AJ84" i="33" s="1"/>
  <c r="AJ9" i="55" l="1"/>
  <c r="AJ91" i="33"/>
  <c r="AI63" i="59"/>
  <c r="AI70" i="33"/>
  <c r="AK59" i="59"/>
  <c r="AL62" i="33"/>
  <c r="AL60" i="59" s="1"/>
  <c r="AJ58" i="59"/>
  <c r="AJ4" i="56"/>
  <c r="AI62" i="59" l="1"/>
  <c r="AI81" i="1"/>
  <c r="AI62" i="1" s="1"/>
  <c r="AI63" i="1" s="1"/>
  <c r="AI81" i="41"/>
  <c r="AI62" i="41" s="1"/>
  <c r="AI63" i="41" s="1"/>
  <c r="AI81" i="32"/>
  <c r="AI62" i="32" s="1"/>
  <c r="AI63" i="32" s="1"/>
  <c r="AI81" i="42"/>
  <c r="AI62" i="42" s="1"/>
  <c r="AI63" i="42" s="1"/>
  <c r="AI81" i="45"/>
  <c r="AI62" i="45" s="1"/>
  <c r="AI63" i="45" s="1"/>
  <c r="AI81" i="46"/>
  <c r="AI62" i="46" s="1"/>
  <c r="AI63" i="46" s="1"/>
  <c r="AI81" i="44"/>
  <c r="AI62" i="44" s="1"/>
  <c r="AI63" i="44" s="1"/>
  <c r="AI81" i="40"/>
  <c r="AI62" i="40" s="1"/>
  <c r="AI63" i="40" s="1"/>
  <c r="AI81" i="47"/>
  <c r="AI62" i="47" s="1"/>
  <c r="AI63" i="47" s="1"/>
  <c r="AI81" i="48"/>
  <c r="AI62" i="48" s="1"/>
  <c r="AI63" i="48" s="1"/>
  <c r="AI3" i="56"/>
  <c r="AI81" i="49"/>
  <c r="AI62" i="49" s="1"/>
  <c r="AI63" i="49" s="1"/>
  <c r="AI81" i="43"/>
  <c r="AI62" i="43" s="1"/>
  <c r="AI63" i="43" s="1"/>
  <c r="AJ72" i="33"/>
  <c r="AJ8" i="55"/>
  <c r="AJ107" i="1"/>
  <c r="AJ107" i="32"/>
  <c r="AJ106" i="32" s="1"/>
  <c r="AJ109" i="32" s="1"/>
  <c r="AJ103" i="32" s="1"/>
  <c r="AJ107" i="41"/>
  <c r="AJ106" i="41" s="1"/>
  <c r="AJ109" i="41" s="1"/>
  <c r="AJ103" i="41" s="1"/>
  <c r="AJ107" i="42"/>
  <c r="AJ106" i="42" s="1"/>
  <c r="AJ109" i="42" s="1"/>
  <c r="AJ103" i="42" s="1"/>
  <c r="AJ107" i="40"/>
  <c r="AJ106" i="40" s="1"/>
  <c r="AJ109" i="40" s="1"/>
  <c r="AJ103" i="40" s="1"/>
  <c r="AJ107" i="47"/>
  <c r="AJ106" i="47" s="1"/>
  <c r="AJ109" i="47" s="1"/>
  <c r="AJ103" i="47" s="1"/>
  <c r="AJ107" i="45"/>
  <c r="AJ106" i="45" s="1"/>
  <c r="AJ109" i="45" s="1"/>
  <c r="AJ103" i="45" s="1"/>
  <c r="AJ107" i="44"/>
  <c r="AJ106" i="44" s="1"/>
  <c r="AJ109" i="44" s="1"/>
  <c r="AJ103" i="44" s="1"/>
  <c r="AJ107" i="48"/>
  <c r="AJ106" i="48" s="1"/>
  <c r="AJ109" i="48" s="1"/>
  <c r="AJ103" i="48" s="1"/>
  <c r="AJ107" i="46"/>
  <c r="AJ106" i="46" s="1"/>
  <c r="AJ109" i="46" s="1"/>
  <c r="AJ103" i="46" s="1"/>
  <c r="AJ107" i="43"/>
  <c r="AJ106" i="43" s="1"/>
  <c r="AJ109" i="43" s="1"/>
  <c r="AJ103" i="43" s="1"/>
  <c r="AJ107" i="49"/>
  <c r="AJ106" i="49" s="1"/>
  <c r="AJ109" i="49" s="1"/>
  <c r="AJ103" i="49" s="1"/>
  <c r="AJ101" i="43" l="1"/>
  <c r="AJ213" i="33" s="1"/>
  <c r="AJ66" i="43"/>
  <c r="AJ101" i="48"/>
  <c r="AJ219" i="33" s="1"/>
  <c r="AJ66" i="48"/>
  <c r="AJ101" i="49"/>
  <c r="AJ220" i="33" s="1"/>
  <c r="AJ66" i="49"/>
  <c r="AJ101" i="32"/>
  <c r="AJ210" i="33" s="1"/>
  <c r="AJ66" i="32"/>
  <c r="AJ101" i="45"/>
  <c r="AJ216" i="33" s="1"/>
  <c r="AJ66" i="45"/>
  <c r="AJ101" i="44"/>
  <c r="AJ215" i="33" s="1"/>
  <c r="AJ66" i="44"/>
  <c r="AI155" i="48"/>
  <c r="AI64" i="48"/>
  <c r="AI65" i="48" s="1"/>
  <c r="AI68" i="48" s="1"/>
  <c r="AJ101" i="40"/>
  <c r="AJ214" i="33" s="1"/>
  <c r="AJ66" i="40"/>
  <c r="AJ97" i="33"/>
  <c r="AJ106" i="1"/>
  <c r="AJ64" i="59"/>
  <c r="AI64" i="45"/>
  <c r="AI65" i="45" s="1"/>
  <c r="AI68" i="45" s="1"/>
  <c r="AI155" i="45"/>
  <c r="AJ101" i="46"/>
  <c r="AJ217" i="33" s="1"/>
  <c r="AJ66" i="46"/>
  <c r="AJ101" i="47"/>
  <c r="AJ218" i="33" s="1"/>
  <c r="AJ66" i="47"/>
  <c r="AJ90" i="33"/>
  <c r="AJ83" i="33"/>
  <c r="AI64" i="40"/>
  <c r="AI65" i="40" s="1"/>
  <c r="AI68" i="40" s="1"/>
  <c r="AI155" i="40"/>
  <c r="AI155" i="32"/>
  <c r="AI64" i="32"/>
  <c r="AI65" i="32" s="1"/>
  <c r="AI68" i="32" s="1"/>
  <c r="AJ101" i="41"/>
  <c r="AJ211" i="33" s="1"/>
  <c r="AJ66" i="41"/>
  <c r="AI64" i="43"/>
  <c r="AI65" i="43" s="1"/>
  <c r="AI68" i="43" s="1"/>
  <c r="AI155" i="43"/>
  <c r="AI64" i="47"/>
  <c r="AI65" i="47" s="1"/>
  <c r="AI68" i="47" s="1"/>
  <c r="AI155" i="47"/>
  <c r="AI155" i="46"/>
  <c r="AI64" i="46"/>
  <c r="AI65" i="46" s="1"/>
  <c r="AI68" i="46" s="1"/>
  <c r="AI155" i="41"/>
  <c r="AI64" i="41"/>
  <c r="AI65" i="41" s="1"/>
  <c r="AI68" i="41" s="1"/>
  <c r="AJ101" i="42"/>
  <c r="AJ212" i="33" s="1"/>
  <c r="AJ66" i="42"/>
  <c r="AI155" i="49"/>
  <c r="AI64" i="49"/>
  <c r="AI65" i="49" s="1"/>
  <c r="AI68" i="49" s="1"/>
  <c r="AI37" i="56"/>
  <c r="AI38" i="56" s="1"/>
  <c r="AI55" i="56"/>
  <c r="AI56" i="56" s="1"/>
  <c r="AI47" i="56"/>
  <c r="AI42" i="56"/>
  <c r="AI43" i="56" s="1"/>
  <c r="AI64" i="44"/>
  <c r="AI65" i="44" s="1"/>
  <c r="AI68" i="44" s="1"/>
  <c r="AI155" i="44"/>
  <c r="AI155" i="42"/>
  <c r="AI64" i="42"/>
  <c r="AI65" i="42" s="1"/>
  <c r="AI68" i="42" s="1"/>
  <c r="AI155" i="1"/>
  <c r="AI64" i="1"/>
  <c r="AI65" i="1" s="1"/>
  <c r="AI73" i="45" l="1"/>
  <c r="AJ74" i="45" s="1"/>
  <c r="AI139" i="45"/>
  <c r="AJ41" i="56"/>
  <c r="AI139" i="32"/>
  <c r="AI73" i="32"/>
  <c r="AJ74" i="32" s="1"/>
  <c r="AI52" i="56"/>
  <c r="AI43" i="33"/>
  <c r="AI68" i="1"/>
  <c r="AJ96" i="33"/>
  <c r="AJ104" i="33" s="1"/>
  <c r="AJ109" i="1"/>
  <c r="AJ103" i="1" s="1"/>
  <c r="AI73" i="49"/>
  <c r="AJ74" i="49" s="1"/>
  <c r="AI139" i="49"/>
  <c r="AI139" i="40"/>
  <c r="AI73" i="40"/>
  <c r="AJ74" i="40" s="1"/>
  <c r="AI73" i="42"/>
  <c r="AJ74" i="42" s="1"/>
  <c r="AI139" i="42"/>
  <c r="AI139" i="44"/>
  <c r="AI73" i="44"/>
  <c r="AJ74" i="44" s="1"/>
  <c r="AI84" i="46"/>
  <c r="AI139" i="46"/>
  <c r="AI73" i="46"/>
  <c r="AJ74" i="46" s="1"/>
  <c r="AI60" i="56"/>
  <c r="AI133" i="33" s="1"/>
  <c r="AI59" i="56"/>
  <c r="AI139" i="43"/>
  <c r="AI73" i="43"/>
  <c r="AJ74" i="43" s="1"/>
  <c r="AI49" i="56"/>
  <c r="AJ46" i="56"/>
  <c r="AI73" i="41"/>
  <c r="AJ74" i="41" s="1"/>
  <c r="AI139" i="41"/>
  <c r="AI84" i="41"/>
  <c r="AI84" i="47"/>
  <c r="AI73" i="47"/>
  <c r="AJ74" i="47" s="1"/>
  <c r="AI139" i="47"/>
  <c r="AI73" i="48"/>
  <c r="AJ74" i="48" s="1"/>
  <c r="AI139" i="48"/>
  <c r="AJ286" i="51" l="1"/>
  <c r="AJ85" i="48"/>
  <c r="AJ61" i="48"/>
  <c r="AJ282" i="51"/>
  <c r="AJ85" i="44"/>
  <c r="AJ61" i="44"/>
  <c r="AJ287" i="51"/>
  <c r="AJ85" i="49"/>
  <c r="AJ61" i="49"/>
  <c r="AI361" i="33"/>
  <c r="AI88" i="47"/>
  <c r="AI87" i="47"/>
  <c r="AI84" i="44"/>
  <c r="AI84" i="40"/>
  <c r="AI84" i="49"/>
  <c r="AJ278" i="51"/>
  <c r="AJ85" i="41"/>
  <c r="AJ61" i="41"/>
  <c r="AI84" i="42"/>
  <c r="AI38" i="33"/>
  <c r="AI40" i="33"/>
  <c r="AI42" i="33"/>
  <c r="AI47" i="59" s="1"/>
  <c r="AI44" i="33"/>
  <c r="AI48" i="56"/>
  <c r="AI360" i="33"/>
  <c r="AI88" i="46"/>
  <c r="AI87" i="46"/>
  <c r="AJ279" i="51"/>
  <c r="AJ85" i="42"/>
  <c r="AJ61" i="42"/>
  <c r="AI84" i="48"/>
  <c r="AJ285" i="51"/>
  <c r="AJ85" i="47"/>
  <c r="AJ61" i="47"/>
  <c r="AJ277" i="51"/>
  <c r="AJ85" i="32"/>
  <c r="AJ61" i="32"/>
  <c r="AJ280" i="51"/>
  <c r="AJ85" i="43"/>
  <c r="AJ61" i="43"/>
  <c r="AJ284" i="51"/>
  <c r="AJ85" i="46"/>
  <c r="AJ61" i="46"/>
  <c r="AJ283" i="51"/>
  <c r="AJ85" i="45"/>
  <c r="AJ61" i="45"/>
  <c r="AJ281" i="51"/>
  <c r="AJ85" i="40"/>
  <c r="AJ61" i="40"/>
  <c r="AJ101" i="1"/>
  <c r="AJ209" i="33" s="1"/>
  <c r="AJ66" i="1"/>
  <c r="AI354" i="33"/>
  <c r="AI87" i="41"/>
  <c r="AI88" i="41"/>
  <c r="AI84" i="1"/>
  <c r="AI73" i="1"/>
  <c r="AJ74" i="1" s="1"/>
  <c r="AI46" i="33"/>
  <c r="AI49" i="59" s="1"/>
  <c r="AI139" i="1"/>
  <c r="AI84" i="43"/>
  <c r="AI84" i="32"/>
  <c r="AI132" i="33"/>
  <c r="AI75" i="59" s="1"/>
  <c r="AI61" i="56"/>
  <c r="AI84" i="45"/>
  <c r="AI357" i="33" l="1"/>
  <c r="AI87" i="40"/>
  <c r="AI88" i="40"/>
  <c r="AI83" i="40"/>
  <c r="AI213" i="51"/>
  <c r="AI229" i="51" s="1"/>
  <c r="AI132" i="47"/>
  <c r="AI133" i="47" s="1"/>
  <c r="AI134" i="47" s="1"/>
  <c r="AH79" i="47" s="1"/>
  <c r="AI148" i="47" s="1"/>
  <c r="AI90" i="47"/>
  <c r="AH129" i="47"/>
  <c r="AH131" i="47" s="1"/>
  <c r="AH140" i="47" s="1"/>
  <c r="AI130" i="47"/>
  <c r="AI134" i="33"/>
  <c r="AI76" i="59" s="1"/>
  <c r="AI62" i="56"/>
  <c r="AI135" i="33" s="1"/>
  <c r="DA58" i="57"/>
  <c r="AJ67" i="47"/>
  <c r="AJ78" i="47"/>
  <c r="AJ77" i="47"/>
  <c r="AJ128" i="47"/>
  <c r="AJ112" i="47"/>
  <c r="DA54" i="57"/>
  <c r="AJ78" i="40"/>
  <c r="AJ77" i="40"/>
  <c r="AJ128" i="40"/>
  <c r="AJ67" i="40"/>
  <c r="AJ112" i="40"/>
  <c r="AI355" i="33"/>
  <c r="AI87" i="42"/>
  <c r="AI88" i="42"/>
  <c r="AI88" i="32"/>
  <c r="AI353" i="33"/>
  <c r="AI87" i="32"/>
  <c r="DA55" i="57"/>
  <c r="AJ77" i="44"/>
  <c r="AJ78" i="44"/>
  <c r="AJ67" i="44"/>
  <c r="AJ128" i="44"/>
  <c r="AJ112" i="44"/>
  <c r="AI48" i="33"/>
  <c r="AI352" i="33"/>
  <c r="AI88" i="1"/>
  <c r="AI87" i="1"/>
  <c r="DA56" i="57"/>
  <c r="AJ128" i="45"/>
  <c r="AJ77" i="45"/>
  <c r="AJ67" i="45"/>
  <c r="AJ78" i="45"/>
  <c r="AJ112" i="45"/>
  <c r="DA59" i="57"/>
  <c r="AJ67" i="48"/>
  <c r="AJ78" i="48"/>
  <c r="AJ77" i="48"/>
  <c r="AJ128" i="48"/>
  <c r="AJ112" i="48"/>
  <c r="DA60" i="57"/>
  <c r="AJ67" i="49"/>
  <c r="AJ128" i="49"/>
  <c r="AJ77" i="49"/>
  <c r="AJ78" i="49"/>
  <c r="AJ112" i="49"/>
  <c r="AI362" i="33"/>
  <c r="AI87" i="48"/>
  <c r="AI88" i="48"/>
  <c r="DA57" i="57"/>
  <c r="AJ78" i="46"/>
  <c r="AJ128" i="46"/>
  <c r="AJ77" i="46"/>
  <c r="AJ67" i="46"/>
  <c r="AJ112" i="46"/>
  <c r="DA51" i="57"/>
  <c r="AJ67" i="41"/>
  <c r="AJ77" i="41"/>
  <c r="AJ128" i="41"/>
  <c r="AJ78" i="41"/>
  <c r="AJ112" i="41"/>
  <c r="DA53" i="57"/>
  <c r="AJ78" i="43"/>
  <c r="AJ67" i="43"/>
  <c r="AJ128" i="43"/>
  <c r="AJ77" i="43"/>
  <c r="AJ112" i="43"/>
  <c r="AI358" i="33"/>
  <c r="AI88" i="44"/>
  <c r="AI87" i="44"/>
  <c r="AI359" i="33"/>
  <c r="AI88" i="45"/>
  <c r="AI87" i="45"/>
  <c r="AI356" i="33"/>
  <c r="AI87" i="43"/>
  <c r="AI88" i="43"/>
  <c r="DA52" i="57"/>
  <c r="AJ128" i="42"/>
  <c r="AJ77" i="42"/>
  <c r="AJ78" i="42"/>
  <c r="AJ67" i="42"/>
  <c r="AJ112" i="42"/>
  <c r="AI206" i="51"/>
  <c r="AI222" i="51" s="1"/>
  <c r="AI132" i="41"/>
  <c r="AI133" i="41" s="1"/>
  <c r="AI134" i="41" s="1"/>
  <c r="AH79" i="41" s="1"/>
  <c r="AI148" i="41" s="1"/>
  <c r="AI90" i="41"/>
  <c r="AH129" i="41"/>
  <c r="AH131" i="41" s="1"/>
  <c r="AH140" i="41" s="1"/>
  <c r="AI130" i="41"/>
  <c r="AI363" i="33"/>
  <c r="AI88" i="49"/>
  <c r="AI87" i="49"/>
  <c r="DA50" i="57"/>
  <c r="AJ67" i="32"/>
  <c r="AJ77" i="32"/>
  <c r="AJ78" i="32"/>
  <c r="AJ128" i="32"/>
  <c r="AJ112" i="32"/>
  <c r="AJ276" i="51"/>
  <c r="AJ85" i="1"/>
  <c r="AJ49" i="33" s="1"/>
  <c r="AJ51" i="59" s="1"/>
  <c r="AJ61" i="1"/>
  <c r="AI212" i="51"/>
  <c r="AI228" i="51" s="1"/>
  <c r="AI132" i="46"/>
  <c r="AI133" i="46" s="1"/>
  <c r="AI134" i="46" s="1"/>
  <c r="AH79" i="46" s="1"/>
  <c r="AI148" i="46" s="1"/>
  <c r="AI90" i="46"/>
  <c r="AI130" i="46"/>
  <c r="AH129" i="46"/>
  <c r="AH131" i="46" s="1"/>
  <c r="AH140" i="46" s="1"/>
  <c r="AJ119" i="47" l="1"/>
  <c r="AJ116" i="47"/>
  <c r="AJ114" i="47"/>
  <c r="AJ115" i="47" s="1"/>
  <c r="AJ263" i="33" s="1"/>
  <c r="AJ119" i="40"/>
  <c r="AJ116" i="40"/>
  <c r="AJ114" i="40"/>
  <c r="AJ115" i="40" s="1"/>
  <c r="AJ259" i="33" s="1"/>
  <c r="AJ119" i="41"/>
  <c r="AJ116" i="41"/>
  <c r="AJ114" i="41"/>
  <c r="AJ115" i="41" s="1"/>
  <c r="AJ256" i="33" s="1"/>
  <c r="AJ116" i="45"/>
  <c r="AJ119" i="45"/>
  <c r="AJ114" i="45"/>
  <c r="AJ115" i="45" s="1"/>
  <c r="AJ261" i="33" s="1"/>
  <c r="AJ116" i="46"/>
  <c r="AJ119" i="46"/>
  <c r="AJ114" i="46"/>
  <c r="AJ115" i="46" s="1"/>
  <c r="AJ262" i="33" s="1"/>
  <c r="AI93" i="47"/>
  <c r="AI94" i="47" s="1"/>
  <c r="AI91" i="47"/>
  <c r="AJ119" i="42"/>
  <c r="AJ116" i="42"/>
  <c r="AJ114" i="42"/>
  <c r="AJ115" i="42" s="1"/>
  <c r="AJ257" i="33" s="1"/>
  <c r="AI215" i="51"/>
  <c r="AI231" i="51" s="1"/>
  <c r="AI132" i="49"/>
  <c r="AI133" i="49" s="1"/>
  <c r="AI134" i="49" s="1"/>
  <c r="AH79" i="49" s="1"/>
  <c r="AI148" i="49" s="1"/>
  <c r="AI90" i="49"/>
  <c r="AI130" i="49"/>
  <c r="AH129" i="49"/>
  <c r="AH131" i="49" s="1"/>
  <c r="AH140" i="49" s="1"/>
  <c r="AI93" i="41"/>
  <c r="AI94" i="41" s="1"/>
  <c r="AI91" i="41"/>
  <c r="AI204" i="51"/>
  <c r="AI220" i="51" s="1"/>
  <c r="AI132" i="1"/>
  <c r="AI133" i="1" s="1"/>
  <c r="AI134" i="1" s="1"/>
  <c r="AI90" i="1"/>
  <c r="AI130" i="1"/>
  <c r="AH129" i="1"/>
  <c r="AI51" i="33"/>
  <c r="AI52" i="59" s="1"/>
  <c r="AJ119" i="44"/>
  <c r="AJ116" i="44"/>
  <c r="AJ114" i="44"/>
  <c r="AJ115" i="44" s="1"/>
  <c r="AJ260" i="33" s="1"/>
  <c r="AI208" i="51"/>
  <c r="AI224" i="51" s="1"/>
  <c r="AI132" i="43"/>
  <c r="AI133" i="43" s="1"/>
  <c r="AI134" i="43" s="1"/>
  <c r="AH79" i="43" s="1"/>
  <c r="AI148" i="43" s="1"/>
  <c r="AI90" i="43"/>
  <c r="AI130" i="43"/>
  <c r="AH129" i="43"/>
  <c r="AH131" i="43" s="1"/>
  <c r="AH140" i="43" s="1"/>
  <c r="AI209" i="51"/>
  <c r="AI225" i="51" s="1"/>
  <c r="AI132" i="40"/>
  <c r="AI133" i="40" s="1"/>
  <c r="AI134" i="40" s="1"/>
  <c r="AI90" i="40"/>
  <c r="AI130" i="40"/>
  <c r="AH129" i="40"/>
  <c r="AH131" i="40" s="1"/>
  <c r="AI50" i="59"/>
  <c r="AI53" i="33"/>
  <c r="AI54" i="59" s="1"/>
  <c r="AI87" i="33"/>
  <c r="AI52" i="33"/>
  <c r="AI53" i="59" s="1"/>
  <c r="AI369" i="33"/>
  <c r="AI375" i="33" s="1"/>
  <c r="AI376" i="33" s="1"/>
  <c r="AI214" i="51"/>
  <c r="AI230" i="51" s="1"/>
  <c r="AI132" i="48"/>
  <c r="AI133" i="48" s="1"/>
  <c r="AI134" i="48" s="1"/>
  <c r="AH79" i="48" s="1"/>
  <c r="AI148" i="48" s="1"/>
  <c r="AI90" i="48"/>
  <c r="AH129" i="48"/>
  <c r="AH131" i="48" s="1"/>
  <c r="AH140" i="48" s="1"/>
  <c r="AI130" i="48"/>
  <c r="AJ119" i="49"/>
  <c r="AJ116" i="49"/>
  <c r="AJ114" i="49"/>
  <c r="AJ115" i="49" s="1"/>
  <c r="AJ265" i="33" s="1"/>
  <c r="DA49" i="57"/>
  <c r="DA61" i="57" s="1"/>
  <c r="AJ39" i="33"/>
  <c r="AJ67" i="1"/>
  <c r="AJ45" i="33" s="1"/>
  <c r="AJ78" i="1"/>
  <c r="AJ128" i="1"/>
  <c r="AJ77" i="1"/>
  <c r="AJ112" i="1"/>
  <c r="AI210" i="51"/>
  <c r="AI226" i="51" s="1"/>
  <c r="AI132" i="44"/>
  <c r="AI133" i="44" s="1"/>
  <c r="AI134" i="44" s="1"/>
  <c r="AH79" i="44" s="1"/>
  <c r="AI148" i="44" s="1"/>
  <c r="AI90" i="44"/>
  <c r="AH129" i="44"/>
  <c r="AH131" i="44" s="1"/>
  <c r="AH140" i="44" s="1"/>
  <c r="AI130" i="44"/>
  <c r="AI205" i="51"/>
  <c r="AI221" i="51" s="1"/>
  <c r="AI132" i="32"/>
  <c r="AI133" i="32" s="1"/>
  <c r="AI134" i="32" s="1"/>
  <c r="AH79" i="32" s="1"/>
  <c r="AI148" i="32" s="1"/>
  <c r="AI90" i="32"/>
  <c r="AI130" i="32"/>
  <c r="AH129" i="32"/>
  <c r="AH131" i="32" s="1"/>
  <c r="AH140" i="32" s="1"/>
  <c r="AI77" i="59"/>
  <c r="AJ50" i="42"/>
  <c r="AJ50" i="1"/>
  <c r="AJ50" i="43"/>
  <c r="AJ50" i="47"/>
  <c r="AJ50" i="44"/>
  <c r="AJ50" i="48"/>
  <c r="AJ50" i="46"/>
  <c r="AJ50" i="45"/>
  <c r="AJ50" i="40"/>
  <c r="AJ50" i="32"/>
  <c r="AJ50" i="41"/>
  <c r="AJ50" i="49"/>
  <c r="AI93" i="46"/>
  <c r="AI94" i="46" s="1"/>
  <c r="AI91" i="46"/>
  <c r="AI211" i="51"/>
  <c r="AI227" i="51" s="1"/>
  <c r="AI132" i="45"/>
  <c r="AI133" i="45" s="1"/>
  <c r="AI134" i="45" s="1"/>
  <c r="AH79" i="45" s="1"/>
  <c r="AI148" i="45" s="1"/>
  <c r="AI90" i="45"/>
  <c r="AI130" i="45"/>
  <c r="AH129" i="45"/>
  <c r="AH131" i="45" s="1"/>
  <c r="AH140" i="45" s="1"/>
  <c r="AJ288" i="51"/>
  <c r="AJ119" i="32"/>
  <c r="AJ116" i="32"/>
  <c r="AJ114" i="32"/>
  <c r="AJ115" i="32" s="1"/>
  <c r="AJ255" i="33" s="1"/>
  <c r="AJ116" i="43"/>
  <c r="AJ119" i="43"/>
  <c r="AJ114" i="43"/>
  <c r="AJ115" i="43" s="1"/>
  <c r="AJ258" i="33" s="1"/>
  <c r="AJ119" i="48"/>
  <c r="AJ116" i="48"/>
  <c r="AJ114" i="48"/>
  <c r="AJ115" i="48" s="1"/>
  <c r="AJ264" i="33" s="1"/>
  <c r="AI207" i="51"/>
  <c r="AI223" i="51" s="1"/>
  <c r="AI132" i="42"/>
  <c r="AI133" i="42" s="1"/>
  <c r="AI134" i="42" s="1"/>
  <c r="AH79" i="42" s="1"/>
  <c r="AI148" i="42" s="1"/>
  <c r="AI90" i="42"/>
  <c r="AI130" i="42"/>
  <c r="AH129" i="42"/>
  <c r="AH131" i="42" s="1"/>
  <c r="AH140" i="42" s="1"/>
  <c r="AJ102" i="49" l="1"/>
  <c r="AJ71" i="49" s="1"/>
  <c r="AJ70" i="49" s="1"/>
  <c r="AJ121" i="49"/>
  <c r="AJ124" i="49"/>
  <c r="AI93" i="42"/>
  <c r="AI94" i="42" s="1"/>
  <c r="AI91" i="42"/>
  <c r="AJ121" i="32"/>
  <c r="AJ124" i="32"/>
  <c r="AJ102" i="32"/>
  <c r="AJ71" i="32" s="1"/>
  <c r="AJ70" i="32" s="1"/>
  <c r="AI93" i="32"/>
  <c r="AI94" i="32" s="1"/>
  <c r="AI91" i="32"/>
  <c r="AJ124" i="43"/>
  <c r="AJ121" i="43"/>
  <c r="AJ102" i="43"/>
  <c r="AJ71" i="43" s="1"/>
  <c r="AJ70" i="43" s="1"/>
  <c r="AI69" i="59"/>
  <c r="AH79" i="1"/>
  <c r="AI148" i="1" s="1"/>
  <c r="AI136" i="1"/>
  <c r="AI93" i="48"/>
  <c r="AI94" i="48" s="1"/>
  <c r="AI91" i="48"/>
  <c r="AJ102" i="41"/>
  <c r="AJ71" i="41" s="1"/>
  <c r="AJ70" i="41" s="1"/>
  <c r="AJ124" i="41"/>
  <c r="AJ121" i="41"/>
  <c r="AI93" i="43"/>
  <c r="AI94" i="43" s="1"/>
  <c r="AI91" i="43"/>
  <c r="AJ121" i="44"/>
  <c r="AJ124" i="44"/>
  <c r="AJ102" i="44"/>
  <c r="AJ71" i="44" s="1"/>
  <c r="AJ70" i="44" s="1"/>
  <c r="AJ102" i="42"/>
  <c r="AJ71" i="42" s="1"/>
  <c r="AJ70" i="42" s="1"/>
  <c r="AJ121" i="42"/>
  <c r="AJ124" i="42"/>
  <c r="AH72" i="59"/>
  <c r="AH140" i="40"/>
  <c r="AJ121" i="48"/>
  <c r="AJ124" i="48"/>
  <c r="AJ102" i="48"/>
  <c r="AJ71" i="48" s="1"/>
  <c r="AJ70" i="48" s="1"/>
  <c r="AI71" i="59"/>
  <c r="AH79" i="40"/>
  <c r="AI148" i="40" s="1"/>
  <c r="AJ102" i="40"/>
  <c r="AJ71" i="40" s="1"/>
  <c r="AJ70" i="40" s="1"/>
  <c r="AJ121" i="40"/>
  <c r="AJ124" i="40"/>
  <c r="AJ121" i="46"/>
  <c r="AJ124" i="46"/>
  <c r="AJ102" i="46"/>
  <c r="AJ71" i="46" s="1"/>
  <c r="AJ70" i="46" s="1"/>
  <c r="AJ119" i="1"/>
  <c r="AJ116" i="1"/>
  <c r="AJ114" i="1"/>
  <c r="AJ115" i="1" s="1"/>
  <c r="AJ254" i="33" s="1"/>
  <c r="AJ121" i="45"/>
  <c r="AJ102" i="45"/>
  <c r="AJ71" i="45" s="1"/>
  <c r="AJ70" i="45" s="1"/>
  <c r="AJ124" i="45"/>
  <c r="AJ298" i="51"/>
  <c r="AJ294" i="51"/>
  <c r="AJ296" i="51"/>
  <c r="AJ300" i="51"/>
  <c r="AJ295" i="51"/>
  <c r="AJ301" i="51"/>
  <c r="AJ292" i="51"/>
  <c r="AJ291" i="51"/>
  <c r="AJ293" i="51"/>
  <c r="AJ299" i="51"/>
  <c r="AJ297" i="51"/>
  <c r="AJ290" i="51"/>
  <c r="AJ48" i="59"/>
  <c r="AH131" i="1"/>
  <c r="AH137" i="1"/>
  <c r="AI93" i="1"/>
  <c r="AI94" i="1" s="1"/>
  <c r="AI91" i="1"/>
  <c r="AI93" i="49"/>
  <c r="AI94" i="49" s="1"/>
  <c r="AI91" i="49"/>
  <c r="AI93" i="40"/>
  <c r="AI94" i="40" s="1"/>
  <c r="AI91" i="40"/>
  <c r="AI93" i="44"/>
  <c r="AI94" i="44" s="1"/>
  <c r="AI91" i="44"/>
  <c r="AI93" i="45"/>
  <c r="AI94" i="45" s="1"/>
  <c r="AI91" i="45"/>
  <c r="AJ102" i="47"/>
  <c r="AJ71" i="47" s="1"/>
  <c r="AJ70" i="47" s="1"/>
  <c r="AJ121" i="47"/>
  <c r="AJ124" i="47"/>
  <c r="AJ160" i="33" l="1"/>
  <c r="AJ86" i="40"/>
  <c r="AJ164" i="33"/>
  <c r="AJ86" i="47"/>
  <c r="AH70" i="59"/>
  <c r="AH140" i="1"/>
  <c r="AJ163" i="33"/>
  <c r="AJ86" i="46"/>
  <c r="AJ162" i="33"/>
  <c r="AJ86" i="45"/>
  <c r="AJ157" i="33"/>
  <c r="AJ86" i="41"/>
  <c r="AJ165" i="33"/>
  <c r="AJ86" i="48"/>
  <c r="AJ159" i="33"/>
  <c r="AJ86" i="43"/>
  <c r="AJ304" i="51"/>
  <c r="AJ305" i="51"/>
  <c r="AJ309" i="51" s="1"/>
  <c r="AJ156" i="33"/>
  <c r="AJ86" i="32"/>
  <c r="AJ158" i="33"/>
  <c r="AJ86" i="42"/>
  <c r="AJ166" i="33"/>
  <c r="AJ86" i="49"/>
  <c r="AJ124" i="1"/>
  <c r="AJ121" i="1"/>
  <c r="AJ124" i="33" s="1"/>
  <c r="AJ101" i="33" s="1"/>
  <c r="AJ102" i="1"/>
  <c r="AJ71" i="1" s="1"/>
  <c r="AJ161" i="33"/>
  <c r="AJ86" i="44"/>
  <c r="AJ155" i="33" l="1"/>
  <c r="AJ86" i="1"/>
  <c r="AJ56" i="33"/>
  <c r="AJ70" i="1"/>
  <c r="AJ5" i="59" s="1"/>
  <c r="AJ240" i="33"/>
  <c r="AJ225" i="33"/>
  <c r="AJ243" i="33"/>
  <c r="AJ228" i="33"/>
  <c r="AJ250" i="33"/>
  <c r="AJ235" i="33"/>
  <c r="AJ249" i="33"/>
  <c r="AJ234" i="33"/>
  <c r="AJ306" i="51"/>
  <c r="AJ308" i="51"/>
  <c r="AJ310" i="51" s="1"/>
  <c r="AJ242" i="33"/>
  <c r="AJ227" i="33"/>
  <c r="AJ247" i="33"/>
  <c r="AJ232" i="33"/>
  <c r="AJ248" i="33"/>
  <c r="AJ233" i="33"/>
  <c r="AJ245" i="33"/>
  <c r="AJ230" i="33"/>
  <c r="AJ246" i="33"/>
  <c r="AJ231" i="33"/>
  <c r="AJ241" i="33"/>
  <c r="AJ226" i="33"/>
  <c r="AJ244" i="33"/>
  <c r="AJ229" i="33"/>
  <c r="AJ348" i="51" l="1"/>
  <c r="AJ350" i="51"/>
  <c r="AJ354" i="51"/>
  <c r="AJ353" i="51"/>
  <c r="AJ345" i="51"/>
  <c r="AJ347" i="51"/>
  <c r="AJ355" i="51"/>
  <c r="AJ351" i="51"/>
  <c r="AJ346" i="51"/>
  <c r="AJ349" i="51"/>
  <c r="AJ352" i="51"/>
  <c r="AJ344" i="51"/>
  <c r="AJ55" i="59"/>
  <c r="AJ55" i="33"/>
  <c r="AK59" i="33"/>
  <c r="AJ56" i="59"/>
  <c r="AJ57" i="33"/>
  <c r="AJ57" i="59" s="1"/>
  <c r="AJ64" i="33"/>
  <c r="AJ167" i="33"/>
  <c r="AJ184" i="33"/>
  <c r="AJ239" i="33"/>
  <c r="AJ251" i="33" s="1"/>
  <c r="AJ224" i="33"/>
  <c r="AJ236" i="33" s="1"/>
  <c r="AJ113" i="33" l="1"/>
  <c r="AJ119" i="33" s="1"/>
  <c r="AJ185" i="33"/>
  <c r="AJ114" i="33" s="1"/>
  <c r="AJ186" i="33"/>
  <c r="AJ61" i="59"/>
  <c r="AJ65" i="33"/>
  <c r="AK84" i="33" s="1"/>
  <c r="AK60" i="33"/>
  <c r="AL61" i="33"/>
  <c r="AJ71" i="33"/>
  <c r="AL59" i="59" l="1"/>
  <c r="AM62" i="33"/>
  <c r="AM60" i="59" s="1"/>
  <c r="AJ63" i="59"/>
  <c r="AJ70" i="33"/>
  <c r="AK58" i="59"/>
  <c r="AK4" i="56"/>
  <c r="AK9" i="55"/>
  <c r="AK91" i="33"/>
  <c r="AJ62" i="59" l="1"/>
  <c r="AJ81" i="1"/>
  <c r="AJ62" i="1" s="1"/>
  <c r="AJ63" i="1" s="1"/>
  <c r="AJ81" i="41"/>
  <c r="AJ62" i="41" s="1"/>
  <c r="AJ63" i="41" s="1"/>
  <c r="AJ81" i="32"/>
  <c r="AJ62" i="32" s="1"/>
  <c r="AJ63" i="32" s="1"/>
  <c r="AJ81" i="40"/>
  <c r="AJ62" i="40" s="1"/>
  <c r="AJ63" i="40" s="1"/>
  <c r="AJ81" i="42"/>
  <c r="AJ62" i="42" s="1"/>
  <c r="AJ63" i="42" s="1"/>
  <c r="AJ81" i="44"/>
  <c r="AJ62" i="44" s="1"/>
  <c r="AJ63" i="44" s="1"/>
  <c r="AJ81" i="46"/>
  <c r="AJ62" i="46" s="1"/>
  <c r="AJ63" i="46" s="1"/>
  <c r="AJ3" i="56"/>
  <c r="AJ81" i="47"/>
  <c r="AJ62" i="47" s="1"/>
  <c r="AJ63" i="47" s="1"/>
  <c r="AJ81" i="48"/>
  <c r="AJ62" i="48" s="1"/>
  <c r="AJ63" i="48" s="1"/>
  <c r="AJ81" i="43"/>
  <c r="AJ62" i="43" s="1"/>
  <c r="AJ63" i="43" s="1"/>
  <c r="AJ81" i="49"/>
  <c r="AJ62" i="49" s="1"/>
  <c r="AJ63" i="49" s="1"/>
  <c r="AJ81" i="45"/>
  <c r="AJ62" i="45" s="1"/>
  <c r="AJ63" i="45" s="1"/>
  <c r="AK72" i="33"/>
  <c r="AK8" i="55"/>
  <c r="AK107" i="1"/>
  <c r="AK107" i="32"/>
  <c r="AK106" i="32" s="1"/>
  <c r="AK109" i="32" s="1"/>
  <c r="AK103" i="32" s="1"/>
  <c r="AK107" i="42"/>
  <c r="AK106" i="42" s="1"/>
  <c r="AK109" i="42" s="1"/>
  <c r="AK103" i="42" s="1"/>
  <c r="AK107" i="41"/>
  <c r="AK106" i="41" s="1"/>
  <c r="AK109" i="41" s="1"/>
  <c r="AK103" i="41" s="1"/>
  <c r="AK107" i="40"/>
  <c r="AK106" i="40" s="1"/>
  <c r="AK109" i="40" s="1"/>
  <c r="AK103" i="40" s="1"/>
  <c r="AK107" i="44"/>
  <c r="AK106" i="44" s="1"/>
  <c r="AK109" i="44" s="1"/>
  <c r="AK103" i="44" s="1"/>
  <c r="AK107" i="47"/>
  <c r="AK106" i="47" s="1"/>
  <c r="AK109" i="47" s="1"/>
  <c r="AK103" i="47" s="1"/>
  <c r="AK107" i="45"/>
  <c r="AK106" i="45" s="1"/>
  <c r="AK109" i="45" s="1"/>
  <c r="AK103" i="45" s="1"/>
  <c r="AK107" i="43"/>
  <c r="AK106" i="43" s="1"/>
  <c r="AK109" i="43" s="1"/>
  <c r="AK103" i="43" s="1"/>
  <c r="AK107" i="48"/>
  <c r="AK106" i="48" s="1"/>
  <c r="AK109" i="48" s="1"/>
  <c r="AK103" i="48" s="1"/>
  <c r="AK107" i="46"/>
  <c r="AK106" i="46" s="1"/>
  <c r="AK109" i="46" s="1"/>
  <c r="AK103" i="46" s="1"/>
  <c r="AK107" i="49"/>
  <c r="AK106" i="49" s="1"/>
  <c r="AK109" i="49" s="1"/>
  <c r="AK103" i="49" s="1"/>
  <c r="AK101" i="48" l="1"/>
  <c r="AK219" i="33" s="1"/>
  <c r="AK66" i="48"/>
  <c r="AK101" i="44"/>
  <c r="AK215" i="33" s="1"/>
  <c r="AK66" i="44"/>
  <c r="AK101" i="46"/>
  <c r="AK217" i="33" s="1"/>
  <c r="AK66" i="46"/>
  <c r="AK101" i="32"/>
  <c r="AK210" i="33" s="1"/>
  <c r="AK66" i="32"/>
  <c r="AK101" i="47"/>
  <c r="AK218" i="33" s="1"/>
  <c r="AK66" i="47"/>
  <c r="AJ64" i="43"/>
  <c r="AJ65" i="43" s="1"/>
  <c r="AJ68" i="43" s="1"/>
  <c r="AJ155" i="43"/>
  <c r="AK101" i="43"/>
  <c r="AK213" i="33" s="1"/>
  <c r="AK66" i="43"/>
  <c r="AJ155" i="48"/>
  <c r="AJ64" i="48"/>
  <c r="AJ65" i="48" s="1"/>
  <c r="AJ68" i="48" s="1"/>
  <c r="AK101" i="40"/>
  <c r="AK214" i="33" s="1"/>
  <c r="AK66" i="40"/>
  <c r="AK83" i="33"/>
  <c r="AK90" i="33"/>
  <c r="AJ155" i="42"/>
  <c r="AJ64" i="42"/>
  <c r="AJ65" i="42" s="1"/>
  <c r="AJ68" i="42" s="1"/>
  <c r="AK101" i="49"/>
  <c r="AK220" i="33" s="1"/>
  <c r="AK66" i="49"/>
  <c r="AK101" i="42"/>
  <c r="AK212" i="33" s="1"/>
  <c r="AK66" i="42"/>
  <c r="AJ64" i="49"/>
  <c r="AJ65" i="49" s="1"/>
  <c r="AJ68" i="49" s="1"/>
  <c r="AJ155" i="49"/>
  <c r="AJ64" i="44"/>
  <c r="AJ65" i="44" s="1"/>
  <c r="AJ68" i="44" s="1"/>
  <c r="AJ155" i="44"/>
  <c r="AJ64" i="32"/>
  <c r="AJ65" i="32" s="1"/>
  <c r="AJ68" i="32" s="1"/>
  <c r="AJ155" i="32"/>
  <c r="AK101" i="41"/>
  <c r="AK211" i="33" s="1"/>
  <c r="AK66" i="41"/>
  <c r="AK97" i="33"/>
  <c r="AK106" i="1"/>
  <c r="AK64" i="59"/>
  <c r="AJ155" i="46"/>
  <c r="AJ64" i="46"/>
  <c r="AJ65" i="46" s="1"/>
  <c r="AJ68" i="46" s="1"/>
  <c r="AJ64" i="41"/>
  <c r="AJ65" i="41" s="1"/>
  <c r="AJ68" i="41" s="1"/>
  <c r="AJ155" i="41"/>
  <c r="AK101" i="45"/>
  <c r="AK216" i="33" s="1"/>
  <c r="AK66" i="45"/>
  <c r="AJ64" i="45"/>
  <c r="AJ65" i="45" s="1"/>
  <c r="AJ68" i="45" s="1"/>
  <c r="AJ155" i="45"/>
  <c r="AJ155" i="47"/>
  <c r="AJ64" i="47"/>
  <c r="AJ65" i="47" s="1"/>
  <c r="AJ68" i="47" s="1"/>
  <c r="AJ55" i="56"/>
  <c r="AJ56" i="56" s="1"/>
  <c r="AJ37" i="56"/>
  <c r="AJ38" i="56" s="1"/>
  <c r="AJ47" i="56"/>
  <c r="AJ42" i="56"/>
  <c r="AJ43" i="56" s="1"/>
  <c r="AJ64" i="40"/>
  <c r="AJ65" i="40" s="1"/>
  <c r="AJ68" i="40" s="1"/>
  <c r="AJ155" i="40"/>
  <c r="AJ155" i="1"/>
  <c r="AJ64" i="1"/>
  <c r="AJ65" i="1" s="1"/>
  <c r="AJ139" i="44" l="1"/>
  <c r="AJ73" i="44"/>
  <c r="AK74" i="44" s="1"/>
  <c r="AJ73" i="45"/>
  <c r="AK74" i="45" s="1"/>
  <c r="AJ139" i="45"/>
  <c r="AJ139" i="32"/>
  <c r="AJ73" i="32"/>
  <c r="AK74" i="32" s="1"/>
  <c r="AJ43" i="33"/>
  <c r="AJ68" i="1"/>
  <c r="AJ49" i="56"/>
  <c r="AK46" i="56"/>
  <c r="AJ60" i="56"/>
  <c r="AJ133" i="33" s="1"/>
  <c r="AJ59" i="56"/>
  <c r="AJ52" i="56"/>
  <c r="AJ73" i="41"/>
  <c r="AK74" i="41" s="1"/>
  <c r="AJ139" i="41"/>
  <c r="AJ139" i="42"/>
  <c r="AJ73" i="42"/>
  <c r="AK74" i="42" s="1"/>
  <c r="AJ84" i="48"/>
  <c r="AJ139" i="48"/>
  <c r="AJ73" i="48"/>
  <c r="AK74" i="48" s="1"/>
  <c r="AJ139" i="43"/>
  <c r="AJ73" i="43"/>
  <c r="AK74" i="43" s="1"/>
  <c r="AJ139" i="46"/>
  <c r="AJ73" i="46"/>
  <c r="AK74" i="46" s="1"/>
  <c r="AK96" i="33"/>
  <c r="AK109" i="1"/>
  <c r="AK103" i="1" s="1"/>
  <c r="AJ139" i="47"/>
  <c r="AJ73" i="47"/>
  <c r="AK74" i="47" s="1"/>
  <c r="AJ139" i="49"/>
  <c r="AJ73" i="49"/>
  <c r="AK74" i="49" s="1"/>
  <c r="AK41" i="56"/>
  <c r="AJ139" i="40"/>
  <c r="AJ73" i="40"/>
  <c r="AK74" i="40" s="1"/>
  <c r="AK104" i="33"/>
  <c r="AJ362" i="33" l="1"/>
  <c r="AJ87" i="48"/>
  <c r="AJ88" i="48"/>
  <c r="AJ84" i="41"/>
  <c r="AK280" i="51"/>
  <c r="AK85" i="43"/>
  <c r="AK61" i="43"/>
  <c r="AK278" i="51"/>
  <c r="AK85" i="41"/>
  <c r="AK61" i="41"/>
  <c r="AJ132" i="33"/>
  <c r="AJ75" i="59" s="1"/>
  <c r="AJ61" i="56"/>
  <c r="AK279" i="51"/>
  <c r="AK85" i="42"/>
  <c r="AK61" i="42"/>
  <c r="AK281" i="51"/>
  <c r="AK85" i="40"/>
  <c r="AK61" i="40"/>
  <c r="AK277" i="51"/>
  <c r="AK85" i="32"/>
  <c r="AK61" i="32"/>
  <c r="AJ84" i="49"/>
  <c r="AK283" i="51"/>
  <c r="AK85" i="45"/>
  <c r="AK61" i="45"/>
  <c r="AJ46" i="33"/>
  <c r="AJ49" i="59" s="1"/>
  <c r="AJ73" i="1"/>
  <c r="AK74" i="1" s="1"/>
  <c r="AJ139" i="1"/>
  <c r="AJ84" i="32"/>
  <c r="AJ84" i="45"/>
  <c r="AJ84" i="43"/>
  <c r="AK287" i="51"/>
  <c r="AK85" i="49"/>
  <c r="AK61" i="49"/>
  <c r="AJ48" i="56"/>
  <c r="AK285" i="51"/>
  <c r="AK85" i="47"/>
  <c r="AK61" i="47"/>
  <c r="AK282" i="51"/>
  <c r="AK85" i="44"/>
  <c r="AK61" i="44"/>
  <c r="AK286" i="51"/>
  <c r="AK85" i="48"/>
  <c r="AK61" i="48"/>
  <c r="AJ84" i="44"/>
  <c r="AJ84" i="42"/>
  <c r="AJ84" i="40"/>
  <c r="AJ38" i="33"/>
  <c r="AJ44" i="33"/>
  <c r="AJ42" i="33"/>
  <c r="AJ47" i="59" s="1"/>
  <c r="AJ40" i="33"/>
  <c r="AJ84" i="47"/>
  <c r="AK101" i="1"/>
  <c r="AK209" i="33" s="1"/>
  <c r="AK66" i="1"/>
  <c r="AK284" i="51"/>
  <c r="AK85" i="46"/>
  <c r="AK61" i="46"/>
  <c r="AJ84" i="46"/>
  <c r="AJ355" i="33" l="1"/>
  <c r="AJ87" i="42"/>
  <c r="AJ88" i="42"/>
  <c r="DB58" i="57"/>
  <c r="AK67" i="47"/>
  <c r="AK78" i="47"/>
  <c r="AK77" i="47"/>
  <c r="AK128" i="47"/>
  <c r="AK112" i="47"/>
  <c r="AJ357" i="33"/>
  <c r="AJ83" i="40"/>
  <c r="AJ88" i="40"/>
  <c r="AJ87" i="40"/>
  <c r="DB55" i="57"/>
  <c r="AK128" i="44"/>
  <c r="AK77" i="44"/>
  <c r="AK78" i="44"/>
  <c r="AK67" i="44"/>
  <c r="AK112" i="44"/>
  <c r="DB51" i="57"/>
  <c r="AK67" i="41"/>
  <c r="AK78" i="41"/>
  <c r="AK128" i="41"/>
  <c r="AK77" i="41"/>
  <c r="AK112" i="41"/>
  <c r="AJ358" i="33"/>
  <c r="AJ88" i="44"/>
  <c r="AJ87" i="44"/>
  <c r="DB53" i="57"/>
  <c r="AK67" i="43"/>
  <c r="AK128" i="43"/>
  <c r="AK77" i="43"/>
  <c r="AK78" i="43"/>
  <c r="AK112" i="43"/>
  <c r="DB56" i="57"/>
  <c r="AK128" i="45"/>
  <c r="AK77" i="45"/>
  <c r="AK67" i="45"/>
  <c r="AK78" i="45"/>
  <c r="AK112" i="45"/>
  <c r="AJ363" i="33"/>
  <c r="AJ88" i="49"/>
  <c r="AJ87" i="49"/>
  <c r="AJ134" i="33"/>
  <c r="AJ76" i="59" s="1"/>
  <c r="AJ62" i="56"/>
  <c r="AJ135" i="33" s="1"/>
  <c r="AJ356" i="33"/>
  <c r="AJ87" i="43"/>
  <c r="AJ88" i="43"/>
  <c r="AJ354" i="33"/>
  <c r="AJ87" i="41"/>
  <c r="AJ88" i="41"/>
  <c r="DB50" i="57"/>
  <c r="AK67" i="32"/>
  <c r="AK77" i="32"/>
  <c r="AK128" i="32"/>
  <c r="AK78" i="32"/>
  <c r="AK112" i="32"/>
  <c r="DB54" i="57"/>
  <c r="AK78" i="40"/>
  <c r="AK67" i="40"/>
  <c r="AK77" i="40"/>
  <c r="AK128" i="40"/>
  <c r="AK112" i="40"/>
  <c r="DB60" i="57"/>
  <c r="AK67" i="49"/>
  <c r="AK128" i="49"/>
  <c r="AK78" i="49"/>
  <c r="AK77" i="49"/>
  <c r="AK112" i="49"/>
  <c r="AK276" i="51"/>
  <c r="AK85" i="1"/>
  <c r="AK49" i="33" s="1"/>
  <c r="AK51" i="59" s="1"/>
  <c r="AK61" i="1"/>
  <c r="AJ214" i="51"/>
  <c r="AJ230" i="51" s="1"/>
  <c r="AJ132" i="48"/>
  <c r="AJ133" i="48" s="1"/>
  <c r="AJ134" i="48" s="1"/>
  <c r="AI79" i="48" s="1"/>
  <c r="AJ148" i="48" s="1"/>
  <c r="AJ90" i="48"/>
  <c r="AJ130" i="48"/>
  <c r="AI129" i="48"/>
  <c r="AI131" i="48" s="1"/>
  <c r="AI140" i="48" s="1"/>
  <c r="DB59" i="57"/>
  <c r="AK67" i="48"/>
  <c r="AK128" i="48"/>
  <c r="AK77" i="48"/>
  <c r="AK78" i="48"/>
  <c r="AK112" i="48"/>
  <c r="DB52" i="57"/>
  <c r="AK128" i="42"/>
  <c r="AK78" i="42"/>
  <c r="AK67" i="42"/>
  <c r="AK77" i="42"/>
  <c r="AK112" i="42"/>
  <c r="AJ359" i="33"/>
  <c r="AJ88" i="45"/>
  <c r="AJ87" i="45"/>
  <c r="AJ361" i="33"/>
  <c r="AJ88" i="47"/>
  <c r="AJ87" i="47"/>
  <c r="AJ84" i="1"/>
  <c r="AJ360" i="33"/>
  <c r="AJ88" i="46"/>
  <c r="AJ87" i="46"/>
  <c r="DB57" i="57"/>
  <c r="AK78" i="46"/>
  <c r="AK128" i="46"/>
  <c r="AK67" i="46"/>
  <c r="AK77" i="46"/>
  <c r="AK112" i="46"/>
  <c r="AJ353" i="33"/>
  <c r="AJ87" i="32"/>
  <c r="AJ88" i="32"/>
  <c r="AJ93" i="48" l="1"/>
  <c r="AJ94" i="48" s="1"/>
  <c r="AJ91" i="48"/>
  <c r="AJ215" i="51"/>
  <c r="AJ231" i="51" s="1"/>
  <c r="AJ132" i="49"/>
  <c r="AJ133" i="49" s="1"/>
  <c r="AJ134" i="49" s="1"/>
  <c r="AI79" i="49" s="1"/>
  <c r="AJ148" i="49" s="1"/>
  <c r="AJ90" i="49"/>
  <c r="AJ130" i="49"/>
  <c r="AI129" i="49"/>
  <c r="AI131" i="49" s="1"/>
  <c r="AI140" i="49" s="1"/>
  <c r="AK119" i="44"/>
  <c r="AK116" i="44"/>
  <c r="AK114" i="44"/>
  <c r="AK115" i="44" s="1"/>
  <c r="AK260" i="33" s="1"/>
  <c r="AJ211" i="51"/>
  <c r="AJ227" i="51" s="1"/>
  <c r="AJ132" i="45"/>
  <c r="AJ133" i="45" s="1"/>
  <c r="AJ134" i="45" s="1"/>
  <c r="AI79" i="45" s="1"/>
  <c r="AJ148" i="45" s="1"/>
  <c r="AJ90" i="45"/>
  <c r="AJ130" i="45"/>
  <c r="AI129" i="45"/>
  <c r="AI131" i="45" s="1"/>
  <c r="AI140" i="45" s="1"/>
  <c r="AJ208" i="51"/>
  <c r="AJ224" i="51" s="1"/>
  <c r="AJ132" i="43"/>
  <c r="AJ133" i="43" s="1"/>
  <c r="AJ134" i="43" s="1"/>
  <c r="AI79" i="43" s="1"/>
  <c r="AJ148" i="43" s="1"/>
  <c r="AJ90" i="43"/>
  <c r="AI129" i="43"/>
  <c r="AI131" i="43" s="1"/>
  <c r="AI140" i="43" s="1"/>
  <c r="AJ130" i="43"/>
  <c r="AJ213" i="51"/>
  <c r="AJ229" i="51" s="1"/>
  <c r="AJ132" i="47"/>
  <c r="AJ133" i="47" s="1"/>
  <c r="AJ134" i="47" s="1"/>
  <c r="AI79" i="47" s="1"/>
  <c r="AJ148" i="47" s="1"/>
  <c r="AJ90" i="47"/>
  <c r="AI129" i="47"/>
  <c r="AI131" i="47" s="1"/>
  <c r="AI140" i="47" s="1"/>
  <c r="AJ130" i="47"/>
  <c r="AK119" i="46"/>
  <c r="AK116" i="46"/>
  <c r="AK114" i="46"/>
  <c r="AK115" i="46" s="1"/>
  <c r="AK262" i="33" s="1"/>
  <c r="DB49" i="57"/>
  <c r="DB61" i="57" s="1"/>
  <c r="AK39" i="33"/>
  <c r="AK67" i="1"/>
  <c r="AK45" i="33" s="1"/>
  <c r="AK78" i="1"/>
  <c r="AK77" i="1"/>
  <c r="AK128" i="1"/>
  <c r="AK112" i="1"/>
  <c r="AJ48" i="33"/>
  <c r="AJ352" i="33"/>
  <c r="AJ87" i="1"/>
  <c r="AJ51" i="33" s="1"/>
  <c r="AJ52" i="59" s="1"/>
  <c r="AJ88" i="1"/>
  <c r="AK116" i="45"/>
  <c r="AK119" i="45"/>
  <c r="AK114" i="45"/>
  <c r="AK115" i="45" s="1"/>
  <c r="AK261" i="33" s="1"/>
  <c r="AJ77" i="59"/>
  <c r="AK50" i="42"/>
  <c r="AK50" i="43"/>
  <c r="AK50" i="1"/>
  <c r="AK50" i="47"/>
  <c r="AK50" i="46"/>
  <c r="AK50" i="45"/>
  <c r="AK50" i="48"/>
  <c r="AK50" i="44"/>
  <c r="AK50" i="49"/>
  <c r="AK50" i="32"/>
  <c r="AK50" i="40"/>
  <c r="AK50" i="41"/>
  <c r="AK290" i="51"/>
  <c r="AK288" i="51"/>
  <c r="AJ212" i="51"/>
  <c r="AJ228" i="51" s="1"/>
  <c r="AJ132" i="46"/>
  <c r="AJ133" i="46" s="1"/>
  <c r="AJ134" i="46" s="1"/>
  <c r="AI79" i="46" s="1"/>
  <c r="AJ148" i="46" s="1"/>
  <c r="AJ90" i="46"/>
  <c r="AJ130" i="46"/>
  <c r="AI129" i="46"/>
  <c r="AI131" i="46" s="1"/>
  <c r="AI140" i="46" s="1"/>
  <c r="AK119" i="42"/>
  <c r="AK116" i="42"/>
  <c r="AK114" i="42"/>
  <c r="AK115" i="42" s="1"/>
  <c r="AK257" i="33" s="1"/>
  <c r="AK119" i="48"/>
  <c r="AK116" i="48"/>
  <c r="AK114" i="48"/>
  <c r="AK115" i="48" s="1"/>
  <c r="AK264" i="33" s="1"/>
  <c r="AJ209" i="51"/>
  <c r="AJ225" i="51" s="1"/>
  <c r="AJ132" i="40"/>
  <c r="AJ133" i="40" s="1"/>
  <c r="AJ134" i="40" s="1"/>
  <c r="AJ90" i="40"/>
  <c r="AI129" i="40"/>
  <c r="AI131" i="40" s="1"/>
  <c r="AJ130" i="40"/>
  <c r="AK119" i="47"/>
  <c r="AK116" i="47"/>
  <c r="AK114" i="47"/>
  <c r="AK115" i="47" s="1"/>
  <c r="AK263" i="33" s="1"/>
  <c r="AK116" i="41"/>
  <c r="AK119" i="41"/>
  <c r="AK114" i="41"/>
  <c r="AK115" i="41" s="1"/>
  <c r="AK256" i="33" s="1"/>
  <c r="AJ205" i="51"/>
  <c r="AJ221" i="51" s="1"/>
  <c r="AJ132" i="32"/>
  <c r="AJ133" i="32" s="1"/>
  <c r="AJ134" i="32" s="1"/>
  <c r="AI79" i="32" s="1"/>
  <c r="AJ148" i="32" s="1"/>
  <c r="AJ90" i="32"/>
  <c r="AI129" i="32"/>
  <c r="AI131" i="32" s="1"/>
  <c r="AI140" i="32" s="1"/>
  <c r="AJ130" i="32"/>
  <c r="AJ210" i="51"/>
  <c r="AJ226" i="51" s="1"/>
  <c r="AJ132" i="44"/>
  <c r="AJ133" i="44" s="1"/>
  <c r="AJ134" i="44" s="1"/>
  <c r="AI79" i="44" s="1"/>
  <c r="AJ148" i="44" s="1"/>
  <c r="AJ90" i="44"/>
  <c r="AJ130" i="44"/>
  <c r="AI129" i="44"/>
  <c r="AI131" i="44" s="1"/>
  <c r="AI140" i="44" s="1"/>
  <c r="AJ207" i="51"/>
  <c r="AJ223" i="51" s="1"/>
  <c r="AJ132" i="42"/>
  <c r="AJ133" i="42" s="1"/>
  <c r="AJ134" i="42" s="1"/>
  <c r="AI79" i="42" s="1"/>
  <c r="AJ148" i="42" s="1"/>
  <c r="AJ90" i="42"/>
  <c r="AJ130" i="42"/>
  <c r="AI129" i="42"/>
  <c r="AI131" i="42" s="1"/>
  <c r="AI140" i="42" s="1"/>
  <c r="AK116" i="49"/>
  <c r="AK119" i="49"/>
  <c r="AK114" i="49"/>
  <c r="AK115" i="49" s="1"/>
  <c r="AK265" i="33" s="1"/>
  <c r="AK116" i="43"/>
  <c r="AK119" i="43"/>
  <c r="AK114" i="43"/>
  <c r="AK115" i="43" s="1"/>
  <c r="AK258" i="33" s="1"/>
  <c r="AK119" i="40"/>
  <c r="AK116" i="40"/>
  <c r="AK114" i="40"/>
  <c r="AK115" i="40" s="1"/>
  <c r="AK259" i="33" s="1"/>
  <c r="AK119" i="32"/>
  <c r="AK116" i="32"/>
  <c r="AK114" i="32"/>
  <c r="AK115" i="32" s="1"/>
  <c r="AK255" i="33" s="1"/>
  <c r="AJ206" i="51"/>
  <c r="AJ222" i="51" s="1"/>
  <c r="AJ132" i="41"/>
  <c r="AJ133" i="41" s="1"/>
  <c r="AJ134" i="41" s="1"/>
  <c r="AI79" i="41" s="1"/>
  <c r="AJ148" i="41" s="1"/>
  <c r="AJ90" i="41"/>
  <c r="AJ130" i="41"/>
  <c r="AI129" i="41"/>
  <c r="AI131" i="41" s="1"/>
  <c r="AI140" i="41" s="1"/>
  <c r="AK121" i="32" l="1"/>
  <c r="AK124" i="32"/>
  <c r="AK102" i="32"/>
  <c r="AK71" i="32" s="1"/>
  <c r="AK70" i="32" s="1"/>
  <c r="AK121" i="46"/>
  <c r="AK124" i="46"/>
  <c r="AK102" i="46"/>
  <c r="AK71" i="46" s="1"/>
  <c r="AK70" i="46" s="1"/>
  <c r="AJ93" i="41"/>
  <c r="AJ94" i="41" s="1"/>
  <c r="AJ91" i="41"/>
  <c r="AJ93" i="45"/>
  <c r="AJ94" i="45" s="1"/>
  <c r="AJ91" i="45"/>
  <c r="AK102" i="47"/>
  <c r="AK71" i="47" s="1"/>
  <c r="AK70" i="47" s="1"/>
  <c r="AK124" i="47"/>
  <c r="AK121" i="47"/>
  <c r="AK121" i="44"/>
  <c r="AK124" i="44"/>
  <c r="AK102" i="44"/>
  <c r="AK71" i="44" s="1"/>
  <c r="AK70" i="44" s="1"/>
  <c r="AK102" i="41"/>
  <c r="AK71" i="41" s="1"/>
  <c r="AK70" i="41" s="1"/>
  <c r="AK124" i="41"/>
  <c r="AK121" i="41"/>
  <c r="AJ93" i="40"/>
  <c r="AJ94" i="40" s="1"/>
  <c r="AJ91" i="40"/>
  <c r="AJ93" i="47"/>
  <c r="AJ94" i="47" s="1"/>
  <c r="AJ91" i="47"/>
  <c r="AJ93" i="42"/>
  <c r="AJ94" i="42" s="1"/>
  <c r="AJ91" i="42"/>
  <c r="AK119" i="1"/>
  <c r="AK116" i="1"/>
  <c r="AK114" i="1"/>
  <c r="AK115" i="1" s="1"/>
  <c r="AK254" i="33" s="1"/>
  <c r="AJ93" i="49"/>
  <c r="AJ94" i="49" s="1"/>
  <c r="AJ91" i="49"/>
  <c r="AJ93" i="32"/>
  <c r="AJ94" i="32" s="1"/>
  <c r="AJ91" i="32"/>
  <c r="AJ71" i="59"/>
  <c r="AI79" i="40"/>
  <c r="AJ148" i="40" s="1"/>
  <c r="AJ93" i="46"/>
  <c r="AJ94" i="46" s="1"/>
  <c r="AJ91" i="46"/>
  <c r="AJ93" i="44"/>
  <c r="AJ94" i="44" s="1"/>
  <c r="AJ91" i="44"/>
  <c r="AI72" i="59"/>
  <c r="AI140" i="40"/>
  <c r="AJ50" i="59"/>
  <c r="AJ53" i="33"/>
  <c r="AJ54" i="59" s="1"/>
  <c r="AJ52" i="33"/>
  <c r="AJ53" i="59" s="1"/>
  <c r="AJ87" i="33"/>
  <c r="AJ369" i="33"/>
  <c r="AJ375" i="33" s="1"/>
  <c r="AJ376" i="33" s="1"/>
  <c r="AK121" i="48"/>
  <c r="AK102" i="48"/>
  <c r="AK71" i="48" s="1"/>
  <c r="AK70" i="48" s="1"/>
  <c r="AK124" i="48"/>
  <c r="AK301" i="51"/>
  <c r="AK298" i="51"/>
  <c r="AK299" i="51"/>
  <c r="AK300" i="51"/>
  <c r="AK292" i="51"/>
  <c r="AK296" i="51"/>
  <c r="AK291" i="51"/>
  <c r="AK294" i="51"/>
  <c r="AK295" i="51"/>
  <c r="AK293" i="51"/>
  <c r="AK305" i="51" s="1"/>
  <c r="AK309" i="51" s="1"/>
  <c r="AK297" i="51"/>
  <c r="AK304" i="51" s="1"/>
  <c r="AJ93" i="43"/>
  <c r="AJ94" i="43" s="1"/>
  <c r="AJ91" i="43"/>
  <c r="AK102" i="42"/>
  <c r="AK71" i="42" s="1"/>
  <c r="AK70" i="42" s="1"/>
  <c r="AK121" i="42"/>
  <c r="AK124" i="42"/>
  <c r="AK48" i="59"/>
  <c r="AK102" i="45"/>
  <c r="AK71" i="45" s="1"/>
  <c r="AK70" i="45" s="1"/>
  <c r="AK121" i="45"/>
  <c r="AK124" i="45"/>
  <c r="AJ204" i="51"/>
  <c r="AJ220" i="51" s="1"/>
  <c r="AJ132" i="1"/>
  <c r="AJ133" i="1" s="1"/>
  <c r="AJ134" i="1" s="1"/>
  <c r="AJ90" i="1"/>
  <c r="AJ130" i="1"/>
  <c r="AI129" i="1"/>
  <c r="AK124" i="40"/>
  <c r="AK102" i="40"/>
  <c r="AK71" i="40" s="1"/>
  <c r="AK70" i="40" s="1"/>
  <c r="AK121" i="40"/>
  <c r="AK102" i="43"/>
  <c r="AK71" i="43" s="1"/>
  <c r="AK70" i="43" s="1"/>
  <c r="AK124" i="43"/>
  <c r="AK121" i="43"/>
  <c r="AK102" i="49"/>
  <c r="AK71" i="49" s="1"/>
  <c r="AK70" i="49" s="1"/>
  <c r="AK124" i="49"/>
  <c r="AK121" i="49"/>
  <c r="AK306" i="51" l="1"/>
  <c r="AK308" i="51"/>
  <c r="AK310" i="51" s="1"/>
  <c r="AK158" i="33"/>
  <c r="AK86" i="42"/>
  <c r="AK156" i="33"/>
  <c r="AK86" i="32"/>
  <c r="AK166" i="33"/>
  <c r="AK86" i="49"/>
  <c r="AK124" i="1"/>
  <c r="AK121" i="1"/>
  <c r="AK124" i="33" s="1"/>
  <c r="AK101" i="33" s="1"/>
  <c r="AK102" i="1"/>
  <c r="AK71" i="1" s="1"/>
  <c r="AK161" i="33"/>
  <c r="AK86" i="44"/>
  <c r="AK165" i="33"/>
  <c r="AK86" i="48"/>
  <c r="AJ93" i="1"/>
  <c r="AJ94" i="1" s="1"/>
  <c r="AJ91" i="1"/>
  <c r="AK162" i="33"/>
  <c r="AK86" i="45"/>
  <c r="AK160" i="33"/>
  <c r="AK86" i="40"/>
  <c r="AJ69" i="59"/>
  <c r="AI79" i="1"/>
  <c r="AJ148" i="1" s="1"/>
  <c r="AJ136" i="1"/>
  <c r="AI131" i="1"/>
  <c r="AI137" i="1"/>
  <c r="AK157" i="33"/>
  <c r="AK86" i="41"/>
  <c r="AK164" i="33"/>
  <c r="AK86" i="47"/>
  <c r="AK163" i="33"/>
  <c r="AK86" i="46"/>
  <c r="AK159" i="33"/>
  <c r="AK86" i="43"/>
  <c r="AK248" i="33" l="1"/>
  <c r="AK233" i="33"/>
  <c r="AI70" i="59"/>
  <c r="AI140" i="1"/>
  <c r="AK56" i="33"/>
  <c r="AK70" i="1"/>
  <c r="AK5" i="59" s="1"/>
  <c r="AK155" i="33"/>
  <c r="AK86" i="1"/>
  <c r="AK250" i="33"/>
  <c r="AK235" i="33"/>
  <c r="AK242" i="33"/>
  <c r="AK227" i="33"/>
  <c r="AK244" i="33"/>
  <c r="AK229" i="33"/>
  <c r="AK243" i="33"/>
  <c r="AK228" i="33"/>
  <c r="AK241" i="33"/>
  <c r="AK226" i="33"/>
  <c r="AK249" i="33"/>
  <c r="AK234" i="33"/>
  <c r="AK245" i="33"/>
  <c r="AK230" i="33"/>
  <c r="AK240" i="33"/>
  <c r="AK225" i="33"/>
  <c r="AK348" i="51"/>
  <c r="AK350" i="51"/>
  <c r="AK355" i="51"/>
  <c r="AK351" i="51"/>
  <c r="AK352" i="51"/>
  <c r="AK349" i="51"/>
  <c r="AK346" i="51"/>
  <c r="AK354" i="51"/>
  <c r="AK344" i="51"/>
  <c r="AK353" i="51"/>
  <c r="AK347" i="51"/>
  <c r="AK345" i="51"/>
  <c r="AK246" i="33"/>
  <c r="AK231" i="33"/>
  <c r="AK247" i="33"/>
  <c r="AK232" i="33"/>
  <c r="AK167" i="33" l="1"/>
  <c r="AK184" i="33"/>
  <c r="AK239" i="33"/>
  <c r="AK251" i="33" s="1"/>
  <c r="AK224" i="33"/>
  <c r="AK236" i="33" s="1"/>
  <c r="AK55" i="59"/>
  <c r="AK55" i="33"/>
  <c r="AL59" i="33"/>
  <c r="AK56" i="59"/>
  <c r="AK57" i="33"/>
  <c r="AK57" i="59" s="1"/>
  <c r="AK64" i="33"/>
  <c r="AK61" i="59" l="1"/>
  <c r="AK65" i="33"/>
  <c r="AL84" i="33" s="1"/>
  <c r="AL60" i="33"/>
  <c r="AM61" i="33"/>
  <c r="AK71" i="33"/>
  <c r="AK113" i="33"/>
  <c r="AK119" i="33" s="1"/>
  <c r="AK185" i="33"/>
  <c r="AK114" i="33" s="1"/>
  <c r="AK186" i="33"/>
  <c r="AK63" i="59" l="1"/>
  <c r="AK70" i="33"/>
  <c r="AL58" i="59"/>
  <c r="AL4" i="56"/>
  <c r="AM59" i="59"/>
  <c r="AN62" i="33"/>
  <c r="AN60" i="59" s="1"/>
  <c r="AL9" i="55"/>
  <c r="AL91" i="33"/>
  <c r="AK62" i="59" l="1"/>
  <c r="AK81" i="32"/>
  <c r="AK62" i="32" s="1"/>
  <c r="AK63" i="32" s="1"/>
  <c r="AK81" i="1"/>
  <c r="AK62" i="1" s="1"/>
  <c r="AK63" i="1" s="1"/>
  <c r="AK81" i="41"/>
  <c r="AK62" i="41" s="1"/>
  <c r="AK63" i="41" s="1"/>
  <c r="AK81" i="42"/>
  <c r="AK62" i="42" s="1"/>
  <c r="AK63" i="42" s="1"/>
  <c r="AK81" i="44"/>
  <c r="AK62" i="44" s="1"/>
  <c r="AK63" i="44" s="1"/>
  <c r="AK81" i="46"/>
  <c r="AK62" i="46" s="1"/>
  <c r="AK63" i="46" s="1"/>
  <c r="AK81" i="45"/>
  <c r="AK62" i="45" s="1"/>
  <c r="AK63" i="45" s="1"/>
  <c r="AK81" i="40"/>
  <c r="AK62" i="40" s="1"/>
  <c r="AK63" i="40" s="1"/>
  <c r="AK3" i="56"/>
  <c r="AK81" i="47"/>
  <c r="AK62" i="47" s="1"/>
  <c r="AK63" i="47" s="1"/>
  <c r="AK81" i="43"/>
  <c r="AK62" i="43" s="1"/>
  <c r="AK63" i="43" s="1"/>
  <c r="AK81" i="48"/>
  <c r="AK62" i="48" s="1"/>
  <c r="AK63" i="48" s="1"/>
  <c r="AK81" i="49"/>
  <c r="AK62" i="49" s="1"/>
  <c r="AK63" i="49" s="1"/>
  <c r="AL72" i="33"/>
  <c r="AL8" i="55"/>
  <c r="AL107" i="1"/>
  <c r="AL107" i="32"/>
  <c r="AL106" i="32" s="1"/>
  <c r="AL109" i="32" s="1"/>
  <c r="AL103" i="32" s="1"/>
  <c r="AL107" i="42"/>
  <c r="AL106" i="42" s="1"/>
  <c r="AL109" i="42" s="1"/>
  <c r="AL103" i="42" s="1"/>
  <c r="AL107" i="41"/>
  <c r="AL106" i="41" s="1"/>
  <c r="AL109" i="41" s="1"/>
  <c r="AL103" i="41" s="1"/>
  <c r="AL107" i="44"/>
  <c r="AL106" i="44" s="1"/>
  <c r="AL109" i="44" s="1"/>
  <c r="AL103" i="44" s="1"/>
  <c r="AL107" i="47"/>
  <c r="AL106" i="47" s="1"/>
  <c r="AL109" i="47" s="1"/>
  <c r="AL103" i="47" s="1"/>
  <c r="AL107" i="43"/>
  <c r="AL106" i="43" s="1"/>
  <c r="AL109" i="43" s="1"/>
  <c r="AL103" i="43" s="1"/>
  <c r="AL107" i="48"/>
  <c r="AL106" i="48" s="1"/>
  <c r="AL109" i="48" s="1"/>
  <c r="AL103" i="48" s="1"/>
  <c r="AL107" i="46"/>
  <c r="AL106" i="46" s="1"/>
  <c r="AL109" i="46" s="1"/>
  <c r="AL103" i="46" s="1"/>
  <c r="AL107" i="40"/>
  <c r="AL106" i="40" s="1"/>
  <c r="AL109" i="40" s="1"/>
  <c r="AL103" i="40" s="1"/>
  <c r="AL107" i="45"/>
  <c r="AL106" i="45" s="1"/>
  <c r="AL109" i="45" s="1"/>
  <c r="AL103" i="45" s="1"/>
  <c r="AL107" i="49"/>
  <c r="AL106" i="49" s="1"/>
  <c r="AL109" i="49" s="1"/>
  <c r="AL103" i="49" s="1"/>
  <c r="AL101" i="40" l="1"/>
  <c r="AL214" i="33" s="1"/>
  <c r="AL66" i="40"/>
  <c r="AL101" i="47"/>
  <c r="AL218" i="33" s="1"/>
  <c r="AL66" i="47"/>
  <c r="AL101" i="46"/>
  <c r="AL217" i="33" s="1"/>
  <c r="AL66" i="46"/>
  <c r="AK155" i="49"/>
  <c r="AK64" i="49"/>
  <c r="AK65" i="49" s="1"/>
  <c r="AK68" i="49" s="1"/>
  <c r="AL101" i="45"/>
  <c r="AL216" i="33" s="1"/>
  <c r="AL66" i="45"/>
  <c r="AL101" i="32"/>
  <c r="AL210" i="33" s="1"/>
  <c r="AL66" i="32"/>
  <c r="AK155" i="40"/>
  <c r="AK64" i="40"/>
  <c r="AK65" i="40" s="1"/>
  <c r="AK68" i="40" s="1"/>
  <c r="AL101" i="41"/>
  <c r="AL211" i="33" s="1"/>
  <c r="AL66" i="41"/>
  <c r="AK64" i="44"/>
  <c r="AK65" i="44" s="1"/>
  <c r="AK68" i="44" s="1"/>
  <c r="AK155" i="44"/>
  <c r="AL101" i="44"/>
  <c r="AL215" i="33" s="1"/>
  <c r="AL66" i="44"/>
  <c r="AL97" i="33"/>
  <c r="AL106" i="1"/>
  <c r="AK155" i="47"/>
  <c r="AK64" i="47"/>
  <c r="AK65" i="47" s="1"/>
  <c r="AK68" i="47" s="1"/>
  <c r="AK155" i="42"/>
  <c r="AK64" i="42"/>
  <c r="AK65" i="42" s="1"/>
  <c r="AK68" i="42" s="1"/>
  <c r="AL101" i="48"/>
  <c r="AL219" i="33" s="1"/>
  <c r="AL66" i="48"/>
  <c r="AL90" i="33"/>
  <c r="AL83" i="33"/>
  <c r="AK64" i="43"/>
  <c r="AK65" i="43" s="1"/>
  <c r="AK68" i="43" s="1"/>
  <c r="AK155" i="43"/>
  <c r="AK55" i="56"/>
  <c r="AK56" i="56" s="1"/>
  <c r="AK37" i="56"/>
  <c r="AK38" i="56" s="1"/>
  <c r="AK47" i="56"/>
  <c r="AK42" i="56"/>
  <c r="AK43" i="56" s="1"/>
  <c r="AK155" i="41"/>
  <c r="AK64" i="41"/>
  <c r="AK65" i="41" s="1"/>
  <c r="AK68" i="41" s="1"/>
  <c r="AL101" i="49"/>
  <c r="AL220" i="33" s="1"/>
  <c r="AL66" i="49"/>
  <c r="AL101" i="42"/>
  <c r="AL212" i="33" s="1"/>
  <c r="AL66" i="42"/>
  <c r="AL64" i="59"/>
  <c r="AK155" i="45"/>
  <c r="AK64" i="45"/>
  <c r="AK65" i="45" s="1"/>
  <c r="AK68" i="45" s="1"/>
  <c r="AK155" i="1"/>
  <c r="AK64" i="1"/>
  <c r="AK65" i="1" s="1"/>
  <c r="AL101" i="43"/>
  <c r="AL213" i="33" s="1"/>
  <c r="AL66" i="43"/>
  <c r="AK155" i="48"/>
  <c r="AK64" i="48"/>
  <c r="AK65" i="48" s="1"/>
  <c r="AK68" i="48" s="1"/>
  <c r="AK155" i="46"/>
  <c r="AK64" i="46"/>
  <c r="AK65" i="46" s="1"/>
  <c r="AK68" i="46" s="1"/>
  <c r="AK155" i="32"/>
  <c r="AK64" i="32"/>
  <c r="AK65" i="32" s="1"/>
  <c r="AK68" i="32" s="1"/>
  <c r="AK73" i="48" l="1"/>
  <c r="AL74" i="48" s="1"/>
  <c r="AK139" i="48"/>
  <c r="AL96" i="33"/>
  <c r="AL109" i="1"/>
  <c r="AL103" i="1" s="1"/>
  <c r="AK43" i="33"/>
  <c r="AK68" i="1"/>
  <c r="AK139" i="42"/>
  <c r="AK84" i="42"/>
  <c r="AK73" i="42"/>
  <c r="AL74" i="42" s="1"/>
  <c r="AK139" i="46"/>
  <c r="AK73" i="46"/>
  <c r="AL74" i="46" s="1"/>
  <c r="AK84" i="32"/>
  <c r="AK139" i="32"/>
  <c r="AK73" i="32"/>
  <c r="AL74" i="32" s="1"/>
  <c r="AK139" i="40"/>
  <c r="AK73" i="40"/>
  <c r="AL74" i="40" s="1"/>
  <c r="AK73" i="43"/>
  <c r="AL74" i="43" s="1"/>
  <c r="AK139" i="43"/>
  <c r="AK73" i="47"/>
  <c r="AL74" i="47" s="1"/>
  <c r="AK139" i="47"/>
  <c r="AL41" i="56"/>
  <c r="AK139" i="45"/>
  <c r="AK73" i="45"/>
  <c r="AL74" i="45" s="1"/>
  <c r="AK139" i="49"/>
  <c r="AK73" i="49"/>
  <c r="AL74" i="49" s="1"/>
  <c r="AK49" i="56"/>
  <c r="AL46" i="56"/>
  <c r="AK139" i="44"/>
  <c r="AK73" i="44"/>
  <c r="AL74" i="44" s="1"/>
  <c r="AK60" i="56"/>
  <c r="AK133" i="33" s="1"/>
  <c r="AK59" i="56"/>
  <c r="AL104" i="33"/>
  <c r="AK84" i="41"/>
  <c r="AK139" i="41"/>
  <c r="AK73" i="41"/>
  <c r="AL74" i="41" s="1"/>
  <c r="AK52" i="56"/>
  <c r="AK84" i="40" l="1"/>
  <c r="AL279" i="51"/>
  <c r="AL85" i="42"/>
  <c r="AL61" i="42"/>
  <c r="AL281" i="51"/>
  <c r="AL85" i="40"/>
  <c r="AL61" i="40"/>
  <c r="AK355" i="33"/>
  <c r="AK87" i="42"/>
  <c r="AK88" i="42"/>
  <c r="AL285" i="51"/>
  <c r="AL85" i="47"/>
  <c r="AL61" i="47"/>
  <c r="AK84" i="49"/>
  <c r="AL280" i="51"/>
  <c r="AL85" i="43"/>
  <c r="AL61" i="43"/>
  <c r="AL277" i="51"/>
  <c r="AL85" i="32"/>
  <c r="AL61" i="32"/>
  <c r="AK84" i="43"/>
  <c r="AK38" i="33"/>
  <c r="AK44" i="33"/>
  <c r="AK42" i="33"/>
  <c r="AK47" i="59" s="1"/>
  <c r="AK40" i="33"/>
  <c r="AL278" i="51"/>
  <c r="AL85" i="41"/>
  <c r="AL61" i="41"/>
  <c r="AK353" i="33"/>
  <c r="AK88" i="32"/>
  <c r="AK87" i="32"/>
  <c r="AL284" i="51"/>
  <c r="AL85" i="46"/>
  <c r="AL61" i="46"/>
  <c r="AK48" i="56"/>
  <c r="AL287" i="51"/>
  <c r="AL85" i="49"/>
  <c r="AL61" i="49"/>
  <c r="AL286" i="51"/>
  <c r="AL85" i="48"/>
  <c r="AL61" i="48"/>
  <c r="AK132" i="33"/>
  <c r="AK75" i="59" s="1"/>
  <c r="AK61" i="56"/>
  <c r="AL282" i="51"/>
  <c r="AL85" i="44"/>
  <c r="AL61" i="44"/>
  <c r="AK84" i="44"/>
  <c r="AK46" i="33"/>
  <c r="AK49" i="59" s="1"/>
  <c r="AK139" i="1"/>
  <c r="AK73" i="1"/>
  <c r="AL74" i="1" s="1"/>
  <c r="AL283" i="51"/>
  <c r="AL85" i="45"/>
  <c r="AL61" i="45"/>
  <c r="AK84" i="48"/>
  <c r="AK84" i="47"/>
  <c r="AK354" i="33"/>
  <c r="AK87" i="41"/>
  <c r="AK88" i="41"/>
  <c r="AK84" i="46"/>
  <c r="AL101" i="1"/>
  <c r="AL209" i="33" s="1"/>
  <c r="AL66" i="1"/>
  <c r="AK84" i="45"/>
  <c r="DC55" i="57" l="1"/>
  <c r="AL78" i="44"/>
  <c r="AL77" i="44"/>
  <c r="AL128" i="44"/>
  <c r="AL67" i="44"/>
  <c r="AL112" i="44"/>
  <c r="AK363" i="33"/>
  <c r="AK88" i="49"/>
  <c r="AK87" i="49"/>
  <c r="AK134" i="33"/>
  <c r="AK76" i="59" s="1"/>
  <c r="AK62" i="56"/>
  <c r="AK135" i="33" s="1"/>
  <c r="AK207" i="51"/>
  <c r="AK223" i="51" s="1"/>
  <c r="AK132" i="42"/>
  <c r="AK133" i="42" s="1"/>
  <c r="AK134" i="42" s="1"/>
  <c r="AJ79" i="42" s="1"/>
  <c r="AK148" i="42" s="1"/>
  <c r="AK90" i="42"/>
  <c r="AK130" i="42"/>
  <c r="AJ129" i="42"/>
  <c r="AJ131" i="42" s="1"/>
  <c r="AJ140" i="42" s="1"/>
  <c r="AK356" i="33"/>
  <c r="AK88" i="43"/>
  <c r="AK87" i="43"/>
  <c r="DC59" i="57"/>
  <c r="AL67" i="48"/>
  <c r="AL128" i="48"/>
  <c r="AL77" i="48"/>
  <c r="AL78" i="48"/>
  <c r="AL112" i="48"/>
  <c r="DC60" i="57"/>
  <c r="AL67" i="49"/>
  <c r="AL78" i="49"/>
  <c r="AL128" i="49"/>
  <c r="AL77" i="49"/>
  <c r="AL112" i="49"/>
  <c r="DC57" i="57"/>
  <c r="AL78" i="46"/>
  <c r="AL128" i="46"/>
  <c r="AL67" i="46"/>
  <c r="AL77" i="46"/>
  <c r="AL112" i="46"/>
  <c r="DC52" i="57"/>
  <c r="AL128" i="42"/>
  <c r="AL78" i="42"/>
  <c r="AL67" i="42"/>
  <c r="AL77" i="42"/>
  <c r="AL112" i="42"/>
  <c r="AK206" i="51"/>
  <c r="AK222" i="51" s="1"/>
  <c r="AK132" i="41"/>
  <c r="AK133" i="41" s="1"/>
  <c r="AK134" i="41" s="1"/>
  <c r="AJ79" i="41" s="1"/>
  <c r="AK148" i="41" s="1"/>
  <c r="AK90" i="41"/>
  <c r="AJ129" i="41"/>
  <c r="AJ131" i="41" s="1"/>
  <c r="AJ140" i="41" s="1"/>
  <c r="AK130" i="41"/>
  <c r="AK362" i="33"/>
  <c r="AK87" i="48"/>
  <c r="AK88" i="48"/>
  <c r="DC50" i="57"/>
  <c r="AL67" i="32"/>
  <c r="AL77" i="32"/>
  <c r="AL128" i="32"/>
  <c r="AL78" i="32"/>
  <c r="AL112" i="32"/>
  <c r="AK360" i="33"/>
  <c r="AK88" i="46"/>
  <c r="AK87" i="46"/>
  <c r="DC51" i="57"/>
  <c r="AL67" i="41"/>
  <c r="AL78" i="41"/>
  <c r="AL77" i="41"/>
  <c r="AL128" i="41"/>
  <c r="AL112" i="41"/>
  <c r="AL276" i="51"/>
  <c r="AL85" i="1"/>
  <c r="AL49" i="33" s="1"/>
  <c r="AL51" i="59" s="1"/>
  <c r="AL61" i="1"/>
  <c r="AK84" i="1"/>
  <c r="AK358" i="33"/>
  <c r="AK88" i="44"/>
  <c r="AK87" i="44"/>
  <c r="DC58" i="57"/>
  <c r="AL67" i="47"/>
  <c r="AL77" i="47"/>
  <c r="AL78" i="47"/>
  <c r="AL128" i="47"/>
  <c r="AL112" i="47"/>
  <c r="DC54" i="57"/>
  <c r="AL78" i="40"/>
  <c r="AL67" i="40"/>
  <c r="AL128" i="40"/>
  <c r="AL77" i="40"/>
  <c r="AL112" i="40"/>
  <c r="AK361" i="33"/>
  <c r="AK88" i="47"/>
  <c r="AK87" i="47"/>
  <c r="DC53" i="57"/>
  <c r="AL67" i="43"/>
  <c r="AL128" i="43"/>
  <c r="AL77" i="43"/>
  <c r="AL78" i="43"/>
  <c r="AL112" i="43"/>
  <c r="AK359" i="33"/>
  <c r="AK88" i="45"/>
  <c r="AK87" i="45"/>
  <c r="AK205" i="51"/>
  <c r="AK221" i="51" s="1"/>
  <c r="AK132" i="32"/>
  <c r="AK133" i="32" s="1"/>
  <c r="AK134" i="32" s="1"/>
  <c r="AJ79" i="32" s="1"/>
  <c r="AK148" i="32" s="1"/>
  <c r="AK90" i="32"/>
  <c r="AJ129" i="32"/>
  <c r="AJ131" i="32" s="1"/>
  <c r="AJ140" i="32" s="1"/>
  <c r="AK130" i="32"/>
  <c r="DC56" i="57"/>
  <c r="AL128" i="45"/>
  <c r="AL77" i="45"/>
  <c r="AL67" i="45"/>
  <c r="AL78" i="45"/>
  <c r="AL112" i="45"/>
  <c r="AK357" i="33"/>
  <c r="AK83" i="40"/>
  <c r="AK87" i="40"/>
  <c r="AK88" i="40"/>
  <c r="AK210" i="51" l="1"/>
  <c r="AK226" i="51" s="1"/>
  <c r="AK132" i="44"/>
  <c r="AK133" i="44" s="1"/>
  <c r="AK134" i="44" s="1"/>
  <c r="AJ79" i="44" s="1"/>
  <c r="AK148" i="44" s="1"/>
  <c r="AK90" i="44"/>
  <c r="AJ129" i="44"/>
  <c r="AJ131" i="44" s="1"/>
  <c r="AJ140" i="44" s="1"/>
  <c r="AK130" i="44"/>
  <c r="AL39" i="33"/>
  <c r="DC49" i="57"/>
  <c r="DC61" i="57" s="1"/>
  <c r="AL67" i="1"/>
  <c r="AL45" i="33" s="1"/>
  <c r="AL78" i="1"/>
  <c r="AL128" i="1"/>
  <c r="AL77" i="1"/>
  <c r="AL112" i="1"/>
  <c r="AL119" i="42"/>
  <c r="AL116" i="42"/>
  <c r="AL114" i="42"/>
  <c r="AL115" i="42" s="1"/>
  <c r="AK208" i="51"/>
  <c r="AK224" i="51" s="1"/>
  <c r="AK132" i="43"/>
  <c r="AK133" i="43" s="1"/>
  <c r="AK134" i="43" s="1"/>
  <c r="AJ79" i="43" s="1"/>
  <c r="AK148" i="43" s="1"/>
  <c r="AK90" i="43"/>
  <c r="AJ129" i="43"/>
  <c r="AJ131" i="43" s="1"/>
  <c r="AJ140" i="43" s="1"/>
  <c r="AK130" i="43"/>
  <c r="AL119" i="48"/>
  <c r="AL116" i="48"/>
  <c r="AL114" i="48"/>
  <c r="AL115" i="48" s="1"/>
  <c r="AL119" i="44"/>
  <c r="AL116" i="44"/>
  <c r="AL114" i="44"/>
  <c r="AL115" i="44" s="1"/>
  <c r="AK212" i="51"/>
  <c r="AK228" i="51" s="1"/>
  <c r="AK132" i="46"/>
  <c r="AK133" i="46" s="1"/>
  <c r="AK134" i="46" s="1"/>
  <c r="AJ79" i="46" s="1"/>
  <c r="AK148" i="46" s="1"/>
  <c r="AK90" i="46"/>
  <c r="AK130" i="46"/>
  <c r="AJ129" i="46"/>
  <c r="AJ131" i="46" s="1"/>
  <c r="AJ140" i="46" s="1"/>
  <c r="AL116" i="41"/>
  <c r="AL119" i="41"/>
  <c r="AL114" i="41"/>
  <c r="AL115" i="41" s="1"/>
  <c r="AL119" i="40"/>
  <c r="AL116" i="40"/>
  <c r="AL114" i="40"/>
  <c r="AL115" i="40" s="1"/>
  <c r="AL119" i="49"/>
  <c r="AL116" i="49"/>
  <c r="AL114" i="49"/>
  <c r="AL115" i="49" s="1"/>
  <c r="AK93" i="42"/>
  <c r="AK94" i="42" s="1"/>
  <c r="AK91" i="42"/>
  <c r="AK209" i="51"/>
  <c r="AK225" i="51" s="1"/>
  <c r="AK132" i="40"/>
  <c r="AK133" i="40" s="1"/>
  <c r="AK134" i="40" s="1"/>
  <c r="AK90" i="40"/>
  <c r="AK130" i="40"/>
  <c r="AJ129" i="40"/>
  <c r="AJ131" i="40" s="1"/>
  <c r="AK48" i="33"/>
  <c r="AK352" i="33"/>
  <c r="AK87" i="1"/>
  <c r="AK51" i="33" s="1"/>
  <c r="AK52" i="59" s="1"/>
  <c r="AK88" i="1"/>
  <c r="AK211" i="51"/>
  <c r="AK227" i="51" s="1"/>
  <c r="AK132" i="45"/>
  <c r="AK133" i="45" s="1"/>
  <c r="AK134" i="45" s="1"/>
  <c r="AJ79" i="45" s="1"/>
  <c r="AK148" i="45" s="1"/>
  <c r="AK90" i="45"/>
  <c r="AK130" i="45"/>
  <c r="AJ129" i="45"/>
  <c r="AJ131" i="45" s="1"/>
  <c r="AJ140" i="45" s="1"/>
  <c r="AL119" i="43"/>
  <c r="AL116" i="43"/>
  <c r="AL114" i="43"/>
  <c r="AL115" i="43" s="1"/>
  <c r="AL288" i="51"/>
  <c r="AL290" i="51"/>
  <c r="AL116" i="46"/>
  <c r="AL119" i="46"/>
  <c r="AL114" i="46"/>
  <c r="AL115" i="46" s="1"/>
  <c r="AK215" i="51"/>
  <c r="AK231" i="51" s="1"/>
  <c r="AK132" i="49"/>
  <c r="AK133" i="49" s="1"/>
  <c r="AK134" i="49" s="1"/>
  <c r="AJ79" i="49" s="1"/>
  <c r="AK148" i="49" s="1"/>
  <c r="AK90" i="49"/>
  <c r="AJ129" i="49"/>
  <c r="AJ131" i="49" s="1"/>
  <c r="AJ140" i="49" s="1"/>
  <c r="AK130" i="49"/>
  <c r="AK93" i="41"/>
  <c r="AK94" i="41" s="1"/>
  <c r="AK91" i="41"/>
  <c r="AK77" i="59"/>
  <c r="AL50" i="32"/>
  <c r="AL50" i="42"/>
  <c r="AL50" i="1"/>
  <c r="AL50" i="47"/>
  <c r="AL50" i="45"/>
  <c r="AL50" i="48"/>
  <c r="AL50" i="49"/>
  <c r="AL50" i="46"/>
  <c r="AL50" i="43"/>
  <c r="AL50" i="41"/>
  <c r="AL50" i="44"/>
  <c r="AL50" i="40"/>
  <c r="AL116" i="45"/>
  <c r="AL119" i="45"/>
  <c r="AL114" i="45"/>
  <c r="AL115" i="45" s="1"/>
  <c r="AK93" i="32"/>
  <c r="AK94" i="32" s="1"/>
  <c r="AK91" i="32"/>
  <c r="AK213" i="51"/>
  <c r="AK229" i="51" s="1"/>
  <c r="AK132" i="47"/>
  <c r="AK133" i="47" s="1"/>
  <c r="AK134" i="47" s="1"/>
  <c r="AJ79" i="47" s="1"/>
  <c r="AK148" i="47" s="1"/>
  <c r="AK90" i="47"/>
  <c r="AK130" i="47"/>
  <c r="AJ129" i="47"/>
  <c r="AJ131" i="47" s="1"/>
  <c r="AJ140" i="47" s="1"/>
  <c r="AL119" i="32"/>
  <c r="AL116" i="32"/>
  <c r="AL114" i="32"/>
  <c r="AL115" i="32" s="1"/>
  <c r="AL119" i="47"/>
  <c r="AL116" i="47"/>
  <c r="AL114" i="47"/>
  <c r="AL115" i="47" s="1"/>
  <c r="AK214" i="51"/>
  <c r="AK230" i="51" s="1"/>
  <c r="AK132" i="48"/>
  <c r="AK133" i="48" s="1"/>
  <c r="AK134" i="48" s="1"/>
  <c r="AJ79" i="48" s="1"/>
  <c r="AK148" i="48" s="1"/>
  <c r="AK90" i="48"/>
  <c r="AJ129" i="48"/>
  <c r="AJ131" i="48" s="1"/>
  <c r="AJ140" i="48" s="1"/>
  <c r="AK130" i="48"/>
  <c r="AL124" i="48" l="1"/>
  <c r="AL102" i="48"/>
  <c r="AL71" i="48" s="1"/>
  <c r="AL70" i="48" s="1"/>
  <c r="AL121" i="48"/>
  <c r="AL102" i="43"/>
  <c r="AL71" i="43" s="1"/>
  <c r="AL70" i="43" s="1"/>
  <c r="AL124" i="43"/>
  <c r="AL121" i="43"/>
  <c r="AL102" i="44"/>
  <c r="AL71" i="44" s="1"/>
  <c r="AL70" i="44" s="1"/>
  <c r="AL124" i="44"/>
  <c r="AL121" i="44"/>
  <c r="AK93" i="43"/>
  <c r="AK94" i="43" s="1"/>
  <c r="AK91" i="43"/>
  <c r="AK93" i="45"/>
  <c r="AK94" i="45" s="1"/>
  <c r="AK91" i="45"/>
  <c r="AK71" i="59"/>
  <c r="AJ79" i="40"/>
  <c r="AK148" i="40" s="1"/>
  <c r="AK93" i="49"/>
  <c r="AK94" i="49" s="1"/>
  <c r="AK91" i="49"/>
  <c r="AL121" i="45"/>
  <c r="AL102" i="45"/>
  <c r="AL71" i="45" s="1"/>
  <c r="AL70" i="45" s="1"/>
  <c r="AL124" i="45"/>
  <c r="AK93" i="48"/>
  <c r="AK94" i="48" s="1"/>
  <c r="AK91" i="48"/>
  <c r="AL48" i="59"/>
  <c r="AJ72" i="59"/>
  <c r="AJ140" i="40"/>
  <c r="AL102" i="49"/>
  <c r="AL71" i="49" s="1"/>
  <c r="AL70" i="49" s="1"/>
  <c r="AL121" i="49"/>
  <c r="AL124" i="49"/>
  <c r="AL102" i="41"/>
  <c r="AL71" i="41" s="1"/>
  <c r="AL70" i="41" s="1"/>
  <c r="AL124" i="41"/>
  <c r="AL121" i="41"/>
  <c r="AK93" i="46"/>
  <c r="AK94" i="46" s="1"/>
  <c r="AK91" i="46"/>
  <c r="AL121" i="46"/>
  <c r="AL124" i="46"/>
  <c r="AL102" i="46"/>
  <c r="AL71" i="46" s="1"/>
  <c r="AL70" i="46" s="1"/>
  <c r="AK93" i="40"/>
  <c r="AK94" i="40" s="1"/>
  <c r="AK91" i="40"/>
  <c r="AL119" i="1"/>
  <c r="AL116" i="1"/>
  <c r="AL114" i="1"/>
  <c r="AL115" i="1" s="1"/>
  <c r="AK204" i="51"/>
  <c r="AK220" i="51" s="1"/>
  <c r="AK132" i="1"/>
  <c r="AK133" i="1" s="1"/>
  <c r="AK134" i="1" s="1"/>
  <c r="AK90" i="1"/>
  <c r="AJ129" i="1"/>
  <c r="AK130" i="1"/>
  <c r="AK50" i="59"/>
  <c r="AK52" i="33"/>
  <c r="AK53" i="59" s="1"/>
  <c r="AK87" i="33"/>
  <c r="AK53" i="33"/>
  <c r="AK54" i="59" s="1"/>
  <c r="AK369" i="33"/>
  <c r="AK375" i="33" s="1"/>
  <c r="AK376" i="33" s="1"/>
  <c r="AL102" i="42"/>
  <c r="AL71" i="42" s="1"/>
  <c r="AL70" i="42" s="1"/>
  <c r="AL121" i="42"/>
  <c r="AL124" i="42"/>
  <c r="AL124" i="40"/>
  <c r="AL102" i="40"/>
  <c r="AL71" i="40" s="1"/>
  <c r="AL70" i="40" s="1"/>
  <c r="AL121" i="40"/>
  <c r="AL121" i="32"/>
  <c r="AL102" i="32"/>
  <c r="AL71" i="32" s="1"/>
  <c r="AL70" i="32" s="1"/>
  <c r="AL124" i="32"/>
  <c r="AK93" i="47"/>
  <c r="AK94" i="47" s="1"/>
  <c r="AK91" i="47"/>
  <c r="AK93" i="44"/>
  <c r="AK94" i="44" s="1"/>
  <c r="AK91" i="44"/>
  <c r="AL102" i="47"/>
  <c r="AL71" i="47" s="1"/>
  <c r="AL70" i="47" s="1"/>
  <c r="AL121" i="47"/>
  <c r="AL124" i="47"/>
  <c r="AL297" i="51"/>
  <c r="AL298" i="51"/>
  <c r="AL293" i="51"/>
  <c r="AL300" i="51"/>
  <c r="AL292" i="51"/>
  <c r="AL291" i="51"/>
  <c r="AL304" i="51" s="1"/>
  <c r="AL294" i="51"/>
  <c r="AL301" i="51"/>
  <c r="AL299" i="51"/>
  <c r="AL295" i="51"/>
  <c r="AL296" i="51"/>
  <c r="AL308" i="51" l="1"/>
  <c r="AJ131" i="1"/>
  <c r="AJ137" i="1"/>
  <c r="AL124" i="1"/>
  <c r="AL121" i="1"/>
  <c r="AL124" i="33" s="1"/>
  <c r="AL101" i="33" s="1"/>
  <c r="AL102" i="1"/>
  <c r="AL71" i="1" s="1"/>
  <c r="AL161" i="33"/>
  <c r="AL86" i="44"/>
  <c r="AL166" i="33"/>
  <c r="AL86" i="49"/>
  <c r="AL305" i="51"/>
  <c r="AL309" i="51" s="1"/>
  <c r="AL164" i="33"/>
  <c r="AL86" i="47"/>
  <c r="AL159" i="33"/>
  <c r="AL86" i="43"/>
  <c r="AK69" i="59"/>
  <c r="AJ79" i="1"/>
  <c r="AK148" i="1" s="1"/>
  <c r="AK136" i="1"/>
  <c r="AL162" i="33"/>
  <c r="AL86" i="45"/>
  <c r="AL156" i="33"/>
  <c r="AL86" i="32"/>
  <c r="AL160" i="33"/>
  <c r="AL86" i="40"/>
  <c r="AL157" i="33"/>
  <c r="AL86" i="41"/>
  <c r="AL163" i="33"/>
  <c r="AL86" i="46"/>
  <c r="AL158" i="33"/>
  <c r="AL86" i="42"/>
  <c r="AK93" i="1"/>
  <c r="AK94" i="1" s="1"/>
  <c r="AK91" i="1"/>
  <c r="AL165" i="33"/>
  <c r="AL86" i="48"/>
  <c r="AL247" i="33" l="1"/>
  <c r="AL232" i="33"/>
  <c r="AL244" i="33"/>
  <c r="AL229" i="33"/>
  <c r="AL246" i="33"/>
  <c r="AL231" i="33"/>
  <c r="AL243" i="33"/>
  <c r="AL228" i="33"/>
  <c r="AL245" i="33"/>
  <c r="AL230" i="33"/>
  <c r="AL241" i="33"/>
  <c r="AL226" i="33"/>
  <c r="AJ70" i="59"/>
  <c r="AJ140" i="1"/>
  <c r="AL242" i="33"/>
  <c r="AL227" i="33"/>
  <c r="AL240" i="33"/>
  <c r="AL225" i="33"/>
  <c r="AL248" i="33"/>
  <c r="AL233" i="33"/>
  <c r="AL250" i="33"/>
  <c r="AL235" i="33"/>
  <c r="AL56" i="33"/>
  <c r="AL70" i="1"/>
  <c r="AL5" i="59" s="1"/>
  <c r="AL155" i="33"/>
  <c r="AL86" i="1"/>
  <c r="AL310" i="51"/>
  <c r="AL249" i="33"/>
  <c r="AL234" i="33"/>
  <c r="AL306" i="51"/>
  <c r="AL56" i="59" l="1"/>
  <c r="AL57" i="33"/>
  <c r="AL57" i="59" s="1"/>
  <c r="AL64" i="33"/>
  <c r="AL352" i="51"/>
  <c r="AL349" i="51"/>
  <c r="AL354" i="51"/>
  <c r="AL345" i="51"/>
  <c r="AL350" i="51"/>
  <c r="AL355" i="51"/>
  <c r="AL351" i="51"/>
  <c r="AL348" i="51"/>
  <c r="AL346" i="51"/>
  <c r="AL344" i="51"/>
  <c r="AL353" i="51"/>
  <c r="AL347" i="51"/>
  <c r="AL167" i="33"/>
  <c r="AL184" i="33"/>
  <c r="AL239" i="33"/>
  <c r="AL251" i="33" s="1"/>
  <c r="AL224" i="33"/>
  <c r="AL236" i="33" s="1"/>
  <c r="AL55" i="59"/>
  <c r="AL55" i="33"/>
  <c r="AM59" i="33"/>
  <c r="AL113" i="33" l="1"/>
  <c r="AL119" i="33" s="1"/>
  <c r="AL185" i="33"/>
  <c r="AL114" i="33" s="1"/>
  <c r="AL186" i="33"/>
  <c r="AM60" i="33"/>
  <c r="AN61" i="33"/>
  <c r="AL71" i="33"/>
  <c r="AL61" i="59"/>
  <c r="AL65" i="33"/>
  <c r="AM84" i="33" s="1"/>
  <c r="AM9" i="55" l="1"/>
  <c r="AM91" i="33"/>
  <c r="AL63" i="59"/>
  <c r="AL70" i="33"/>
  <c r="AN59" i="59"/>
  <c r="AO62" i="33"/>
  <c r="AO60" i="59" s="1"/>
  <c r="AM58" i="59"/>
  <c r="AM4" i="56"/>
  <c r="AL62" i="59" l="1"/>
  <c r="AL81" i="32"/>
  <c r="AL62" i="32" s="1"/>
  <c r="AL63" i="32" s="1"/>
  <c r="AL81" i="1"/>
  <c r="AL62" i="1" s="1"/>
  <c r="AL63" i="1" s="1"/>
  <c r="AL81" i="41"/>
  <c r="AL62" i="41" s="1"/>
  <c r="AL63" i="41" s="1"/>
  <c r="AL81" i="42"/>
  <c r="AL62" i="42" s="1"/>
  <c r="AL63" i="42" s="1"/>
  <c r="AL81" i="44"/>
  <c r="AL62" i="44" s="1"/>
  <c r="AL63" i="44" s="1"/>
  <c r="AL81" i="43"/>
  <c r="AL62" i="43" s="1"/>
  <c r="AL63" i="43" s="1"/>
  <c r="AL81" i="46"/>
  <c r="AL62" i="46" s="1"/>
  <c r="AL63" i="46" s="1"/>
  <c r="AL81" i="40"/>
  <c r="AL62" i="40" s="1"/>
  <c r="AL63" i="40" s="1"/>
  <c r="AL3" i="56"/>
  <c r="AL81" i="47"/>
  <c r="AL62" i="47" s="1"/>
  <c r="AL63" i="47" s="1"/>
  <c r="AL81" i="45"/>
  <c r="AL62" i="45" s="1"/>
  <c r="AL63" i="45" s="1"/>
  <c r="AL81" i="49"/>
  <c r="AL62" i="49" s="1"/>
  <c r="AL63" i="49" s="1"/>
  <c r="AL81" i="48"/>
  <c r="AL62" i="48" s="1"/>
  <c r="AL63" i="48" s="1"/>
  <c r="AM72" i="33"/>
  <c r="AM8" i="55"/>
  <c r="AM107" i="1"/>
  <c r="AM107" i="32"/>
  <c r="AM106" i="32" s="1"/>
  <c r="AM109" i="32" s="1"/>
  <c r="AM103" i="32" s="1"/>
  <c r="AM107" i="41"/>
  <c r="AM106" i="41" s="1"/>
  <c r="AM109" i="41" s="1"/>
  <c r="AM103" i="41" s="1"/>
  <c r="AM107" i="43"/>
  <c r="AM106" i="43" s="1"/>
  <c r="AM109" i="43" s="1"/>
  <c r="AM103" i="43" s="1"/>
  <c r="AM107" i="42"/>
  <c r="AM106" i="42" s="1"/>
  <c r="AM109" i="42" s="1"/>
  <c r="AM103" i="42" s="1"/>
  <c r="AM107" i="47"/>
  <c r="AM106" i="47" s="1"/>
  <c r="AM109" i="47" s="1"/>
  <c r="AM103" i="47" s="1"/>
  <c r="AM107" i="44"/>
  <c r="AM106" i="44" s="1"/>
  <c r="AM109" i="44" s="1"/>
  <c r="AM103" i="44" s="1"/>
  <c r="AM107" i="48"/>
  <c r="AM106" i="48" s="1"/>
  <c r="AM109" i="48" s="1"/>
  <c r="AM103" i="48" s="1"/>
  <c r="AM107" i="45"/>
  <c r="AM106" i="45" s="1"/>
  <c r="AM109" i="45" s="1"/>
  <c r="AM103" i="45" s="1"/>
  <c r="AM107" i="40"/>
  <c r="AM106" i="40" s="1"/>
  <c r="AM109" i="40" s="1"/>
  <c r="AM103" i="40" s="1"/>
  <c r="AM107" i="46"/>
  <c r="AM106" i="46" s="1"/>
  <c r="AM109" i="46" s="1"/>
  <c r="AM103" i="46" s="1"/>
  <c r="AM107" i="49"/>
  <c r="AM106" i="49" s="1"/>
  <c r="AM109" i="49" s="1"/>
  <c r="AM103" i="49" s="1"/>
  <c r="AM101" i="46" l="1"/>
  <c r="AM217" i="33" s="1"/>
  <c r="AM66" i="46"/>
  <c r="AM101" i="44"/>
  <c r="AM215" i="33" s="1"/>
  <c r="AM66" i="44"/>
  <c r="AM101" i="49"/>
  <c r="AM220" i="33" s="1"/>
  <c r="AM66" i="49"/>
  <c r="AM101" i="32"/>
  <c r="AM210" i="33" s="1"/>
  <c r="AM66" i="32"/>
  <c r="AM101" i="48"/>
  <c r="AM219" i="33" s="1"/>
  <c r="AM66" i="48"/>
  <c r="AL155" i="48"/>
  <c r="AL64" i="48"/>
  <c r="AL65" i="48" s="1"/>
  <c r="AL68" i="48" s="1"/>
  <c r="AM101" i="45"/>
  <c r="AM216" i="33" s="1"/>
  <c r="AM66" i="45"/>
  <c r="AM90" i="33"/>
  <c r="AM83" i="33"/>
  <c r="AL47" i="56"/>
  <c r="AL55" i="56"/>
  <c r="AL56" i="56" s="1"/>
  <c r="AL37" i="56"/>
  <c r="AL38" i="56" s="1"/>
  <c r="AL42" i="56"/>
  <c r="AL43" i="56" s="1"/>
  <c r="AM101" i="43"/>
  <c r="AM213" i="33" s="1"/>
  <c r="AM66" i="43"/>
  <c r="AM64" i="59"/>
  <c r="AL64" i="43"/>
  <c r="AL65" i="43" s="1"/>
  <c r="AL68" i="43" s="1"/>
  <c r="AL155" i="43"/>
  <c r="AM101" i="40"/>
  <c r="AM214" i="33" s="1"/>
  <c r="AM66" i="40"/>
  <c r="AL64" i="47"/>
  <c r="AL65" i="47" s="1"/>
  <c r="AL68" i="47" s="1"/>
  <c r="AL155" i="47"/>
  <c r="AL155" i="44"/>
  <c r="AL64" i="44"/>
  <c r="AL65" i="44" s="1"/>
  <c r="AL68" i="44" s="1"/>
  <c r="AM101" i="42"/>
  <c r="AM212" i="33" s="1"/>
  <c r="AM66" i="42"/>
  <c r="AM97" i="33"/>
  <c r="AM106" i="1"/>
  <c r="AL155" i="41"/>
  <c r="AL64" i="41"/>
  <c r="AL65" i="41" s="1"/>
  <c r="AL68" i="41" s="1"/>
  <c r="AM101" i="47"/>
  <c r="AM218" i="33" s="1"/>
  <c r="AM66" i="47"/>
  <c r="AL64" i="45"/>
  <c r="AL65" i="45" s="1"/>
  <c r="AL68" i="45" s="1"/>
  <c r="AL155" i="45"/>
  <c r="AL155" i="46"/>
  <c r="AL64" i="46"/>
  <c r="AL65" i="46" s="1"/>
  <c r="AL68" i="46" s="1"/>
  <c r="AL155" i="1"/>
  <c r="AL64" i="1"/>
  <c r="AL65" i="1" s="1"/>
  <c r="AM101" i="41"/>
  <c r="AM211" i="33" s="1"/>
  <c r="AM66" i="41"/>
  <c r="AL64" i="49"/>
  <c r="AL65" i="49" s="1"/>
  <c r="AL68" i="49" s="1"/>
  <c r="AL155" i="49"/>
  <c r="AL155" i="40"/>
  <c r="AL64" i="40"/>
  <c r="AL65" i="40" s="1"/>
  <c r="AL68" i="40" s="1"/>
  <c r="AL155" i="42"/>
  <c r="AL64" i="42"/>
  <c r="AL65" i="42" s="1"/>
  <c r="AL68" i="42" s="1"/>
  <c r="AL64" i="32"/>
  <c r="AL65" i="32" s="1"/>
  <c r="AL68" i="32" s="1"/>
  <c r="AL155" i="32"/>
  <c r="AL52" i="56" l="1"/>
  <c r="AL73" i="43"/>
  <c r="AM74" i="43" s="1"/>
  <c r="AL84" i="43"/>
  <c r="AL139" i="43"/>
  <c r="AM41" i="56"/>
  <c r="AL139" i="49"/>
  <c r="AL73" i="49"/>
  <c r="AM74" i="49" s="1"/>
  <c r="AL73" i="48"/>
  <c r="AM74" i="48" s="1"/>
  <c r="AL139" i="48"/>
  <c r="AM46" i="56"/>
  <c r="AL49" i="56"/>
  <c r="AL139" i="46"/>
  <c r="AL73" i="46"/>
  <c r="AM74" i="46" s="1"/>
  <c r="AL139" i="32"/>
  <c r="AL73" i="32"/>
  <c r="AM74" i="32" s="1"/>
  <c r="AL60" i="56"/>
  <c r="AL133" i="33" s="1"/>
  <c r="AL59" i="56"/>
  <c r="AL43" i="33"/>
  <c r="AL68" i="1"/>
  <c r="AL84" i="45"/>
  <c r="AL139" i="45"/>
  <c r="AL73" i="45"/>
  <c r="AM74" i="45" s="1"/>
  <c r="AM96" i="33"/>
  <c r="AM109" i="1"/>
  <c r="AM103" i="1" s="1"/>
  <c r="AL139" i="42"/>
  <c r="AL73" i="42"/>
  <c r="AM74" i="42" s="1"/>
  <c r="AL139" i="44"/>
  <c r="AL73" i="44"/>
  <c r="AM74" i="44" s="1"/>
  <c r="AL139" i="40"/>
  <c r="AL73" i="40"/>
  <c r="AM74" i="40" s="1"/>
  <c r="AM104" i="33"/>
  <c r="AL84" i="47"/>
  <c r="AL139" i="47"/>
  <c r="AL73" i="47"/>
  <c r="AM74" i="47" s="1"/>
  <c r="AL139" i="41"/>
  <c r="AL73" i="41"/>
  <c r="AM74" i="41" s="1"/>
  <c r="AL84" i="32" l="1"/>
  <c r="AL359" i="33"/>
  <c r="AL88" i="45"/>
  <c r="AL87" i="45"/>
  <c r="AM278" i="51"/>
  <c r="AM85" i="41"/>
  <c r="AM61" i="41"/>
  <c r="AM285" i="51"/>
  <c r="AM85" i="47"/>
  <c r="AM61" i="47"/>
  <c r="AL84" i="40"/>
  <c r="AM277" i="51"/>
  <c r="AM85" i="32"/>
  <c r="AM61" i="32"/>
  <c r="AM281" i="51"/>
  <c r="AM85" i="40"/>
  <c r="AM61" i="40"/>
  <c r="AL46" i="33"/>
  <c r="AL49" i="59" s="1"/>
  <c r="AL73" i="1"/>
  <c r="AM74" i="1" s="1"/>
  <c r="AL139" i="1"/>
  <c r="AL361" i="33"/>
  <c r="AL87" i="47"/>
  <c r="AL88" i="47"/>
  <c r="AM286" i="51"/>
  <c r="AM85" i="48"/>
  <c r="AM61" i="48"/>
  <c r="AL84" i="44"/>
  <c r="AM280" i="51"/>
  <c r="AM85" i="43"/>
  <c r="AM61" i="43"/>
  <c r="AL132" i="33"/>
  <c r="AL75" i="59" s="1"/>
  <c r="AL61" i="56"/>
  <c r="AL48" i="56"/>
  <c r="AL84" i="48"/>
  <c r="AL84" i="49"/>
  <c r="AL38" i="33"/>
  <c r="AL42" i="33"/>
  <c r="AL47" i="59" s="1"/>
  <c r="AL40" i="33"/>
  <c r="AL44" i="33"/>
  <c r="AL84" i="46"/>
  <c r="AM287" i="51"/>
  <c r="AM85" i="49"/>
  <c r="AM61" i="49"/>
  <c r="AM279" i="51"/>
  <c r="AM85" i="42"/>
  <c r="AM61" i="42"/>
  <c r="AM283" i="51"/>
  <c r="AM85" i="45"/>
  <c r="AM61" i="45"/>
  <c r="AL84" i="41"/>
  <c r="AM284" i="51"/>
  <c r="AM85" i="46"/>
  <c r="AM61" i="46"/>
  <c r="AM282" i="51"/>
  <c r="AM85" i="44"/>
  <c r="AM61" i="44"/>
  <c r="AL84" i="42"/>
  <c r="AL356" i="33"/>
  <c r="AL87" i="43"/>
  <c r="AL88" i="43"/>
  <c r="AM101" i="1"/>
  <c r="AM209" i="33" s="1"/>
  <c r="AM66" i="1"/>
  <c r="AL213" i="51" l="1"/>
  <c r="AL229" i="51" s="1"/>
  <c r="AL132" i="47"/>
  <c r="AL133" i="47" s="1"/>
  <c r="AL134" i="47" s="1"/>
  <c r="AK79" i="47" s="1"/>
  <c r="AL148" i="47" s="1"/>
  <c r="AL90" i="47"/>
  <c r="AL130" i="47"/>
  <c r="AK129" i="47"/>
  <c r="AK131" i="47" s="1"/>
  <c r="AK140" i="47" s="1"/>
  <c r="DD60" i="57"/>
  <c r="AM77" i="49"/>
  <c r="AM67" i="49"/>
  <c r="AM78" i="49"/>
  <c r="AM128" i="49"/>
  <c r="AM112" i="49"/>
  <c r="AL354" i="33"/>
  <c r="AL88" i="41"/>
  <c r="AL87" i="41"/>
  <c r="DD54" i="57"/>
  <c r="AM78" i="40"/>
  <c r="AM67" i="40"/>
  <c r="AM128" i="40"/>
  <c r="AM77" i="40"/>
  <c r="AM112" i="40"/>
  <c r="AL355" i="33"/>
  <c r="AL88" i="42"/>
  <c r="AL87" i="42"/>
  <c r="DD52" i="57"/>
  <c r="AM78" i="42"/>
  <c r="AM128" i="42"/>
  <c r="AM67" i="42"/>
  <c r="AM77" i="42"/>
  <c r="AM112" i="42"/>
  <c r="AL357" i="33"/>
  <c r="AL83" i="40"/>
  <c r="AL87" i="40"/>
  <c r="AL88" i="40"/>
  <c r="AL363" i="33"/>
  <c r="AL88" i="49"/>
  <c r="AL87" i="49"/>
  <c r="AM276" i="51"/>
  <c r="AM85" i="1"/>
  <c r="AM49" i="33" s="1"/>
  <c r="AM51" i="59" s="1"/>
  <c r="AM61" i="1"/>
  <c r="DD58" i="57"/>
  <c r="AM67" i="47"/>
  <c r="AM77" i="47"/>
  <c r="AM128" i="47"/>
  <c r="AM78" i="47"/>
  <c r="AM112" i="47"/>
  <c r="AL84" i="1"/>
  <c r="AL360" i="33"/>
  <c r="AL88" i="46"/>
  <c r="AL87" i="46"/>
  <c r="AL362" i="33"/>
  <c r="AL87" i="48"/>
  <c r="AL88" i="48"/>
  <c r="DD51" i="57"/>
  <c r="AM67" i="41"/>
  <c r="AM78" i="41"/>
  <c r="AM128" i="41"/>
  <c r="AM77" i="41"/>
  <c r="AM112" i="41"/>
  <c r="DD55" i="57"/>
  <c r="AM77" i="44"/>
  <c r="AM67" i="44"/>
  <c r="AM128" i="44"/>
  <c r="AM78" i="44"/>
  <c r="AM112" i="44"/>
  <c r="AL211" i="51"/>
  <c r="AL227" i="51" s="1"/>
  <c r="AL132" i="45"/>
  <c r="AL133" i="45" s="1"/>
  <c r="AL134" i="45" s="1"/>
  <c r="AK79" i="45" s="1"/>
  <c r="AL148" i="45" s="1"/>
  <c r="AL90" i="45"/>
  <c r="AK129" i="45"/>
  <c r="AK131" i="45" s="1"/>
  <c r="AK140" i="45" s="1"/>
  <c r="AL130" i="45"/>
  <c r="DD56" i="57"/>
  <c r="AM67" i="45"/>
  <c r="AM128" i="45"/>
  <c r="AM77" i="45"/>
  <c r="AM78" i="45"/>
  <c r="AM112" i="45"/>
  <c r="DD50" i="57"/>
  <c r="AM67" i="32"/>
  <c r="AM128" i="32"/>
  <c r="AM78" i="32"/>
  <c r="AM77" i="32"/>
  <c r="AM112" i="32"/>
  <c r="AL134" i="33"/>
  <c r="AL76" i="59" s="1"/>
  <c r="AL62" i="56"/>
  <c r="AL135" i="33" s="1"/>
  <c r="DD57" i="57"/>
  <c r="AM128" i="46"/>
  <c r="AM67" i="46"/>
  <c r="AM77" i="46"/>
  <c r="AM78" i="46"/>
  <c r="AM112" i="46"/>
  <c r="AL358" i="33"/>
  <c r="AL88" i="44"/>
  <c r="AL87" i="44"/>
  <c r="AL208" i="51"/>
  <c r="AL224" i="51" s="1"/>
  <c r="AL132" i="43"/>
  <c r="AL133" i="43" s="1"/>
  <c r="AL134" i="43" s="1"/>
  <c r="AK79" i="43" s="1"/>
  <c r="AL148" i="43" s="1"/>
  <c r="AL90" i="43"/>
  <c r="AK129" i="43"/>
  <c r="AK131" i="43" s="1"/>
  <c r="AK140" i="43" s="1"/>
  <c r="AL130" i="43"/>
  <c r="DD53" i="57"/>
  <c r="AM67" i="43"/>
  <c r="AM128" i="43"/>
  <c r="AM77" i="43"/>
  <c r="AM78" i="43"/>
  <c r="AM112" i="43"/>
  <c r="DD59" i="57"/>
  <c r="AM67" i="48"/>
  <c r="AM78" i="48"/>
  <c r="AM77" i="48"/>
  <c r="AM128" i="48"/>
  <c r="AM112" i="48"/>
  <c r="AL353" i="33"/>
  <c r="AL88" i="32"/>
  <c r="AL87" i="32"/>
  <c r="AL214" i="51" l="1"/>
  <c r="AL230" i="51" s="1"/>
  <c r="AL132" i="48"/>
  <c r="AL133" i="48" s="1"/>
  <c r="AL134" i="48" s="1"/>
  <c r="AK79" i="48" s="1"/>
  <c r="AL148" i="48" s="1"/>
  <c r="AL90" i="48"/>
  <c r="AK129" i="48"/>
  <c r="AK131" i="48" s="1"/>
  <c r="AK140" i="48" s="1"/>
  <c r="AL130" i="48"/>
  <c r="AM116" i="45"/>
  <c r="AM119" i="45"/>
  <c r="AM114" i="45"/>
  <c r="AM115" i="45" s="1"/>
  <c r="AM119" i="47"/>
  <c r="AM116" i="47"/>
  <c r="AM114" i="47"/>
  <c r="AM115" i="47" s="1"/>
  <c r="AL212" i="51"/>
  <c r="AL228" i="51" s="1"/>
  <c r="AL132" i="46"/>
  <c r="AL133" i="46" s="1"/>
  <c r="AL134" i="46" s="1"/>
  <c r="AK79" i="46" s="1"/>
  <c r="AL148" i="46" s="1"/>
  <c r="AL90" i="46"/>
  <c r="AL130" i="46"/>
  <c r="AK129" i="46"/>
  <c r="AK131" i="46" s="1"/>
  <c r="AK140" i="46" s="1"/>
  <c r="AM119" i="40"/>
  <c r="AM116" i="40"/>
  <c r="AM114" i="40"/>
  <c r="AM115" i="40" s="1"/>
  <c r="AL48" i="33"/>
  <c r="AL352" i="33"/>
  <c r="AL87" i="1"/>
  <c r="AL51" i="33" s="1"/>
  <c r="AL52" i="59" s="1"/>
  <c r="AL88" i="1"/>
  <c r="AL215" i="51"/>
  <c r="AL231" i="51" s="1"/>
  <c r="AL90" i="49"/>
  <c r="AL132" i="49"/>
  <c r="AL133" i="49" s="1"/>
  <c r="AL134" i="49" s="1"/>
  <c r="AK79" i="49" s="1"/>
  <c r="AL148" i="49" s="1"/>
  <c r="AK129" i="49"/>
  <c r="AK131" i="49" s="1"/>
  <c r="AK140" i="49" s="1"/>
  <c r="AL130" i="49"/>
  <c r="AL210" i="51"/>
  <c r="AL226" i="51" s="1"/>
  <c r="AL132" i="44"/>
  <c r="AL133" i="44" s="1"/>
  <c r="AL134" i="44" s="1"/>
  <c r="AK79" i="44" s="1"/>
  <c r="AL148" i="44" s="1"/>
  <c r="AL90" i="44"/>
  <c r="AL130" i="44"/>
  <c r="AK129" i="44"/>
  <c r="AK131" i="44" s="1"/>
  <c r="AK140" i="44" s="1"/>
  <c r="AM288" i="51"/>
  <c r="AL209" i="51"/>
  <c r="AL225" i="51" s="1"/>
  <c r="AL132" i="40"/>
  <c r="AL133" i="40" s="1"/>
  <c r="AL134" i="40" s="1"/>
  <c r="AL90" i="40"/>
  <c r="AK129" i="40"/>
  <c r="AK131" i="40" s="1"/>
  <c r="AL130" i="40"/>
  <c r="AL93" i="45"/>
  <c r="AL94" i="45" s="1"/>
  <c r="AL91" i="45"/>
  <c r="AM119" i="49"/>
  <c r="AM116" i="49"/>
  <c r="AM114" i="49"/>
  <c r="AM115" i="49" s="1"/>
  <c r="AM119" i="46"/>
  <c r="AM116" i="46"/>
  <c r="AM114" i="46"/>
  <c r="AM115" i="46" s="1"/>
  <c r="AM39" i="33"/>
  <c r="DD49" i="57"/>
  <c r="DD61" i="57" s="1"/>
  <c r="AM67" i="1"/>
  <c r="AM45" i="33" s="1"/>
  <c r="AM128" i="1"/>
  <c r="AM77" i="1"/>
  <c r="AM78" i="1"/>
  <c r="AM112" i="1"/>
  <c r="AM119" i="48"/>
  <c r="AM116" i="48"/>
  <c r="AM114" i="48"/>
  <c r="AM115" i="48" s="1"/>
  <c r="AM116" i="42"/>
  <c r="AM119" i="42"/>
  <c r="AM114" i="42"/>
  <c r="AM115" i="42" s="1"/>
  <c r="AL93" i="47"/>
  <c r="AL94" i="47" s="1"/>
  <c r="AL91" i="47"/>
  <c r="AM116" i="44"/>
  <c r="AM119" i="44"/>
  <c r="AM114" i="44"/>
  <c r="AM115" i="44" s="1"/>
  <c r="AM116" i="41"/>
  <c r="AM119" i="41"/>
  <c r="AM114" i="41"/>
  <c r="AM115" i="41" s="1"/>
  <c r="AL77" i="59"/>
  <c r="AM50" i="32"/>
  <c r="AM50" i="42"/>
  <c r="AM50" i="47"/>
  <c r="AM50" i="43"/>
  <c r="AM50" i="48"/>
  <c r="AM50" i="1"/>
  <c r="AM50" i="40"/>
  <c r="AM50" i="44"/>
  <c r="AM50" i="41"/>
  <c r="AM50" i="45"/>
  <c r="AM50" i="49"/>
  <c r="AM50" i="46"/>
  <c r="AM119" i="43"/>
  <c r="AM116" i="43"/>
  <c r="AM114" i="43"/>
  <c r="AM115" i="43" s="1"/>
  <c r="AL207" i="51"/>
  <c r="AL223" i="51" s="1"/>
  <c r="AL132" i="42"/>
  <c r="AL133" i="42" s="1"/>
  <c r="AL134" i="42" s="1"/>
  <c r="AK79" i="42" s="1"/>
  <c r="AL148" i="42" s="1"/>
  <c r="AL90" i="42"/>
  <c r="AK129" i="42"/>
  <c r="AK131" i="42" s="1"/>
  <c r="AK140" i="42" s="1"/>
  <c r="AL130" i="42"/>
  <c r="AL93" i="43"/>
  <c r="AL94" i="43" s="1"/>
  <c r="AL91" i="43"/>
  <c r="AL206" i="51"/>
  <c r="AL222" i="51" s="1"/>
  <c r="AL132" i="41"/>
  <c r="AL133" i="41" s="1"/>
  <c r="AL134" i="41" s="1"/>
  <c r="AK79" i="41" s="1"/>
  <c r="AL148" i="41" s="1"/>
  <c r="AL90" i="41"/>
  <c r="AL130" i="41"/>
  <c r="AK129" i="41"/>
  <c r="AK131" i="41" s="1"/>
  <c r="AK140" i="41" s="1"/>
  <c r="AL205" i="51"/>
  <c r="AL221" i="51" s="1"/>
  <c r="AL132" i="32"/>
  <c r="AL133" i="32" s="1"/>
  <c r="AL134" i="32" s="1"/>
  <c r="AK79" i="32" s="1"/>
  <c r="AL148" i="32" s="1"/>
  <c r="AL90" i="32"/>
  <c r="AK129" i="32"/>
  <c r="AK131" i="32" s="1"/>
  <c r="AK140" i="32" s="1"/>
  <c r="AL130" i="32"/>
  <c r="AM119" i="32"/>
  <c r="AM116" i="32"/>
  <c r="AM114" i="32"/>
  <c r="AM115" i="32" s="1"/>
  <c r="AM119" i="1" l="1"/>
  <c r="AM116" i="1"/>
  <c r="AM114" i="1"/>
  <c r="AM115" i="1" s="1"/>
  <c r="AK72" i="59"/>
  <c r="AK140" i="40"/>
  <c r="AM48" i="59"/>
  <c r="AL93" i="40"/>
  <c r="AL94" i="40" s="1"/>
  <c r="AL91" i="40"/>
  <c r="AM102" i="47"/>
  <c r="AM71" i="47" s="1"/>
  <c r="AM70" i="47" s="1"/>
  <c r="AM121" i="47"/>
  <c r="AM124" i="47"/>
  <c r="AL71" i="59"/>
  <c r="AK79" i="40"/>
  <c r="AL148" i="40" s="1"/>
  <c r="AM102" i="41"/>
  <c r="AM71" i="41" s="1"/>
  <c r="AM70" i="41" s="1"/>
  <c r="AM124" i="41"/>
  <c r="AM121" i="41"/>
  <c r="AM124" i="44"/>
  <c r="AM121" i="44"/>
  <c r="AM102" i="44"/>
  <c r="AM71" i="44" s="1"/>
  <c r="AM70" i="44" s="1"/>
  <c r="AM124" i="45"/>
  <c r="AM102" i="45"/>
  <c r="AM71" i="45" s="1"/>
  <c r="AM70" i="45" s="1"/>
  <c r="AM121" i="45"/>
  <c r="AL204" i="51"/>
  <c r="AL220" i="51" s="1"/>
  <c r="AL132" i="1"/>
  <c r="AL133" i="1" s="1"/>
  <c r="AL134" i="1" s="1"/>
  <c r="AL90" i="1"/>
  <c r="AK129" i="1"/>
  <c r="AL130" i="1"/>
  <c r="AM292" i="51"/>
  <c r="AM293" i="51"/>
  <c r="AM300" i="51"/>
  <c r="AM295" i="51"/>
  <c r="AM291" i="51"/>
  <c r="AM297" i="51"/>
  <c r="AM294" i="51"/>
  <c r="AM296" i="51"/>
  <c r="AM301" i="51"/>
  <c r="AM299" i="51"/>
  <c r="AM298" i="51"/>
  <c r="AL93" i="46"/>
  <c r="AL94" i="46" s="1"/>
  <c r="AL91" i="46"/>
  <c r="AM290" i="51"/>
  <c r="AL93" i="42"/>
  <c r="AL94" i="42" s="1"/>
  <c r="AL91" i="42"/>
  <c r="AM102" i="43"/>
  <c r="AM71" i="43" s="1"/>
  <c r="AM70" i="43" s="1"/>
  <c r="AM124" i="43"/>
  <c r="AM121" i="43"/>
  <c r="AM102" i="49"/>
  <c r="AM71" i="49" s="1"/>
  <c r="AM70" i="49" s="1"/>
  <c r="AM124" i="49"/>
  <c r="AM121" i="49"/>
  <c r="AM102" i="48"/>
  <c r="AM71" i="48" s="1"/>
  <c r="AM70" i="48" s="1"/>
  <c r="AM121" i="48"/>
  <c r="AM124" i="48"/>
  <c r="AM121" i="46"/>
  <c r="AM102" i="46"/>
  <c r="AM71" i="46" s="1"/>
  <c r="AM70" i="46" s="1"/>
  <c r="AM124" i="46"/>
  <c r="AM121" i="32"/>
  <c r="AM102" i="32"/>
  <c r="AM71" i="32" s="1"/>
  <c r="AM70" i="32" s="1"/>
  <c r="AM124" i="32"/>
  <c r="AL93" i="32"/>
  <c r="AL94" i="32" s="1"/>
  <c r="AL91" i="32"/>
  <c r="AL93" i="48"/>
  <c r="AL94" i="48" s="1"/>
  <c r="AL91" i="48"/>
  <c r="AL50" i="59"/>
  <c r="AL87" i="33"/>
  <c r="AL53" i="33"/>
  <c r="AL54" i="59" s="1"/>
  <c r="AL52" i="33"/>
  <c r="AL53" i="59" s="1"/>
  <c r="AL369" i="33"/>
  <c r="AL375" i="33" s="1"/>
  <c r="AL376" i="33" s="1"/>
  <c r="AM102" i="42"/>
  <c r="AM71" i="42" s="1"/>
  <c r="AM70" i="42" s="1"/>
  <c r="AM124" i="42"/>
  <c r="AM121" i="42"/>
  <c r="AL93" i="44"/>
  <c r="AL94" i="44" s="1"/>
  <c r="AL91" i="44"/>
  <c r="AL93" i="49"/>
  <c r="AL94" i="49" s="1"/>
  <c r="AL91" i="49"/>
  <c r="AM124" i="40"/>
  <c r="AM102" i="40"/>
  <c r="AM71" i="40" s="1"/>
  <c r="AM70" i="40" s="1"/>
  <c r="AM121" i="40"/>
  <c r="AL93" i="41"/>
  <c r="AL94" i="41" s="1"/>
  <c r="AL91" i="41"/>
  <c r="AM162" i="33" l="1"/>
  <c r="AM86" i="45"/>
  <c r="AM166" i="33"/>
  <c r="AM86" i="49"/>
  <c r="AL69" i="59"/>
  <c r="AK79" i="1"/>
  <c r="AL148" i="1" s="1"/>
  <c r="AL136" i="1"/>
  <c r="AM157" i="33"/>
  <c r="AM86" i="41"/>
  <c r="AM305" i="51"/>
  <c r="AM309" i="51" s="1"/>
  <c r="AM304" i="51"/>
  <c r="AM165" i="33"/>
  <c r="AM86" i="48"/>
  <c r="AM161" i="33"/>
  <c r="AM86" i="44"/>
  <c r="AK131" i="1"/>
  <c r="AK137" i="1"/>
  <c r="AM159" i="33"/>
  <c r="AM86" i="43"/>
  <c r="AL93" i="1"/>
  <c r="AL94" i="1" s="1"/>
  <c r="AL91" i="1"/>
  <c r="AM164" i="33"/>
  <c r="AM86" i="47"/>
  <c r="AM163" i="33"/>
  <c r="AM86" i="46"/>
  <c r="AM156" i="33"/>
  <c r="AM86" i="32"/>
  <c r="AM124" i="1"/>
  <c r="AM121" i="1"/>
  <c r="AM124" i="33" s="1"/>
  <c r="AM101" i="33" s="1"/>
  <c r="AM102" i="1"/>
  <c r="AM71" i="1" s="1"/>
  <c r="AM160" i="33"/>
  <c r="AM86" i="40"/>
  <c r="AM158" i="33"/>
  <c r="AM86" i="42"/>
  <c r="AM247" i="33" l="1"/>
  <c r="AM232" i="33"/>
  <c r="AM248" i="33"/>
  <c r="AM233" i="33"/>
  <c r="AM243" i="33"/>
  <c r="AM228" i="33"/>
  <c r="AM306" i="51"/>
  <c r="AM308" i="51"/>
  <c r="AM310" i="51" s="1"/>
  <c r="AM240" i="33"/>
  <c r="AM225" i="33"/>
  <c r="AK70" i="59"/>
  <c r="AK140" i="1"/>
  <c r="AM245" i="33"/>
  <c r="AM230" i="33"/>
  <c r="AM250" i="33"/>
  <c r="AM235" i="33"/>
  <c r="AM249" i="33"/>
  <c r="AM234" i="33"/>
  <c r="AM56" i="33"/>
  <c r="AM70" i="1"/>
  <c r="AM5" i="59" s="1"/>
  <c r="AM155" i="33"/>
  <c r="AM86" i="1"/>
  <c r="AM241" i="33"/>
  <c r="AM226" i="33"/>
  <c r="AM242" i="33"/>
  <c r="AM227" i="33"/>
  <c r="AM244" i="33"/>
  <c r="AM229" i="33"/>
  <c r="AM246" i="33"/>
  <c r="AM231" i="33"/>
  <c r="AM55" i="59" l="1"/>
  <c r="AM55" i="33"/>
  <c r="AN59" i="33"/>
  <c r="AM56" i="59"/>
  <c r="AM57" i="33"/>
  <c r="AM57" i="59" s="1"/>
  <c r="AM64" i="33"/>
  <c r="AM350" i="51"/>
  <c r="AM354" i="51"/>
  <c r="AM353" i="51"/>
  <c r="AM345" i="51"/>
  <c r="AM355" i="51"/>
  <c r="AM351" i="51"/>
  <c r="AM346" i="51"/>
  <c r="AM344" i="51"/>
  <c r="AM349" i="51"/>
  <c r="AM348" i="51"/>
  <c r="AM347" i="51"/>
  <c r="AM352" i="51"/>
  <c r="AM167" i="33"/>
  <c r="AM184" i="33"/>
  <c r="AM239" i="33"/>
  <c r="AM251" i="33" s="1"/>
  <c r="AM224" i="33"/>
  <c r="AM236" i="33" s="1"/>
  <c r="AM113" i="33" l="1"/>
  <c r="AM119" i="33" s="1"/>
  <c r="AM186" i="33"/>
  <c r="AM185" i="33"/>
  <c r="AM114" i="33" s="1"/>
  <c r="AM61" i="59"/>
  <c r="AM65" i="33"/>
  <c r="AN84" i="33" s="1"/>
  <c r="AN60" i="33"/>
  <c r="AO61" i="33"/>
  <c r="AM71" i="33"/>
  <c r="AO59" i="59" l="1"/>
  <c r="AP62" i="33"/>
  <c r="AP60" i="59" s="1"/>
  <c r="AM63" i="59"/>
  <c r="AM70" i="33"/>
  <c r="AN58" i="59"/>
  <c r="AN4" i="56"/>
  <c r="AN9" i="55"/>
  <c r="AN91" i="33"/>
  <c r="AN8" i="55" l="1"/>
  <c r="AN107" i="1"/>
  <c r="AN107" i="32"/>
  <c r="AN106" i="32" s="1"/>
  <c r="AN109" i="32" s="1"/>
  <c r="AN103" i="32" s="1"/>
  <c r="AN107" i="41"/>
  <c r="AN106" i="41" s="1"/>
  <c r="AN109" i="41" s="1"/>
  <c r="AN103" i="41" s="1"/>
  <c r="AN107" i="44"/>
  <c r="AN106" i="44" s="1"/>
  <c r="AN109" i="44" s="1"/>
  <c r="AN103" i="44" s="1"/>
  <c r="AN107" i="48"/>
  <c r="AN106" i="48" s="1"/>
  <c r="AN109" i="48" s="1"/>
  <c r="AN103" i="48" s="1"/>
  <c r="AN107" i="43"/>
  <c r="AN106" i="43" s="1"/>
  <c r="AN109" i="43" s="1"/>
  <c r="AN103" i="43" s="1"/>
  <c r="AN107" i="46"/>
  <c r="AN106" i="46" s="1"/>
  <c r="AN109" i="46" s="1"/>
  <c r="AN103" i="46" s="1"/>
  <c r="AN107" i="45"/>
  <c r="AN106" i="45" s="1"/>
  <c r="AN109" i="45" s="1"/>
  <c r="AN103" i="45" s="1"/>
  <c r="AN107" i="40"/>
  <c r="AN106" i="40" s="1"/>
  <c r="AN109" i="40" s="1"/>
  <c r="AN103" i="40" s="1"/>
  <c r="AN107" i="47"/>
  <c r="AN106" i="47" s="1"/>
  <c r="AN109" i="47" s="1"/>
  <c r="AN103" i="47" s="1"/>
  <c r="AN107" i="42"/>
  <c r="AN106" i="42" s="1"/>
  <c r="AN109" i="42" s="1"/>
  <c r="AN103" i="42" s="1"/>
  <c r="AN107" i="49"/>
  <c r="AN106" i="49" s="1"/>
  <c r="AN109" i="49" s="1"/>
  <c r="AN103" i="49" s="1"/>
  <c r="AM62" i="59"/>
  <c r="AM81" i="1"/>
  <c r="AM62" i="1" s="1"/>
  <c r="AM63" i="1" s="1"/>
  <c r="AM81" i="41"/>
  <c r="AM62" i="41" s="1"/>
  <c r="AM63" i="41" s="1"/>
  <c r="AM81" i="32"/>
  <c r="AM62" i="32" s="1"/>
  <c r="AM63" i="32" s="1"/>
  <c r="AM81" i="42"/>
  <c r="AM62" i="42" s="1"/>
  <c r="AM63" i="42" s="1"/>
  <c r="AM81" i="44"/>
  <c r="AM62" i="44" s="1"/>
  <c r="AM63" i="44" s="1"/>
  <c r="AM81" i="45"/>
  <c r="AM62" i="45" s="1"/>
  <c r="AM63" i="45" s="1"/>
  <c r="AM81" i="40"/>
  <c r="AM62" i="40" s="1"/>
  <c r="AM63" i="40" s="1"/>
  <c r="AM3" i="56"/>
  <c r="AM81" i="47"/>
  <c r="AM62" i="47" s="1"/>
  <c r="AM63" i="47" s="1"/>
  <c r="AM81" i="46"/>
  <c r="AM62" i="46" s="1"/>
  <c r="AM63" i="46" s="1"/>
  <c r="AM81" i="43"/>
  <c r="AM62" i="43" s="1"/>
  <c r="AM63" i="43" s="1"/>
  <c r="AM81" i="49"/>
  <c r="AM62" i="49" s="1"/>
  <c r="AM63" i="49" s="1"/>
  <c r="AM81" i="48"/>
  <c r="AM62" i="48" s="1"/>
  <c r="AM63" i="48" s="1"/>
  <c r="AN72" i="33"/>
  <c r="AM155" i="46" l="1"/>
  <c r="AM64" i="46"/>
  <c r="AM65" i="46" s="1"/>
  <c r="AM68" i="46" s="1"/>
  <c r="AM64" i="45"/>
  <c r="AM65" i="45" s="1"/>
  <c r="AM68" i="45" s="1"/>
  <c r="AM155" i="45"/>
  <c r="AM64" i="32"/>
  <c r="AM65" i="32" s="1"/>
  <c r="AM68" i="32" s="1"/>
  <c r="AM155" i="32"/>
  <c r="AM64" i="47"/>
  <c r="AM65" i="47" s="1"/>
  <c r="AM68" i="47" s="1"/>
  <c r="AM155" i="47"/>
  <c r="AM155" i="41"/>
  <c r="AM64" i="41"/>
  <c r="AM65" i="41" s="1"/>
  <c r="AM68" i="41" s="1"/>
  <c r="AM64" i="49"/>
  <c r="AM65" i="49" s="1"/>
  <c r="AM68" i="49" s="1"/>
  <c r="AM155" i="49"/>
  <c r="AN101" i="47"/>
  <c r="AN218" i="33" s="1"/>
  <c r="AN66" i="47"/>
  <c r="AM64" i="48"/>
  <c r="AM65" i="48" s="1"/>
  <c r="AM68" i="48" s="1"/>
  <c r="AM155" i="48"/>
  <c r="AM155" i="42"/>
  <c r="AM64" i="42"/>
  <c r="AM65" i="42" s="1"/>
  <c r="AM68" i="42" s="1"/>
  <c r="AN101" i="43"/>
  <c r="AN213" i="33" s="1"/>
  <c r="AN66" i="43"/>
  <c r="AN64" i="59"/>
  <c r="AM64" i="44"/>
  <c r="AM65" i="44" s="1"/>
  <c r="AM68" i="44" s="1"/>
  <c r="AM155" i="44"/>
  <c r="AN101" i="42"/>
  <c r="AN212" i="33" s="1"/>
  <c r="AN66" i="42"/>
  <c r="AN101" i="44"/>
  <c r="AN215" i="33" s="1"/>
  <c r="AN66" i="44"/>
  <c r="AM64" i="43"/>
  <c r="AM65" i="43" s="1"/>
  <c r="AM68" i="43" s="1"/>
  <c r="AM155" i="43"/>
  <c r="AM37" i="56"/>
  <c r="AM38" i="56" s="1"/>
  <c r="AM47" i="56"/>
  <c r="AM55" i="56"/>
  <c r="AM56" i="56" s="1"/>
  <c r="AM42" i="56"/>
  <c r="AM43" i="56" s="1"/>
  <c r="AN101" i="49"/>
  <c r="AN220" i="33" s="1"/>
  <c r="AN66" i="49"/>
  <c r="AN101" i="45"/>
  <c r="AN216" i="33" s="1"/>
  <c r="AN66" i="45"/>
  <c r="AN101" i="41"/>
  <c r="AN211" i="33" s="1"/>
  <c r="AN66" i="41"/>
  <c r="AN97" i="33"/>
  <c r="AN106" i="1"/>
  <c r="AM64" i="40"/>
  <c r="AM65" i="40" s="1"/>
  <c r="AM68" i="40" s="1"/>
  <c r="AM155" i="40"/>
  <c r="AM64" i="1"/>
  <c r="AM65" i="1" s="1"/>
  <c r="AM155" i="1"/>
  <c r="AN101" i="40"/>
  <c r="AN214" i="33" s="1"/>
  <c r="AN66" i="40"/>
  <c r="AN101" i="46"/>
  <c r="AN217" i="33" s="1"/>
  <c r="AN66" i="46"/>
  <c r="AN101" i="48"/>
  <c r="AN219" i="33" s="1"/>
  <c r="AN66" i="48"/>
  <c r="AN101" i="32"/>
  <c r="AN210" i="33" s="1"/>
  <c r="AN66" i="32"/>
  <c r="AN83" i="33"/>
  <c r="AN90" i="33"/>
  <c r="AN46" i="56" l="1"/>
  <c r="AM49" i="56"/>
  <c r="AM73" i="43"/>
  <c r="AN74" i="43" s="1"/>
  <c r="AM139" i="43"/>
  <c r="AM139" i="48"/>
  <c r="AM73" i="48"/>
  <c r="AN74" i="48" s="1"/>
  <c r="AM139" i="40"/>
  <c r="AM73" i="40"/>
  <c r="AN74" i="40" s="1"/>
  <c r="AM139" i="41"/>
  <c r="AM73" i="41"/>
  <c r="AN74" i="41" s="1"/>
  <c r="AM73" i="32"/>
  <c r="AN74" i="32" s="1"/>
  <c r="AM139" i="32"/>
  <c r="AM139" i="44"/>
  <c r="AM84" i="44"/>
  <c r="AM73" i="44"/>
  <c r="AN74" i="44" s="1"/>
  <c r="AN96" i="33"/>
  <c r="AN104" i="33" s="1"/>
  <c r="AN109" i="1"/>
  <c r="AN103" i="1" s="1"/>
  <c r="AM60" i="56"/>
  <c r="AM133" i="33" s="1"/>
  <c r="AM59" i="56"/>
  <c r="AM139" i="45"/>
  <c r="AM73" i="45"/>
  <c r="AN74" i="45" s="1"/>
  <c r="AN41" i="56"/>
  <c r="AM139" i="46"/>
  <c r="AM73" i="46"/>
  <c r="AN74" i="46" s="1"/>
  <c r="AM73" i="42"/>
  <c r="AN74" i="42" s="1"/>
  <c r="AM139" i="42"/>
  <c r="AM43" i="33"/>
  <c r="AM68" i="1"/>
  <c r="AM73" i="49"/>
  <c r="AN74" i="49" s="1"/>
  <c r="AM139" i="49"/>
  <c r="AM84" i="47"/>
  <c r="AM139" i="47"/>
  <c r="AM73" i="47"/>
  <c r="AN74" i="47" s="1"/>
  <c r="AM52" i="56"/>
  <c r="AM361" i="33" l="1"/>
  <c r="AM87" i="47"/>
  <c r="AM88" i="47"/>
  <c r="AN101" i="1"/>
  <c r="AN209" i="33" s="1"/>
  <c r="AN66" i="1"/>
  <c r="AN282" i="51"/>
  <c r="AN85" i="44"/>
  <c r="AN61" i="44"/>
  <c r="AM132" i="33"/>
  <c r="AM75" i="59" s="1"/>
  <c r="AM61" i="56"/>
  <c r="AN278" i="51"/>
  <c r="AN85" i="41"/>
  <c r="AN61" i="41"/>
  <c r="AM84" i="42"/>
  <c r="AN287" i="51"/>
  <c r="AN85" i="49"/>
  <c r="AN61" i="49"/>
  <c r="AM84" i="41"/>
  <c r="AN286" i="51"/>
  <c r="AN85" i="48"/>
  <c r="AN61" i="48"/>
  <c r="AM84" i="48"/>
  <c r="AM46" i="33"/>
  <c r="AM49" i="59" s="1"/>
  <c r="AM73" i="1"/>
  <c r="AN74" i="1" s="1"/>
  <c r="AM139" i="1"/>
  <c r="AN283" i="51"/>
  <c r="AN85" i="45"/>
  <c r="AN61" i="45"/>
  <c r="AM358" i="33"/>
  <c r="AM88" i="44"/>
  <c r="AM87" i="44"/>
  <c r="AM38" i="33"/>
  <c r="AM42" i="33"/>
  <c r="AM47" i="59" s="1"/>
  <c r="AM44" i="33"/>
  <c r="AM40" i="33"/>
  <c r="AM84" i="40"/>
  <c r="AN285" i="51"/>
  <c r="AN85" i="47"/>
  <c r="AN61" i="47"/>
  <c r="AN277" i="51"/>
  <c r="AN85" i="32"/>
  <c r="AN61" i="32"/>
  <c r="AN281" i="51"/>
  <c r="AN85" i="40"/>
  <c r="AN61" i="40"/>
  <c r="AN284" i="51"/>
  <c r="AN85" i="46"/>
  <c r="AN61" i="46"/>
  <c r="AM84" i="46"/>
  <c r="AM84" i="43"/>
  <c r="AM84" i="45"/>
  <c r="AM84" i="32"/>
  <c r="AM84" i="49"/>
  <c r="AN279" i="51"/>
  <c r="AN85" i="42"/>
  <c r="AN61" i="42"/>
  <c r="AN280" i="51"/>
  <c r="AN85" i="43"/>
  <c r="AN61" i="43"/>
  <c r="AM48" i="56"/>
  <c r="AM356" i="33" l="1"/>
  <c r="AM88" i="43"/>
  <c r="AM87" i="43"/>
  <c r="AM353" i="33"/>
  <c r="AM88" i="32"/>
  <c r="AM87" i="32"/>
  <c r="AM359" i="33"/>
  <c r="AM88" i="45"/>
  <c r="AM87" i="45"/>
  <c r="DE60" i="57"/>
  <c r="AN67" i="49"/>
  <c r="AN78" i="49"/>
  <c r="AN128" i="49"/>
  <c r="AN77" i="49"/>
  <c r="AN112" i="49"/>
  <c r="AM134" i="33"/>
  <c r="AM76" i="59" s="1"/>
  <c r="AM62" i="56"/>
  <c r="AM135" i="33" s="1"/>
  <c r="DE51" i="57"/>
  <c r="AN67" i="41"/>
  <c r="AN128" i="41"/>
  <c r="AN78" i="41"/>
  <c r="AN77" i="41"/>
  <c r="AN112" i="41"/>
  <c r="DE57" i="57"/>
  <c r="AN128" i="46"/>
  <c r="AN78" i="46"/>
  <c r="AN77" i="46"/>
  <c r="AN67" i="46"/>
  <c r="AN112" i="46"/>
  <c r="AM354" i="33"/>
  <c r="AM88" i="41"/>
  <c r="AM87" i="41"/>
  <c r="DE53" i="57"/>
  <c r="AN67" i="43"/>
  <c r="AN128" i="43"/>
  <c r="AN77" i="43"/>
  <c r="AN78" i="43"/>
  <c r="AN112" i="43"/>
  <c r="AM357" i="33"/>
  <c r="AM83" i="40"/>
  <c r="AM87" i="40"/>
  <c r="AM88" i="40"/>
  <c r="DE59" i="57"/>
  <c r="AN67" i="48"/>
  <c r="AN77" i="48"/>
  <c r="AN78" i="48"/>
  <c r="AN128" i="48"/>
  <c r="AN112" i="48"/>
  <c r="AM362" i="33"/>
  <c r="AM87" i="48"/>
  <c r="AM88" i="48"/>
  <c r="AM213" i="51"/>
  <c r="AM229" i="51" s="1"/>
  <c r="AM132" i="47"/>
  <c r="AM133" i="47" s="1"/>
  <c r="AM134" i="47" s="1"/>
  <c r="AL79" i="47" s="1"/>
  <c r="AM148" i="47" s="1"/>
  <c r="AM90" i="47"/>
  <c r="AM130" i="47"/>
  <c r="AL129" i="47"/>
  <c r="AL131" i="47" s="1"/>
  <c r="AL140" i="47" s="1"/>
  <c r="AN276" i="51"/>
  <c r="AN85" i="1"/>
  <c r="AN49" i="33" s="1"/>
  <c r="AN51" i="59" s="1"/>
  <c r="AN61" i="1"/>
  <c r="DE58" i="57"/>
  <c r="AN67" i="47"/>
  <c r="AN128" i="47"/>
  <c r="AN78" i="47"/>
  <c r="AN77" i="47"/>
  <c r="AN112" i="47"/>
  <c r="DE56" i="57"/>
  <c r="AN77" i="45"/>
  <c r="AN128" i="45"/>
  <c r="AN67" i="45"/>
  <c r="AN78" i="45"/>
  <c r="AN112" i="45"/>
  <c r="AM84" i="1"/>
  <c r="AM360" i="33"/>
  <c r="AM88" i="46"/>
  <c r="AM87" i="46"/>
  <c r="DE54" i="57"/>
  <c r="AN78" i="40"/>
  <c r="AN67" i="40"/>
  <c r="AN128" i="40"/>
  <c r="AN77" i="40"/>
  <c r="AN112" i="40"/>
  <c r="DE50" i="57"/>
  <c r="AN77" i="32"/>
  <c r="AN128" i="32"/>
  <c r="AN78" i="32"/>
  <c r="AN67" i="32"/>
  <c r="AN112" i="32"/>
  <c r="AM355" i="33"/>
  <c r="AM87" i="42"/>
  <c r="AM88" i="42"/>
  <c r="DE55" i="57"/>
  <c r="AN78" i="44"/>
  <c r="AN67" i="44"/>
  <c r="AN128" i="44"/>
  <c r="AN77" i="44"/>
  <c r="AN112" i="44"/>
  <c r="DE52" i="57"/>
  <c r="AN128" i="42"/>
  <c r="AN78" i="42"/>
  <c r="AN67" i="42"/>
  <c r="AN77" i="42"/>
  <c r="AN112" i="42"/>
  <c r="AM210" i="51"/>
  <c r="AM226" i="51" s="1"/>
  <c r="AM132" i="44"/>
  <c r="AM133" i="44" s="1"/>
  <c r="AM134" i="44" s="1"/>
  <c r="AL79" i="44" s="1"/>
  <c r="AM148" i="44" s="1"/>
  <c r="AM90" i="44"/>
  <c r="AM130" i="44"/>
  <c r="AL129" i="44"/>
  <c r="AL131" i="44" s="1"/>
  <c r="AL140" i="44" s="1"/>
  <c r="AM363" i="33"/>
  <c r="AM88" i="49"/>
  <c r="AM87" i="49"/>
  <c r="AN116" i="41" l="1"/>
  <c r="AN119" i="41"/>
  <c r="AN114" i="41"/>
  <c r="AN115" i="41" s="1"/>
  <c r="AM209" i="51"/>
  <c r="AM225" i="51" s="1"/>
  <c r="AM132" i="40"/>
  <c r="AM133" i="40" s="1"/>
  <c r="AM134" i="40" s="1"/>
  <c r="AM90" i="40"/>
  <c r="AL129" i="40"/>
  <c r="AL131" i="40" s="1"/>
  <c r="AM130" i="40"/>
  <c r="AM77" i="59"/>
  <c r="AN50" i="32"/>
  <c r="AN50" i="42"/>
  <c r="AN50" i="43"/>
  <c r="AN50" i="47"/>
  <c r="AN50" i="48"/>
  <c r="AN50" i="44"/>
  <c r="AN50" i="45"/>
  <c r="AN50" i="46"/>
  <c r="AN50" i="40"/>
  <c r="AN50" i="49"/>
  <c r="AN50" i="1"/>
  <c r="AN50" i="41"/>
  <c r="AN116" i="45"/>
  <c r="AN119" i="45"/>
  <c r="AN114" i="45"/>
  <c r="AN115" i="45" s="1"/>
  <c r="AN119" i="48"/>
  <c r="AN116" i="48"/>
  <c r="AN114" i="48"/>
  <c r="AN115" i="48" s="1"/>
  <c r="AM93" i="44"/>
  <c r="AM94" i="44" s="1"/>
  <c r="AM91" i="44"/>
  <c r="AM205" i="51"/>
  <c r="AM221" i="51" s="1"/>
  <c r="AM132" i="32"/>
  <c r="AM133" i="32" s="1"/>
  <c r="AM134" i="32" s="1"/>
  <c r="AL79" i="32" s="1"/>
  <c r="AM148" i="32" s="1"/>
  <c r="AM90" i="32"/>
  <c r="AL129" i="32"/>
  <c r="AL131" i="32" s="1"/>
  <c r="AL140" i="32" s="1"/>
  <c r="AM130" i="32"/>
  <c r="AN288" i="51"/>
  <c r="AN119" i="32"/>
  <c r="AN116" i="32"/>
  <c r="AN114" i="32"/>
  <c r="AN115" i="32" s="1"/>
  <c r="AM93" i="47"/>
  <c r="AM94" i="47" s="1"/>
  <c r="AM91" i="47"/>
  <c r="AM206" i="51"/>
  <c r="AM222" i="51" s="1"/>
  <c r="AM132" i="41"/>
  <c r="AM133" i="41" s="1"/>
  <c r="AM134" i="41" s="1"/>
  <c r="AL79" i="41" s="1"/>
  <c r="AM148" i="41" s="1"/>
  <c r="AM90" i="41"/>
  <c r="AM130" i="41"/>
  <c r="AL129" i="41"/>
  <c r="AL131" i="41" s="1"/>
  <c r="AL140" i="41" s="1"/>
  <c r="AM212" i="51"/>
  <c r="AM228" i="51" s="1"/>
  <c r="AM132" i="46"/>
  <c r="AM133" i="46" s="1"/>
  <c r="AM134" i="46" s="1"/>
  <c r="AL79" i="46" s="1"/>
  <c r="AM148" i="46" s="1"/>
  <c r="AM90" i="46"/>
  <c r="AL129" i="46"/>
  <c r="AL131" i="46" s="1"/>
  <c r="AL140" i="46" s="1"/>
  <c r="AM130" i="46"/>
  <c r="AN116" i="47"/>
  <c r="AN119" i="47"/>
  <c r="AN114" i="47"/>
  <c r="AN115" i="47" s="1"/>
  <c r="AM207" i="51"/>
  <c r="AM223" i="51" s="1"/>
  <c r="AM132" i="42"/>
  <c r="AM133" i="42" s="1"/>
  <c r="AM134" i="42" s="1"/>
  <c r="AL79" i="42" s="1"/>
  <c r="AM148" i="42" s="1"/>
  <c r="AM90" i="42"/>
  <c r="AL129" i="42"/>
  <c r="AL131" i="42" s="1"/>
  <c r="AL140" i="42" s="1"/>
  <c r="AM130" i="42"/>
  <c r="AM48" i="33"/>
  <c r="AM352" i="33"/>
  <c r="AM88" i="1"/>
  <c r="AM87" i="1"/>
  <c r="AM51" i="33" s="1"/>
  <c r="AM52" i="59" s="1"/>
  <c r="AN119" i="46"/>
  <c r="AN116" i="46"/>
  <c r="AN114" i="46"/>
  <c r="AN115" i="46" s="1"/>
  <c r="AN119" i="42"/>
  <c r="AN116" i="42"/>
  <c r="AN114" i="42"/>
  <c r="AN115" i="42" s="1"/>
  <c r="AM211" i="51"/>
  <c r="AM227" i="51" s="1"/>
  <c r="AM132" i="45"/>
  <c r="AM133" i="45" s="1"/>
  <c r="AM134" i="45" s="1"/>
  <c r="AL79" i="45" s="1"/>
  <c r="AM148" i="45" s="1"/>
  <c r="AM90" i="45"/>
  <c r="AM130" i="45"/>
  <c r="AL129" i="45"/>
  <c r="AL131" i="45" s="1"/>
  <c r="AL140" i="45" s="1"/>
  <c r="AM214" i="51"/>
  <c r="AM230" i="51" s="1"/>
  <c r="AM132" i="48"/>
  <c r="AM133" i="48" s="1"/>
  <c r="AM134" i="48" s="1"/>
  <c r="AL79" i="48" s="1"/>
  <c r="AM148" i="48" s="1"/>
  <c r="AM90" i="48"/>
  <c r="AM130" i="48"/>
  <c r="AL129" i="48"/>
  <c r="AL131" i="48" s="1"/>
  <c r="AL140" i="48" s="1"/>
  <c r="AN119" i="43"/>
  <c r="AN116" i="43"/>
  <c r="AN114" i="43"/>
  <c r="AN115" i="43" s="1"/>
  <c r="AM215" i="51"/>
  <c r="AM231" i="51" s="1"/>
  <c r="AM90" i="49"/>
  <c r="AM132" i="49"/>
  <c r="AM133" i="49" s="1"/>
  <c r="AM134" i="49" s="1"/>
  <c r="AL79" i="49" s="1"/>
  <c r="AM148" i="49" s="1"/>
  <c r="AL129" i="49"/>
  <c r="AL131" i="49" s="1"/>
  <c r="AL140" i="49" s="1"/>
  <c r="AM130" i="49"/>
  <c r="AN116" i="40"/>
  <c r="AN119" i="40"/>
  <c r="AN114" i="40"/>
  <c r="AN115" i="40" s="1"/>
  <c r="AM208" i="51"/>
  <c r="AM224" i="51" s="1"/>
  <c r="AM132" i="43"/>
  <c r="AM133" i="43" s="1"/>
  <c r="AM134" i="43" s="1"/>
  <c r="AL79" i="43" s="1"/>
  <c r="AM148" i="43" s="1"/>
  <c r="AM90" i="43"/>
  <c r="AM130" i="43"/>
  <c r="AL129" i="43"/>
  <c r="AL131" i="43" s="1"/>
  <c r="AL140" i="43" s="1"/>
  <c r="AN116" i="44"/>
  <c r="AN119" i="44"/>
  <c r="AN114" i="44"/>
  <c r="AN115" i="44" s="1"/>
  <c r="AN119" i="49"/>
  <c r="AN116" i="49"/>
  <c r="AN114" i="49"/>
  <c r="AN115" i="49" s="1"/>
  <c r="AN39" i="33"/>
  <c r="AN67" i="1"/>
  <c r="AN45" i="33" s="1"/>
  <c r="DE49" i="57"/>
  <c r="DE61" i="57" s="1"/>
  <c r="AN78" i="1"/>
  <c r="AN77" i="1"/>
  <c r="AN128" i="1"/>
  <c r="AN112" i="1"/>
  <c r="AM204" i="51" l="1"/>
  <c r="AM220" i="51" s="1"/>
  <c r="AM90" i="1"/>
  <c r="AM132" i="1"/>
  <c r="AM133" i="1" s="1"/>
  <c r="AM134" i="1" s="1"/>
  <c r="AL129" i="1"/>
  <c r="AM130" i="1"/>
  <c r="AM93" i="48"/>
  <c r="AM94" i="48" s="1"/>
  <c r="AM91" i="48"/>
  <c r="AM93" i="45"/>
  <c r="AM94" i="45" s="1"/>
  <c r="AM91" i="45"/>
  <c r="AM93" i="42"/>
  <c r="AM94" i="42" s="1"/>
  <c r="AM91" i="42"/>
  <c r="AL72" i="59"/>
  <c r="AL140" i="40"/>
  <c r="AM93" i="32"/>
  <c r="AM94" i="32" s="1"/>
  <c r="AM91" i="32"/>
  <c r="AM93" i="40"/>
  <c r="AM94" i="40" s="1"/>
  <c r="AM91" i="40"/>
  <c r="AN121" i="47"/>
  <c r="AN102" i="47"/>
  <c r="AN71" i="47" s="1"/>
  <c r="AN70" i="47" s="1"/>
  <c r="AN124" i="47"/>
  <c r="AN119" i="1"/>
  <c r="AN116" i="1"/>
  <c r="AN114" i="1"/>
  <c r="AN115" i="1" s="1"/>
  <c r="AM93" i="41"/>
  <c r="AM94" i="41" s="1"/>
  <c r="AM91" i="41"/>
  <c r="AN121" i="32"/>
  <c r="AN124" i="32"/>
  <c r="AN102" i="32"/>
  <c r="AN71" i="32" s="1"/>
  <c r="AN70" i="32" s="1"/>
  <c r="AM71" i="59"/>
  <c r="AL79" i="40"/>
  <c r="AM148" i="40" s="1"/>
  <c r="AM50" i="59"/>
  <c r="AM87" i="33"/>
  <c r="AM52" i="33"/>
  <c r="AM53" i="59" s="1"/>
  <c r="AM53" i="33"/>
  <c r="AM54" i="59" s="1"/>
  <c r="AM369" i="33"/>
  <c r="AM375" i="33" s="1"/>
  <c r="AM376" i="33" s="1"/>
  <c r="AM93" i="49"/>
  <c r="AM94" i="49" s="1"/>
  <c r="AM91" i="49"/>
  <c r="AN102" i="42"/>
  <c r="AN71" i="42" s="1"/>
  <c r="AN70" i="42" s="1"/>
  <c r="AN121" i="42"/>
  <c r="AN124" i="42"/>
  <c r="AN293" i="51"/>
  <c r="AN296" i="51"/>
  <c r="AN298" i="51"/>
  <c r="AN300" i="51"/>
  <c r="AN295" i="51"/>
  <c r="AN291" i="51"/>
  <c r="AN292" i="51"/>
  <c r="AN297" i="51"/>
  <c r="AN301" i="51"/>
  <c r="AN299" i="51"/>
  <c r="AN294" i="51"/>
  <c r="AN124" i="45"/>
  <c r="AN121" i="45"/>
  <c r="AN102" i="45"/>
  <c r="AN71" i="45" s="1"/>
  <c r="AN70" i="45" s="1"/>
  <c r="AN290" i="51"/>
  <c r="AN102" i="40"/>
  <c r="AN71" i="40" s="1"/>
  <c r="AN70" i="40" s="1"/>
  <c r="AN124" i="40"/>
  <c r="AN121" i="40"/>
  <c r="AN102" i="48"/>
  <c r="AN71" i="48" s="1"/>
  <c r="AN70" i="48" s="1"/>
  <c r="AN121" i="48"/>
  <c r="AN124" i="48"/>
  <c r="AN102" i="43"/>
  <c r="AN71" i="43" s="1"/>
  <c r="AN70" i="43" s="1"/>
  <c r="AN124" i="43"/>
  <c r="AN121" i="43"/>
  <c r="AM93" i="46"/>
  <c r="AM94" i="46" s="1"/>
  <c r="AM91" i="46"/>
  <c r="AN48" i="59"/>
  <c r="AN102" i="41"/>
  <c r="AN71" i="41" s="1"/>
  <c r="AN70" i="41" s="1"/>
  <c r="AN121" i="41"/>
  <c r="AN124" i="41"/>
  <c r="AM93" i="43"/>
  <c r="AM94" i="43" s="1"/>
  <c r="AM91" i="43"/>
  <c r="AN124" i="49"/>
  <c r="AN102" i="49"/>
  <c r="AN71" i="49" s="1"/>
  <c r="AN70" i="49" s="1"/>
  <c r="AN121" i="49"/>
  <c r="AN124" i="44"/>
  <c r="AN102" i="44"/>
  <c r="AN71" i="44" s="1"/>
  <c r="AN70" i="44" s="1"/>
  <c r="AN121" i="44"/>
  <c r="AN102" i="46"/>
  <c r="AN71" i="46" s="1"/>
  <c r="AN70" i="46" s="1"/>
  <c r="AN121" i="46"/>
  <c r="AN124" i="46"/>
  <c r="AN121" i="1" l="1"/>
  <c r="AN124" i="33" s="1"/>
  <c r="AN101" i="33" s="1"/>
  <c r="AN124" i="1"/>
  <c r="AN102" i="1"/>
  <c r="AN71" i="1" s="1"/>
  <c r="AN161" i="33"/>
  <c r="AN86" i="44"/>
  <c r="AN166" i="33"/>
  <c r="AN86" i="49"/>
  <c r="AN165" i="33"/>
  <c r="AN86" i="48"/>
  <c r="AL131" i="1"/>
  <c r="AL137" i="1"/>
  <c r="AN162" i="33"/>
  <c r="AN86" i="45"/>
  <c r="AN157" i="33"/>
  <c r="AN86" i="41"/>
  <c r="AM69" i="59"/>
  <c r="AL79" i="1"/>
  <c r="AM148" i="1" s="1"/>
  <c r="AM136" i="1"/>
  <c r="AN158" i="33"/>
  <c r="AN86" i="42"/>
  <c r="AN305" i="51"/>
  <c r="AN309" i="51" s="1"/>
  <c r="AN304" i="51"/>
  <c r="AM93" i="1"/>
  <c r="AM94" i="1" s="1"/>
  <c r="AM91" i="1"/>
  <c r="AN159" i="33"/>
  <c r="AN86" i="43"/>
  <c r="AN160" i="33"/>
  <c r="AN86" i="40"/>
  <c r="AN164" i="33"/>
  <c r="AN86" i="47"/>
  <c r="AN163" i="33"/>
  <c r="AN86" i="46"/>
  <c r="AN156" i="33"/>
  <c r="AN86" i="32"/>
  <c r="AN244" i="33" l="1"/>
  <c r="AN229" i="33"/>
  <c r="AN248" i="33"/>
  <c r="AN233" i="33"/>
  <c r="AN306" i="51"/>
  <c r="AN308" i="51"/>
  <c r="AN310" i="51" s="1"/>
  <c r="AN242" i="33"/>
  <c r="AN227" i="33"/>
  <c r="AN241" i="33"/>
  <c r="AN226" i="33"/>
  <c r="AN245" i="33"/>
  <c r="AN230" i="33"/>
  <c r="AN243" i="33"/>
  <c r="AN228" i="33"/>
  <c r="AN56" i="33"/>
  <c r="AN70" i="1"/>
  <c r="AN5" i="59" s="1"/>
  <c r="AN155" i="33"/>
  <c r="AN86" i="1"/>
  <c r="AN246" i="33"/>
  <c r="AN231" i="33"/>
  <c r="AL70" i="59"/>
  <c r="AL140" i="1"/>
  <c r="AN249" i="33"/>
  <c r="AN234" i="33"/>
  <c r="AN250" i="33"/>
  <c r="AN235" i="33"/>
  <c r="AN240" i="33"/>
  <c r="AN225" i="33"/>
  <c r="AN247" i="33"/>
  <c r="AN232" i="33"/>
  <c r="AN167" i="33" l="1"/>
  <c r="AN184" i="33"/>
  <c r="AN239" i="33"/>
  <c r="AN251" i="33" s="1"/>
  <c r="AN224" i="33"/>
  <c r="AN236" i="33" s="1"/>
  <c r="AN55" i="59"/>
  <c r="AN55" i="33"/>
  <c r="AO59" i="33"/>
  <c r="AN56" i="59"/>
  <c r="AN57" i="33"/>
  <c r="AN57" i="59" s="1"/>
  <c r="AN64" i="33"/>
  <c r="AN350" i="51"/>
  <c r="AN349" i="51"/>
  <c r="AN353" i="51"/>
  <c r="AN345" i="51"/>
  <c r="AN355" i="51"/>
  <c r="AN354" i="51"/>
  <c r="AN346" i="51"/>
  <c r="AN351" i="51"/>
  <c r="AN344" i="51"/>
  <c r="AN352" i="51"/>
  <c r="AN347" i="51"/>
  <c r="AN348" i="51"/>
  <c r="AN61" i="59" l="1"/>
  <c r="AN65" i="33"/>
  <c r="AO84" i="33" s="1"/>
  <c r="AO60" i="33"/>
  <c r="AP61" i="33"/>
  <c r="AN71" i="33"/>
  <c r="AN113" i="33"/>
  <c r="AN119" i="33" s="1"/>
  <c r="AN185" i="33"/>
  <c r="AN114" i="33" s="1"/>
  <c r="AN186" i="33"/>
  <c r="AN63" i="59" l="1"/>
  <c r="AN70" i="33"/>
  <c r="AO58" i="59"/>
  <c r="AO4" i="56"/>
  <c r="AP59" i="59"/>
  <c r="AQ62" i="33"/>
  <c r="AQ60" i="59" s="1"/>
  <c r="AO9" i="55"/>
  <c r="AO91" i="33"/>
  <c r="AO8" i="55" l="1"/>
  <c r="AO107" i="1"/>
  <c r="AO107" i="32"/>
  <c r="AO106" i="32" s="1"/>
  <c r="AO109" i="32" s="1"/>
  <c r="AO103" i="32" s="1"/>
  <c r="AO107" i="41"/>
  <c r="AO106" i="41" s="1"/>
  <c r="AO109" i="41" s="1"/>
  <c r="AO103" i="41" s="1"/>
  <c r="AO107" i="42"/>
  <c r="AO106" i="42" s="1"/>
  <c r="AO109" i="42" s="1"/>
  <c r="AO103" i="42" s="1"/>
  <c r="AO107" i="44"/>
  <c r="AO106" i="44" s="1"/>
  <c r="AO109" i="44" s="1"/>
  <c r="AO103" i="44" s="1"/>
  <c r="AO107" i="43"/>
  <c r="AO106" i="43" s="1"/>
  <c r="AO109" i="43" s="1"/>
  <c r="AO103" i="43" s="1"/>
  <c r="AO107" i="46"/>
  <c r="AO106" i="46" s="1"/>
  <c r="AO109" i="46" s="1"/>
  <c r="AO103" i="46" s="1"/>
  <c r="AO107" i="45"/>
  <c r="AO106" i="45" s="1"/>
  <c r="AO109" i="45" s="1"/>
  <c r="AO103" i="45" s="1"/>
  <c r="AO107" i="40"/>
  <c r="AO106" i="40" s="1"/>
  <c r="AO109" i="40" s="1"/>
  <c r="AO103" i="40" s="1"/>
  <c r="AO107" i="47"/>
  <c r="AO106" i="47" s="1"/>
  <c r="AO109" i="47" s="1"/>
  <c r="AO103" i="47" s="1"/>
  <c r="AO107" i="49"/>
  <c r="AO106" i="49" s="1"/>
  <c r="AO109" i="49" s="1"/>
  <c r="AO103" i="49" s="1"/>
  <c r="AO107" i="48"/>
  <c r="AO106" i="48" s="1"/>
  <c r="AO109" i="48" s="1"/>
  <c r="AO103" i="48" s="1"/>
  <c r="AN62" i="59"/>
  <c r="AN81" i="1"/>
  <c r="AN62" i="1" s="1"/>
  <c r="AN63" i="1" s="1"/>
  <c r="AN81" i="41"/>
  <c r="AN62" i="41" s="1"/>
  <c r="AN63" i="41" s="1"/>
  <c r="AN81" i="32"/>
  <c r="AN62" i="32" s="1"/>
  <c r="AN63" i="32" s="1"/>
  <c r="AN81" i="44"/>
  <c r="AN62" i="44" s="1"/>
  <c r="AN63" i="44" s="1"/>
  <c r="AN81" i="42"/>
  <c r="AN62" i="42" s="1"/>
  <c r="AN63" i="42" s="1"/>
  <c r="AN81" i="47"/>
  <c r="AN62" i="47" s="1"/>
  <c r="AN63" i="47" s="1"/>
  <c r="AN81" i="40"/>
  <c r="AN62" i="40" s="1"/>
  <c r="AN63" i="40" s="1"/>
  <c r="AN3" i="56"/>
  <c r="AN81" i="45"/>
  <c r="AN62" i="45" s="1"/>
  <c r="AN63" i="45" s="1"/>
  <c r="AN81" i="43"/>
  <c r="AN62" i="43" s="1"/>
  <c r="AN63" i="43" s="1"/>
  <c r="AN81" i="49"/>
  <c r="AN62" i="49" s="1"/>
  <c r="AN63" i="49" s="1"/>
  <c r="AN81" i="48"/>
  <c r="AN62" i="48" s="1"/>
  <c r="AN63" i="48" s="1"/>
  <c r="AN81" i="46"/>
  <c r="AN62" i="46" s="1"/>
  <c r="AN63" i="46" s="1"/>
  <c r="AO72" i="33"/>
  <c r="AN64" i="43" l="1"/>
  <c r="AN65" i="43" s="1"/>
  <c r="AN68" i="43" s="1"/>
  <c r="AN155" i="43"/>
  <c r="AN155" i="44"/>
  <c r="AN64" i="44"/>
  <c r="AN65" i="44" s="1"/>
  <c r="AN68" i="44" s="1"/>
  <c r="AO64" i="59"/>
  <c r="AN64" i="32"/>
  <c r="AN65" i="32" s="1"/>
  <c r="AN68" i="32" s="1"/>
  <c r="AN155" i="32"/>
  <c r="AN64" i="40"/>
  <c r="AN65" i="40" s="1"/>
  <c r="AN68" i="40" s="1"/>
  <c r="AN155" i="40"/>
  <c r="AO101" i="48"/>
  <c r="AO219" i="33" s="1"/>
  <c r="AO66" i="48"/>
  <c r="AN155" i="46"/>
  <c r="AN64" i="46"/>
  <c r="AN65" i="46" s="1"/>
  <c r="AN68" i="46" s="1"/>
  <c r="AN155" i="42"/>
  <c r="AN64" i="42"/>
  <c r="AN65" i="42" s="1"/>
  <c r="AN68" i="42" s="1"/>
  <c r="AO101" i="47"/>
  <c r="AO218" i="33" s="1"/>
  <c r="AO66" i="47"/>
  <c r="AN155" i="49"/>
  <c r="AN64" i="49"/>
  <c r="AN65" i="49" s="1"/>
  <c r="AN68" i="49" s="1"/>
  <c r="AO101" i="43"/>
  <c r="AO213" i="33" s="1"/>
  <c r="AO66" i="43"/>
  <c r="AN37" i="56"/>
  <c r="AN38" i="56" s="1"/>
  <c r="AN55" i="56"/>
  <c r="AN56" i="56" s="1"/>
  <c r="AN47" i="56"/>
  <c r="AN42" i="56"/>
  <c r="AN43" i="56" s="1"/>
  <c r="AO101" i="44"/>
  <c r="AO215" i="33" s="1"/>
  <c r="AO66" i="44"/>
  <c r="AN64" i="47"/>
  <c r="AN65" i="47" s="1"/>
  <c r="AN68" i="47" s="1"/>
  <c r="AN155" i="47"/>
  <c r="AN155" i="1"/>
  <c r="AN64" i="1"/>
  <c r="AN65" i="1" s="1"/>
  <c r="AO101" i="40"/>
  <c r="AO214" i="33" s="1"/>
  <c r="AO66" i="40"/>
  <c r="AO101" i="45"/>
  <c r="AO216" i="33" s="1"/>
  <c r="AO66" i="45"/>
  <c r="AO101" i="41"/>
  <c r="AO211" i="33" s="1"/>
  <c r="AO66" i="41"/>
  <c r="AO97" i="33"/>
  <c r="AO106" i="1"/>
  <c r="AN64" i="48"/>
  <c r="AN65" i="48" s="1"/>
  <c r="AN68" i="48" s="1"/>
  <c r="AN155" i="48"/>
  <c r="AN155" i="45"/>
  <c r="AN64" i="45"/>
  <c r="AN65" i="45" s="1"/>
  <c r="AN68" i="45" s="1"/>
  <c r="AN155" i="41"/>
  <c r="AN64" i="41"/>
  <c r="AN65" i="41" s="1"/>
  <c r="AN68" i="41" s="1"/>
  <c r="AO101" i="49"/>
  <c r="AO220" i="33" s="1"/>
  <c r="AO66" i="49"/>
  <c r="AO101" i="46"/>
  <c r="AO217" i="33" s="1"/>
  <c r="AO66" i="46"/>
  <c r="AO101" i="42"/>
  <c r="AO212" i="33" s="1"/>
  <c r="AO66" i="42"/>
  <c r="AO101" i="32"/>
  <c r="AO210" i="33" s="1"/>
  <c r="AO66" i="32"/>
  <c r="AO90" i="33"/>
  <c r="AO83" i="33"/>
  <c r="AO41" i="56" l="1"/>
  <c r="AN43" i="33"/>
  <c r="AN68" i="1"/>
  <c r="AN139" i="45"/>
  <c r="AN73" i="45"/>
  <c r="AO74" i="45" s="1"/>
  <c r="AN60" i="56"/>
  <c r="AN133" i="33" s="1"/>
  <c r="AN59" i="56"/>
  <c r="AN139" i="49"/>
  <c r="AN73" i="49"/>
  <c r="AO74" i="49" s="1"/>
  <c r="AN73" i="46"/>
  <c r="AO74" i="46" s="1"/>
  <c r="AN139" i="46"/>
  <c r="AN84" i="46"/>
  <c r="AO46" i="56"/>
  <c r="AN49" i="56"/>
  <c r="AO96" i="33"/>
  <c r="AO104" i="33" s="1"/>
  <c r="AO109" i="1"/>
  <c r="AO103" i="1" s="1"/>
  <c r="AN139" i="44"/>
  <c r="AN73" i="44"/>
  <c r="AO74" i="44" s="1"/>
  <c r="AN84" i="32"/>
  <c r="AN139" i="32"/>
  <c r="AN73" i="32"/>
  <c r="AO74" i="32" s="1"/>
  <c r="AN139" i="47"/>
  <c r="AN73" i="47"/>
  <c r="AO74" i="47" s="1"/>
  <c r="AN73" i="42"/>
  <c r="AO74" i="42" s="1"/>
  <c r="AN139" i="42"/>
  <c r="AN73" i="40"/>
  <c r="AO74" i="40" s="1"/>
  <c r="AN139" i="40"/>
  <c r="AN84" i="40"/>
  <c r="AN52" i="56"/>
  <c r="AN139" i="41"/>
  <c r="AN73" i="41"/>
  <c r="AO74" i="41" s="1"/>
  <c r="AN73" i="48"/>
  <c r="AO74" i="48" s="1"/>
  <c r="AN139" i="48"/>
  <c r="AN139" i="43"/>
  <c r="AN73" i="43"/>
  <c r="AO74" i="43" s="1"/>
  <c r="AO284" i="51" l="1"/>
  <c r="AO85" i="46"/>
  <c r="AO61" i="46"/>
  <c r="AO282" i="51"/>
  <c r="AO85" i="44"/>
  <c r="AO61" i="44"/>
  <c r="AO287" i="51"/>
  <c r="AO85" i="49"/>
  <c r="AO61" i="49"/>
  <c r="AN360" i="33"/>
  <c r="AN88" i="46"/>
  <c r="AN87" i="46"/>
  <c r="AO280" i="51"/>
  <c r="AO85" i="43"/>
  <c r="AO61" i="43"/>
  <c r="AN357" i="33"/>
  <c r="AN83" i="40"/>
  <c r="AN87" i="40"/>
  <c r="AN88" i="40"/>
  <c r="AO283" i="51"/>
  <c r="AO85" i="45"/>
  <c r="AO61" i="45"/>
  <c r="AN46" i="33"/>
  <c r="AN49" i="59" s="1"/>
  <c r="AN73" i="1"/>
  <c r="AO74" i="1" s="1"/>
  <c r="AN139" i="1"/>
  <c r="AN84" i="1"/>
  <c r="AO281" i="51"/>
  <c r="AO85" i="40"/>
  <c r="AO61" i="40"/>
  <c r="AN38" i="33"/>
  <c r="AN44" i="33"/>
  <c r="AN42" i="33"/>
  <c r="AN47" i="59" s="1"/>
  <c r="AN40" i="33"/>
  <c r="AN84" i="43"/>
  <c r="AN132" i="33"/>
  <c r="AN75" i="59" s="1"/>
  <c r="AN61" i="56"/>
  <c r="AN84" i="45"/>
  <c r="AN84" i="42"/>
  <c r="AO286" i="51"/>
  <c r="AO85" i="48"/>
  <c r="AO61" i="48"/>
  <c r="AN84" i="49"/>
  <c r="AO285" i="51"/>
  <c r="AO85" i="47"/>
  <c r="AO61" i="47"/>
  <c r="AN84" i="47"/>
  <c r="AO101" i="1"/>
  <c r="AO209" i="33" s="1"/>
  <c r="AO66" i="1"/>
  <c r="AN48" i="56"/>
  <c r="AN353" i="33"/>
  <c r="AN88" i="32"/>
  <c r="AN87" i="32"/>
  <c r="AN84" i="44"/>
  <c r="AN84" i="48"/>
  <c r="AO278" i="51"/>
  <c r="AO85" i="41"/>
  <c r="AO61" i="41"/>
  <c r="AN84" i="41"/>
  <c r="AO279" i="51"/>
  <c r="AO85" i="42"/>
  <c r="AO61" i="42"/>
  <c r="AO277" i="51"/>
  <c r="AO85" i="32"/>
  <c r="AO61" i="32"/>
  <c r="AO276" i="51" l="1"/>
  <c r="AO85" i="1"/>
  <c r="AO49" i="33" s="1"/>
  <c r="AO51" i="59" s="1"/>
  <c r="AO61" i="1"/>
  <c r="AN359" i="33"/>
  <c r="AN87" i="45"/>
  <c r="AN88" i="45"/>
  <c r="DF56" i="57"/>
  <c r="AO78" i="45"/>
  <c r="AO67" i="45"/>
  <c r="AO128" i="45"/>
  <c r="AO77" i="45"/>
  <c r="AO112" i="45"/>
  <c r="AN209" i="51"/>
  <c r="AN225" i="51" s="1"/>
  <c r="AN132" i="40"/>
  <c r="AN133" i="40" s="1"/>
  <c r="AN134" i="40" s="1"/>
  <c r="AN90" i="40"/>
  <c r="AN130" i="40"/>
  <c r="AM129" i="40"/>
  <c r="AM131" i="40" s="1"/>
  <c r="DF60" i="57"/>
  <c r="AO67" i="49"/>
  <c r="AO128" i="49"/>
  <c r="AO78" i="49"/>
  <c r="AO77" i="49"/>
  <c r="AO112" i="49"/>
  <c r="AN134" i="33"/>
  <c r="AN76" i="59" s="1"/>
  <c r="AN62" i="56"/>
  <c r="AN135" i="33" s="1"/>
  <c r="AN356" i="33"/>
  <c r="AN87" i="43"/>
  <c r="AN88" i="43"/>
  <c r="AN358" i="33"/>
  <c r="AN88" i="44"/>
  <c r="AN87" i="44"/>
  <c r="AN354" i="33"/>
  <c r="AN88" i="41"/>
  <c r="AN87" i="41"/>
  <c r="AN48" i="33"/>
  <c r="AN352" i="33"/>
  <c r="AN88" i="1"/>
  <c r="AN87" i="1"/>
  <c r="DF58" i="57"/>
  <c r="AO67" i="47"/>
  <c r="AO128" i="47"/>
  <c r="AO78" i="47"/>
  <c r="AO77" i="47"/>
  <c r="AO112" i="47"/>
  <c r="AN363" i="33"/>
  <c r="AN88" i="49"/>
  <c r="AN87" i="49"/>
  <c r="DF50" i="57"/>
  <c r="AO67" i="32"/>
  <c r="AO77" i="32"/>
  <c r="AO128" i="32"/>
  <c r="AO78" i="32"/>
  <c r="AO112" i="32"/>
  <c r="DF57" i="57"/>
  <c r="AO77" i="46"/>
  <c r="AO78" i="46"/>
  <c r="AO67" i="46"/>
  <c r="AO128" i="46"/>
  <c r="AO112" i="46"/>
  <c r="AN361" i="33"/>
  <c r="AN88" i="47"/>
  <c r="AN87" i="47"/>
  <c r="DF53" i="57"/>
  <c r="AO77" i="43"/>
  <c r="AO67" i="43"/>
  <c r="AO78" i="43"/>
  <c r="AO128" i="43"/>
  <c r="AO112" i="43"/>
  <c r="AN212" i="51"/>
  <c r="AN228" i="51" s="1"/>
  <c r="AN132" i="46"/>
  <c r="AN133" i="46" s="1"/>
  <c r="AN134" i="46" s="1"/>
  <c r="AM79" i="46" s="1"/>
  <c r="AN148" i="46" s="1"/>
  <c r="AN90" i="46"/>
  <c r="AN130" i="46"/>
  <c r="AM129" i="46"/>
  <c r="AM131" i="46" s="1"/>
  <c r="AM140" i="46" s="1"/>
  <c r="AN355" i="33"/>
  <c r="AN87" i="42"/>
  <c r="AN88" i="42"/>
  <c r="DF52" i="57"/>
  <c r="AO67" i="42"/>
  <c r="AO128" i="42"/>
  <c r="AO77" i="42"/>
  <c r="AO78" i="42"/>
  <c r="AO112" i="42"/>
  <c r="DF55" i="57"/>
  <c r="AO77" i="44"/>
  <c r="AO78" i="44"/>
  <c r="AO128" i="44"/>
  <c r="AO67" i="44"/>
  <c r="AO112" i="44"/>
  <c r="DF59" i="57"/>
  <c r="AO67" i="48"/>
  <c r="AO77" i="48"/>
  <c r="AO78" i="48"/>
  <c r="AO128" i="48"/>
  <c r="AO112" i="48"/>
  <c r="AN205" i="51"/>
  <c r="AN221" i="51" s="1"/>
  <c r="AN132" i="32"/>
  <c r="AN133" i="32" s="1"/>
  <c r="AN134" i="32" s="1"/>
  <c r="AM79" i="32" s="1"/>
  <c r="AN148" i="32" s="1"/>
  <c r="AN90" i="32"/>
  <c r="AN130" i="32"/>
  <c r="AM129" i="32"/>
  <c r="AM131" i="32" s="1"/>
  <c r="AM140" i="32" s="1"/>
  <c r="DF51" i="57"/>
  <c r="AO67" i="41"/>
  <c r="AO77" i="41"/>
  <c r="AO128" i="41"/>
  <c r="AO78" i="41"/>
  <c r="AO112" i="41"/>
  <c r="DF54" i="57"/>
  <c r="AO128" i="40"/>
  <c r="AO67" i="40"/>
  <c r="AO78" i="40"/>
  <c r="AO77" i="40"/>
  <c r="AO112" i="40"/>
  <c r="AN362" i="33"/>
  <c r="AN88" i="48"/>
  <c r="AN87" i="48"/>
  <c r="AN215" i="51" l="1"/>
  <c r="AN231" i="51" s="1"/>
  <c r="AN132" i="49"/>
  <c r="AN133" i="49" s="1"/>
  <c r="AN134" i="49" s="1"/>
  <c r="AM79" i="49" s="1"/>
  <c r="AN148" i="49" s="1"/>
  <c r="AN90" i="49"/>
  <c r="AM129" i="49"/>
  <c r="AM131" i="49" s="1"/>
  <c r="AM140" i="49" s="1"/>
  <c r="AN130" i="49"/>
  <c r="AM72" i="59"/>
  <c r="AM140" i="40"/>
  <c r="AO116" i="41"/>
  <c r="AO119" i="41"/>
  <c r="AO114" i="41"/>
  <c r="AO115" i="41" s="1"/>
  <c r="AN50" i="59"/>
  <c r="AN87" i="33"/>
  <c r="AN52" i="33"/>
  <c r="AN53" i="59" s="1"/>
  <c r="AN53" i="33"/>
  <c r="AN54" i="59" s="1"/>
  <c r="AN369" i="33"/>
  <c r="AN375" i="33" s="1"/>
  <c r="AN376" i="33" s="1"/>
  <c r="AN211" i="51"/>
  <c r="AN227" i="51" s="1"/>
  <c r="AN132" i="45"/>
  <c r="AN133" i="45" s="1"/>
  <c r="AN134" i="45" s="1"/>
  <c r="AM79" i="45" s="1"/>
  <c r="AN148" i="45" s="1"/>
  <c r="AN90" i="45"/>
  <c r="AN130" i="45"/>
  <c r="AM129" i="45"/>
  <c r="AM131" i="45" s="1"/>
  <c r="AM140" i="45" s="1"/>
  <c r="AO116" i="32"/>
  <c r="AO119" i="32"/>
  <c r="AO114" i="32"/>
  <c r="AO115" i="32" s="1"/>
  <c r="AN93" i="32"/>
  <c r="AN94" i="32" s="1"/>
  <c r="AN91" i="32"/>
  <c r="AO119" i="43"/>
  <c r="AO116" i="43"/>
  <c r="AO114" i="43"/>
  <c r="AO115" i="43" s="1"/>
  <c r="AN77" i="59"/>
  <c r="AO50" i="32"/>
  <c r="AO50" i="42"/>
  <c r="AO50" i="43"/>
  <c r="AO50" i="1"/>
  <c r="AO50" i="49"/>
  <c r="AO50" i="48"/>
  <c r="AO50" i="45"/>
  <c r="AO50" i="47"/>
  <c r="AO50" i="46"/>
  <c r="AO50" i="44"/>
  <c r="AO50" i="40"/>
  <c r="AO50" i="41"/>
  <c r="AO116" i="45"/>
  <c r="AO119" i="45"/>
  <c r="AO114" i="45"/>
  <c r="AO115" i="45" s="1"/>
  <c r="AO116" i="40"/>
  <c r="AO119" i="40"/>
  <c r="AO114" i="40"/>
  <c r="AO115" i="40" s="1"/>
  <c r="AN51" i="33"/>
  <c r="AN52" i="59" s="1"/>
  <c r="AN204" i="51"/>
  <c r="AN220" i="51" s="1"/>
  <c r="AN90" i="1"/>
  <c r="AN132" i="1"/>
  <c r="AN133" i="1" s="1"/>
  <c r="AN134" i="1" s="1"/>
  <c r="AM129" i="1"/>
  <c r="AN130" i="1"/>
  <c r="AN214" i="51"/>
  <c r="AN230" i="51" s="1"/>
  <c r="AN132" i="48"/>
  <c r="AN133" i="48" s="1"/>
  <c r="AN134" i="48" s="1"/>
  <c r="AM79" i="48" s="1"/>
  <c r="AN148" i="48" s="1"/>
  <c r="AN90" i="48"/>
  <c r="AM129" i="48"/>
  <c r="AM131" i="48" s="1"/>
  <c r="AM140" i="48" s="1"/>
  <c r="AN130" i="48"/>
  <c r="AO119" i="49"/>
  <c r="AO116" i="49"/>
  <c r="AO114" i="49"/>
  <c r="AO115" i="49" s="1"/>
  <c r="AN93" i="46"/>
  <c r="AN94" i="46" s="1"/>
  <c r="AN91" i="46"/>
  <c r="AO119" i="48"/>
  <c r="AO116" i="48"/>
  <c r="AO114" i="48"/>
  <c r="AO115" i="48" s="1"/>
  <c r="DF49" i="57"/>
  <c r="DF61" i="57" s="1"/>
  <c r="AO39" i="33"/>
  <c r="AO67" i="1"/>
  <c r="AO45" i="33" s="1"/>
  <c r="AO78" i="1"/>
  <c r="AO77" i="1"/>
  <c r="AO128" i="1"/>
  <c r="AO112" i="1"/>
  <c r="AN93" i="40"/>
  <c r="AN94" i="40" s="1"/>
  <c r="AN91" i="40"/>
  <c r="AN206" i="51"/>
  <c r="AN222" i="51" s="1"/>
  <c r="AN132" i="41"/>
  <c r="AN133" i="41" s="1"/>
  <c r="AN134" i="41" s="1"/>
  <c r="AM79" i="41" s="1"/>
  <c r="AN148" i="41" s="1"/>
  <c r="AN90" i="41"/>
  <c r="AN130" i="41"/>
  <c r="AM129" i="41"/>
  <c r="AM131" i="41" s="1"/>
  <c r="AM140" i="41" s="1"/>
  <c r="AO119" i="42"/>
  <c r="AO116" i="42"/>
  <c r="AO114" i="42"/>
  <c r="AO115" i="42" s="1"/>
  <c r="AN207" i="51"/>
  <c r="AN223" i="51" s="1"/>
  <c r="AN132" i="42"/>
  <c r="AN133" i="42" s="1"/>
  <c r="AN134" i="42" s="1"/>
  <c r="AM79" i="42" s="1"/>
  <c r="AN148" i="42" s="1"/>
  <c r="AN90" i="42"/>
  <c r="AM129" i="42"/>
  <c r="AM131" i="42" s="1"/>
  <c r="AM140" i="42" s="1"/>
  <c r="AN130" i="42"/>
  <c r="AN71" i="59"/>
  <c r="AM79" i="40"/>
  <c r="AN148" i="40" s="1"/>
  <c r="AO119" i="44"/>
  <c r="AO116" i="44"/>
  <c r="AO114" i="44"/>
  <c r="AO115" i="44" s="1"/>
  <c r="AO119" i="47"/>
  <c r="AO116" i="47"/>
  <c r="AO114" i="47"/>
  <c r="AO115" i="47" s="1"/>
  <c r="AN213" i="51"/>
  <c r="AN229" i="51" s="1"/>
  <c r="AN132" i="47"/>
  <c r="AN133" i="47" s="1"/>
  <c r="AN134" i="47" s="1"/>
  <c r="AM79" i="47" s="1"/>
  <c r="AN148" i="47" s="1"/>
  <c r="AN90" i="47"/>
  <c r="AN130" i="47"/>
  <c r="AM129" i="47"/>
  <c r="AM131" i="47" s="1"/>
  <c r="AM140" i="47" s="1"/>
  <c r="AO119" i="46"/>
  <c r="AO116" i="46"/>
  <c r="AO114" i="46"/>
  <c r="AO115" i="46" s="1"/>
  <c r="AN210" i="51"/>
  <c r="AN226" i="51" s="1"/>
  <c r="AN132" i="44"/>
  <c r="AN133" i="44" s="1"/>
  <c r="AN134" i="44" s="1"/>
  <c r="AM79" i="44" s="1"/>
  <c r="AN148" i="44" s="1"/>
  <c r="AN90" i="44"/>
  <c r="AN130" i="44"/>
  <c r="AM129" i="44"/>
  <c r="AM131" i="44" s="1"/>
  <c r="AM140" i="44" s="1"/>
  <c r="AN208" i="51"/>
  <c r="AN224" i="51" s="1"/>
  <c r="AN132" i="43"/>
  <c r="AN133" i="43" s="1"/>
  <c r="AN134" i="43" s="1"/>
  <c r="AM79" i="43" s="1"/>
  <c r="AN148" i="43" s="1"/>
  <c r="AN90" i="43"/>
  <c r="AM129" i="43"/>
  <c r="AM131" i="43" s="1"/>
  <c r="AM140" i="43" s="1"/>
  <c r="AN130" i="43"/>
  <c r="AO288" i="51"/>
  <c r="AM131" i="1" l="1"/>
  <c r="AM137" i="1"/>
  <c r="AO102" i="44"/>
  <c r="AO71" i="44" s="1"/>
  <c r="AO70" i="44" s="1"/>
  <c r="AO124" i="44"/>
  <c r="AO121" i="44"/>
  <c r="AN93" i="43"/>
  <c r="AN94" i="43" s="1"/>
  <c r="AN91" i="43"/>
  <c r="AN93" i="45"/>
  <c r="AN94" i="45" s="1"/>
  <c r="AN91" i="45"/>
  <c r="AO121" i="41"/>
  <c r="AO124" i="41"/>
  <c r="AO102" i="41"/>
  <c r="AO71" i="41" s="1"/>
  <c r="AO70" i="41" s="1"/>
  <c r="AO300" i="51"/>
  <c r="AO297" i="51"/>
  <c r="AO293" i="51"/>
  <c r="AO295" i="51"/>
  <c r="AO296" i="51"/>
  <c r="AO299" i="51"/>
  <c r="AO294" i="51"/>
  <c r="AO301" i="51"/>
  <c r="AO291" i="51"/>
  <c r="AO298" i="51"/>
  <c r="AO292" i="51"/>
  <c r="AO102" i="45"/>
  <c r="AO71" i="45" s="1"/>
  <c r="AO70" i="45" s="1"/>
  <c r="AO121" i="45"/>
  <c r="AO124" i="45"/>
  <c r="AO124" i="49"/>
  <c r="AO102" i="49"/>
  <c r="AO71" i="49" s="1"/>
  <c r="AO70" i="49" s="1"/>
  <c r="AO121" i="49"/>
  <c r="AO290" i="51"/>
  <c r="AN69" i="59"/>
  <c r="AM79" i="1"/>
  <c r="AN148" i="1" s="1"/>
  <c r="AN136" i="1"/>
  <c r="AO119" i="1"/>
  <c r="AO116" i="1"/>
  <c r="AO114" i="1"/>
  <c r="AO115" i="1" s="1"/>
  <c r="AO48" i="59"/>
  <c r="AN93" i="42"/>
  <c r="AN94" i="42" s="1"/>
  <c r="AN91" i="42"/>
  <c r="AN93" i="41"/>
  <c r="AN94" i="41" s="1"/>
  <c r="AN91" i="41"/>
  <c r="AO121" i="32"/>
  <c r="AO124" i="32"/>
  <c r="AO102" i="32"/>
  <c r="AO71" i="32" s="1"/>
  <c r="AO70" i="32" s="1"/>
  <c r="AO102" i="42"/>
  <c r="AO71" i="42" s="1"/>
  <c r="AO70" i="42" s="1"/>
  <c r="AO121" i="42"/>
  <c r="AO124" i="42"/>
  <c r="AO102" i="43"/>
  <c r="AO71" i="43" s="1"/>
  <c r="AO70" i="43" s="1"/>
  <c r="AO124" i="43"/>
  <c r="AO121" i="43"/>
  <c r="AN93" i="47"/>
  <c r="AN94" i="47" s="1"/>
  <c r="AN91" i="47"/>
  <c r="AN93" i="1"/>
  <c r="AN94" i="1" s="1"/>
  <c r="AN91" i="1"/>
  <c r="AO102" i="40"/>
  <c r="AO71" i="40" s="1"/>
  <c r="AO70" i="40" s="1"/>
  <c r="AO124" i="40"/>
  <c r="AO121" i="40"/>
  <c r="AN93" i="49"/>
  <c r="AN94" i="49" s="1"/>
  <c r="AN91" i="49"/>
  <c r="AN93" i="44"/>
  <c r="AN94" i="44" s="1"/>
  <c r="AN91" i="44"/>
  <c r="AO102" i="46"/>
  <c r="AO71" i="46" s="1"/>
  <c r="AO70" i="46" s="1"/>
  <c r="AO121" i="46"/>
  <c r="AO124" i="46"/>
  <c r="AN93" i="48"/>
  <c r="AN94" i="48" s="1"/>
  <c r="AN91" i="48"/>
  <c r="AO121" i="47"/>
  <c r="AO102" i="47"/>
  <c r="AO71" i="47" s="1"/>
  <c r="AO70" i="47" s="1"/>
  <c r="AO124" i="47"/>
  <c r="AO102" i="48"/>
  <c r="AO71" i="48" s="1"/>
  <c r="AO70" i="48" s="1"/>
  <c r="AO121" i="48"/>
  <c r="AO124" i="48"/>
  <c r="AO162" i="33" l="1"/>
  <c r="AO86" i="45"/>
  <c r="AO164" i="33"/>
  <c r="AO86" i="47"/>
  <c r="AO158" i="33"/>
  <c r="AO86" i="42"/>
  <c r="AO159" i="33"/>
  <c r="AO86" i="43"/>
  <c r="AO161" i="33"/>
  <c r="AO86" i="44"/>
  <c r="AO156" i="33"/>
  <c r="AO86" i="32"/>
  <c r="AO157" i="33"/>
  <c r="AO86" i="41"/>
  <c r="AO160" i="33"/>
  <c r="AO86" i="40"/>
  <c r="AO165" i="33"/>
  <c r="AO86" i="48"/>
  <c r="AO163" i="33"/>
  <c r="AO86" i="46"/>
  <c r="AO166" i="33"/>
  <c r="AO86" i="49"/>
  <c r="AO305" i="51"/>
  <c r="AO309" i="51" s="1"/>
  <c r="AO304" i="51"/>
  <c r="AM70" i="59"/>
  <c r="AM140" i="1"/>
  <c r="AO124" i="1"/>
  <c r="AO121" i="1"/>
  <c r="AO124" i="33" s="1"/>
  <c r="AO101" i="33" s="1"/>
  <c r="AO102" i="1"/>
  <c r="AO71" i="1" s="1"/>
  <c r="AO250" i="33" l="1"/>
  <c r="AO235" i="33"/>
  <c r="AO249" i="33"/>
  <c r="AO234" i="33"/>
  <c r="AO306" i="51"/>
  <c r="AO308" i="51"/>
  <c r="AO310" i="51" s="1"/>
  <c r="AO240" i="33"/>
  <c r="AO225" i="33"/>
  <c r="AO245" i="33"/>
  <c r="AO230" i="33"/>
  <c r="AO243" i="33"/>
  <c r="AO228" i="33"/>
  <c r="AO247" i="33"/>
  <c r="AO232" i="33"/>
  <c r="AO56" i="33"/>
  <c r="AO70" i="1"/>
  <c r="AO5" i="59" s="1"/>
  <c r="AO155" i="33"/>
  <c r="AO86" i="1"/>
  <c r="AO244" i="33"/>
  <c r="AO229" i="33"/>
  <c r="AO241" i="33"/>
  <c r="AO226" i="33"/>
  <c r="AO242" i="33"/>
  <c r="AO227" i="33"/>
  <c r="AO248" i="33"/>
  <c r="AO233" i="33"/>
  <c r="AO246" i="33"/>
  <c r="AO231" i="33"/>
  <c r="AO167" i="33" l="1"/>
  <c r="AO184" i="33"/>
  <c r="AO239" i="33"/>
  <c r="AO251" i="33" s="1"/>
  <c r="AO224" i="33"/>
  <c r="AO236" i="33" s="1"/>
  <c r="AO56" i="59"/>
  <c r="AO57" i="33"/>
  <c r="AO57" i="59" s="1"/>
  <c r="AO64" i="33"/>
  <c r="AO55" i="59"/>
  <c r="AO55" i="33"/>
  <c r="AP59" i="33"/>
  <c r="AO350" i="51"/>
  <c r="AO349" i="51"/>
  <c r="AO354" i="51"/>
  <c r="AO351" i="51"/>
  <c r="AO345" i="51"/>
  <c r="AO348" i="51"/>
  <c r="AO352" i="51"/>
  <c r="AO355" i="51"/>
  <c r="AO353" i="51"/>
  <c r="AO344" i="51"/>
  <c r="AO347" i="51"/>
  <c r="AO346" i="51"/>
  <c r="AP60" i="33" l="1"/>
  <c r="AQ61" i="33"/>
  <c r="AO71" i="33"/>
  <c r="AO61" i="59"/>
  <c r="AO65" i="33"/>
  <c r="AP84" i="33" s="1"/>
  <c r="AO113" i="33"/>
  <c r="AO119" i="33" s="1"/>
  <c r="AO186" i="33"/>
  <c r="AO185" i="33"/>
  <c r="AO114" i="33" s="1"/>
  <c r="AO63" i="59" l="1"/>
  <c r="AO70" i="33"/>
  <c r="AP9" i="55"/>
  <c r="AP91" i="33"/>
  <c r="AQ59" i="59"/>
  <c r="AR62" i="33"/>
  <c r="AR60" i="59" s="1"/>
  <c r="AP58" i="59"/>
  <c r="AP4" i="56"/>
  <c r="AO62" i="59" l="1"/>
  <c r="AO81" i="1"/>
  <c r="AO62" i="1" s="1"/>
  <c r="AO63" i="1" s="1"/>
  <c r="AO81" i="41"/>
  <c r="AO62" i="41" s="1"/>
  <c r="AO63" i="41" s="1"/>
  <c r="AO81" i="32"/>
  <c r="AO62" i="32" s="1"/>
  <c r="AO63" i="32" s="1"/>
  <c r="AO81" i="42"/>
  <c r="AO62" i="42" s="1"/>
  <c r="AO63" i="42" s="1"/>
  <c r="AO81" i="43"/>
  <c r="AO62" i="43" s="1"/>
  <c r="AO63" i="43" s="1"/>
  <c r="AO81" i="40"/>
  <c r="AO62" i="40" s="1"/>
  <c r="AO63" i="40" s="1"/>
  <c r="AO81" i="45"/>
  <c r="AO62" i="45" s="1"/>
  <c r="AO63" i="45" s="1"/>
  <c r="AO81" i="47"/>
  <c r="AO62" i="47" s="1"/>
  <c r="AO63" i="47" s="1"/>
  <c r="AO81" i="44"/>
  <c r="AO62" i="44" s="1"/>
  <c r="AO63" i="44" s="1"/>
  <c r="AO81" i="46"/>
  <c r="AO62" i="46" s="1"/>
  <c r="AO63" i="46" s="1"/>
  <c r="AO3" i="56"/>
  <c r="AO81" i="49"/>
  <c r="AO62" i="49" s="1"/>
  <c r="AO63" i="49" s="1"/>
  <c r="AO81" i="48"/>
  <c r="AO62" i="48" s="1"/>
  <c r="AO63" i="48" s="1"/>
  <c r="AP72" i="33"/>
  <c r="AP8" i="55"/>
  <c r="AP107" i="1"/>
  <c r="AP107" i="41"/>
  <c r="AP106" i="41" s="1"/>
  <c r="AP109" i="41" s="1"/>
  <c r="AP103" i="41" s="1"/>
  <c r="AP107" i="32"/>
  <c r="AP106" i="32" s="1"/>
  <c r="AP109" i="32" s="1"/>
  <c r="AP103" i="32" s="1"/>
  <c r="AP107" i="43"/>
  <c r="AP106" i="43" s="1"/>
  <c r="AP109" i="43" s="1"/>
  <c r="AP103" i="43" s="1"/>
  <c r="AP107" i="42"/>
  <c r="AP106" i="42" s="1"/>
  <c r="AP109" i="42" s="1"/>
  <c r="AP103" i="42" s="1"/>
  <c r="AP107" i="44"/>
  <c r="AP106" i="44" s="1"/>
  <c r="AP109" i="44" s="1"/>
  <c r="AP103" i="44" s="1"/>
  <c r="AP107" i="48"/>
  <c r="AP106" i="48" s="1"/>
  <c r="AP109" i="48" s="1"/>
  <c r="AP103" i="48" s="1"/>
  <c r="AP107" i="46"/>
  <c r="AP106" i="46" s="1"/>
  <c r="AP109" i="46" s="1"/>
  <c r="AP103" i="46" s="1"/>
  <c r="AP107" i="40"/>
  <c r="AP106" i="40" s="1"/>
  <c r="AP109" i="40" s="1"/>
  <c r="AP103" i="40" s="1"/>
  <c r="AP107" i="47"/>
  <c r="AP106" i="47" s="1"/>
  <c r="AP109" i="47" s="1"/>
  <c r="AP103" i="47" s="1"/>
  <c r="AP107" i="49"/>
  <c r="AP106" i="49" s="1"/>
  <c r="AP109" i="49" s="1"/>
  <c r="AP103" i="49" s="1"/>
  <c r="AP107" i="45"/>
  <c r="AP106" i="45" s="1"/>
  <c r="AP109" i="45" s="1"/>
  <c r="AP103" i="45" s="1"/>
  <c r="AO64" i="48" l="1"/>
  <c r="AO65" i="48" s="1"/>
  <c r="AO68" i="48" s="1"/>
  <c r="AO155" i="48"/>
  <c r="AP101" i="45"/>
  <c r="AP216" i="33" s="1"/>
  <c r="AP66" i="45"/>
  <c r="AP101" i="40"/>
  <c r="AP214" i="33" s="1"/>
  <c r="AP66" i="40"/>
  <c r="AP64" i="59"/>
  <c r="AP101" i="41"/>
  <c r="AP211" i="33" s="1"/>
  <c r="AP66" i="41"/>
  <c r="AO37" i="56"/>
  <c r="AO38" i="56" s="1"/>
  <c r="AO55" i="56"/>
  <c r="AO56" i="56" s="1"/>
  <c r="AO47" i="56"/>
  <c r="AO42" i="56"/>
  <c r="AO43" i="56" s="1"/>
  <c r="AP101" i="44"/>
  <c r="AP215" i="33" s="1"/>
  <c r="AP66" i="44"/>
  <c r="AO64" i="40"/>
  <c r="AO65" i="40" s="1"/>
  <c r="AO68" i="40" s="1"/>
  <c r="AO155" i="40"/>
  <c r="AP101" i="42"/>
  <c r="AP212" i="33" s="1"/>
  <c r="AP66" i="42"/>
  <c r="AO155" i="45"/>
  <c r="AO64" i="45"/>
  <c r="AO65" i="45" s="1"/>
  <c r="AO68" i="45" s="1"/>
  <c r="AP101" i="48"/>
  <c r="AP219" i="33" s="1"/>
  <c r="AP66" i="48"/>
  <c r="AO155" i="49"/>
  <c r="AO64" i="49"/>
  <c r="AO65" i="49" s="1"/>
  <c r="AO68" i="49" s="1"/>
  <c r="AO155" i="42"/>
  <c r="AO64" i="42"/>
  <c r="AO65" i="42" s="1"/>
  <c r="AO68" i="42" s="1"/>
  <c r="AP101" i="49"/>
  <c r="AP220" i="33" s="1"/>
  <c r="AP66" i="49"/>
  <c r="AP101" i="32"/>
  <c r="AP210" i="33" s="1"/>
  <c r="AP66" i="32"/>
  <c r="AO155" i="46"/>
  <c r="AO64" i="46"/>
  <c r="AO65" i="46" s="1"/>
  <c r="AO68" i="46" s="1"/>
  <c r="AO64" i="43"/>
  <c r="AO65" i="43" s="1"/>
  <c r="AO68" i="43" s="1"/>
  <c r="AO155" i="43"/>
  <c r="AO155" i="1"/>
  <c r="AO64" i="1"/>
  <c r="AO65" i="1" s="1"/>
  <c r="AP101" i="46"/>
  <c r="AP217" i="33" s="1"/>
  <c r="AP66" i="46"/>
  <c r="AP83" i="33"/>
  <c r="AP90" i="33"/>
  <c r="AO64" i="44"/>
  <c r="AO65" i="44" s="1"/>
  <c r="AO68" i="44" s="1"/>
  <c r="AO155" i="44"/>
  <c r="AO155" i="41"/>
  <c r="AO64" i="41"/>
  <c r="AO65" i="41" s="1"/>
  <c r="AO68" i="41" s="1"/>
  <c r="AP101" i="47"/>
  <c r="AP218" i="33" s="1"/>
  <c r="AP66" i="47"/>
  <c r="AP101" i="43"/>
  <c r="AP213" i="33" s="1"/>
  <c r="AP66" i="43"/>
  <c r="AP97" i="33"/>
  <c r="AP106" i="1"/>
  <c r="AO64" i="47"/>
  <c r="AO65" i="47" s="1"/>
  <c r="AO68" i="47" s="1"/>
  <c r="AO155" i="47"/>
  <c r="AO155" i="32"/>
  <c r="AO64" i="32"/>
  <c r="AO65" i="32" s="1"/>
  <c r="AO68" i="32" s="1"/>
  <c r="AP41" i="56" l="1"/>
  <c r="AO49" i="56"/>
  <c r="AP46" i="56"/>
  <c r="AO139" i="32"/>
  <c r="AO73" i="32"/>
  <c r="AP74" i="32" s="1"/>
  <c r="AP96" i="33"/>
  <c r="AP104" i="33" s="1"/>
  <c r="AP109" i="1"/>
  <c r="AP103" i="1" s="1"/>
  <c r="AO52" i="56"/>
  <c r="AO139" i="49"/>
  <c r="AO73" i="49"/>
  <c r="AP74" i="49" s="1"/>
  <c r="AO139" i="45"/>
  <c r="AO73" i="45"/>
  <c r="AP74" i="45" s="1"/>
  <c r="AO84" i="40"/>
  <c r="AO139" i="40"/>
  <c r="AO73" i="40"/>
  <c r="AP74" i="40" s="1"/>
  <c r="AO84" i="42"/>
  <c r="AO73" i="42"/>
  <c r="AP74" i="42" s="1"/>
  <c r="AO139" i="42"/>
  <c r="AO84" i="47"/>
  <c r="AO73" i="47"/>
  <c r="AP74" i="47" s="1"/>
  <c r="AO139" i="47"/>
  <c r="AO43" i="33"/>
  <c r="AO68" i="1"/>
  <c r="AO139" i="41"/>
  <c r="AO84" i="41"/>
  <c r="AO73" i="41"/>
  <c r="AP74" i="41" s="1"/>
  <c r="AO139" i="44"/>
  <c r="AO73" i="44"/>
  <c r="AP74" i="44" s="1"/>
  <c r="AO60" i="56"/>
  <c r="AO133" i="33" s="1"/>
  <c r="AO59" i="56"/>
  <c r="AO139" i="43"/>
  <c r="AO73" i="43"/>
  <c r="AP74" i="43" s="1"/>
  <c r="AO139" i="46"/>
  <c r="AO73" i="46"/>
  <c r="AP74" i="46" s="1"/>
  <c r="AO73" i="48"/>
  <c r="AP74" i="48" s="1"/>
  <c r="AO139" i="48"/>
  <c r="AP287" i="51" l="1"/>
  <c r="AP85" i="49"/>
  <c r="AP61" i="49"/>
  <c r="AP101" i="1"/>
  <c r="AP209" i="33" s="1"/>
  <c r="AP66" i="1"/>
  <c r="AP285" i="51"/>
  <c r="AP85" i="47"/>
  <c r="AP61" i="47"/>
  <c r="AP281" i="51"/>
  <c r="AP85" i="40"/>
  <c r="AP61" i="40"/>
  <c r="AO354" i="33"/>
  <c r="AO88" i="41"/>
  <c r="AO87" i="41"/>
  <c r="AO355" i="33"/>
  <c r="AO87" i="42"/>
  <c r="AO88" i="42"/>
  <c r="AP286" i="51"/>
  <c r="AP85" i="48"/>
  <c r="AP61" i="48"/>
  <c r="AP284" i="51"/>
  <c r="AP85" i="46"/>
  <c r="AP61" i="46"/>
  <c r="AO84" i="46"/>
  <c r="AP280" i="51"/>
  <c r="AP85" i="43"/>
  <c r="AP61" i="43"/>
  <c r="AO84" i="43"/>
  <c r="AP282" i="51"/>
  <c r="AP85" i="44"/>
  <c r="AP61" i="44"/>
  <c r="AP283" i="51"/>
  <c r="AP85" i="45"/>
  <c r="AP61" i="45"/>
  <c r="AO357" i="33"/>
  <c r="AO83" i="40"/>
  <c r="AO88" i="40"/>
  <c r="AO87" i="40"/>
  <c r="AO84" i="49"/>
  <c r="AO132" i="33"/>
  <c r="AO75" i="59" s="1"/>
  <c r="AO61" i="56"/>
  <c r="AP278" i="51"/>
  <c r="AP85" i="41"/>
  <c r="AP61" i="41"/>
  <c r="AO46" i="33"/>
  <c r="AO49" i="59" s="1"/>
  <c r="AO73" i="1"/>
  <c r="AP74" i="1" s="1"/>
  <c r="AO84" i="1"/>
  <c r="AO139" i="1"/>
  <c r="AO361" i="33"/>
  <c r="AO88" i="47"/>
  <c r="AO87" i="47"/>
  <c r="AO84" i="48"/>
  <c r="AO84" i="45"/>
  <c r="AP277" i="51"/>
  <c r="AP85" i="32"/>
  <c r="AP61" i="32"/>
  <c r="AO38" i="33"/>
  <c r="AO42" i="33"/>
  <c r="AO47" i="59" s="1"/>
  <c r="AO44" i="33"/>
  <c r="AO40" i="33"/>
  <c r="AP279" i="51"/>
  <c r="AP85" i="42"/>
  <c r="AP61" i="42"/>
  <c r="AO84" i="32"/>
  <c r="AO84" i="44"/>
  <c r="AO48" i="56"/>
  <c r="AO88" i="32" l="1"/>
  <c r="AO87" i="32"/>
  <c r="AO353" i="33"/>
  <c r="AO362" i="33"/>
  <c r="AO88" i="48"/>
  <c r="AO87" i="48"/>
  <c r="DG51" i="57"/>
  <c r="AP67" i="41"/>
  <c r="AP128" i="41"/>
  <c r="AP77" i="41"/>
  <c r="AP78" i="41"/>
  <c r="AP112" i="41"/>
  <c r="AO360" i="33"/>
  <c r="AO88" i="46"/>
  <c r="AO87" i="46"/>
  <c r="AO134" i="33"/>
  <c r="AO76" i="59" s="1"/>
  <c r="AO62" i="56"/>
  <c r="AO135" i="33" s="1"/>
  <c r="AO209" i="51"/>
  <c r="AO225" i="51" s="1"/>
  <c r="AO132" i="40"/>
  <c r="AO133" i="40" s="1"/>
  <c r="AO134" i="40" s="1"/>
  <c r="AO90" i="40"/>
  <c r="AO130" i="40"/>
  <c r="AN129" i="40"/>
  <c r="AN131" i="40" s="1"/>
  <c r="DG57" i="57"/>
  <c r="AP77" i="46"/>
  <c r="AP67" i="46"/>
  <c r="AP78" i="46"/>
  <c r="AP128" i="46"/>
  <c r="AP112" i="46"/>
  <c r="DG59" i="57"/>
  <c r="AP67" i="48"/>
  <c r="AP128" i="48"/>
  <c r="AP77" i="48"/>
  <c r="AP78" i="48"/>
  <c r="AP112" i="48"/>
  <c r="AO363" i="33"/>
  <c r="AO87" i="49"/>
  <c r="AO88" i="49"/>
  <c r="DG58" i="57"/>
  <c r="AP78" i="47"/>
  <c r="AP67" i="47"/>
  <c r="AP128" i="47"/>
  <c r="AP77" i="47"/>
  <c r="AP112" i="47"/>
  <c r="DG60" i="57"/>
  <c r="AP78" i="49"/>
  <c r="AP67" i="49"/>
  <c r="AP128" i="49"/>
  <c r="AP77" i="49"/>
  <c r="AP112" i="49"/>
  <c r="AO207" i="51"/>
  <c r="AO223" i="51" s="1"/>
  <c r="AO132" i="42"/>
  <c r="AO133" i="42" s="1"/>
  <c r="AO134" i="42" s="1"/>
  <c r="AN79" i="42" s="1"/>
  <c r="AO148" i="42" s="1"/>
  <c r="AO90" i="42"/>
  <c r="AN129" i="42"/>
  <c r="AN131" i="42" s="1"/>
  <c r="AN140" i="42" s="1"/>
  <c r="AO130" i="42"/>
  <c r="DG54" i="57"/>
  <c r="AP67" i="40"/>
  <c r="AP128" i="40"/>
  <c r="AP78" i="40"/>
  <c r="AP77" i="40"/>
  <c r="AP112" i="40"/>
  <c r="DG56" i="57"/>
  <c r="AP78" i="45"/>
  <c r="AP67" i="45"/>
  <c r="AP128" i="45"/>
  <c r="AP77" i="45"/>
  <c r="AP112" i="45"/>
  <c r="DG50" i="57"/>
  <c r="AP77" i="32"/>
  <c r="AP67" i="32"/>
  <c r="AP128" i="32"/>
  <c r="AP78" i="32"/>
  <c r="AP112" i="32"/>
  <c r="AO359" i="33"/>
  <c r="AO87" i="45"/>
  <c r="AO88" i="45"/>
  <c r="AO213" i="51"/>
  <c r="AO229" i="51" s="1"/>
  <c r="AO132" i="47"/>
  <c r="AO133" i="47" s="1"/>
  <c r="AO134" i="47" s="1"/>
  <c r="AN79" i="47" s="1"/>
  <c r="AO148" i="47" s="1"/>
  <c r="AO90" i="47"/>
  <c r="AN129" i="47"/>
  <c r="AN131" i="47" s="1"/>
  <c r="AN140" i="47" s="1"/>
  <c r="AO130" i="47"/>
  <c r="AO48" i="33"/>
  <c r="AO352" i="33"/>
  <c r="AO88" i="1"/>
  <c r="AO87" i="1"/>
  <c r="AO51" i="33" s="1"/>
  <c r="AO52" i="59" s="1"/>
  <c r="DG53" i="57"/>
  <c r="AP67" i="43"/>
  <c r="AP77" i="43"/>
  <c r="AP128" i="43"/>
  <c r="AP78" i="43"/>
  <c r="AP112" i="43"/>
  <c r="AP276" i="51"/>
  <c r="AP85" i="1"/>
  <c r="AP49" i="33" s="1"/>
  <c r="AP51" i="59" s="1"/>
  <c r="AP61" i="1"/>
  <c r="AO206" i="51"/>
  <c r="AO222" i="51" s="1"/>
  <c r="AO132" i="41"/>
  <c r="AO133" i="41" s="1"/>
  <c r="AO134" i="41" s="1"/>
  <c r="AN79" i="41" s="1"/>
  <c r="AO148" i="41" s="1"/>
  <c r="AO90" i="41"/>
  <c r="AN129" i="41"/>
  <c r="AN131" i="41" s="1"/>
  <c r="AN140" i="41" s="1"/>
  <c r="AO130" i="41"/>
  <c r="AO358" i="33"/>
  <c r="AO88" i="44"/>
  <c r="AO87" i="44"/>
  <c r="DG52" i="57"/>
  <c r="AP67" i="42"/>
  <c r="AP128" i="42"/>
  <c r="AP77" i="42"/>
  <c r="AP78" i="42"/>
  <c r="AP112" i="42"/>
  <c r="DG55" i="57"/>
  <c r="AP128" i="44"/>
  <c r="AP78" i="44"/>
  <c r="AP67" i="44"/>
  <c r="AP77" i="44"/>
  <c r="AP112" i="44"/>
  <c r="AO88" i="43"/>
  <c r="AO356" i="33"/>
  <c r="AO87" i="43"/>
  <c r="AO71" i="59" l="1"/>
  <c r="AN79" i="40"/>
  <c r="AO148" i="40" s="1"/>
  <c r="AO93" i="41"/>
  <c r="AO94" i="41" s="1"/>
  <c r="AO91" i="41"/>
  <c r="B92" i="41" s="1"/>
  <c r="AP119" i="32"/>
  <c r="AP116" i="32"/>
  <c r="AP114" i="32"/>
  <c r="AP115" i="32" s="1"/>
  <c r="AO77" i="59"/>
  <c r="AP50" i="32"/>
  <c r="AP50" i="42"/>
  <c r="AP50" i="47"/>
  <c r="AP50" i="1"/>
  <c r="AP50" i="49"/>
  <c r="AP50" i="45"/>
  <c r="AP50" i="41"/>
  <c r="AP50" i="46"/>
  <c r="AP50" i="48"/>
  <c r="AP50" i="44"/>
  <c r="AP50" i="43"/>
  <c r="AP50" i="40"/>
  <c r="AP288" i="51"/>
  <c r="AP290" i="51"/>
  <c r="AP116" i="46"/>
  <c r="AP119" i="46"/>
  <c r="AP114" i="46"/>
  <c r="AP115" i="46" s="1"/>
  <c r="AN72" i="59"/>
  <c r="AN140" i="40"/>
  <c r="AO211" i="51"/>
  <c r="AO227" i="51" s="1"/>
  <c r="AO132" i="45"/>
  <c r="AO133" i="45" s="1"/>
  <c r="AO134" i="45" s="1"/>
  <c r="AN79" i="45" s="1"/>
  <c r="AO148" i="45" s="1"/>
  <c r="AO90" i="45"/>
  <c r="AN129" i="45"/>
  <c r="AN131" i="45" s="1"/>
  <c r="AN140" i="45" s="1"/>
  <c r="AO130" i="45"/>
  <c r="AP116" i="47"/>
  <c r="AP119" i="47"/>
  <c r="AP114" i="47"/>
  <c r="AP115" i="47" s="1"/>
  <c r="AO50" i="59"/>
  <c r="AO87" i="33"/>
  <c r="AO52" i="33"/>
  <c r="AO53" i="59" s="1"/>
  <c r="AO53" i="33"/>
  <c r="AO54" i="59" s="1"/>
  <c r="AO369" i="33"/>
  <c r="AO375" i="33" s="1"/>
  <c r="AO376" i="33" s="1"/>
  <c r="AP119" i="42"/>
  <c r="AP116" i="42"/>
  <c r="AP114" i="42"/>
  <c r="AP115" i="42" s="1"/>
  <c r="AO215" i="51"/>
  <c r="AO231" i="51" s="1"/>
  <c r="AO90" i="49"/>
  <c r="AO132" i="49"/>
  <c r="AO133" i="49" s="1"/>
  <c r="AO134" i="49" s="1"/>
  <c r="AN79" i="49" s="1"/>
  <c r="AO148" i="49" s="1"/>
  <c r="AO130" i="49"/>
  <c r="AN129" i="49"/>
  <c r="AN131" i="49" s="1"/>
  <c r="AN140" i="49" s="1"/>
  <c r="AP116" i="45"/>
  <c r="AP119" i="45"/>
  <c r="AP114" i="45"/>
  <c r="AP115" i="45" s="1"/>
  <c r="AP116" i="41"/>
  <c r="AP119" i="41"/>
  <c r="AP114" i="41"/>
  <c r="AP115" i="41" s="1"/>
  <c r="AO204" i="51"/>
  <c r="AO220" i="51" s="1"/>
  <c r="AO90" i="1"/>
  <c r="AO132" i="1"/>
  <c r="AO133" i="1" s="1"/>
  <c r="AO134" i="1" s="1"/>
  <c r="AN129" i="1"/>
  <c r="AO130" i="1"/>
  <c r="AO93" i="42"/>
  <c r="AO94" i="42" s="1"/>
  <c r="AO91" i="42"/>
  <c r="B92" i="42" s="1"/>
  <c r="AO93" i="40"/>
  <c r="AO94" i="40" s="1"/>
  <c r="AO91" i="40"/>
  <c r="B92" i="40" s="1"/>
  <c r="AO214" i="51"/>
  <c r="AO230" i="51" s="1"/>
  <c r="AO132" i="48"/>
  <c r="AO133" i="48" s="1"/>
  <c r="AO134" i="48" s="1"/>
  <c r="AN79" i="48" s="1"/>
  <c r="AO148" i="48" s="1"/>
  <c r="AO90" i="48"/>
  <c r="AN129" i="48"/>
  <c r="AN131" i="48" s="1"/>
  <c r="AN140" i="48" s="1"/>
  <c r="AO130" i="48"/>
  <c r="AO210" i="51"/>
  <c r="AO226" i="51" s="1"/>
  <c r="AO132" i="44"/>
  <c r="AO133" i="44" s="1"/>
  <c r="AO134" i="44" s="1"/>
  <c r="AN79" i="44" s="1"/>
  <c r="AO148" i="44" s="1"/>
  <c r="AO90" i="44"/>
  <c r="AN129" i="44"/>
  <c r="AN131" i="44" s="1"/>
  <c r="AN140" i="44" s="1"/>
  <c r="AO130" i="44"/>
  <c r="AO93" i="47"/>
  <c r="AO94" i="47" s="1"/>
  <c r="AO91" i="47"/>
  <c r="B92" i="47" s="1"/>
  <c r="AP119" i="49"/>
  <c r="AP116" i="49"/>
  <c r="AP114" i="49"/>
  <c r="AP115" i="49" s="1"/>
  <c r="AO208" i="51"/>
  <c r="AO224" i="51" s="1"/>
  <c r="AO132" i="43"/>
  <c r="AO133" i="43" s="1"/>
  <c r="AO134" i="43" s="1"/>
  <c r="AN79" i="43" s="1"/>
  <c r="AO148" i="43" s="1"/>
  <c r="AO90" i="43"/>
  <c r="AN129" i="43"/>
  <c r="AN131" i="43" s="1"/>
  <c r="AN140" i="43" s="1"/>
  <c r="AO130" i="43"/>
  <c r="AP119" i="48"/>
  <c r="AP116" i="48"/>
  <c r="AP114" i="48"/>
  <c r="AP115" i="48" s="1"/>
  <c r="DG49" i="57"/>
  <c r="DG61" i="57" s="1"/>
  <c r="AP39" i="33"/>
  <c r="AP67" i="1"/>
  <c r="AP45" i="33" s="1"/>
  <c r="AP128" i="1"/>
  <c r="AP78" i="1"/>
  <c r="AP77" i="1"/>
  <c r="AP112" i="1"/>
  <c r="AO212" i="51"/>
  <c r="AO228" i="51" s="1"/>
  <c r="AO132" i="46"/>
  <c r="AO133" i="46" s="1"/>
  <c r="AO134" i="46" s="1"/>
  <c r="AN79" i="46" s="1"/>
  <c r="AO148" i="46" s="1"/>
  <c r="AO90" i="46"/>
  <c r="AO130" i="46"/>
  <c r="AN129" i="46"/>
  <c r="AN131" i="46" s="1"/>
  <c r="AN140" i="46" s="1"/>
  <c r="AP119" i="44"/>
  <c r="AP116" i="44"/>
  <c r="AP114" i="44"/>
  <c r="AP115" i="44" s="1"/>
  <c r="AP119" i="40"/>
  <c r="AP116" i="40"/>
  <c r="AP114" i="40"/>
  <c r="AP115" i="40" s="1"/>
  <c r="AP119" i="43"/>
  <c r="AP116" i="43"/>
  <c r="AP114" i="43"/>
  <c r="AP115" i="43" s="1"/>
  <c r="AO205" i="51"/>
  <c r="AO221" i="51" s="1"/>
  <c r="AO132" i="32"/>
  <c r="AO133" i="32" s="1"/>
  <c r="AO134" i="32" s="1"/>
  <c r="AN79" i="32" s="1"/>
  <c r="AO148" i="32" s="1"/>
  <c r="AO90" i="32"/>
  <c r="AN129" i="32"/>
  <c r="AN131" i="32" s="1"/>
  <c r="AN140" i="32" s="1"/>
  <c r="AO130" i="32"/>
  <c r="AP121" i="45" l="1"/>
  <c r="AP124" i="45"/>
  <c r="AP102" i="45"/>
  <c r="AP71" i="45" s="1"/>
  <c r="AP70" i="45" s="1"/>
  <c r="AP48" i="59"/>
  <c r="AP300" i="51"/>
  <c r="AP297" i="51"/>
  <c r="AP293" i="51"/>
  <c r="AP295" i="51"/>
  <c r="AP299" i="51"/>
  <c r="AP291" i="51"/>
  <c r="AP305" i="51" s="1"/>
  <c r="AP309" i="51" s="1"/>
  <c r="AP296" i="51"/>
  <c r="AP294" i="51"/>
  <c r="AP301" i="51"/>
  <c r="AP298" i="51"/>
  <c r="AP292" i="51"/>
  <c r="AO93" i="32"/>
  <c r="AO94" i="32" s="1"/>
  <c r="AO91" i="32"/>
  <c r="B92" i="32" s="1"/>
  <c r="AO93" i="43"/>
  <c r="AO94" i="43" s="1"/>
  <c r="AO91" i="43"/>
  <c r="B92" i="43" s="1"/>
  <c r="AP124" i="46"/>
  <c r="AP102" i="46"/>
  <c r="AP71" i="46" s="1"/>
  <c r="AP70" i="46" s="1"/>
  <c r="AP121" i="46"/>
  <c r="AO93" i="45"/>
  <c r="AO94" i="45" s="1"/>
  <c r="AO91" i="45"/>
  <c r="B92" i="45" s="1"/>
  <c r="AO69" i="59"/>
  <c r="AN79" i="1"/>
  <c r="AO148" i="1" s="1"/>
  <c r="AO136" i="1"/>
  <c r="AP304" i="51"/>
  <c r="AO93" i="48"/>
  <c r="AO94" i="48" s="1"/>
  <c r="AO91" i="48"/>
  <c r="B92" i="48" s="1"/>
  <c r="AP121" i="32"/>
  <c r="AP102" i="32"/>
  <c r="AP71" i="32" s="1"/>
  <c r="AP70" i="32" s="1"/>
  <c r="AP124" i="32"/>
  <c r="AP124" i="40"/>
  <c r="AP102" i="40"/>
  <c r="AP71" i="40" s="1"/>
  <c r="AP70" i="40" s="1"/>
  <c r="AP121" i="40"/>
  <c r="J171" i="51"/>
  <c r="D92" i="41"/>
  <c r="AP124" i="49"/>
  <c r="AP102" i="49"/>
  <c r="AP71" i="49" s="1"/>
  <c r="AP70" i="49" s="1"/>
  <c r="AP121" i="49"/>
  <c r="AP121" i="42"/>
  <c r="AP102" i="42"/>
  <c r="AP71" i="42" s="1"/>
  <c r="AP70" i="42" s="1"/>
  <c r="AP124" i="42"/>
  <c r="AP119" i="1"/>
  <c r="AP116" i="1"/>
  <c r="AP114" i="1"/>
  <c r="AP115" i="1" s="1"/>
  <c r="AP102" i="47"/>
  <c r="AP71" i="47" s="1"/>
  <c r="AP70" i="47" s="1"/>
  <c r="AP124" i="47"/>
  <c r="AP121" i="47"/>
  <c r="AP102" i="43"/>
  <c r="AP71" i="43" s="1"/>
  <c r="AP70" i="43" s="1"/>
  <c r="AP124" i="43"/>
  <c r="AP121" i="43"/>
  <c r="AO93" i="44"/>
  <c r="AO94" i="44" s="1"/>
  <c r="AO91" i="44"/>
  <c r="B92" i="44" s="1"/>
  <c r="AP102" i="44"/>
  <c r="AP71" i="44" s="1"/>
  <c r="AP70" i="44" s="1"/>
  <c r="AP124" i="44"/>
  <c r="AP121" i="44"/>
  <c r="J174" i="51"/>
  <c r="D92" i="40"/>
  <c r="J178" i="51"/>
  <c r="D92" i="47"/>
  <c r="AO93" i="46"/>
  <c r="AO94" i="46" s="1"/>
  <c r="AO91" i="46"/>
  <c r="B92" i="46" s="1"/>
  <c r="AN131" i="1"/>
  <c r="AN137" i="1"/>
  <c r="AO93" i="1"/>
  <c r="AO94" i="1" s="1"/>
  <c r="AO91" i="1"/>
  <c r="B92" i="1" s="1"/>
  <c r="AP121" i="41"/>
  <c r="AP124" i="41"/>
  <c r="AP102" i="41"/>
  <c r="AP71" i="41" s="1"/>
  <c r="AP70" i="41" s="1"/>
  <c r="AP102" i="48"/>
  <c r="AP71" i="48" s="1"/>
  <c r="AP70" i="48" s="1"/>
  <c r="AP124" i="48"/>
  <c r="AP121" i="48"/>
  <c r="AO93" i="49"/>
  <c r="AO94" i="49" s="1"/>
  <c r="AO91" i="49"/>
  <c r="B92" i="49" s="1"/>
  <c r="J172" i="51"/>
  <c r="D92" i="42"/>
  <c r="AP165" i="33" l="1"/>
  <c r="AP86" i="48"/>
  <c r="J180" i="51"/>
  <c r="D92" i="49"/>
  <c r="AP121" i="1"/>
  <c r="AP124" i="33" s="1"/>
  <c r="AP101" i="33" s="1"/>
  <c r="AP124" i="1"/>
  <c r="AP102" i="1"/>
  <c r="AP71" i="1" s="1"/>
  <c r="AP157" i="33"/>
  <c r="AP86" i="41"/>
  <c r="J173" i="51"/>
  <c r="D92" i="43"/>
  <c r="J170" i="51"/>
  <c r="D92" i="32"/>
  <c r="AP160" i="33"/>
  <c r="AP86" i="40"/>
  <c r="AP161" i="33"/>
  <c r="AP86" i="44"/>
  <c r="AP164" i="33"/>
  <c r="AP86" i="47"/>
  <c r="J176" i="51"/>
  <c r="D92" i="45"/>
  <c r="AN70" i="59"/>
  <c r="AN140" i="1"/>
  <c r="AP158" i="33"/>
  <c r="AP86" i="42"/>
  <c r="J169" i="51"/>
  <c r="B74" i="33"/>
  <c r="D74" i="33" s="1"/>
  <c r="D92" i="1"/>
  <c r="AP166" i="33"/>
  <c r="AP86" i="49"/>
  <c r="J177" i="51"/>
  <c r="D92" i="46"/>
  <c r="J175" i="51"/>
  <c r="D92" i="44"/>
  <c r="J179" i="51"/>
  <c r="D92" i="48"/>
  <c r="AP156" i="33"/>
  <c r="AP86" i="32"/>
  <c r="AP163" i="33"/>
  <c r="AP86" i="46"/>
  <c r="AP306" i="51"/>
  <c r="AP308" i="51"/>
  <c r="AP310" i="51" s="1"/>
  <c r="AP162" i="33"/>
  <c r="AP86" i="45"/>
  <c r="AP159" i="33"/>
  <c r="AP86" i="43"/>
  <c r="AP250" i="33" l="1"/>
  <c r="AP235" i="33"/>
  <c r="AP244" i="33"/>
  <c r="AP229" i="33"/>
  <c r="AP243" i="33"/>
  <c r="AP228" i="33"/>
  <c r="AP56" i="33"/>
  <c r="AP70" i="1"/>
  <c r="AP5" i="59" s="1"/>
  <c r="AP245" i="33"/>
  <c r="AP230" i="33"/>
  <c r="AP246" i="33"/>
  <c r="AP231" i="33"/>
  <c r="AP155" i="33"/>
  <c r="AP86" i="1"/>
  <c r="J181" i="51"/>
  <c r="AP248" i="33"/>
  <c r="AP233" i="33"/>
  <c r="AP350" i="51"/>
  <c r="AP346" i="51"/>
  <c r="AP352" i="51"/>
  <c r="AP354" i="51"/>
  <c r="AP355" i="51"/>
  <c r="AP344" i="51"/>
  <c r="AP351" i="51"/>
  <c r="AP349" i="51"/>
  <c r="AP353" i="51"/>
  <c r="AP345" i="51"/>
  <c r="AP348" i="51"/>
  <c r="AP347" i="51"/>
  <c r="AP247" i="33"/>
  <c r="AP232" i="33"/>
  <c r="AP241" i="33"/>
  <c r="AP226" i="33"/>
  <c r="AP242" i="33"/>
  <c r="AP227" i="33"/>
  <c r="AP240" i="33"/>
  <c r="AP225" i="33"/>
  <c r="AP249" i="33"/>
  <c r="AP234" i="33"/>
  <c r="AP167" i="33" l="1"/>
  <c r="AP184" i="33"/>
  <c r="AP239" i="33"/>
  <c r="AP251" i="33" s="1"/>
  <c r="AP224" i="33"/>
  <c r="AP236" i="33" s="1"/>
  <c r="AP55" i="59"/>
  <c r="AP55" i="33"/>
  <c r="AQ59" i="33"/>
  <c r="AP56" i="59"/>
  <c r="AP57" i="33"/>
  <c r="AP57" i="59" s="1"/>
  <c r="AP64" i="33"/>
  <c r="AP61" i="59" l="1"/>
  <c r="AP65" i="33"/>
  <c r="AQ84" i="33" s="1"/>
  <c r="AR61" i="33"/>
  <c r="AQ60" i="33"/>
  <c r="AP71" i="33"/>
  <c r="AP113" i="33"/>
  <c r="AP119" i="33" s="1"/>
  <c r="AP185" i="33"/>
  <c r="AP114" i="33" s="1"/>
  <c r="AP186" i="33"/>
  <c r="AP63" i="59" l="1"/>
  <c r="AP70" i="33"/>
  <c r="AR59" i="59"/>
  <c r="AS62" i="33"/>
  <c r="AS60" i="59" s="1"/>
  <c r="AQ58" i="59"/>
  <c r="AQ4" i="56"/>
  <c r="AQ9" i="55"/>
  <c r="AQ91" i="33"/>
  <c r="AQ8" i="55" l="1"/>
  <c r="AQ107" i="1"/>
  <c r="AQ107" i="41"/>
  <c r="AQ106" i="41" s="1"/>
  <c r="AQ109" i="41" s="1"/>
  <c r="AQ103" i="41" s="1"/>
  <c r="AQ107" i="42"/>
  <c r="AQ106" i="42" s="1"/>
  <c r="AQ109" i="42" s="1"/>
  <c r="AQ103" i="42" s="1"/>
  <c r="AQ107" i="43"/>
  <c r="AQ106" i="43" s="1"/>
  <c r="AQ109" i="43" s="1"/>
  <c r="AQ103" i="43" s="1"/>
  <c r="AQ107" i="32"/>
  <c r="AQ106" i="32" s="1"/>
  <c r="AQ109" i="32" s="1"/>
  <c r="AQ103" i="32" s="1"/>
  <c r="AQ107" i="40"/>
  <c r="AQ106" i="40" s="1"/>
  <c r="AQ109" i="40" s="1"/>
  <c r="AQ103" i="40" s="1"/>
  <c r="AQ107" i="47"/>
  <c r="AQ106" i="47" s="1"/>
  <c r="AQ109" i="47" s="1"/>
  <c r="AQ103" i="47" s="1"/>
  <c r="AQ107" i="48"/>
  <c r="AQ106" i="48" s="1"/>
  <c r="AQ109" i="48" s="1"/>
  <c r="AQ103" i="48" s="1"/>
  <c r="AQ107" i="44"/>
  <c r="AQ106" i="44" s="1"/>
  <c r="AQ109" i="44" s="1"/>
  <c r="AQ103" i="44" s="1"/>
  <c r="AQ107" i="46"/>
  <c r="AQ106" i="46" s="1"/>
  <c r="AQ109" i="46" s="1"/>
  <c r="AQ103" i="46" s="1"/>
  <c r="AQ107" i="49"/>
  <c r="AQ106" i="49" s="1"/>
  <c r="AQ109" i="49" s="1"/>
  <c r="AQ103" i="49" s="1"/>
  <c r="AQ107" i="45"/>
  <c r="AQ106" i="45" s="1"/>
  <c r="AQ109" i="45" s="1"/>
  <c r="AQ103" i="45" s="1"/>
  <c r="AP62" i="59"/>
  <c r="AP81" i="1"/>
  <c r="AP62" i="1" s="1"/>
  <c r="AP63" i="1" s="1"/>
  <c r="AP81" i="32"/>
  <c r="AP62" i="32" s="1"/>
  <c r="AP63" i="32" s="1"/>
  <c r="AP81" i="41"/>
  <c r="AP62" i="41" s="1"/>
  <c r="AP63" i="41" s="1"/>
  <c r="AP81" i="42"/>
  <c r="AP62" i="42" s="1"/>
  <c r="AP63" i="42" s="1"/>
  <c r="AP81" i="43"/>
  <c r="AP62" i="43" s="1"/>
  <c r="AP63" i="43" s="1"/>
  <c r="AP81" i="44"/>
  <c r="AP62" i="44" s="1"/>
  <c r="AP63" i="44" s="1"/>
  <c r="AP81" i="45"/>
  <c r="AP62" i="45" s="1"/>
  <c r="AP63" i="45" s="1"/>
  <c r="AP81" i="46"/>
  <c r="AP62" i="46" s="1"/>
  <c r="AP63" i="46" s="1"/>
  <c r="AP81" i="49"/>
  <c r="AP62" i="49" s="1"/>
  <c r="AP63" i="49" s="1"/>
  <c r="AP81" i="40"/>
  <c r="AP62" i="40" s="1"/>
  <c r="AP63" i="40" s="1"/>
  <c r="AP81" i="47"/>
  <c r="AP62" i="47" s="1"/>
  <c r="AP63" i="47" s="1"/>
  <c r="AP81" i="48"/>
  <c r="AP62" i="48" s="1"/>
  <c r="AP63" i="48" s="1"/>
  <c r="AP3" i="56"/>
  <c r="AQ72" i="33"/>
  <c r="AP155" i="42" l="1"/>
  <c r="AP64" i="42"/>
  <c r="AP65" i="42" s="1"/>
  <c r="AP68" i="42" s="1"/>
  <c r="AQ64" i="59"/>
  <c r="AP64" i="45"/>
  <c r="AP65" i="45" s="1"/>
  <c r="AP68" i="45" s="1"/>
  <c r="AP155" i="45"/>
  <c r="AP155" i="46"/>
  <c r="AP64" i="46"/>
  <c r="AP65" i="46" s="1"/>
  <c r="AP68" i="46" s="1"/>
  <c r="AQ101" i="45"/>
  <c r="AQ216" i="33" s="1"/>
  <c r="AQ66" i="45"/>
  <c r="AP155" i="40"/>
  <c r="AP64" i="40"/>
  <c r="AP65" i="40" s="1"/>
  <c r="AP68" i="40" s="1"/>
  <c r="AQ101" i="48"/>
  <c r="AQ219" i="33" s="1"/>
  <c r="AQ66" i="48"/>
  <c r="AP155" i="47"/>
  <c r="AP64" i="47"/>
  <c r="AP65" i="47" s="1"/>
  <c r="AP68" i="47" s="1"/>
  <c r="AP155" i="41"/>
  <c r="AP64" i="41"/>
  <c r="AP65" i="41" s="1"/>
  <c r="AP68" i="41" s="1"/>
  <c r="AQ101" i="44"/>
  <c r="AQ215" i="33" s="1"/>
  <c r="AQ66" i="44"/>
  <c r="AQ101" i="40"/>
  <c r="AQ214" i="33" s="1"/>
  <c r="AQ66" i="40"/>
  <c r="AP64" i="48"/>
  <c r="AP65" i="48" s="1"/>
  <c r="AP68" i="48" s="1"/>
  <c r="AP155" i="48"/>
  <c r="AP155" i="32"/>
  <c r="AP64" i="32"/>
  <c r="AP65" i="32" s="1"/>
  <c r="AP68" i="32" s="1"/>
  <c r="AQ101" i="46"/>
  <c r="AQ217" i="33" s="1"/>
  <c r="AQ66" i="46"/>
  <c r="AQ101" i="32"/>
  <c r="AQ210" i="33" s="1"/>
  <c r="AQ66" i="32"/>
  <c r="AP37" i="56"/>
  <c r="AP38" i="56" s="1"/>
  <c r="AP55" i="56"/>
  <c r="AP56" i="56" s="1"/>
  <c r="AP47" i="56"/>
  <c r="AP42" i="56"/>
  <c r="AP43" i="56" s="1"/>
  <c r="AP64" i="44"/>
  <c r="AP65" i="44" s="1"/>
  <c r="AP68" i="44" s="1"/>
  <c r="AP155" i="44"/>
  <c r="AQ101" i="49"/>
  <c r="AQ220" i="33" s="1"/>
  <c r="AQ66" i="49"/>
  <c r="AQ101" i="41"/>
  <c r="AQ211" i="33" s="1"/>
  <c r="AQ66" i="41"/>
  <c r="AP64" i="43"/>
  <c r="AP65" i="43" s="1"/>
  <c r="AP68" i="43" s="1"/>
  <c r="AP155" i="43"/>
  <c r="AQ101" i="47"/>
  <c r="AQ218" i="33" s="1"/>
  <c r="AQ66" i="47"/>
  <c r="AQ101" i="42"/>
  <c r="AQ212" i="33" s="1"/>
  <c r="AQ66" i="42"/>
  <c r="AQ97" i="33"/>
  <c r="AQ106" i="1"/>
  <c r="AP64" i="49"/>
  <c r="AP65" i="49" s="1"/>
  <c r="AP68" i="49" s="1"/>
  <c r="AP155" i="49"/>
  <c r="AP155" i="1"/>
  <c r="AP64" i="1"/>
  <c r="AP65" i="1" s="1"/>
  <c r="AQ101" i="43"/>
  <c r="AQ213" i="33" s="1"/>
  <c r="AQ66" i="43"/>
  <c r="AQ83" i="33"/>
  <c r="AQ90" i="33"/>
  <c r="AP139" i="32" l="1"/>
  <c r="AP73" i="32"/>
  <c r="AQ74" i="32" s="1"/>
  <c r="AP52" i="56"/>
  <c r="AP73" i="43"/>
  <c r="AQ74" i="43" s="1"/>
  <c r="AP139" i="43"/>
  <c r="AP60" i="56"/>
  <c r="AP133" i="33" s="1"/>
  <c r="AP59" i="56"/>
  <c r="AP73" i="47"/>
  <c r="AQ74" i="47" s="1"/>
  <c r="AP139" i="47"/>
  <c r="AP139" i="46"/>
  <c r="AP73" i="46"/>
  <c r="AQ74" i="46" s="1"/>
  <c r="AP73" i="41"/>
  <c r="AQ74" i="41" s="1"/>
  <c r="AP139" i="41"/>
  <c r="AQ96" i="33"/>
  <c r="AQ104" i="33" s="1"/>
  <c r="AQ109" i="1"/>
  <c r="AQ103" i="1" s="1"/>
  <c r="AP139" i="45"/>
  <c r="AP84" i="45"/>
  <c r="AP73" i="45"/>
  <c r="AQ74" i="45" s="1"/>
  <c r="AP43" i="33"/>
  <c r="AP68" i="1"/>
  <c r="AP139" i="49"/>
  <c r="AP73" i="49"/>
  <c r="AQ74" i="49" s="1"/>
  <c r="AP73" i="48"/>
  <c r="AQ74" i="48" s="1"/>
  <c r="AP139" i="48"/>
  <c r="AP139" i="40"/>
  <c r="AP73" i="40"/>
  <c r="AQ74" i="40" s="1"/>
  <c r="AP139" i="44"/>
  <c r="AP73" i="44"/>
  <c r="AQ74" i="44" s="1"/>
  <c r="AP73" i="42"/>
  <c r="AQ74" i="42" s="1"/>
  <c r="AP139" i="42"/>
  <c r="AP84" i="42"/>
  <c r="AQ41" i="56"/>
  <c r="AP49" i="56"/>
  <c r="AQ46" i="56"/>
  <c r="AQ101" i="1" l="1"/>
  <c r="AQ209" i="33" s="1"/>
  <c r="AQ66" i="1"/>
  <c r="AP84" i="46"/>
  <c r="AP84" i="47"/>
  <c r="AQ279" i="51"/>
  <c r="AQ85" i="42"/>
  <c r="AQ61" i="42"/>
  <c r="AQ286" i="51"/>
  <c r="AQ85" i="48"/>
  <c r="AQ61" i="48"/>
  <c r="AP38" i="33"/>
  <c r="AP42" i="33"/>
  <c r="AP47" i="59" s="1"/>
  <c r="AP40" i="33"/>
  <c r="AP44" i="33"/>
  <c r="AQ284" i="51"/>
  <c r="AQ85" i="46"/>
  <c r="AQ61" i="46"/>
  <c r="AQ282" i="51"/>
  <c r="AQ85" i="44"/>
  <c r="AQ61" i="44"/>
  <c r="AP48" i="56"/>
  <c r="AQ285" i="51"/>
  <c r="AQ85" i="47"/>
  <c r="AQ61" i="47"/>
  <c r="AQ283" i="51"/>
  <c r="AQ85" i="45"/>
  <c r="AQ61" i="45"/>
  <c r="AQ278" i="51"/>
  <c r="AQ85" i="41"/>
  <c r="AQ61" i="41"/>
  <c r="AQ287" i="51"/>
  <c r="AQ85" i="49"/>
  <c r="AQ61" i="49"/>
  <c r="AP84" i="41"/>
  <c r="AP355" i="33"/>
  <c r="AP87" i="42"/>
  <c r="AP88" i="42"/>
  <c r="AP84" i="40"/>
  <c r="AP84" i="48"/>
  <c r="AQ277" i="51"/>
  <c r="AQ85" i="32"/>
  <c r="AQ61" i="32"/>
  <c r="AP359" i="33"/>
  <c r="AP88" i="45"/>
  <c r="AP87" i="45"/>
  <c r="AQ281" i="51"/>
  <c r="AQ85" i="40"/>
  <c r="AQ61" i="40"/>
  <c r="AQ280" i="51"/>
  <c r="AQ85" i="43"/>
  <c r="AQ61" i="43"/>
  <c r="AP84" i="49"/>
  <c r="AP84" i="44"/>
  <c r="AP132" i="33"/>
  <c r="AP75" i="59" s="1"/>
  <c r="AP61" i="56"/>
  <c r="AP84" i="43"/>
  <c r="AP46" i="33"/>
  <c r="AP49" i="59" s="1"/>
  <c r="AP73" i="1"/>
  <c r="AQ74" i="1" s="1"/>
  <c r="AP139" i="1"/>
  <c r="AP84" i="32"/>
  <c r="DH54" i="57" l="1"/>
  <c r="AQ67" i="40"/>
  <c r="AQ128" i="40"/>
  <c r="AQ78" i="40"/>
  <c r="AQ77" i="40"/>
  <c r="AQ112" i="40"/>
  <c r="AQ276" i="51"/>
  <c r="AQ85" i="1"/>
  <c r="AQ49" i="33" s="1"/>
  <c r="AQ51" i="59" s="1"/>
  <c r="AQ61" i="1"/>
  <c r="AP357" i="33"/>
  <c r="AP83" i="40"/>
  <c r="AP87" i="40"/>
  <c r="AP88" i="40"/>
  <c r="DH51" i="57"/>
  <c r="AQ67" i="41"/>
  <c r="AQ77" i="41"/>
  <c r="AQ78" i="41"/>
  <c r="AQ128" i="41"/>
  <c r="AQ112" i="41"/>
  <c r="DH57" i="57"/>
  <c r="AQ67" i="46"/>
  <c r="AQ128" i="46"/>
  <c r="AQ78" i="46"/>
  <c r="AQ77" i="46"/>
  <c r="AQ112" i="46"/>
  <c r="AP362" i="33"/>
  <c r="AP88" i="48"/>
  <c r="AP87" i="48"/>
  <c r="DH53" i="57"/>
  <c r="AQ67" i="43"/>
  <c r="AQ78" i="43"/>
  <c r="AQ128" i="43"/>
  <c r="AQ77" i="43"/>
  <c r="AQ112" i="43"/>
  <c r="AP211" i="51"/>
  <c r="AP227" i="51" s="1"/>
  <c r="AP132" i="45"/>
  <c r="AP133" i="45" s="1"/>
  <c r="AP134" i="45" s="1"/>
  <c r="AO79" i="45" s="1"/>
  <c r="AP148" i="45" s="1"/>
  <c r="AP90" i="45"/>
  <c r="AP130" i="45"/>
  <c r="AO129" i="45"/>
  <c r="AO131" i="45" s="1"/>
  <c r="AO140" i="45" s="1"/>
  <c r="AP88" i="32"/>
  <c r="AP87" i="32"/>
  <c r="AP353" i="33"/>
  <c r="DH52" i="57"/>
  <c r="AQ67" i="42"/>
  <c r="AQ128" i="42"/>
  <c r="AQ77" i="42"/>
  <c r="AQ78" i="42"/>
  <c r="AQ112" i="42"/>
  <c r="AP134" i="33"/>
  <c r="AP76" i="59" s="1"/>
  <c r="AP62" i="56"/>
  <c r="AP135" i="33" s="1"/>
  <c r="AP361" i="33"/>
  <c r="AP88" i="47"/>
  <c r="AP87" i="47"/>
  <c r="DH50" i="57"/>
  <c r="AQ67" i="32"/>
  <c r="AQ128" i="32"/>
  <c r="AQ77" i="32"/>
  <c r="AQ78" i="32"/>
  <c r="AQ112" i="32"/>
  <c r="AP207" i="51"/>
  <c r="AP223" i="51" s="1"/>
  <c r="AP132" i="42"/>
  <c r="AP133" i="42" s="1"/>
  <c r="AP134" i="42" s="1"/>
  <c r="AO79" i="42" s="1"/>
  <c r="AP148" i="42" s="1"/>
  <c r="AP90" i="42"/>
  <c r="AO129" i="42"/>
  <c r="AO131" i="42" s="1"/>
  <c r="AO140" i="42" s="1"/>
  <c r="AP130" i="42"/>
  <c r="AP360" i="33"/>
  <c r="AP87" i="46"/>
  <c r="AP88" i="46"/>
  <c r="DH55" i="57"/>
  <c r="AQ128" i="44"/>
  <c r="AQ67" i="44"/>
  <c r="AQ78" i="44"/>
  <c r="AQ77" i="44"/>
  <c r="AQ112" i="44"/>
  <c r="DH60" i="57"/>
  <c r="AQ67" i="49"/>
  <c r="AQ128" i="49"/>
  <c r="AQ77" i="49"/>
  <c r="AQ78" i="49"/>
  <c r="AQ112" i="49"/>
  <c r="DH56" i="57"/>
  <c r="AQ78" i="45"/>
  <c r="AQ67" i="45"/>
  <c r="AQ128" i="45"/>
  <c r="AQ77" i="45"/>
  <c r="AQ112" i="45"/>
  <c r="DH58" i="57"/>
  <c r="AQ67" i="47"/>
  <c r="AQ128" i="47"/>
  <c r="AQ77" i="47"/>
  <c r="AQ78" i="47"/>
  <c r="AQ112" i="47"/>
  <c r="AP354" i="33"/>
  <c r="AP88" i="41"/>
  <c r="AP87" i="41"/>
  <c r="DH59" i="57"/>
  <c r="AQ67" i="48"/>
  <c r="AQ128" i="48"/>
  <c r="AQ78" i="48"/>
  <c r="AQ77" i="48"/>
  <c r="AQ112" i="48"/>
  <c r="AP84" i="1"/>
  <c r="AP356" i="33"/>
  <c r="AP88" i="43"/>
  <c r="AP87" i="43"/>
  <c r="AP358" i="33"/>
  <c r="AP88" i="44"/>
  <c r="AP87" i="44"/>
  <c r="AP363" i="33"/>
  <c r="AP87" i="49"/>
  <c r="AP88" i="49"/>
  <c r="AP208" i="51" l="1"/>
  <c r="AP224" i="51" s="1"/>
  <c r="AP132" i="43"/>
  <c r="AP133" i="43" s="1"/>
  <c r="AP134" i="43" s="1"/>
  <c r="AO79" i="43" s="1"/>
  <c r="AP148" i="43" s="1"/>
  <c r="AP90" i="43"/>
  <c r="AP130" i="43"/>
  <c r="AO129" i="43"/>
  <c r="AO131" i="43" s="1"/>
  <c r="AO140" i="43" s="1"/>
  <c r="AQ116" i="44"/>
  <c r="AQ119" i="44"/>
  <c r="AQ114" i="44"/>
  <c r="AQ115" i="44" s="1"/>
  <c r="AP206" i="51"/>
  <c r="AP222" i="51" s="1"/>
  <c r="AP132" i="41"/>
  <c r="AP133" i="41" s="1"/>
  <c r="AP134" i="41" s="1"/>
  <c r="AO79" i="41" s="1"/>
  <c r="AP148" i="41" s="1"/>
  <c r="AP90" i="41"/>
  <c r="AO129" i="41"/>
  <c r="AO131" i="41" s="1"/>
  <c r="AO140" i="41" s="1"/>
  <c r="AP130" i="41"/>
  <c r="AQ116" i="46"/>
  <c r="AQ119" i="46"/>
  <c r="AQ114" i="46"/>
  <c r="AQ115" i="46" s="1"/>
  <c r="AQ119" i="48"/>
  <c r="AQ116" i="48"/>
  <c r="AQ114" i="48"/>
  <c r="AQ115" i="48" s="1"/>
  <c r="AP209" i="51"/>
  <c r="AP225" i="51" s="1"/>
  <c r="AP132" i="40"/>
  <c r="AP133" i="40" s="1"/>
  <c r="AP134" i="40" s="1"/>
  <c r="AO79" i="40" s="1"/>
  <c r="AP148" i="40" s="1"/>
  <c r="AP90" i="40"/>
  <c r="AO129" i="40"/>
  <c r="AO131" i="40" s="1"/>
  <c r="AP130" i="40"/>
  <c r="DH49" i="57"/>
  <c r="DH61" i="57" s="1"/>
  <c r="AQ39" i="33"/>
  <c r="AQ67" i="1"/>
  <c r="AQ45" i="33" s="1"/>
  <c r="AQ128" i="1"/>
  <c r="AQ78" i="1"/>
  <c r="AQ77" i="1"/>
  <c r="AQ112" i="1"/>
  <c r="AP205" i="51"/>
  <c r="AP221" i="51" s="1"/>
  <c r="AP132" i="32"/>
  <c r="AP133" i="32" s="1"/>
  <c r="AP134" i="32" s="1"/>
  <c r="AO79" i="32" s="1"/>
  <c r="AP148" i="32" s="1"/>
  <c r="AP90" i="32"/>
  <c r="AO129" i="32"/>
  <c r="AO131" i="32" s="1"/>
  <c r="AO140" i="32" s="1"/>
  <c r="AP130" i="32"/>
  <c r="AQ119" i="45"/>
  <c r="AQ116" i="45"/>
  <c r="AQ114" i="45"/>
  <c r="AQ115" i="45" s="1"/>
  <c r="AQ119" i="32"/>
  <c r="AQ116" i="32"/>
  <c r="AQ114" i="32"/>
  <c r="AQ115" i="32" s="1"/>
  <c r="AP93" i="42"/>
  <c r="AP94" i="42" s="1"/>
  <c r="AP91" i="42"/>
  <c r="AQ119" i="43"/>
  <c r="AQ116" i="43"/>
  <c r="AQ114" i="43"/>
  <c r="AQ115" i="43" s="1"/>
  <c r="AP77" i="59"/>
  <c r="AQ50" i="32"/>
  <c r="AQ50" i="42"/>
  <c r="AQ50" i="47"/>
  <c r="AQ50" i="49"/>
  <c r="AQ50" i="40"/>
  <c r="AQ50" i="43"/>
  <c r="AQ50" i="1"/>
  <c r="AQ50" i="46"/>
  <c r="AQ50" i="41"/>
  <c r="AQ50" i="45"/>
  <c r="AQ50" i="44"/>
  <c r="AQ50" i="48"/>
  <c r="AP48" i="33"/>
  <c r="AP352" i="33"/>
  <c r="AP88" i="1"/>
  <c r="AP87" i="1"/>
  <c r="AP51" i="33" s="1"/>
  <c r="AP52" i="59" s="1"/>
  <c r="AP212" i="51"/>
  <c r="AP228" i="51" s="1"/>
  <c r="AP132" i="46"/>
  <c r="AP133" i="46" s="1"/>
  <c r="AP134" i="46" s="1"/>
  <c r="AO79" i="46" s="1"/>
  <c r="AP148" i="46" s="1"/>
  <c r="AP90" i="46"/>
  <c r="AO129" i="46"/>
  <c r="AO131" i="46" s="1"/>
  <c r="AO140" i="46" s="1"/>
  <c r="AP130" i="46"/>
  <c r="AQ119" i="40"/>
  <c r="AQ116" i="40"/>
  <c r="AQ114" i="40"/>
  <c r="AQ115" i="40" s="1"/>
  <c r="AP215" i="51"/>
  <c r="AP231" i="51" s="1"/>
  <c r="AP90" i="49"/>
  <c r="AP132" i="49"/>
  <c r="AP133" i="49" s="1"/>
  <c r="AP134" i="49" s="1"/>
  <c r="AO79" i="49" s="1"/>
  <c r="AP148" i="49" s="1"/>
  <c r="AP130" i="49"/>
  <c r="AO129" i="49"/>
  <c r="AO131" i="49" s="1"/>
  <c r="AO140" i="49" s="1"/>
  <c r="AP213" i="51"/>
  <c r="AP229" i="51" s="1"/>
  <c r="AP132" i="47"/>
  <c r="AP133" i="47" s="1"/>
  <c r="AP134" i="47" s="1"/>
  <c r="AO79" i="47" s="1"/>
  <c r="AP148" i="47" s="1"/>
  <c r="AP90" i="47"/>
  <c r="AO129" i="47"/>
  <c r="AO131" i="47" s="1"/>
  <c r="AO140" i="47" s="1"/>
  <c r="AP130" i="47"/>
  <c r="AQ119" i="42"/>
  <c r="AQ116" i="42"/>
  <c r="AQ114" i="42"/>
  <c r="AQ115" i="42" s="1"/>
  <c r="AQ119" i="41"/>
  <c r="AQ116" i="41"/>
  <c r="AQ114" i="41"/>
  <c r="AQ115" i="41" s="1"/>
  <c r="AQ116" i="47"/>
  <c r="AQ119" i="47"/>
  <c r="AQ114" i="47"/>
  <c r="AQ115" i="47" s="1"/>
  <c r="AP93" i="45"/>
  <c r="AP94" i="45" s="1"/>
  <c r="AP91" i="45"/>
  <c r="AQ288" i="51"/>
  <c r="AQ290" i="51"/>
  <c r="AQ116" i="49"/>
  <c r="AQ119" i="49"/>
  <c r="AQ114" i="49"/>
  <c r="AQ115" i="49" s="1"/>
  <c r="AP210" i="51"/>
  <c r="AP226" i="51" s="1"/>
  <c r="AP132" i="44"/>
  <c r="AP133" i="44" s="1"/>
  <c r="AP134" i="44" s="1"/>
  <c r="AO79" i="44" s="1"/>
  <c r="AP148" i="44" s="1"/>
  <c r="AP90" i="44"/>
  <c r="AP130" i="44"/>
  <c r="AO129" i="44"/>
  <c r="AO131" i="44" s="1"/>
  <c r="AO140" i="44" s="1"/>
  <c r="AP214" i="51"/>
  <c r="AP230" i="51" s="1"/>
  <c r="AP132" i="48"/>
  <c r="AP133" i="48" s="1"/>
  <c r="AP134" i="48" s="1"/>
  <c r="AO79" i="48" s="1"/>
  <c r="AP148" i="48" s="1"/>
  <c r="AP90" i="48"/>
  <c r="AP130" i="48"/>
  <c r="AO129" i="48"/>
  <c r="AO131" i="48" s="1"/>
  <c r="AO140" i="48" s="1"/>
  <c r="AQ48" i="59" l="1"/>
  <c r="AP93" i="40"/>
  <c r="AP94" i="40" s="1"/>
  <c r="AP91" i="40"/>
  <c r="AP93" i="47"/>
  <c r="AP94" i="47" s="1"/>
  <c r="AP91" i="47"/>
  <c r="AQ102" i="47"/>
  <c r="AQ71" i="47" s="1"/>
  <c r="AQ70" i="47" s="1"/>
  <c r="AQ124" i="47"/>
  <c r="AQ121" i="47"/>
  <c r="AQ102" i="43"/>
  <c r="AQ71" i="43" s="1"/>
  <c r="AQ70" i="43" s="1"/>
  <c r="AQ124" i="43"/>
  <c r="AQ121" i="43"/>
  <c r="AQ121" i="41"/>
  <c r="AQ124" i="41"/>
  <c r="AQ102" i="41"/>
  <c r="AQ71" i="41" s="1"/>
  <c r="AQ70" i="41" s="1"/>
  <c r="AP93" i="41"/>
  <c r="AP94" i="41" s="1"/>
  <c r="AP91" i="41"/>
  <c r="AQ102" i="44"/>
  <c r="AQ71" i="44" s="1"/>
  <c r="AQ70" i="44" s="1"/>
  <c r="AQ124" i="44"/>
  <c r="AQ121" i="44"/>
  <c r="AQ102" i="48"/>
  <c r="AQ71" i="48" s="1"/>
  <c r="AQ70" i="48" s="1"/>
  <c r="AQ124" i="48"/>
  <c r="AQ121" i="48"/>
  <c r="AP93" i="46"/>
  <c r="AP94" i="46" s="1"/>
  <c r="AP91" i="46"/>
  <c r="AP93" i="44"/>
  <c r="AP94" i="44" s="1"/>
  <c r="AP91" i="44"/>
  <c r="AQ102" i="45"/>
  <c r="AQ71" i="45" s="1"/>
  <c r="AQ70" i="45" s="1"/>
  <c r="AQ121" i="45"/>
  <c r="AQ124" i="45"/>
  <c r="AP93" i="32"/>
  <c r="AP94" i="32" s="1"/>
  <c r="AP91" i="32"/>
  <c r="AP50" i="59"/>
  <c r="AP87" i="33"/>
  <c r="AP52" i="33"/>
  <c r="AP53" i="59" s="1"/>
  <c r="AP53" i="33"/>
  <c r="AP54" i="59" s="1"/>
  <c r="AP369" i="33"/>
  <c r="AP375" i="33" s="1"/>
  <c r="AP376" i="33" s="1"/>
  <c r="AQ124" i="46"/>
  <c r="AQ102" i="46"/>
  <c r="AQ71" i="46" s="1"/>
  <c r="AQ70" i="46" s="1"/>
  <c r="AQ121" i="46"/>
  <c r="AQ124" i="40"/>
  <c r="AQ102" i="40"/>
  <c r="AQ71" i="40" s="1"/>
  <c r="AQ70" i="40" s="1"/>
  <c r="AQ121" i="40"/>
  <c r="AQ298" i="51"/>
  <c r="AQ297" i="51"/>
  <c r="AQ291" i="51"/>
  <c r="AQ294" i="51"/>
  <c r="AQ304" i="51" s="1"/>
  <c r="AQ293" i="51"/>
  <c r="AQ301" i="51"/>
  <c r="AQ305" i="51" s="1"/>
  <c r="AQ309" i="51" s="1"/>
  <c r="AQ296" i="51"/>
  <c r="AQ299" i="51"/>
  <c r="AQ295" i="51"/>
  <c r="AQ300" i="51"/>
  <c r="AQ292" i="51"/>
  <c r="AP93" i="43"/>
  <c r="AP94" i="43" s="1"/>
  <c r="AP91" i="43"/>
  <c r="AQ116" i="1"/>
  <c r="AQ119" i="1"/>
  <c r="AQ114" i="1"/>
  <c r="AQ115" i="1" s="1"/>
  <c r="AO72" i="59"/>
  <c r="AO140" i="40"/>
  <c r="AP93" i="48"/>
  <c r="AP94" i="48" s="1"/>
  <c r="AP91" i="48"/>
  <c r="AQ121" i="32"/>
  <c r="AQ102" i="32"/>
  <c r="AQ71" i="32" s="1"/>
  <c r="AQ70" i="32" s="1"/>
  <c r="AQ124" i="32"/>
  <c r="AQ124" i="49"/>
  <c r="AQ102" i="49"/>
  <c r="AQ71" i="49" s="1"/>
  <c r="AQ70" i="49" s="1"/>
  <c r="AQ121" i="49"/>
  <c r="AQ102" i="42"/>
  <c r="AQ71" i="42" s="1"/>
  <c r="AQ70" i="42" s="1"/>
  <c r="AQ124" i="42"/>
  <c r="AQ121" i="42"/>
  <c r="AP93" i="49"/>
  <c r="AP94" i="49" s="1"/>
  <c r="AP91" i="49"/>
  <c r="AP204" i="51"/>
  <c r="AP220" i="51" s="1"/>
  <c r="AP90" i="1"/>
  <c r="AP132" i="1"/>
  <c r="AP133" i="1" s="1"/>
  <c r="AP134" i="1" s="1"/>
  <c r="AO129" i="1"/>
  <c r="AP130" i="1"/>
  <c r="AQ306" i="51" l="1"/>
  <c r="AQ308" i="51"/>
  <c r="AQ310" i="51" s="1"/>
  <c r="AQ165" i="33"/>
  <c r="AQ86" i="48"/>
  <c r="AQ160" i="33"/>
  <c r="AQ86" i="40"/>
  <c r="AQ161" i="33"/>
  <c r="AQ86" i="44"/>
  <c r="AQ158" i="33"/>
  <c r="AQ86" i="42"/>
  <c r="AQ121" i="1"/>
  <c r="AQ124" i="33" s="1"/>
  <c r="AQ101" i="33" s="1"/>
  <c r="AQ124" i="1"/>
  <c r="AQ102" i="1"/>
  <c r="AQ71" i="1" s="1"/>
  <c r="AQ166" i="33"/>
  <c r="AQ86" i="49"/>
  <c r="AQ156" i="33"/>
  <c r="AQ86" i="32"/>
  <c r="AQ162" i="33"/>
  <c r="AQ86" i="45"/>
  <c r="AO131" i="1"/>
  <c r="AO137" i="1"/>
  <c r="AQ163" i="33"/>
  <c r="AQ86" i="46"/>
  <c r="AO79" i="1"/>
  <c r="AP148" i="1" s="1"/>
  <c r="AP136" i="1"/>
  <c r="AQ157" i="33"/>
  <c r="AQ86" i="41"/>
  <c r="AQ159" i="33"/>
  <c r="AQ86" i="43"/>
  <c r="AQ164" i="33"/>
  <c r="AQ86" i="47"/>
  <c r="AP93" i="1"/>
  <c r="AP94" i="1" s="1"/>
  <c r="AP91" i="1"/>
  <c r="AQ241" i="33" l="1"/>
  <c r="AQ226" i="33"/>
  <c r="AQ247" i="33"/>
  <c r="AQ232" i="33"/>
  <c r="AQ56" i="33"/>
  <c r="AQ70" i="1"/>
  <c r="AQ5" i="59" s="1"/>
  <c r="AQ248" i="33"/>
  <c r="AQ233" i="33"/>
  <c r="AQ243" i="33"/>
  <c r="AQ228" i="33"/>
  <c r="AO70" i="59"/>
  <c r="AO140" i="1"/>
  <c r="AQ246" i="33"/>
  <c r="AQ231" i="33"/>
  <c r="AQ240" i="33"/>
  <c r="AQ225" i="33"/>
  <c r="AQ155" i="33"/>
  <c r="AQ86" i="1"/>
  <c r="AQ244" i="33"/>
  <c r="AQ229" i="33"/>
  <c r="AQ354" i="51"/>
  <c r="AQ346" i="51"/>
  <c r="AQ352" i="51"/>
  <c r="AQ355" i="51"/>
  <c r="AQ344" i="51"/>
  <c r="AQ347" i="51"/>
  <c r="AQ345" i="51"/>
  <c r="AQ351" i="51"/>
  <c r="AQ348" i="51"/>
  <c r="AQ353" i="51"/>
  <c r="AQ350" i="51"/>
  <c r="AQ349" i="51"/>
  <c r="AQ250" i="33"/>
  <c r="AQ235" i="33"/>
  <c r="AQ242" i="33"/>
  <c r="AQ227" i="33"/>
  <c r="AQ245" i="33"/>
  <c r="AQ230" i="33"/>
  <c r="AQ249" i="33"/>
  <c r="AQ234" i="33"/>
  <c r="AQ55" i="59" l="1"/>
  <c r="AQ55" i="33"/>
  <c r="AR59" i="33"/>
  <c r="AQ56" i="59"/>
  <c r="AQ57" i="33"/>
  <c r="AQ57" i="59" s="1"/>
  <c r="AQ64" i="33"/>
  <c r="AQ167" i="33"/>
  <c r="AQ184" i="33"/>
  <c r="AQ239" i="33"/>
  <c r="AQ251" i="33" s="1"/>
  <c r="AQ224" i="33"/>
  <c r="AQ236" i="33" s="1"/>
  <c r="AQ113" i="33" l="1"/>
  <c r="AQ119" i="33" s="1"/>
  <c r="AQ186" i="33"/>
  <c r="AQ185" i="33"/>
  <c r="AQ114" i="33" s="1"/>
  <c r="AQ61" i="59"/>
  <c r="AQ65" i="33"/>
  <c r="AR84" i="33" s="1"/>
  <c r="AR60" i="33"/>
  <c r="AS61" i="33"/>
  <c r="AQ71" i="33"/>
  <c r="AR9" i="55" l="1"/>
  <c r="AR91" i="33"/>
  <c r="AQ63" i="59"/>
  <c r="AQ70" i="33"/>
  <c r="AS59" i="59"/>
  <c r="AT62" i="33"/>
  <c r="AT60" i="59" s="1"/>
  <c r="AR58" i="59"/>
  <c r="AR4" i="56"/>
  <c r="AQ62" i="59" l="1"/>
  <c r="AQ81" i="1"/>
  <c r="AQ62" i="1" s="1"/>
  <c r="AQ63" i="1" s="1"/>
  <c r="AQ81" i="32"/>
  <c r="AQ62" i="32" s="1"/>
  <c r="AQ63" i="32" s="1"/>
  <c r="AQ81" i="41"/>
  <c r="AQ62" i="41" s="1"/>
  <c r="AQ63" i="41" s="1"/>
  <c r="AQ81" i="42"/>
  <c r="AQ62" i="42" s="1"/>
  <c r="AQ63" i="42" s="1"/>
  <c r="AQ81" i="43"/>
  <c r="AQ62" i="43" s="1"/>
  <c r="AQ63" i="43" s="1"/>
  <c r="AQ81" i="40"/>
  <c r="AQ62" i="40" s="1"/>
  <c r="AQ63" i="40" s="1"/>
  <c r="AQ81" i="44"/>
  <c r="AQ62" i="44" s="1"/>
  <c r="AQ63" i="44" s="1"/>
  <c r="AQ81" i="46"/>
  <c r="AQ62" i="46" s="1"/>
  <c r="AQ63" i="46" s="1"/>
  <c r="AQ81" i="45"/>
  <c r="AQ62" i="45" s="1"/>
  <c r="AQ63" i="45" s="1"/>
  <c r="AQ81" i="47"/>
  <c r="AQ62" i="47" s="1"/>
  <c r="AQ63" i="47" s="1"/>
  <c r="AQ81" i="49"/>
  <c r="AQ62" i="49" s="1"/>
  <c r="AQ63" i="49" s="1"/>
  <c r="AQ3" i="56"/>
  <c r="AQ81" i="48"/>
  <c r="AQ62" i="48" s="1"/>
  <c r="AQ63" i="48" s="1"/>
  <c r="AR72" i="33"/>
  <c r="AR8" i="55"/>
  <c r="AR107" i="1"/>
  <c r="AR107" i="41"/>
  <c r="AR106" i="41" s="1"/>
  <c r="AR109" i="41" s="1"/>
  <c r="AR103" i="41" s="1"/>
  <c r="AR107" i="32"/>
  <c r="AR106" i="32" s="1"/>
  <c r="AR109" i="32" s="1"/>
  <c r="AR103" i="32" s="1"/>
  <c r="AR107" i="44"/>
  <c r="AR106" i="44" s="1"/>
  <c r="AR109" i="44" s="1"/>
  <c r="AR103" i="44" s="1"/>
  <c r="AR107" i="43"/>
  <c r="AR106" i="43" s="1"/>
  <c r="AR109" i="43" s="1"/>
  <c r="AR103" i="43" s="1"/>
  <c r="AR107" i="40"/>
  <c r="AR106" i="40" s="1"/>
  <c r="AR109" i="40" s="1"/>
  <c r="AR103" i="40" s="1"/>
  <c r="AR107" i="47"/>
  <c r="AR106" i="47" s="1"/>
  <c r="AR109" i="47" s="1"/>
  <c r="AR103" i="47" s="1"/>
  <c r="AR107" i="48"/>
  <c r="AR106" i="48" s="1"/>
  <c r="AR109" i="48" s="1"/>
  <c r="AR103" i="48" s="1"/>
  <c r="AR107" i="46"/>
  <c r="AR106" i="46" s="1"/>
  <c r="AR109" i="46" s="1"/>
  <c r="AR103" i="46" s="1"/>
  <c r="AR107" i="49"/>
  <c r="AR106" i="49" s="1"/>
  <c r="AR109" i="49" s="1"/>
  <c r="AR103" i="49" s="1"/>
  <c r="AR107" i="42"/>
  <c r="AR106" i="42" s="1"/>
  <c r="AR109" i="42" s="1"/>
  <c r="AR103" i="42" s="1"/>
  <c r="AR107" i="45"/>
  <c r="AR106" i="45" s="1"/>
  <c r="AR109" i="45" s="1"/>
  <c r="AR103" i="45" s="1"/>
  <c r="AR101" i="49" l="1"/>
  <c r="AR220" i="33" s="1"/>
  <c r="AR66" i="49"/>
  <c r="AR101" i="44"/>
  <c r="AR215" i="33" s="1"/>
  <c r="AR66" i="44"/>
  <c r="AR101" i="48"/>
  <c r="AR219" i="33" s="1"/>
  <c r="AR66" i="48"/>
  <c r="AR97" i="33"/>
  <c r="AR106" i="1"/>
  <c r="AR101" i="40"/>
  <c r="AR214" i="33" s="1"/>
  <c r="AR66" i="40"/>
  <c r="AQ37" i="56"/>
  <c r="AQ38" i="56" s="1"/>
  <c r="AQ55" i="56"/>
  <c r="AQ56" i="56" s="1"/>
  <c r="AQ47" i="56"/>
  <c r="AQ42" i="56"/>
  <c r="AQ43" i="56" s="1"/>
  <c r="AR101" i="46"/>
  <c r="AR217" i="33" s="1"/>
  <c r="AR66" i="46"/>
  <c r="AR101" i="43"/>
  <c r="AR213" i="33" s="1"/>
  <c r="AR66" i="43"/>
  <c r="AQ155" i="46"/>
  <c r="AQ64" i="46"/>
  <c r="AQ65" i="46" s="1"/>
  <c r="AQ68" i="46" s="1"/>
  <c r="AR101" i="42"/>
  <c r="AR212" i="33" s="1"/>
  <c r="AR66" i="42"/>
  <c r="AR101" i="32"/>
  <c r="AR210" i="33" s="1"/>
  <c r="AR66" i="32"/>
  <c r="AR64" i="59"/>
  <c r="AQ155" i="43"/>
  <c r="AQ64" i="43"/>
  <c r="AQ65" i="43" s="1"/>
  <c r="AQ68" i="43" s="1"/>
  <c r="AR101" i="41"/>
  <c r="AR211" i="33" s="1"/>
  <c r="AR66" i="41"/>
  <c r="AQ64" i="49"/>
  <c r="AQ65" i="49" s="1"/>
  <c r="AQ68" i="49" s="1"/>
  <c r="AQ155" i="49"/>
  <c r="AQ64" i="41"/>
  <c r="AQ65" i="41" s="1"/>
  <c r="AQ68" i="41" s="1"/>
  <c r="AQ155" i="41"/>
  <c r="AR101" i="45"/>
  <c r="AR216" i="33" s="1"/>
  <c r="AR66" i="45"/>
  <c r="AR101" i="47"/>
  <c r="AR218" i="33" s="1"/>
  <c r="AR66" i="47"/>
  <c r="AR83" i="33"/>
  <c r="AR90" i="33"/>
  <c r="AQ155" i="47"/>
  <c r="AQ64" i="47"/>
  <c r="AQ65" i="47" s="1"/>
  <c r="AQ68" i="47" s="1"/>
  <c r="AQ155" i="40"/>
  <c r="AQ64" i="40"/>
  <c r="AQ65" i="40" s="1"/>
  <c r="AQ68" i="40" s="1"/>
  <c r="AQ155" i="32"/>
  <c r="AQ64" i="32"/>
  <c r="AQ65" i="32" s="1"/>
  <c r="AQ68" i="32" s="1"/>
  <c r="AQ64" i="48"/>
  <c r="AQ65" i="48" s="1"/>
  <c r="AQ68" i="48" s="1"/>
  <c r="AQ155" i="48"/>
  <c r="AQ64" i="45"/>
  <c r="AQ65" i="45" s="1"/>
  <c r="AQ68" i="45" s="1"/>
  <c r="AQ155" i="45"/>
  <c r="AQ155" i="44"/>
  <c r="AQ64" i="44"/>
  <c r="AQ65" i="44" s="1"/>
  <c r="AQ68" i="44" s="1"/>
  <c r="AQ64" i="42"/>
  <c r="AQ65" i="42" s="1"/>
  <c r="AQ68" i="42" s="1"/>
  <c r="AQ155" i="42"/>
  <c r="AQ155" i="1"/>
  <c r="AQ64" i="1"/>
  <c r="AQ65" i="1" s="1"/>
  <c r="AQ139" i="49" l="1"/>
  <c r="AQ73" i="49"/>
  <c r="AR74" i="49" s="1"/>
  <c r="AQ139" i="40"/>
  <c r="AQ73" i="40"/>
  <c r="AR74" i="40" s="1"/>
  <c r="AQ73" i="43"/>
  <c r="AR74" i="43" s="1"/>
  <c r="AQ139" i="43"/>
  <c r="AQ52" i="56"/>
  <c r="AQ139" i="46"/>
  <c r="AQ73" i="46"/>
  <c r="AR74" i="46" s="1"/>
  <c r="AR41" i="56"/>
  <c r="AQ139" i="44"/>
  <c r="AQ73" i="44"/>
  <c r="AR74" i="44" s="1"/>
  <c r="AQ73" i="48"/>
  <c r="AR74" i="48" s="1"/>
  <c r="AQ139" i="48"/>
  <c r="AQ60" i="56"/>
  <c r="AQ133" i="33" s="1"/>
  <c r="AQ59" i="56"/>
  <c r="AQ84" i="42"/>
  <c r="AQ139" i="42"/>
  <c r="AQ73" i="42"/>
  <c r="AR74" i="42" s="1"/>
  <c r="AR46" i="56"/>
  <c r="AQ49" i="56"/>
  <c r="AQ73" i="32"/>
  <c r="AR74" i="32" s="1"/>
  <c r="AQ84" i="32"/>
  <c r="AQ139" i="32"/>
  <c r="AQ43" i="33"/>
  <c r="AQ68" i="1"/>
  <c r="AQ139" i="45"/>
  <c r="AQ73" i="45"/>
  <c r="AR74" i="45" s="1"/>
  <c r="AQ84" i="47"/>
  <c r="AQ73" i="47"/>
  <c r="AR74" i="47" s="1"/>
  <c r="AQ139" i="47"/>
  <c r="AR96" i="33"/>
  <c r="AR104" i="33" s="1"/>
  <c r="AR109" i="1"/>
  <c r="AR103" i="1" s="1"/>
  <c r="AQ139" i="41"/>
  <c r="AQ73" i="41"/>
  <c r="AR74" i="41" s="1"/>
  <c r="AR278" i="51" l="1"/>
  <c r="AR85" i="41"/>
  <c r="AR61" i="41"/>
  <c r="AQ84" i="48"/>
  <c r="AQ88" i="47"/>
  <c r="AQ87" i="47"/>
  <c r="AQ84" i="41"/>
  <c r="AQ84" i="46"/>
  <c r="AR279" i="51"/>
  <c r="AR85" i="42"/>
  <c r="AR61" i="42"/>
  <c r="AR286" i="51"/>
  <c r="AR85" i="48"/>
  <c r="AR61" i="48"/>
  <c r="AQ132" i="33"/>
  <c r="AQ75" i="59" s="1"/>
  <c r="AQ61" i="56"/>
  <c r="AR284" i="51"/>
  <c r="AR85" i="46"/>
  <c r="AR61" i="46"/>
  <c r="AQ38" i="33"/>
  <c r="AQ44" i="33"/>
  <c r="AQ42" i="33"/>
  <c r="AQ47" i="59" s="1"/>
  <c r="AQ40" i="33"/>
  <c r="AR285" i="51"/>
  <c r="AR85" i="47"/>
  <c r="AR61" i="47"/>
  <c r="AR283" i="51"/>
  <c r="AR85" i="45"/>
  <c r="AR61" i="45"/>
  <c r="AQ46" i="33"/>
  <c r="AQ49" i="59" s="1"/>
  <c r="AQ73" i="1"/>
  <c r="AR74" i="1" s="1"/>
  <c r="AQ84" i="1"/>
  <c r="AQ139" i="1"/>
  <c r="AR280" i="51"/>
  <c r="AR85" i="43"/>
  <c r="AR61" i="43"/>
  <c r="AR287" i="51"/>
  <c r="AR85" i="49"/>
  <c r="AR61" i="49"/>
  <c r="AR101" i="1"/>
  <c r="AR209" i="33" s="1"/>
  <c r="AR66" i="1"/>
  <c r="AQ84" i="44"/>
  <c r="AQ84" i="45"/>
  <c r="AQ84" i="43"/>
  <c r="AQ88" i="42"/>
  <c r="AQ87" i="42"/>
  <c r="AR282" i="51"/>
  <c r="AR85" i="44"/>
  <c r="AR61" i="44"/>
  <c r="AR281" i="51"/>
  <c r="AR85" i="40"/>
  <c r="AR61" i="40"/>
  <c r="AQ88" i="32"/>
  <c r="AQ87" i="32"/>
  <c r="AQ84" i="40"/>
  <c r="AR277" i="51"/>
  <c r="AR85" i="32"/>
  <c r="AR61" i="32"/>
  <c r="AQ48" i="56"/>
  <c r="AQ84" i="49"/>
  <c r="DI57" i="57" l="1"/>
  <c r="AR67" i="46"/>
  <c r="AR78" i="46"/>
  <c r="AR128" i="46"/>
  <c r="AR77" i="46"/>
  <c r="AR112" i="46"/>
  <c r="AQ88" i="45"/>
  <c r="AQ87" i="45"/>
  <c r="DI54" i="57"/>
  <c r="AR67" i="40"/>
  <c r="AR78" i="40"/>
  <c r="AR128" i="40"/>
  <c r="AR77" i="40"/>
  <c r="AR112" i="40"/>
  <c r="DI55" i="57"/>
  <c r="AR128" i="44"/>
  <c r="AR78" i="44"/>
  <c r="AR67" i="44"/>
  <c r="AR77" i="44"/>
  <c r="AR112" i="44"/>
  <c r="AQ88" i="44"/>
  <c r="AQ87" i="44"/>
  <c r="DI60" i="57"/>
  <c r="AR67" i="49"/>
  <c r="AR78" i="49"/>
  <c r="AR128" i="49"/>
  <c r="AR77" i="49"/>
  <c r="AR112" i="49"/>
  <c r="DI50" i="57"/>
  <c r="AR128" i="32"/>
  <c r="AR77" i="32"/>
  <c r="AR67" i="32"/>
  <c r="AR78" i="32"/>
  <c r="AR112" i="32"/>
  <c r="DI53" i="57"/>
  <c r="AR67" i="43"/>
  <c r="AR78" i="43"/>
  <c r="AR77" i="43"/>
  <c r="AR128" i="43"/>
  <c r="AR112" i="43"/>
  <c r="AQ87" i="49"/>
  <c r="AQ88" i="49"/>
  <c r="AQ88" i="41"/>
  <c r="AQ87" i="41"/>
  <c r="AQ88" i="48"/>
  <c r="AQ87" i="48"/>
  <c r="AQ87" i="46"/>
  <c r="AQ88" i="46"/>
  <c r="AQ48" i="33"/>
  <c r="AQ88" i="1"/>
  <c r="AQ87" i="1"/>
  <c r="AQ51" i="33" s="1"/>
  <c r="AQ52" i="59" s="1"/>
  <c r="DI51" i="57"/>
  <c r="AR67" i="41"/>
  <c r="AR78" i="41"/>
  <c r="AR128" i="41"/>
  <c r="AR77" i="41"/>
  <c r="AR112" i="41"/>
  <c r="AQ87" i="43"/>
  <c r="AQ88" i="43"/>
  <c r="AQ207" i="51"/>
  <c r="AQ223" i="51" s="1"/>
  <c r="AQ132" i="42"/>
  <c r="AQ133" i="42" s="1"/>
  <c r="AQ134" i="42" s="1"/>
  <c r="AP79" i="42" s="1"/>
  <c r="AQ148" i="42" s="1"/>
  <c r="AQ90" i="42"/>
  <c r="AQ130" i="42"/>
  <c r="AP129" i="42"/>
  <c r="AP131" i="42" s="1"/>
  <c r="AP140" i="42" s="1"/>
  <c r="AQ213" i="51"/>
  <c r="AQ229" i="51" s="1"/>
  <c r="AQ132" i="47"/>
  <c r="AQ133" i="47" s="1"/>
  <c r="AQ134" i="47" s="1"/>
  <c r="AP79" i="47" s="1"/>
  <c r="AQ148" i="47" s="1"/>
  <c r="AQ90" i="47"/>
  <c r="AQ130" i="47"/>
  <c r="AP129" i="47"/>
  <c r="AP131" i="47" s="1"/>
  <c r="AP140" i="47" s="1"/>
  <c r="AQ134" i="33"/>
  <c r="AQ76" i="59" s="1"/>
  <c r="AQ62" i="56"/>
  <c r="AQ135" i="33" s="1"/>
  <c r="DI59" i="57"/>
  <c r="AR67" i="48"/>
  <c r="AR128" i="48"/>
  <c r="AR78" i="48"/>
  <c r="AR77" i="48"/>
  <c r="AR112" i="48"/>
  <c r="AR276" i="51"/>
  <c r="AR85" i="1"/>
  <c r="AR49" i="33" s="1"/>
  <c r="AR51" i="59" s="1"/>
  <c r="AR61" i="1"/>
  <c r="DI52" i="57"/>
  <c r="AR77" i="42"/>
  <c r="AR128" i="42"/>
  <c r="AR67" i="42"/>
  <c r="AR78" i="42"/>
  <c r="AR112" i="42"/>
  <c r="DI56" i="57"/>
  <c r="AR77" i="45"/>
  <c r="AR78" i="45"/>
  <c r="AR128" i="45"/>
  <c r="AR67" i="45"/>
  <c r="AR112" i="45"/>
  <c r="AQ83" i="40"/>
  <c r="AQ87" i="40"/>
  <c r="AQ88" i="40"/>
  <c r="AQ205" i="51"/>
  <c r="AQ221" i="51" s="1"/>
  <c r="AQ132" i="32"/>
  <c r="AQ133" i="32" s="1"/>
  <c r="AQ134" i="32" s="1"/>
  <c r="AP79" i="32" s="1"/>
  <c r="AQ148" i="32" s="1"/>
  <c r="AQ90" i="32"/>
  <c r="AQ130" i="32"/>
  <c r="AP129" i="32"/>
  <c r="AP131" i="32" s="1"/>
  <c r="AP140" i="32" s="1"/>
  <c r="DI58" i="57"/>
  <c r="AR67" i="47"/>
  <c r="AR77" i="47"/>
  <c r="AR78" i="47"/>
  <c r="AR128" i="47"/>
  <c r="AR112" i="47"/>
  <c r="AR119" i="44" l="1"/>
  <c r="AR116" i="44"/>
  <c r="AR114" i="44"/>
  <c r="AR115" i="44" s="1"/>
  <c r="AQ93" i="32"/>
  <c r="AQ94" i="32" s="1"/>
  <c r="AQ91" i="32"/>
  <c r="AQ214" i="51"/>
  <c r="AQ230" i="51" s="1"/>
  <c r="AQ132" i="48"/>
  <c r="AQ133" i="48" s="1"/>
  <c r="AQ134" i="48" s="1"/>
  <c r="AP79" i="48" s="1"/>
  <c r="AQ148" i="48" s="1"/>
  <c r="AQ90" i="48"/>
  <c r="AQ130" i="48"/>
  <c r="AP129" i="48"/>
  <c r="AP131" i="48" s="1"/>
  <c r="AP140" i="48" s="1"/>
  <c r="AQ77" i="59"/>
  <c r="AR50" i="32"/>
  <c r="AR50" i="43"/>
  <c r="AR50" i="42"/>
  <c r="AR50" i="48"/>
  <c r="AR50" i="49"/>
  <c r="AR50" i="44"/>
  <c r="AR50" i="40"/>
  <c r="AR50" i="47"/>
  <c r="AR50" i="1"/>
  <c r="AR50" i="41"/>
  <c r="AR50" i="45"/>
  <c r="AR50" i="46"/>
  <c r="AQ206" i="51"/>
  <c r="AQ222" i="51" s="1"/>
  <c r="AQ132" i="41"/>
  <c r="AQ133" i="41" s="1"/>
  <c r="AQ134" i="41" s="1"/>
  <c r="AP79" i="41" s="1"/>
  <c r="AQ148" i="41" s="1"/>
  <c r="AQ90" i="41"/>
  <c r="AP129" i="41"/>
  <c r="AP131" i="41" s="1"/>
  <c r="AP140" i="41" s="1"/>
  <c r="AQ130" i="41"/>
  <c r="AQ209" i="51"/>
  <c r="AQ225" i="51" s="1"/>
  <c r="AQ132" i="40"/>
  <c r="AQ133" i="40" s="1"/>
  <c r="AQ134" i="40" s="1"/>
  <c r="AP79" i="40" s="1"/>
  <c r="AQ148" i="40" s="1"/>
  <c r="AQ90" i="40"/>
  <c r="AP129" i="40"/>
  <c r="AP131" i="40" s="1"/>
  <c r="AQ130" i="40"/>
  <c r="AR119" i="40"/>
  <c r="AR116" i="40"/>
  <c r="AR114" i="40"/>
  <c r="AR115" i="40" s="1"/>
  <c r="AR116" i="42"/>
  <c r="AR119" i="42"/>
  <c r="AR114" i="42"/>
  <c r="AR115" i="42" s="1"/>
  <c r="AR119" i="32"/>
  <c r="AR116" i="32"/>
  <c r="AR114" i="32"/>
  <c r="AR115" i="32" s="1"/>
  <c r="AQ211" i="51"/>
  <c r="AQ227" i="51" s="1"/>
  <c r="AQ132" i="45"/>
  <c r="AQ133" i="45" s="1"/>
  <c r="AQ134" i="45" s="1"/>
  <c r="AP79" i="45" s="1"/>
  <c r="AQ148" i="45" s="1"/>
  <c r="AQ90" i="45"/>
  <c r="AP129" i="45"/>
  <c r="AP131" i="45" s="1"/>
  <c r="AP140" i="45" s="1"/>
  <c r="AQ130" i="45"/>
  <c r="AQ212" i="51"/>
  <c r="AQ228" i="51" s="1"/>
  <c r="AQ132" i="46"/>
  <c r="AQ133" i="46" s="1"/>
  <c r="AQ134" i="46" s="1"/>
  <c r="AP79" i="46" s="1"/>
  <c r="AQ148" i="46" s="1"/>
  <c r="AQ90" i="46"/>
  <c r="AQ130" i="46"/>
  <c r="AP129" i="46"/>
  <c r="AP131" i="46" s="1"/>
  <c r="AP140" i="46" s="1"/>
  <c r="AQ215" i="51"/>
  <c r="AQ231" i="51" s="1"/>
  <c r="AQ90" i="49"/>
  <c r="AQ132" i="49"/>
  <c r="AQ133" i="49" s="1"/>
  <c r="AQ134" i="49" s="1"/>
  <c r="AP79" i="49" s="1"/>
  <c r="AQ148" i="49" s="1"/>
  <c r="AP129" i="49"/>
  <c r="AP131" i="49" s="1"/>
  <c r="AP140" i="49" s="1"/>
  <c r="AQ130" i="49"/>
  <c r="AR119" i="46"/>
  <c r="AR116" i="46"/>
  <c r="AR114" i="46"/>
  <c r="AR115" i="46" s="1"/>
  <c r="AQ50" i="59"/>
  <c r="AQ87" i="33"/>
  <c r="AQ53" i="33"/>
  <c r="AQ54" i="59" s="1"/>
  <c r="AQ52" i="33"/>
  <c r="AQ53" i="59" s="1"/>
  <c r="AQ369" i="33"/>
  <c r="AQ375" i="33" s="1"/>
  <c r="AQ376" i="33" s="1"/>
  <c r="AQ93" i="47"/>
  <c r="AQ94" i="47" s="1"/>
  <c r="AQ91" i="47"/>
  <c r="AQ208" i="51"/>
  <c r="AQ224" i="51" s="1"/>
  <c r="AQ132" i="43"/>
  <c r="AQ133" i="43" s="1"/>
  <c r="AQ134" i="43" s="1"/>
  <c r="AP79" i="43" s="1"/>
  <c r="AQ148" i="43" s="1"/>
  <c r="AQ90" i="43"/>
  <c r="AQ130" i="43"/>
  <c r="AP129" i="43"/>
  <c r="AP131" i="43" s="1"/>
  <c r="AP140" i="43" s="1"/>
  <c r="AQ210" i="51"/>
  <c r="AQ226" i="51" s="1"/>
  <c r="AQ132" i="44"/>
  <c r="AQ133" i="44" s="1"/>
  <c r="AQ134" i="44" s="1"/>
  <c r="AP79" i="44" s="1"/>
  <c r="AQ148" i="44" s="1"/>
  <c r="AQ90" i="44"/>
  <c r="AQ130" i="44"/>
  <c r="AP129" i="44"/>
  <c r="AP131" i="44" s="1"/>
  <c r="AP140" i="44" s="1"/>
  <c r="AQ93" i="42"/>
  <c r="AQ94" i="42" s="1"/>
  <c r="AQ91" i="42"/>
  <c r="AR288" i="51"/>
  <c r="AR290" i="51"/>
  <c r="AR119" i="45"/>
  <c r="AR116" i="45"/>
  <c r="AR114" i="45"/>
  <c r="AR115" i="45" s="1"/>
  <c r="AR119" i="41"/>
  <c r="AR116" i="41"/>
  <c r="AR114" i="41"/>
  <c r="AR115" i="41" s="1"/>
  <c r="AQ204" i="51"/>
  <c r="AQ220" i="51" s="1"/>
  <c r="AQ90" i="1"/>
  <c r="AQ132" i="1"/>
  <c r="AQ133" i="1" s="1"/>
  <c r="AQ134" i="1" s="1"/>
  <c r="AP129" i="1"/>
  <c r="AQ130" i="1"/>
  <c r="AR119" i="48"/>
  <c r="AR116" i="48"/>
  <c r="AR114" i="48"/>
  <c r="AR115" i="48" s="1"/>
  <c r="AR119" i="43"/>
  <c r="AR116" i="43"/>
  <c r="AR114" i="43"/>
  <c r="AR115" i="43" s="1"/>
  <c r="AR116" i="47"/>
  <c r="AR119" i="47"/>
  <c r="AR114" i="47"/>
  <c r="AR115" i="47" s="1"/>
  <c r="DI49" i="57"/>
  <c r="DI61" i="57" s="1"/>
  <c r="AR39" i="33"/>
  <c r="AR67" i="1"/>
  <c r="AR45" i="33" s="1"/>
  <c r="AR77" i="1"/>
  <c r="AR128" i="1"/>
  <c r="AR78" i="1"/>
  <c r="AR112" i="1"/>
  <c r="AR119" i="49"/>
  <c r="AR116" i="49"/>
  <c r="AR114" i="49"/>
  <c r="AR115" i="49" s="1"/>
  <c r="AP79" i="1" l="1"/>
  <c r="AQ148" i="1" s="1"/>
  <c r="AQ136" i="1"/>
  <c r="AR121" i="41"/>
  <c r="AR124" i="41"/>
  <c r="AR102" i="41"/>
  <c r="AR71" i="41" s="1"/>
  <c r="AR70" i="41" s="1"/>
  <c r="AQ93" i="46"/>
  <c r="AQ94" i="46" s="1"/>
  <c r="AQ91" i="46"/>
  <c r="AQ93" i="44"/>
  <c r="AQ94" i="44" s="1"/>
  <c r="AQ91" i="44"/>
  <c r="AR124" i="49"/>
  <c r="AR102" i="49"/>
  <c r="AR71" i="49" s="1"/>
  <c r="AR70" i="49" s="1"/>
  <c r="AR121" i="49"/>
  <c r="AR102" i="42"/>
  <c r="AR71" i="42" s="1"/>
  <c r="AR70" i="42" s="1"/>
  <c r="AR124" i="42"/>
  <c r="AR121" i="42"/>
  <c r="AR102" i="43"/>
  <c r="AR71" i="43" s="1"/>
  <c r="AR70" i="43" s="1"/>
  <c r="AR124" i="43"/>
  <c r="AR121" i="43"/>
  <c r="AQ93" i="41"/>
  <c r="AQ94" i="41" s="1"/>
  <c r="AQ91" i="41"/>
  <c r="AR116" i="1"/>
  <c r="AR119" i="1"/>
  <c r="AR114" i="1"/>
  <c r="AR115" i="1" s="1"/>
  <c r="AQ93" i="43"/>
  <c r="AQ94" i="43" s="1"/>
  <c r="AQ91" i="43"/>
  <c r="AR121" i="47"/>
  <c r="AR102" i="47"/>
  <c r="AR71" i="47" s="1"/>
  <c r="AR70" i="47" s="1"/>
  <c r="AR124" i="47"/>
  <c r="AR102" i="40"/>
  <c r="AR71" i="40" s="1"/>
  <c r="AR70" i="40" s="1"/>
  <c r="AR124" i="40"/>
  <c r="AR121" i="40"/>
  <c r="AR121" i="45"/>
  <c r="AR124" i="45"/>
  <c r="AR102" i="45"/>
  <c r="AR71" i="45" s="1"/>
  <c r="AR70" i="45" s="1"/>
  <c r="AR292" i="51"/>
  <c r="AR295" i="51"/>
  <c r="AR299" i="51"/>
  <c r="AR300" i="51"/>
  <c r="AR296" i="51"/>
  <c r="AR294" i="51"/>
  <c r="AR301" i="51"/>
  <c r="AR293" i="51"/>
  <c r="AR291" i="51"/>
  <c r="AR304" i="51" s="1"/>
  <c r="AR297" i="51"/>
  <c r="AR298" i="51"/>
  <c r="AR121" i="48"/>
  <c r="AR102" i="48"/>
  <c r="AR71" i="48" s="1"/>
  <c r="AR70" i="48" s="1"/>
  <c r="AR124" i="48"/>
  <c r="AR102" i="46"/>
  <c r="AR71" i="46" s="1"/>
  <c r="AR70" i="46" s="1"/>
  <c r="AR124" i="46"/>
  <c r="AR121" i="46"/>
  <c r="AQ93" i="49"/>
  <c r="AQ94" i="49" s="1"/>
  <c r="AQ91" i="49"/>
  <c r="AQ93" i="45"/>
  <c r="AQ94" i="45" s="1"/>
  <c r="AQ91" i="45"/>
  <c r="AR102" i="32"/>
  <c r="AR71" i="32" s="1"/>
  <c r="AR70" i="32" s="1"/>
  <c r="AR124" i="32"/>
  <c r="AR121" i="32"/>
  <c r="AQ93" i="48"/>
  <c r="AQ94" i="48" s="1"/>
  <c r="AQ91" i="48"/>
  <c r="AP72" i="59"/>
  <c r="AP140" i="40"/>
  <c r="AQ93" i="1"/>
  <c r="AQ94" i="1" s="1"/>
  <c r="AQ91" i="1"/>
  <c r="AR48" i="59"/>
  <c r="AP131" i="1"/>
  <c r="AP140" i="1" s="1"/>
  <c r="AP137" i="1"/>
  <c r="AQ93" i="40"/>
  <c r="AQ94" i="40" s="1"/>
  <c r="AQ91" i="40"/>
  <c r="AR102" i="44"/>
  <c r="AR71" i="44" s="1"/>
  <c r="AR70" i="44" s="1"/>
  <c r="AR124" i="44"/>
  <c r="AR121" i="44"/>
  <c r="AR308" i="51" l="1"/>
  <c r="AR305" i="51"/>
  <c r="AR309" i="51" s="1"/>
  <c r="AR158" i="33"/>
  <c r="AR86" i="42"/>
  <c r="AR166" i="33"/>
  <c r="AR86" i="49"/>
  <c r="AR157" i="33"/>
  <c r="AR86" i="41"/>
  <c r="AR160" i="33"/>
  <c r="AR86" i="40"/>
  <c r="AR161" i="33"/>
  <c r="AR86" i="44"/>
  <c r="AR159" i="33"/>
  <c r="AR86" i="43"/>
  <c r="AR156" i="33"/>
  <c r="AR86" i="32"/>
  <c r="AR163" i="33"/>
  <c r="AR86" i="46"/>
  <c r="AR162" i="33"/>
  <c r="AR86" i="45"/>
  <c r="AR164" i="33"/>
  <c r="AR86" i="47"/>
  <c r="AR165" i="33"/>
  <c r="AR86" i="48"/>
  <c r="AR102" i="1"/>
  <c r="AR71" i="1" s="1"/>
  <c r="AR124" i="1"/>
  <c r="AR121" i="1"/>
  <c r="AR124" i="33" s="1"/>
  <c r="AR101" i="33" s="1"/>
  <c r="AR56" i="33" l="1"/>
  <c r="AR70" i="1"/>
  <c r="AR5" i="59" s="1"/>
  <c r="AR240" i="33"/>
  <c r="AR225" i="33"/>
  <c r="AR155" i="33"/>
  <c r="AR86" i="1"/>
  <c r="AR246" i="33"/>
  <c r="AR231" i="33"/>
  <c r="AR245" i="33"/>
  <c r="AR230" i="33"/>
  <c r="AR250" i="33"/>
  <c r="AR235" i="33"/>
  <c r="AR248" i="33"/>
  <c r="AR233" i="33"/>
  <c r="AR247" i="33"/>
  <c r="AR232" i="33"/>
  <c r="AR244" i="33"/>
  <c r="AR229" i="33"/>
  <c r="AR241" i="33"/>
  <c r="AR226" i="33"/>
  <c r="AR249" i="33"/>
  <c r="AR234" i="33"/>
  <c r="AR242" i="33"/>
  <c r="AR227" i="33"/>
  <c r="AR243" i="33"/>
  <c r="AR228" i="33"/>
  <c r="AR310" i="51"/>
  <c r="AR306" i="51"/>
  <c r="AR55" i="59" l="1"/>
  <c r="AR55" i="33"/>
  <c r="AS59" i="33"/>
  <c r="AR354" i="51"/>
  <c r="AR346" i="51"/>
  <c r="AR352" i="51"/>
  <c r="AR355" i="51"/>
  <c r="AR344" i="51"/>
  <c r="AR350" i="51"/>
  <c r="AR347" i="51"/>
  <c r="AR351" i="51"/>
  <c r="AR348" i="51"/>
  <c r="AR345" i="51"/>
  <c r="AR353" i="51"/>
  <c r="AR349" i="51"/>
  <c r="AR167" i="33"/>
  <c r="AR184" i="33"/>
  <c r="AR239" i="33"/>
  <c r="AR251" i="33" s="1"/>
  <c r="AR224" i="33"/>
  <c r="AR236" i="33" s="1"/>
  <c r="AR56" i="59"/>
  <c r="AR57" i="33"/>
  <c r="AR57" i="59" s="1"/>
  <c r="AR64" i="33"/>
  <c r="AR61" i="59" l="1"/>
  <c r="AR65" i="33"/>
  <c r="AS84" i="33" s="1"/>
  <c r="AR113" i="33"/>
  <c r="AR119" i="33" s="1"/>
  <c r="AR185" i="33"/>
  <c r="AR114" i="33" s="1"/>
  <c r="AR186" i="33"/>
  <c r="AS60" i="33"/>
  <c r="AT61" i="33"/>
  <c r="AR71" i="33"/>
  <c r="AT59" i="59" l="1"/>
  <c r="AU62" i="33"/>
  <c r="AU60" i="59" s="1"/>
  <c r="AR63" i="59"/>
  <c r="AR70" i="33"/>
  <c r="AS58" i="59"/>
  <c r="AS4" i="56"/>
  <c r="AS9" i="55"/>
  <c r="AS91" i="33"/>
  <c r="AS8" i="55" l="1"/>
  <c r="AS107" i="1"/>
  <c r="AS107" i="41"/>
  <c r="AS106" i="41" s="1"/>
  <c r="AS109" i="41" s="1"/>
  <c r="AS103" i="41" s="1"/>
  <c r="AS107" i="32"/>
  <c r="AS106" i="32" s="1"/>
  <c r="AS109" i="32" s="1"/>
  <c r="AS103" i="32" s="1"/>
  <c r="AS107" i="43"/>
  <c r="AS106" i="43" s="1"/>
  <c r="AS109" i="43" s="1"/>
  <c r="AS103" i="43" s="1"/>
  <c r="AS107" i="42"/>
  <c r="AS106" i="42" s="1"/>
  <c r="AS109" i="42" s="1"/>
  <c r="AS103" i="42" s="1"/>
  <c r="AS107" i="47"/>
  <c r="AS106" i="47" s="1"/>
  <c r="AS109" i="47" s="1"/>
  <c r="AS103" i="47" s="1"/>
  <c r="AS107" i="44"/>
  <c r="AS106" i="44" s="1"/>
  <c r="AS109" i="44" s="1"/>
  <c r="AS103" i="44" s="1"/>
  <c r="AS107" i="40"/>
  <c r="AS106" i="40" s="1"/>
  <c r="AS109" i="40" s="1"/>
  <c r="AS103" i="40" s="1"/>
  <c r="AS107" i="45"/>
  <c r="AS106" i="45" s="1"/>
  <c r="AS109" i="45" s="1"/>
  <c r="AS103" i="45" s="1"/>
  <c r="AS107" i="46"/>
  <c r="AS106" i="46" s="1"/>
  <c r="AS109" i="46" s="1"/>
  <c r="AS103" i="46" s="1"/>
  <c r="AS107" i="48"/>
  <c r="AS106" i="48" s="1"/>
  <c r="AS109" i="48" s="1"/>
  <c r="AS103" i="48" s="1"/>
  <c r="AS107" i="49"/>
  <c r="AS106" i="49" s="1"/>
  <c r="AS109" i="49" s="1"/>
  <c r="AS103" i="49" s="1"/>
  <c r="AR62" i="59"/>
  <c r="AR81" i="1"/>
  <c r="AR62" i="1" s="1"/>
  <c r="AR63" i="1" s="1"/>
  <c r="AR81" i="32"/>
  <c r="AR62" i="32" s="1"/>
  <c r="AR63" i="32" s="1"/>
  <c r="AR81" i="41"/>
  <c r="AR62" i="41" s="1"/>
  <c r="AR63" i="41" s="1"/>
  <c r="AR81" i="40"/>
  <c r="AR62" i="40" s="1"/>
  <c r="AR63" i="40" s="1"/>
  <c r="AR81" i="42"/>
  <c r="AR62" i="42" s="1"/>
  <c r="AR63" i="42" s="1"/>
  <c r="AR81" i="47"/>
  <c r="AR62" i="47" s="1"/>
  <c r="AR63" i="47" s="1"/>
  <c r="AR81" i="44"/>
  <c r="AR62" i="44" s="1"/>
  <c r="AR63" i="44" s="1"/>
  <c r="AR81" i="46"/>
  <c r="AR62" i="46" s="1"/>
  <c r="AR63" i="46" s="1"/>
  <c r="AR81" i="43"/>
  <c r="AR62" i="43" s="1"/>
  <c r="AR63" i="43" s="1"/>
  <c r="AR81" i="45"/>
  <c r="AR62" i="45" s="1"/>
  <c r="AR63" i="45" s="1"/>
  <c r="AR3" i="56"/>
  <c r="AR81" i="48"/>
  <c r="AR62" i="48" s="1"/>
  <c r="AR63" i="48" s="1"/>
  <c r="AR81" i="49"/>
  <c r="AR62" i="49" s="1"/>
  <c r="AR63" i="49" s="1"/>
  <c r="AS72" i="33"/>
  <c r="AR64" i="46" l="1"/>
  <c r="AR65" i="46" s="1"/>
  <c r="AR68" i="46" s="1"/>
  <c r="AR155" i="46"/>
  <c r="AR155" i="1"/>
  <c r="AR64" i="1"/>
  <c r="AR65" i="1" s="1"/>
  <c r="AR64" i="32"/>
  <c r="AR65" i="32" s="1"/>
  <c r="AR68" i="32" s="1"/>
  <c r="AR155" i="32"/>
  <c r="AR64" i="48"/>
  <c r="AR65" i="48" s="1"/>
  <c r="AR68" i="48" s="1"/>
  <c r="AR155" i="48"/>
  <c r="AR155" i="47"/>
  <c r="AR64" i="47"/>
  <c r="AR65" i="47" s="1"/>
  <c r="AR68" i="47" s="1"/>
  <c r="AS101" i="40"/>
  <c r="AS214" i="33" s="1"/>
  <c r="AS66" i="40"/>
  <c r="AR155" i="49"/>
  <c r="AR64" i="49"/>
  <c r="AR65" i="49" s="1"/>
  <c r="AR68" i="49" s="1"/>
  <c r="AR37" i="56"/>
  <c r="AR38" i="56" s="1"/>
  <c r="AR55" i="56"/>
  <c r="AR56" i="56" s="1"/>
  <c r="AR47" i="56"/>
  <c r="AR42" i="56"/>
  <c r="AR43" i="56" s="1"/>
  <c r="AR64" i="42"/>
  <c r="AR65" i="42" s="1"/>
  <c r="AR68" i="42" s="1"/>
  <c r="AR155" i="42"/>
  <c r="AS101" i="47"/>
  <c r="AS218" i="33" s="1"/>
  <c r="AS66" i="47"/>
  <c r="AR64" i="45"/>
  <c r="AR65" i="45" s="1"/>
  <c r="AR68" i="45" s="1"/>
  <c r="AR155" i="45"/>
  <c r="AS101" i="44"/>
  <c r="AS215" i="33" s="1"/>
  <c r="AS66" i="44"/>
  <c r="AR64" i="41"/>
  <c r="AR65" i="41" s="1"/>
  <c r="AR68" i="41" s="1"/>
  <c r="AR155" i="41"/>
  <c r="AS101" i="46"/>
  <c r="AS217" i="33" s="1"/>
  <c r="AS66" i="46"/>
  <c r="AS101" i="32"/>
  <c r="AS210" i="33" s="1"/>
  <c r="AS66" i="32"/>
  <c r="AS64" i="59"/>
  <c r="AR155" i="44"/>
  <c r="AR64" i="44"/>
  <c r="AR65" i="44" s="1"/>
  <c r="AR68" i="44" s="1"/>
  <c r="AS101" i="48"/>
  <c r="AS219" i="33" s="1"/>
  <c r="AS66" i="48"/>
  <c r="AS101" i="43"/>
  <c r="AS213" i="33" s="1"/>
  <c r="AS66" i="43"/>
  <c r="AS97" i="33"/>
  <c r="AS106" i="1"/>
  <c r="AR155" i="43"/>
  <c r="AR64" i="43"/>
  <c r="AR65" i="43" s="1"/>
  <c r="AR68" i="43" s="1"/>
  <c r="AR155" i="40"/>
  <c r="AR64" i="40"/>
  <c r="AR65" i="40" s="1"/>
  <c r="AR68" i="40" s="1"/>
  <c r="AS101" i="49"/>
  <c r="AS220" i="33" s="1"/>
  <c r="AS66" i="49"/>
  <c r="AS101" i="45"/>
  <c r="AS216" i="33" s="1"/>
  <c r="AS66" i="45"/>
  <c r="AS101" i="42"/>
  <c r="AS212" i="33" s="1"/>
  <c r="AS66" i="42"/>
  <c r="AS101" i="41"/>
  <c r="AS211" i="33" s="1"/>
  <c r="AS66" i="41"/>
  <c r="AS90" i="33"/>
  <c r="AS83" i="33"/>
  <c r="AS41" i="56" l="1"/>
  <c r="AR139" i="49"/>
  <c r="AR73" i="49"/>
  <c r="AS74" i="49" s="1"/>
  <c r="AR139" i="41"/>
  <c r="AR73" i="41"/>
  <c r="AS74" i="41" s="1"/>
  <c r="AR84" i="42"/>
  <c r="AR139" i="42"/>
  <c r="AR73" i="42"/>
  <c r="AS74" i="42" s="1"/>
  <c r="AS96" i="33"/>
  <c r="AS104" i="33" s="1"/>
  <c r="AS109" i="1"/>
  <c r="AS103" i="1" s="1"/>
  <c r="AR139" i="45"/>
  <c r="AR73" i="45"/>
  <c r="AS74" i="45" s="1"/>
  <c r="AR139" i="32"/>
  <c r="AR73" i="32"/>
  <c r="AS74" i="32" s="1"/>
  <c r="AR59" i="56"/>
  <c r="AR60" i="56"/>
  <c r="AR133" i="33" s="1"/>
  <c r="AR139" i="40"/>
  <c r="AR73" i="40"/>
  <c r="AS74" i="40" s="1"/>
  <c r="AR73" i="48"/>
  <c r="AS74" i="48" s="1"/>
  <c r="AR139" i="48"/>
  <c r="AS46" i="56"/>
  <c r="AR49" i="56"/>
  <c r="AR73" i="43"/>
  <c r="AS74" i="43" s="1"/>
  <c r="AR139" i="43"/>
  <c r="AR68" i="1"/>
  <c r="AR43" i="33"/>
  <c r="AR52" i="56"/>
  <c r="AR73" i="47"/>
  <c r="AS74" i="47" s="1"/>
  <c r="AR139" i="47"/>
  <c r="AR73" i="44"/>
  <c r="AS74" i="44" s="1"/>
  <c r="AR139" i="44"/>
  <c r="AR139" i="46"/>
  <c r="AR73" i="46"/>
  <c r="AS74" i="46" s="1"/>
  <c r="AS101" i="1" l="1"/>
  <c r="AS209" i="33" s="1"/>
  <c r="AS66" i="1"/>
  <c r="AS281" i="51"/>
  <c r="AS85" i="40"/>
  <c r="AS61" i="40"/>
  <c r="AS277" i="51"/>
  <c r="AS85" i="32"/>
  <c r="AS61" i="32"/>
  <c r="AS285" i="51"/>
  <c r="AS85" i="47"/>
  <c r="AS61" i="47"/>
  <c r="AS283" i="51"/>
  <c r="AS85" i="45"/>
  <c r="AS61" i="45"/>
  <c r="AR87" i="42"/>
  <c r="AR88" i="42"/>
  <c r="AR84" i="44"/>
  <c r="AS278" i="51"/>
  <c r="AS85" i="41"/>
  <c r="AS61" i="41"/>
  <c r="AR84" i="47"/>
  <c r="AS287" i="51"/>
  <c r="AS85" i="49"/>
  <c r="AS61" i="49"/>
  <c r="AR132" i="33"/>
  <c r="AR75" i="59" s="1"/>
  <c r="AR61" i="56"/>
  <c r="AR84" i="32"/>
  <c r="AR46" i="33"/>
  <c r="AR49" i="59" s="1"/>
  <c r="AR139" i="1"/>
  <c r="AR73" i="1"/>
  <c r="AS74" i="1" s="1"/>
  <c r="AR84" i="40"/>
  <c r="AR84" i="43"/>
  <c r="AS282" i="51"/>
  <c r="AS85" i="44"/>
  <c r="AS61" i="44"/>
  <c r="AR84" i="45"/>
  <c r="AS279" i="51"/>
  <c r="AS85" i="42"/>
  <c r="AS61" i="42"/>
  <c r="AR84" i="41"/>
  <c r="AR84" i="49"/>
  <c r="AS284" i="51"/>
  <c r="AS85" i="46"/>
  <c r="AS61" i="46"/>
  <c r="AR84" i="46"/>
  <c r="AR38" i="33"/>
  <c r="AR44" i="33"/>
  <c r="AR40" i="33"/>
  <c r="AR42" i="33"/>
  <c r="AR47" i="59" s="1"/>
  <c r="AS280" i="51"/>
  <c r="AS85" i="43"/>
  <c r="AS61" i="43"/>
  <c r="AR48" i="56"/>
  <c r="AS286" i="51"/>
  <c r="AS85" i="48"/>
  <c r="AS61" i="48"/>
  <c r="AR84" i="48"/>
  <c r="DJ51" i="57" l="1"/>
  <c r="AS67" i="41"/>
  <c r="AS78" i="41"/>
  <c r="AS77" i="41"/>
  <c r="AS128" i="41"/>
  <c r="AS112" i="41"/>
  <c r="AR134" i="33"/>
  <c r="AR76" i="59" s="1"/>
  <c r="AR62" i="56"/>
  <c r="AR135" i="33" s="1"/>
  <c r="AR87" i="47"/>
  <c r="AR88" i="47"/>
  <c r="AR207" i="51"/>
  <c r="AR223" i="51" s="1"/>
  <c r="AR132" i="42"/>
  <c r="AR133" i="42" s="1"/>
  <c r="AR134" i="42" s="1"/>
  <c r="AQ79" i="42" s="1"/>
  <c r="AR148" i="42" s="1"/>
  <c r="AR90" i="42"/>
  <c r="AQ129" i="42"/>
  <c r="AQ131" i="42" s="1"/>
  <c r="AQ140" i="42" s="1"/>
  <c r="AR130" i="42"/>
  <c r="DJ52" i="57"/>
  <c r="AS77" i="42"/>
  <c r="AS67" i="42"/>
  <c r="AS128" i="42"/>
  <c r="AS78" i="42"/>
  <c r="AS112" i="42"/>
  <c r="DJ55" i="57"/>
  <c r="AS67" i="44"/>
  <c r="AS78" i="44"/>
  <c r="AS77" i="44"/>
  <c r="AS128" i="44"/>
  <c r="AS112" i="44"/>
  <c r="AR87" i="46"/>
  <c r="AR88" i="46"/>
  <c r="AR87" i="41"/>
  <c r="AR88" i="41"/>
  <c r="DJ54" i="57"/>
  <c r="AS67" i="40"/>
  <c r="AS128" i="40"/>
  <c r="AS78" i="40"/>
  <c r="AS77" i="40"/>
  <c r="AS112" i="40"/>
  <c r="AS276" i="51"/>
  <c r="AS85" i="1"/>
  <c r="AS49" i="33" s="1"/>
  <c r="AS51" i="59" s="1"/>
  <c r="AS61" i="1"/>
  <c r="AR87" i="49"/>
  <c r="AR88" i="49"/>
  <c r="DJ56" i="57"/>
  <c r="AS128" i="45"/>
  <c r="AS77" i="45"/>
  <c r="AS78" i="45"/>
  <c r="AS67" i="45"/>
  <c r="AS112" i="45"/>
  <c r="DJ58" i="57"/>
  <c r="AS67" i="47"/>
  <c r="AS128" i="47"/>
  <c r="AS77" i="47"/>
  <c r="AS78" i="47"/>
  <c r="AS112" i="47"/>
  <c r="DJ60" i="57"/>
  <c r="AS67" i="49"/>
  <c r="AS77" i="49"/>
  <c r="AS128" i="49"/>
  <c r="AS78" i="49"/>
  <c r="AS112" i="49"/>
  <c r="DJ57" i="57"/>
  <c r="AS67" i="46"/>
  <c r="AS78" i="46"/>
  <c r="AS128" i="46"/>
  <c r="AS77" i="46"/>
  <c r="AS112" i="46"/>
  <c r="AR87" i="44"/>
  <c r="AR88" i="44"/>
  <c r="AR88" i="45"/>
  <c r="AR87" i="45"/>
  <c r="AR84" i="1"/>
  <c r="DJ53" i="57"/>
  <c r="AS67" i="43"/>
  <c r="AS78" i="43"/>
  <c r="AS128" i="43"/>
  <c r="AS77" i="43"/>
  <c r="AS112" i="43"/>
  <c r="DJ50" i="57"/>
  <c r="AS77" i="32"/>
  <c r="AS78" i="32"/>
  <c r="AS128" i="32"/>
  <c r="AS67" i="32"/>
  <c r="AS112" i="32"/>
  <c r="DJ59" i="57"/>
  <c r="AS67" i="48"/>
  <c r="AS78" i="48"/>
  <c r="AS77" i="48"/>
  <c r="AS128" i="48"/>
  <c r="AS112" i="48"/>
  <c r="AR83" i="40"/>
  <c r="AR87" i="40"/>
  <c r="AR88" i="40"/>
  <c r="AR88" i="48"/>
  <c r="AR87" i="48"/>
  <c r="AR87" i="43"/>
  <c r="AR88" i="43"/>
  <c r="AR88" i="32"/>
  <c r="AR87" i="32"/>
  <c r="AS119" i="45" l="1"/>
  <c r="AS116" i="45"/>
  <c r="AS114" i="45"/>
  <c r="AS115" i="45" s="1"/>
  <c r="AR211" i="51"/>
  <c r="AR227" i="51" s="1"/>
  <c r="AR132" i="45"/>
  <c r="AR133" i="45" s="1"/>
  <c r="AR134" i="45" s="1"/>
  <c r="AQ79" i="45" s="1"/>
  <c r="AR148" i="45" s="1"/>
  <c r="AR90" i="45"/>
  <c r="AR130" i="45"/>
  <c r="AQ129" i="45"/>
  <c r="AQ131" i="45" s="1"/>
  <c r="AQ140" i="45" s="1"/>
  <c r="AR210" i="51"/>
  <c r="AR226" i="51" s="1"/>
  <c r="AR132" i="44"/>
  <c r="AR133" i="44" s="1"/>
  <c r="AR134" i="44" s="1"/>
  <c r="AQ79" i="44" s="1"/>
  <c r="AR148" i="44" s="1"/>
  <c r="AR90" i="44"/>
  <c r="AQ129" i="44"/>
  <c r="AQ131" i="44" s="1"/>
  <c r="AQ140" i="44" s="1"/>
  <c r="AR130" i="44"/>
  <c r="DJ49" i="57"/>
  <c r="DJ61" i="57" s="1"/>
  <c r="AS39" i="33"/>
  <c r="AS67" i="1"/>
  <c r="AS45" i="33" s="1"/>
  <c r="AS128" i="1"/>
  <c r="AS78" i="1"/>
  <c r="AS77" i="1"/>
  <c r="AS112" i="1"/>
  <c r="AR77" i="59"/>
  <c r="AS50" i="32"/>
  <c r="AS50" i="42"/>
  <c r="AS50" i="1"/>
  <c r="AS50" i="49"/>
  <c r="AS50" i="48"/>
  <c r="AS50" i="47"/>
  <c r="AS50" i="43"/>
  <c r="AS50" i="40"/>
  <c r="AS50" i="45"/>
  <c r="AS50" i="44"/>
  <c r="AS50" i="41"/>
  <c r="AS50" i="46"/>
  <c r="AS119" i="41"/>
  <c r="AS116" i="41"/>
  <c r="AS114" i="41"/>
  <c r="AS115" i="41" s="1"/>
  <c r="AR93" i="42"/>
  <c r="AR94" i="42" s="1"/>
  <c r="AR91" i="42"/>
  <c r="AS119" i="46"/>
  <c r="AS116" i="46"/>
  <c r="AS114" i="46"/>
  <c r="AS115" i="46" s="1"/>
  <c r="AS288" i="51"/>
  <c r="AR206" i="51"/>
  <c r="AR222" i="51" s="1"/>
  <c r="AR132" i="41"/>
  <c r="AR133" i="41" s="1"/>
  <c r="AR134" i="41" s="1"/>
  <c r="AQ79" i="41" s="1"/>
  <c r="AR148" i="41" s="1"/>
  <c r="AR90" i="41"/>
  <c r="AQ129" i="41"/>
  <c r="AQ131" i="41" s="1"/>
  <c r="AQ140" i="41" s="1"/>
  <c r="AR130" i="41"/>
  <c r="AR205" i="51"/>
  <c r="AR221" i="51" s="1"/>
  <c r="AR132" i="32"/>
  <c r="AR133" i="32" s="1"/>
  <c r="AR134" i="32" s="1"/>
  <c r="AQ79" i="32" s="1"/>
  <c r="AR148" i="32" s="1"/>
  <c r="AR90" i="32"/>
  <c r="AR130" i="32"/>
  <c r="AQ129" i="32"/>
  <c r="AQ131" i="32" s="1"/>
  <c r="AQ140" i="32" s="1"/>
  <c r="AR208" i="51"/>
  <c r="AR224" i="51" s="1"/>
  <c r="AR132" i="43"/>
  <c r="AR133" i="43" s="1"/>
  <c r="AR134" i="43" s="1"/>
  <c r="AQ79" i="43" s="1"/>
  <c r="AR148" i="43" s="1"/>
  <c r="AR90" i="43"/>
  <c r="AQ129" i="43"/>
  <c r="AQ131" i="43" s="1"/>
  <c r="AQ140" i="43" s="1"/>
  <c r="AR130" i="43"/>
  <c r="AR215" i="51"/>
  <c r="AR231" i="51" s="1"/>
  <c r="AR90" i="49"/>
  <c r="AR132" i="49"/>
  <c r="AR133" i="49" s="1"/>
  <c r="AR134" i="49" s="1"/>
  <c r="AQ79" i="49" s="1"/>
  <c r="AR148" i="49" s="1"/>
  <c r="AQ129" i="49"/>
  <c r="AQ131" i="49" s="1"/>
  <c r="AQ140" i="49" s="1"/>
  <c r="AR130" i="49"/>
  <c r="AS119" i="48"/>
  <c r="AS116" i="48"/>
  <c r="AS114" i="48"/>
  <c r="AS115" i="48" s="1"/>
  <c r="AR212" i="51"/>
  <c r="AR228" i="51" s="1"/>
  <c r="AR132" i="46"/>
  <c r="AR133" i="46" s="1"/>
  <c r="AR134" i="46" s="1"/>
  <c r="AQ79" i="46" s="1"/>
  <c r="AR148" i="46" s="1"/>
  <c r="AR90" i="46"/>
  <c r="AQ129" i="46"/>
  <c r="AQ131" i="46" s="1"/>
  <c r="AQ140" i="46" s="1"/>
  <c r="AR130" i="46"/>
  <c r="AR209" i="51"/>
  <c r="AR225" i="51" s="1"/>
  <c r="AR132" i="40"/>
  <c r="AR133" i="40" s="1"/>
  <c r="AR134" i="40" s="1"/>
  <c r="AQ79" i="40" s="1"/>
  <c r="AR148" i="40" s="1"/>
  <c r="AR90" i="40"/>
  <c r="AR130" i="40"/>
  <c r="AQ129" i="40"/>
  <c r="AQ131" i="40" s="1"/>
  <c r="AR213" i="51"/>
  <c r="AR229" i="51" s="1"/>
  <c r="AR132" i="47"/>
  <c r="AR133" i="47" s="1"/>
  <c r="AR134" i="47" s="1"/>
  <c r="AQ79" i="47" s="1"/>
  <c r="AR148" i="47" s="1"/>
  <c r="AR90" i="47"/>
  <c r="AR130" i="47"/>
  <c r="AQ129" i="47"/>
  <c r="AQ131" i="47" s="1"/>
  <c r="AQ140" i="47" s="1"/>
  <c r="AS119" i="32"/>
  <c r="AS116" i="32"/>
  <c r="AS114" i="32"/>
  <c r="AS115" i="32" s="1"/>
  <c r="AS116" i="42"/>
  <c r="AS119" i="42"/>
  <c r="AS114" i="42"/>
  <c r="AS115" i="42" s="1"/>
  <c r="AS119" i="44"/>
  <c r="AS116" i="44"/>
  <c r="AS114" i="44"/>
  <c r="AS115" i="44" s="1"/>
  <c r="AR48" i="33"/>
  <c r="AR88" i="1"/>
  <c r="AR87" i="1"/>
  <c r="AR51" i="33" s="1"/>
  <c r="AR52" i="59" s="1"/>
  <c r="AR214" i="51"/>
  <c r="AR230" i="51" s="1"/>
  <c r="AR132" i="48"/>
  <c r="AR133" i="48" s="1"/>
  <c r="AR134" i="48" s="1"/>
  <c r="AQ79" i="48" s="1"/>
  <c r="AR148" i="48" s="1"/>
  <c r="AR90" i="48"/>
  <c r="AR130" i="48"/>
  <c r="AQ129" i="48"/>
  <c r="AQ131" i="48" s="1"/>
  <c r="AQ140" i="48" s="1"/>
  <c r="AS116" i="40"/>
  <c r="AS119" i="40"/>
  <c r="AS114" i="40"/>
  <c r="AS115" i="40" s="1"/>
  <c r="AS116" i="49"/>
  <c r="AS119" i="49"/>
  <c r="AS114" i="49"/>
  <c r="AS115" i="49" s="1"/>
  <c r="AS116" i="47"/>
  <c r="AS119" i="47"/>
  <c r="AS114" i="47"/>
  <c r="AS115" i="47" s="1"/>
  <c r="AS116" i="43"/>
  <c r="AS119" i="43"/>
  <c r="AS114" i="43"/>
  <c r="AS115" i="43" s="1"/>
  <c r="AS116" i="1" l="1"/>
  <c r="AS119" i="1"/>
  <c r="AS114" i="1"/>
  <c r="AS115" i="1" s="1"/>
  <c r="AR93" i="49"/>
  <c r="AR94" i="49" s="1"/>
  <c r="AR91" i="49"/>
  <c r="AS293" i="51"/>
  <c r="AS300" i="51"/>
  <c r="AS301" i="51"/>
  <c r="AS291" i="51"/>
  <c r="AS296" i="51"/>
  <c r="AS295" i="51"/>
  <c r="AS299" i="51"/>
  <c r="AS297" i="51"/>
  <c r="AS294" i="51"/>
  <c r="AS298" i="51"/>
  <c r="AS292" i="51"/>
  <c r="AS102" i="44"/>
  <c r="AS71" i="44" s="1"/>
  <c r="AS70" i="44" s="1"/>
  <c r="AS124" i="44"/>
  <c r="AS121" i="44"/>
  <c r="AS290" i="51"/>
  <c r="AS102" i="46"/>
  <c r="AS71" i="46" s="1"/>
  <c r="AS70" i="46" s="1"/>
  <c r="AS124" i="46"/>
  <c r="AS121" i="46"/>
  <c r="AS102" i="43"/>
  <c r="AS71" i="43" s="1"/>
  <c r="AS70" i="43" s="1"/>
  <c r="AS124" i="43"/>
  <c r="AS121" i="43"/>
  <c r="AS121" i="47"/>
  <c r="AS124" i="47"/>
  <c r="AS102" i="47"/>
  <c r="AS71" i="47" s="1"/>
  <c r="AS70" i="47" s="1"/>
  <c r="AS121" i="40"/>
  <c r="AS102" i="40"/>
  <c r="AS71" i="40" s="1"/>
  <c r="AS70" i="40" s="1"/>
  <c r="AS124" i="40"/>
  <c r="AR93" i="43"/>
  <c r="AR94" i="43" s="1"/>
  <c r="AR91" i="43"/>
  <c r="AS124" i="32"/>
  <c r="AS102" i="32"/>
  <c r="AS71" i="32" s="1"/>
  <c r="AS70" i="32" s="1"/>
  <c r="AS121" i="32"/>
  <c r="AR93" i="47"/>
  <c r="AR94" i="47" s="1"/>
  <c r="AR91" i="47"/>
  <c r="AR93" i="41"/>
  <c r="AR94" i="41" s="1"/>
  <c r="AR91" i="41"/>
  <c r="AR93" i="45"/>
  <c r="AR94" i="45" s="1"/>
  <c r="AR91" i="45"/>
  <c r="AR50" i="59"/>
  <c r="AR53" i="33"/>
  <c r="AR54" i="59" s="1"/>
  <c r="AR52" i="33"/>
  <c r="AR53" i="59" s="1"/>
  <c r="AR87" i="33"/>
  <c r="AR369" i="33"/>
  <c r="AR375" i="33" s="1"/>
  <c r="AR376" i="33" s="1"/>
  <c r="AS102" i="42"/>
  <c r="AS71" i="42" s="1"/>
  <c r="AS70" i="42" s="1"/>
  <c r="AS121" i="42"/>
  <c r="AS124" i="42"/>
  <c r="AR93" i="46"/>
  <c r="AR94" i="46" s="1"/>
  <c r="AR91" i="46"/>
  <c r="AS102" i="41"/>
  <c r="AS71" i="41" s="1"/>
  <c r="AS70" i="41" s="1"/>
  <c r="AS121" i="41"/>
  <c r="AS124" i="41"/>
  <c r="AS48" i="59"/>
  <c r="AR93" i="44"/>
  <c r="AR94" i="44" s="1"/>
  <c r="AR91" i="44"/>
  <c r="AS124" i="49"/>
  <c r="AS121" i="49"/>
  <c r="AS102" i="49"/>
  <c r="AS71" i="49" s="1"/>
  <c r="AS70" i="49" s="1"/>
  <c r="AR93" i="48"/>
  <c r="AR94" i="48" s="1"/>
  <c r="AR91" i="48"/>
  <c r="AQ72" i="59"/>
  <c r="AQ140" i="40"/>
  <c r="AR93" i="40"/>
  <c r="AR94" i="40" s="1"/>
  <c r="AR91" i="40"/>
  <c r="AS121" i="48"/>
  <c r="AS102" i="48"/>
  <c r="AS71" i="48" s="1"/>
  <c r="AS70" i="48" s="1"/>
  <c r="AS124" i="48"/>
  <c r="AR204" i="51"/>
  <c r="AR220" i="51" s="1"/>
  <c r="AR90" i="1"/>
  <c r="AR132" i="1"/>
  <c r="AR133" i="1" s="1"/>
  <c r="AR134" i="1" s="1"/>
  <c r="AR130" i="1"/>
  <c r="AQ129" i="1"/>
  <c r="AR93" i="32"/>
  <c r="AR94" i="32" s="1"/>
  <c r="AR91" i="32"/>
  <c r="AS102" i="45"/>
  <c r="AS71" i="45" s="1"/>
  <c r="AS70" i="45" s="1"/>
  <c r="AS124" i="45"/>
  <c r="AS121" i="45"/>
  <c r="AQ79" i="1" l="1"/>
  <c r="AR148" i="1" s="1"/>
  <c r="AR136" i="1"/>
  <c r="AS159" i="33"/>
  <c r="AS86" i="43"/>
  <c r="AS163" i="33"/>
  <c r="AS86" i="46"/>
  <c r="AS156" i="33"/>
  <c r="AS86" i="32"/>
  <c r="AS304" i="51"/>
  <c r="AS305" i="51"/>
  <c r="AS309" i="51" s="1"/>
  <c r="AS158" i="33"/>
  <c r="AS86" i="42"/>
  <c r="AS162" i="33"/>
  <c r="AS86" i="45"/>
  <c r="AS160" i="33"/>
  <c r="AS86" i="40"/>
  <c r="AR93" i="1"/>
  <c r="AR94" i="1" s="1"/>
  <c r="AR91" i="1"/>
  <c r="AS165" i="33"/>
  <c r="AS86" i="48"/>
  <c r="AS161" i="33"/>
  <c r="AS86" i="44"/>
  <c r="AS166" i="33"/>
  <c r="AS86" i="49"/>
  <c r="AS102" i="1"/>
  <c r="AS71" i="1" s="1"/>
  <c r="AS124" i="1"/>
  <c r="AS121" i="1"/>
  <c r="AS124" i="33" s="1"/>
  <c r="AS101" i="33" s="1"/>
  <c r="AS157" i="33"/>
  <c r="AS86" i="41"/>
  <c r="AQ131" i="1"/>
  <c r="AQ140" i="1" s="1"/>
  <c r="AQ137" i="1"/>
  <c r="AS164" i="33"/>
  <c r="AS86" i="47"/>
  <c r="AS70" i="1" l="1"/>
  <c r="AS5" i="59" s="1"/>
  <c r="AS56" i="33"/>
  <c r="AS241" i="33"/>
  <c r="AS226" i="33"/>
  <c r="AS244" i="33"/>
  <c r="AS229" i="33"/>
  <c r="AS155" i="33"/>
  <c r="AS86" i="1"/>
  <c r="AS250" i="33"/>
  <c r="AS235" i="33"/>
  <c r="AS249" i="33"/>
  <c r="AS234" i="33"/>
  <c r="AS240" i="33"/>
  <c r="AS225" i="33"/>
  <c r="AS243" i="33"/>
  <c r="AS228" i="33"/>
  <c r="AS245" i="33"/>
  <c r="AS230" i="33"/>
  <c r="AS246" i="33"/>
  <c r="AS231" i="33"/>
  <c r="AS242" i="33"/>
  <c r="AS227" i="33"/>
  <c r="AS306" i="51"/>
  <c r="AS308" i="51"/>
  <c r="AS310" i="51" s="1"/>
  <c r="AS247" i="33"/>
  <c r="AS232" i="33"/>
  <c r="AS248" i="33"/>
  <c r="AS233" i="33"/>
  <c r="AS167" i="33" l="1"/>
  <c r="AS184" i="33"/>
  <c r="AS239" i="33"/>
  <c r="AS251" i="33" s="1"/>
  <c r="AS224" i="33"/>
  <c r="AS236" i="33" s="1"/>
  <c r="AS56" i="59"/>
  <c r="AS57" i="33"/>
  <c r="AS57" i="59" s="1"/>
  <c r="AS64" i="33"/>
  <c r="AS352" i="51"/>
  <c r="AS355" i="51"/>
  <c r="AS344" i="51"/>
  <c r="AS350" i="51"/>
  <c r="AS351" i="51"/>
  <c r="AS348" i="51"/>
  <c r="AS353" i="51"/>
  <c r="AS345" i="51"/>
  <c r="AS347" i="51"/>
  <c r="AS349" i="51"/>
  <c r="AS346" i="51"/>
  <c r="AS354" i="51"/>
  <c r="AS55" i="59"/>
  <c r="AS55" i="33"/>
  <c r="AT59" i="33"/>
  <c r="AS61" i="59" l="1"/>
  <c r="AS65" i="33"/>
  <c r="AT84" i="33" s="1"/>
  <c r="AS113" i="33"/>
  <c r="AS119" i="33" s="1"/>
  <c r="AS186" i="33"/>
  <c r="AS185" i="33"/>
  <c r="AS114" i="33" s="1"/>
  <c r="AU61" i="33"/>
  <c r="AT60" i="33"/>
  <c r="AS71" i="33"/>
  <c r="AU59" i="59" l="1"/>
  <c r="AV62" i="33"/>
  <c r="AV60" i="59" s="1"/>
  <c r="AS63" i="59"/>
  <c r="AS70" i="33"/>
  <c r="AT58" i="59"/>
  <c r="AT4" i="56"/>
  <c r="AT9" i="55"/>
  <c r="AT91" i="33"/>
  <c r="AT8" i="55" l="1"/>
  <c r="AT107" i="1"/>
  <c r="AT107" i="41"/>
  <c r="AT106" i="41" s="1"/>
  <c r="AT109" i="41" s="1"/>
  <c r="AT103" i="41" s="1"/>
  <c r="AT107" i="42"/>
  <c r="AT106" i="42" s="1"/>
  <c r="AT109" i="42" s="1"/>
  <c r="AT103" i="42" s="1"/>
  <c r="AT107" i="32"/>
  <c r="AT106" i="32" s="1"/>
  <c r="AT109" i="32" s="1"/>
  <c r="AT103" i="32" s="1"/>
  <c r="AT107" i="43"/>
  <c r="AT106" i="43" s="1"/>
  <c r="AT109" i="43" s="1"/>
  <c r="AT103" i="43" s="1"/>
  <c r="AT107" i="46"/>
  <c r="AT106" i="46" s="1"/>
  <c r="AT109" i="46" s="1"/>
  <c r="AT103" i="46" s="1"/>
  <c r="AT107" i="47"/>
  <c r="AT106" i="47" s="1"/>
  <c r="AT109" i="47" s="1"/>
  <c r="AT103" i="47" s="1"/>
  <c r="AT107" i="44"/>
  <c r="AT106" i="44" s="1"/>
  <c r="AT109" i="44" s="1"/>
  <c r="AT103" i="44" s="1"/>
  <c r="AT107" i="40"/>
  <c r="AT106" i="40" s="1"/>
  <c r="AT109" i="40" s="1"/>
  <c r="AT103" i="40" s="1"/>
  <c r="AT107" i="45"/>
  <c r="AT106" i="45" s="1"/>
  <c r="AT109" i="45" s="1"/>
  <c r="AT103" i="45" s="1"/>
  <c r="AT107" i="48"/>
  <c r="AT106" i="48" s="1"/>
  <c r="AT109" i="48" s="1"/>
  <c r="AT103" i="48" s="1"/>
  <c r="AT107" i="49"/>
  <c r="AT106" i="49" s="1"/>
  <c r="AT109" i="49" s="1"/>
  <c r="AT103" i="49" s="1"/>
  <c r="AS62" i="59"/>
  <c r="AS81" i="1"/>
  <c r="AS62" i="1" s="1"/>
  <c r="AS63" i="1" s="1"/>
  <c r="AS81" i="32"/>
  <c r="AS62" i="32" s="1"/>
  <c r="AS63" i="32" s="1"/>
  <c r="AS81" i="41"/>
  <c r="AS62" i="41" s="1"/>
  <c r="AS63" i="41" s="1"/>
  <c r="AS81" i="42"/>
  <c r="AS62" i="42" s="1"/>
  <c r="AS63" i="42" s="1"/>
  <c r="AS81" i="43"/>
  <c r="AS62" i="43" s="1"/>
  <c r="AS63" i="43" s="1"/>
  <c r="AS81" i="40"/>
  <c r="AS62" i="40" s="1"/>
  <c r="AS63" i="40" s="1"/>
  <c r="AS81" i="47"/>
  <c r="AS62" i="47" s="1"/>
  <c r="AS63" i="47" s="1"/>
  <c r="AS81" i="45"/>
  <c r="AS62" i="45" s="1"/>
  <c r="AS63" i="45" s="1"/>
  <c r="AS81" i="48"/>
  <c r="AS62" i="48" s="1"/>
  <c r="AS63" i="48" s="1"/>
  <c r="AS81" i="44"/>
  <c r="AS62" i="44" s="1"/>
  <c r="AS63" i="44" s="1"/>
  <c r="AS81" i="46"/>
  <c r="AS62" i="46" s="1"/>
  <c r="AS63" i="46" s="1"/>
  <c r="AS81" i="49"/>
  <c r="AS62" i="49" s="1"/>
  <c r="AS63" i="49" s="1"/>
  <c r="AS3" i="56"/>
  <c r="AT72" i="33"/>
  <c r="AS155" i="44" l="1"/>
  <c r="AS64" i="44"/>
  <c r="AS65" i="44" s="1"/>
  <c r="AS68" i="44" s="1"/>
  <c r="AS37" i="56"/>
  <c r="AS38" i="56" s="1"/>
  <c r="AS47" i="56"/>
  <c r="AS55" i="56"/>
  <c r="AS56" i="56" s="1"/>
  <c r="AS42" i="56"/>
  <c r="AS43" i="56" s="1"/>
  <c r="AS155" i="43"/>
  <c r="AS64" i="43"/>
  <c r="AS65" i="43" s="1"/>
  <c r="AS68" i="43" s="1"/>
  <c r="AS64" i="42"/>
  <c r="AS65" i="42" s="1"/>
  <c r="AS68" i="42" s="1"/>
  <c r="AS155" i="42"/>
  <c r="AS64" i="46"/>
  <c r="AS65" i="46" s="1"/>
  <c r="AS68" i="46" s="1"/>
  <c r="AS155" i="46"/>
  <c r="AT101" i="48"/>
  <c r="AT219" i="33" s="1"/>
  <c r="AT66" i="48"/>
  <c r="AS155" i="49"/>
  <c r="AS64" i="49"/>
  <c r="AS65" i="49" s="1"/>
  <c r="AS68" i="49" s="1"/>
  <c r="AT101" i="40"/>
  <c r="AT214" i="33" s="1"/>
  <c r="AT66" i="40"/>
  <c r="AS64" i="45"/>
  <c r="AS65" i="45" s="1"/>
  <c r="AS68" i="45" s="1"/>
  <c r="AS155" i="45"/>
  <c r="AS64" i="41"/>
  <c r="AS65" i="41" s="1"/>
  <c r="AS68" i="41" s="1"/>
  <c r="AS155" i="41"/>
  <c r="AT101" i="46"/>
  <c r="AT217" i="33" s="1"/>
  <c r="AT66" i="46"/>
  <c r="AS64" i="48"/>
  <c r="AS65" i="48" s="1"/>
  <c r="AS68" i="48" s="1"/>
  <c r="AS155" i="48"/>
  <c r="AT101" i="49"/>
  <c r="AT220" i="33" s="1"/>
  <c r="AT66" i="49"/>
  <c r="AT101" i="43"/>
  <c r="AT213" i="33" s="1"/>
  <c r="AT66" i="43"/>
  <c r="AS155" i="47"/>
  <c r="AS64" i="47"/>
  <c r="AS65" i="47" s="1"/>
  <c r="AS68" i="47" s="1"/>
  <c r="AS64" i="32"/>
  <c r="AS65" i="32" s="1"/>
  <c r="AS68" i="32" s="1"/>
  <c r="AS155" i="32"/>
  <c r="AT101" i="44"/>
  <c r="AT215" i="33" s="1"/>
  <c r="AT66" i="44"/>
  <c r="AT101" i="42"/>
  <c r="AT212" i="33" s="1"/>
  <c r="AT66" i="42"/>
  <c r="AT97" i="33"/>
  <c r="AT106" i="1"/>
  <c r="AT64" i="59"/>
  <c r="AS64" i="40"/>
  <c r="AS65" i="40" s="1"/>
  <c r="AS68" i="40" s="1"/>
  <c r="AS155" i="40"/>
  <c r="AS64" i="1"/>
  <c r="AS65" i="1" s="1"/>
  <c r="AS155" i="1"/>
  <c r="AT101" i="45"/>
  <c r="AT216" i="33" s="1"/>
  <c r="AT66" i="45"/>
  <c r="AT101" i="47"/>
  <c r="AT218" i="33" s="1"/>
  <c r="AT66" i="47"/>
  <c r="AT101" i="32"/>
  <c r="AT210" i="33" s="1"/>
  <c r="AT66" i="32"/>
  <c r="AT101" i="41"/>
  <c r="AT211" i="33" s="1"/>
  <c r="AT66" i="41"/>
  <c r="AT83" i="33"/>
  <c r="AT90" i="33"/>
  <c r="AS73" i="47" l="1"/>
  <c r="AT74" i="47" s="1"/>
  <c r="AS139" i="47"/>
  <c r="AS139" i="48"/>
  <c r="AS73" i="48"/>
  <c r="AT74" i="48" s="1"/>
  <c r="AS73" i="49"/>
  <c r="AT74" i="49" s="1"/>
  <c r="AS139" i="49"/>
  <c r="AS68" i="1"/>
  <c r="AS43" i="33"/>
  <c r="AT41" i="56"/>
  <c r="AS84" i="46"/>
  <c r="AS139" i="46"/>
  <c r="AS73" i="46"/>
  <c r="AT74" i="46" s="1"/>
  <c r="AS73" i="43"/>
  <c r="AT74" i="43" s="1"/>
  <c r="AS84" i="43"/>
  <c r="AS139" i="43"/>
  <c r="AS49" i="56"/>
  <c r="AT46" i="56"/>
  <c r="AT96" i="33"/>
  <c r="AT104" i="33" s="1"/>
  <c r="AT109" i="1"/>
  <c r="AT103" i="1" s="1"/>
  <c r="AS59" i="56"/>
  <c r="AS60" i="56"/>
  <c r="AS133" i="33" s="1"/>
  <c r="AS139" i="40"/>
  <c r="AS73" i="40"/>
  <c r="AT74" i="40" s="1"/>
  <c r="AS139" i="42"/>
  <c r="AS73" i="42"/>
  <c r="AT74" i="42" s="1"/>
  <c r="AS139" i="44"/>
  <c r="AS73" i="44"/>
  <c r="AT74" i="44" s="1"/>
  <c r="AS73" i="41"/>
  <c r="AT74" i="41" s="1"/>
  <c r="AS84" i="41"/>
  <c r="AS139" i="41"/>
  <c r="AS73" i="45"/>
  <c r="AT74" i="45" s="1"/>
  <c r="AS139" i="45"/>
  <c r="AS52" i="56"/>
  <c r="AS84" i="32"/>
  <c r="AS139" i="32"/>
  <c r="AS73" i="32"/>
  <c r="AT74" i="32" s="1"/>
  <c r="AS87" i="43" l="1"/>
  <c r="AS88" i="43"/>
  <c r="AT277" i="51"/>
  <c r="AT85" i="32"/>
  <c r="AT61" i="32"/>
  <c r="AS38" i="33"/>
  <c r="AS44" i="33"/>
  <c r="AS42" i="33"/>
  <c r="AS47" i="59" s="1"/>
  <c r="AS40" i="33"/>
  <c r="AS88" i="32"/>
  <c r="AS87" i="32"/>
  <c r="AS84" i="45"/>
  <c r="AS87" i="41"/>
  <c r="AS88" i="41"/>
  <c r="AS84" i="49"/>
  <c r="AS48" i="56"/>
  <c r="AT280" i="51"/>
  <c r="AT85" i="43"/>
  <c r="AT61" i="43"/>
  <c r="AT283" i="51"/>
  <c r="AT85" i="45"/>
  <c r="AT61" i="45"/>
  <c r="AS46" i="33"/>
  <c r="AS49" i="59" s="1"/>
  <c r="AS73" i="1"/>
  <c r="AT74" i="1" s="1"/>
  <c r="AS139" i="1"/>
  <c r="AT279" i="51"/>
  <c r="AT85" i="42"/>
  <c r="AT61" i="42"/>
  <c r="AS84" i="40"/>
  <c r="AT287" i="51"/>
  <c r="AT85" i="49"/>
  <c r="AT61" i="49"/>
  <c r="AS84" i="42"/>
  <c r="AT281" i="51"/>
  <c r="AT85" i="40"/>
  <c r="AT61" i="40"/>
  <c r="AS84" i="48"/>
  <c r="AT101" i="1"/>
  <c r="AT209" i="33" s="1"/>
  <c r="AT66" i="1"/>
  <c r="AS87" i="46"/>
  <c r="AS88" i="46"/>
  <c r="AT282" i="51"/>
  <c r="AT85" i="44"/>
  <c r="AT61" i="44"/>
  <c r="AT286" i="51"/>
  <c r="AT85" i="48"/>
  <c r="AT61" i="48"/>
  <c r="AT285" i="51"/>
  <c r="AT85" i="47"/>
  <c r="AT61" i="47"/>
  <c r="AT284" i="51"/>
  <c r="AT85" i="46"/>
  <c r="AT61" i="46"/>
  <c r="AT278" i="51"/>
  <c r="AT85" i="41"/>
  <c r="AT61" i="41"/>
  <c r="AS84" i="44"/>
  <c r="AS132" i="33"/>
  <c r="AS75" i="59" s="1"/>
  <c r="AS61" i="56"/>
  <c r="AS84" i="47"/>
  <c r="AT276" i="51" l="1"/>
  <c r="AT85" i="1"/>
  <c r="AT49" i="33" s="1"/>
  <c r="AT51" i="59" s="1"/>
  <c r="AT61" i="1"/>
  <c r="AS212" i="51"/>
  <c r="AS228" i="51" s="1"/>
  <c r="AS132" i="46"/>
  <c r="AS133" i="46" s="1"/>
  <c r="AS134" i="46" s="1"/>
  <c r="AR79" i="46" s="1"/>
  <c r="AS148" i="46" s="1"/>
  <c r="AS90" i="46"/>
  <c r="AR129" i="46"/>
  <c r="AR131" i="46" s="1"/>
  <c r="AR140" i="46" s="1"/>
  <c r="AS130" i="46"/>
  <c r="AS87" i="49"/>
  <c r="AS88" i="49"/>
  <c r="AS205" i="51"/>
  <c r="AS221" i="51" s="1"/>
  <c r="AS132" i="32"/>
  <c r="AS133" i="32" s="1"/>
  <c r="AS134" i="32" s="1"/>
  <c r="AR79" i="32" s="1"/>
  <c r="AS148" i="32" s="1"/>
  <c r="AS90" i="32"/>
  <c r="AS130" i="32"/>
  <c r="AR129" i="32"/>
  <c r="AR131" i="32" s="1"/>
  <c r="AR140" i="32" s="1"/>
  <c r="AS88" i="44"/>
  <c r="AS87" i="44"/>
  <c r="AS84" i="1"/>
  <c r="AS87" i="48"/>
  <c r="AS88" i="48"/>
  <c r="DK51" i="57"/>
  <c r="AT67" i="41"/>
  <c r="AT78" i="41"/>
  <c r="AT77" i="41"/>
  <c r="AT128" i="41"/>
  <c r="AT112" i="41"/>
  <c r="DK59" i="57"/>
  <c r="AT67" i="48"/>
  <c r="AT128" i="48"/>
  <c r="AT78" i="48"/>
  <c r="AT77" i="48"/>
  <c r="AT112" i="48"/>
  <c r="DK55" i="57"/>
  <c r="AT128" i="44"/>
  <c r="AT77" i="44"/>
  <c r="AT78" i="44"/>
  <c r="AT67" i="44"/>
  <c r="AT112" i="44"/>
  <c r="DK54" i="57"/>
  <c r="AT67" i="40"/>
  <c r="AT128" i="40"/>
  <c r="AT77" i="40"/>
  <c r="AT78" i="40"/>
  <c r="AT112" i="40"/>
  <c r="DK58" i="57"/>
  <c r="AT77" i="47"/>
  <c r="AT67" i="47"/>
  <c r="AT78" i="47"/>
  <c r="AT128" i="47"/>
  <c r="AT112" i="47"/>
  <c r="AS206" i="51"/>
  <c r="AS222" i="51" s="1"/>
  <c r="AS132" i="41"/>
  <c r="AS133" i="41" s="1"/>
  <c r="AS134" i="41" s="1"/>
  <c r="AR79" i="41" s="1"/>
  <c r="AS148" i="41" s="1"/>
  <c r="AS90" i="41"/>
  <c r="AS130" i="41"/>
  <c r="AR129" i="41"/>
  <c r="AR131" i="41" s="1"/>
  <c r="AR140" i="41" s="1"/>
  <c r="AS88" i="45"/>
  <c r="AS87" i="45"/>
  <c r="DK53" i="57"/>
  <c r="AT67" i="43"/>
  <c r="AT78" i="43"/>
  <c r="AT128" i="43"/>
  <c r="AT77" i="43"/>
  <c r="AT112" i="43"/>
  <c r="AS88" i="47"/>
  <c r="AS87" i="47"/>
  <c r="AS134" i="33"/>
  <c r="AS76" i="59" s="1"/>
  <c r="AS62" i="56"/>
  <c r="AS135" i="33" s="1"/>
  <c r="DK60" i="57"/>
  <c r="AT67" i="49"/>
  <c r="AT77" i="49"/>
  <c r="AT78" i="49"/>
  <c r="AT128" i="49"/>
  <c r="AT112" i="49"/>
  <c r="DK52" i="57"/>
  <c r="AT77" i="42"/>
  <c r="AT67" i="42"/>
  <c r="AT128" i="42"/>
  <c r="AT78" i="42"/>
  <c r="AT112" i="42"/>
  <c r="DK50" i="57"/>
  <c r="AT67" i="32"/>
  <c r="AT78" i="32"/>
  <c r="AT77" i="32"/>
  <c r="AT128" i="32"/>
  <c r="AT112" i="32"/>
  <c r="AS208" i="51"/>
  <c r="AS224" i="51" s="1"/>
  <c r="AS132" i="43"/>
  <c r="AS133" i="43" s="1"/>
  <c r="AS134" i="43" s="1"/>
  <c r="AR79" i="43" s="1"/>
  <c r="AS148" i="43" s="1"/>
  <c r="AS90" i="43"/>
  <c r="AR129" i="43"/>
  <c r="AR131" i="43" s="1"/>
  <c r="AR140" i="43" s="1"/>
  <c r="AS130" i="43"/>
  <c r="DK56" i="57"/>
  <c r="AT128" i="45"/>
  <c r="AT78" i="45"/>
  <c r="AT77" i="45"/>
  <c r="AT67" i="45"/>
  <c r="AT112" i="45"/>
  <c r="AS88" i="42"/>
  <c r="AS87" i="42"/>
  <c r="AS88" i="40"/>
  <c r="AS87" i="40"/>
  <c r="AS83" i="40"/>
  <c r="DK57" i="57"/>
  <c r="AT67" i="46"/>
  <c r="AT78" i="46"/>
  <c r="AT128" i="46"/>
  <c r="AT77" i="46"/>
  <c r="AT112" i="46"/>
  <c r="AS93" i="41" l="1"/>
  <c r="AS94" i="41" s="1"/>
  <c r="AS91" i="41"/>
  <c r="AT116" i="42"/>
  <c r="AT119" i="42"/>
  <c r="AT114" i="42"/>
  <c r="AT115" i="42" s="1"/>
  <c r="AT116" i="47"/>
  <c r="AT119" i="47"/>
  <c r="AT114" i="47"/>
  <c r="AT115" i="47" s="1"/>
  <c r="AS88" i="1"/>
  <c r="AS87" i="1"/>
  <c r="AS51" i="33" s="1"/>
  <c r="AS52" i="59" s="1"/>
  <c r="AS48" i="33"/>
  <c r="AS209" i="51"/>
  <c r="AS225" i="51" s="1"/>
  <c r="AS132" i="40"/>
  <c r="AS133" i="40" s="1"/>
  <c r="AS134" i="40" s="1"/>
  <c r="AR79" i="40" s="1"/>
  <c r="AS148" i="40" s="1"/>
  <c r="AS90" i="40"/>
  <c r="AS130" i="40"/>
  <c r="AR129" i="40"/>
  <c r="AR131" i="40" s="1"/>
  <c r="AR140" i="40" s="1"/>
  <c r="AT119" i="41"/>
  <c r="AT116" i="41"/>
  <c r="AT114" i="41"/>
  <c r="AT115" i="41" s="1"/>
  <c r="AS210" i="51"/>
  <c r="AS226" i="51" s="1"/>
  <c r="AS132" i="44"/>
  <c r="AS133" i="44" s="1"/>
  <c r="AS134" i="44" s="1"/>
  <c r="AR79" i="44" s="1"/>
  <c r="AS148" i="44" s="1"/>
  <c r="AS90" i="44"/>
  <c r="AS130" i="44"/>
  <c r="AR129" i="44"/>
  <c r="AR131" i="44" s="1"/>
  <c r="AR140" i="44" s="1"/>
  <c r="AS93" i="32"/>
  <c r="AS94" i="32" s="1"/>
  <c r="AS91" i="32"/>
  <c r="AS93" i="43"/>
  <c r="AS94" i="43" s="1"/>
  <c r="AS91" i="43"/>
  <c r="AS214" i="51"/>
  <c r="AS230" i="51" s="1"/>
  <c r="AS132" i="48"/>
  <c r="AS133" i="48" s="1"/>
  <c r="AS134" i="48" s="1"/>
  <c r="AR79" i="48" s="1"/>
  <c r="AS148" i="48" s="1"/>
  <c r="AS90" i="48"/>
  <c r="AS130" i="48"/>
  <c r="AR129" i="48"/>
  <c r="AR131" i="48" s="1"/>
  <c r="AR140" i="48" s="1"/>
  <c r="AT116" i="49"/>
  <c r="AT119" i="49"/>
  <c r="AT114" i="49"/>
  <c r="AT115" i="49" s="1"/>
  <c r="AT119" i="45"/>
  <c r="AT116" i="45"/>
  <c r="AT114" i="45"/>
  <c r="AT115" i="45" s="1"/>
  <c r="AS77" i="59"/>
  <c r="AT50" i="42"/>
  <c r="AT50" i="48"/>
  <c r="AT50" i="47"/>
  <c r="AT50" i="49"/>
  <c r="AT50" i="45"/>
  <c r="AT50" i="44"/>
  <c r="AT50" i="40"/>
  <c r="AT50" i="32"/>
  <c r="AT50" i="41"/>
  <c r="AT50" i="1"/>
  <c r="AT50" i="46"/>
  <c r="AT50" i="43"/>
  <c r="AS215" i="51"/>
  <c r="AS231" i="51" s="1"/>
  <c r="AS90" i="49"/>
  <c r="AS132" i="49"/>
  <c r="AS133" i="49" s="1"/>
  <c r="AS134" i="49" s="1"/>
  <c r="AR79" i="49" s="1"/>
  <c r="AS148" i="49" s="1"/>
  <c r="AR129" i="49"/>
  <c r="AR131" i="49" s="1"/>
  <c r="AR140" i="49" s="1"/>
  <c r="AS130" i="49"/>
  <c r="AS93" i="46"/>
  <c r="AS94" i="46" s="1"/>
  <c r="AS91" i="46"/>
  <c r="AT119" i="48"/>
  <c r="AT116" i="48"/>
  <c r="AT114" i="48"/>
  <c r="AT115" i="48" s="1"/>
  <c r="AT116" i="43"/>
  <c r="AT119" i="43"/>
  <c r="AT114" i="43"/>
  <c r="AT115" i="43" s="1"/>
  <c r="DK49" i="57"/>
  <c r="DK61" i="57" s="1"/>
  <c r="AT39" i="33"/>
  <c r="AT67" i="1"/>
  <c r="AT45" i="33" s="1"/>
  <c r="AT128" i="1"/>
  <c r="AT77" i="1"/>
  <c r="AT78" i="1"/>
  <c r="AT112" i="1"/>
  <c r="AS207" i="51"/>
  <c r="AS223" i="51" s="1"/>
  <c r="AS90" i="42"/>
  <c r="AS132" i="42"/>
  <c r="AS133" i="42" s="1"/>
  <c r="AS134" i="42" s="1"/>
  <c r="AR79" i="42" s="1"/>
  <c r="AS148" i="42" s="1"/>
  <c r="AS130" i="42"/>
  <c r="AR129" i="42"/>
  <c r="AR131" i="42" s="1"/>
  <c r="AR140" i="42" s="1"/>
  <c r="AT119" i="44"/>
  <c r="AT116" i="44"/>
  <c r="AT114" i="44"/>
  <c r="AT115" i="44" s="1"/>
  <c r="AT116" i="32"/>
  <c r="AT119" i="32"/>
  <c r="AT114" i="32"/>
  <c r="AT115" i="32" s="1"/>
  <c r="AT116" i="40"/>
  <c r="AT119" i="40"/>
  <c r="AT114" i="40"/>
  <c r="AT115" i="40" s="1"/>
  <c r="AS213" i="51"/>
  <c r="AS229" i="51" s="1"/>
  <c r="AS132" i="47"/>
  <c r="AS133" i="47" s="1"/>
  <c r="AS134" i="47" s="1"/>
  <c r="AR79" i="47" s="1"/>
  <c r="AS148" i="47" s="1"/>
  <c r="AS90" i="47"/>
  <c r="AS130" i="47"/>
  <c r="AR129" i="47"/>
  <c r="AR131" i="47" s="1"/>
  <c r="AR140" i="47" s="1"/>
  <c r="AT119" i="46"/>
  <c r="AT116" i="46"/>
  <c r="AT114" i="46"/>
  <c r="AT115" i="46" s="1"/>
  <c r="AS211" i="51"/>
  <c r="AS227" i="51" s="1"/>
  <c r="AS132" i="45"/>
  <c r="AS133" i="45" s="1"/>
  <c r="AS134" i="45" s="1"/>
  <c r="AR79" i="45" s="1"/>
  <c r="AS148" i="45" s="1"/>
  <c r="AS90" i="45"/>
  <c r="AR129" i="45"/>
  <c r="AR131" i="45" s="1"/>
  <c r="AR140" i="45" s="1"/>
  <c r="AS130" i="45"/>
  <c r="AT290" i="51"/>
  <c r="AT288" i="51"/>
  <c r="AS93" i="44" l="1"/>
  <c r="AS94" i="44" s="1"/>
  <c r="AS91" i="44"/>
  <c r="AT116" i="1"/>
  <c r="AT119" i="1"/>
  <c r="AT114" i="1"/>
  <c r="AT115" i="1" s="1"/>
  <c r="AS204" i="51"/>
  <c r="AS220" i="51" s="1"/>
  <c r="AS132" i="1"/>
  <c r="AS133" i="1" s="1"/>
  <c r="AS134" i="1" s="1"/>
  <c r="AS90" i="1"/>
  <c r="AS130" i="1"/>
  <c r="AR129" i="1"/>
  <c r="AT48" i="59"/>
  <c r="AT121" i="40"/>
  <c r="AT124" i="40"/>
  <c r="AT102" i="40"/>
  <c r="AT71" i="40" s="1"/>
  <c r="AT70" i="40" s="1"/>
  <c r="AT121" i="47"/>
  <c r="AT102" i="47"/>
  <c r="AT71" i="47" s="1"/>
  <c r="AT70" i="47" s="1"/>
  <c r="AT124" i="47"/>
  <c r="AT124" i="32"/>
  <c r="AT102" i="32"/>
  <c r="AT71" i="32" s="1"/>
  <c r="AT70" i="32" s="1"/>
  <c r="AT121" i="32"/>
  <c r="AT102" i="44"/>
  <c r="AT71" i="44" s="1"/>
  <c r="AT70" i="44" s="1"/>
  <c r="AT124" i="44"/>
  <c r="AT121" i="44"/>
  <c r="AS50" i="59"/>
  <c r="AS52" i="33"/>
  <c r="AS53" i="59" s="1"/>
  <c r="AS53" i="33"/>
  <c r="AS54" i="59" s="1"/>
  <c r="AS87" i="33"/>
  <c r="AS369" i="33"/>
  <c r="AS375" i="33" s="1"/>
  <c r="AS376" i="33" s="1"/>
  <c r="AT124" i="49"/>
  <c r="AT102" i="49"/>
  <c r="AT71" i="49" s="1"/>
  <c r="AT70" i="49" s="1"/>
  <c r="AT121" i="49"/>
  <c r="AS93" i="49"/>
  <c r="AS94" i="49" s="1"/>
  <c r="AS91" i="49"/>
  <c r="AT124" i="43"/>
  <c r="AT121" i="43"/>
  <c r="AT102" i="43"/>
  <c r="AT71" i="43" s="1"/>
  <c r="AT70" i="43" s="1"/>
  <c r="AT121" i="41"/>
  <c r="AT102" i="41"/>
  <c r="AT71" i="41" s="1"/>
  <c r="AT70" i="41" s="1"/>
  <c r="AT124" i="41"/>
  <c r="AS93" i="42"/>
  <c r="AS94" i="42" s="1"/>
  <c r="AS91" i="42"/>
  <c r="AS93" i="40"/>
  <c r="AS94" i="40" s="1"/>
  <c r="AS91" i="40"/>
  <c r="AT291" i="51"/>
  <c r="AT305" i="51" s="1"/>
  <c r="AT309" i="51" s="1"/>
  <c r="AT293" i="51"/>
  <c r="AT300" i="51"/>
  <c r="AT301" i="51"/>
  <c r="AT294" i="51"/>
  <c r="AT296" i="51"/>
  <c r="AT299" i="51"/>
  <c r="AT295" i="51"/>
  <c r="AT298" i="51"/>
  <c r="AT292" i="51"/>
  <c r="AT297" i="51"/>
  <c r="AT124" i="42"/>
  <c r="AT102" i="42"/>
  <c r="AT71" i="42" s="1"/>
  <c r="AT70" i="42" s="1"/>
  <c r="AT121" i="42"/>
  <c r="AT124" i="46"/>
  <c r="AT102" i="46"/>
  <c r="AT71" i="46" s="1"/>
  <c r="AT70" i="46" s="1"/>
  <c r="AT121" i="46"/>
  <c r="AS93" i="48"/>
  <c r="AS94" i="48" s="1"/>
  <c r="AS91" i="48"/>
  <c r="AS93" i="45"/>
  <c r="AS94" i="45" s="1"/>
  <c r="AS91" i="45"/>
  <c r="AT102" i="45"/>
  <c r="AT71" i="45" s="1"/>
  <c r="AT70" i="45" s="1"/>
  <c r="AT124" i="45"/>
  <c r="AT121" i="45"/>
  <c r="AS93" i="47"/>
  <c r="AS94" i="47" s="1"/>
  <c r="AS91" i="47"/>
  <c r="AT121" i="48"/>
  <c r="AT102" i="48"/>
  <c r="AT71" i="48" s="1"/>
  <c r="AT70" i="48" s="1"/>
  <c r="AT124" i="48"/>
  <c r="AT156" i="33" l="1"/>
  <c r="AT86" i="32"/>
  <c r="AT157" i="33"/>
  <c r="AT86" i="41"/>
  <c r="AR131" i="1"/>
  <c r="AR140" i="1" s="1"/>
  <c r="AR137" i="1"/>
  <c r="AS136" i="1"/>
  <c r="AR79" i="1"/>
  <c r="AS148" i="1" s="1"/>
  <c r="AT161" i="33"/>
  <c r="AT86" i="44"/>
  <c r="AT304" i="51"/>
  <c r="AT102" i="1"/>
  <c r="AT71" i="1" s="1"/>
  <c r="AT124" i="1"/>
  <c r="AT121" i="1"/>
  <c r="AT124" i="33" s="1"/>
  <c r="AT101" i="33" s="1"/>
  <c r="AT165" i="33"/>
  <c r="AT86" i="48"/>
  <c r="AT164" i="33"/>
  <c r="AT86" i="47"/>
  <c r="AS93" i="1"/>
  <c r="AS94" i="1" s="1"/>
  <c r="AS91" i="1"/>
  <c r="AT162" i="33"/>
  <c r="AT86" i="45"/>
  <c r="AT159" i="33"/>
  <c r="AT86" i="43"/>
  <c r="AT160" i="33"/>
  <c r="AT86" i="40"/>
  <c r="AT163" i="33"/>
  <c r="AT86" i="46"/>
  <c r="AT158" i="33"/>
  <c r="AT86" i="42"/>
  <c r="AT166" i="33"/>
  <c r="AT86" i="49"/>
  <c r="AT250" i="33" l="1"/>
  <c r="AT235" i="33"/>
  <c r="AT242" i="33"/>
  <c r="AT227" i="33"/>
  <c r="AT243" i="33"/>
  <c r="AT228" i="33"/>
  <c r="AT246" i="33"/>
  <c r="AT231" i="33"/>
  <c r="AT248" i="33"/>
  <c r="AT233" i="33"/>
  <c r="AT247" i="33"/>
  <c r="AT232" i="33"/>
  <c r="AT249" i="33"/>
  <c r="AT234" i="33"/>
  <c r="AT155" i="33"/>
  <c r="AT86" i="1"/>
  <c r="AT244" i="33"/>
  <c r="AT229" i="33"/>
  <c r="AT308" i="51"/>
  <c r="AT310" i="51" s="1"/>
  <c r="AT306" i="51"/>
  <c r="AT245" i="33"/>
  <c r="AT230" i="33"/>
  <c r="AT56" i="33"/>
  <c r="AT70" i="1"/>
  <c r="AT5" i="59" s="1"/>
  <c r="AT241" i="33"/>
  <c r="AT226" i="33"/>
  <c r="AT240" i="33"/>
  <c r="AT225" i="33"/>
  <c r="AT56" i="59" l="1"/>
  <c r="AT57" i="33"/>
  <c r="AT57" i="59" s="1"/>
  <c r="AT64" i="33"/>
  <c r="AT345" i="51"/>
  <c r="AT353" i="51"/>
  <c r="AT355" i="51"/>
  <c r="AT344" i="51"/>
  <c r="AT348" i="51"/>
  <c r="AT347" i="51"/>
  <c r="AT350" i="51"/>
  <c r="AT351" i="51"/>
  <c r="AT352" i="51"/>
  <c r="AT346" i="51"/>
  <c r="AT354" i="51"/>
  <c r="AT349" i="51"/>
  <c r="AT55" i="59"/>
  <c r="AT55" i="33"/>
  <c r="AU59" i="33"/>
  <c r="AT167" i="33"/>
  <c r="AT184" i="33"/>
  <c r="AT239" i="33"/>
  <c r="AT251" i="33" s="1"/>
  <c r="AT224" i="33"/>
  <c r="AT236" i="33" s="1"/>
  <c r="AT113" i="33" l="1"/>
  <c r="AT119" i="33" s="1"/>
  <c r="AT185" i="33"/>
  <c r="AT114" i="33" s="1"/>
  <c r="AT186" i="33"/>
  <c r="AT61" i="59"/>
  <c r="AT65" i="33"/>
  <c r="AU84" i="33" s="1"/>
  <c r="AU60" i="33"/>
  <c r="AV61" i="33"/>
  <c r="AT71" i="33"/>
  <c r="AT63" i="59" l="1"/>
  <c r="AT70" i="33"/>
  <c r="AV59" i="59"/>
  <c r="AW62" i="33"/>
  <c r="AW60" i="59" s="1"/>
  <c r="AU58" i="59"/>
  <c r="AU4" i="56"/>
  <c r="AU9" i="55"/>
  <c r="AU91" i="33"/>
  <c r="AU8" i="55" l="1"/>
  <c r="AU107" i="1"/>
  <c r="AU107" i="32"/>
  <c r="AU106" i="32" s="1"/>
  <c r="AU109" i="32" s="1"/>
  <c r="AU103" i="32" s="1"/>
  <c r="AU107" i="42"/>
  <c r="AU106" i="42" s="1"/>
  <c r="AU109" i="42" s="1"/>
  <c r="AU103" i="42" s="1"/>
  <c r="AU107" i="41"/>
  <c r="AU106" i="41" s="1"/>
  <c r="AU109" i="41" s="1"/>
  <c r="AU103" i="41" s="1"/>
  <c r="AU107" i="43"/>
  <c r="AU106" i="43" s="1"/>
  <c r="AU109" i="43" s="1"/>
  <c r="AU103" i="43" s="1"/>
  <c r="AU107" i="40"/>
  <c r="AU106" i="40" s="1"/>
  <c r="AU109" i="40" s="1"/>
  <c r="AU103" i="40" s="1"/>
  <c r="AU107" i="46"/>
  <c r="AU106" i="46" s="1"/>
  <c r="AU109" i="46" s="1"/>
  <c r="AU103" i="46" s="1"/>
  <c r="AU107" i="47"/>
  <c r="AU106" i="47" s="1"/>
  <c r="AU109" i="47" s="1"/>
  <c r="AU103" i="47" s="1"/>
  <c r="AU107" i="44"/>
  <c r="AU106" i="44" s="1"/>
  <c r="AU109" i="44" s="1"/>
  <c r="AU103" i="44" s="1"/>
  <c r="AU107" i="45"/>
  <c r="AU106" i="45" s="1"/>
  <c r="AU109" i="45" s="1"/>
  <c r="AU103" i="45" s="1"/>
  <c r="AU107" i="49"/>
  <c r="AU106" i="49" s="1"/>
  <c r="AU109" i="49" s="1"/>
  <c r="AU103" i="49" s="1"/>
  <c r="AU107" i="48"/>
  <c r="AU106" i="48" s="1"/>
  <c r="AU109" i="48" s="1"/>
  <c r="AU103" i="48" s="1"/>
  <c r="AT62" i="59"/>
  <c r="AT81" i="1"/>
  <c r="AT62" i="1" s="1"/>
  <c r="AT63" i="1" s="1"/>
  <c r="AT81" i="32"/>
  <c r="AT62" i="32" s="1"/>
  <c r="AT63" i="32" s="1"/>
  <c r="AT81" i="41"/>
  <c r="AT62" i="41" s="1"/>
  <c r="AT63" i="41" s="1"/>
  <c r="AT81" i="42"/>
  <c r="AT62" i="42" s="1"/>
  <c r="AT63" i="42" s="1"/>
  <c r="AT81" i="43"/>
  <c r="AT62" i="43" s="1"/>
  <c r="AT63" i="43" s="1"/>
  <c r="AT81" i="40"/>
  <c r="AT62" i="40" s="1"/>
  <c r="AT63" i="40" s="1"/>
  <c r="AT81" i="47"/>
  <c r="AT62" i="47" s="1"/>
  <c r="AT63" i="47" s="1"/>
  <c r="AT81" i="45"/>
  <c r="AT62" i="45" s="1"/>
  <c r="AT63" i="45" s="1"/>
  <c r="AT81" i="48"/>
  <c r="AT62" i="48" s="1"/>
  <c r="AT63" i="48" s="1"/>
  <c r="AT81" i="44"/>
  <c r="AT62" i="44" s="1"/>
  <c r="AT63" i="44" s="1"/>
  <c r="AT81" i="46"/>
  <c r="AT62" i="46" s="1"/>
  <c r="AT63" i="46" s="1"/>
  <c r="AT81" i="49"/>
  <c r="AT62" i="49" s="1"/>
  <c r="AT63" i="49" s="1"/>
  <c r="AT3" i="56"/>
  <c r="AU72" i="33"/>
  <c r="AT155" i="40" l="1"/>
  <c r="AT64" i="40"/>
  <c r="AT65" i="40" s="1"/>
  <c r="AT68" i="40" s="1"/>
  <c r="AT64" i="46"/>
  <c r="AT65" i="46" s="1"/>
  <c r="AT68" i="46" s="1"/>
  <c r="AT155" i="46"/>
  <c r="AT64" i="1"/>
  <c r="AT65" i="1" s="1"/>
  <c r="AT155" i="1"/>
  <c r="AT64" i="48"/>
  <c r="AT65" i="48" s="1"/>
  <c r="AT68" i="48" s="1"/>
  <c r="AT155" i="48"/>
  <c r="AT55" i="56"/>
  <c r="AT56" i="56" s="1"/>
  <c r="AT37" i="56"/>
  <c r="AT38" i="56" s="1"/>
  <c r="AT47" i="56"/>
  <c r="AT42" i="56"/>
  <c r="AT43" i="56" s="1"/>
  <c r="AT155" i="43"/>
  <c r="AT64" i="43"/>
  <c r="AT65" i="43" s="1"/>
  <c r="AT68" i="43" s="1"/>
  <c r="AU101" i="45"/>
  <c r="AU216" i="33" s="1"/>
  <c r="AU66" i="45"/>
  <c r="AT155" i="47"/>
  <c r="AT64" i="47"/>
  <c r="AT65" i="47" s="1"/>
  <c r="AT68" i="47" s="1"/>
  <c r="AU101" i="44"/>
  <c r="AU215" i="33" s="1"/>
  <c r="AU66" i="44"/>
  <c r="AT155" i="45"/>
  <c r="AT64" i="45"/>
  <c r="AT65" i="45" s="1"/>
  <c r="AT68" i="45" s="1"/>
  <c r="AU101" i="40"/>
  <c r="AU214" i="33" s="1"/>
  <c r="AU66" i="40"/>
  <c r="AT64" i="44"/>
  <c r="AT65" i="44" s="1"/>
  <c r="AT68" i="44" s="1"/>
  <c r="AT155" i="44"/>
  <c r="AT64" i="32"/>
  <c r="AT65" i="32" s="1"/>
  <c r="AT68" i="32" s="1"/>
  <c r="AT155" i="32"/>
  <c r="AU101" i="41"/>
  <c r="AU211" i="33" s="1"/>
  <c r="AU66" i="41"/>
  <c r="AU64" i="59"/>
  <c r="AT155" i="42"/>
  <c r="AT64" i="42"/>
  <c r="AT65" i="42" s="1"/>
  <c r="AT68" i="42" s="1"/>
  <c r="AU101" i="48"/>
  <c r="AU219" i="33" s="1"/>
  <c r="AU66" i="48"/>
  <c r="AU101" i="47"/>
  <c r="AU218" i="33" s="1"/>
  <c r="AU66" i="47"/>
  <c r="AU101" i="42"/>
  <c r="AU212" i="33" s="1"/>
  <c r="AU66" i="42"/>
  <c r="AU97" i="33"/>
  <c r="AU106" i="1"/>
  <c r="AT64" i="49"/>
  <c r="AT65" i="49" s="1"/>
  <c r="AT68" i="49" s="1"/>
  <c r="AT155" i="49"/>
  <c r="AT64" i="41"/>
  <c r="AT65" i="41" s="1"/>
  <c r="AT68" i="41" s="1"/>
  <c r="AT155" i="41"/>
  <c r="AU101" i="49"/>
  <c r="AU220" i="33" s="1"/>
  <c r="AU66" i="49"/>
  <c r="AU101" i="46"/>
  <c r="AU217" i="33" s="1"/>
  <c r="AU66" i="46"/>
  <c r="AU101" i="43"/>
  <c r="AU213" i="33" s="1"/>
  <c r="AU66" i="43"/>
  <c r="AU101" i="32"/>
  <c r="AU210" i="33" s="1"/>
  <c r="AU66" i="32"/>
  <c r="AU90" i="33"/>
  <c r="AU83" i="33"/>
  <c r="AT139" i="49" l="1"/>
  <c r="AT84" i="49"/>
  <c r="AT73" i="49"/>
  <c r="AU74" i="49" s="1"/>
  <c r="AT84" i="47"/>
  <c r="AT73" i="47"/>
  <c r="AU74" i="47" s="1"/>
  <c r="AT139" i="47"/>
  <c r="AT73" i="41"/>
  <c r="AU74" i="41" s="1"/>
  <c r="AT139" i="41"/>
  <c r="AT139" i="32"/>
  <c r="AT73" i="32"/>
  <c r="AU74" i="32" s="1"/>
  <c r="AU41" i="56"/>
  <c r="AU96" i="33"/>
  <c r="AU109" i="1"/>
  <c r="AU103" i="1" s="1"/>
  <c r="AT43" i="33"/>
  <c r="AT68" i="1"/>
  <c r="AT52" i="56"/>
  <c r="AT139" i="44"/>
  <c r="AT73" i="44"/>
  <c r="AU74" i="44" s="1"/>
  <c r="AT73" i="43"/>
  <c r="AU74" i="43" s="1"/>
  <c r="AT139" i="43"/>
  <c r="AT59" i="56"/>
  <c r="AT60" i="56"/>
  <c r="AT133" i="33" s="1"/>
  <c r="AT139" i="48"/>
  <c r="AT73" i="48"/>
  <c r="AU74" i="48" s="1"/>
  <c r="AT139" i="46"/>
  <c r="AT73" i="46"/>
  <c r="AU74" i="46" s="1"/>
  <c r="AT84" i="45"/>
  <c r="AT73" i="45"/>
  <c r="AU74" i="45" s="1"/>
  <c r="AT139" i="45"/>
  <c r="AU46" i="56"/>
  <c r="AT49" i="56"/>
  <c r="AT139" i="42"/>
  <c r="AT73" i="42"/>
  <c r="AU74" i="42" s="1"/>
  <c r="AT84" i="42"/>
  <c r="AT139" i="40"/>
  <c r="AT73" i="40"/>
  <c r="AU74" i="40" s="1"/>
  <c r="AU104" i="33"/>
  <c r="AT38" i="33" l="1"/>
  <c r="AT44" i="33"/>
  <c r="AT42" i="33"/>
  <c r="AT47" i="59" s="1"/>
  <c r="AT40" i="33"/>
  <c r="AT88" i="42"/>
  <c r="AT87" i="42"/>
  <c r="AT48" i="56"/>
  <c r="AU280" i="51"/>
  <c r="AU85" i="43"/>
  <c r="AU61" i="43"/>
  <c r="AT84" i="43"/>
  <c r="AU277" i="51"/>
  <c r="AU85" i="32"/>
  <c r="AU61" i="32"/>
  <c r="AU286" i="51"/>
  <c r="AU85" i="48"/>
  <c r="AU61" i="48"/>
  <c r="AU101" i="1"/>
  <c r="AU209" i="33" s="1"/>
  <c r="AU66" i="1"/>
  <c r="AU282" i="51"/>
  <c r="AU85" i="44"/>
  <c r="AU61" i="44"/>
  <c r="AT84" i="44"/>
  <c r="AU283" i="51"/>
  <c r="AU85" i="45"/>
  <c r="AU61" i="45"/>
  <c r="AT88" i="47"/>
  <c r="AT87" i="47"/>
  <c r="AT46" i="33"/>
  <c r="AT49" i="59" s="1"/>
  <c r="AT73" i="1"/>
  <c r="AU74" i="1" s="1"/>
  <c r="AT139" i="1"/>
  <c r="AU279" i="51"/>
  <c r="AU85" i="42"/>
  <c r="AU61" i="42"/>
  <c r="AT87" i="45"/>
  <c r="AT88" i="45"/>
  <c r="AU278" i="51"/>
  <c r="AU85" i="41"/>
  <c r="AU61" i="41"/>
  <c r="AU285" i="51"/>
  <c r="AU85" i="47"/>
  <c r="AU61" i="47"/>
  <c r="AT87" i="49"/>
  <c r="AT88" i="49"/>
  <c r="AU281" i="51"/>
  <c r="AU85" i="40"/>
  <c r="AU61" i="40"/>
  <c r="AT84" i="40"/>
  <c r="AT84" i="32"/>
  <c r="AT84" i="41"/>
  <c r="AU284" i="51"/>
  <c r="AU85" i="46"/>
  <c r="AU61" i="46"/>
  <c r="AT84" i="46"/>
  <c r="AU287" i="51"/>
  <c r="AU85" i="49"/>
  <c r="AU61" i="49"/>
  <c r="AT84" i="48"/>
  <c r="AT132" i="33"/>
  <c r="AT75" i="59" s="1"/>
  <c r="AT61" i="56"/>
  <c r="AT87" i="41" l="1"/>
  <c r="AT88" i="41"/>
  <c r="AT87" i="44"/>
  <c r="AT88" i="44"/>
  <c r="DL59" i="57"/>
  <c r="AU67" i="48"/>
  <c r="AU77" i="48"/>
  <c r="AU128" i="48"/>
  <c r="AU78" i="48"/>
  <c r="AU112" i="48"/>
  <c r="AT215" i="51"/>
  <c r="AT231" i="51" s="1"/>
  <c r="AT90" i="49"/>
  <c r="AT132" i="49"/>
  <c r="AT133" i="49" s="1"/>
  <c r="AT134" i="49" s="1"/>
  <c r="AS79" i="49" s="1"/>
  <c r="AT148" i="49" s="1"/>
  <c r="AT130" i="49"/>
  <c r="AS129" i="49"/>
  <c r="AS131" i="49" s="1"/>
  <c r="AS140" i="49" s="1"/>
  <c r="DL58" i="57"/>
  <c r="AU77" i="47"/>
  <c r="AU67" i="47"/>
  <c r="AU128" i="47"/>
  <c r="AU78" i="47"/>
  <c r="AU112" i="47"/>
  <c r="AT88" i="32"/>
  <c r="AT87" i="32"/>
  <c r="DL50" i="57"/>
  <c r="AU67" i="32"/>
  <c r="AU77" i="32"/>
  <c r="AU78" i="32"/>
  <c r="AU128" i="32"/>
  <c r="AU112" i="32"/>
  <c r="AT211" i="51"/>
  <c r="AT227" i="51" s="1"/>
  <c r="AT132" i="45"/>
  <c r="AT133" i="45" s="1"/>
  <c r="AT134" i="45" s="1"/>
  <c r="AS79" i="45" s="1"/>
  <c r="AT148" i="45" s="1"/>
  <c r="AT90" i="45"/>
  <c r="AS129" i="45"/>
  <c r="AS131" i="45" s="1"/>
  <c r="AS140" i="45" s="1"/>
  <c r="AT130" i="45"/>
  <c r="DL55" i="57"/>
  <c r="AU78" i="44"/>
  <c r="AU128" i="44"/>
  <c r="AU67" i="44"/>
  <c r="AU77" i="44"/>
  <c r="AU112" i="44"/>
  <c r="AT134" i="33"/>
  <c r="AT76" i="59" s="1"/>
  <c r="AT62" i="56"/>
  <c r="AT135" i="33" s="1"/>
  <c r="AT207" i="51"/>
  <c r="AT223" i="51" s="1"/>
  <c r="AT90" i="42"/>
  <c r="AT132" i="42"/>
  <c r="AT133" i="42" s="1"/>
  <c r="AT134" i="42" s="1"/>
  <c r="AS79" i="42" s="1"/>
  <c r="AT148" i="42" s="1"/>
  <c r="AT130" i="42"/>
  <c r="AS129" i="42"/>
  <c r="AS131" i="42" s="1"/>
  <c r="AS140" i="42" s="1"/>
  <c r="DL53" i="57"/>
  <c r="AU67" i="43"/>
  <c r="AU78" i="43"/>
  <c r="AU128" i="43"/>
  <c r="AU77" i="43"/>
  <c r="AU112" i="43"/>
  <c r="DL60" i="57"/>
  <c r="AU67" i="49"/>
  <c r="AU77" i="49"/>
  <c r="AU78" i="49"/>
  <c r="AU128" i="49"/>
  <c r="AU112" i="49"/>
  <c r="AT83" i="40"/>
  <c r="AT87" i="40"/>
  <c r="AT88" i="40"/>
  <c r="AT87" i="43"/>
  <c r="AT88" i="43"/>
  <c r="DL54" i="57"/>
  <c r="AU67" i="40"/>
  <c r="AU78" i="40"/>
  <c r="AU128" i="40"/>
  <c r="AU77" i="40"/>
  <c r="AU112" i="40"/>
  <c r="AT87" i="46"/>
  <c r="AT88" i="46"/>
  <c r="DL56" i="57"/>
  <c r="AU128" i="45"/>
  <c r="AU77" i="45"/>
  <c r="AU78" i="45"/>
  <c r="AU67" i="45"/>
  <c r="AU112" i="45"/>
  <c r="DL51" i="57"/>
  <c r="AU67" i="41"/>
  <c r="AU128" i="41"/>
  <c r="AU77" i="41"/>
  <c r="AU78" i="41"/>
  <c r="AU112" i="41"/>
  <c r="DL52" i="57"/>
  <c r="AU67" i="42"/>
  <c r="AU128" i="42"/>
  <c r="AU77" i="42"/>
  <c r="AU78" i="42"/>
  <c r="AU112" i="42"/>
  <c r="AT88" i="48"/>
  <c r="AT87" i="48"/>
  <c r="AU276" i="51"/>
  <c r="AU85" i="1"/>
  <c r="AU49" i="33" s="1"/>
  <c r="AU51" i="59" s="1"/>
  <c r="AU61" i="1"/>
  <c r="AT84" i="1"/>
  <c r="DL57" i="57"/>
  <c r="AU67" i="46"/>
  <c r="AU78" i="46"/>
  <c r="AU128" i="46"/>
  <c r="AU77" i="46"/>
  <c r="AU112" i="46"/>
  <c r="AT213" i="51"/>
  <c r="AT229" i="51" s="1"/>
  <c r="AT132" i="47"/>
  <c r="AT133" i="47" s="1"/>
  <c r="AT134" i="47" s="1"/>
  <c r="AS79" i="47" s="1"/>
  <c r="AT148" i="47" s="1"/>
  <c r="AT90" i="47"/>
  <c r="AS129" i="47"/>
  <c r="AS131" i="47" s="1"/>
  <c r="AS140" i="47" s="1"/>
  <c r="AT130" i="47"/>
  <c r="AU119" i="45" l="1"/>
  <c r="AU116" i="45"/>
  <c r="AU114" i="45"/>
  <c r="AU115" i="45" s="1"/>
  <c r="AU119" i="46"/>
  <c r="AU116" i="46"/>
  <c r="AU114" i="46"/>
  <c r="AU115" i="46" s="1"/>
  <c r="AT212" i="51"/>
  <c r="AT228" i="51" s="1"/>
  <c r="AT132" i="46"/>
  <c r="AT133" i="46" s="1"/>
  <c r="AT134" i="46" s="1"/>
  <c r="AS79" i="46" s="1"/>
  <c r="AT148" i="46" s="1"/>
  <c r="AT90" i="46"/>
  <c r="AS129" i="46"/>
  <c r="AS131" i="46" s="1"/>
  <c r="AS140" i="46" s="1"/>
  <c r="AT130" i="46"/>
  <c r="AT87" i="1"/>
  <c r="AT51" i="33" s="1"/>
  <c r="AT52" i="59" s="1"/>
  <c r="AT88" i="1"/>
  <c r="AT48" i="33"/>
  <c r="AT208" i="51"/>
  <c r="AT224" i="51" s="1"/>
  <c r="AT132" i="43"/>
  <c r="AT133" i="43" s="1"/>
  <c r="AT134" i="43" s="1"/>
  <c r="AS79" i="43" s="1"/>
  <c r="AT148" i="43" s="1"/>
  <c r="AT90" i="43"/>
  <c r="AT130" i="43"/>
  <c r="AS129" i="43"/>
  <c r="AS131" i="43" s="1"/>
  <c r="AS140" i="43" s="1"/>
  <c r="AU116" i="41"/>
  <c r="AU119" i="41"/>
  <c r="AU114" i="41"/>
  <c r="AU115" i="41" s="1"/>
  <c r="AT93" i="45"/>
  <c r="AT94" i="45" s="1"/>
  <c r="AT91" i="45"/>
  <c r="AU116" i="40"/>
  <c r="AU119" i="40"/>
  <c r="AU114" i="40"/>
  <c r="AU115" i="40" s="1"/>
  <c r="AT77" i="59"/>
  <c r="AU50" i="42"/>
  <c r="AU50" i="47"/>
  <c r="AU50" i="48"/>
  <c r="AU50" i="49"/>
  <c r="AU50" i="46"/>
  <c r="AU50" i="44"/>
  <c r="AU50" i="40"/>
  <c r="AU50" i="41"/>
  <c r="AU50" i="32"/>
  <c r="AU50" i="1"/>
  <c r="AU50" i="45"/>
  <c r="AU50" i="43"/>
  <c r="AU116" i="44"/>
  <c r="AU119" i="44"/>
  <c r="AU114" i="44"/>
  <c r="AU115" i="44" s="1"/>
  <c r="AT93" i="49"/>
  <c r="AT94" i="49" s="1"/>
  <c r="AT91" i="49"/>
  <c r="AU288" i="51"/>
  <c r="AU290" i="51" s="1"/>
  <c r="AT214" i="51"/>
  <c r="AT230" i="51" s="1"/>
  <c r="AT132" i="48"/>
  <c r="AT133" i="48" s="1"/>
  <c r="AT134" i="48" s="1"/>
  <c r="AS79" i="48" s="1"/>
  <c r="AT148" i="48" s="1"/>
  <c r="AT90" i="48"/>
  <c r="AT130" i="48"/>
  <c r="AS129" i="48"/>
  <c r="AS131" i="48" s="1"/>
  <c r="AS140" i="48" s="1"/>
  <c r="AU119" i="48"/>
  <c r="AU116" i="48"/>
  <c r="AU114" i="48"/>
  <c r="AU115" i="48" s="1"/>
  <c r="AT93" i="42"/>
  <c r="AT94" i="42" s="1"/>
  <c r="AT91" i="42"/>
  <c r="AU116" i="32"/>
  <c r="AU119" i="32"/>
  <c r="AU114" i="32"/>
  <c r="AU115" i="32" s="1"/>
  <c r="AT210" i="51"/>
  <c r="AT226" i="51" s="1"/>
  <c r="AT132" i="44"/>
  <c r="AT133" i="44" s="1"/>
  <c r="AT134" i="44" s="1"/>
  <c r="AS79" i="44" s="1"/>
  <c r="AT148" i="44" s="1"/>
  <c r="AT90" i="44"/>
  <c r="AS129" i="44"/>
  <c r="AS131" i="44" s="1"/>
  <c r="AS140" i="44" s="1"/>
  <c r="AT130" i="44"/>
  <c r="AU116" i="47"/>
  <c r="AU119" i="47"/>
  <c r="AU114" i="47"/>
  <c r="AU115" i="47" s="1"/>
  <c r="DL49" i="57"/>
  <c r="DL61" i="57" s="1"/>
  <c r="AU39" i="33"/>
  <c r="AU67" i="1"/>
  <c r="AU45" i="33" s="1"/>
  <c r="AU128" i="1"/>
  <c r="AU77" i="1"/>
  <c r="AU78" i="1"/>
  <c r="AU112" i="1"/>
  <c r="AT209" i="51"/>
  <c r="AT225" i="51" s="1"/>
  <c r="AT132" i="40"/>
  <c r="AT133" i="40" s="1"/>
  <c r="AT134" i="40" s="1"/>
  <c r="AS79" i="40" s="1"/>
  <c r="AT148" i="40" s="1"/>
  <c r="AT90" i="40"/>
  <c r="AS129" i="40"/>
  <c r="AS131" i="40" s="1"/>
  <c r="AS140" i="40" s="1"/>
  <c r="AT130" i="40"/>
  <c r="AU116" i="49"/>
  <c r="AU119" i="49"/>
  <c r="AU114" i="49"/>
  <c r="AU115" i="49" s="1"/>
  <c r="AU116" i="42"/>
  <c r="AU119" i="42"/>
  <c r="AU114" i="42"/>
  <c r="AU115" i="42" s="1"/>
  <c r="AT206" i="51"/>
  <c r="AT222" i="51" s="1"/>
  <c r="AT132" i="41"/>
  <c r="AT133" i="41" s="1"/>
  <c r="AT134" i="41" s="1"/>
  <c r="AS79" i="41" s="1"/>
  <c r="AT148" i="41" s="1"/>
  <c r="AT90" i="41"/>
  <c r="AT130" i="41"/>
  <c r="AS129" i="41"/>
  <c r="AS131" i="41" s="1"/>
  <c r="AS140" i="41" s="1"/>
  <c r="AT205" i="51"/>
  <c r="AT221" i="51" s="1"/>
  <c r="AT132" i="32"/>
  <c r="AT133" i="32" s="1"/>
  <c r="AT134" i="32" s="1"/>
  <c r="AS79" i="32" s="1"/>
  <c r="AT148" i="32" s="1"/>
  <c r="AT90" i="32"/>
  <c r="AS129" i="32"/>
  <c r="AS131" i="32" s="1"/>
  <c r="AS140" i="32" s="1"/>
  <c r="AT130" i="32"/>
  <c r="AT93" i="47"/>
  <c r="AT94" i="47" s="1"/>
  <c r="AT91" i="47"/>
  <c r="AU116" i="43"/>
  <c r="AU119" i="43"/>
  <c r="AU114" i="43"/>
  <c r="AU115" i="43" s="1"/>
  <c r="AU102" i="42" l="1"/>
  <c r="AU71" i="42" s="1"/>
  <c r="AU70" i="42" s="1"/>
  <c r="AU124" i="42"/>
  <c r="AU121" i="42"/>
  <c r="AU121" i="41"/>
  <c r="AU102" i="41"/>
  <c r="AU71" i="41" s="1"/>
  <c r="AU70" i="41" s="1"/>
  <c r="AU124" i="41"/>
  <c r="AU124" i="32"/>
  <c r="AU102" i="32"/>
  <c r="AU71" i="32" s="1"/>
  <c r="AU70" i="32" s="1"/>
  <c r="AU121" i="32"/>
  <c r="AT93" i="48"/>
  <c r="AT94" i="48" s="1"/>
  <c r="AT91" i="48"/>
  <c r="AT93" i="46"/>
  <c r="AT94" i="46" s="1"/>
  <c r="AT91" i="46"/>
  <c r="AT93" i="32"/>
  <c r="AT94" i="32" s="1"/>
  <c r="AT91" i="32"/>
  <c r="AU124" i="46"/>
  <c r="AU102" i="46"/>
  <c r="AU71" i="46" s="1"/>
  <c r="AU70" i="46" s="1"/>
  <c r="AU121" i="46"/>
  <c r="AT93" i="40"/>
  <c r="AT94" i="40" s="1"/>
  <c r="AT91" i="40"/>
  <c r="AT204" i="51"/>
  <c r="AT220" i="51" s="1"/>
  <c r="AT132" i="1"/>
  <c r="AT133" i="1" s="1"/>
  <c r="AT134" i="1" s="1"/>
  <c r="AT90" i="1"/>
  <c r="AT130" i="1"/>
  <c r="AS129" i="1"/>
  <c r="AU124" i="49"/>
  <c r="AU102" i="49"/>
  <c r="AU71" i="49" s="1"/>
  <c r="AU70" i="49" s="1"/>
  <c r="AU121" i="49"/>
  <c r="AU121" i="48"/>
  <c r="AU124" i="48"/>
  <c r="AU102" i="48"/>
  <c r="AU71" i="48" s="1"/>
  <c r="AU70" i="48" s="1"/>
  <c r="AU296" i="51"/>
  <c r="AU292" i="51"/>
  <c r="AU297" i="51"/>
  <c r="AU298" i="51"/>
  <c r="AU295" i="51"/>
  <c r="AU293" i="51"/>
  <c r="AU294" i="51"/>
  <c r="AU291" i="51"/>
  <c r="AU305" i="51" s="1"/>
  <c r="AU309" i="51" s="1"/>
  <c r="AU300" i="51"/>
  <c r="AU301" i="51"/>
  <c r="AU299" i="51"/>
  <c r="AU121" i="47"/>
  <c r="AU102" i="47"/>
  <c r="AU71" i="47" s="1"/>
  <c r="AU70" i="47" s="1"/>
  <c r="AU124" i="47"/>
  <c r="AT93" i="43"/>
  <c r="AT94" i="43" s="1"/>
  <c r="AT91" i="43"/>
  <c r="AU121" i="40"/>
  <c r="AU124" i="40"/>
  <c r="AU102" i="40"/>
  <c r="AU71" i="40" s="1"/>
  <c r="AU70" i="40" s="1"/>
  <c r="AT50" i="59"/>
  <c r="AT52" i="33"/>
  <c r="AT53" i="59" s="1"/>
  <c r="AT53" i="33"/>
  <c r="AT54" i="59" s="1"/>
  <c r="AT87" i="33"/>
  <c r="AT369" i="33"/>
  <c r="AT375" i="33" s="1"/>
  <c r="AT376" i="33" s="1"/>
  <c r="AU121" i="43"/>
  <c r="AU124" i="43"/>
  <c r="AU102" i="43"/>
  <c r="AU71" i="43" s="1"/>
  <c r="AU70" i="43" s="1"/>
  <c r="AT93" i="44"/>
  <c r="AT94" i="44" s="1"/>
  <c r="AT91" i="44"/>
  <c r="AT93" i="41"/>
  <c r="AT94" i="41" s="1"/>
  <c r="AT91" i="41"/>
  <c r="AU116" i="1"/>
  <c r="AU119" i="1"/>
  <c r="AU114" i="1"/>
  <c r="AU115" i="1" s="1"/>
  <c r="AU48" i="59"/>
  <c r="AU102" i="44"/>
  <c r="AU71" i="44" s="1"/>
  <c r="AU70" i="44" s="1"/>
  <c r="AU124" i="44"/>
  <c r="AU121" i="44"/>
  <c r="AU121" i="45"/>
  <c r="AU124" i="45"/>
  <c r="AU102" i="45"/>
  <c r="AU71" i="45" s="1"/>
  <c r="AU70" i="45" s="1"/>
  <c r="AU160" i="33" l="1"/>
  <c r="AU86" i="40"/>
  <c r="AU102" i="1"/>
  <c r="AU71" i="1" s="1"/>
  <c r="AU124" i="1"/>
  <c r="AU121" i="1"/>
  <c r="AU124" i="33" s="1"/>
  <c r="AU101" i="33" s="1"/>
  <c r="AU159" i="33"/>
  <c r="AU86" i="43"/>
  <c r="AU157" i="33"/>
  <c r="AU86" i="41"/>
  <c r="AS131" i="1"/>
  <c r="AS140" i="1" s="1"/>
  <c r="AS137" i="1"/>
  <c r="AU161" i="33"/>
  <c r="AU86" i="44"/>
  <c r="AT136" i="1"/>
  <c r="AS79" i="1"/>
  <c r="AT148" i="1" s="1"/>
  <c r="AU165" i="33"/>
  <c r="AU86" i="48"/>
  <c r="AU156" i="33"/>
  <c r="AU86" i="32"/>
  <c r="AU162" i="33"/>
  <c r="AU86" i="45"/>
  <c r="AU164" i="33"/>
  <c r="AU86" i="47"/>
  <c r="AU158" i="33"/>
  <c r="AU86" i="42"/>
  <c r="AT93" i="1"/>
  <c r="AT94" i="1" s="1"/>
  <c r="AT91" i="1"/>
  <c r="AU166" i="33"/>
  <c r="AU86" i="49"/>
  <c r="AU304" i="51"/>
  <c r="AU163" i="33"/>
  <c r="AU86" i="46"/>
  <c r="AU247" i="33" l="1"/>
  <c r="AU232" i="33"/>
  <c r="AU248" i="33"/>
  <c r="AU233" i="33"/>
  <c r="AU245" i="33"/>
  <c r="AU230" i="33"/>
  <c r="AU241" i="33"/>
  <c r="AU226" i="33"/>
  <c r="AU250" i="33"/>
  <c r="AU235" i="33"/>
  <c r="AU242" i="33"/>
  <c r="AU227" i="33"/>
  <c r="AU246" i="33"/>
  <c r="AU231" i="33"/>
  <c r="AU240" i="33"/>
  <c r="AU225" i="33"/>
  <c r="AU243" i="33"/>
  <c r="AU228" i="33"/>
  <c r="AU306" i="51"/>
  <c r="AU308" i="51"/>
  <c r="AU310" i="51" s="1"/>
  <c r="AU249" i="33"/>
  <c r="AU234" i="33"/>
  <c r="AU155" i="33"/>
  <c r="AU86" i="1"/>
  <c r="AU56" i="33"/>
  <c r="AU70" i="1"/>
  <c r="AU5" i="59" s="1"/>
  <c r="AU244" i="33"/>
  <c r="AU229" i="33"/>
  <c r="AU55" i="59" l="1"/>
  <c r="AU55" i="33"/>
  <c r="AV59" i="33"/>
  <c r="AU56" i="59"/>
  <c r="AU57" i="33"/>
  <c r="AU57" i="59" s="1"/>
  <c r="AU64" i="33"/>
  <c r="AU184" i="33"/>
  <c r="AU167" i="33"/>
  <c r="AU239" i="33"/>
  <c r="AU251" i="33" s="1"/>
  <c r="AU224" i="33"/>
  <c r="AU236" i="33" s="1"/>
  <c r="AU345" i="51"/>
  <c r="AU355" i="51"/>
  <c r="AU344" i="51"/>
  <c r="AU351" i="51"/>
  <c r="AU353" i="51"/>
  <c r="AU347" i="51"/>
  <c r="AU350" i="51"/>
  <c r="AU352" i="51"/>
  <c r="AU346" i="51"/>
  <c r="AU348" i="51"/>
  <c r="AU354" i="51"/>
  <c r="AU349" i="51"/>
  <c r="AU61" i="59" l="1"/>
  <c r="AU65" i="33"/>
  <c r="AV84" i="33" s="1"/>
  <c r="AU113" i="33"/>
  <c r="AU119" i="33" s="1"/>
  <c r="AU186" i="33"/>
  <c r="AU185" i="33"/>
  <c r="AU114" i="33" s="1"/>
  <c r="AV60" i="33"/>
  <c r="AW61" i="33"/>
  <c r="AU71" i="33"/>
  <c r="AV58" i="59" l="1"/>
  <c r="AV4" i="56"/>
  <c r="AU63" i="59"/>
  <c r="AU70" i="33"/>
  <c r="AW59" i="59"/>
  <c r="AX62" i="33"/>
  <c r="AX60" i="59" s="1"/>
  <c r="AV9" i="55"/>
  <c r="AV91" i="33"/>
  <c r="AV8" i="55" l="1"/>
  <c r="AV107" i="32"/>
  <c r="AV106" i="32" s="1"/>
  <c r="AV109" i="32" s="1"/>
  <c r="AV103" i="32" s="1"/>
  <c r="AV107" i="41"/>
  <c r="AV106" i="41" s="1"/>
  <c r="AV109" i="41" s="1"/>
  <c r="AV103" i="41" s="1"/>
  <c r="AV107" i="1"/>
  <c r="AV107" i="42"/>
  <c r="AV106" i="42" s="1"/>
  <c r="AV109" i="42" s="1"/>
  <c r="AV103" i="42" s="1"/>
  <c r="AV107" i="40"/>
  <c r="AV106" i="40" s="1"/>
  <c r="AV109" i="40" s="1"/>
  <c r="AV103" i="40" s="1"/>
  <c r="AV107" i="43"/>
  <c r="AV106" i="43" s="1"/>
  <c r="AV109" i="43" s="1"/>
  <c r="AV103" i="43" s="1"/>
  <c r="AV107" i="45"/>
  <c r="AV106" i="45" s="1"/>
  <c r="AV109" i="45" s="1"/>
  <c r="AV103" i="45" s="1"/>
  <c r="AV107" i="44"/>
  <c r="AV106" i="44" s="1"/>
  <c r="AV109" i="44" s="1"/>
  <c r="AV103" i="44" s="1"/>
  <c r="AV107" i="49"/>
  <c r="AV106" i="49" s="1"/>
  <c r="AV109" i="49" s="1"/>
  <c r="AV103" i="49" s="1"/>
  <c r="AV107" i="48"/>
  <c r="AV106" i="48" s="1"/>
  <c r="AV109" i="48" s="1"/>
  <c r="AV103" i="48" s="1"/>
  <c r="AV107" i="46"/>
  <c r="AV106" i="46" s="1"/>
  <c r="AV109" i="46" s="1"/>
  <c r="AV103" i="46" s="1"/>
  <c r="AV107" i="47"/>
  <c r="AV106" i="47" s="1"/>
  <c r="AV109" i="47" s="1"/>
  <c r="AV103" i="47" s="1"/>
  <c r="AU62" i="59"/>
  <c r="AU81" i="32"/>
  <c r="AU62" i="32" s="1"/>
  <c r="AU63" i="32" s="1"/>
  <c r="AU81" i="1"/>
  <c r="AU62" i="1" s="1"/>
  <c r="AU63" i="1" s="1"/>
  <c r="AU81" i="41"/>
  <c r="AU62" i="41" s="1"/>
  <c r="AU63" i="41" s="1"/>
  <c r="AU81" i="42"/>
  <c r="AU62" i="42" s="1"/>
  <c r="AU63" i="42" s="1"/>
  <c r="AU81" i="43"/>
  <c r="AU62" i="43" s="1"/>
  <c r="AU63" i="43" s="1"/>
  <c r="AU81" i="40"/>
  <c r="AU62" i="40" s="1"/>
  <c r="AU63" i="40" s="1"/>
  <c r="AU81" i="47"/>
  <c r="AU62" i="47" s="1"/>
  <c r="AU63" i="47" s="1"/>
  <c r="AU81" i="48"/>
  <c r="AU62" i="48" s="1"/>
  <c r="AU63" i="48" s="1"/>
  <c r="AU81" i="46"/>
  <c r="AU62" i="46" s="1"/>
  <c r="AU63" i="46" s="1"/>
  <c r="AU81" i="49"/>
  <c r="AU62" i="49" s="1"/>
  <c r="AU63" i="49" s="1"/>
  <c r="AU81" i="44"/>
  <c r="AU62" i="44" s="1"/>
  <c r="AU63" i="44" s="1"/>
  <c r="AU81" i="45"/>
  <c r="AU62" i="45" s="1"/>
  <c r="AU63" i="45" s="1"/>
  <c r="AU3" i="56"/>
  <c r="AV72" i="33"/>
  <c r="AU155" i="47" l="1"/>
  <c r="AU64" i="47"/>
  <c r="AU65" i="47" s="1"/>
  <c r="AU68" i="47" s="1"/>
  <c r="AU55" i="56"/>
  <c r="AU56" i="56" s="1"/>
  <c r="AU37" i="56"/>
  <c r="AU38" i="56" s="1"/>
  <c r="AU47" i="56"/>
  <c r="AU42" i="56"/>
  <c r="AU43" i="56" s="1"/>
  <c r="AU64" i="42"/>
  <c r="AU65" i="42" s="1"/>
  <c r="AU68" i="42" s="1"/>
  <c r="AU155" i="42"/>
  <c r="AU64" i="48"/>
  <c r="AU65" i="48" s="1"/>
  <c r="AU68" i="48" s="1"/>
  <c r="AU155" i="48"/>
  <c r="AV101" i="47"/>
  <c r="AV218" i="33" s="1"/>
  <c r="AV66" i="47"/>
  <c r="AU64" i="44"/>
  <c r="AU65" i="44" s="1"/>
  <c r="AU68" i="44" s="1"/>
  <c r="AU155" i="44"/>
  <c r="AU155" i="43"/>
  <c r="AU64" i="43"/>
  <c r="AU65" i="43" s="1"/>
  <c r="AU68" i="43" s="1"/>
  <c r="AV101" i="49"/>
  <c r="AV220" i="33" s="1"/>
  <c r="AV66" i="49"/>
  <c r="AU155" i="40"/>
  <c r="AU64" i="40"/>
  <c r="AU65" i="40" s="1"/>
  <c r="AU68" i="40" s="1"/>
  <c r="AV101" i="48"/>
  <c r="AV219" i="33" s="1"/>
  <c r="AV66" i="48"/>
  <c r="AU64" i="49"/>
  <c r="AU65" i="49" s="1"/>
  <c r="AU68" i="49" s="1"/>
  <c r="AU155" i="49"/>
  <c r="AV101" i="45"/>
  <c r="AV216" i="33" s="1"/>
  <c r="AV66" i="45"/>
  <c r="AU155" i="45"/>
  <c r="AU64" i="45"/>
  <c r="AU65" i="45" s="1"/>
  <c r="AU68" i="45" s="1"/>
  <c r="AU64" i="41"/>
  <c r="AU65" i="41" s="1"/>
  <c r="AU68" i="41" s="1"/>
  <c r="AU155" i="41"/>
  <c r="AV101" i="40"/>
  <c r="AV214" i="33" s="1"/>
  <c r="AV66" i="40"/>
  <c r="AV97" i="33"/>
  <c r="AV106" i="1"/>
  <c r="AV64" i="59"/>
  <c r="AU64" i="1"/>
  <c r="AU65" i="1" s="1"/>
  <c r="AU155" i="1"/>
  <c r="AV101" i="46"/>
  <c r="AV217" i="33" s="1"/>
  <c r="AV66" i="46"/>
  <c r="AV101" i="43"/>
  <c r="AV213" i="33" s="1"/>
  <c r="AV66" i="43"/>
  <c r="AV101" i="32"/>
  <c r="AV210" i="33" s="1"/>
  <c r="AV66" i="32"/>
  <c r="AU64" i="46"/>
  <c r="AU65" i="46" s="1"/>
  <c r="AU68" i="46" s="1"/>
  <c r="AU155" i="46"/>
  <c r="AU64" i="32"/>
  <c r="AU65" i="32" s="1"/>
  <c r="AU68" i="32" s="1"/>
  <c r="AU155" i="32"/>
  <c r="AV101" i="44"/>
  <c r="AV215" i="33" s="1"/>
  <c r="AV66" i="44"/>
  <c r="AV101" i="42"/>
  <c r="AV212" i="33" s="1"/>
  <c r="AV66" i="42"/>
  <c r="AV101" i="41"/>
  <c r="AV211" i="33" s="1"/>
  <c r="AV66" i="41"/>
  <c r="AV90" i="33"/>
  <c r="AV83" i="33"/>
  <c r="AU139" i="49" l="1"/>
  <c r="AU73" i="49"/>
  <c r="AV74" i="49" s="1"/>
  <c r="AU139" i="44"/>
  <c r="AU73" i="44"/>
  <c r="AV74" i="44" s="1"/>
  <c r="AU139" i="45"/>
  <c r="AU73" i="45"/>
  <c r="AV74" i="45" s="1"/>
  <c r="AU73" i="42"/>
  <c r="AV74" i="42" s="1"/>
  <c r="AU139" i="42"/>
  <c r="AV41" i="56"/>
  <c r="AU139" i="41"/>
  <c r="AU73" i="41"/>
  <c r="AV74" i="41" s="1"/>
  <c r="AU139" i="40"/>
  <c r="AU84" i="40"/>
  <c r="AU73" i="40"/>
  <c r="AV74" i="40" s="1"/>
  <c r="AU49" i="56"/>
  <c r="AV46" i="56"/>
  <c r="AU59" i="56"/>
  <c r="AU60" i="56"/>
  <c r="AU133" i="33" s="1"/>
  <c r="AU73" i="46"/>
  <c r="AV74" i="46" s="1"/>
  <c r="AU139" i="46"/>
  <c r="AU84" i="46"/>
  <c r="AU139" i="48"/>
  <c r="AU73" i="48"/>
  <c r="AV74" i="48" s="1"/>
  <c r="AU52" i="56"/>
  <c r="AU139" i="32"/>
  <c r="AU73" i="32"/>
  <c r="AV74" i="32" s="1"/>
  <c r="AV96" i="33"/>
  <c r="AV109" i="1"/>
  <c r="AV103" i="1" s="1"/>
  <c r="AU73" i="47"/>
  <c r="AV74" i="47" s="1"/>
  <c r="AU139" i="47"/>
  <c r="AU73" i="43"/>
  <c r="AV74" i="43" s="1"/>
  <c r="AU139" i="43"/>
  <c r="AU43" i="33"/>
  <c r="AU68" i="1"/>
  <c r="AV104" i="33"/>
  <c r="AU132" i="33" l="1"/>
  <c r="AU75" i="59" s="1"/>
  <c r="AU61" i="56"/>
  <c r="AV281" i="51"/>
  <c r="AV85" i="40"/>
  <c r="AV61" i="40"/>
  <c r="AU84" i="41"/>
  <c r="AU84" i="47"/>
  <c r="AV277" i="51"/>
  <c r="AV85" i="32"/>
  <c r="AV61" i="32"/>
  <c r="AU84" i="32"/>
  <c r="AV280" i="51"/>
  <c r="AV85" i="43"/>
  <c r="AV61" i="43"/>
  <c r="AV285" i="51"/>
  <c r="AV85" i="47"/>
  <c r="AV61" i="47"/>
  <c r="AV279" i="51"/>
  <c r="AV85" i="42"/>
  <c r="AV61" i="42"/>
  <c r="AU84" i="44"/>
  <c r="AV101" i="1"/>
  <c r="AV209" i="33" s="1"/>
  <c r="AV66" i="1"/>
  <c r="AV283" i="51"/>
  <c r="AV85" i="45"/>
  <c r="AV61" i="45"/>
  <c r="AU46" i="33"/>
  <c r="AU49" i="59" s="1"/>
  <c r="AU139" i="1"/>
  <c r="AU73" i="1"/>
  <c r="AV74" i="1" s="1"/>
  <c r="AV287" i="51"/>
  <c r="AV85" i="49"/>
  <c r="AV61" i="49"/>
  <c r="AU83" i="40"/>
  <c r="AU87" i="40"/>
  <c r="AU88" i="40"/>
  <c r="AV282" i="51"/>
  <c r="AV85" i="44"/>
  <c r="AV61" i="44"/>
  <c r="AU84" i="48"/>
  <c r="AU87" i="46"/>
  <c r="AU88" i="46"/>
  <c r="AU84" i="49"/>
  <c r="AU48" i="56"/>
  <c r="AV278" i="51"/>
  <c r="AV85" i="41"/>
  <c r="AV61" i="41"/>
  <c r="AU84" i="42"/>
  <c r="AU84" i="45"/>
  <c r="AU38" i="33"/>
  <c r="AU40" i="33"/>
  <c r="AU44" i="33"/>
  <c r="AU42" i="33"/>
  <c r="AU47" i="59" s="1"/>
  <c r="AU84" i="43"/>
  <c r="AV286" i="51"/>
  <c r="AV85" i="48"/>
  <c r="AV61" i="48"/>
  <c r="AV284" i="51"/>
  <c r="AV85" i="46"/>
  <c r="AV61" i="46"/>
  <c r="DM52" i="57" l="1"/>
  <c r="AV67" i="42"/>
  <c r="AV78" i="42"/>
  <c r="AV77" i="42"/>
  <c r="AV128" i="42"/>
  <c r="AV112" i="42"/>
  <c r="AU88" i="42"/>
  <c r="AU87" i="42"/>
  <c r="DM51" i="57"/>
  <c r="AV67" i="41"/>
  <c r="AV77" i="41"/>
  <c r="AV128" i="41"/>
  <c r="AV78" i="41"/>
  <c r="AV112" i="41"/>
  <c r="DM53" i="57"/>
  <c r="AV67" i="43"/>
  <c r="AV77" i="43"/>
  <c r="AV128" i="43"/>
  <c r="AV78" i="43"/>
  <c r="AV112" i="43"/>
  <c r="AU209" i="51"/>
  <c r="AU225" i="51" s="1"/>
  <c r="AU132" i="40"/>
  <c r="AU133" i="40" s="1"/>
  <c r="AU134" i="40" s="1"/>
  <c r="AT79" i="40" s="1"/>
  <c r="AU148" i="40" s="1"/>
  <c r="AU90" i="40"/>
  <c r="AU130" i="40"/>
  <c r="AT129" i="40"/>
  <c r="AT131" i="40" s="1"/>
  <c r="AT140" i="40" s="1"/>
  <c r="DM54" i="57"/>
  <c r="AV67" i="40"/>
  <c r="AV78" i="40"/>
  <c r="AV128" i="40"/>
  <c r="AV77" i="40"/>
  <c r="AV112" i="40"/>
  <c r="AU87" i="45"/>
  <c r="AU88" i="45"/>
  <c r="DM55" i="57"/>
  <c r="AV67" i="44"/>
  <c r="AV78" i="44"/>
  <c r="AV128" i="44"/>
  <c r="AV77" i="44"/>
  <c r="AV112" i="44"/>
  <c r="AU87" i="32"/>
  <c r="AU88" i="32"/>
  <c r="DM58" i="57"/>
  <c r="AV67" i="47"/>
  <c r="AV78" i="47"/>
  <c r="AV77" i="47"/>
  <c r="AV128" i="47"/>
  <c r="AV112" i="47"/>
  <c r="DM60" i="57"/>
  <c r="AV78" i="49"/>
  <c r="AV67" i="49"/>
  <c r="AV128" i="49"/>
  <c r="AV77" i="49"/>
  <c r="AV112" i="49"/>
  <c r="AU84" i="1"/>
  <c r="AU88" i="44"/>
  <c r="AU87" i="44"/>
  <c r="AU88" i="47"/>
  <c r="AU87" i="47"/>
  <c r="AU212" i="51"/>
  <c r="AU228" i="51" s="1"/>
  <c r="AU132" i="46"/>
  <c r="AU133" i="46" s="1"/>
  <c r="AU134" i="46" s="1"/>
  <c r="AT79" i="46" s="1"/>
  <c r="AU148" i="46" s="1"/>
  <c r="AU90" i="46"/>
  <c r="AU130" i="46"/>
  <c r="AT129" i="46"/>
  <c r="AT131" i="46" s="1"/>
  <c r="AT140" i="46" s="1"/>
  <c r="DM50" i="57"/>
  <c r="AV67" i="32"/>
  <c r="AV77" i="32"/>
  <c r="AV128" i="32"/>
  <c r="AV78" i="32"/>
  <c r="AV112" i="32"/>
  <c r="AU88" i="41"/>
  <c r="AU87" i="41"/>
  <c r="DM59" i="57"/>
  <c r="AV67" i="48"/>
  <c r="AV78" i="48"/>
  <c r="AV77" i="48"/>
  <c r="AV128" i="48"/>
  <c r="AV112" i="48"/>
  <c r="AU87" i="43"/>
  <c r="AU88" i="43"/>
  <c r="DM56" i="57"/>
  <c r="AV67" i="45"/>
  <c r="AV77" i="45"/>
  <c r="AV78" i="45"/>
  <c r="AV128" i="45"/>
  <c r="AV112" i="45"/>
  <c r="AU134" i="33"/>
  <c r="AU76" i="59" s="1"/>
  <c r="AU62" i="56"/>
  <c r="AU135" i="33" s="1"/>
  <c r="AU88" i="49"/>
  <c r="AU87" i="49"/>
  <c r="AU88" i="48"/>
  <c r="AU87" i="48"/>
  <c r="DM57" i="57"/>
  <c r="AV77" i="46"/>
  <c r="AV67" i="46"/>
  <c r="AV78" i="46"/>
  <c r="AV128" i="46"/>
  <c r="AV112" i="46"/>
  <c r="AV276" i="51"/>
  <c r="AV85" i="1"/>
  <c r="AV49" i="33" s="1"/>
  <c r="AV51" i="59" s="1"/>
  <c r="AV61" i="1"/>
  <c r="AV116" i="43" l="1"/>
  <c r="AV119" i="43"/>
  <c r="AV114" i="43"/>
  <c r="AV115" i="43" s="1"/>
  <c r="AV116" i="32"/>
  <c r="AV119" i="32"/>
  <c r="AV114" i="32"/>
  <c r="AV115" i="32" s="1"/>
  <c r="AV119" i="44"/>
  <c r="AV116" i="44"/>
  <c r="AV114" i="44"/>
  <c r="AV115" i="44" s="1"/>
  <c r="AV119" i="46"/>
  <c r="AV116" i="46"/>
  <c r="AV114" i="46"/>
  <c r="AV115" i="46" s="1"/>
  <c r="AV119" i="41"/>
  <c r="AV116" i="41"/>
  <c r="AV114" i="41"/>
  <c r="AV115" i="41" s="1"/>
  <c r="AV119" i="40"/>
  <c r="AV116" i="40"/>
  <c r="AV114" i="40"/>
  <c r="AV115" i="40" s="1"/>
  <c r="AU93" i="40"/>
  <c r="AU94" i="40" s="1"/>
  <c r="AU91" i="40"/>
  <c r="AU211" i="51"/>
  <c r="AU227" i="51" s="1"/>
  <c r="AU132" i="45"/>
  <c r="AU133" i="45" s="1"/>
  <c r="AU134" i="45" s="1"/>
  <c r="AT79" i="45" s="1"/>
  <c r="AU148" i="45" s="1"/>
  <c r="AU90" i="45"/>
  <c r="AT129" i="45"/>
  <c r="AT131" i="45" s="1"/>
  <c r="AT140" i="45" s="1"/>
  <c r="AU130" i="45"/>
  <c r="AV116" i="47"/>
  <c r="AV119" i="47"/>
  <c r="AV114" i="47"/>
  <c r="AV115" i="47" s="1"/>
  <c r="AV116" i="42"/>
  <c r="AV119" i="42"/>
  <c r="AV114" i="42"/>
  <c r="AV115" i="42" s="1"/>
  <c r="AV119" i="48"/>
  <c r="AV116" i="48"/>
  <c r="AV114" i="48"/>
  <c r="AV115" i="48" s="1"/>
  <c r="AV288" i="51"/>
  <c r="AV119" i="45"/>
  <c r="AV116" i="45"/>
  <c r="AV114" i="45"/>
  <c r="AV115" i="45" s="1"/>
  <c r="AU206" i="51"/>
  <c r="AU222" i="51" s="1"/>
  <c r="AU132" i="41"/>
  <c r="AU133" i="41" s="1"/>
  <c r="AU134" i="41" s="1"/>
  <c r="AT79" i="41" s="1"/>
  <c r="AU148" i="41" s="1"/>
  <c r="AU90" i="41"/>
  <c r="AT129" i="41"/>
  <c r="AT131" i="41" s="1"/>
  <c r="AT140" i="41" s="1"/>
  <c r="AU130" i="41"/>
  <c r="AU77" i="59"/>
  <c r="AV50" i="1"/>
  <c r="AV50" i="43"/>
  <c r="AV50" i="42"/>
  <c r="AV50" i="40"/>
  <c r="AV50" i="48"/>
  <c r="AV50" i="49"/>
  <c r="AV50" i="32"/>
  <c r="AV50" i="41"/>
  <c r="AV50" i="47"/>
  <c r="AV50" i="45"/>
  <c r="AV50" i="46"/>
  <c r="AV50" i="44"/>
  <c r="AU210" i="51"/>
  <c r="AU226" i="51" s="1"/>
  <c r="AU132" i="44"/>
  <c r="AU133" i="44" s="1"/>
  <c r="AU134" i="44" s="1"/>
  <c r="AT79" i="44" s="1"/>
  <c r="AU148" i="44" s="1"/>
  <c r="AU90" i="44"/>
  <c r="AT129" i="44"/>
  <c r="AT131" i="44" s="1"/>
  <c r="AT140" i="44" s="1"/>
  <c r="AU130" i="44"/>
  <c r="AU87" i="1"/>
  <c r="AU51" i="33" s="1"/>
  <c r="AU52" i="59" s="1"/>
  <c r="AU88" i="1"/>
  <c r="AU48" i="33"/>
  <c r="AU213" i="51"/>
  <c r="AU229" i="51" s="1"/>
  <c r="AU132" i="47"/>
  <c r="AU133" i="47" s="1"/>
  <c r="AU134" i="47" s="1"/>
  <c r="AT79" i="47" s="1"/>
  <c r="AU148" i="47" s="1"/>
  <c r="AU90" i="47"/>
  <c r="AT129" i="47"/>
  <c r="AT131" i="47" s="1"/>
  <c r="AT140" i="47" s="1"/>
  <c r="AU130" i="47"/>
  <c r="AV116" i="49"/>
  <c r="AV119" i="49"/>
  <c r="AV114" i="49"/>
  <c r="AV115" i="49" s="1"/>
  <c r="AU93" i="46"/>
  <c r="AU94" i="46" s="1"/>
  <c r="AU91" i="46"/>
  <c r="AU215" i="51"/>
  <c r="AU231" i="51" s="1"/>
  <c r="AU132" i="49"/>
  <c r="AU133" i="49" s="1"/>
  <c r="AU134" i="49" s="1"/>
  <c r="AT79" i="49" s="1"/>
  <c r="AU148" i="49" s="1"/>
  <c r="AU90" i="49"/>
  <c r="AT129" i="49"/>
  <c r="AT131" i="49" s="1"/>
  <c r="AT140" i="49" s="1"/>
  <c r="AU130" i="49"/>
  <c r="AU207" i="51"/>
  <c r="AU223" i="51" s="1"/>
  <c r="AU90" i="42"/>
  <c r="AU132" i="42"/>
  <c r="AU133" i="42" s="1"/>
  <c r="AU134" i="42" s="1"/>
  <c r="AT79" i="42" s="1"/>
  <c r="AU148" i="42" s="1"/>
  <c r="AT129" i="42"/>
  <c r="AT131" i="42" s="1"/>
  <c r="AT140" i="42" s="1"/>
  <c r="AU130" i="42"/>
  <c r="AU208" i="51"/>
  <c r="AU224" i="51" s="1"/>
  <c r="AU132" i="43"/>
  <c r="AU133" i="43" s="1"/>
  <c r="AU134" i="43" s="1"/>
  <c r="AT79" i="43" s="1"/>
  <c r="AU148" i="43" s="1"/>
  <c r="AU90" i="43"/>
  <c r="AU130" i="43"/>
  <c r="AT129" i="43"/>
  <c r="AT131" i="43" s="1"/>
  <c r="AT140" i="43" s="1"/>
  <c r="DM49" i="57"/>
  <c r="DM61" i="57" s="1"/>
  <c r="AV39" i="33"/>
  <c r="AV67" i="1"/>
  <c r="AV45" i="33" s="1"/>
  <c r="AV78" i="1"/>
  <c r="AV77" i="1"/>
  <c r="AV128" i="1"/>
  <c r="AV112" i="1"/>
  <c r="AU205" i="51"/>
  <c r="AU221" i="51" s="1"/>
  <c r="AU132" i="32"/>
  <c r="AU133" i="32" s="1"/>
  <c r="AU134" i="32" s="1"/>
  <c r="AT79" i="32" s="1"/>
  <c r="AU148" i="32" s="1"/>
  <c r="AU90" i="32"/>
  <c r="AU130" i="32"/>
  <c r="AT129" i="32"/>
  <c r="AT131" i="32" s="1"/>
  <c r="AT140" i="32" s="1"/>
  <c r="AU214" i="51"/>
  <c r="AU230" i="51" s="1"/>
  <c r="AU132" i="48"/>
  <c r="AU133" i="48" s="1"/>
  <c r="AU134" i="48" s="1"/>
  <c r="AT79" i="48" s="1"/>
  <c r="AU148" i="48" s="1"/>
  <c r="AU90" i="48"/>
  <c r="AT129" i="48"/>
  <c r="AT131" i="48" s="1"/>
  <c r="AT140" i="48" s="1"/>
  <c r="AU130" i="48"/>
  <c r="AV124" i="47" l="1"/>
  <c r="AV121" i="47"/>
  <c r="AV102" i="47"/>
  <c r="AV71" i="47" s="1"/>
  <c r="AV70" i="47" s="1"/>
  <c r="AU93" i="44"/>
  <c r="AU94" i="44" s="1"/>
  <c r="AU91" i="44"/>
  <c r="AV121" i="41"/>
  <c r="AV102" i="41"/>
  <c r="AV71" i="41" s="1"/>
  <c r="AV70" i="41" s="1"/>
  <c r="AV124" i="41"/>
  <c r="AU93" i="42"/>
  <c r="AU94" i="42" s="1"/>
  <c r="AU91" i="42"/>
  <c r="AV102" i="44"/>
  <c r="AV71" i="44" s="1"/>
  <c r="AV70" i="44" s="1"/>
  <c r="AV124" i="44"/>
  <c r="AV121" i="44"/>
  <c r="AU93" i="43"/>
  <c r="AU94" i="43" s="1"/>
  <c r="AU91" i="43"/>
  <c r="AV121" i="40"/>
  <c r="AV102" i="40"/>
  <c r="AV71" i="40" s="1"/>
  <c r="AV70" i="40" s="1"/>
  <c r="AV124" i="40"/>
  <c r="AV121" i="45"/>
  <c r="AV102" i="45"/>
  <c r="AV71" i="45" s="1"/>
  <c r="AV70" i="45" s="1"/>
  <c r="AV124" i="45"/>
  <c r="AV102" i="32"/>
  <c r="AV71" i="32" s="1"/>
  <c r="AV70" i="32" s="1"/>
  <c r="AV124" i="32"/>
  <c r="AV121" i="32"/>
  <c r="AV124" i="42"/>
  <c r="AV102" i="42"/>
  <c r="AV71" i="42" s="1"/>
  <c r="AV70" i="42" s="1"/>
  <c r="AV121" i="42"/>
  <c r="AU93" i="32"/>
  <c r="AU94" i="32" s="1"/>
  <c r="AU91" i="32"/>
  <c r="AV295" i="51"/>
  <c r="AV299" i="51"/>
  <c r="AV301" i="51"/>
  <c r="AV293" i="51"/>
  <c r="AV294" i="51"/>
  <c r="AV300" i="51"/>
  <c r="AV292" i="51"/>
  <c r="AV291" i="51"/>
  <c r="AV297" i="51"/>
  <c r="AV298" i="51"/>
  <c r="AV296" i="51"/>
  <c r="AU93" i="48"/>
  <c r="AU94" i="48" s="1"/>
  <c r="AU91" i="48"/>
  <c r="AV102" i="46"/>
  <c r="AV71" i="46" s="1"/>
  <c r="AV70" i="46" s="1"/>
  <c r="AV124" i="46"/>
  <c r="AV121" i="46"/>
  <c r="AU93" i="49"/>
  <c r="AU94" i="49" s="1"/>
  <c r="AU91" i="49"/>
  <c r="AV124" i="49"/>
  <c r="AV102" i="49"/>
  <c r="AV71" i="49" s="1"/>
  <c r="AV70" i="49" s="1"/>
  <c r="AV121" i="49"/>
  <c r="AU93" i="47"/>
  <c r="AU94" i="47" s="1"/>
  <c r="AU91" i="47"/>
  <c r="AV124" i="43"/>
  <c r="AV102" i="43"/>
  <c r="AV71" i="43" s="1"/>
  <c r="AV70" i="43" s="1"/>
  <c r="AV121" i="43"/>
  <c r="AU93" i="45"/>
  <c r="AU94" i="45" s="1"/>
  <c r="AU91" i="45"/>
  <c r="AV119" i="1"/>
  <c r="AV116" i="1"/>
  <c r="AV114" i="1"/>
  <c r="AV115" i="1" s="1"/>
  <c r="AU93" i="41"/>
  <c r="AU94" i="41" s="1"/>
  <c r="AU91" i="41"/>
  <c r="AV290" i="51"/>
  <c r="AU50" i="59"/>
  <c r="AU52" i="33"/>
  <c r="AU53" i="59" s="1"/>
  <c r="AU53" i="33"/>
  <c r="AU54" i="59" s="1"/>
  <c r="AU87" i="33"/>
  <c r="AU369" i="33"/>
  <c r="AU375" i="33" s="1"/>
  <c r="AU376" i="33" s="1"/>
  <c r="AV48" i="59"/>
  <c r="AU204" i="51"/>
  <c r="AU220" i="51" s="1"/>
  <c r="AU132" i="1"/>
  <c r="AU133" i="1" s="1"/>
  <c r="AU134" i="1" s="1"/>
  <c r="AU90" i="1"/>
  <c r="AU130" i="1"/>
  <c r="AT129" i="1"/>
  <c r="AV121" i="48"/>
  <c r="AV124" i="48"/>
  <c r="AV102" i="48"/>
  <c r="AV71" i="48" s="1"/>
  <c r="AV70" i="48" s="1"/>
  <c r="AV162" i="33" l="1"/>
  <c r="AV86" i="45"/>
  <c r="AT131" i="1"/>
  <c r="AT140" i="1" s="1"/>
  <c r="AT137" i="1"/>
  <c r="AV161" i="33"/>
  <c r="AV86" i="44"/>
  <c r="AV102" i="1"/>
  <c r="AV71" i="1" s="1"/>
  <c r="AV124" i="1"/>
  <c r="AV121" i="1"/>
  <c r="AV124" i="33" s="1"/>
  <c r="AV101" i="33" s="1"/>
  <c r="AU136" i="1"/>
  <c r="AT79" i="1"/>
  <c r="AU148" i="1" s="1"/>
  <c r="AV305" i="51"/>
  <c r="AV309" i="51" s="1"/>
  <c r="AV304" i="51"/>
  <c r="AV157" i="33"/>
  <c r="AV86" i="41"/>
  <c r="AU93" i="1"/>
  <c r="AU94" i="1" s="1"/>
  <c r="AU91" i="1"/>
  <c r="AV159" i="33"/>
  <c r="AV86" i="43"/>
  <c r="AV163" i="33"/>
  <c r="AV86" i="46"/>
  <c r="AV158" i="33"/>
  <c r="AV86" i="42"/>
  <c r="AV166" i="33"/>
  <c r="AV86" i="49"/>
  <c r="AV160" i="33"/>
  <c r="AV86" i="40"/>
  <c r="AV156" i="33"/>
  <c r="AV86" i="32"/>
  <c r="AV165" i="33"/>
  <c r="AV86" i="48"/>
  <c r="AV164" i="33"/>
  <c r="AV86" i="47"/>
  <c r="AV249" i="33" l="1"/>
  <c r="AV234" i="33"/>
  <c r="AV240" i="33"/>
  <c r="AV225" i="33"/>
  <c r="AV242" i="33"/>
  <c r="AV227" i="33"/>
  <c r="AV250" i="33"/>
  <c r="AV235" i="33"/>
  <c r="AV247" i="33"/>
  <c r="AV232" i="33"/>
  <c r="AV244" i="33"/>
  <c r="AV229" i="33"/>
  <c r="AV243" i="33"/>
  <c r="AV228" i="33"/>
  <c r="AV241" i="33"/>
  <c r="AV226" i="33"/>
  <c r="AV308" i="51"/>
  <c r="AV310" i="51" s="1"/>
  <c r="AV306" i="51"/>
  <c r="AV248" i="33"/>
  <c r="AV233" i="33"/>
  <c r="AV155" i="33"/>
  <c r="AV86" i="1"/>
  <c r="AV245" i="33"/>
  <c r="AV230" i="33"/>
  <c r="AV56" i="33"/>
  <c r="AV70" i="1"/>
  <c r="AV5" i="59" s="1"/>
  <c r="AV246" i="33"/>
  <c r="AV231" i="33"/>
  <c r="AV55" i="59" l="1"/>
  <c r="AV55" i="33"/>
  <c r="AW59" i="33"/>
  <c r="AV56" i="59"/>
  <c r="AV57" i="33"/>
  <c r="AV57" i="59" s="1"/>
  <c r="AV64" i="33"/>
  <c r="AV184" i="33"/>
  <c r="AV167" i="33"/>
  <c r="AV239" i="33"/>
  <c r="AV251" i="33" s="1"/>
  <c r="AV224" i="33"/>
  <c r="AV236" i="33" s="1"/>
  <c r="AV345" i="51"/>
  <c r="AV351" i="51"/>
  <c r="AV355" i="51"/>
  <c r="AV348" i="51"/>
  <c r="AV353" i="51"/>
  <c r="AV347" i="51"/>
  <c r="AV352" i="51"/>
  <c r="AV344" i="51"/>
  <c r="AV350" i="51"/>
  <c r="AV346" i="51"/>
  <c r="AV354" i="51"/>
  <c r="AV349" i="51"/>
  <c r="AV113" i="33" l="1"/>
  <c r="AV119" i="33" s="1"/>
  <c r="AV186" i="33"/>
  <c r="AV185" i="33"/>
  <c r="AV114" i="33" s="1"/>
  <c r="AV61" i="59"/>
  <c r="AV65" i="33"/>
  <c r="AW84" i="33" s="1"/>
  <c r="AW60" i="33"/>
  <c r="AX61" i="33"/>
  <c r="AV71" i="33"/>
  <c r="AV63" i="59" l="1"/>
  <c r="AV70" i="33"/>
  <c r="AW9" i="55"/>
  <c r="AW91" i="33"/>
  <c r="AX59" i="59"/>
  <c r="AY62" i="33"/>
  <c r="AY60" i="59" s="1"/>
  <c r="AW58" i="59"/>
  <c r="AW4" i="56"/>
  <c r="AW8" i="55" l="1"/>
  <c r="AW107" i="1"/>
  <c r="AW107" i="32"/>
  <c r="AW106" i="32" s="1"/>
  <c r="AW109" i="32" s="1"/>
  <c r="AW103" i="32" s="1"/>
  <c r="AW107" i="41"/>
  <c r="AW106" i="41" s="1"/>
  <c r="AW109" i="41" s="1"/>
  <c r="AW103" i="41" s="1"/>
  <c r="AW107" i="42"/>
  <c r="AW106" i="42" s="1"/>
  <c r="AW109" i="42" s="1"/>
  <c r="AW103" i="42" s="1"/>
  <c r="AW107" i="43"/>
  <c r="AW106" i="43" s="1"/>
  <c r="AW109" i="43" s="1"/>
  <c r="AW103" i="43" s="1"/>
  <c r="AW107" i="40"/>
  <c r="AW106" i="40" s="1"/>
  <c r="AW109" i="40" s="1"/>
  <c r="AW103" i="40" s="1"/>
  <c r="AW107" i="44"/>
  <c r="AW106" i="44" s="1"/>
  <c r="AW109" i="44" s="1"/>
  <c r="AW103" i="44" s="1"/>
  <c r="AW107" i="47"/>
  <c r="AW106" i="47" s="1"/>
  <c r="AW109" i="47" s="1"/>
  <c r="AW103" i="47" s="1"/>
  <c r="AW107" i="45"/>
  <c r="AW106" i="45" s="1"/>
  <c r="AW109" i="45" s="1"/>
  <c r="AW103" i="45" s="1"/>
  <c r="AW107" i="46"/>
  <c r="AW106" i="46" s="1"/>
  <c r="AW109" i="46" s="1"/>
  <c r="AW103" i="46" s="1"/>
  <c r="AW107" i="49"/>
  <c r="AW106" i="49" s="1"/>
  <c r="AW109" i="49" s="1"/>
  <c r="AW103" i="49" s="1"/>
  <c r="AW107" i="48"/>
  <c r="AW106" i="48" s="1"/>
  <c r="AW109" i="48" s="1"/>
  <c r="AW103" i="48" s="1"/>
  <c r="AV62" i="59"/>
  <c r="AV81" i="1"/>
  <c r="AV62" i="1" s="1"/>
  <c r="AV63" i="1" s="1"/>
  <c r="AV81" i="32"/>
  <c r="AV62" i="32" s="1"/>
  <c r="AV63" i="32" s="1"/>
  <c r="AV81" i="41"/>
  <c r="AV62" i="41" s="1"/>
  <c r="AV63" i="41" s="1"/>
  <c r="AV81" i="42"/>
  <c r="AV62" i="42" s="1"/>
  <c r="AV63" i="42" s="1"/>
  <c r="AV81" i="43"/>
  <c r="AV62" i="43" s="1"/>
  <c r="AV63" i="43" s="1"/>
  <c r="AV81" i="40"/>
  <c r="AV62" i="40" s="1"/>
  <c r="AV63" i="40" s="1"/>
  <c r="AV81" i="48"/>
  <c r="AV62" i="48" s="1"/>
  <c r="AV63" i="48" s="1"/>
  <c r="AV81" i="44"/>
  <c r="AV62" i="44" s="1"/>
  <c r="AV63" i="44" s="1"/>
  <c r="AV81" i="46"/>
  <c r="AV62" i="46" s="1"/>
  <c r="AV63" i="46" s="1"/>
  <c r="AV81" i="47"/>
  <c r="AV62" i="47" s="1"/>
  <c r="AV63" i="47" s="1"/>
  <c r="AV81" i="45"/>
  <c r="AV62" i="45" s="1"/>
  <c r="AV63" i="45" s="1"/>
  <c r="AV3" i="56"/>
  <c r="AV81" i="49"/>
  <c r="AV62" i="49" s="1"/>
  <c r="AV63" i="49" s="1"/>
  <c r="AW72" i="33"/>
  <c r="AW64" i="59" l="1"/>
  <c r="AV64" i="48"/>
  <c r="AV65" i="48" s="1"/>
  <c r="AV68" i="48" s="1"/>
  <c r="AV155" i="48"/>
  <c r="AV155" i="40"/>
  <c r="AV64" i="40"/>
  <c r="AV65" i="40" s="1"/>
  <c r="AV68" i="40" s="1"/>
  <c r="AV64" i="46"/>
  <c r="AV65" i="46" s="1"/>
  <c r="AV68" i="46" s="1"/>
  <c r="AV155" i="46"/>
  <c r="AW101" i="48"/>
  <c r="AW219" i="33" s="1"/>
  <c r="AW66" i="48"/>
  <c r="AV55" i="56"/>
  <c r="AV56" i="56" s="1"/>
  <c r="AV37" i="56"/>
  <c r="AV38" i="56" s="1"/>
  <c r="AV47" i="56"/>
  <c r="AV42" i="56"/>
  <c r="AV43" i="56" s="1"/>
  <c r="AV155" i="43"/>
  <c r="AV64" i="43"/>
  <c r="AV65" i="43" s="1"/>
  <c r="AV68" i="43" s="1"/>
  <c r="AW101" i="47"/>
  <c r="AW218" i="33" s="1"/>
  <c r="AW66" i="47"/>
  <c r="AV64" i="45"/>
  <c r="AV65" i="45" s="1"/>
  <c r="AV68" i="45" s="1"/>
  <c r="AV155" i="45"/>
  <c r="AV64" i="32"/>
  <c r="AV65" i="32" s="1"/>
  <c r="AV68" i="32" s="1"/>
  <c r="AV155" i="32"/>
  <c r="AW101" i="40"/>
  <c r="AW214" i="33" s="1"/>
  <c r="AW66" i="40"/>
  <c r="AV64" i="49"/>
  <c r="AV65" i="49" s="1"/>
  <c r="AV68" i="49" s="1"/>
  <c r="AV155" i="49"/>
  <c r="AV64" i="42"/>
  <c r="AV65" i="42" s="1"/>
  <c r="AV68" i="42" s="1"/>
  <c r="AV155" i="42"/>
  <c r="AW101" i="46"/>
  <c r="AW217" i="33" s="1"/>
  <c r="AW66" i="46"/>
  <c r="AW101" i="42"/>
  <c r="AW212" i="33" s="1"/>
  <c r="AW66" i="42"/>
  <c r="AV155" i="44"/>
  <c r="AV64" i="44"/>
  <c r="AV65" i="44" s="1"/>
  <c r="AV68" i="44" s="1"/>
  <c r="AV64" i="1"/>
  <c r="AV65" i="1" s="1"/>
  <c r="AV155" i="1"/>
  <c r="AW101" i="45"/>
  <c r="AW216" i="33" s="1"/>
  <c r="AW66" i="45"/>
  <c r="AW101" i="41"/>
  <c r="AW211" i="33" s="1"/>
  <c r="AW66" i="41"/>
  <c r="AW97" i="33"/>
  <c r="AW106" i="1"/>
  <c r="AV155" i="47"/>
  <c r="AV64" i="47"/>
  <c r="AV65" i="47" s="1"/>
  <c r="AV68" i="47" s="1"/>
  <c r="AV64" i="41"/>
  <c r="AV65" i="41" s="1"/>
  <c r="AV68" i="41" s="1"/>
  <c r="AV155" i="41"/>
  <c r="AW101" i="49"/>
  <c r="AW220" i="33" s="1"/>
  <c r="AW66" i="49"/>
  <c r="AW101" i="44"/>
  <c r="AW215" i="33" s="1"/>
  <c r="AW66" i="44"/>
  <c r="AW101" i="43"/>
  <c r="AW213" i="33" s="1"/>
  <c r="AW66" i="43"/>
  <c r="AW101" i="32"/>
  <c r="AW210" i="33" s="1"/>
  <c r="AW66" i="32"/>
  <c r="AW90" i="33"/>
  <c r="AW83" i="33"/>
  <c r="AV139" i="32" l="1"/>
  <c r="AV73" i="32"/>
  <c r="AW74" i="32" s="1"/>
  <c r="AV139" i="49"/>
  <c r="AV73" i="49"/>
  <c r="AW74" i="49" s="1"/>
  <c r="AV52" i="56"/>
  <c r="AV139" i="45"/>
  <c r="AV73" i="45"/>
  <c r="AW74" i="45" s="1"/>
  <c r="AW41" i="56"/>
  <c r="AW104" i="33"/>
  <c r="AV73" i="43"/>
  <c r="AW74" i="43" s="1"/>
  <c r="AV139" i="43"/>
  <c r="AV139" i="41"/>
  <c r="AV73" i="41"/>
  <c r="AW74" i="41" s="1"/>
  <c r="AV84" i="46"/>
  <c r="AV139" i="46"/>
  <c r="AV73" i="46"/>
  <c r="AW74" i="46" s="1"/>
  <c r="AV60" i="56"/>
  <c r="AV133" i="33" s="1"/>
  <c r="AV59" i="56"/>
  <c r="AW96" i="33"/>
  <c r="AW109" i="1"/>
  <c r="AW103" i="1" s="1"/>
  <c r="AV73" i="48"/>
  <c r="AW74" i="48" s="1"/>
  <c r="AV139" i="48"/>
  <c r="AW46" i="56"/>
  <c r="AV49" i="56"/>
  <c r="AV139" i="44"/>
  <c r="AV73" i="44"/>
  <c r="AW74" i="44" s="1"/>
  <c r="AV73" i="42"/>
  <c r="AW74" i="42" s="1"/>
  <c r="AV84" i="42"/>
  <c r="AV139" i="42"/>
  <c r="AV139" i="47"/>
  <c r="AV73" i="47"/>
  <c r="AW74" i="47" s="1"/>
  <c r="AV139" i="40"/>
  <c r="AV73" i="40"/>
  <c r="AW74" i="40" s="1"/>
  <c r="AV43" i="33"/>
  <c r="AV68" i="1"/>
  <c r="AV87" i="46" l="1"/>
  <c r="AV88" i="46"/>
  <c r="AW280" i="51"/>
  <c r="AW85" i="43"/>
  <c r="AW61" i="43"/>
  <c r="AV84" i="47"/>
  <c r="AW278" i="51"/>
  <c r="AW85" i="41"/>
  <c r="AW61" i="41"/>
  <c r="AV87" i="42"/>
  <c r="AV88" i="42"/>
  <c r="AV84" i="43"/>
  <c r="AV84" i="45"/>
  <c r="AV84" i="41"/>
  <c r="AW282" i="51"/>
  <c r="AW85" i="44"/>
  <c r="AW61" i="44"/>
  <c r="AV84" i="44"/>
  <c r="AV84" i="49"/>
  <c r="AW284" i="51"/>
  <c r="AW85" i="46"/>
  <c r="AW61" i="46"/>
  <c r="AW281" i="51"/>
  <c r="AW85" i="40"/>
  <c r="AW61" i="40"/>
  <c r="AV84" i="40"/>
  <c r="AV48" i="56"/>
  <c r="AV38" i="33"/>
  <c r="AV40" i="33"/>
  <c r="AV44" i="33"/>
  <c r="AV42" i="33"/>
  <c r="AV47" i="59" s="1"/>
  <c r="AW279" i="51"/>
  <c r="AW85" i="42"/>
  <c r="AW61" i="42"/>
  <c r="AW287" i="51"/>
  <c r="AW85" i="49"/>
  <c r="AW61" i="49"/>
  <c r="AW277" i="51"/>
  <c r="AW85" i="32"/>
  <c r="AW61" i="32"/>
  <c r="AW285" i="51"/>
  <c r="AW85" i="47"/>
  <c r="AW61" i="47"/>
  <c r="AW283" i="51"/>
  <c r="AW85" i="45"/>
  <c r="AW61" i="45"/>
  <c r="AW101" i="1"/>
  <c r="AW209" i="33" s="1"/>
  <c r="AW66" i="1"/>
  <c r="AV132" i="33"/>
  <c r="AV75" i="59" s="1"/>
  <c r="AV61" i="56"/>
  <c r="AV46" i="33"/>
  <c r="AV49" i="59" s="1"/>
  <c r="AV84" i="1"/>
  <c r="AV139" i="1"/>
  <c r="AV73" i="1"/>
  <c r="AW74" i="1" s="1"/>
  <c r="AW286" i="51"/>
  <c r="AW85" i="48"/>
  <c r="AW61" i="48"/>
  <c r="AV84" i="48"/>
  <c r="AV84" i="32"/>
  <c r="DN57" i="57" l="1"/>
  <c r="AW128" i="46"/>
  <c r="AW77" i="46"/>
  <c r="AW67" i="46"/>
  <c r="AW78" i="46"/>
  <c r="AW112" i="46"/>
  <c r="AV88" i="44"/>
  <c r="AV87" i="44"/>
  <c r="AV83" i="40"/>
  <c r="AV87" i="40"/>
  <c r="AV88" i="40"/>
  <c r="AV134" i="33"/>
  <c r="AV76" i="59" s="1"/>
  <c r="AV62" i="56"/>
  <c r="AV135" i="33" s="1"/>
  <c r="DN56" i="57"/>
  <c r="AW67" i="45"/>
  <c r="AW77" i="45"/>
  <c r="AW78" i="45"/>
  <c r="AW128" i="45"/>
  <c r="AW112" i="45"/>
  <c r="DN55" i="57"/>
  <c r="AW128" i="44"/>
  <c r="AW77" i="44"/>
  <c r="AW67" i="44"/>
  <c r="AW78" i="44"/>
  <c r="AW112" i="44"/>
  <c r="AV88" i="41"/>
  <c r="AV87" i="41"/>
  <c r="DN54" i="57"/>
  <c r="AW67" i="40"/>
  <c r="AW78" i="40"/>
  <c r="AW128" i="40"/>
  <c r="AW77" i="40"/>
  <c r="AW112" i="40"/>
  <c r="DN59" i="57"/>
  <c r="AW67" i="48"/>
  <c r="AW77" i="48"/>
  <c r="AW128" i="48"/>
  <c r="AW78" i="48"/>
  <c r="AW112" i="48"/>
  <c r="AV88" i="49"/>
  <c r="AV87" i="49"/>
  <c r="AV207" i="51"/>
  <c r="AV223" i="51" s="1"/>
  <c r="AV90" i="42"/>
  <c r="AV132" i="42"/>
  <c r="AV133" i="42" s="1"/>
  <c r="AV134" i="42" s="1"/>
  <c r="AU79" i="42" s="1"/>
  <c r="AV148" i="42" s="1"/>
  <c r="AV130" i="42"/>
  <c r="AU129" i="42"/>
  <c r="AU131" i="42" s="1"/>
  <c r="AU140" i="42" s="1"/>
  <c r="AV87" i="32"/>
  <c r="AV88" i="32"/>
  <c r="AV88" i="48"/>
  <c r="AV87" i="48"/>
  <c r="DN52" i="57"/>
  <c r="AW67" i="42"/>
  <c r="AW78" i="42"/>
  <c r="AW77" i="42"/>
  <c r="AW128" i="42"/>
  <c r="AW112" i="42"/>
  <c r="DN50" i="57"/>
  <c r="AW67" i="32"/>
  <c r="AW78" i="32"/>
  <c r="AW77" i="32"/>
  <c r="AW128" i="32"/>
  <c r="AW112" i="32"/>
  <c r="AV87" i="43"/>
  <c r="AV88" i="43"/>
  <c r="AV87" i="47"/>
  <c r="AV88" i="47"/>
  <c r="AV88" i="1"/>
  <c r="AV87" i="1"/>
  <c r="AV48" i="33"/>
  <c r="DN58" i="57"/>
  <c r="AW67" i="47"/>
  <c r="AW128" i="47"/>
  <c r="AW77" i="47"/>
  <c r="AW78" i="47"/>
  <c r="AW112" i="47"/>
  <c r="AV87" i="45"/>
  <c r="AV88" i="45"/>
  <c r="DN51" i="57"/>
  <c r="AW67" i="41"/>
  <c r="AW128" i="41"/>
  <c r="AW77" i="41"/>
  <c r="AW78" i="41"/>
  <c r="AW112" i="41"/>
  <c r="DN53" i="57"/>
  <c r="AW67" i="43"/>
  <c r="AW78" i="43"/>
  <c r="AW77" i="43"/>
  <c r="AW128" i="43"/>
  <c r="AW112" i="43"/>
  <c r="AW276" i="51"/>
  <c r="AW85" i="1"/>
  <c r="AW49" i="33" s="1"/>
  <c r="AW51" i="59" s="1"/>
  <c r="AW61" i="1"/>
  <c r="AV212" i="51"/>
  <c r="AV228" i="51" s="1"/>
  <c r="AV132" i="46"/>
  <c r="AV133" i="46" s="1"/>
  <c r="AV134" i="46" s="1"/>
  <c r="AU79" i="46" s="1"/>
  <c r="AV148" i="46" s="1"/>
  <c r="AV90" i="46"/>
  <c r="AV130" i="46"/>
  <c r="AU129" i="46"/>
  <c r="AU131" i="46" s="1"/>
  <c r="AU140" i="46" s="1"/>
  <c r="DN60" i="57"/>
  <c r="AW78" i="49"/>
  <c r="AW67" i="49"/>
  <c r="AW77" i="49"/>
  <c r="AW128" i="49"/>
  <c r="AW112" i="49"/>
  <c r="AW119" i="44" l="1"/>
  <c r="AW116" i="44"/>
  <c r="AW114" i="44"/>
  <c r="AW115" i="44" s="1"/>
  <c r="AV93" i="42"/>
  <c r="AV94" i="42" s="1"/>
  <c r="AV91" i="42"/>
  <c r="AV210" i="51"/>
  <c r="AV226" i="51" s="1"/>
  <c r="AV132" i="44"/>
  <c r="AV133" i="44" s="1"/>
  <c r="AV134" i="44" s="1"/>
  <c r="AU79" i="44" s="1"/>
  <c r="AV148" i="44" s="1"/>
  <c r="AV90" i="44"/>
  <c r="AU129" i="44"/>
  <c r="AU131" i="44" s="1"/>
  <c r="AU140" i="44" s="1"/>
  <c r="AV130" i="44"/>
  <c r="AW119" i="45"/>
  <c r="AW116" i="45"/>
  <c r="AW114" i="45"/>
  <c r="AW115" i="45" s="1"/>
  <c r="AV208" i="51"/>
  <c r="AV224" i="51" s="1"/>
  <c r="AV132" i="43"/>
  <c r="AV133" i="43" s="1"/>
  <c r="AV134" i="43" s="1"/>
  <c r="AU79" i="43" s="1"/>
  <c r="AV148" i="43" s="1"/>
  <c r="AV90" i="43"/>
  <c r="AV130" i="43"/>
  <c r="AU129" i="43"/>
  <c r="AU131" i="43" s="1"/>
  <c r="AU140" i="43" s="1"/>
  <c r="AW119" i="46"/>
  <c r="AW116" i="46"/>
  <c r="AW114" i="46"/>
  <c r="AW115" i="46" s="1"/>
  <c r="AW116" i="49"/>
  <c r="AW119" i="49"/>
  <c r="AW114" i="49"/>
  <c r="AW115" i="49" s="1"/>
  <c r="AV93" i="46"/>
  <c r="AV94" i="46" s="1"/>
  <c r="AV91" i="46"/>
  <c r="AV77" i="59"/>
  <c r="AW50" i="42"/>
  <c r="AW50" i="49"/>
  <c r="AW50" i="48"/>
  <c r="AW50" i="32"/>
  <c r="AW50" i="41"/>
  <c r="AW50" i="45"/>
  <c r="AW50" i="1"/>
  <c r="AW50" i="46"/>
  <c r="AW50" i="44"/>
  <c r="AW50" i="40"/>
  <c r="AW50" i="47"/>
  <c r="AW50" i="43"/>
  <c r="AW119" i="43"/>
  <c r="AW116" i="43"/>
  <c r="AW114" i="43"/>
  <c r="AW115" i="43" s="1"/>
  <c r="AV206" i="51"/>
  <c r="AV222" i="51" s="1"/>
  <c r="AV132" i="41"/>
  <c r="AV133" i="41" s="1"/>
  <c r="AV134" i="41" s="1"/>
  <c r="AU79" i="41" s="1"/>
  <c r="AV148" i="41" s="1"/>
  <c r="AV90" i="41"/>
  <c r="AU129" i="41"/>
  <c r="AU131" i="41" s="1"/>
  <c r="AU140" i="41" s="1"/>
  <c r="AV130" i="41"/>
  <c r="AV205" i="51"/>
  <c r="AV221" i="51" s="1"/>
  <c r="AV132" i="32"/>
  <c r="AV133" i="32" s="1"/>
  <c r="AV134" i="32" s="1"/>
  <c r="AU79" i="32" s="1"/>
  <c r="AV148" i="32" s="1"/>
  <c r="AV90" i="32"/>
  <c r="AV130" i="32"/>
  <c r="AU129" i="32"/>
  <c r="AU131" i="32" s="1"/>
  <c r="AU140" i="32" s="1"/>
  <c r="AV211" i="51"/>
  <c r="AV227" i="51" s="1"/>
  <c r="AV132" i="45"/>
  <c r="AV133" i="45" s="1"/>
  <c r="AV134" i="45" s="1"/>
  <c r="AU79" i="45" s="1"/>
  <c r="AV148" i="45" s="1"/>
  <c r="AV90" i="45"/>
  <c r="AU129" i="45"/>
  <c r="AU131" i="45" s="1"/>
  <c r="AU140" i="45" s="1"/>
  <c r="AV130" i="45"/>
  <c r="AW119" i="47"/>
  <c r="AW116" i="47"/>
  <c r="AW114" i="47"/>
  <c r="AW115" i="47" s="1"/>
  <c r="AV50" i="59"/>
  <c r="AV52" i="33"/>
  <c r="AV53" i="59" s="1"/>
  <c r="AV53" i="33"/>
  <c r="AV54" i="59" s="1"/>
  <c r="AV87" i="33"/>
  <c r="AV369" i="33"/>
  <c r="AV375" i="33" s="1"/>
  <c r="AV376" i="33" s="1"/>
  <c r="AV215" i="51"/>
  <c r="AV231" i="51" s="1"/>
  <c r="AV132" i="49"/>
  <c r="AV133" i="49" s="1"/>
  <c r="AV134" i="49" s="1"/>
  <c r="AU79" i="49" s="1"/>
  <c r="AV148" i="49" s="1"/>
  <c r="AV90" i="49"/>
  <c r="AU129" i="49"/>
  <c r="AU131" i="49" s="1"/>
  <c r="AU140" i="49" s="1"/>
  <c r="AV130" i="49"/>
  <c r="AW288" i="51"/>
  <c r="AW290" i="51"/>
  <c r="AW119" i="32"/>
  <c r="AW116" i="32"/>
  <c r="AW114" i="32"/>
  <c r="AW115" i="32" s="1"/>
  <c r="AW119" i="40"/>
  <c r="AW116" i="40"/>
  <c r="AW114" i="40"/>
  <c r="AW115" i="40" s="1"/>
  <c r="AV214" i="51"/>
  <c r="AV230" i="51" s="1"/>
  <c r="AV132" i="48"/>
  <c r="AV133" i="48" s="1"/>
  <c r="AV134" i="48" s="1"/>
  <c r="AU79" i="48" s="1"/>
  <c r="AV148" i="48" s="1"/>
  <c r="AV90" i="48"/>
  <c r="AV130" i="48"/>
  <c r="AU129" i="48"/>
  <c r="AU131" i="48" s="1"/>
  <c r="AU140" i="48" s="1"/>
  <c r="AV51" i="33"/>
  <c r="AV52" i="59" s="1"/>
  <c r="DN49" i="57"/>
  <c r="DN61" i="57" s="1"/>
  <c r="AW39" i="33"/>
  <c r="AW67" i="1"/>
  <c r="AW45" i="33" s="1"/>
  <c r="AW78" i="1"/>
  <c r="AW128" i="1"/>
  <c r="AW77" i="1"/>
  <c r="AW112" i="1"/>
  <c r="AV209" i="51"/>
  <c r="AV225" i="51" s="1"/>
  <c r="AV132" i="40"/>
  <c r="AV133" i="40" s="1"/>
  <c r="AV134" i="40" s="1"/>
  <c r="AU79" i="40" s="1"/>
  <c r="AV148" i="40" s="1"/>
  <c r="AV90" i="40"/>
  <c r="AU129" i="40"/>
  <c r="AU131" i="40" s="1"/>
  <c r="AU140" i="40" s="1"/>
  <c r="AV130" i="40"/>
  <c r="AW119" i="41"/>
  <c r="AW116" i="41"/>
  <c r="AW114" i="41"/>
  <c r="AW115" i="41" s="1"/>
  <c r="AV204" i="51"/>
  <c r="AV220" i="51" s="1"/>
  <c r="AV90" i="1"/>
  <c r="AV132" i="1"/>
  <c r="AV133" i="1" s="1"/>
  <c r="AV134" i="1" s="1"/>
  <c r="AU129" i="1"/>
  <c r="AV130" i="1"/>
  <c r="AV213" i="51"/>
  <c r="AV229" i="51" s="1"/>
  <c r="AV132" i="47"/>
  <c r="AV133" i="47" s="1"/>
  <c r="AV134" i="47" s="1"/>
  <c r="AU79" i="47" s="1"/>
  <c r="AV148" i="47" s="1"/>
  <c r="AV90" i="47"/>
  <c r="AV130" i="47"/>
  <c r="AU129" i="47"/>
  <c r="AU131" i="47" s="1"/>
  <c r="AU140" i="47" s="1"/>
  <c r="AW119" i="48"/>
  <c r="AW116" i="48"/>
  <c r="AW114" i="48"/>
  <c r="AW115" i="48" s="1"/>
  <c r="AW116" i="42"/>
  <c r="AW119" i="42"/>
  <c r="AW114" i="42"/>
  <c r="AW115" i="42" s="1"/>
  <c r="AW48" i="59" l="1"/>
  <c r="AW102" i="46"/>
  <c r="AW71" i="46" s="1"/>
  <c r="AW70" i="46" s="1"/>
  <c r="AW124" i="46"/>
  <c r="AW121" i="46"/>
  <c r="AW124" i="48"/>
  <c r="AW102" i="48"/>
  <c r="AW71" i="48" s="1"/>
  <c r="AW70" i="48" s="1"/>
  <c r="AW121" i="48"/>
  <c r="AV93" i="43"/>
  <c r="AV94" i="43" s="1"/>
  <c r="AV91" i="43"/>
  <c r="AW102" i="32"/>
  <c r="AW71" i="32" s="1"/>
  <c r="AW70" i="32" s="1"/>
  <c r="AW124" i="32"/>
  <c r="AW121" i="32"/>
  <c r="AV93" i="44"/>
  <c r="AV94" i="44" s="1"/>
  <c r="AV91" i="44"/>
  <c r="AV93" i="45"/>
  <c r="AV94" i="45" s="1"/>
  <c r="AV91" i="45"/>
  <c r="AV93" i="47"/>
  <c r="AV94" i="47" s="1"/>
  <c r="AV91" i="47"/>
  <c r="AV136" i="1"/>
  <c r="AU79" i="1"/>
  <c r="AV148" i="1" s="1"/>
  <c r="AW124" i="42"/>
  <c r="AW102" i="42"/>
  <c r="AW71" i="42" s="1"/>
  <c r="AW70" i="42" s="1"/>
  <c r="AW121" i="42"/>
  <c r="AV93" i="32"/>
  <c r="AV94" i="32" s="1"/>
  <c r="AV91" i="32"/>
  <c r="AW102" i="45"/>
  <c r="AW71" i="45" s="1"/>
  <c r="AW70" i="45" s="1"/>
  <c r="AW121" i="45"/>
  <c r="AW124" i="45"/>
  <c r="AW298" i="51"/>
  <c r="AW291" i="51"/>
  <c r="AW296" i="51"/>
  <c r="AW301" i="51"/>
  <c r="AW292" i="51"/>
  <c r="AW295" i="51"/>
  <c r="AW294" i="51"/>
  <c r="AW293" i="51"/>
  <c r="AW300" i="51"/>
  <c r="AW297" i="51"/>
  <c r="AW299" i="51"/>
  <c r="AW121" i="41"/>
  <c r="AW102" i="41"/>
  <c r="AW71" i="41" s="1"/>
  <c r="AW70" i="41" s="1"/>
  <c r="AW124" i="41"/>
  <c r="AV93" i="48"/>
  <c r="AV94" i="48" s="1"/>
  <c r="AV91" i="48"/>
  <c r="AV93" i="41"/>
  <c r="AV94" i="41" s="1"/>
  <c r="AV91" i="41"/>
  <c r="AW304" i="51"/>
  <c r="AW305" i="51"/>
  <c r="AW309" i="51" s="1"/>
  <c r="AW102" i="47"/>
  <c r="AW71" i="47" s="1"/>
  <c r="AW70" i="47" s="1"/>
  <c r="AW124" i="47"/>
  <c r="AW121" i="47"/>
  <c r="AV93" i="1"/>
  <c r="AV94" i="1" s="1"/>
  <c r="AV91" i="1"/>
  <c r="AV93" i="49"/>
  <c r="AV94" i="49" s="1"/>
  <c r="AV91" i="49"/>
  <c r="AW121" i="40"/>
  <c r="AW124" i="40"/>
  <c r="AW102" i="40"/>
  <c r="AW71" i="40" s="1"/>
  <c r="AW70" i="40" s="1"/>
  <c r="AW121" i="49"/>
  <c r="AW124" i="49"/>
  <c r="AW102" i="49"/>
  <c r="AW71" i="49" s="1"/>
  <c r="AW70" i="49" s="1"/>
  <c r="AU131" i="1"/>
  <c r="AU140" i="1" s="1"/>
  <c r="AU137" i="1"/>
  <c r="AW124" i="43"/>
  <c r="AW102" i="43"/>
  <c r="AW71" i="43" s="1"/>
  <c r="AW70" i="43" s="1"/>
  <c r="AW121" i="43"/>
  <c r="AW102" i="44"/>
  <c r="AW71" i="44" s="1"/>
  <c r="AW70" i="44" s="1"/>
  <c r="AW124" i="44"/>
  <c r="AW121" i="44"/>
  <c r="AW119" i="1"/>
  <c r="AW116" i="1"/>
  <c r="AW114" i="1"/>
  <c r="AW115" i="1" s="1"/>
  <c r="AV93" i="40"/>
  <c r="AV94" i="40" s="1"/>
  <c r="AV91" i="40"/>
  <c r="AW158" i="33" l="1"/>
  <c r="AW86" i="42"/>
  <c r="AW157" i="33"/>
  <c r="AW86" i="41"/>
  <c r="AW164" i="33"/>
  <c r="AW86" i="47"/>
  <c r="AW102" i="1"/>
  <c r="AW71" i="1" s="1"/>
  <c r="AW121" i="1"/>
  <c r="AW124" i="33" s="1"/>
  <c r="AW101" i="33" s="1"/>
  <c r="AW124" i="1"/>
  <c r="AW156" i="33"/>
  <c r="AW86" i="32"/>
  <c r="AW166" i="33"/>
  <c r="AW86" i="49"/>
  <c r="AW162" i="33"/>
  <c r="AW86" i="45"/>
  <c r="AW159" i="33"/>
  <c r="AW86" i="43"/>
  <c r="AW165" i="33"/>
  <c r="AW86" i="48"/>
  <c r="AW163" i="33"/>
  <c r="AW86" i="46"/>
  <c r="AW161" i="33"/>
  <c r="AW86" i="44"/>
  <c r="AW308" i="51"/>
  <c r="AW310" i="51" s="1"/>
  <c r="AW306" i="51"/>
  <c r="AW160" i="33"/>
  <c r="AW86" i="40"/>
  <c r="AW243" i="33" l="1"/>
  <c r="AW228" i="33"/>
  <c r="AW345" i="51"/>
  <c r="AW344" i="51"/>
  <c r="AW351" i="51"/>
  <c r="AW353" i="51"/>
  <c r="AW355" i="51"/>
  <c r="AW346" i="51"/>
  <c r="AW352" i="51"/>
  <c r="AW347" i="51"/>
  <c r="AW349" i="51"/>
  <c r="AW348" i="51"/>
  <c r="AW354" i="51"/>
  <c r="AW350" i="51"/>
  <c r="AW249" i="33"/>
  <c r="AW234" i="33"/>
  <c r="AW246" i="33"/>
  <c r="AW231" i="33"/>
  <c r="AW247" i="33"/>
  <c r="AW232" i="33"/>
  <c r="AW248" i="33"/>
  <c r="AW233" i="33"/>
  <c r="AW244" i="33"/>
  <c r="AW229" i="33"/>
  <c r="AW245" i="33"/>
  <c r="AW230" i="33"/>
  <c r="AW250" i="33"/>
  <c r="AW235" i="33"/>
  <c r="AW240" i="33"/>
  <c r="AW225" i="33"/>
  <c r="AW155" i="33"/>
  <c r="AW86" i="1"/>
  <c r="AW56" i="33"/>
  <c r="AW70" i="1"/>
  <c r="AW5" i="59" s="1"/>
  <c r="AW241" i="33"/>
  <c r="AW226" i="33"/>
  <c r="AW242" i="33"/>
  <c r="AW227" i="33"/>
  <c r="AW55" i="59" l="1"/>
  <c r="AW55" i="33"/>
  <c r="AX59" i="33"/>
  <c r="AW184" i="33"/>
  <c r="AW167" i="33"/>
  <c r="AW239" i="33"/>
  <c r="AW251" i="33" s="1"/>
  <c r="AW224" i="33"/>
  <c r="AW236" i="33" s="1"/>
  <c r="AW56" i="59"/>
  <c r="AW57" i="33"/>
  <c r="AW57" i="59" s="1"/>
  <c r="AW64" i="33"/>
  <c r="AW61" i="59" l="1"/>
  <c r="AW65" i="33"/>
  <c r="AX84" i="33" s="1"/>
  <c r="AW113" i="33"/>
  <c r="AW119" i="33" s="1"/>
  <c r="AW185" i="33"/>
  <c r="AW114" i="33" s="1"/>
  <c r="AW186" i="33"/>
  <c r="AX60" i="33"/>
  <c r="AY61" i="33"/>
  <c r="AW71" i="33"/>
  <c r="AY59" i="59" l="1"/>
  <c r="AZ62" i="33"/>
  <c r="AZ60" i="59" s="1"/>
  <c r="AW63" i="59"/>
  <c r="AW70" i="33"/>
  <c r="AX58" i="59"/>
  <c r="AX4" i="56"/>
  <c r="AX9" i="55"/>
  <c r="AX91" i="33"/>
  <c r="AX8" i="55" l="1"/>
  <c r="AX107" i="1"/>
  <c r="AX107" i="32"/>
  <c r="AX106" i="32" s="1"/>
  <c r="AX109" i="32" s="1"/>
  <c r="AX103" i="32" s="1"/>
  <c r="AX107" i="41"/>
  <c r="AX106" i="41" s="1"/>
  <c r="AX109" i="41" s="1"/>
  <c r="AX103" i="41" s="1"/>
  <c r="AX107" i="42"/>
  <c r="AX106" i="42" s="1"/>
  <c r="AX109" i="42" s="1"/>
  <c r="AX103" i="42" s="1"/>
  <c r="AX107" i="43"/>
  <c r="AX106" i="43" s="1"/>
  <c r="AX109" i="43" s="1"/>
  <c r="AX103" i="43" s="1"/>
  <c r="AX107" i="40"/>
  <c r="AX106" i="40" s="1"/>
  <c r="AX109" i="40" s="1"/>
  <c r="AX103" i="40" s="1"/>
  <c r="AX107" i="44"/>
  <c r="AX106" i="44" s="1"/>
  <c r="AX109" i="44" s="1"/>
  <c r="AX103" i="44" s="1"/>
  <c r="AX107" i="47"/>
  <c r="AX106" i="47" s="1"/>
  <c r="AX109" i="47" s="1"/>
  <c r="AX103" i="47" s="1"/>
  <c r="AX107" i="45"/>
  <c r="AX106" i="45" s="1"/>
  <c r="AX109" i="45" s="1"/>
  <c r="AX103" i="45" s="1"/>
  <c r="AX107" i="46"/>
  <c r="AX106" i="46" s="1"/>
  <c r="AX109" i="46" s="1"/>
  <c r="AX103" i="46" s="1"/>
  <c r="AX107" i="49"/>
  <c r="AX106" i="49" s="1"/>
  <c r="AX109" i="49" s="1"/>
  <c r="AX103" i="49" s="1"/>
  <c r="AX107" i="48"/>
  <c r="AX106" i="48" s="1"/>
  <c r="AX109" i="48" s="1"/>
  <c r="AX103" i="48" s="1"/>
  <c r="AW62" i="59"/>
  <c r="AW81" i="1"/>
  <c r="AW62" i="1" s="1"/>
  <c r="AW63" i="1" s="1"/>
  <c r="AW81" i="32"/>
  <c r="AW62" i="32" s="1"/>
  <c r="AW63" i="32" s="1"/>
  <c r="AW81" i="41"/>
  <c r="AW62" i="41" s="1"/>
  <c r="AW63" i="41" s="1"/>
  <c r="AW81" i="43"/>
  <c r="AW62" i="43" s="1"/>
  <c r="AW63" i="43" s="1"/>
  <c r="AW81" i="42"/>
  <c r="AW62" i="42" s="1"/>
  <c r="AW63" i="42" s="1"/>
  <c r="AW81" i="48"/>
  <c r="AW62" i="48" s="1"/>
  <c r="AW63" i="48" s="1"/>
  <c r="AW81" i="44"/>
  <c r="AW62" i="44" s="1"/>
  <c r="AW63" i="44" s="1"/>
  <c r="AW81" i="46"/>
  <c r="AW62" i="46" s="1"/>
  <c r="AW63" i="46" s="1"/>
  <c r="AW81" i="40"/>
  <c r="AW62" i="40" s="1"/>
  <c r="AW63" i="40" s="1"/>
  <c r="AW81" i="47"/>
  <c r="AW62" i="47" s="1"/>
  <c r="AW63" i="47" s="1"/>
  <c r="AW81" i="45"/>
  <c r="AW62" i="45" s="1"/>
  <c r="AW63" i="45" s="1"/>
  <c r="AW3" i="56"/>
  <c r="AW81" i="49"/>
  <c r="AW62" i="49" s="1"/>
  <c r="AW63" i="49" s="1"/>
  <c r="AX72" i="33"/>
  <c r="AW64" i="49" l="1"/>
  <c r="AW65" i="49" s="1"/>
  <c r="AW68" i="49" s="1"/>
  <c r="AW155" i="49"/>
  <c r="AW64" i="42"/>
  <c r="AW65" i="42" s="1"/>
  <c r="AW68" i="42" s="1"/>
  <c r="AW155" i="42"/>
  <c r="AW64" i="48"/>
  <c r="AW65" i="48" s="1"/>
  <c r="AW68" i="48" s="1"/>
  <c r="AW155" i="48"/>
  <c r="AW155" i="43"/>
  <c r="AW64" i="43"/>
  <c r="AW65" i="43" s="1"/>
  <c r="AW68" i="43" s="1"/>
  <c r="AW64" i="40"/>
  <c r="AW65" i="40" s="1"/>
  <c r="AW68" i="40" s="1"/>
  <c r="AW155" i="40"/>
  <c r="AX101" i="49"/>
  <c r="AX220" i="33" s="1"/>
  <c r="AX66" i="49"/>
  <c r="AW155" i="46"/>
  <c r="AW64" i="46"/>
  <c r="AW65" i="46" s="1"/>
  <c r="AW68" i="46" s="1"/>
  <c r="AX101" i="47"/>
  <c r="AX218" i="33" s="1"/>
  <c r="AX66" i="47"/>
  <c r="AW64" i="45"/>
  <c r="AW65" i="45" s="1"/>
  <c r="AW68" i="45" s="1"/>
  <c r="AW155" i="45"/>
  <c r="AW155" i="1"/>
  <c r="AW64" i="1"/>
  <c r="AW65" i="1" s="1"/>
  <c r="AX101" i="40"/>
  <c r="AX214" i="33" s="1"/>
  <c r="AX66" i="40"/>
  <c r="AW155" i="47"/>
  <c r="AW64" i="47"/>
  <c r="AW65" i="47" s="1"/>
  <c r="AW68" i="47" s="1"/>
  <c r="AW64" i="32"/>
  <c r="AW65" i="32" s="1"/>
  <c r="AW68" i="32" s="1"/>
  <c r="AW155" i="32"/>
  <c r="AX101" i="45"/>
  <c r="AX216" i="33" s="1"/>
  <c r="AX66" i="45"/>
  <c r="AX101" i="42"/>
  <c r="AX212" i="33" s="1"/>
  <c r="AX66" i="42"/>
  <c r="AX64" i="59"/>
  <c r="AW55" i="56"/>
  <c r="AW56" i="56" s="1"/>
  <c r="AW37" i="56"/>
  <c r="AW38" i="56" s="1"/>
  <c r="AW47" i="56"/>
  <c r="AW42" i="56"/>
  <c r="AW43" i="56" s="1"/>
  <c r="AW64" i="41"/>
  <c r="AW65" i="41" s="1"/>
  <c r="AW68" i="41" s="1"/>
  <c r="AW155" i="41"/>
  <c r="AX101" i="48"/>
  <c r="AX219" i="33" s="1"/>
  <c r="AX66" i="48"/>
  <c r="AX101" i="44"/>
  <c r="AX215" i="33" s="1"/>
  <c r="AX66" i="44"/>
  <c r="AX101" i="41"/>
  <c r="AX211" i="33" s="1"/>
  <c r="AX66" i="41"/>
  <c r="AX97" i="33"/>
  <c r="AX106" i="1"/>
  <c r="AW64" i="44"/>
  <c r="AW65" i="44" s="1"/>
  <c r="AW68" i="44" s="1"/>
  <c r="AW155" i="44"/>
  <c r="AX101" i="46"/>
  <c r="AX217" i="33" s="1"/>
  <c r="AX66" i="46"/>
  <c r="AX101" i="43"/>
  <c r="AX213" i="33" s="1"/>
  <c r="AX66" i="43"/>
  <c r="AX101" i="32"/>
  <c r="AX210" i="33" s="1"/>
  <c r="AX66" i="32"/>
  <c r="AX83" i="33"/>
  <c r="AX90" i="33"/>
  <c r="AW43" i="33" l="1"/>
  <c r="AW68" i="1"/>
  <c r="AW139" i="44"/>
  <c r="AW73" i="44"/>
  <c r="AX74" i="44" s="1"/>
  <c r="AW73" i="47"/>
  <c r="AX74" i="47" s="1"/>
  <c r="AW139" i="47"/>
  <c r="AW84" i="48"/>
  <c r="AW139" i="48"/>
  <c r="AW73" i="48"/>
  <c r="AX74" i="48" s="1"/>
  <c r="AX41" i="56"/>
  <c r="AW139" i="32"/>
  <c r="AW73" i="32"/>
  <c r="AX74" i="32" s="1"/>
  <c r="AX96" i="33"/>
  <c r="AX104" i="33" s="1"/>
  <c r="AX109" i="1"/>
  <c r="AX103" i="1" s="1"/>
  <c r="AW73" i="43"/>
  <c r="AX74" i="43" s="1"/>
  <c r="AW139" i="43"/>
  <c r="AW139" i="42"/>
  <c r="AW73" i="42"/>
  <c r="AX74" i="42" s="1"/>
  <c r="AW139" i="40"/>
  <c r="AW73" i="40"/>
  <c r="AX74" i="40" s="1"/>
  <c r="AW73" i="41"/>
  <c r="AX74" i="41" s="1"/>
  <c r="AW84" i="41"/>
  <c r="AW139" i="41"/>
  <c r="AW60" i="56"/>
  <c r="AW133" i="33" s="1"/>
  <c r="AW59" i="56"/>
  <c r="AW139" i="45"/>
  <c r="AW73" i="45"/>
  <c r="AX74" i="45" s="1"/>
  <c r="AW139" i="46"/>
  <c r="AW73" i="46"/>
  <c r="AX74" i="46" s="1"/>
  <c r="AW49" i="56"/>
  <c r="AX46" i="56"/>
  <c r="AW52" i="56"/>
  <c r="AW73" i="49"/>
  <c r="AX74" i="49" s="1"/>
  <c r="AW84" i="49"/>
  <c r="AW139" i="49"/>
  <c r="AW84" i="32" l="1"/>
  <c r="AX101" i="1"/>
  <c r="AX209" i="33" s="1"/>
  <c r="AX66" i="1"/>
  <c r="AW48" i="56"/>
  <c r="AW84" i="46"/>
  <c r="AX283" i="51"/>
  <c r="AX85" i="45"/>
  <c r="AX61" i="45"/>
  <c r="AX287" i="51"/>
  <c r="AX85" i="49"/>
  <c r="AX61" i="49"/>
  <c r="AX284" i="51"/>
  <c r="AX85" i="46"/>
  <c r="AX61" i="46"/>
  <c r="AW87" i="48"/>
  <c r="AW88" i="48"/>
  <c r="AX280" i="51"/>
  <c r="AX85" i="43"/>
  <c r="AX61" i="43"/>
  <c r="AW84" i="43"/>
  <c r="AX277" i="51"/>
  <c r="AX85" i="32"/>
  <c r="AX61" i="32"/>
  <c r="AW88" i="49"/>
  <c r="AW87" i="49"/>
  <c r="AW84" i="45"/>
  <c r="AW84" i="47"/>
  <c r="AW84" i="44"/>
  <c r="AW88" i="41"/>
  <c r="AW87" i="41"/>
  <c r="AX281" i="51"/>
  <c r="AX85" i="40"/>
  <c r="AX61" i="40"/>
  <c r="AX282" i="51"/>
  <c r="AX85" i="44"/>
  <c r="AX61" i="44"/>
  <c r="AW46" i="33"/>
  <c r="AW49" i="59" s="1"/>
  <c r="AW73" i="1"/>
  <c r="AX74" i="1" s="1"/>
  <c r="AW139" i="1"/>
  <c r="AX279" i="51"/>
  <c r="AX85" i="42"/>
  <c r="AX61" i="42"/>
  <c r="AX286" i="51"/>
  <c r="AX85" i="48"/>
  <c r="AX61" i="48"/>
  <c r="AW132" i="33"/>
  <c r="AW75" i="59" s="1"/>
  <c r="AW61" i="56"/>
  <c r="AX285" i="51"/>
  <c r="AX85" i="47"/>
  <c r="AX61" i="47"/>
  <c r="AX278" i="51"/>
  <c r="AX85" i="41"/>
  <c r="AX61" i="41"/>
  <c r="AW84" i="40"/>
  <c r="AW84" i="42"/>
  <c r="AW38" i="33"/>
  <c r="AW44" i="33"/>
  <c r="AW40" i="33"/>
  <c r="AW42" i="33"/>
  <c r="AW47" i="59" s="1"/>
  <c r="DO59" i="57" l="1"/>
  <c r="AX67" i="48"/>
  <c r="AX128" i="48"/>
  <c r="AX77" i="48"/>
  <c r="AX78" i="48"/>
  <c r="AX112" i="48"/>
  <c r="DO55" i="57"/>
  <c r="AX128" i="44"/>
  <c r="AX77" i="44"/>
  <c r="AX78" i="44"/>
  <c r="AX67" i="44"/>
  <c r="AX112" i="44"/>
  <c r="DO52" i="57"/>
  <c r="AX67" i="42"/>
  <c r="AX78" i="42"/>
  <c r="AX77" i="42"/>
  <c r="AX128" i="42"/>
  <c r="AX112" i="42"/>
  <c r="DO50" i="57"/>
  <c r="AX67" i="32"/>
  <c r="AX77" i="32"/>
  <c r="AX128" i="32"/>
  <c r="AX78" i="32"/>
  <c r="AX112" i="32"/>
  <c r="DO58" i="57"/>
  <c r="AX67" i="47"/>
  <c r="AX128" i="47"/>
  <c r="AX77" i="47"/>
  <c r="AX78" i="47"/>
  <c r="AX112" i="47"/>
  <c r="AW134" i="33"/>
  <c r="AW76" i="59" s="1"/>
  <c r="AW62" i="56"/>
  <c r="AW135" i="33" s="1"/>
  <c r="AW88" i="43"/>
  <c r="AW87" i="43"/>
  <c r="AW84" i="1"/>
  <c r="AW87" i="46"/>
  <c r="AW88" i="46"/>
  <c r="DO53" i="57"/>
  <c r="AX67" i="43"/>
  <c r="AX78" i="43"/>
  <c r="AX128" i="43"/>
  <c r="AX77" i="43"/>
  <c r="AX112" i="43"/>
  <c r="DO54" i="57"/>
  <c r="AX67" i="40"/>
  <c r="AX78" i="40"/>
  <c r="AX77" i="40"/>
  <c r="AX128" i="40"/>
  <c r="AX112" i="40"/>
  <c r="AW206" i="51"/>
  <c r="AW222" i="51" s="1"/>
  <c r="AW132" i="41"/>
  <c r="AW133" i="41" s="1"/>
  <c r="AW134" i="41" s="1"/>
  <c r="AV79" i="41" s="1"/>
  <c r="AW148" i="41" s="1"/>
  <c r="AW90" i="41"/>
  <c r="AW130" i="41"/>
  <c r="AV129" i="41"/>
  <c r="AV131" i="41" s="1"/>
  <c r="AV140" i="41" s="1"/>
  <c r="AW214" i="51"/>
  <c r="AW230" i="51" s="1"/>
  <c r="AW132" i="48"/>
  <c r="AW133" i="48" s="1"/>
  <c r="AW134" i="48" s="1"/>
  <c r="AV79" i="48" s="1"/>
  <c r="AW148" i="48" s="1"/>
  <c r="AW90" i="48"/>
  <c r="AW130" i="48"/>
  <c r="AV129" i="48"/>
  <c r="AV131" i="48" s="1"/>
  <c r="AV140" i="48" s="1"/>
  <c r="DO60" i="57"/>
  <c r="AX67" i="49"/>
  <c r="AX78" i="49"/>
  <c r="AX77" i="49"/>
  <c r="AX128" i="49"/>
  <c r="AX112" i="49"/>
  <c r="DO56" i="57"/>
  <c r="AX67" i="45"/>
  <c r="AX128" i="45"/>
  <c r="AX78" i="45"/>
  <c r="AX77" i="45"/>
  <c r="AX112" i="45"/>
  <c r="DO51" i="57"/>
  <c r="AX67" i="41"/>
  <c r="AX77" i="41"/>
  <c r="AX128" i="41"/>
  <c r="AX78" i="41"/>
  <c r="AX112" i="41"/>
  <c r="DO57" i="57"/>
  <c r="AX128" i="46"/>
  <c r="AX77" i="46"/>
  <c r="AX67" i="46"/>
  <c r="AX78" i="46"/>
  <c r="AX112" i="46"/>
  <c r="AW83" i="40"/>
  <c r="AW87" i="40"/>
  <c r="AW88" i="40"/>
  <c r="AW88" i="44"/>
  <c r="AW87" i="44"/>
  <c r="AW215" i="51"/>
  <c r="AW231" i="51" s="1"/>
  <c r="AW132" i="49"/>
  <c r="AW133" i="49" s="1"/>
  <c r="AW134" i="49" s="1"/>
  <c r="AV79" i="49" s="1"/>
  <c r="AW148" i="49" s="1"/>
  <c r="AW90" i="49"/>
  <c r="AW130" i="49"/>
  <c r="AV129" i="49"/>
  <c r="AV131" i="49" s="1"/>
  <c r="AV140" i="49" s="1"/>
  <c r="AX276" i="51"/>
  <c r="AX85" i="1"/>
  <c r="AX49" i="33" s="1"/>
  <c r="AX51" i="59" s="1"/>
  <c r="AX61" i="1"/>
  <c r="AW88" i="42"/>
  <c r="AW87" i="42"/>
  <c r="AW88" i="47"/>
  <c r="AW87" i="47"/>
  <c r="AW87" i="45"/>
  <c r="AW88" i="45"/>
  <c r="AW88" i="32"/>
  <c r="AW87" i="32"/>
  <c r="AX119" i="43" l="1"/>
  <c r="AX116" i="43"/>
  <c r="AX114" i="43"/>
  <c r="AX115" i="43" s="1"/>
  <c r="AX119" i="45"/>
  <c r="AX116" i="45"/>
  <c r="AX114" i="45"/>
  <c r="AX115" i="45" s="1"/>
  <c r="AW208" i="51"/>
  <c r="AW224" i="51" s="1"/>
  <c r="AW132" i="43"/>
  <c r="AW133" i="43" s="1"/>
  <c r="AW134" i="43" s="1"/>
  <c r="AV79" i="43" s="1"/>
  <c r="AW148" i="43" s="1"/>
  <c r="AW90" i="43"/>
  <c r="AW130" i="43"/>
  <c r="AV129" i="43"/>
  <c r="AV131" i="43" s="1"/>
  <c r="AV140" i="43" s="1"/>
  <c r="DO49" i="57"/>
  <c r="DO61" i="57" s="1"/>
  <c r="AX39" i="33"/>
  <c r="AX67" i="1"/>
  <c r="AX45" i="33" s="1"/>
  <c r="AX128" i="1"/>
  <c r="AX77" i="1"/>
  <c r="AX78" i="1"/>
  <c r="AX112" i="1"/>
  <c r="AW210" i="51"/>
  <c r="AW226" i="51" s="1"/>
  <c r="AW132" i="44"/>
  <c r="AW133" i="44" s="1"/>
  <c r="AW134" i="44" s="1"/>
  <c r="AV79" i="44" s="1"/>
  <c r="AW148" i="44" s="1"/>
  <c r="AW90" i="44"/>
  <c r="AV129" i="44"/>
  <c r="AV131" i="44" s="1"/>
  <c r="AV140" i="44" s="1"/>
  <c r="AW130" i="44"/>
  <c r="AX119" i="42"/>
  <c r="AX116" i="42"/>
  <c r="AX114" i="42"/>
  <c r="AX115" i="42" s="1"/>
  <c r="AW77" i="59"/>
  <c r="AX50" i="42"/>
  <c r="AX50" i="49"/>
  <c r="AX50" i="46"/>
  <c r="AX50" i="44"/>
  <c r="AX50" i="48"/>
  <c r="AX50" i="32"/>
  <c r="AX50" i="40"/>
  <c r="AX50" i="43"/>
  <c r="AX50" i="1"/>
  <c r="AX50" i="45"/>
  <c r="AX50" i="41"/>
  <c r="AX50" i="47"/>
  <c r="AX119" i="48"/>
  <c r="AX116" i="48"/>
  <c r="AX114" i="48"/>
  <c r="AX115" i="48" s="1"/>
  <c r="AW205" i="51"/>
  <c r="AW221" i="51" s="1"/>
  <c r="AW132" i="32"/>
  <c r="AW133" i="32" s="1"/>
  <c r="AW134" i="32" s="1"/>
  <c r="AV79" i="32" s="1"/>
  <c r="AW148" i="32" s="1"/>
  <c r="AW90" i="32"/>
  <c r="AV129" i="32"/>
  <c r="AV131" i="32" s="1"/>
  <c r="AV140" i="32" s="1"/>
  <c r="AW130" i="32"/>
  <c r="AX119" i="40"/>
  <c r="AX116" i="40"/>
  <c r="AX114" i="40"/>
  <c r="AX115" i="40" s="1"/>
  <c r="AW207" i="51"/>
  <c r="AW223" i="51" s="1"/>
  <c r="AW90" i="42"/>
  <c r="AW132" i="42"/>
  <c r="AW133" i="42" s="1"/>
  <c r="AW134" i="42" s="1"/>
  <c r="AV79" i="42" s="1"/>
  <c r="AW148" i="42" s="1"/>
  <c r="AV129" i="42"/>
  <c r="AV131" i="42" s="1"/>
  <c r="AV140" i="42" s="1"/>
  <c r="AW130" i="42"/>
  <c r="AW93" i="49"/>
  <c r="AW94" i="49" s="1"/>
  <c r="AW91" i="49"/>
  <c r="AW212" i="51"/>
  <c r="AW228" i="51" s="1"/>
  <c r="AW132" i="46"/>
  <c r="AW133" i="46" s="1"/>
  <c r="AW134" i="46" s="1"/>
  <c r="AV79" i="46" s="1"/>
  <c r="AW148" i="46" s="1"/>
  <c r="AW90" i="46"/>
  <c r="AV129" i="46"/>
  <c r="AV131" i="46" s="1"/>
  <c r="AV140" i="46" s="1"/>
  <c r="AW130" i="46"/>
  <c r="AW93" i="48"/>
  <c r="AW94" i="48" s="1"/>
  <c r="AW91" i="48"/>
  <c r="AX116" i="47"/>
  <c r="AX119" i="47"/>
  <c r="AX114" i="47"/>
  <c r="AX115" i="47" s="1"/>
  <c r="AX119" i="32"/>
  <c r="AX116" i="32"/>
  <c r="AX114" i="32"/>
  <c r="AX115" i="32" s="1"/>
  <c r="AW213" i="51"/>
  <c r="AW229" i="51" s="1"/>
  <c r="AW132" i="47"/>
  <c r="AW133" i="47" s="1"/>
  <c r="AW134" i="47" s="1"/>
  <c r="AV79" i="47" s="1"/>
  <c r="AW148" i="47" s="1"/>
  <c r="AW90" i="47"/>
  <c r="AV129" i="47"/>
  <c r="AV131" i="47" s="1"/>
  <c r="AV140" i="47" s="1"/>
  <c r="AW130" i="47"/>
  <c r="AX288" i="51"/>
  <c r="AX290" i="51"/>
  <c r="AX119" i="44"/>
  <c r="AX116" i="44"/>
  <c r="AX114" i="44"/>
  <c r="AX115" i="44" s="1"/>
  <c r="AW209" i="51"/>
  <c r="AW225" i="51" s="1"/>
  <c r="AW132" i="40"/>
  <c r="AW133" i="40" s="1"/>
  <c r="AW134" i="40" s="1"/>
  <c r="AV79" i="40" s="1"/>
  <c r="AW148" i="40" s="1"/>
  <c r="AW90" i="40"/>
  <c r="AV129" i="40"/>
  <c r="AV131" i="40" s="1"/>
  <c r="AV140" i="40" s="1"/>
  <c r="AW130" i="40"/>
  <c r="AX119" i="46"/>
  <c r="AX116" i="46"/>
  <c r="AX114" i="46"/>
  <c r="AX115" i="46" s="1"/>
  <c r="AW93" i="41"/>
  <c r="AW94" i="41" s="1"/>
  <c r="AW91" i="41"/>
  <c r="AW211" i="51"/>
  <c r="AW227" i="51" s="1"/>
  <c r="AW132" i="45"/>
  <c r="AW133" i="45" s="1"/>
  <c r="AW134" i="45" s="1"/>
  <c r="AV79" i="45" s="1"/>
  <c r="AW148" i="45" s="1"/>
  <c r="AW90" i="45"/>
  <c r="AV129" i="45"/>
  <c r="AV131" i="45" s="1"/>
  <c r="AV140" i="45" s="1"/>
  <c r="AW130" i="45"/>
  <c r="AX119" i="41"/>
  <c r="AX116" i="41"/>
  <c r="AX114" i="41"/>
  <c r="AX115" i="41" s="1"/>
  <c r="AX116" i="49"/>
  <c r="AX119" i="49"/>
  <c r="AX114" i="49"/>
  <c r="AX115" i="49" s="1"/>
  <c r="AW88" i="1"/>
  <c r="AW87" i="1"/>
  <c r="AW51" i="33" s="1"/>
  <c r="AW52" i="59" s="1"/>
  <c r="AW48" i="33"/>
  <c r="AW93" i="42" l="1"/>
  <c r="AW94" i="42" s="1"/>
  <c r="AW91" i="42"/>
  <c r="AX121" i="40"/>
  <c r="AX124" i="40"/>
  <c r="AX102" i="40"/>
  <c r="AX71" i="40" s="1"/>
  <c r="AX70" i="40" s="1"/>
  <c r="AX102" i="46"/>
  <c r="AX71" i="46" s="1"/>
  <c r="AX70" i="46" s="1"/>
  <c r="AX124" i="46"/>
  <c r="AX121" i="46"/>
  <c r="AW93" i="32"/>
  <c r="AW94" i="32" s="1"/>
  <c r="AW91" i="32"/>
  <c r="AW93" i="43"/>
  <c r="AW94" i="43" s="1"/>
  <c r="AW91" i="43"/>
  <c r="AX305" i="51"/>
  <c r="AX309" i="51" s="1"/>
  <c r="AW50" i="59"/>
  <c r="AW52" i="33"/>
  <c r="AW53" i="59" s="1"/>
  <c r="AW53" i="33"/>
  <c r="AW54" i="59" s="1"/>
  <c r="AW87" i="33"/>
  <c r="AW369" i="33"/>
  <c r="AW375" i="33" s="1"/>
  <c r="AW376" i="33" s="1"/>
  <c r="AX121" i="42"/>
  <c r="AX124" i="42"/>
  <c r="AX102" i="42"/>
  <c r="AX71" i="42" s="1"/>
  <c r="AX70" i="42" s="1"/>
  <c r="AX102" i="44"/>
  <c r="AX71" i="44" s="1"/>
  <c r="AX70" i="44" s="1"/>
  <c r="AX124" i="44"/>
  <c r="AX121" i="44"/>
  <c r="AX121" i="48"/>
  <c r="AX124" i="48"/>
  <c r="AX102" i="48"/>
  <c r="AX71" i="48" s="1"/>
  <c r="AX70" i="48" s="1"/>
  <c r="AX119" i="1"/>
  <c r="AX116" i="1"/>
  <c r="AX114" i="1"/>
  <c r="AX115" i="1" s="1"/>
  <c r="AX294" i="51"/>
  <c r="AX301" i="51"/>
  <c r="AX300" i="51"/>
  <c r="AX293" i="51"/>
  <c r="AX295" i="51"/>
  <c r="AX298" i="51"/>
  <c r="AX296" i="51"/>
  <c r="AX299" i="51"/>
  <c r="AX297" i="51"/>
  <c r="AX292" i="51"/>
  <c r="AX291" i="51"/>
  <c r="AX304" i="51" s="1"/>
  <c r="AX102" i="32"/>
  <c r="AX71" i="32" s="1"/>
  <c r="AX70" i="32" s="1"/>
  <c r="AX124" i="32"/>
  <c r="AX121" i="32"/>
  <c r="AW93" i="44"/>
  <c r="AW94" i="44" s="1"/>
  <c r="AW91" i="44"/>
  <c r="AX102" i="47"/>
  <c r="AX71" i="47" s="1"/>
  <c r="AX70" i="47" s="1"/>
  <c r="AX124" i="47"/>
  <c r="AX121" i="47"/>
  <c r="AX102" i="45"/>
  <c r="AX71" i="45" s="1"/>
  <c r="AX70" i="45" s="1"/>
  <c r="AX124" i="45"/>
  <c r="AX121" i="45"/>
  <c r="AW93" i="46"/>
  <c r="AW94" i="46" s="1"/>
  <c r="AW91" i="46"/>
  <c r="AW93" i="40"/>
  <c r="AW94" i="40" s="1"/>
  <c r="AW91" i="40"/>
  <c r="AX48" i="59"/>
  <c r="AW93" i="47"/>
  <c r="AW94" i="47" s="1"/>
  <c r="AW91" i="47"/>
  <c r="AX124" i="49"/>
  <c r="AX121" i="49"/>
  <c r="AX102" i="49"/>
  <c r="AX71" i="49" s="1"/>
  <c r="AX70" i="49" s="1"/>
  <c r="AW93" i="45"/>
  <c r="AW94" i="45" s="1"/>
  <c r="AW91" i="45"/>
  <c r="AW204" i="51"/>
  <c r="AW220" i="51" s="1"/>
  <c r="AW90" i="1"/>
  <c r="AW132" i="1"/>
  <c r="AW133" i="1" s="1"/>
  <c r="AW134" i="1" s="1"/>
  <c r="AV129" i="1"/>
  <c r="AW130" i="1"/>
  <c r="AX121" i="41"/>
  <c r="AX102" i="41"/>
  <c r="AX71" i="41" s="1"/>
  <c r="AX70" i="41" s="1"/>
  <c r="AX124" i="41"/>
  <c r="AX124" i="43"/>
  <c r="AX121" i="43"/>
  <c r="AX102" i="43"/>
  <c r="AX71" i="43" s="1"/>
  <c r="AX70" i="43" s="1"/>
  <c r="AX306" i="51" l="1"/>
  <c r="AX308" i="51"/>
  <c r="AX310" i="51" s="1"/>
  <c r="AX158" i="33"/>
  <c r="AX86" i="42"/>
  <c r="AX157" i="33"/>
  <c r="AX86" i="41"/>
  <c r="AW136" i="1"/>
  <c r="AV79" i="1"/>
  <c r="AW148" i="1" s="1"/>
  <c r="AX102" i="1"/>
  <c r="AX71" i="1" s="1"/>
  <c r="AX124" i="1"/>
  <c r="AX121" i="1"/>
  <c r="AX124" i="33" s="1"/>
  <c r="AX101" i="33" s="1"/>
  <c r="AX166" i="33"/>
  <c r="AX86" i="49"/>
  <c r="AV131" i="1"/>
  <c r="AV140" i="1" s="1"/>
  <c r="AV137" i="1"/>
  <c r="AX160" i="33"/>
  <c r="AX86" i="40"/>
  <c r="AX161" i="33"/>
  <c r="AX86" i="44"/>
  <c r="AX159" i="33"/>
  <c r="AX86" i="43"/>
  <c r="AX156" i="33"/>
  <c r="AX86" i="32"/>
  <c r="AW93" i="1"/>
  <c r="AW94" i="1" s="1"/>
  <c r="AW91" i="1"/>
  <c r="AX165" i="33"/>
  <c r="AX86" i="48"/>
  <c r="AX162" i="33"/>
  <c r="AX86" i="45"/>
  <c r="AX164" i="33"/>
  <c r="AX86" i="47"/>
  <c r="AX163" i="33"/>
  <c r="AX86" i="46"/>
  <c r="AX244" i="33" l="1"/>
  <c r="AX229" i="33"/>
  <c r="AX246" i="33"/>
  <c r="AX231" i="33"/>
  <c r="AX240" i="33"/>
  <c r="AX225" i="33"/>
  <c r="AX245" i="33"/>
  <c r="AX230" i="33"/>
  <c r="AX242" i="33"/>
  <c r="AX227" i="33"/>
  <c r="AX155" i="33"/>
  <c r="AX86" i="1"/>
  <c r="AX241" i="33"/>
  <c r="AX226" i="33"/>
  <c r="AX354" i="51"/>
  <c r="AX345" i="51"/>
  <c r="AX355" i="51"/>
  <c r="AX349" i="51"/>
  <c r="AX344" i="51"/>
  <c r="AX348" i="51"/>
  <c r="AX353" i="51"/>
  <c r="AX346" i="51"/>
  <c r="AX347" i="51"/>
  <c r="AX352" i="51"/>
  <c r="AX351" i="51"/>
  <c r="AX350" i="51"/>
  <c r="AX247" i="33"/>
  <c r="AX232" i="33"/>
  <c r="AX248" i="33"/>
  <c r="AX233" i="33"/>
  <c r="AX249" i="33"/>
  <c r="AX234" i="33"/>
  <c r="AX243" i="33"/>
  <c r="AX228" i="33"/>
  <c r="AX250" i="33"/>
  <c r="AX235" i="33"/>
  <c r="AX56" i="33"/>
  <c r="AX70" i="1"/>
  <c r="AX5" i="59" s="1"/>
  <c r="AX55" i="59" l="1"/>
  <c r="AX55" i="33"/>
  <c r="AY59" i="33"/>
  <c r="AX56" i="59"/>
  <c r="AX57" i="33"/>
  <c r="AX57" i="59" s="1"/>
  <c r="AX64" i="33"/>
  <c r="AX184" i="33"/>
  <c r="AX167" i="33"/>
  <c r="AX239" i="33"/>
  <c r="AX251" i="33" s="1"/>
  <c r="AX224" i="33"/>
  <c r="AX236" i="33" s="1"/>
  <c r="AX61" i="59" l="1"/>
  <c r="AX65" i="33"/>
  <c r="AY84" i="33" s="1"/>
  <c r="AX113" i="33"/>
  <c r="AX119" i="33" s="1"/>
  <c r="AX185" i="33"/>
  <c r="AX114" i="33" s="1"/>
  <c r="AX186" i="33"/>
  <c r="AZ61" i="33"/>
  <c r="AY60" i="33"/>
  <c r="AX71" i="33"/>
  <c r="AY58" i="59" l="1"/>
  <c r="AY4" i="56"/>
  <c r="AX63" i="59"/>
  <c r="AX70" i="33"/>
  <c r="AZ59" i="59"/>
  <c r="BA62" i="33"/>
  <c r="BA60" i="59" s="1"/>
  <c r="AY9" i="55"/>
  <c r="AY91" i="33"/>
  <c r="AY8" i="55" l="1"/>
  <c r="AY107" i="1"/>
  <c r="AY107" i="32"/>
  <c r="AY106" i="32" s="1"/>
  <c r="AY109" i="32" s="1"/>
  <c r="AY103" i="32" s="1"/>
  <c r="AY107" i="41"/>
  <c r="AY106" i="41" s="1"/>
  <c r="AY109" i="41" s="1"/>
  <c r="AY103" i="41" s="1"/>
  <c r="AY107" i="42"/>
  <c r="AY106" i="42" s="1"/>
  <c r="AY109" i="42" s="1"/>
  <c r="AY103" i="42" s="1"/>
  <c r="AY107" i="43"/>
  <c r="AY106" i="43" s="1"/>
  <c r="AY109" i="43" s="1"/>
  <c r="AY103" i="43" s="1"/>
  <c r="AY107" i="40"/>
  <c r="AY106" i="40" s="1"/>
  <c r="AY109" i="40" s="1"/>
  <c r="AY103" i="40" s="1"/>
  <c r="AY107" i="47"/>
  <c r="AY106" i="47" s="1"/>
  <c r="AY109" i="47" s="1"/>
  <c r="AY103" i="47" s="1"/>
  <c r="AY107" i="49"/>
  <c r="AY106" i="49" s="1"/>
  <c r="AY109" i="49" s="1"/>
  <c r="AY103" i="49" s="1"/>
  <c r="AY107" i="45"/>
  <c r="AY106" i="45" s="1"/>
  <c r="AY109" i="45" s="1"/>
  <c r="AY103" i="45" s="1"/>
  <c r="AY107" i="44"/>
  <c r="AY106" i="44" s="1"/>
  <c r="AY109" i="44" s="1"/>
  <c r="AY103" i="44" s="1"/>
  <c r="AY107" i="48"/>
  <c r="AY106" i="48" s="1"/>
  <c r="AY109" i="48" s="1"/>
  <c r="AY103" i="48" s="1"/>
  <c r="AY107" i="46"/>
  <c r="AY106" i="46" s="1"/>
  <c r="AY109" i="46" s="1"/>
  <c r="AY103" i="46" s="1"/>
  <c r="AX62" i="59"/>
  <c r="AX81" i="1"/>
  <c r="AX62" i="1" s="1"/>
  <c r="AX63" i="1" s="1"/>
  <c r="AX81" i="32"/>
  <c r="AX62" i="32" s="1"/>
  <c r="AX63" i="32" s="1"/>
  <c r="AX81" i="41"/>
  <c r="AX62" i="41" s="1"/>
  <c r="AX63" i="41" s="1"/>
  <c r="AX81" i="42"/>
  <c r="AX62" i="42" s="1"/>
  <c r="AX63" i="42" s="1"/>
  <c r="AX81" i="40"/>
  <c r="AX62" i="40" s="1"/>
  <c r="AX63" i="40" s="1"/>
  <c r="AX81" i="44"/>
  <c r="AX62" i="44" s="1"/>
  <c r="AX63" i="44" s="1"/>
  <c r="AX81" i="43"/>
  <c r="AX62" i="43" s="1"/>
  <c r="AX63" i="43" s="1"/>
  <c r="AX81" i="49"/>
  <c r="AX62" i="49" s="1"/>
  <c r="AX63" i="49" s="1"/>
  <c r="AX81" i="46"/>
  <c r="AX62" i="46" s="1"/>
  <c r="AX63" i="46" s="1"/>
  <c r="AX81" i="47"/>
  <c r="AX62" i="47" s="1"/>
  <c r="AX63" i="47" s="1"/>
  <c r="AX81" i="48"/>
  <c r="AX62" i="48" s="1"/>
  <c r="AX63" i="48" s="1"/>
  <c r="AX81" i="45"/>
  <c r="AX62" i="45" s="1"/>
  <c r="AX63" i="45" s="1"/>
  <c r="AX3" i="56"/>
  <c r="AY72" i="33"/>
  <c r="AX155" i="43" l="1"/>
  <c r="AX64" i="43"/>
  <c r="AX65" i="43" s="1"/>
  <c r="AX68" i="43" s="1"/>
  <c r="AX155" i="44"/>
  <c r="AX64" i="44"/>
  <c r="AX65" i="44" s="1"/>
  <c r="AX68" i="44" s="1"/>
  <c r="AX155" i="46"/>
  <c r="AX64" i="46"/>
  <c r="AX65" i="46" s="1"/>
  <c r="AX68" i="46" s="1"/>
  <c r="AX155" i="1"/>
  <c r="AX64" i="1"/>
  <c r="AX65" i="1" s="1"/>
  <c r="AX64" i="45"/>
  <c r="AX65" i="45" s="1"/>
  <c r="AX68" i="45" s="1"/>
  <c r="AX155" i="45"/>
  <c r="AX64" i="42"/>
  <c r="AX65" i="42" s="1"/>
  <c r="AX68" i="42" s="1"/>
  <c r="AX155" i="42"/>
  <c r="AY101" i="44"/>
  <c r="AY215" i="33" s="1"/>
  <c r="AY66" i="44"/>
  <c r="AX155" i="49"/>
  <c r="AX64" i="49"/>
  <c r="AX65" i="49" s="1"/>
  <c r="AX68" i="49" s="1"/>
  <c r="AY101" i="49"/>
  <c r="AY220" i="33" s="1"/>
  <c r="AY66" i="49"/>
  <c r="AX55" i="56"/>
  <c r="AX56" i="56" s="1"/>
  <c r="AX37" i="56"/>
  <c r="AX38" i="56" s="1"/>
  <c r="AX47" i="56"/>
  <c r="AX42" i="56"/>
  <c r="AX43" i="56" s="1"/>
  <c r="AX64" i="41"/>
  <c r="AX65" i="41" s="1"/>
  <c r="AX68" i="41" s="1"/>
  <c r="AX155" i="41"/>
  <c r="AY101" i="40"/>
  <c r="AY214" i="33" s="1"/>
  <c r="AY66" i="40"/>
  <c r="AX155" i="47"/>
  <c r="AX64" i="47"/>
  <c r="AX65" i="47" s="1"/>
  <c r="AX68" i="47" s="1"/>
  <c r="AX64" i="32"/>
  <c r="AX65" i="32" s="1"/>
  <c r="AX68" i="32" s="1"/>
  <c r="AX155" i="32"/>
  <c r="AY101" i="42"/>
  <c r="AY212" i="33" s="1"/>
  <c r="AY66" i="42"/>
  <c r="AY64" i="59"/>
  <c r="AX64" i="40"/>
  <c r="AX65" i="40" s="1"/>
  <c r="AX68" i="40" s="1"/>
  <c r="AX155" i="40"/>
  <c r="AY101" i="48"/>
  <c r="AY219" i="33" s="1"/>
  <c r="AY66" i="48"/>
  <c r="AY101" i="47"/>
  <c r="AY218" i="33" s="1"/>
  <c r="AY66" i="47"/>
  <c r="AY101" i="41"/>
  <c r="AY211" i="33" s="1"/>
  <c r="AY66" i="41"/>
  <c r="AY97" i="33"/>
  <c r="AY106" i="1"/>
  <c r="AX64" i="48"/>
  <c r="AX65" i="48" s="1"/>
  <c r="AX68" i="48" s="1"/>
  <c r="AX155" i="48"/>
  <c r="AY101" i="46"/>
  <c r="AY217" i="33" s="1"/>
  <c r="AY66" i="46"/>
  <c r="AY101" i="45"/>
  <c r="AY216" i="33" s="1"/>
  <c r="AY66" i="45"/>
  <c r="AY101" i="43"/>
  <c r="AY213" i="33" s="1"/>
  <c r="AY66" i="43"/>
  <c r="AY101" i="32"/>
  <c r="AY210" i="33" s="1"/>
  <c r="AY66" i="32"/>
  <c r="AY83" i="33"/>
  <c r="AY90" i="33"/>
  <c r="AX73" i="49" l="1"/>
  <c r="AY74" i="49" s="1"/>
  <c r="AX139" i="49"/>
  <c r="AX73" i="48"/>
  <c r="AY74" i="48" s="1"/>
  <c r="AX139" i="48"/>
  <c r="AY96" i="33"/>
  <c r="AY109" i="1"/>
  <c r="AY103" i="1" s="1"/>
  <c r="AY46" i="56"/>
  <c r="AX49" i="56"/>
  <c r="AY104" i="33"/>
  <c r="AX73" i="41"/>
  <c r="AY74" i="41" s="1"/>
  <c r="AX139" i="41"/>
  <c r="AX59" i="56"/>
  <c r="AX60" i="56"/>
  <c r="AX133" i="33" s="1"/>
  <c r="AX139" i="45"/>
  <c r="AX73" i="45"/>
  <c r="AY74" i="45" s="1"/>
  <c r="AX139" i="40"/>
  <c r="AX73" i="40"/>
  <c r="AY74" i="40" s="1"/>
  <c r="AX139" i="47"/>
  <c r="AX73" i="47"/>
  <c r="AY74" i="47" s="1"/>
  <c r="AX139" i="46"/>
  <c r="AX73" i="46"/>
  <c r="AY74" i="46" s="1"/>
  <c r="AX73" i="43"/>
  <c r="AY74" i="43" s="1"/>
  <c r="AX139" i="43"/>
  <c r="AX139" i="32"/>
  <c r="AX73" i="32"/>
  <c r="AY74" i="32" s="1"/>
  <c r="AY41" i="56"/>
  <c r="AX52" i="56"/>
  <c r="AX139" i="42"/>
  <c r="AX73" i="42"/>
  <c r="AY74" i="42" s="1"/>
  <c r="AX43" i="33"/>
  <c r="AX68" i="1"/>
  <c r="AX139" i="44"/>
  <c r="AX73" i="44"/>
  <c r="AY74" i="44" s="1"/>
  <c r="AY281" i="51" l="1"/>
  <c r="AY85" i="40"/>
  <c r="AY61" i="40"/>
  <c r="AY279" i="51"/>
  <c r="AY85" i="42"/>
  <c r="AY61" i="42"/>
  <c r="AX46" i="33"/>
  <c r="AX49" i="59" s="1"/>
  <c r="AX139" i="1"/>
  <c r="AX73" i="1"/>
  <c r="AY74" i="1" s="1"/>
  <c r="AX84" i="41"/>
  <c r="AX48" i="56"/>
  <c r="AY278" i="51"/>
  <c r="AY85" i="41"/>
  <c r="AY61" i="41"/>
  <c r="AY277" i="51"/>
  <c r="AY85" i="32"/>
  <c r="AY61" i="32"/>
  <c r="AX84" i="46"/>
  <c r="AY282" i="51"/>
  <c r="AY85" i="44"/>
  <c r="AY61" i="44"/>
  <c r="AX84" i="44"/>
  <c r="AY284" i="51"/>
  <c r="AY85" i="46"/>
  <c r="AY61" i="46"/>
  <c r="AY283" i="51"/>
  <c r="AY85" i="45"/>
  <c r="AY61" i="45"/>
  <c r="AX84" i="32"/>
  <c r="AX84" i="43"/>
  <c r="AX84" i="40"/>
  <c r="AX132" i="33"/>
  <c r="AX75" i="59" s="1"/>
  <c r="AX61" i="56"/>
  <c r="AY101" i="1"/>
  <c r="AY209" i="33" s="1"/>
  <c r="AY66" i="1"/>
  <c r="AY287" i="51"/>
  <c r="AY85" i="49"/>
  <c r="AY61" i="49"/>
  <c r="AX84" i="45"/>
  <c r="AX38" i="33"/>
  <c r="AX42" i="33"/>
  <c r="AX47" i="59" s="1"/>
  <c r="AX40" i="33"/>
  <c r="AX44" i="33"/>
  <c r="AX84" i="42"/>
  <c r="AY280" i="51"/>
  <c r="AY85" i="43"/>
  <c r="AY61" i="43"/>
  <c r="AY286" i="51"/>
  <c r="AY85" i="48"/>
  <c r="AY61" i="48"/>
  <c r="AX84" i="48"/>
  <c r="AY285" i="51"/>
  <c r="AY85" i="47"/>
  <c r="AY61" i="47"/>
  <c r="AX84" i="47"/>
  <c r="AX84" i="49"/>
  <c r="DP53" i="57" l="1"/>
  <c r="AY67" i="43"/>
  <c r="AY78" i="43"/>
  <c r="AY128" i="43"/>
  <c r="AY77" i="43"/>
  <c r="AY112" i="43"/>
  <c r="AX88" i="42"/>
  <c r="AX87" i="42"/>
  <c r="DP55" i="57"/>
  <c r="AY77" i="44"/>
  <c r="AY78" i="44"/>
  <c r="AY67" i="44"/>
  <c r="AY128" i="44"/>
  <c r="AY112" i="44"/>
  <c r="AX88" i="46"/>
  <c r="AX87" i="46"/>
  <c r="DP59" i="57"/>
  <c r="AY67" i="48"/>
  <c r="AY77" i="48"/>
  <c r="AY128" i="48"/>
  <c r="AY78" i="48"/>
  <c r="AY112" i="48"/>
  <c r="DP60" i="57"/>
  <c r="AY67" i="49"/>
  <c r="AY78" i="49"/>
  <c r="AY128" i="49"/>
  <c r="AY77" i="49"/>
  <c r="AY112" i="49"/>
  <c r="AX88" i="41"/>
  <c r="AX87" i="41"/>
  <c r="AX88" i="47"/>
  <c r="AX87" i="47"/>
  <c r="AX88" i="49"/>
  <c r="AX87" i="49"/>
  <c r="DP54" i="57"/>
  <c r="AY67" i="40"/>
  <c r="AY128" i="40"/>
  <c r="AY77" i="40"/>
  <c r="AY78" i="40"/>
  <c r="AY112" i="40"/>
  <c r="AX87" i="45"/>
  <c r="AX88" i="45"/>
  <c r="AY276" i="51"/>
  <c r="AY85" i="1"/>
  <c r="AY49" i="33" s="1"/>
  <c r="AY51" i="59" s="1"/>
  <c r="AY61" i="1"/>
  <c r="DP52" i="57"/>
  <c r="AY77" i="42"/>
  <c r="AY67" i="42"/>
  <c r="AY128" i="42"/>
  <c r="AY78" i="42"/>
  <c r="AY112" i="42"/>
  <c r="AX87" i="44"/>
  <c r="AX88" i="44"/>
  <c r="DP51" i="57"/>
  <c r="AY67" i="41"/>
  <c r="AY128" i="41"/>
  <c r="AY77" i="41"/>
  <c r="AY78" i="41"/>
  <c r="AY112" i="41"/>
  <c r="AX88" i="40"/>
  <c r="AX83" i="40"/>
  <c r="AX87" i="40"/>
  <c r="AX87" i="32"/>
  <c r="AX88" i="32"/>
  <c r="DP57" i="57"/>
  <c r="AY77" i="46"/>
  <c r="AY67" i="46"/>
  <c r="AY128" i="46"/>
  <c r="AY78" i="46"/>
  <c r="AY112" i="46"/>
  <c r="DP50" i="57"/>
  <c r="AY67" i="32"/>
  <c r="AY78" i="32"/>
  <c r="AY77" i="32"/>
  <c r="AY128" i="32"/>
  <c r="AY112" i="32"/>
  <c r="AX134" i="33"/>
  <c r="AX76" i="59" s="1"/>
  <c r="AX62" i="56"/>
  <c r="AX135" i="33" s="1"/>
  <c r="AX84" i="1"/>
  <c r="AX88" i="43"/>
  <c r="AX87" i="43"/>
  <c r="DP56" i="57"/>
  <c r="AY67" i="45"/>
  <c r="AY78" i="45"/>
  <c r="AY77" i="45"/>
  <c r="AY128" i="45"/>
  <c r="AY112" i="45"/>
  <c r="DP58" i="57"/>
  <c r="AY67" i="47"/>
  <c r="AY77" i="47"/>
  <c r="AY78" i="47"/>
  <c r="AY128" i="47"/>
  <c r="AY112" i="47"/>
  <c r="AX87" i="48"/>
  <c r="AX88" i="48"/>
  <c r="AY119" i="48" l="1"/>
  <c r="AY116" i="48"/>
  <c r="AY114" i="48"/>
  <c r="AY115" i="48" s="1"/>
  <c r="AY116" i="46"/>
  <c r="AY119" i="46"/>
  <c r="AY114" i="46"/>
  <c r="AY115" i="46" s="1"/>
  <c r="AX209" i="51"/>
  <c r="AX225" i="51" s="1"/>
  <c r="AX132" i="40"/>
  <c r="AX133" i="40" s="1"/>
  <c r="AX134" i="40" s="1"/>
  <c r="AW79" i="40" s="1"/>
  <c r="AX148" i="40" s="1"/>
  <c r="AX90" i="40"/>
  <c r="AX130" i="40"/>
  <c r="AW129" i="40"/>
  <c r="AW131" i="40" s="1"/>
  <c r="AW140" i="40" s="1"/>
  <c r="AY288" i="51"/>
  <c r="AY290" i="51" s="1"/>
  <c r="AY116" i="44"/>
  <c r="AY119" i="44"/>
  <c r="AY114" i="44"/>
  <c r="AY115" i="44" s="1"/>
  <c r="AX207" i="51"/>
  <c r="AX223" i="51" s="1"/>
  <c r="AX90" i="42"/>
  <c r="AX132" i="42"/>
  <c r="AX133" i="42" s="1"/>
  <c r="AX134" i="42" s="1"/>
  <c r="AW79" i="42" s="1"/>
  <c r="AX148" i="42" s="1"/>
  <c r="AX130" i="42"/>
  <c r="AW129" i="42"/>
  <c r="AW131" i="42" s="1"/>
  <c r="AW140" i="42" s="1"/>
  <c r="AY119" i="41"/>
  <c r="AY116" i="41"/>
  <c r="AY114" i="41"/>
  <c r="AY115" i="41" s="1"/>
  <c r="AY119" i="32"/>
  <c r="AY116" i="32"/>
  <c r="AY114" i="32"/>
  <c r="AY115" i="32" s="1"/>
  <c r="DP49" i="57"/>
  <c r="DP61" i="57" s="1"/>
  <c r="AY39" i="33"/>
  <c r="AY67" i="1"/>
  <c r="AY45" i="33" s="1"/>
  <c r="AY78" i="1"/>
  <c r="AY128" i="1"/>
  <c r="AY77" i="1"/>
  <c r="AY112" i="1"/>
  <c r="AX211" i="51"/>
  <c r="AX227" i="51" s="1"/>
  <c r="AX132" i="45"/>
  <c r="AX133" i="45" s="1"/>
  <c r="AX134" i="45" s="1"/>
  <c r="AW79" i="45" s="1"/>
  <c r="AX148" i="45" s="1"/>
  <c r="AX90" i="45"/>
  <c r="AX130" i="45"/>
  <c r="AW129" i="45"/>
  <c r="AW131" i="45" s="1"/>
  <c r="AW140" i="45" s="1"/>
  <c r="AX212" i="51"/>
  <c r="AX228" i="51" s="1"/>
  <c r="AX132" i="46"/>
  <c r="AX133" i="46" s="1"/>
  <c r="AX134" i="46" s="1"/>
  <c r="AW79" i="46" s="1"/>
  <c r="AX148" i="46" s="1"/>
  <c r="AX90" i="46"/>
  <c r="AW129" i="46"/>
  <c r="AW131" i="46" s="1"/>
  <c r="AW140" i="46" s="1"/>
  <c r="AX130" i="46"/>
  <c r="AX205" i="51"/>
  <c r="AX221" i="51" s="1"/>
  <c r="AX132" i="32"/>
  <c r="AX133" i="32" s="1"/>
  <c r="AX134" i="32" s="1"/>
  <c r="AW79" i="32" s="1"/>
  <c r="AX148" i="32" s="1"/>
  <c r="AX90" i="32"/>
  <c r="AX130" i="32"/>
  <c r="AW129" i="32"/>
  <c r="AW131" i="32" s="1"/>
  <c r="AW140" i="32" s="1"/>
  <c r="AX210" i="51"/>
  <c r="AX226" i="51" s="1"/>
  <c r="AX132" i="44"/>
  <c r="AX133" i="44" s="1"/>
  <c r="AX134" i="44" s="1"/>
  <c r="AW79" i="44" s="1"/>
  <c r="AX148" i="44" s="1"/>
  <c r="AX90" i="44"/>
  <c r="AX130" i="44"/>
  <c r="AW129" i="44"/>
  <c r="AW131" i="44" s="1"/>
  <c r="AW140" i="44" s="1"/>
  <c r="AY119" i="49"/>
  <c r="AY116" i="49"/>
  <c r="AY114" i="49"/>
  <c r="AY115" i="49" s="1"/>
  <c r="AY116" i="47"/>
  <c r="AY119" i="47"/>
  <c r="AY114" i="47"/>
  <c r="AY115" i="47" s="1"/>
  <c r="AX213" i="51"/>
  <c r="AX229" i="51" s="1"/>
  <c r="AX132" i="47"/>
  <c r="AX133" i="47" s="1"/>
  <c r="AX134" i="47" s="1"/>
  <c r="AW79" i="47" s="1"/>
  <c r="AX148" i="47" s="1"/>
  <c r="AX90" i="47"/>
  <c r="AW129" i="47"/>
  <c r="AW131" i="47" s="1"/>
  <c r="AW140" i="47" s="1"/>
  <c r="AX130" i="47"/>
  <c r="AX206" i="51"/>
  <c r="AX222" i="51" s="1"/>
  <c r="AX132" i="41"/>
  <c r="AX133" i="41" s="1"/>
  <c r="AX134" i="41" s="1"/>
  <c r="AW79" i="41" s="1"/>
  <c r="AX148" i="41" s="1"/>
  <c r="AX90" i="41"/>
  <c r="AX130" i="41"/>
  <c r="AW129" i="41"/>
  <c r="AW131" i="41" s="1"/>
  <c r="AW140" i="41" s="1"/>
  <c r="AX77" i="59"/>
  <c r="AY50" i="42"/>
  <c r="AY50" i="49"/>
  <c r="AY50" i="1"/>
  <c r="AY50" i="48"/>
  <c r="AY50" i="32"/>
  <c r="AY50" i="40"/>
  <c r="AY50" i="41"/>
  <c r="AY50" i="46"/>
  <c r="AY50" i="47"/>
  <c r="AY50" i="44"/>
  <c r="AY50" i="43"/>
  <c r="AY50" i="45"/>
  <c r="AX214" i="51"/>
  <c r="AX230" i="51" s="1"/>
  <c r="AX132" i="48"/>
  <c r="AX133" i="48" s="1"/>
  <c r="AX134" i="48" s="1"/>
  <c r="AW79" i="48" s="1"/>
  <c r="AX148" i="48" s="1"/>
  <c r="AX90" i="48"/>
  <c r="AW129" i="48"/>
  <c r="AW131" i="48" s="1"/>
  <c r="AW140" i="48" s="1"/>
  <c r="AX130" i="48"/>
  <c r="AY119" i="40"/>
  <c r="AY116" i="40"/>
  <c r="AY114" i="40"/>
  <c r="AY115" i="40" s="1"/>
  <c r="AY119" i="45"/>
  <c r="AY116" i="45"/>
  <c r="AY114" i="45"/>
  <c r="AY115" i="45" s="1"/>
  <c r="AX215" i="51"/>
  <c r="AX231" i="51" s="1"/>
  <c r="AX132" i="49"/>
  <c r="AX133" i="49" s="1"/>
  <c r="AX134" i="49" s="1"/>
  <c r="AW79" i="49" s="1"/>
  <c r="AX148" i="49" s="1"/>
  <c r="AX90" i="49"/>
  <c r="AX130" i="49"/>
  <c r="AW129" i="49"/>
  <c r="AW131" i="49" s="1"/>
  <c r="AW140" i="49" s="1"/>
  <c r="AY119" i="43"/>
  <c r="AY116" i="43"/>
  <c r="AY114" i="43"/>
  <c r="AY115" i="43" s="1"/>
  <c r="AX208" i="51"/>
  <c r="AX224" i="51" s="1"/>
  <c r="AX132" i="43"/>
  <c r="AX133" i="43" s="1"/>
  <c r="AX134" i="43" s="1"/>
  <c r="AW79" i="43" s="1"/>
  <c r="AX148" i="43" s="1"/>
  <c r="AX90" i="43"/>
  <c r="AW129" i="43"/>
  <c r="AW131" i="43" s="1"/>
  <c r="AW140" i="43" s="1"/>
  <c r="AX130" i="43"/>
  <c r="AX88" i="1"/>
  <c r="AX48" i="33"/>
  <c r="AX87" i="1"/>
  <c r="AX51" i="33" s="1"/>
  <c r="AX52" i="59" s="1"/>
  <c r="AY119" i="42"/>
  <c r="AY116" i="42"/>
  <c r="AY114" i="42"/>
  <c r="AY115" i="42" s="1"/>
  <c r="AY102" i="47" l="1"/>
  <c r="AY71" i="47" s="1"/>
  <c r="AY70" i="47" s="1"/>
  <c r="AY124" i="47"/>
  <c r="AY121" i="47"/>
  <c r="AX93" i="47"/>
  <c r="AX94" i="47" s="1"/>
  <c r="AX91" i="47"/>
  <c r="AX93" i="32"/>
  <c r="AX94" i="32" s="1"/>
  <c r="AX91" i="32"/>
  <c r="AY48" i="59"/>
  <c r="AY124" i="42"/>
  <c r="AY121" i="42"/>
  <c r="AY102" i="42"/>
  <c r="AY71" i="42" s="1"/>
  <c r="AY70" i="42" s="1"/>
  <c r="AX204" i="51"/>
  <c r="AX220" i="51" s="1"/>
  <c r="AX90" i="1"/>
  <c r="AX132" i="1"/>
  <c r="AX133" i="1" s="1"/>
  <c r="AX134" i="1" s="1"/>
  <c r="AX130" i="1"/>
  <c r="AW129" i="1"/>
  <c r="AX93" i="40"/>
  <c r="AX94" i="40" s="1"/>
  <c r="AX91" i="40"/>
  <c r="AY121" i="49"/>
  <c r="AY124" i="49"/>
  <c r="AY102" i="49"/>
  <c r="AY71" i="49" s="1"/>
  <c r="AY70" i="49" s="1"/>
  <c r="AX93" i="44"/>
  <c r="AX94" i="44" s="1"/>
  <c r="AX91" i="44"/>
  <c r="AY124" i="45"/>
  <c r="AY102" i="45"/>
  <c r="AY71" i="45" s="1"/>
  <c r="AY70" i="45" s="1"/>
  <c r="AY121" i="45"/>
  <c r="AY102" i="41"/>
  <c r="AY71" i="41" s="1"/>
  <c r="AY70" i="41" s="1"/>
  <c r="AY121" i="41"/>
  <c r="AY124" i="41"/>
  <c r="AX93" i="45"/>
  <c r="AX94" i="45" s="1"/>
  <c r="AX91" i="45"/>
  <c r="AX93" i="48"/>
  <c r="AX94" i="48" s="1"/>
  <c r="AX91" i="48"/>
  <c r="AY102" i="44"/>
  <c r="AY71" i="44" s="1"/>
  <c r="AY70" i="44" s="1"/>
  <c r="AY121" i="44"/>
  <c r="AY124" i="44"/>
  <c r="AX93" i="41"/>
  <c r="AX94" i="41" s="1"/>
  <c r="AX91" i="41"/>
  <c r="AY102" i="46"/>
  <c r="AY71" i="46" s="1"/>
  <c r="AY70" i="46" s="1"/>
  <c r="AY124" i="46"/>
  <c r="AY121" i="46"/>
  <c r="AY102" i="32"/>
  <c r="AY71" i="32" s="1"/>
  <c r="AY70" i="32" s="1"/>
  <c r="AY124" i="32"/>
  <c r="AY121" i="32"/>
  <c r="AX93" i="42"/>
  <c r="AX94" i="42" s="1"/>
  <c r="AX91" i="42"/>
  <c r="AX50" i="59"/>
  <c r="AX52" i="33"/>
  <c r="AX53" i="59" s="1"/>
  <c r="AX53" i="33"/>
  <c r="AX54" i="59" s="1"/>
  <c r="AX87" i="33"/>
  <c r="AX369" i="33"/>
  <c r="AX375" i="33" s="1"/>
  <c r="AX376" i="33" s="1"/>
  <c r="AY119" i="1"/>
  <c r="AY116" i="1"/>
  <c r="AY114" i="1"/>
  <c r="AY115" i="1" s="1"/>
  <c r="AY124" i="40"/>
  <c r="AY121" i="40"/>
  <c r="AY102" i="40"/>
  <c r="AY71" i="40" s="1"/>
  <c r="AY70" i="40" s="1"/>
  <c r="AX93" i="49"/>
  <c r="AX94" i="49" s="1"/>
  <c r="AX91" i="49"/>
  <c r="AY298" i="51"/>
  <c r="AY292" i="51"/>
  <c r="AY297" i="51"/>
  <c r="AY299" i="51"/>
  <c r="AY291" i="51"/>
  <c r="AY305" i="51" s="1"/>
  <c r="AY309" i="51" s="1"/>
  <c r="AY294" i="51"/>
  <c r="AY293" i="51"/>
  <c r="AY300" i="51"/>
  <c r="AY301" i="51"/>
  <c r="AY296" i="51"/>
  <c r="AY295" i="51"/>
  <c r="AX93" i="46"/>
  <c r="AX94" i="46" s="1"/>
  <c r="AX91" i="46"/>
  <c r="AX93" i="43"/>
  <c r="AX94" i="43" s="1"/>
  <c r="AX91" i="43"/>
  <c r="AY124" i="43"/>
  <c r="AY102" i="43"/>
  <c r="AY71" i="43" s="1"/>
  <c r="AY70" i="43" s="1"/>
  <c r="AY121" i="43"/>
  <c r="AY121" i="48"/>
  <c r="AY124" i="48"/>
  <c r="AY102" i="48"/>
  <c r="AY71" i="48" s="1"/>
  <c r="AY70" i="48" s="1"/>
  <c r="AY156" i="33" l="1"/>
  <c r="AY86" i="32"/>
  <c r="AY166" i="33"/>
  <c r="AY86" i="49"/>
  <c r="AY163" i="33"/>
  <c r="AY86" i="46"/>
  <c r="AY162" i="33"/>
  <c r="AY86" i="45"/>
  <c r="AX93" i="1"/>
  <c r="AX94" i="1" s="1"/>
  <c r="AX91" i="1"/>
  <c r="AY158" i="33"/>
  <c r="AY86" i="42"/>
  <c r="AY160" i="33"/>
  <c r="AY86" i="40"/>
  <c r="AY157" i="33"/>
  <c r="AY86" i="41"/>
  <c r="AX136" i="1"/>
  <c r="AW79" i="1"/>
  <c r="AX148" i="1" s="1"/>
  <c r="AY161" i="33"/>
  <c r="AY86" i="44"/>
  <c r="AY165" i="33"/>
  <c r="AY86" i="48"/>
  <c r="AY164" i="33"/>
  <c r="AY86" i="47"/>
  <c r="AW131" i="1"/>
  <c r="AW140" i="1" s="1"/>
  <c r="AW137" i="1"/>
  <c r="AY102" i="1"/>
  <c r="AY71" i="1" s="1"/>
  <c r="AY124" i="1"/>
  <c r="AY121" i="1"/>
  <c r="AY124" i="33" s="1"/>
  <c r="AY101" i="33" s="1"/>
  <c r="AY159" i="33"/>
  <c r="AY86" i="43"/>
  <c r="AY304" i="51"/>
  <c r="AY306" i="51" l="1"/>
  <c r="AY308" i="51"/>
  <c r="AY310" i="51" s="1"/>
  <c r="AY248" i="33"/>
  <c r="AY233" i="33"/>
  <c r="AY245" i="33"/>
  <c r="AY230" i="33"/>
  <c r="AY56" i="33"/>
  <c r="AY70" i="1"/>
  <c r="AY5" i="59" s="1"/>
  <c r="AY249" i="33"/>
  <c r="AY234" i="33"/>
  <c r="AY246" i="33"/>
  <c r="AY231" i="33"/>
  <c r="AY243" i="33"/>
  <c r="AY228" i="33"/>
  <c r="AY155" i="33"/>
  <c r="AY86" i="1"/>
  <c r="AY241" i="33"/>
  <c r="AY226" i="33"/>
  <c r="AY244" i="33"/>
  <c r="AY229" i="33"/>
  <c r="AY242" i="33"/>
  <c r="AY227" i="33"/>
  <c r="AY247" i="33"/>
  <c r="AY232" i="33"/>
  <c r="AY250" i="33"/>
  <c r="AY235" i="33"/>
  <c r="AY240" i="33"/>
  <c r="AY225" i="33"/>
  <c r="AY184" i="33" l="1"/>
  <c r="AY167" i="33"/>
  <c r="AY239" i="33"/>
  <c r="AY251" i="33" s="1"/>
  <c r="AY224" i="33"/>
  <c r="AY236" i="33" s="1"/>
  <c r="AY56" i="59"/>
  <c r="AY57" i="33"/>
  <c r="AY57" i="59" s="1"/>
  <c r="AY64" i="33"/>
  <c r="AY354" i="51"/>
  <c r="AY345" i="51"/>
  <c r="AY349" i="51"/>
  <c r="AY353" i="51"/>
  <c r="AY344" i="51"/>
  <c r="AY346" i="51"/>
  <c r="AY352" i="51"/>
  <c r="AY355" i="51"/>
  <c r="AY351" i="51"/>
  <c r="AY350" i="51"/>
  <c r="AY347" i="51"/>
  <c r="AY348" i="51"/>
  <c r="AY55" i="59"/>
  <c r="AY55" i="33"/>
  <c r="AZ59" i="33"/>
  <c r="BA61" i="33" l="1"/>
  <c r="AZ60" i="33"/>
  <c r="AY71" i="33"/>
  <c r="AY61" i="59"/>
  <c r="AY65" i="33"/>
  <c r="AZ84" i="33" s="1"/>
  <c r="AY113" i="33"/>
  <c r="AY119" i="33" s="1"/>
  <c r="AY185" i="33"/>
  <c r="AY114" i="33" s="1"/>
  <c r="AY186" i="33"/>
  <c r="AY63" i="59" l="1"/>
  <c r="AY70" i="33"/>
  <c r="AZ9" i="55"/>
  <c r="AZ91" i="33"/>
  <c r="AZ58" i="59"/>
  <c r="AZ4" i="56"/>
  <c r="BA59" i="59"/>
  <c r="BB62" i="33"/>
  <c r="BB60" i="59" s="1"/>
  <c r="AZ8" i="55" l="1"/>
  <c r="AZ107" i="41"/>
  <c r="AZ106" i="41" s="1"/>
  <c r="AZ109" i="41" s="1"/>
  <c r="AZ103" i="41" s="1"/>
  <c r="AZ107" i="42"/>
  <c r="AZ106" i="42" s="1"/>
  <c r="AZ109" i="42" s="1"/>
  <c r="AZ103" i="42" s="1"/>
  <c r="AZ107" i="1"/>
  <c r="AZ107" i="43"/>
  <c r="AZ106" i="43" s="1"/>
  <c r="AZ109" i="43" s="1"/>
  <c r="AZ103" i="43" s="1"/>
  <c r="AZ107" i="32"/>
  <c r="AZ106" i="32" s="1"/>
  <c r="AZ109" i="32" s="1"/>
  <c r="AZ103" i="32" s="1"/>
  <c r="AZ107" i="40"/>
  <c r="AZ106" i="40" s="1"/>
  <c r="AZ109" i="40" s="1"/>
  <c r="AZ103" i="40" s="1"/>
  <c r="AZ107" i="45"/>
  <c r="AZ106" i="45" s="1"/>
  <c r="AZ109" i="45" s="1"/>
  <c r="AZ103" i="45" s="1"/>
  <c r="AZ107" i="49"/>
  <c r="AZ106" i="49" s="1"/>
  <c r="AZ109" i="49" s="1"/>
  <c r="AZ103" i="49" s="1"/>
  <c r="AZ107" i="44"/>
  <c r="AZ106" i="44" s="1"/>
  <c r="AZ109" i="44" s="1"/>
  <c r="AZ103" i="44" s="1"/>
  <c r="AZ107" i="48"/>
  <c r="AZ106" i="48" s="1"/>
  <c r="AZ109" i="48" s="1"/>
  <c r="AZ103" i="48" s="1"/>
  <c r="AZ107" i="46"/>
  <c r="AZ106" i="46" s="1"/>
  <c r="AZ109" i="46" s="1"/>
  <c r="AZ103" i="46" s="1"/>
  <c r="AZ107" i="47"/>
  <c r="AZ106" i="47" s="1"/>
  <c r="AZ109" i="47" s="1"/>
  <c r="AZ103" i="47" s="1"/>
  <c r="AY62" i="59"/>
  <c r="AY81" i="1"/>
  <c r="AY62" i="1" s="1"/>
  <c r="AY63" i="1" s="1"/>
  <c r="AY81" i="32"/>
  <c r="AY62" i="32" s="1"/>
  <c r="AY63" i="32" s="1"/>
  <c r="AY81" i="41"/>
  <c r="AY62" i="41" s="1"/>
  <c r="AY63" i="41" s="1"/>
  <c r="AY81" i="42"/>
  <c r="AY62" i="42" s="1"/>
  <c r="AY63" i="42" s="1"/>
  <c r="AY81" i="40"/>
  <c r="AY62" i="40" s="1"/>
  <c r="AY63" i="40" s="1"/>
  <c r="AY81" i="43"/>
  <c r="AY62" i="43" s="1"/>
  <c r="AY63" i="43" s="1"/>
  <c r="AY81" i="47"/>
  <c r="AY62" i="47" s="1"/>
  <c r="AY63" i="47" s="1"/>
  <c r="AY81" i="48"/>
  <c r="AY62" i="48" s="1"/>
  <c r="AY63" i="48" s="1"/>
  <c r="AY81" i="45"/>
  <c r="AY62" i="45" s="1"/>
  <c r="AY63" i="45" s="1"/>
  <c r="AY81" i="46"/>
  <c r="AY62" i="46" s="1"/>
  <c r="AY63" i="46" s="1"/>
  <c r="AY81" i="44"/>
  <c r="AY62" i="44" s="1"/>
  <c r="AY63" i="44" s="1"/>
  <c r="AY3" i="56"/>
  <c r="AY81" i="49"/>
  <c r="AY62" i="49" s="1"/>
  <c r="AY63" i="49" s="1"/>
  <c r="AZ72" i="33"/>
  <c r="AY64" i="45" l="1"/>
  <c r="AY65" i="45" s="1"/>
  <c r="AY68" i="45" s="1"/>
  <c r="AY155" i="45"/>
  <c r="AY155" i="43"/>
  <c r="AY64" i="43"/>
  <c r="AY65" i="43" s="1"/>
  <c r="AY68" i="43" s="1"/>
  <c r="AY64" i="41"/>
  <c r="AY65" i="41" s="1"/>
  <c r="AY68" i="41" s="1"/>
  <c r="AY155" i="41"/>
  <c r="AY155" i="47"/>
  <c r="AY64" i="47"/>
  <c r="AY65" i="47" s="1"/>
  <c r="AY68" i="47" s="1"/>
  <c r="AZ101" i="46"/>
  <c r="AZ217" i="33" s="1"/>
  <c r="AZ66" i="46"/>
  <c r="AY155" i="49"/>
  <c r="AY64" i="49"/>
  <c r="AY65" i="49" s="1"/>
  <c r="AY68" i="49" s="1"/>
  <c r="AY64" i="48"/>
  <c r="AY65" i="48" s="1"/>
  <c r="AY68" i="48" s="1"/>
  <c r="AY155" i="48"/>
  <c r="AZ101" i="48"/>
  <c r="AZ219" i="33" s="1"/>
  <c r="AZ66" i="48"/>
  <c r="AZ64" i="59"/>
  <c r="AY64" i="42"/>
  <c r="AY65" i="42" s="1"/>
  <c r="AY68" i="42" s="1"/>
  <c r="AY155" i="42"/>
  <c r="AZ101" i="47"/>
  <c r="AZ218" i="33" s="1"/>
  <c r="AZ66" i="47"/>
  <c r="AZ101" i="40"/>
  <c r="AZ214" i="33" s="1"/>
  <c r="AZ66" i="40"/>
  <c r="AY155" i="46"/>
  <c r="AY64" i="46"/>
  <c r="AY65" i="46" s="1"/>
  <c r="AY68" i="46" s="1"/>
  <c r="AY64" i="32"/>
  <c r="AY65" i="32" s="1"/>
  <c r="AY68" i="32" s="1"/>
  <c r="AY155" i="32"/>
  <c r="AZ101" i="32"/>
  <c r="AZ210" i="33" s="1"/>
  <c r="AZ66" i="32"/>
  <c r="AY155" i="44"/>
  <c r="AY64" i="44"/>
  <c r="AY65" i="44" s="1"/>
  <c r="AY68" i="44" s="1"/>
  <c r="AY155" i="1"/>
  <c r="AY64" i="1"/>
  <c r="AY65" i="1" s="1"/>
  <c r="AZ101" i="49"/>
  <c r="AZ220" i="33" s="1"/>
  <c r="AZ66" i="49"/>
  <c r="AZ101" i="41"/>
  <c r="AZ211" i="33" s="1"/>
  <c r="AZ66" i="41"/>
  <c r="AY55" i="56"/>
  <c r="AY56" i="56" s="1"/>
  <c r="AY37" i="56"/>
  <c r="AY38" i="56" s="1"/>
  <c r="AY47" i="56"/>
  <c r="AY42" i="56"/>
  <c r="AY43" i="56" s="1"/>
  <c r="AY64" i="40"/>
  <c r="AY65" i="40" s="1"/>
  <c r="AY68" i="40" s="1"/>
  <c r="AY155" i="40"/>
  <c r="AZ101" i="44"/>
  <c r="AZ215" i="33" s="1"/>
  <c r="AZ66" i="44"/>
  <c r="AZ101" i="45"/>
  <c r="AZ216" i="33" s="1"/>
  <c r="AZ66" i="45"/>
  <c r="AZ101" i="43"/>
  <c r="AZ213" i="33" s="1"/>
  <c r="AZ66" i="43"/>
  <c r="AZ97" i="33"/>
  <c r="AZ106" i="1"/>
  <c r="AZ101" i="42"/>
  <c r="AZ212" i="33" s="1"/>
  <c r="AZ66" i="42"/>
  <c r="AZ83" i="33"/>
  <c r="AZ90" i="33"/>
  <c r="AY139" i="44" l="1"/>
  <c r="AY73" i="44"/>
  <c r="AZ74" i="44" s="1"/>
  <c r="AY139" i="40"/>
  <c r="AY84" i="40"/>
  <c r="AY73" i="40"/>
  <c r="AZ74" i="40" s="1"/>
  <c r="AZ96" i="33"/>
  <c r="AZ104" i="33" s="1"/>
  <c r="AZ109" i="1"/>
  <c r="AZ103" i="1" s="1"/>
  <c r="AY139" i="43"/>
  <c r="AY73" i="43"/>
  <c r="AZ74" i="43" s="1"/>
  <c r="AY84" i="42"/>
  <c r="AY139" i="42"/>
  <c r="AY73" i="42"/>
  <c r="AZ74" i="42" s="1"/>
  <c r="AY73" i="47"/>
  <c r="AZ74" i="47" s="1"/>
  <c r="AY84" i="47"/>
  <c r="AY139" i="47"/>
  <c r="AY139" i="32"/>
  <c r="AY73" i="32"/>
  <c r="AZ74" i="32" s="1"/>
  <c r="AY84" i="48"/>
  <c r="AY139" i="48"/>
  <c r="AY73" i="48"/>
  <c r="AZ74" i="48" s="1"/>
  <c r="AZ41" i="56"/>
  <c r="AY49" i="56"/>
  <c r="AZ46" i="56"/>
  <c r="AY52" i="56"/>
  <c r="AY43" i="33"/>
  <c r="AY68" i="1"/>
  <c r="AY84" i="46"/>
  <c r="AY139" i="46"/>
  <c r="AY73" i="46"/>
  <c r="AZ74" i="46" s="1"/>
  <c r="AY73" i="49"/>
  <c r="AZ74" i="49" s="1"/>
  <c r="AY139" i="49"/>
  <c r="AY59" i="56"/>
  <c r="AY60" i="56"/>
  <c r="AY133" i="33" s="1"/>
  <c r="AY73" i="41"/>
  <c r="AZ74" i="41" s="1"/>
  <c r="AY84" i="41"/>
  <c r="AY139" i="41"/>
  <c r="AY73" i="45"/>
  <c r="AZ74" i="45" s="1"/>
  <c r="AY139" i="45"/>
  <c r="AZ279" i="51" l="1"/>
  <c r="AZ85" i="42"/>
  <c r="AZ61" i="42"/>
  <c r="AZ287" i="51"/>
  <c r="AZ85" i="49"/>
  <c r="AZ61" i="49"/>
  <c r="AY87" i="42"/>
  <c r="AY88" i="42"/>
  <c r="AZ277" i="51"/>
  <c r="AZ85" i="32"/>
  <c r="AZ61" i="32"/>
  <c r="AZ285" i="51"/>
  <c r="AZ85" i="47"/>
  <c r="AZ61" i="47"/>
  <c r="AZ280" i="51"/>
  <c r="AZ85" i="43"/>
  <c r="AZ61" i="43"/>
  <c r="AY84" i="32"/>
  <c r="AY84" i="45"/>
  <c r="AZ278" i="51"/>
  <c r="AZ85" i="41"/>
  <c r="AZ61" i="41"/>
  <c r="AZ284" i="51"/>
  <c r="AZ85" i="46"/>
  <c r="AZ61" i="46"/>
  <c r="AY46" i="33"/>
  <c r="AY49" i="59" s="1"/>
  <c r="AY73" i="1"/>
  <c r="AZ74" i="1" s="1"/>
  <c r="AY139" i="1"/>
  <c r="AY88" i="46"/>
  <c r="AY87" i="46"/>
  <c r="AZ282" i="51"/>
  <c r="AZ85" i="44"/>
  <c r="AZ61" i="44"/>
  <c r="AY88" i="48"/>
  <c r="AY87" i="48"/>
  <c r="AY87" i="41"/>
  <c r="AY88" i="41"/>
  <c r="AY84" i="43"/>
  <c r="AZ101" i="1"/>
  <c r="AZ209" i="33" s="1"/>
  <c r="AZ66" i="1"/>
  <c r="AY87" i="47"/>
  <c r="AY88" i="47"/>
  <c r="AY88" i="40"/>
  <c r="AY83" i="40"/>
  <c r="AY87" i="40"/>
  <c r="AY48" i="56"/>
  <c r="AY84" i="44"/>
  <c r="AZ283" i="51"/>
  <c r="AZ85" i="45"/>
  <c r="AZ61" i="45"/>
  <c r="AY132" i="33"/>
  <c r="AY75" i="59" s="1"/>
  <c r="AY61" i="56"/>
  <c r="AY84" i="49"/>
  <c r="AZ281" i="51"/>
  <c r="AZ85" i="40"/>
  <c r="AZ61" i="40"/>
  <c r="AY38" i="33"/>
  <c r="AY42" i="33"/>
  <c r="AY47" i="59" s="1"/>
  <c r="AY44" i="33"/>
  <c r="AY40" i="33"/>
  <c r="AZ286" i="51"/>
  <c r="AZ85" i="48"/>
  <c r="AZ61" i="48"/>
  <c r="DQ56" i="57" l="1"/>
  <c r="AZ128" i="45"/>
  <c r="AZ78" i="45"/>
  <c r="AZ67" i="45"/>
  <c r="AZ77" i="45"/>
  <c r="AZ112" i="45"/>
  <c r="AY209" i="51"/>
  <c r="AY225" i="51" s="1"/>
  <c r="AY132" i="40"/>
  <c r="AY133" i="40" s="1"/>
  <c r="AY134" i="40" s="1"/>
  <c r="AX79" i="40" s="1"/>
  <c r="AY148" i="40" s="1"/>
  <c r="AY90" i="40"/>
  <c r="AY130" i="40"/>
  <c r="AX129" i="40"/>
  <c r="AX131" i="40" s="1"/>
  <c r="AX140" i="40" s="1"/>
  <c r="AY87" i="45"/>
  <c r="AY88" i="45"/>
  <c r="AY206" i="51"/>
  <c r="AY222" i="51" s="1"/>
  <c r="AY132" i="41"/>
  <c r="AY133" i="41" s="1"/>
  <c r="AY134" i="41" s="1"/>
  <c r="AX79" i="41" s="1"/>
  <c r="AY148" i="41" s="1"/>
  <c r="AY90" i="41"/>
  <c r="AY130" i="41"/>
  <c r="AX129" i="41"/>
  <c r="AX131" i="41" s="1"/>
  <c r="AX140" i="41" s="1"/>
  <c r="AY87" i="49"/>
  <c r="AY88" i="49"/>
  <c r="DQ53" i="57"/>
  <c r="AZ67" i="43"/>
  <c r="AZ78" i="43"/>
  <c r="AZ128" i="43"/>
  <c r="AZ77" i="43"/>
  <c r="AZ112" i="43"/>
  <c r="AY87" i="32"/>
  <c r="AY88" i="32"/>
  <c r="AY213" i="51"/>
  <c r="AY229" i="51" s="1"/>
  <c r="AY132" i="47"/>
  <c r="AY133" i="47" s="1"/>
  <c r="AY134" i="47" s="1"/>
  <c r="AX79" i="47" s="1"/>
  <c r="AY148" i="47" s="1"/>
  <c r="AY90" i="47"/>
  <c r="AX129" i="47"/>
  <c r="AX131" i="47" s="1"/>
  <c r="AX140" i="47" s="1"/>
  <c r="AY130" i="47"/>
  <c r="DQ51" i="57"/>
  <c r="AZ67" i="41"/>
  <c r="AZ77" i="41"/>
  <c r="AZ78" i="41"/>
  <c r="AZ128" i="41"/>
  <c r="AZ112" i="41"/>
  <c r="DQ58" i="57"/>
  <c r="AZ67" i="47"/>
  <c r="AZ128" i="47"/>
  <c r="AZ77" i="47"/>
  <c r="AZ78" i="47"/>
  <c r="AZ112" i="47"/>
  <c r="DQ55" i="57"/>
  <c r="AZ67" i="44"/>
  <c r="AZ77" i="44"/>
  <c r="AZ78" i="44"/>
  <c r="AZ128" i="44"/>
  <c r="AZ112" i="44"/>
  <c r="DQ52" i="57"/>
  <c r="AZ67" i="42"/>
  <c r="AZ78" i="42"/>
  <c r="AZ77" i="42"/>
  <c r="AZ128" i="42"/>
  <c r="AZ112" i="42"/>
  <c r="AY88" i="44"/>
  <c r="AY87" i="44"/>
  <c r="AY88" i="43"/>
  <c r="AY87" i="43"/>
  <c r="AY207" i="51"/>
  <c r="AY223" i="51" s="1"/>
  <c r="AY90" i="42"/>
  <c r="AY132" i="42"/>
  <c r="AY133" i="42" s="1"/>
  <c r="AY134" i="42" s="1"/>
  <c r="AX79" i="42" s="1"/>
  <c r="AY148" i="42" s="1"/>
  <c r="AY130" i="42"/>
  <c r="AX129" i="42"/>
  <c r="AX131" i="42" s="1"/>
  <c r="AX140" i="42" s="1"/>
  <c r="AZ276" i="51"/>
  <c r="AZ85" i="1"/>
  <c r="AZ49" i="33" s="1"/>
  <c r="AZ51" i="59" s="1"/>
  <c r="AZ61" i="1"/>
  <c r="DQ57" i="57"/>
  <c r="AZ77" i="46"/>
  <c r="AZ67" i="46"/>
  <c r="AZ78" i="46"/>
  <c r="AZ128" i="46"/>
  <c r="AZ112" i="46"/>
  <c r="AY134" i="33"/>
  <c r="AY76" i="59" s="1"/>
  <c r="AY62" i="56"/>
  <c r="AY135" i="33" s="1"/>
  <c r="DQ59" i="57"/>
  <c r="AZ67" i="48"/>
  <c r="AZ77" i="48"/>
  <c r="AZ128" i="48"/>
  <c r="AZ78" i="48"/>
  <c r="AZ112" i="48"/>
  <c r="DQ60" i="57"/>
  <c r="AZ67" i="49"/>
  <c r="AZ77" i="49"/>
  <c r="AZ128" i="49"/>
  <c r="AZ78" i="49"/>
  <c r="AZ112" i="49"/>
  <c r="AY212" i="51"/>
  <c r="AY228" i="51" s="1"/>
  <c r="AY132" i="46"/>
  <c r="AY133" i="46" s="1"/>
  <c r="AY134" i="46" s="1"/>
  <c r="AX79" i="46" s="1"/>
  <c r="AY148" i="46" s="1"/>
  <c r="AY90" i="46"/>
  <c r="AY130" i="46"/>
  <c r="AX129" i="46"/>
  <c r="AX131" i="46" s="1"/>
  <c r="AX140" i="46" s="1"/>
  <c r="AY84" i="1"/>
  <c r="DQ50" i="57"/>
  <c r="AZ67" i="32"/>
  <c r="AZ77" i="32"/>
  <c r="AZ128" i="32"/>
  <c r="AZ78" i="32"/>
  <c r="AZ112" i="32"/>
  <c r="AY214" i="51"/>
  <c r="AY230" i="51" s="1"/>
  <c r="AY132" i="48"/>
  <c r="AY133" i="48" s="1"/>
  <c r="AY134" i="48" s="1"/>
  <c r="AX79" i="48" s="1"/>
  <c r="AY148" i="48" s="1"/>
  <c r="AY90" i="48"/>
  <c r="AY130" i="48"/>
  <c r="AX129" i="48"/>
  <c r="AX131" i="48" s="1"/>
  <c r="AX140" i="48" s="1"/>
  <c r="DQ54" i="57"/>
  <c r="AZ67" i="40"/>
  <c r="AZ78" i="40"/>
  <c r="AZ128" i="40"/>
  <c r="AZ77" i="40"/>
  <c r="AZ112" i="40"/>
  <c r="AZ116" i="44" l="1"/>
  <c r="AZ119" i="44"/>
  <c r="AZ114" i="44"/>
  <c r="AZ115" i="44" s="1"/>
  <c r="DQ49" i="57"/>
  <c r="DQ61" i="57" s="1"/>
  <c r="AZ39" i="33"/>
  <c r="AZ67" i="1"/>
  <c r="AZ45" i="33" s="1"/>
  <c r="AZ78" i="1"/>
  <c r="AZ77" i="1"/>
  <c r="AZ128" i="1"/>
  <c r="AZ112" i="1"/>
  <c r="AZ119" i="41"/>
  <c r="AZ116" i="41"/>
  <c r="AZ114" i="41"/>
  <c r="AZ115" i="41" s="1"/>
  <c r="AY93" i="40"/>
  <c r="AY94" i="40" s="1"/>
  <c r="AY91" i="40"/>
  <c r="AY93" i="41"/>
  <c r="AY94" i="41" s="1"/>
  <c r="AY91" i="41"/>
  <c r="AZ119" i="49"/>
  <c r="AZ116" i="49"/>
  <c r="AZ114" i="49"/>
  <c r="AZ115" i="49" s="1"/>
  <c r="AY210" i="51"/>
  <c r="AY226" i="51" s="1"/>
  <c r="AY132" i="44"/>
  <c r="AY133" i="44" s="1"/>
  <c r="AY134" i="44" s="1"/>
  <c r="AX79" i="44" s="1"/>
  <c r="AY148" i="44" s="1"/>
  <c r="AY90" i="44"/>
  <c r="AX129" i="44"/>
  <c r="AX131" i="44" s="1"/>
  <c r="AX140" i="44" s="1"/>
  <c r="AY130" i="44"/>
  <c r="AZ116" i="32"/>
  <c r="AZ119" i="32"/>
  <c r="AZ114" i="32"/>
  <c r="AZ115" i="32" s="1"/>
  <c r="AY211" i="51"/>
  <c r="AY227" i="51" s="1"/>
  <c r="AY132" i="45"/>
  <c r="AY133" i="45" s="1"/>
  <c r="AY134" i="45" s="1"/>
  <c r="AX79" i="45" s="1"/>
  <c r="AY148" i="45" s="1"/>
  <c r="AY90" i="45"/>
  <c r="AX129" i="45"/>
  <c r="AX131" i="45" s="1"/>
  <c r="AX140" i="45" s="1"/>
  <c r="AY130" i="45"/>
  <c r="AZ119" i="45"/>
  <c r="AZ116" i="45"/>
  <c r="AZ114" i="45"/>
  <c r="AZ115" i="45" s="1"/>
  <c r="AZ119" i="43"/>
  <c r="AZ116" i="43"/>
  <c r="AZ114" i="43"/>
  <c r="AZ115" i="43" s="1"/>
  <c r="AY93" i="46"/>
  <c r="AY94" i="46" s="1"/>
  <c r="AY91" i="46"/>
  <c r="AY208" i="51"/>
  <c r="AY224" i="51" s="1"/>
  <c r="AY132" i="43"/>
  <c r="AY133" i="43" s="1"/>
  <c r="AY134" i="43" s="1"/>
  <c r="AX79" i="43" s="1"/>
  <c r="AY148" i="43" s="1"/>
  <c r="AY90" i="43"/>
  <c r="AX129" i="43"/>
  <c r="AX131" i="43" s="1"/>
  <c r="AX140" i="43" s="1"/>
  <c r="AY130" i="43"/>
  <c r="AY77" i="59"/>
  <c r="AZ50" i="47"/>
  <c r="AZ50" i="42"/>
  <c r="AZ50" i="49"/>
  <c r="AZ50" i="41"/>
  <c r="AZ50" i="1"/>
  <c r="AZ50" i="32"/>
  <c r="AZ50" i="48"/>
  <c r="AZ50" i="40"/>
  <c r="AZ50" i="44"/>
  <c r="AZ50" i="46"/>
  <c r="AZ50" i="43"/>
  <c r="AZ50" i="45"/>
  <c r="AY93" i="48"/>
  <c r="AY94" i="48" s="1"/>
  <c r="AY91" i="48"/>
  <c r="AZ119" i="47"/>
  <c r="AZ116" i="47"/>
  <c r="AZ114" i="47"/>
  <c r="AZ115" i="47" s="1"/>
  <c r="AZ288" i="51"/>
  <c r="AZ290" i="51" s="1"/>
  <c r="AZ116" i="40"/>
  <c r="AZ119" i="40"/>
  <c r="AZ114" i="40"/>
  <c r="AZ115" i="40" s="1"/>
  <c r="AY93" i="47"/>
  <c r="AY94" i="47" s="1"/>
  <c r="AY91" i="47"/>
  <c r="AY48" i="33"/>
  <c r="AY88" i="1"/>
  <c r="AY87" i="1"/>
  <c r="AY51" i="33" s="1"/>
  <c r="AY52" i="59" s="1"/>
  <c r="AY93" i="42"/>
  <c r="AY94" i="42" s="1"/>
  <c r="AY91" i="42"/>
  <c r="AZ116" i="42"/>
  <c r="AZ119" i="42"/>
  <c r="AZ114" i="42"/>
  <c r="AZ115" i="42" s="1"/>
  <c r="AZ116" i="46"/>
  <c r="AZ119" i="46"/>
  <c r="AZ114" i="46"/>
  <c r="AZ115" i="46" s="1"/>
  <c r="AY215" i="51"/>
  <c r="AY231" i="51" s="1"/>
  <c r="AY132" i="49"/>
  <c r="AY133" i="49" s="1"/>
  <c r="AY134" i="49" s="1"/>
  <c r="AX79" i="49" s="1"/>
  <c r="AY148" i="49" s="1"/>
  <c r="AY90" i="49"/>
  <c r="AY130" i="49"/>
  <c r="AX129" i="49"/>
  <c r="AX131" i="49" s="1"/>
  <c r="AX140" i="49" s="1"/>
  <c r="AZ119" i="48"/>
  <c r="AZ116" i="48"/>
  <c r="AZ114" i="48"/>
  <c r="AZ115" i="48" s="1"/>
  <c r="AY205" i="51"/>
  <c r="AY221" i="51" s="1"/>
  <c r="AY132" i="32"/>
  <c r="AY133" i="32" s="1"/>
  <c r="AY134" i="32" s="1"/>
  <c r="AX79" i="32" s="1"/>
  <c r="AY148" i="32" s="1"/>
  <c r="AY90" i="32"/>
  <c r="AX129" i="32"/>
  <c r="AX131" i="32" s="1"/>
  <c r="AX140" i="32" s="1"/>
  <c r="AY130" i="32"/>
  <c r="AZ124" i="49" l="1"/>
  <c r="AZ102" i="49"/>
  <c r="AZ71" i="49" s="1"/>
  <c r="AZ70" i="49" s="1"/>
  <c r="AZ121" i="49"/>
  <c r="AY204" i="51"/>
  <c r="AY220" i="51" s="1"/>
  <c r="AY132" i="1"/>
  <c r="AY133" i="1" s="1"/>
  <c r="AY134" i="1" s="1"/>
  <c r="AY90" i="1"/>
  <c r="AX129" i="1"/>
  <c r="AY130" i="1"/>
  <c r="AZ48" i="59"/>
  <c r="AZ124" i="42"/>
  <c r="AZ102" i="42"/>
  <c r="AZ71" i="42" s="1"/>
  <c r="AZ70" i="42" s="1"/>
  <c r="AZ121" i="42"/>
  <c r="AY50" i="59"/>
  <c r="AY52" i="33"/>
  <c r="AY53" i="59" s="1"/>
  <c r="AY53" i="33"/>
  <c r="AY54" i="59" s="1"/>
  <c r="AY87" i="33"/>
  <c r="AY369" i="33"/>
  <c r="AY375" i="33" s="1"/>
  <c r="AY376" i="33" s="1"/>
  <c r="AZ124" i="43"/>
  <c r="AZ102" i="43"/>
  <c r="AZ71" i="43" s="1"/>
  <c r="AZ70" i="43" s="1"/>
  <c r="AZ121" i="43"/>
  <c r="AZ119" i="1"/>
  <c r="AZ116" i="1"/>
  <c r="AZ114" i="1"/>
  <c r="AZ115" i="1" s="1"/>
  <c r="AZ121" i="46"/>
  <c r="AZ124" i="46"/>
  <c r="AZ102" i="46"/>
  <c r="AZ71" i="46" s="1"/>
  <c r="AZ70" i="46" s="1"/>
  <c r="AZ121" i="40"/>
  <c r="AZ124" i="40"/>
  <c r="AZ102" i="40"/>
  <c r="AZ71" i="40" s="1"/>
  <c r="AZ70" i="40" s="1"/>
  <c r="AZ293" i="51"/>
  <c r="AZ295" i="51"/>
  <c r="AZ294" i="51"/>
  <c r="AZ301" i="51"/>
  <c r="AZ300" i="51"/>
  <c r="AZ298" i="51"/>
  <c r="AZ292" i="51"/>
  <c r="AZ299" i="51"/>
  <c r="AZ297" i="51"/>
  <c r="AZ291" i="51"/>
  <c r="AZ304" i="51" s="1"/>
  <c r="AZ296" i="51"/>
  <c r="AY93" i="45"/>
  <c r="AY94" i="45" s="1"/>
  <c r="AY91" i="45"/>
  <c r="AY93" i="43"/>
  <c r="AY94" i="43" s="1"/>
  <c r="AY91" i="43"/>
  <c r="AY93" i="32"/>
  <c r="AY94" i="32" s="1"/>
  <c r="AY91" i="32"/>
  <c r="AZ102" i="45"/>
  <c r="AZ71" i="45" s="1"/>
  <c r="AZ70" i="45" s="1"/>
  <c r="AZ124" i="45"/>
  <c r="AZ121" i="45"/>
  <c r="AZ102" i="47"/>
  <c r="AZ71" i="47" s="1"/>
  <c r="AZ70" i="47" s="1"/>
  <c r="AZ124" i="47"/>
  <c r="AZ121" i="47"/>
  <c r="AY93" i="44"/>
  <c r="AY94" i="44" s="1"/>
  <c r="AY91" i="44"/>
  <c r="AZ121" i="41"/>
  <c r="AZ102" i="41"/>
  <c r="AZ71" i="41" s="1"/>
  <c r="AZ70" i="41" s="1"/>
  <c r="AZ124" i="41"/>
  <c r="AZ121" i="48"/>
  <c r="AZ102" i="48"/>
  <c r="AZ71" i="48" s="1"/>
  <c r="AZ70" i="48" s="1"/>
  <c r="AZ124" i="48"/>
  <c r="AY93" i="49"/>
  <c r="AY94" i="49" s="1"/>
  <c r="AY91" i="49"/>
  <c r="AZ121" i="44"/>
  <c r="AZ102" i="44"/>
  <c r="AZ71" i="44" s="1"/>
  <c r="AZ70" i="44" s="1"/>
  <c r="AZ124" i="44"/>
  <c r="AZ102" i="32"/>
  <c r="AZ71" i="32" s="1"/>
  <c r="AZ70" i="32" s="1"/>
  <c r="AZ124" i="32"/>
  <c r="AZ121" i="32"/>
  <c r="AZ308" i="51" l="1"/>
  <c r="AZ163" i="33"/>
  <c r="AZ86" i="46"/>
  <c r="AZ159" i="33"/>
  <c r="AZ86" i="43"/>
  <c r="AY93" i="1"/>
  <c r="AY94" i="1" s="1"/>
  <c r="AY91" i="1"/>
  <c r="AZ162" i="33"/>
  <c r="AZ86" i="45"/>
  <c r="AX79" i="1"/>
  <c r="AY148" i="1" s="1"/>
  <c r="AY136" i="1"/>
  <c r="AZ121" i="1"/>
  <c r="AZ124" i="33" s="1"/>
  <c r="AZ101" i="33" s="1"/>
  <c r="AZ102" i="1"/>
  <c r="AZ71" i="1" s="1"/>
  <c r="AZ124" i="1"/>
  <c r="AZ158" i="33"/>
  <c r="AZ86" i="42"/>
  <c r="AZ164" i="33"/>
  <c r="AZ86" i="47"/>
  <c r="AZ165" i="33"/>
  <c r="AZ86" i="48"/>
  <c r="AZ157" i="33"/>
  <c r="AZ86" i="41"/>
  <c r="AZ160" i="33"/>
  <c r="AZ86" i="40"/>
  <c r="AZ156" i="33"/>
  <c r="AZ86" i="32"/>
  <c r="AZ166" i="33"/>
  <c r="AZ86" i="49"/>
  <c r="AX131" i="1"/>
  <c r="AX140" i="1" s="1"/>
  <c r="AX137" i="1"/>
  <c r="AZ305" i="51"/>
  <c r="AZ309" i="51" s="1"/>
  <c r="AZ161" i="33"/>
  <c r="AZ86" i="44"/>
  <c r="AZ242" i="33" l="1"/>
  <c r="AZ227" i="33"/>
  <c r="AZ250" i="33"/>
  <c r="AZ235" i="33"/>
  <c r="AZ240" i="33"/>
  <c r="AZ225" i="33"/>
  <c r="AZ244" i="33"/>
  <c r="AZ229" i="33"/>
  <c r="AZ246" i="33"/>
  <c r="AZ231" i="33"/>
  <c r="AZ248" i="33"/>
  <c r="AZ233" i="33"/>
  <c r="AZ155" i="33"/>
  <c r="AZ86" i="1"/>
  <c r="AZ247" i="33"/>
  <c r="AZ232" i="33"/>
  <c r="AZ243" i="33"/>
  <c r="AZ228" i="33"/>
  <c r="AZ310" i="51"/>
  <c r="AZ241" i="33"/>
  <c r="AZ226" i="33"/>
  <c r="AZ249" i="33"/>
  <c r="AZ234" i="33"/>
  <c r="AZ56" i="33"/>
  <c r="AZ70" i="1"/>
  <c r="AZ5" i="59" s="1"/>
  <c r="AZ245" i="33"/>
  <c r="AZ230" i="33"/>
  <c r="AZ306" i="51"/>
  <c r="AZ56" i="59" l="1"/>
  <c r="AZ57" i="33"/>
  <c r="AZ57" i="59" s="1"/>
  <c r="AZ64" i="33"/>
  <c r="AZ346" i="51"/>
  <c r="AZ348" i="51"/>
  <c r="AZ345" i="51"/>
  <c r="AZ354" i="51"/>
  <c r="AZ353" i="51"/>
  <c r="AZ355" i="51"/>
  <c r="AZ349" i="51"/>
  <c r="AZ344" i="51"/>
  <c r="AZ347" i="51"/>
  <c r="AZ350" i="51"/>
  <c r="AZ352" i="51"/>
  <c r="AZ351" i="51"/>
  <c r="AZ55" i="59"/>
  <c r="AZ55" i="33"/>
  <c r="BA59" i="33"/>
  <c r="AZ184" i="33"/>
  <c r="AZ167" i="33"/>
  <c r="AZ239" i="33"/>
  <c r="AZ251" i="33" s="1"/>
  <c r="AZ224" i="33"/>
  <c r="AZ236" i="33" s="1"/>
  <c r="BA60" i="33" l="1"/>
  <c r="BB61" i="33"/>
  <c r="AZ71" i="33"/>
  <c r="AZ113" i="33"/>
  <c r="AZ119" i="33" s="1"/>
  <c r="AZ185" i="33"/>
  <c r="AZ114" i="33" s="1"/>
  <c r="AZ186" i="33"/>
  <c r="AZ61" i="59"/>
  <c r="AZ65" i="33"/>
  <c r="BA84" i="33" s="1"/>
  <c r="AZ63" i="59" l="1"/>
  <c r="AZ70" i="33"/>
  <c r="BA9" i="55"/>
  <c r="BA91" i="33"/>
  <c r="BB59" i="59"/>
  <c r="BC62" i="33"/>
  <c r="BC60" i="59" s="1"/>
  <c r="BA58" i="59"/>
  <c r="BA4" i="56"/>
  <c r="BA8" i="55" l="1"/>
  <c r="BA107" i="32"/>
  <c r="BA106" i="32" s="1"/>
  <c r="BA109" i="32" s="1"/>
  <c r="BA103" i="32" s="1"/>
  <c r="BA107" i="42"/>
  <c r="BA106" i="42" s="1"/>
  <c r="BA109" i="42" s="1"/>
  <c r="BA103" i="42" s="1"/>
  <c r="BA107" i="43"/>
  <c r="BA106" i="43" s="1"/>
  <c r="BA109" i="43" s="1"/>
  <c r="BA103" i="43" s="1"/>
  <c r="BA107" i="41"/>
  <c r="BA106" i="41" s="1"/>
  <c r="BA109" i="41" s="1"/>
  <c r="BA103" i="41" s="1"/>
  <c r="BA107" i="1"/>
  <c r="BA107" i="40"/>
  <c r="BA106" i="40" s="1"/>
  <c r="BA109" i="40" s="1"/>
  <c r="BA103" i="40" s="1"/>
  <c r="BA107" i="45"/>
  <c r="BA106" i="45" s="1"/>
  <c r="BA109" i="45" s="1"/>
  <c r="BA103" i="45" s="1"/>
  <c r="BA107" i="48"/>
  <c r="BA106" i="48" s="1"/>
  <c r="BA109" i="48" s="1"/>
  <c r="BA103" i="48" s="1"/>
  <c r="BA107" i="49"/>
  <c r="BA106" i="49" s="1"/>
  <c r="BA109" i="49" s="1"/>
  <c r="BA103" i="49" s="1"/>
  <c r="BA107" i="46"/>
  <c r="BA106" i="46" s="1"/>
  <c r="BA109" i="46" s="1"/>
  <c r="BA103" i="46" s="1"/>
  <c r="BA107" i="44"/>
  <c r="BA106" i="44" s="1"/>
  <c r="BA109" i="44" s="1"/>
  <c r="BA103" i="44" s="1"/>
  <c r="BA107" i="47"/>
  <c r="BA106" i="47" s="1"/>
  <c r="BA109" i="47" s="1"/>
  <c r="BA103" i="47" s="1"/>
  <c r="AZ62" i="59"/>
  <c r="AZ81" i="1"/>
  <c r="AZ62" i="1" s="1"/>
  <c r="AZ63" i="1" s="1"/>
  <c r="AZ81" i="32"/>
  <c r="AZ62" i="32" s="1"/>
  <c r="AZ63" i="32" s="1"/>
  <c r="AZ81" i="41"/>
  <c r="AZ62" i="41" s="1"/>
  <c r="AZ63" i="41" s="1"/>
  <c r="AZ81" i="42"/>
  <c r="AZ62" i="42" s="1"/>
  <c r="AZ63" i="42" s="1"/>
  <c r="AZ81" i="40"/>
  <c r="AZ62" i="40" s="1"/>
  <c r="AZ63" i="40" s="1"/>
  <c r="AZ81" i="43"/>
  <c r="AZ62" i="43" s="1"/>
  <c r="AZ63" i="43" s="1"/>
  <c r="AZ81" i="45"/>
  <c r="AZ62" i="45" s="1"/>
  <c r="AZ63" i="45" s="1"/>
  <c r="AZ81" i="49"/>
  <c r="AZ62" i="49" s="1"/>
  <c r="AZ63" i="49" s="1"/>
  <c r="AZ81" i="47"/>
  <c r="AZ62" i="47" s="1"/>
  <c r="AZ63" i="47" s="1"/>
  <c r="AZ81" i="48"/>
  <c r="AZ62" i="48" s="1"/>
  <c r="AZ63" i="48" s="1"/>
  <c r="AZ3" i="56"/>
  <c r="AZ81" i="44"/>
  <c r="AZ62" i="44" s="1"/>
  <c r="AZ63" i="44" s="1"/>
  <c r="AZ81" i="46"/>
  <c r="AZ62" i="46" s="1"/>
  <c r="AZ63" i="46" s="1"/>
  <c r="BA72" i="33"/>
  <c r="AZ155" i="47" l="1"/>
  <c r="AZ64" i="47"/>
  <c r="AZ65" i="47" s="1"/>
  <c r="AZ68" i="47" s="1"/>
  <c r="AZ64" i="44"/>
  <c r="AZ65" i="44" s="1"/>
  <c r="AZ68" i="44" s="1"/>
  <c r="AZ155" i="44"/>
  <c r="BA64" i="59"/>
  <c r="AZ64" i="40"/>
  <c r="AZ65" i="40" s="1"/>
  <c r="AZ68" i="40" s="1"/>
  <c r="AZ155" i="40"/>
  <c r="AZ55" i="56"/>
  <c r="AZ56" i="56" s="1"/>
  <c r="AZ37" i="56"/>
  <c r="AZ38" i="56" s="1"/>
  <c r="AZ47" i="56"/>
  <c r="AZ42" i="56"/>
  <c r="AZ43" i="56" s="1"/>
  <c r="BA101" i="46"/>
  <c r="BA217" i="33" s="1"/>
  <c r="BA66" i="46"/>
  <c r="AZ64" i="49"/>
  <c r="AZ65" i="49" s="1"/>
  <c r="AZ68" i="49" s="1"/>
  <c r="AZ155" i="49"/>
  <c r="AZ64" i="32"/>
  <c r="AZ65" i="32" s="1"/>
  <c r="AZ68" i="32" s="1"/>
  <c r="AZ155" i="32"/>
  <c r="BA101" i="45"/>
  <c r="BA216" i="33" s="1"/>
  <c r="BA66" i="45"/>
  <c r="AZ64" i="48"/>
  <c r="AZ65" i="48" s="1"/>
  <c r="AZ68" i="48" s="1"/>
  <c r="AZ155" i="48"/>
  <c r="AZ155" i="1"/>
  <c r="AZ64" i="1"/>
  <c r="AZ65" i="1" s="1"/>
  <c r="BA101" i="41"/>
  <c r="BA211" i="33" s="1"/>
  <c r="BA66" i="41"/>
  <c r="AZ64" i="46"/>
  <c r="AZ65" i="46" s="1"/>
  <c r="AZ68" i="46" s="1"/>
  <c r="AZ155" i="46"/>
  <c r="AZ64" i="42"/>
  <c r="AZ65" i="42" s="1"/>
  <c r="AZ68" i="42" s="1"/>
  <c r="AZ155" i="42"/>
  <c r="BA101" i="47"/>
  <c r="BA218" i="33" s="1"/>
  <c r="BA66" i="47"/>
  <c r="BA101" i="49"/>
  <c r="BA220" i="33" s="1"/>
  <c r="BA66" i="49"/>
  <c r="BA101" i="42"/>
  <c r="BA212" i="33" s="1"/>
  <c r="BA66" i="42"/>
  <c r="AZ64" i="45"/>
  <c r="AZ65" i="45" s="1"/>
  <c r="AZ68" i="45" s="1"/>
  <c r="AZ155" i="45"/>
  <c r="AZ64" i="41"/>
  <c r="AZ65" i="41" s="1"/>
  <c r="AZ68" i="41" s="1"/>
  <c r="AZ155" i="41"/>
  <c r="BA101" i="48"/>
  <c r="BA219" i="33" s="1"/>
  <c r="BA66" i="48"/>
  <c r="BA106" i="1"/>
  <c r="BA97" i="33"/>
  <c r="BA101" i="32"/>
  <c r="BA210" i="33" s="1"/>
  <c r="BA66" i="32"/>
  <c r="AZ155" i="43"/>
  <c r="AZ64" i="43"/>
  <c r="AZ65" i="43" s="1"/>
  <c r="AZ68" i="43" s="1"/>
  <c r="BA101" i="44"/>
  <c r="BA215" i="33" s="1"/>
  <c r="BA66" i="44"/>
  <c r="BA101" i="40"/>
  <c r="BA214" i="33" s="1"/>
  <c r="BA66" i="40"/>
  <c r="BA101" i="43"/>
  <c r="BA213" i="33" s="1"/>
  <c r="BA66" i="43"/>
  <c r="BA83" i="33"/>
  <c r="BA90" i="33"/>
  <c r="AZ68" i="1" l="1"/>
  <c r="AZ43" i="33"/>
  <c r="AZ73" i="48"/>
  <c r="BA74" i="48" s="1"/>
  <c r="AZ139" i="48"/>
  <c r="AZ73" i="49"/>
  <c r="BA74" i="49" s="1"/>
  <c r="AZ84" i="49"/>
  <c r="AZ139" i="49"/>
  <c r="BA41" i="56"/>
  <c r="AZ49" i="56"/>
  <c r="BA46" i="56"/>
  <c r="AZ84" i="45"/>
  <c r="AZ73" i="45"/>
  <c r="BA74" i="45" s="1"/>
  <c r="AZ139" i="45"/>
  <c r="AZ139" i="46"/>
  <c r="AZ73" i="46"/>
  <c r="BA74" i="46" s="1"/>
  <c r="AZ84" i="32"/>
  <c r="AZ139" i="32"/>
  <c r="AZ73" i="32"/>
  <c r="BA74" i="32" s="1"/>
  <c r="BA96" i="33"/>
  <c r="BA104" i="33" s="1"/>
  <c r="BA109" i="1"/>
  <c r="BA103" i="1" s="1"/>
  <c r="AZ84" i="42"/>
  <c r="AZ139" i="42"/>
  <c r="AZ73" i="42"/>
  <c r="BA74" i="42" s="1"/>
  <c r="AZ73" i="43"/>
  <c r="BA74" i="43" s="1"/>
  <c r="AZ84" i="43"/>
  <c r="AZ139" i="43"/>
  <c r="AZ52" i="56"/>
  <c r="AZ139" i="40"/>
  <c r="AZ73" i="40"/>
  <c r="BA74" i="40" s="1"/>
  <c r="AZ139" i="44"/>
  <c r="AZ73" i="44"/>
  <c r="BA74" i="44" s="1"/>
  <c r="AZ59" i="56"/>
  <c r="AZ60" i="56"/>
  <c r="AZ133" i="33" s="1"/>
  <c r="AZ139" i="41"/>
  <c r="AZ73" i="41"/>
  <c r="BA74" i="41" s="1"/>
  <c r="AZ139" i="47"/>
  <c r="AZ73" i="47"/>
  <c r="BA74" i="47" s="1"/>
  <c r="BA283" i="51" l="1"/>
  <c r="BA85" i="45"/>
  <c r="BA61" i="45"/>
  <c r="BA284" i="51"/>
  <c r="BA85" i="46"/>
  <c r="BA61" i="46"/>
  <c r="BA285" i="51"/>
  <c r="BA85" i="47"/>
  <c r="BA61" i="47"/>
  <c r="AZ84" i="47"/>
  <c r="AZ84" i="41"/>
  <c r="AZ87" i="42"/>
  <c r="AZ88" i="42"/>
  <c r="BA101" i="1"/>
  <c r="BA209" i="33" s="1"/>
  <c r="BA66" i="1"/>
  <c r="AZ88" i="45"/>
  <c r="AZ87" i="45"/>
  <c r="BA277" i="51"/>
  <c r="BA85" i="32"/>
  <c r="BA61" i="32"/>
  <c r="AZ84" i="46"/>
  <c r="BA278" i="51"/>
  <c r="BA85" i="41"/>
  <c r="BA61" i="41"/>
  <c r="AZ38" i="33"/>
  <c r="AZ44" i="33"/>
  <c r="AZ40" i="33"/>
  <c r="AZ42" i="33"/>
  <c r="AZ47" i="59" s="1"/>
  <c r="AZ87" i="32"/>
  <c r="AZ88" i="32"/>
  <c r="AZ46" i="33"/>
  <c r="AZ49" i="59" s="1"/>
  <c r="AZ139" i="1"/>
  <c r="AZ73" i="1"/>
  <c r="BA74" i="1" s="1"/>
  <c r="AZ132" i="33"/>
  <c r="AZ75" i="59" s="1"/>
  <c r="AZ61" i="56"/>
  <c r="AZ84" i="44"/>
  <c r="BA287" i="51"/>
  <c r="BA85" i="49"/>
  <c r="BA61" i="49"/>
  <c r="AZ84" i="48"/>
  <c r="BA282" i="51"/>
  <c r="BA85" i="44"/>
  <c r="BA61" i="44"/>
  <c r="AZ87" i="49"/>
  <c r="AZ88" i="49"/>
  <c r="BA286" i="51"/>
  <c r="BA85" i="48"/>
  <c r="BA61" i="48"/>
  <c r="BA280" i="51"/>
  <c r="BA85" i="43"/>
  <c r="BA61" i="43"/>
  <c r="AZ48" i="56"/>
  <c r="BA281" i="51"/>
  <c r="BA85" i="40"/>
  <c r="BA61" i="40"/>
  <c r="AZ84" i="40"/>
  <c r="AZ88" i="43"/>
  <c r="AZ87" i="43"/>
  <c r="BA279" i="51"/>
  <c r="BA85" i="42"/>
  <c r="BA61" i="42"/>
  <c r="DR59" i="57" l="1"/>
  <c r="BA67" i="48"/>
  <c r="BA77" i="48"/>
  <c r="BA128" i="48"/>
  <c r="BA78" i="48"/>
  <c r="BA112" i="48"/>
  <c r="AZ88" i="48"/>
  <c r="AZ87" i="48"/>
  <c r="DR51" i="57"/>
  <c r="BA67" i="41"/>
  <c r="BA77" i="41"/>
  <c r="BA78" i="41"/>
  <c r="BA128" i="41"/>
  <c r="BA112" i="41"/>
  <c r="AZ87" i="46"/>
  <c r="AZ88" i="46"/>
  <c r="AZ88" i="44"/>
  <c r="AZ87" i="44"/>
  <c r="AZ208" i="51"/>
  <c r="AZ224" i="51" s="1"/>
  <c r="AZ132" i="43"/>
  <c r="AZ133" i="43" s="1"/>
  <c r="AZ134" i="43" s="1"/>
  <c r="AY79" i="43" s="1"/>
  <c r="AZ148" i="43" s="1"/>
  <c r="AZ90" i="43"/>
  <c r="AZ130" i="43"/>
  <c r="AY129" i="43"/>
  <c r="AY131" i="43" s="1"/>
  <c r="AY140" i="43" s="1"/>
  <c r="AZ215" i="51"/>
  <c r="AZ231" i="51" s="1"/>
  <c r="AZ90" i="49"/>
  <c r="AZ132" i="49"/>
  <c r="AZ133" i="49" s="1"/>
  <c r="AZ134" i="49" s="1"/>
  <c r="AY79" i="49" s="1"/>
  <c r="AZ148" i="49" s="1"/>
  <c r="AY129" i="49"/>
  <c r="AY131" i="49" s="1"/>
  <c r="AY140" i="49" s="1"/>
  <c r="AZ130" i="49"/>
  <c r="DR55" i="57"/>
  <c r="BA77" i="44"/>
  <c r="BA128" i="44"/>
  <c r="BA67" i="44"/>
  <c r="BA78" i="44"/>
  <c r="BA112" i="44"/>
  <c r="AZ134" i="33"/>
  <c r="AZ76" i="59" s="1"/>
  <c r="AZ62" i="56"/>
  <c r="AZ135" i="33" s="1"/>
  <c r="DR53" i="57"/>
  <c r="BA67" i="43"/>
  <c r="BA78" i="43"/>
  <c r="BA77" i="43"/>
  <c r="BA128" i="43"/>
  <c r="BA112" i="43"/>
  <c r="AZ207" i="51"/>
  <c r="AZ223" i="51" s="1"/>
  <c r="AZ90" i="42"/>
  <c r="AZ132" i="42"/>
  <c r="AZ133" i="42" s="1"/>
  <c r="AZ134" i="42" s="1"/>
  <c r="AY79" i="42" s="1"/>
  <c r="AZ148" i="42" s="1"/>
  <c r="AZ130" i="42"/>
  <c r="AY129" i="42"/>
  <c r="AY131" i="42" s="1"/>
  <c r="AY140" i="42" s="1"/>
  <c r="AZ88" i="41"/>
  <c r="AZ87" i="41"/>
  <c r="AZ87" i="47"/>
  <c r="AZ88" i="47"/>
  <c r="DR56" i="57"/>
  <c r="BA78" i="45"/>
  <c r="BA67" i="45"/>
  <c r="BA128" i="45"/>
  <c r="BA77" i="45"/>
  <c r="BA112" i="45"/>
  <c r="DR60" i="57"/>
  <c r="BA67" i="49"/>
  <c r="BA78" i="49"/>
  <c r="BA128" i="49"/>
  <c r="BA77" i="49"/>
  <c r="BA112" i="49"/>
  <c r="DR57" i="57"/>
  <c r="BA128" i="46"/>
  <c r="BA77" i="46"/>
  <c r="BA67" i="46"/>
  <c r="BA78" i="46"/>
  <c r="BA112" i="46"/>
  <c r="AZ211" i="51"/>
  <c r="AZ227" i="51" s="1"/>
  <c r="AZ132" i="45"/>
  <c r="AZ133" i="45" s="1"/>
  <c r="AZ134" i="45" s="1"/>
  <c r="AY79" i="45" s="1"/>
  <c r="AZ148" i="45" s="1"/>
  <c r="AZ90" i="45"/>
  <c r="AZ130" i="45"/>
  <c r="AY129" i="45"/>
  <c r="AY131" i="45" s="1"/>
  <c r="AY140" i="45" s="1"/>
  <c r="DR52" i="57"/>
  <c r="BA67" i="42"/>
  <c r="BA78" i="42"/>
  <c r="BA77" i="42"/>
  <c r="BA128" i="42"/>
  <c r="BA112" i="42"/>
  <c r="AZ88" i="40"/>
  <c r="AZ83" i="40"/>
  <c r="AZ87" i="40"/>
  <c r="DR50" i="57"/>
  <c r="BA67" i="32"/>
  <c r="BA128" i="32"/>
  <c r="BA77" i="32"/>
  <c r="BA78" i="32"/>
  <c r="BA112" i="32"/>
  <c r="DR58" i="57"/>
  <c r="BA67" i="47"/>
  <c r="BA128" i="47"/>
  <c r="BA77" i="47"/>
  <c r="BA78" i="47"/>
  <c r="BA112" i="47"/>
  <c r="BA276" i="51"/>
  <c r="BA85" i="1"/>
  <c r="BA49" i="33" s="1"/>
  <c r="BA51" i="59" s="1"/>
  <c r="BA61" i="1"/>
  <c r="AZ84" i="1"/>
  <c r="DR54" i="57"/>
  <c r="BA67" i="40"/>
  <c r="BA77" i="40"/>
  <c r="BA78" i="40"/>
  <c r="BA128" i="40"/>
  <c r="BA112" i="40"/>
  <c r="AZ205" i="51"/>
  <c r="AZ221" i="51" s="1"/>
  <c r="AZ132" i="32"/>
  <c r="AZ133" i="32" s="1"/>
  <c r="AZ134" i="32" s="1"/>
  <c r="AY79" i="32" s="1"/>
  <c r="AZ148" i="32" s="1"/>
  <c r="AZ90" i="32"/>
  <c r="AZ130" i="32"/>
  <c r="AY129" i="32"/>
  <c r="AY131" i="32" s="1"/>
  <c r="AY140" i="32" s="1"/>
  <c r="AZ93" i="42" l="1"/>
  <c r="AZ94" i="42" s="1"/>
  <c r="AZ91" i="42"/>
  <c r="DR49" i="57"/>
  <c r="DR61" i="57" s="1"/>
  <c r="BA39" i="33"/>
  <c r="BA67" i="1"/>
  <c r="BA45" i="33" s="1"/>
  <c r="BA128" i="1"/>
  <c r="BA77" i="1"/>
  <c r="BA78" i="1"/>
  <c r="BA112" i="1"/>
  <c r="BA288" i="51"/>
  <c r="BA290" i="51"/>
  <c r="AZ206" i="51"/>
  <c r="AZ222" i="51" s="1"/>
  <c r="AZ132" i="41"/>
  <c r="AZ133" i="41" s="1"/>
  <c r="AZ134" i="41" s="1"/>
  <c r="AY79" i="41" s="1"/>
  <c r="AZ148" i="41" s="1"/>
  <c r="AZ90" i="41"/>
  <c r="AZ130" i="41"/>
  <c r="AY129" i="41"/>
  <c r="AY131" i="41" s="1"/>
  <c r="AY140" i="41" s="1"/>
  <c r="BA116" i="41"/>
  <c r="BA119" i="41"/>
  <c r="BA114" i="41"/>
  <c r="BA115" i="41" s="1"/>
  <c r="AZ214" i="51"/>
  <c r="AZ230" i="51" s="1"/>
  <c r="AZ132" i="48"/>
  <c r="AZ133" i="48" s="1"/>
  <c r="AZ134" i="48" s="1"/>
  <c r="AY79" i="48" s="1"/>
  <c r="AZ148" i="48" s="1"/>
  <c r="AZ90" i="48"/>
  <c r="AY129" i="48"/>
  <c r="AY131" i="48" s="1"/>
  <c r="AY140" i="48" s="1"/>
  <c r="AZ130" i="48"/>
  <c r="AZ93" i="43"/>
  <c r="AZ94" i="43" s="1"/>
  <c r="AZ91" i="43"/>
  <c r="AZ93" i="45"/>
  <c r="AZ94" i="45" s="1"/>
  <c r="AZ91" i="45"/>
  <c r="BA119" i="32"/>
  <c r="BA116" i="32"/>
  <c r="BA114" i="32"/>
  <c r="BA115" i="32" s="1"/>
  <c r="BA119" i="45"/>
  <c r="BA116" i="45"/>
  <c r="BA114" i="45"/>
  <c r="BA115" i="45" s="1"/>
  <c r="BA116" i="48"/>
  <c r="BA119" i="48"/>
  <c r="BA114" i="48"/>
  <c r="BA115" i="48" s="1"/>
  <c r="AZ93" i="49"/>
  <c r="AZ94" i="49" s="1"/>
  <c r="AZ91" i="49"/>
  <c r="AZ48" i="33"/>
  <c r="AZ88" i="1"/>
  <c r="AZ87" i="1"/>
  <c r="AZ51" i="33" s="1"/>
  <c r="AZ52" i="59" s="1"/>
  <c r="BA119" i="47"/>
  <c r="BA116" i="47"/>
  <c r="BA114" i="47"/>
  <c r="BA115" i="47" s="1"/>
  <c r="AZ213" i="51"/>
  <c r="AZ229" i="51" s="1"/>
  <c r="AZ132" i="47"/>
  <c r="AZ133" i="47" s="1"/>
  <c r="AZ134" i="47" s="1"/>
  <c r="AY79" i="47" s="1"/>
  <c r="AZ148" i="47" s="1"/>
  <c r="AZ90" i="47"/>
  <c r="AZ130" i="47"/>
  <c r="AY129" i="47"/>
  <c r="AY131" i="47" s="1"/>
  <c r="AY140" i="47" s="1"/>
  <c r="AZ77" i="59"/>
  <c r="BA50" i="43"/>
  <c r="BA50" i="47"/>
  <c r="BA50" i="49"/>
  <c r="BA50" i="42"/>
  <c r="BA50" i="32"/>
  <c r="BA50" i="1"/>
  <c r="BA50" i="48"/>
  <c r="BA50" i="41"/>
  <c r="BA50" i="40"/>
  <c r="BA50" i="46"/>
  <c r="BA50" i="44"/>
  <c r="BA50" i="45"/>
  <c r="BA116" i="44"/>
  <c r="BA119" i="44"/>
  <c r="BA114" i="44"/>
  <c r="BA115" i="44" s="1"/>
  <c r="AZ212" i="51"/>
  <c r="AZ228" i="51" s="1"/>
  <c r="AZ132" i="46"/>
  <c r="AZ133" i="46" s="1"/>
  <c r="AZ134" i="46" s="1"/>
  <c r="AY79" i="46" s="1"/>
  <c r="AZ148" i="46" s="1"/>
  <c r="AZ90" i="46"/>
  <c r="AY129" i="46"/>
  <c r="AY131" i="46" s="1"/>
  <c r="AY140" i="46" s="1"/>
  <c r="AZ130" i="46"/>
  <c r="BA119" i="40"/>
  <c r="BA116" i="40"/>
  <c r="BA114" i="40"/>
  <c r="BA115" i="40" s="1"/>
  <c r="BA116" i="46"/>
  <c r="BA119" i="46"/>
  <c r="BA114" i="46"/>
  <c r="BA115" i="46" s="1"/>
  <c r="AZ209" i="51"/>
  <c r="AZ225" i="51" s="1"/>
  <c r="AZ132" i="40"/>
  <c r="AZ133" i="40" s="1"/>
  <c r="AZ134" i="40" s="1"/>
  <c r="AY79" i="40" s="1"/>
  <c r="AZ148" i="40" s="1"/>
  <c r="AZ90" i="40"/>
  <c r="AY129" i="40"/>
  <c r="AY131" i="40" s="1"/>
  <c r="AY140" i="40" s="1"/>
  <c r="AZ130" i="40"/>
  <c r="BA119" i="49"/>
  <c r="BA116" i="49"/>
  <c r="BA114" i="49"/>
  <c r="BA115" i="49" s="1"/>
  <c r="AZ93" i="32"/>
  <c r="AZ94" i="32" s="1"/>
  <c r="AZ91" i="32"/>
  <c r="AZ210" i="51"/>
  <c r="AZ226" i="51" s="1"/>
  <c r="AZ132" i="44"/>
  <c r="AZ133" i="44" s="1"/>
  <c r="AZ134" i="44" s="1"/>
  <c r="AY79" i="44" s="1"/>
  <c r="AZ148" i="44" s="1"/>
  <c r="AZ90" i="44"/>
  <c r="AZ130" i="44"/>
  <c r="AY129" i="44"/>
  <c r="AY131" i="44" s="1"/>
  <c r="AY140" i="44" s="1"/>
  <c r="BA119" i="43"/>
  <c r="BA116" i="43"/>
  <c r="BA114" i="43"/>
  <c r="BA115" i="43" s="1"/>
  <c r="BA119" i="42"/>
  <c r="BA116" i="42"/>
  <c r="BA114" i="42"/>
  <c r="BA115" i="42" s="1"/>
  <c r="AZ93" i="40" l="1"/>
  <c r="AZ94" i="40" s="1"/>
  <c r="AZ91" i="40"/>
  <c r="AZ93" i="47"/>
  <c r="AZ94" i="47" s="1"/>
  <c r="AZ91" i="47"/>
  <c r="BA121" i="40"/>
  <c r="BA124" i="40"/>
  <c r="BA102" i="40"/>
  <c r="BA71" i="40" s="1"/>
  <c r="BA70" i="40" s="1"/>
  <c r="AZ93" i="41"/>
  <c r="AZ94" i="41" s="1"/>
  <c r="AZ91" i="41"/>
  <c r="BA102" i="47"/>
  <c r="BA71" i="47" s="1"/>
  <c r="BA70" i="47" s="1"/>
  <c r="BA124" i="47"/>
  <c r="BA121" i="47"/>
  <c r="AZ50" i="59"/>
  <c r="H83" i="27"/>
  <c r="J83" i="27" s="1"/>
  <c r="AZ87" i="33"/>
  <c r="AZ52" i="33"/>
  <c r="AZ53" i="59" s="1"/>
  <c r="AZ53" i="33"/>
  <c r="AZ54" i="59" s="1"/>
  <c r="AZ369" i="33"/>
  <c r="AZ375" i="33" s="1"/>
  <c r="AZ376" i="33" s="1"/>
  <c r="AZ93" i="48"/>
  <c r="AZ94" i="48" s="1"/>
  <c r="AZ91" i="48"/>
  <c r="BA48" i="59"/>
  <c r="BA102" i="32"/>
  <c r="BA71" i="32" s="1"/>
  <c r="BA70" i="32" s="1"/>
  <c r="BA124" i="32"/>
  <c r="BA121" i="32"/>
  <c r="BA121" i="46"/>
  <c r="BA102" i="46"/>
  <c r="BA71" i="46" s="1"/>
  <c r="BA70" i="46" s="1"/>
  <c r="BA124" i="46"/>
  <c r="AZ204" i="51"/>
  <c r="AZ220" i="51" s="1"/>
  <c r="AZ132" i="1"/>
  <c r="AZ133" i="1" s="1"/>
  <c r="AZ134" i="1" s="1"/>
  <c r="AZ90" i="1"/>
  <c r="AZ130" i="1"/>
  <c r="AY129" i="1"/>
  <c r="AZ93" i="46"/>
  <c r="AZ94" i="46" s="1"/>
  <c r="AZ91" i="46"/>
  <c r="BA102" i="48"/>
  <c r="BA71" i="48" s="1"/>
  <c r="BA70" i="48" s="1"/>
  <c r="BA124" i="48"/>
  <c r="BA121" i="48"/>
  <c r="BA102" i="49"/>
  <c r="BA71" i="49" s="1"/>
  <c r="BA70" i="49" s="1"/>
  <c r="BA124" i="49"/>
  <c r="BA121" i="49"/>
  <c r="BA116" i="1"/>
  <c r="BA119" i="1"/>
  <c r="BA114" i="1"/>
  <c r="BA115" i="1" s="1"/>
  <c r="BA121" i="44"/>
  <c r="BA102" i="44"/>
  <c r="BA71" i="44" s="1"/>
  <c r="BA70" i="44" s="1"/>
  <c r="BA124" i="44"/>
  <c r="BA121" i="41"/>
  <c r="BA124" i="41"/>
  <c r="BA102" i="41"/>
  <c r="BA71" i="41" s="1"/>
  <c r="BA70" i="41" s="1"/>
  <c r="BA124" i="42"/>
  <c r="BA102" i="42"/>
  <c r="BA71" i="42" s="1"/>
  <c r="BA70" i="42" s="1"/>
  <c r="BA121" i="42"/>
  <c r="AZ93" i="44"/>
  <c r="AZ94" i="44" s="1"/>
  <c r="AZ91" i="44"/>
  <c r="BA295" i="51"/>
  <c r="BA297" i="51"/>
  <c r="BA299" i="51"/>
  <c r="BA292" i="51"/>
  <c r="BA294" i="51"/>
  <c r="BA293" i="51"/>
  <c r="BA298" i="51"/>
  <c r="BA296" i="51"/>
  <c r="BA291" i="51"/>
  <c r="BA304" i="51" s="1"/>
  <c r="BA300" i="51"/>
  <c r="BA301" i="51"/>
  <c r="BA102" i="45"/>
  <c r="BA71" i="45" s="1"/>
  <c r="BA70" i="45" s="1"/>
  <c r="BA121" i="45"/>
  <c r="BA124" i="45"/>
  <c r="BA124" i="43"/>
  <c r="BA102" i="43"/>
  <c r="BA71" i="43" s="1"/>
  <c r="BA70" i="43" s="1"/>
  <c r="BA121" i="43"/>
  <c r="BA308" i="51" l="1"/>
  <c r="BA159" i="33"/>
  <c r="BA86" i="43"/>
  <c r="BA156" i="33"/>
  <c r="BA86" i="32"/>
  <c r="BA158" i="33"/>
  <c r="BA86" i="42"/>
  <c r="BA157" i="33"/>
  <c r="BA86" i="41"/>
  <c r="BA162" i="33"/>
  <c r="BA86" i="45"/>
  <c r="BA161" i="33"/>
  <c r="BA86" i="44"/>
  <c r="BA165" i="33"/>
  <c r="BA86" i="48"/>
  <c r="BA164" i="33"/>
  <c r="BA86" i="47"/>
  <c r="AZ93" i="1"/>
  <c r="AZ94" i="1" s="1"/>
  <c r="AZ91" i="1"/>
  <c r="BA305" i="51"/>
  <c r="BA309" i="51" s="1"/>
  <c r="BA160" i="33"/>
  <c r="BA86" i="40"/>
  <c r="AY131" i="1"/>
  <c r="AY140" i="1" s="1"/>
  <c r="AY137" i="1"/>
  <c r="BA163" i="33"/>
  <c r="BA86" i="46"/>
  <c r="BA121" i="1"/>
  <c r="BA124" i="33" s="1"/>
  <c r="BA101" i="33" s="1"/>
  <c r="BA102" i="1"/>
  <c r="BA71" i="1" s="1"/>
  <c r="BA124" i="1"/>
  <c r="BA166" i="33"/>
  <c r="BA86" i="49"/>
  <c r="AY79" i="1"/>
  <c r="AZ148" i="1" s="1"/>
  <c r="AZ136" i="1"/>
  <c r="BA250" i="33" l="1"/>
  <c r="BA235" i="33"/>
  <c r="BA249" i="33"/>
  <c r="BA234" i="33"/>
  <c r="BA246" i="33"/>
  <c r="BA231" i="33"/>
  <c r="BA155" i="33"/>
  <c r="BA86" i="1"/>
  <c r="BA247" i="33"/>
  <c r="BA232" i="33"/>
  <c r="BA243" i="33"/>
  <c r="BA228" i="33"/>
  <c r="BA56" i="33"/>
  <c r="BA70" i="1"/>
  <c r="BA5" i="59" s="1"/>
  <c r="BA244" i="33"/>
  <c r="BA229" i="33"/>
  <c r="BA248" i="33"/>
  <c r="BA233" i="33"/>
  <c r="BA242" i="33"/>
  <c r="BA227" i="33"/>
  <c r="BA240" i="33"/>
  <c r="BA225" i="33"/>
  <c r="BA310" i="51"/>
  <c r="BA245" i="33"/>
  <c r="BA230" i="33"/>
  <c r="BA241" i="33"/>
  <c r="BA226" i="33"/>
  <c r="BA306" i="51"/>
  <c r="BA55" i="59" l="1"/>
  <c r="BA55" i="33"/>
  <c r="BB59" i="33"/>
  <c r="BA354" i="51"/>
  <c r="BA345" i="51"/>
  <c r="BA353" i="51"/>
  <c r="BA344" i="51"/>
  <c r="BA346" i="51"/>
  <c r="BA347" i="51"/>
  <c r="BA352" i="51"/>
  <c r="BA349" i="51"/>
  <c r="BA350" i="51"/>
  <c r="BA348" i="51"/>
  <c r="BA351" i="51"/>
  <c r="BA355" i="51"/>
  <c r="BA56" i="59"/>
  <c r="BA57" i="33"/>
  <c r="BA57" i="59" s="1"/>
  <c r="BA64" i="33"/>
  <c r="BA167" i="33"/>
  <c r="BA184" i="33"/>
  <c r="BA239" i="33"/>
  <c r="BA251" i="33" s="1"/>
  <c r="BA224" i="33"/>
  <c r="BA236" i="33" s="1"/>
  <c r="BA61" i="59" l="1"/>
  <c r="BA65" i="33"/>
  <c r="BB84" i="33" s="1"/>
  <c r="BA113" i="33"/>
  <c r="BA119" i="33" s="1"/>
  <c r="BA186" i="33"/>
  <c r="BA185" i="33"/>
  <c r="BA114" i="33" s="1"/>
  <c r="BB60" i="33"/>
  <c r="BC61" i="33"/>
  <c r="BA71" i="33"/>
  <c r="BC59" i="59" l="1"/>
  <c r="BD62" i="33"/>
  <c r="BD60" i="59" s="1"/>
  <c r="BA63" i="59"/>
  <c r="BA70" i="33"/>
  <c r="BB58" i="59"/>
  <c r="BB4" i="56"/>
  <c r="BB9" i="55"/>
  <c r="BB91" i="33"/>
  <c r="BA62" i="59" l="1"/>
  <c r="BA81" i="1"/>
  <c r="BA62" i="1" s="1"/>
  <c r="BA63" i="1" s="1"/>
  <c r="BA81" i="41"/>
  <c r="BA62" i="41" s="1"/>
  <c r="BA63" i="41" s="1"/>
  <c r="BA81" i="32"/>
  <c r="BA62" i="32" s="1"/>
  <c r="BA63" i="32" s="1"/>
  <c r="BA81" i="42"/>
  <c r="BA62" i="42" s="1"/>
  <c r="BA63" i="42" s="1"/>
  <c r="BA81" i="44"/>
  <c r="BA62" i="44" s="1"/>
  <c r="BA63" i="44" s="1"/>
  <c r="BA81" i="46"/>
  <c r="BA62" i="46" s="1"/>
  <c r="BA63" i="46" s="1"/>
  <c r="BA81" i="45"/>
  <c r="BA62" i="45" s="1"/>
  <c r="BA63" i="45" s="1"/>
  <c r="BA81" i="49"/>
  <c r="BA62" i="49" s="1"/>
  <c r="BA63" i="49" s="1"/>
  <c r="BA81" i="47"/>
  <c r="BA62" i="47" s="1"/>
  <c r="BA63" i="47" s="1"/>
  <c r="BA81" i="48"/>
  <c r="BA62" i="48" s="1"/>
  <c r="BA63" i="48" s="1"/>
  <c r="BA81" i="40"/>
  <c r="BA62" i="40" s="1"/>
  <c r="BA63" i="40" s="1"/>
  <c r="BA81" i="43"/>
  <c r="BA62" i="43" s="1"/>
  <c r="BA63" i="43" s="1"/>
  <c r="BA3" i="56"/>
  <c r="BB72" i="33"/>
  <c r="BB8" i="55"/>
  <c r="BB107" i="32"/>
  <c r="BB106" i="32" s="1"/>
  <c r="BB109" i="32" s="1"/>
  <c r="BB103" i="32" s="1"/>
  <c r="BB107" i="42"/>
  <c r="BB106" i="42" s="1"/>
  <c r="BB109" i="42" s="1"/>
  <c r="BB103" i="42" s="1"/>
  <c r="BB107" i="43"/>
  <c r="BB106" i="43" s="1"/>
  <c r="BB109" i="43" s="1"/>
  <c r="BB103" i="43" s="1"/>
  <c r="BB107" i="41"/>
  <c r="BB106" i="41" s="1"/>
  <c r="BB109" i="41" s="1"/>
  <c r="BB103" i="41" s="1"/>
  <c r="BB107" i="40"/>
  <c r="BB106" i="40" s="1"/>
  <c r="BB109" i="40" s="1"/>
  <c r="BB103" i="40" s="1"/>
  <c r="BB107" i="44"/>
  <c r="BB106" i="44" s="1"/>
  <c r="BB109" i="44" s="1"/>
  <c r="BB103" i="44" s="1"/>
  <c r="BB107" i="1"/>
  <c r="BB107" i="47"/>
  <c r="BB106" i="47" s="1"/>
  <c r="BB109" i="47" s="1"/>
  <c r="BB103" i="47" s="1"/>
  <c r="BB107" i="48"/>
  <c r="BB106" i="48" s="1"/>
  <c r="BB109" i="48" s="1"/>
  <c r="BB103" i="48" s="1"/>
  <c r="BB107" i="49"/>
  <c r="BB106" i="49" s="1"/>
  <c r="BB109" i="49" s="1"/>
  <c r="BB103" i="49" s="1"/>
  <c r="BB107" i="45"/>
  <c r="BB106" i="45" s="1"/>
  <c r="BB109" i="45" s="1"/>
  <c r="BB103" i="45" s="1"/>
  <c r="BB107" i="46"/>
  <c r="BB106" i="46" s="1"/>
  <c r="BB109" i="46" s="1"/>
  <c r="BB103" i="46" s="1"/>
  <c r="BB101" i="46" l="1"/>
  <c r="BB217" i="33" s="1"/>
  <c r="BB66" i="46"/>
  <c r="BB101" i="47"/>
  <c r="BB218" i="33" s="1"/>
  <c r="BB66" i="47"/>
  <c r="BB101" i="42"/>
  <c r="BB212" i="33" s="1"/>
  <c r="BB66" i="42"/>
  <c r="BB101" i="49"/>
  <c r="BB220" i="33" s="1"/>
  <c r="BB66" i="49"/>
  <c r="BB101" i="32"/>
  <c r="BB210" i="33" s="1"/>
  <c r="BB66" i="32"/>
  <c r="BB101" i="40"/>
  <c r="BB214" i="33" s="1"/>
  <c r="BB66" i="40"/>
  <c r="BA64" i="48"/>
  <c r="BA65" i="48" s="1"/>
  <c r="BA68" i="48" s="1"/>
  <c r="BA155" i="48"/>
  <c r="BB101" i="41"/>
  <c r="BB211" i="33" s="1"/>
  <c r="BB66" i="41"/>
  <c r="BA64" i="49"/>
  <c r="BA65" i="49" s="1"/>
  <c r="BA68" i="49" s="1"/>
  <c r="BA155" i="49"/>
  <c r="BB101" i="48"/>
  <c r="BB219" i="33" s="1"/>
  <c r="BB66" i="48"/>
  <c r="BA64" i="43"/>
  <c r="BA65" i="43" s="1"/>
  <c r="BA68" i="43" s="1"/>
  <c r="BA155" i="43"/>
  <c r="BA64" i="44"/>
  <c r="BA65" i="44" s="1"/>
  <c r="BA68" i="44" s="1"/>
  <c r="BA155" i="44"/>
  <c r="BB101" i="44"/>
  <c r="BB215" i="33" s="1"/>
  <c r="BB66" i="44"/>
  <c r="BB90" i="33"/>
  <c r="BB83" i="33"/>
  <c r="BA55" i="56"/>
  <c r="BA56" i="56" s="1"/>
  <c r="BA37" i="56"/>
  <c r="BA38" i="56" s="1"/>
  <c r="BA47" i="56"/>
  <c r="BA42" i="56"/>
  <c r="BA43" i="56" s="1"/>
  <c r="BA64" i="42"/>
  <c r="BA65" i="42" s="1"/>
  <c r="BA68" i="42" s="1"/>
  <c r="BA155" i="42"/>
  <c r="BB101" i="43"/>
  <c r="BB213" i="33" s="1"/>
  <c r="BB66" i="43"/>
  <c r="BA64" i="40"/>
  <c r="BA65" i="40" s="1"/>
  <c r="BA68" i="40" s="1"/>
  <c r="BA155" i="40"/>
  <c r="BA64" i="45"/>
  <c r="BA65" i="45" s="1"/>
  <c r="BA68" i="45" s="1"/>
  <c r="BA155" i="45"/>
  <c r="BA64" i="41"/>
  <c r="BA65" i="41" s="1"/>
  <c r="BA68" i="41" s="1"/>
  <c r="BA155" i="41"/>
  <c r="BB101" i="45"/>
  <c r="BB216" i="33" s="1"/>
  <c r="BB66" i="45"/>
  <c r="BB106" i="1"/>
  <c r="BB97" i="33"/>
  <c r="BB64" i="59"/>
  <c r="BA64" i="47"/>
  <c r="BA65" i="47" s="1"/>
  <c r="BA68" i="47" s="1"/>
  <c r="BA155" i="47"/>
  <c r="BA155" i="46"/>
  <c r="BA64" i="46"/>
  <c r="BA65" i="46" s="1"/>
  <c r="BA68" i="46" s="1"/>
  <c r="BA64" i="32"/>
  <c r="BA65" i="32" s="1"/>
  <c r="BA68" i="32" s="1"/>
  <c r="BA155" i="32"/>
  <c r="BA155" i="1"/>
  <c r="BA64" i="1"/>
  <c r="BA65" i="1" s="1"/>
  <c r="BA139" i="46" l="1"/>
  <c r="BA73" i="46"/>
  <c r="BB74" i="46" s="1"/>
  <c r="BA52" i="56"/>
  <c r="BA139" i="44"/>
  <c r="BA73" i="44"/>
  <c r="BB74" i="44" s="1"/>
  <c r="BA84" i="44"/>
  <c r="BA139" i="43"/>
  <c r="BA73" i="43"/>
  <c r="BB74" i="43" s="1"/>
  <c r="BA49" i="56"/>
  <c r="BB46" i="56"/>
  <c r="BA84" i="49"/>
  <c r="BA73" i="49"/>
  <c r="BB74" i="49" s="1"/>
  <c r="BA139" i="49"/>
  <c r="BA43" i="33"/>
  <c r="BA68" i="1"/>
  <c r="BA59" i="56"/>
  <c r="BA60" i="56"/>
  <c r="BA133" i="33" s="1"/>
  <c r="BA73" i="48"/>
  <c r="BB74" i="48" s="1"/>
  <c r="BA139" i="48"/>
  <c r="BA139" i="40"/>
  <c r="BA73" i="40"/>
  <c r="BB74" i="40" s="1"/>
  <c r="BA139" i="32"/>
  <c r="BA73" i="32"/>
  <c r="BB74" i="32" s="1"/>
  <c r="BA139" i="47"/>
  <c r="BA73" i="47"/>
  <c r="BB74" i="47" s="1"/>
  <c r="BB41" i="56"/>
  <c r="BB96" i="33"/>
  <c r="BB104" i="33" s="1"/>
  <c r="BB109" i="1"/>
  <c r="BB103" i="1" s="1"/>
  <c r="BA73" i="41"/>
  <c r="BB74" i="41" s="1"/>
  <c r="BA139" i="41"/>
  <c r="BA84" i="45"/>
  <c r="BA139" i="45"/>
  <c r="BA73" i="45"/>
  <c r="BB74" i="45" s="1"/>
  <c r="BA84" i="42"/>
  <c r="BA139" i="42"/>
  <c r="BA73" i="42"/>
  <c r="BB74" i="42" s="1"/>
  <c r="BA84" i="48" l="1"/>
  <c r="BA87" i="42"/>
  <c r="BA88" i="42"/>
  <c r="BB287" i="51"/>
  <c r="BB85" i="49"/>
  <c r="BB61" i="49"/>
  <c r="BB283" i="51"/>
  <c r="BB85" i="45"/>
  <c r="BB61" i="45"/>
  <c r="BB286" i="51"/>
  <c r="BB85" i="48"/>
  <c r="BB61" i="48"/>
  <c r="BA132" i="33"/>
  <c r="BA75" i="59" s="1"/>
  <c r="BA61" i="56"/>
  <c r="BA46" i="33"/>
  <c r="BA49" i="59" s="1"/>
  <c r="BA73" i="1"/>
  <c r="BB74" i="1" s="1"/>
  <c r="BA139" i="1"/>
  <c r="BB278" i="51"/>
  <c r="BB85" i="41"/>
  <c r="BB61" i="41"/>
  <c r="BB101" i="1"/>
  <c r="BB209" i="33" s="1"/>
  <c r="BB66" i="1"/>
  <c r="BA48" i="56"/>
  <c r="BB279" i="51"/>
  <c r="BB85" i="42"/>
  <c r="BB61" i="42"/>
  <c r="BA38" i="33"/>
  <c r="BA44" i="33"/>
  <c r="BA40" i="33"/>
  <c r="BA42" i="33"/>
  <c r="BA47" i="59" s="1"/>
  <c r="BA84" i="41"/>
  <c r="BA84" i="43"/>
  <c r="BA84" i="47"/>
  <c r="BB281" i="51"/>
  <c r="BB85" i="40"/>
  <c r="BB61" i="40"/>
  <c r="BA88" i="45"/>
  <c r="BA87" i="45"/>
  <c r="BB285" i="51"/>
  <c r="BB85" i="47"/>
  <c r="BB61" i="47"/>
  <c r="BB284" i="51"/>
  <c r="BB85" i="46"/>
  <c r="BB61" i="46"/>
  <c r="BA84" i="40"/>
  <c r="BB280" i="51"/>
  <c r="BB85" i="43"/>
  <c r="BB61" i="43"/>
  <c r="BB282" i="51"/>
  <c r="BB85" i="44"/>
  <c r="BB61" i="44"/>
  <c r="BA84" i="46"/>
  <c r="BA87" i="49"/>
  <c r="BA88" i="49"/>
  <c r="BA87" i="44"/>
  <c r="BA88" i="44"/>
  <c r="BB277" i="51"/>
  <c r="BB85" i="32"/>
  <c r="BB61" i="32"/>
  <c r="BA84" i="32"/>
  <c r="BA211" i="51" l="1"/>
  <c r="BA227" i="51" s="1"/>
  <c r="BA132" i="45"/>
  <c r="BA133" i="45" s="1"/>
  <c r="BA134" i="45" s="1"/>
  <c r="AZ79" i="45" s="1"/>
  <c r="BA148" i="45" s="1"/>
  <c r="BA90" i="45"/>
  <c r="BA130" i="45"/>
  <c r="AZ129" i="45"/>
  <c r="AZ131" i="45" s="1"/>
  <c r="AZ140" i="45" s="1"/>
  <c r="DS57" i="57"/>
  <c r="BB128" i="46"/>
  <c r="BB77" i="46"/>
  <c r="BB67" i="46"/>
  <c r="BB78" i="46"/>
  <c r="BB112" i="46"/>
  <c r="BA84" i="1"/>
  <c r="DS51" i="57"/>
  <c r="BB67" i="41"/>
  <c r="BB128" i="41"/>
  <c r="BB78" i="41"/>
  <c r="BB77" i="41"/>
  <c r="BB112" i="41"/>
  <c r="DS58" i="57"/>
  <c r="BB67" i="47"/>
  <c r="BB77" i="47"/>
  <c r="BB78" i="47"/>
  <c r="BB128" i="47"/>
  <c r="BB112" i="47"/>
  <c r="DS56" i="57"/>
  <c r="BB128" i="45"/>
  <c r="BB77" i="45"/>
  <c r="BB67" i="45"/>
  <c r="BB78" i="45"/>
  <c r="BB112" i="45"/>
  <c r="BA88" i="43"/>
  <c r="BA87" i="43"/>
  <c r="BA210" i="51"/>
  <c r="BA226" i="51" s="1"/>
  <c r="BA132" i="44"/>
  <c r="BA133" i="44" s="1"/>
  <c r="BA134" i="44" s="1"/>
  <c r="AZ79" i="44" s="1"/>
  <c r="BA148" i="44" s="1"/>
  <c r="BA90" i="44"/>
  <c r="AZ129" i="44"/>
  <c r="AZ131" i="44" s="1"/>
  <c r="AZ140" i="44" s="1"/>
  <c r="BA130" i="44"/>
  <c r="DS54" i="57"/>
  <c r="BB67" i="40"/>
  <c r="BB78" i="40"/>
  <c r="BB77" i="40"/>
  <c r="BB128" i="40"/>
  <c r="BB112" i="40"/>
  <c r="DS50" i="57"/>
  <c r="BB128" i="32"/>
  <c r="BB77" i="32"/>
  <c r="BB78" i="32"/>
  <c r="BB67" i="32"/>
  <c r="BB112" i="32"/>
  <c r="DS53" i="57"/>
  <c r="BB67" i="43"/>
  <c r="BB78" i="43"/>
  <c r="BB77" i="43"/>
  <c r="BB128" i="43"/>
  <c r="BB112" i="43"/>
  <c r="BA87" i="40"/>
  <c r="BA88" i="40"/>
  <c r="BA83" i="40"/>
  <c r="BA88" i="32"/>
  <c r="BA87" i="32"/>
  <c r="DS60" i="57"/>
  <c r="BB67" i="49"/>
  <c r="BB78" i="49"/>
  <c r="BB128" i="49"/>
  <c r="BB77" i="49"/>
  <c r="BB112" i="49"/>
  <c r="BA88" i="41"/>
  <c r="BA87" i="41"/>
  <c r="BA207" i="51"/>
  <c r="BA223" i="51" s="1"/>
  <c r="BA132" i="42"/>
  <c r="BA133" i="42" s="1"/>
  <c r="BA134" i="42" s="1"/>
  <c r="AZ79" i="42" s="1"/>
  <c r="BA148" i="42" s="1"/>
  <c r="BA90" i="42"/>
  <c r="BA130" i="42"/>
  <c r="AZ129" i="42"/>
  <c r="AZ131" i="42" s="1"/>
  <c r="AZ140" i="42" s="1"/>
  <c r="BB276" i="51"/>
  <c r="BB85" i="1"/>
  <c r="BB49" i="33" s="1"/>
  <c r="BB51" i="59" s="1"/>
  <c r="BB61" i="1"/>
  <c r="BA134" i="33"/>
  <c r="BA76" i="59" s="1"/>
  <c r="BA62" i="56"/>
  <c r="BA135" i="33" s="1"/>
  <c r="DS52" i="57"/>
  <c r="BB67" i="42"/>
  <c r="BB78" i="42"/>
  <c r="BB77" i="42"/>
  <c r="BB128" i="42"/>
  <c r="BB112" i="42"/>
  <c r="DS59" i="57"/>
  <c r="BB67" i="48"/>
  <c r="BB78" i="48"/>
  <c r="BB128" i="48"/>
  <c r="BB77" i="48"/>
  <c r="BB112" i="48"/>
  <c r="BA87" i="47"/>
  <c r="BA88" i="47"/>
  <c r="BA215" i="51"/>
  <c r="BA231" i="51" s="1"/>
  <c r="BA132" i="49"/>
  <c r="BA133" i="49" s="1"/>
  <c r="BA134" i="49" s="1"/>
  <c r="AZ79" i="49" s="1"/>
  <c r="BA148" i="49" s="1"/>
  <c r="BA90" i="49"/>
  <c r="BA130" i="49"/>
  <c r="AZ129" i="49"/>
  <c r="AZ131" i="49" s="1"/>
  <c r="AZ140" i="49" s="1"/>
  <c r="BA88" i="46"/>
  <c r="BA87" i="46"/>
  <c r="DS55" i="57"/>
  <c r="BB77" i="44"/>
  <c r="BB128" i="44"/>
  <c r="BB78" i="44"/>
  <c r="BB67" i="44"/>
  <c r="BB112" i="44"/>
  <c r="BA88" i="48"/>
  <c r="BA87" i="48"/>
  <c r="BB119" i="47" l="1"/>
  <c r="BB116" i="47"/>
  <c r="BB114" i="47"/>
  <c r="BB115" i="47" s="1"/>
  <c r="BA212" i="51"/>
  <c r="BA228" i="51" s="1"/>
  <c r="BA132" i="46"/>
  <c r="BA133" i="46" s="1"/>
  <c r="BA134" i="46" s="1"/>
  <c r="AZ79" i="46" s="1"/>
  <c r="BA148" i="46" s="1"/>
  <c r="BA90" i="46"/>
  <c r="AZ129" i="46"/>
  <c r="AZ131" i="46" s="1"/>
  <c r="AZ140" i="46" s="1"/>
  <c r="BA130" i="46"/>
  <c r="BA77" i="59"/>
  <c r="BB50" i="32"/>
  <c r="BB50" i="43"/>
  <c r="BB50" i="47"/>
  <c r="BB50" i="49"/>
  <c r="BB50" i="42"/>
  <c r="BB50" i="41"/>
  <c r="BB50" i="1"/>
  <c r="BB50" i="48"/>
  <c r="BB50" i="44"/>
  <c r="BB50" i="46"/>
  <c r="BB50" i="40"/>
  <c r="BB50" i="45"/>
  <c r="BB116" i="32"/>
  <c r="BB119" i="32"/>
  <c r="BB114" i="32"/>
  <c r="BB115" i="32" s="1"/>
  <c r="BA93" i="42"/>
  <c r="BA94" i="42" s="1"/>
  <c r="BA91" i="42"/>
  <c r="BB119" i="41"/>
  <c r="BB116" i="41"/>
  <c r="BB114" i="41"/>
  <c r="BB115" i="41" s="1"/>
  <c r="BA93" i="44"/>
  <c r="BA94" i="44" s="1"/>
  <c r="BA91" i="44"/>
  <c r="BA93" i="49"/>
  <c r="BA94" i="49" s="1"/>
  <c r="BA91" i="49"/>
  <c r="BA208" i="51"/>
  <c r="BA224" i="51" s="1"/>
  <c r="BA132" i="43"/>
  <c r="BA133" i="43" s="1"/>
  <c r="BA134" i="43" s="1"/>
  <c r="AZ79" i="43" s="1"/>
  <c r="BA148" i="43" s="1"/>
  <c r="BA90" i="43"/>
  <c r="BA130" i="43"/>
  <c r="AZ129" i="43"/>
  <c r="AZ131" i="43" s="1"/>
  <c r="AZ140" i="43" s="1"/>
  <c r="BB290" i="51"/>
  <c r="BB288" i="51"/>
  <c r="BB116" i="48"/>
  <c r="BB119" i="48"/>
  <c r="BB114" i="48"/>
  <c r="BB115" i="48" s="1"/>
  <c r="BB116" i="45"/>
  <c r="BB119" i="45"/>
  <c r="BB114" i="45"/>
  <c r="BB115" i="45" s="1"/>
  <c r="BA209" i="51"/>
  <c r="BA225" i="51" s="1"/>
  <c r="BA132" i="40"/>
  <c r="BA133" i="40" s="1"/>
  <c r="BA134" i="40" s="1"/>
  <c r="AZ79" i="40" s="1"/>
  <c r="BA148" i="40" s="1"/>
  <c r="BA90" i="40"/>
  <c r="BA130" i="40"/>
  <c r="AZ129" i="40"/>
  <c r="AZ131" i="40" s="1"/>
  <c r="AZ140" i="40" s="1"/>
  <c r="BB119" i="40"/>
  <c r="BB116" i="40"/>
  <c r="BB114" i="40"/>
  <c r="BB115" i="40" s="1"/>
  <c r="BA206" i="51"/>
  <c r="BA222" i="51" s="1"/>
  <c r="BA132" i="41"/>
  <c r="BA133" i="41" s="1"/>
  <c r="BA134" i="41" s="1"/>
  <c r="AZ79" i="41" s="1"/>
  <c r="BA148" i="41" s="1"/>
  <c r="BA90" i="41"/>
  <c r="BA130" i="41"/>
  <c r="AZ129" i="41"/>
  <c r="AZ131" i="41" s="1"/>
  <c r="AZ140" i="41" s="1"/>
  <c r="BA205" i="51"/>
  <c r="BA221" i="51" s="1"/>
  <c r="BA132" i="32"/>
  <c r="BA133" i="32" s="1"/>
  <c r="BA134" i="32" s="1"/>
  <c r="AZ79" i="32" s="1"/>
  <c r="BA148" i="32" s="1"/>
  <c r="BA90" i="32"/>
  <c r="BA130" i="32"/>
  <c r="AZ129" i="32"/>
  <c r="AZ131" i="32" s="1"/>
  <c r="AZ140" i="32" s="1"/>
  <c r="BA93" i="45"/>
  <c r="BA94" i="45" s="1"/>
  <c r="BA91" i="45"/>
  <c r="BA48" i="33"/>
  <c r="BA88" i="1"/>
  <c r="BA87" i="1"/>
  <c r="BA51" i="33" s="1"/>
  <c r="BA52" i="59" s="1"/>
  <c r="BB119" i="43"/>
  <c r="BB116" i="43"/>
  <c r="BB114" i="43"/>
  <c r="BB115" i="43" s="1"/>
  <c r="BB119" i="49"/>
  <c r="BB116" i="49"/>
  <c r="BB114" i="49"/>
  <c r="BB115" i="49" s="1"/>
  <c r="BB119" i="46"/>
  <c r="BB116" i="46"/>
  <c r="BB114" i="46"/>
  <c r="BB115" i="46" s="1"/>
  <c r="BB119" i="42"/>
  <c r="BB116" i="42"/>
  <c r="BB114" i="42"/>
  <c r="BB115" i="42" s="1"/>
  <c r="BA214" i="51"/>
  <c r="BA230" i="51" s="1"/>
  <c r="BA132" i="48"/>
  <c r="BA133" i="48" s="1"/>
  <c r="BA134" i="48" s="1"/>
  <c r="AZ79" i="48" s="1"/>
  <c r="BA148" i="48" s="1"/>
  <c r="BA90" i="48"/>
  <c r="BA130" i="48"/>
  <c r="AZ129" i="48"/>
  <c r="AZ131" i="48" s="1"/>
  <c r="AZ140" i="48" s="1"/>
  <c r="DS49" i="57"/>
  <c r="DS61" i="57" s="1"/>
  <c r="BB39" i="33"/>
  <c r="BB67" i="1"/>
  <c r="BB45" i="33" s="1"/>
  <c r="BB128" i="1"/>
  <c r="BB77" i="1"/>
  <c r="BB78" i="1"/>
  <c r="BB112" i="1"/>
  <c r="BA213" i="51"/>
  <c r="BA229" i="51" s="1"/>
  <c r="BA132" i="47"/>
  <c r="BA133" i="47" s="1"/>
  <c r="BA134" i="47" s="1"/>
  <c r="AZ79" i="47" s="1"/>
  <c r="BA148" i="47" s="1"/>
  <c r="BA90" i="47"/>
  <c r="AZ129" i="47"/>
  <c r="AZ131" i="47" s="1"/>
  <c r="AZ140" i="47" s="1"/>
  <c r="BA130" i="47"/>
  <c r="BB116" i="44"/>
  <c r="BB119" i="44"/>
  <c r="BB114" i="44"/>
  <c r="BB115" i="44" s="1"/>
  <c r="BB298" i="51" l="1"/>
  <c r="BB300" i="51"/>
  <c r="BB291" i="51"/>
  <c r="BB295" i="51"/>
  <c r="BB292" i="51"/>
  <c r="BB296" i="51"/>
  <c r="BB294" i="51"/>
  <c r="BB301" i="51"/>
  <c r="BB293" i="51"/>
  <c r="BB297" i="51"/>
  <c r="BB299" i="51"/>
  <c r="BA93" i="40"/>
  <c r="BA94" i="40" s="1"/>
  <c r="BA91" i="40"/>
  <c r="BB102" i="44"/>
  <c r="BB71" i="44" s="1"/>
  <c r="BB70" i="44" s="1"/>
  <c r="BB121" i="44"/>
  <c r="BB124" i="44"/>
  <c r="BB121" i="46"/>
  <c r="BB124" i="46"/>
  <c r="BB102" i="46"/>
  <c r="BB71" i="46" s="1"/>
  <c r="BB70" i="46" s="1"/>
  <c r="BB102" i="45"/>
  <c r="BB71" i="45" s="1"/>
  <c r="BB70" i="45" s="1"/>
  <c r="BB121" i="45"/>
  <c r="BB124" i="45"/>
  <c r="BA93" i="47"/>
  <c r="BA94" i="47" s="1"/>
  <c r="BA91" i="47"/>
  <c r="BA93" i="46"/>
  <c r="BA94" i="46" s="1"/>
  <c r="BA91" i="46"/>
  <c r="BA93" i="41"/>
  <c r="BA94" i="41" s="1"/>
  <c r="BA91" i="41"/>
  <c r="BA50" i="59"/>
  <c r="BA53" i="33"/>
  <c r="BA54" i="59" s="1"/>
  <c r="BA52" i="33"/>
  <c r="BA53" i="59" s="1"/>
  <c r="BA87" i="33"/>
  <c r="BA369" i="33"/>
  <c r="BA375" i="33" s="1"/>
  <c r="BA376" i="33" s="1"/>
  <c r="BB116" i="1"/>
  <c r="BB119" i="1"/>
  <c r="BB114" i="1"/>
  <c r="BB115" i="1" s="1"/>
  <c r="BB102" i="41"/>
  <c r="BB71" i="41" s="1"/>
  <c r="BB70" i="41" s="1"/>
  <c r="BB124" i="41"/>
  <c r="BB121" i="41"/>
  <c r="BB124" i="43"/>
  <c r="BB102" i="43"/>
  <c r="BB71" i="43" s="1"/>
  <c r="BB70" i="43" s="1"/>
  <c r="BB121" i="43"/>
  <c r="BA204" i="51"/>
  <c r="BA220" i="51" s="1"/>
  <c r="BA90" i="1"/>
  <c r="BA132" i="1"/>
  <c r="BA133" i="1" s="1"/>
  <c r="BA134" i="1" s="1"/>
  <c r="AZ129" i="1"/>
  <c r="BA130" i="1"/>
  <c r="BA93" i="43"/>
  <c r="BA94" i="43" s="1"/>
  <c r="BA91" i="43"/>
  <c r="BA93" i="32"/>
  <c r="BA94" i="32" s="1"/>
  <c r="BA91" i="32"/>
  <c r="BA93" i="48"/>
  <c r="BA94" i="48" s="1"/>
  <c r="BA91" i="48"/>
  <c r="BB102" i="32"/>
  <c r="BB71" i="32" s="1"/>
  <c r="BB70" i="32" s="1"/>
  <c r="BB124" i="32"/>
  <c r="BB121" i="32"/>
  <c r="BB124" i="42"/>
  <c r="BB102" i="42"/>
  <c r="BB71" i="42" s="1"/>
  <c r="BB70" i="42" s="1"/>
  <c r="BB121" i="42"/>
  <c r="BB124" i="49"/>
  <c r="BB102" i="49"/>
  <c r="BB71" i="49" s="1"/>
  <c r="BB70" i="49" s="1"/>
  <c r="BB121" i="49"/>
  <c r="BB102" i="48"/>
  <c r="BB71" i="48" s="1"/>
  <c r="BB70" i="48" s="1"/>
  <c r="BB124" i="48"/>
  <c r="BB121" i="48"/>
  <c r="BB48" i="59"/>
  <c r="BB102" i="47"/>
  <c r="BB71" i="47" s="1"/>
  <c r="BB70" i="47" s="1"/>
  <c r="BB124" i="47"/>
  <c r="BB121" i="47"/>
  <c r="BB102" i="40"/>
  <c r="BB71" i="40" s="1"/>
  <c r="BB70" i="40" s="1"/>
  <c r="BB121" i="40"/>
  <c r="BB124" i="40"/>
  <c r="BB304" i="51"/>
  <c r="BB305" i="51"/>
  <c r="BB309" i="51" s="1"/>
  <c r="BB162" i="33" l="1"/>
  <c r="BB86" i="45"/>
  <c r="BB308" i="51"/>
  <c r="BB310" i="51" s="1"/>
  <c r="BB306" i="51"/>
  <c r="BA136" i="1"/>
  <c r="AZ79" i="1"/>
  <c r="BA148" i="1" s="1"/>
  <c r="BB159" i="33"/>
  <c r="BB86" i="43"/>
  <c r="BB121" i="1"/>
  <c r="BB124" i="33" s="1"/>
  <c r="BB101" i="33" s="1"/>
  <c r="BB124" i="1"/>
  <c r="BB102" i="1"/>
  <c r="BB71" i="1" s="1"/>
  <c r="BB160" i="33"/>
  <c r="BB86" i="40"/>
  <c r="BB161" i="33"/>
  <c r="BB86" i="44"/>
  <c r="BB164" i="33"/>
  <c r="BB86" i="47"/>
  <c r="AZ131" i="1"/>
  <c r="AZ140" i="1" s="1"/>
  <c r="AZ137" i="1"/>
  <c r="BB165" i="33"/>
  <c r="BB86" i="48"/>
  <c r="BB156" i="33"/>
  <c r="BB86" i="32"/>
  <c r="BB163" i="33"/>
  <c r="BB86" i="46"/>
  <c r="BA93" i="1"/>
  <c r="BA94" i="1" s="1"/>
  <c r="BA91" i="1"/>
  <c r="BB157" i="33"/>
  <c r="BB86" i="41"/>
  <c r="BB166" i="33"/>
  <c r="BB86" i="49"/>
  <c r="BB158" i="33"/>
  <c r="BB86" i="42"/>
  <c r="BB240" i="33" l="1"/>
  <c r="BB225" i="33"/>
  <c r="BB248" i="33"/>
  <c r="BB233" i="33"/>
  <c r="BB249" i="33"/>
  <c r="BB234" i="33"/>
  <c r="BB241" i="33"/>
  <c r="BB226" i="33"/>
  <c r="BB56" i="33"/>
  <c r="BB70" i="1"/>
  <c r="BB5" i="59" s="1"/>
  <c r="BB245" i="33"/>
  <c r="BB230" i="33"/>
  <c r="BB250" i="33"/>
  <c r="BB235" i="33"/>
  <c r="BB247" i="33"/>
  <c r="BB232" i="33"/>
  <c r="BB346" i="51"/>
  <c r="BB354" i="51"/>
  <c r="BB353" i="51"/>
  <c r="BB349" i="51"/>
  <c r="BB345" i="51"/>
  <c r="BB355" i="51"/>
  <c r="BB344" i="51"/>
  <c r="BB347" i="51"/>
  <c r="BB352" i="51"/>
  <c r="BB350" i="51"/>
  <c r="BB351" i="51"/>
  <c r="BB348" i="51"/>
  <c r="BB155" i="33"/>
  <c r="BB86" i="1"/>
  <c r="BB243" i="33"/>
  <c r="BB228" i="33"/>
  <c r="BB242" i="33"/>
  <c r="BB227" i="33"/>
  <c r="BB244" i="33"/>
  <c r="BB229" i="33"/>
  <c r="BB246" i="33"/>
  <c r="BB231" i="33"/>
  <c r="BB167" i="33" l="1"/>
  <c r="BB184" i="33"/>
  <c r="BB239" i="33"/>
  <c r="BB251" i="33" s="1"/>
  <c r="BB224" i="33"/>
  <c r="BB236" i="33" s="1"/>
  <c r="BB56" i="59"/>
  <c r="BB57" i="33"/>
  <c r="BB57" i="59" s="1"/>
  <c r="BB64" i="33"/>
  <c r="BB55" i="59"/>
  <c r="BB55" i="33"/>
  <c r="BC59" i="33"/>
  <c r="BB113" i="33" l="1"/>
  <c r="BB119" i="33" s="1"/>
  <c r="BB186" i="33"/>
  <c r="BB185" i="33"/>
  <c r="BB114" i="33" s="1"/>
  <c r="BC60" i="33"/>
  <c r="BD61" i="33"/>
  <c r="BB71" i="33"/>
  <c r="BB61" i="59"/>
  <c r="BB65" i="33"/>
  <c r="BC84" i="33" s="1"/>
  <c r="BC9" i="55" l="1"/>
  <c r="BC91" i="33"/>
  <c r="BD59" i="59"/>
  <c r="BE62" i="33"/>
  <c r="BE60" i="59" s="1"/>
  <c r="BC58" i="59"/>
  <c r="BC4" i="56"/>
  <c r="BB63" i="59"/>
  <c r="BB70" i="33"/>
  <c r="BB62" i="59" l="1"/>
  <c r="BB81" i="32"/>
  <c r="BB62" i="32" s="1"/>
  <c r="BB63" i="32" s="1"/>
  <c r="BB81" i="1"/>
  <c r="BB62" i="1" s="1"/>
  <c r="BB63" i="1" s="1"/>
  <c r="BB81" i="41"/>
  <c r="BB62" i="41" s="1"/>
  <c r="BB63" i="41" s="1"/>
  <c r="BB81" i="42"/>
  <c r="BB62" i="42" s="1"/>
  <c r="BB63" i="42" s="1"/>
  <c r="BB81" i="43"/>
  <c r="BB62" i="43" s="1"/>
  <c r="BB63" i="43" s="1"/>
  <c r="BB81" i="46"/>
  <c r="BB62" i="46" s="1"/>
  <c r="BB63" i="46" s="1"/>
  <c r="BB81" i="45"/>
  <c r="BB62" i="45" s="1"/>
  <c r="BB63" i="45" s="1"/>
  <c r="BB81" i="49"/>
  <c r="BB62" i="49" s="1"/>
  <c r="BB63" i="49" s="1"/>
  <c r="BB81" i="47"/>
  <c r="BB62" i="47" s="1"/>
  <c r="BB63" i="47" s="1"/>
  <c r="BB81" i="40"/>
  <c r="BB62" i="40" s="1"/>
  <c r="BB63" i="40" s="1"/>
  <c r="BB3" i="56"/>
  <c r="BB81" i="44"/>
  <c r="BB62" i="44" s="1"/>
  <c r="BB63" i="44" s="1"/>
  <c r="BB81" i="48"/>
  <c r="BB62" i="48" s="1"/>
  <c r="BB63" i="48" s="1"/>
  <c r="BC72" i="33"/>
  <c r="BC8" i="55"/>
  <c r="BC107" i="32"/>
  <c r="BC106" i="32" s="1"/>
  <c r="BC109" i="32" s="1"/>
  <c r="BC103" i="32" s="1"/>
  <c r="BC107" i="42"/>
  <c r="BC106" i="42" s="1"/>
  <c r="BC109" i="42" s="1"/>
  <c r="BC103" i="42" s="1"/>
  <c r="BC107" i="41"/>
  <c r="BC106" i="41" s="1"/>
  <c r="BC109" i="41" s="1"/>
  <c r="BC103" i="41" s="1"/>
  <c r="BC107" i="43"/>
  <c r="BC106" i="43" s="1"/>
  <c r="BC109" i="43" s="1"/>
  <c r="BC103" i="43" s="1"/>
  <c r="BC107" i="40"/>
  <c r="BC106" i="40" s="1"/>
  <c r="BC109" i="40" s="1"/>
  <c r="BC103" i="40" s="1"/>
  <c r="BC107" i="44"/>
  <c r="BC106" i="44" s="1"/>
  <c r="BC109" i="44" s="1"/>
  <c r="BC103" i="44" s="1"/>
  <c r="BC107" i="47"/>
  <c r="BC106" i="47" s="1"/>
  <c r="BC109" i="47" s="1"/>
  <c r="BC103" i="47" s="1"/>
  <c r="BC107" i="45"/>
  <c r="BC106" i="45" s="1"/>
  <c r="BC109" i="45" s="1"/>
  <c r="BC103" i="45" s="1"/>
  <c r="BC107" i="48"/>
  <c r="BC106" i="48" s="1"/>
  <c r="BC109" i="48" s="1"/>
  <c r="BC103" i="48" s="1"/>
  <c r="BC107" i="49"/>
  <c r="BC106" i="49" s="1"/>
  <c r="BC109" i="49" s="1"/>
  <c r="BC103" i="49" s="1"/>
  <c r="BC107" i="1"/>
  <c r="BC107" i="46"/>
  <c r="BC106" i="46" s="1"/>
  <c r="BC109" i="46" s="1"/>
  <c r="BC103" i="46" s="1"/>
  <c r="BC101" i="43" l="1"/>
  <c r="BC213" i="33" s="1"/>
  <c r="BC66" i="43"/>
  <c r="BC101" i="49"/>
  <c r="BC220" i="33" s="1"/>
  <c r="BC66" i="49"/>
  <c r="BC101" i="45"/>
  <c r="BC216" i="33" s="1"/>
  <c r="BC66" i="45"/>
  <c r="BC90" i="33"/>
  <c r="BC83" i="33"/>
  <c r="BC101" i="47"/>
  <c r="BC218" i="33" s="1"/>
  <c r="BC66" i="47"/>
  <c r="BB64" i="48"/>
  <c r="BB65" i="48" s="1"/>
  <c r="BB68" i="48" s="1"/>
  <c r="BB155" i="48"/>
  <c r="BC101" i="46"/>
  <c r="BC217" i="33" s="1"/>
  <c r="BC66" i="46"/>
  <c r="BB64" i="49"/>
  <c r="BB65" i="49" s="1"/>
  <c r="BB68" i="49" s="1"/>
  <c r="BB155" i="49"/>
  <c r="BC101" i="41"/>
  <c r="BC211" i="33" s="1"/>
  <c r="BC66" i="41"/>
  <c r="BB64" i="45"/>
  <c r="BB65" i="45" s="1"/>
  <c r="BB68" i="45" s="1"/>
  <c r="BB155" i="45"/>
  <c r="BC101" i="32"/>
  <c r="BC210" i="33" s="1"/>
  <c r="BC66" i="32"/>
  <c r="BB64" i="44"/>
  <c r="BB65" i="44" s="1"/>
  <c r="BB68" i="44" s="1"/>
  <c r="BB155" i="44"/>
  <c r="BB64" i="42"/>
  <c r="BB65" i="42" s="1"/>
  <c r="BB68" i="42" s="1"/>
  <c r="BB155" i="42"/>
  <c r="BC101" i="48"/>
  <c r="BC219" i="33" s="1"/>
  <c r="BC66" i="48"/>
  <c r="BC101" i="42"/>
  <c r="BC212" i="33" s="1"/>
  <c r="BC66" i="42"/>
  <c r="BC64" i="59"/>
  <c r="BB64" i="40"/>
  <c r="BB65" i="40" s="1"/>
  <c r="BB68" i="40" s="1"/>
  <c r="BB155" i="40"/>
  <c r="BB64" i="41"/>
  <c r="BB65" i="41" s="1"/>
  <c r="BB68" i="41" s="1"/>
  <c r="BB155" i="41"/>
  <c r="BC97" i="33"/>
  <c r="BC106" i="1"/>
  <c r="BC101" i="40"/>
  <c r="BC214" i="33" s="1"/>
  <c r="BC66" i="40"/>
  <c r="BB55" i="56"/>
  <c r="BB56" i="56" s="1"/>
  <c r="BB37" i="56"/>
  <c r="BB38" i="56" s="1"/>
  <c r="BB47" i="56"/>
  <c r="BB42" i="56"/>
  <c r="BB43" i="56" s="1"/>
  <c r="BB155" i="46"/>
  <c r="BB64" i="46"/>
  <c r="BB65" i="46" s="1"/>
  <c r="BB68" i="46" s="1"/>
  <c r="BB155" i="1"/>
  <c r="BB64" i="1"/>
  <c r="BB65" i="1" s="1"/>
  <c r="BC101" i="44"/>
  <c r="BC215" i="33" s="1"/>
  <c r="BC66" i="44"/>
  <c r="BB64" i="47"/>
  <c r="BB65" i="47" s="1"/>
  <c r="BB68" i="47" s="1"/>
  <c r="BB155" i="47"/>
  <c r="BB64" i="43"/>
  <c r="BB65" i="43" s="1"/>
  <c r="BB68" i="43" s="1"/>
  <c r="BB155" i="43"/>
  <c r="BB155" i="32"/>
  <c r="BB64" i="32"/>
  <c r="BB65" i="32" s="1"/>
  <c r="BB68" i="32" s="1"/>
  <c r="BB43" i="33" l="1"/>
  <c r="BB68" i="1"/>
  <c r="BB139" i="46"/>
  <c r="BB73" i="46"/>
  <c r="BC74" i="46" s="1"/>
  <c r="BB139" i="44"/>
  <c r="BB73" i="44"/>
  <c r="BC74" i="44" s="1"/>
  <c r="BB73" i="48"/>
  <c r="BC74" i="48" s="1"/>
  <c r="BB139" i="48"/>
  <c r="BB139" i="45"/>
  <c r="BB73" i="45"/>
  <c r="BC74" i="45" s="1"/>
  <c r="BB84" i="32"/>
  <c r="BB139" i="32"/>
  <c r="BB73" i="32"/>
  <c r="BC74" i="32" s="1"/>
  <c r="BB139" i="43"/>
  <c r="BB73" i="43"/>
  <c r="BC74" i="43" s="1"/>
  <c r="BB73" i="47"/>
  <c r="BC74" i="47" s="1"/>
  <c r="BB139" i="47"/>
  <c r="BC104" i="33"/>
  <c r="BB139" i="42"/>
  <c r="BB73" i="42"/>
  <c r="BC74" i="42" s="1"/>
  <c r="BB73" i="49"/>
  <c r="BC74" i="49" s="1"/>
  <c r="BB139" i="49"/>
  <c r="BB52" i="56"/>
  <c r="BC46" i="56"/>
  <c r="BB49" i="56"/>
  <c r="BB59" i="56"/>
  <c r="BB60" i="56"/>
  <c r="BB133" i="33" s="1"/>
  <c r="BB139" i="41"/>
  <c r="BB73" i="41"/>
  <c r="BC74" i="41" s="1"/>
  <c r="BC41" i="56"/>
  <c r="BC96" i="33"/>
  <c r="BC109" i="1"/>
  <c r="BC103" i="1" s="1"/>
  <c r="BB139" i="40"/>
  <c r="BB84" i="40"/>
  <c r="BB73" i="40"/>
  <c r="BC74" i="40" s="1"/>
  <c r="BC285" i="51" l="1"/>
  <c r="BC85" i="47"/>
  <c r="BC61" i="47"/>
  <c r="BC280" i="51"/>
  <c r="BC85" i="43"/>
  <c r="BC61" i="43"/>
  <c r="BC279" i="51"/>
  <c r="BC85" i="42"/>
  <c r="BC61" i="42"/>
  <c r="BC281" i="51"/>
  <c r="BC85" i="40"/>
  <c r="BC61" i="40"/>
  <c r="BB87" i="32"/>
  <c r="BB88" i="32"/>
  <c r="BB84" i="42"/>
  <c r="BB84" i="45"/>
  <c r="BC101" i="1"/>
  <c r="BC209" i="33" s="1"/>
  <c r="BC66" i="1"/>
  <c r="BC286" i="51"/>
  <c r="BC85" i="48"/>
  <c r="BC61" i="48"/>
  <c r="BC287" i="51"/>
  <c r="BC85" i="49"/>
  <c r="BC61" i="49"/>
  <c r="BB84" i="43"/>
  <c r="BC282" i="51"/>
  <c r="BC85" i="44"/>
  <c r="BC61" i="44"/>
  <c r="BB87" i="40"/>
  <c r="BB88" i="40"/>
  <c r="BB83" i="40"/>
  <c r="BC283" i="51"/>
  <c r="BC85" i="45"/>
  <c r="BC61" i="45"/>
  <c r="BB84" i="41"/>
  <c r="BB132" i="33"/>
  <c r="BB75" i="59" s="1"/>
  <c r="BB61" i="56"/>
  <c r="BB84" i="44"/>
  <c r="BB46" i="33"/>
  <c r="BB49" i="59" s="1"/>
  <c r="BB84" i="1"/>
  <c r="BB73" i="1"/>
  <c r="BC74" i="1" s="1"/>
  <c r="BB139" i="1"/>
  <c r="BC277" i="51"/>
  <c r="BC85" i="32"/>
  <c r="BC61" i="32"/>
  <c r="BB48" i="56"/>
  <c r="BB38" i="33"/>
  <c r="BB44" i="33"/>
  <c r="BB42" i="33"/>
  <c r="BB47" i="59" s="1"/>
  <c r="BB40" i="33"/>
  <c r="BB84" i="49"/>
  <c r="BB84" i="47"/>
  <c r="BC278" i="51"/>
  <c r="BC85" i="41"/>
  <c r="BC61" i="41"/>
  <c r="BB84" i="48"/>
  <c r="BC284" i="51"/>
  <c r="BC85" i="46"/>
  <c r="BC61" i="46"/>
  <c r="BB84" i="46"/>
  <c r="BB87" i="49" l="1"/>
  <c r="BB88" i="49"/>
  <c r="DT60" i="57"/>
  <c r="BC67" i="49"/>
  <c r="BC128" i="49"/>
  <c r="BC78" i="49"/>
  <c r="BC77" i="49"/>
  <c r="BC112" i="49"/>
  <c r="BC276" i="51"/>
  <c r="BC85" i="1"/>
  <c r="BC49" i="33" s="1"/>
  <c r="BC51" i="59" s="1"/>
  <c r="BC61" i="1"/>
  <c r="DT54" i="57"/>
  <c r="BC67" i="40"/>
  <c r="BC78" i="40"/>
  <c r="BC77" i="40"/>
  <c r="BC128" i="40"/>
  <c r="BC112" i="40"/>
  <c r="BB134" i="33"/>
  <c r="BB76" i="59" s="1"/>
  <c r="BB62" i="56"/>
  <c r="BB135" i="33" s="1"/>
  <c r="BB87" i="45"/>
  <c r="BB88" i="45"/>
  <c r="BB87" i="42"/>
  <c r="BB88" i="42"/>
  <c r="BB87" i="47"/>
  <c r="BB88" i="47"/>
  <c r="DT50" i="57"/>
  <c r="BC128" i="32"/>
  <c r="BC77" i="32"/>
  <c r="BC78" i="32"/>
  <c r="BC67" i="32"/>
  <c r="BC112" i="32"/>
  <c r="BB205" i="51"/>
  <c r="BB221" i="51" s="1"/>
  <c r="BB132" i="32"/>
  <c r="BB133" i="32" s="1"/>
  <c r="BB134" i="32" s="1"/>
  <c r="BA79" i="32" s="1"/>
  <c r="BB148" i="32" s="1"/>
  <c r="BB90" i="32"/>
  <c r="BB130" i="32"/>
  <c r="BA129" i="32"/>
  <c r="BA131" i="32" s="1"/>
  <c r="BA140" i="32" s="1"/>
  <c r="DT52" i="57"/>
  <c r="BC67" i="42"/>
  <c r="BC78" i="42"/>
  <c r="BC77" i="42"/>
  <c r="BC128" i="42"/>
  <c r="BC112" i="42"/>
  <c r="BB88" i="41"/>
  <c r="BB87" i="41"/>
  <c r="DT57" i="57"/>
  <c r="BC67" i="46"/>
  <c r="BC78" i="46"/>
  <c r="BC77" i="46"/>
  <c r="BC128" i="46"/>
  <c r="BC112" i="46"/>
  <c r="DT51" i="57"/>
  <c r="BC67" i="41"/>
  <c r="BC128" i="41"/>
  <c r="BC77" i="41"/>
  <c r="BC78" i="41"/>
  <c r="BC112" i="41"/>
  <c r="DT58" i="57"/>
  <c r="BC67" i="47"/>
  <c r="BC128" i="47"/>
  <c r="BC77" i="47"/>
  <c r="BC78" i="47"/>
  <c r="BC112" i="47"/>
  <c r="BB88" i="43"/>
  <c r="BB87" i="43"/>
  <c r="DT59" i="57"/>
  <c r="BC67" i="48"/>
  <c r="BC77" i="48"/>
  <c r="BC128" i="48"/>
  <c r="BC78" i="48"/>
  <c r="BC112" i="48"/>
  <c r="BB48" i="33"/>
  <c r="BB88" i="1"/>
  <c r="BB87" i="1"/>
  <c r="BB51" i="33" s="1"/>
  <c r="BB52" i="59" s="1"/>
  <c r="BB209" i="51"/>
  <c r="BB225" i="51" s="1"/>
  <c r="BB132" i="40"/>
  <c r="BB133" i="40" s="1"/>
  <c r="BB134" i="40" s="1"/>
  <c r="BA79" i="40" s="1"/>
  <c r="BB148" i="40" s="1"/>
  <c r="BB90" i="40"/>
  <c r="BA129" i="40"/>
  <c r="BA131" i="40" s="1"/>
  <c r="BA140" i="40" s="1"/>
  <c r="BB130" i="40"/>
  <c r="BB87" i="44"/>
  <c r="BB88" i="44"/>
  <c r="DT56" i="57"/>
  <c r="BC67" i="45"/>
  <c r="BC77" i="45"/>
  <c r="BC78" i="45"/>
  <c r="BC128" i="45"/>
  <c r="BC112" i="45"/>
  <c r="BB88" i="46"/>
  <c r="BB87" i="46"/>
  <c r="DT53" i="57"/>
  <c r="BC67" i="43"/>
  <c r="BC78" i="43"/>
  <c r="BC128" i="43"/>
  <c r="BC77" i="43"/>
  <c r="BC112" i="43"/>
  <c r="BB88" i="48"/>
  <c r="BB87" i="48"/>
  <c r="DT55" i="57"/>
  <c r="BC128" i="44"/>
  <c r="BC77" i="44"/>
  <c r="BC78" i="44"/>
  <c r="BC67" i="44"/>
  <c r="BC112" i="44"/>
  <c r="BC116" i="46" l="1"/>
  <c r="BC119" i="46"/>
  <c r="BC114" i="46"/>
  <c r="BC115" i="46" s="1"/>
  <c r="BB210" i="51"/>
  <c r="BB226" i="51" s="1"/>
  <c r="BB132" i="44"/>
  <c r="BB133" i="44" s="1"/>
  <c r="BB134" i="44" s="1"/>
  <c r="BA79" i="44" s="1"/>
  <c r="BB148" i="44" s="1"/>
  <c r="BB90" i="44"/>
  <c r="BA129" i="44"/>
  <c r="BA131" i="44" s="1"/>
  <c r="BA140" i="44" s="1"/>
  <c r="BB130" i="44"/>
  <c r="BC116" i="44"/>
  <c r="BC119" i="44"/>
  <c r="BC114" i="44"/>
  <c r="BC115" i="44" s="1"/>
  <c r="BC119" i="42"/>
  <c r="BC116" i="42"/>
  <c r="BC114" i="42"/>
  <c r="BC115" i="42" s="1"/>
  <c r="BC119" i="47"/>
  <c r="BC116" i="47"/>
  <c r="BC114" i="47"/>
  <c r="BC115" i="47" s="1"/>
  <c r="BC119" i="49"/>
  <c r="BC116" i="49"/>
  <c r="BC114" i="49"/>
  <c r="BC115" i="49" s="1"/>
  <c r="BB211" i="51"/>
  <c r="BB227" i="51" s="1"/>
  <c r="BB132" i="45"/>
  <c r="BB133" i="45" s="1"/>
  <c r="BB134" i="45" s="1"/>
  <c r="BA79" i="45" s="1"/>
  <c r="BB148" i="45" s="1"/>
  <c r="BB90" i="45"/>
  <c r="BB130" i="45"/>
  <c r="BA129" i="45"/>
  <c r="BA131" i="45" s="1"/>
  <c r="BA140" i="45" s="1"/>
  <c r="BC288" i="51"/>
  <c r="BC290" i="51"/>
  <c r="BB93" i="32"/>
  <c r="BB94" i="32" s="1"/>
  <c r="BB91" i="32"/>
  <c r="BB207" i="51"/>
  <c r="BB223" i="51" s="1"/>
  <c r="BB132" i="42"/>
  <c r="BB133" i="42" s="1"/>
  <c r="BB134" i="42" s="1"/>
  <c r="BA79" i="42" s="1"/>
  <c r="BB148" i="42" s="1"/>
  <c r="BB90" i="42"/>
  <c r="BA129" i="42"/>
  <c r="BA131" i="42" s="1"/>
  <c r="BA140" i="42" s="1"/>
  <c r="BB130" i="42"/>
  <c r="BC119" i="43"/>
  <c r="BC116" i="43"/>
  <c r="BC114" i="43"/>
  <c r="BC115" i="43" s="1"/>
  <c r="BB208" i="51"/>
  <c r="BB224" i="51" s="1"/>
  <c r="BB132" i="43"/>
  <c r="BB133" i="43" s="1"/>
  <c r="BB134" i="43" s="1"/>
  <c r="BA79" i="43" s="1"/>
  <c r="BB148" i="43" s="1"/>
  <c r="BB90" i="43"/>
  <c r="BA129" i="43"/>
  <c r="BA131" i="43" s="1"/>
  <c r="BA140" i="43" s="1"/>
  <c r="BB130" i="43"/>
  <c r="BC119" i="40"/>
  <c r="BC116" i="40"/>
  <c r="BC114" i="40"/>
  <c r="BC115" i="40" s="1"/>
  <c r="DT49" i="57"/>
  <c r="DT61" i="57" s="1"/>
  <c r="BC67" i="1"/>
  <c r="BC45" i="33" s="1"/>
  <c r="BC128" i="1"/>
  <c r="BC39" i="33"/>
  <c r="BC78" i="1"/>
  <c r="BC77" i="1"/>
  <c r="BC112" i="1"/>
  <c r="BB213" i="51"/>
  <c r="BB229" i="51" s="1"/>
  <c r="BB132" i="47"/>
  <c r="BB133" i="47" s="1"/>
  <c r="BB134" i="47" s="1"/>
  <c r="BA79" i="47" s="1"/>
  <c r="BB148" i="47" s="1"/>
  <c r="BB90" i="47"/>
  <c r="BB130" i="47"/>
  <c r="BA129" i="47"/>
  <c r="BA131" i="47" s="1"/>
  <c r="BA140" i="47" s="1"/>
  <c r="BB204" i="51"/>
  <c r="BB220" i="51" s="1"/>
  <c r="BB90" i="1"/>
  <c r="BB132" i="1"/>
  <c r="BB133" i="1" s="1"/>
  <c r="BB134" i="1" s="1"/>
  <c r="BA129" i="1"/>
  <c r="BB130" i="1"/>
  <c r="BC116" i="32"/>
  <c r="BC119" i="32"/>
  <c r="BC114" i="32"/>
  <c r="BC115" i="32" s="1"/>
  <c r="BB50" i="59"/>
  <c r="BB87" i="33"/>
  <c r="BB53" i="33"/>
  <c r="BB54" i="59" s="1"/>
  <c r="BB52" i="33"/>
  <c r="BB53" i="59" s="1"/>
  <c r="BB369" i="33"/>
  <c r="BB375" i="33" s="1"/>
  <c r="BB376" i="33" s="1"/>
  <c r="BB214" i="51"/>
  <c r="BB230" i="51" s="1"/>
  <c r="BB132" i="48"/>
  <c r="BB133" i="48" s="1"/>
  <c r="BB134" i="48" s="1"/>
  <c r="BA79" i="48" s="1"/>
  <c r="BB148" i="48" s="1"/>
  <c r="BB90" i="48"/>
  <c r="BA129" i="48"/>
  <c r="BA131" i="48" s="1"/>
  <c r="BA140" i="48" s="1"/>
  <c r="BB130" i="48"/>
  <c r="BB212" i="51"/>
  <c r="BB228" i="51" s="1"/>
  <c r="BB132" i="46"/>
  <c r="BB133" i="46" s="1"/>
  <c r="BB134" i="46" s="1"/>
  <c r="BA79" i="46" s="1"/>
  <c r="BB148" i="46" s="1"/>
  <c r="BB90" i="46"/>
  <c r="BA129" i="46"/>
  <c r="BA131" i="46" s="1"/>
  <c r="BA140" i="46" s="1"/>
  <c r="BB130" i="46"/>
  <c r="BB77" i="59"/>
  <c r="F21" i="59" s="1"/>
  <c r="BC50" i="32"/>
  <c r="BC50" i="42"/>
  <c r="BC50" i="49"/>
  <c r="BC50" i="43"/>
  <c r="BC50" i="47"/>
  <c r="BC50" i="40"/>
  <c r="BC50" i="1"/>
  <c r="BC50" i="48"/>
  <c r="BC50" i="46"/>
  <c r="BC50" i="44"/>
  <c r="BC50" i="45"/>
  <c r="BC50" i="41"/>
  <c r="BB206" i="51"/>
  <c r="BB222" i="51" s="1"/>
  <c r="BB132" i="41"/>
  <c r="BB133" i="41" s="1"/>
  <c r="BB134" i="41" s="1"/>
  <c r="BA79" i="41" s="1"/>
  <c r="BB148" i="41" s="1"/>
  <c r="BB90" i="41"/>
  <c r="BA129" i="41"/>
  <c r="BA131" i="41" s="1"/>
  <c r="BA140" i="41" s="1"/>
  <c r="BB130" i="41"/>
  <c r="BC116" i="41"/>
  <c r="BC119" i="41"/>
  <c r="BC114" i="41"/>
  <c r="BC115" i="41" s="1"/>
  <c r="BB215" i="51"/>
  <c r="BB231" i="51" s="1"/>
  <c r="BB90" i="49"/>
  <c r="BB132" i="49"/>
  <c r="BB133" i="49" s="1"/>
  <c r="BB134" i="49" s="1"/>
  <c r="BA79" i="49" s="1"/>
  <c r="BB148" i="49" s="1"/>
  <c r="BA129" i="49"/>
  <c r="BA131" i="49" s="1"/>
  <c r="BA140" i="49" s="1"/>
  <c r="BB130" i="49"/>
  <c r="BB93" i="40"/>
  <c r="BB94" i="40" s="1"/>
  <c r="BB91" i="40"/>
  <c r="BC116" i="48"/>
  <c r="BC119" i="48"/>
  <c r="BC114" i="48"/>
  <c r="BC115" i="48" s="1"/>
  <c r="BC116" i="45"/>
  <c r="BC119" i="45"/>
  <c r="BC114" i="45"/>
  <c r="BC115" i="45" s="1"/>
  <c r="BC298" i="51" l="1"/>
  <c r="BC294" i="51"/>
  <c r="BC293" i="51"/>
  <c r="BC292" i="51"/>
  <c r="BC297" i="51"/>
  <c r="BC300" i="51"/>
  <c r="BC295" i="51"/>
  <c r="BC296" i="51"/>
  <c r="BC301" i="51"/>
  <c r="BC291" i="51"/>
  <c r="BC299" i="51"/>
  <c r="BB93" i="45"/>
  <c r="BB94" i="45" s="1"/>
  <c r="BB91" i="45"/>
  <c r="BC304" i="51"/>
  <c r="BC305" i="51"/>
  <c r="BC309" i="51" s="1"/>
  <c r="BC102" i="44"/>
  <c r="BC71" i="44" s="1"/>
  <c r="BC70" i="44" s="1"/>
  <c r="BC121" i="44"/>
  <c r="BC124" i="44"/>
  <c r="BB136" i="1"/>
  <c r="BA79" i="1"/>
  <c r="BB148" i="1" s="1"/>
  <c r="BC124" i="45"/>
  <c r="BC121" i="45"/>
  <c r="BC102" i="45"/>
  <c r="BC71" i="45" s="1"/>
  <c r="BC70" i="45" s="1"/>
  <c r="BC121" i="48"/>
  <c r="BC102" i="48"/>
  <c r="BC71" i="48" s="1"/>
  <c r="BC70" i="48" s="1"/>
  <c r="BC124" i="48"/>
  <c r="BB93" i="43"/>
  <c r="BB94" i="43" s="1"/>
  <c r="BB91" i="43"/>
  <c r="BB93" i="1"/>
  <c r="BB94" i="1" s="1"/>
  <c r="BB91" i="1"/>
  <c r="BB93" i="47"/>
  <c r="BB94" i="47" s="1"/>
  <c r="BB91" i="47"/>
  <c r="BA131" i="1"/>
  <c r="BA140" i="1" s="1"/>
  <c r="BA137" i="1"/>
  <c r="BB93" i="46"/>
  <c r="BB94" i="46" s="1"/>
  <c r="BB91" i="46"/>
  <c r="BC116" i="1"/>
  <c r="BC119" i="1"/>
  <c r="BC114" i="1"/>
  <c r="BC115" i="1" s="1"/>
  <c r="BB93" i="44"/>
  <c r="BB94" i="44" s="1"/>
  <c r="BB91" i="44"/>
  <c r="BC102" i="47"/>
  <c r="BC71" i="47" s="1"/>
  <c r="BC70" i="47" s="1"/>
  <c r="BC124" i="47"/>
  <c r="BC121" i="47"/>
  <c r="BC124" i="40"/>
  <c r="BC121" i="40"/>
  <c r="BC102" i="40"/>
  <c r="BC71" i="40" s="1"/>
  <c r="BC70" i="40" s="1"/>
  <c r="BC48" i="59"/>
  <c r="BB93" i="41"/>
  <c r="BB94" i="41" s="1"/>
  <c r="BB91" i="41"/>
  <c r="BC102" i="43"/>
  <c r="BC71" i="43" s="1"/>
  <c r="BC70" i="43" s="1"/>
  <c r="BC124" i="43"/>
  <c r="BC121" i="43"/>
  <c r="BC124" i="42"/>
  <c r="BC102" i="42"/>
  <c r="BC71" i="42" s="1"/>
  <c r="BC70" i="42" s="1"/>
  <c r="BC121" i="42"/>
  <c r="BC102" i="32"/>
  <c r="BC71" i="32" s="1"/>
  <c r="BC70" i="32" s="1"/>
  <c r="BC124" i="32"/>
  <c r="BC121" i="32"/>
  <c r="BB93" i="42"/>
  <c r="BB94" i="42" s="1"/>
  <c r="BB91" i="42"/>
  <c r="BB93" i="48"/>
  <c r="BB94" i="48" s="1"/>
  <c r="BB91" i="48"/>
  <c r="BB93" i="49"/>
  <c r="BB94" i="49" s="1"/>
  <c r="BB91" i="49"/>
  <c r="BC121" i="46"/>
  <c r="BC124" i="46"/>
  <c r="BC102" i="46"/>
  <c r="BC71" i="46" s="1"/>
  <c r="BC70" i="46" s="1"/>
  <c r="BC124" i="49"/>
  <c r="BC121" i="49"/>
  <c r="BC102" i="49"/>
  <c r="BC71" i="49" s="1"/>
  <c r="BC70" i="49" s="1"/>
  <c r="BC102" i="41"/>
  <c r="BC71" i="41" s="1"/>
  <c r="BC70" i="41" s="1"/>
  <c r="BC124" i="41"/>
  <c r="BC121" i="41"/>
  <c r="BC162" i="33" l="1"/>
  <c r="BC86" i="45"/>
  <c r="BC157" i="33"/>
  <c r="BC86" i="41"/>
  <c r="BC161" i="33"/>
  <c r="BC86" i="44"/>
  <c r="BC156" i="33"/>
  <c r="BC86" i="32"/>
  <c r="BC164" i="33"/>
  <c r="BC86" i="47"/>
  <c r="BC163" i="33"/>
  <c r="BC86" i="46"/>
  <c r="BC121" i="1"/>
  <c r="BC124" i="33" s="1"/>
  <c r="BC101" i="33" s="1"/>
  <c r="BC124" i="1"/>
  <c r="BC102" i="1"/>
  <c r="BC71" i="1" s="1"/>
  <c r="BC158" i="33"/>
  <c r="BC86" i="42"/>
  <c r="BC308" i="51"/>
  <c r="BC310" i="51" s="1"/>
  <c r="BC306" i="51"/>
  <c r="BC165" i="33"/>
  <c r="BC86" i="48"/>
  <c r="BC166" i="33"/>
  <c r="BC86" i="49"/>
  <c r="BC159" i="33"/>
  <c r="BC86" i="43"/>
  <c r="BC160" i="33"/>
  <c r="BC86" i="40"/>
  <c r="BC249" i="33" l="1"/>
  <c r="BC234" i="33"/>
  <c r="BC243" i="33"/>
  <c r="BC228" i="33"/>
  <c r="BC155" i="33"/>
  <c r="BC86" i="1"/>
  <c r="BC248" i="33"/>
  <c r="BC233" i="33"/>
  <c r="BC56" i="33"/>
  <c r="BC70" i="1"/>
  <c r="BC5" i="59" s="1"/>
  <c r="BC247" i="33"/>
  <c r="BC232" i="33"/>
  <c r="BC244" i="33"/>
  <c r="BC229" i="33"/>
  <c r="BC250" i="33"/>
  <c r="BC235" i="33"/>
  <c r="BC355" i="51"/>
  <c r="BC354" i="51"/>
  <c r="BC347" i="51"/>
  <c r="BC346" i="51"/>
  <c r="BC344" i="51"/>
  <c r="BC350" i="51"/>
  <c r="BC349" i="51"/>
  <c r="BC353" i="51"/>
  <c r="BC351" i="51"/>
  <c r="BC352" i="51"/>
  <c r="BC348" i="51"/>
  <c r="BC345" i="51"/>
  <c r="BC242" i="33"/>
  <c r="BC227" i="33"/>
  <c r="BC240" i="33"/>
  <c r="BC225" i="33"/>
  <c r="BC245" i="33"/>
  <c r="BC230" i="33"/>
  <c r="BC241" i="33"/>
  <c r="BC226" i="33"/>
  <c r="BC246" i="33"/>
  <c r="BC231" i="33"/>
  <c r="BC55" i="59" l="1"/>
  <c r="BC55" i="33"/>
  <c r="BD59" i="33"/>
  <c r="BC56" i="59"/>
  <c r="BC57" i="33"/>
  <c r="BC57" i="59" s="1"/>
  <c r="BC64" i="33"/>
  <c r="BC184" i="33"/>
  <c r="BC167" i="33"/>
  <c r="BC239" i="33"/>
  <c r="BC251" i="33" s="1"/>
  <c r="BC224" i="33"/>
  <c r="BC236" i="33" s="1"/>
  <c r="BC113" i="33" l="1"/>
  <c r="BC119" i="33" s="1"/>
  <c r="BC186" i="33"/>
  <c r="BC185" i="33"/>
  <c r="BC114" i="33" s="1"/>
  <c r="BC61" i="59"/>
  <c r="BC65" i="33"/>
  <c r="BD84" i="33" s="1"/>
  <c r="BD60" i="33"/>
  <c r="BE61" i="33"/>
  <c r="BC71" i="33"/>
  <c r="BC63" i="59" l="1"/>
  <c r="BC70" i="33"/>
  <c r="BE59" i="59"/>
  <c r="BF62" i="33"/>
  <c r="BF60" i="59" s="1"/>
  <c r="BD58" i="59"/>
  <c r="BD4" i="56"/>
  <c r="BD9" i="55"/>
  <c r="BD91" i="33"/>
  <c r="BD8" i="55" l="1"/>
  <c r="BD107" i="32"/>
  <c r="BD106" i="32" s="1"/>
  <c r="BD109" i="32" s="1"/>
  <c r="BD103" i="32" s="1"/>
  <c r="BD107" i="42"/>
  <c r="BD106" i="42" s="1"/>
  <c r="BD109" i="42" s="1"/>
  <c r="BD103" i="42" s="1"/>
  <c r="BD107" i="41"/>
  <c r="BD106" i="41" s="1"/>
  <c r="BD109" i="41" s="1"/>
  <c r="BD103" i="41" s="1"/>
  <c r="BD107" i="43"/>
  <c r="BD106" i="43" s="1"/>
  <c r="BD109" i="43" s="1"/>
  <c r="BD103" i="43" s="1"/>
  <c r="BD107" i="44"/>
  <c r="BD106" i="44" s="1"/>
  <c r="BD109" i="44" s="1"/>
  <c r="BD103" i="44" s="1"/>
  <c r="BD107" i="40"/>
  <c r="BD106" i="40" s="1"/>
  <c r="BD109" i="40" s="1"/>
  <c r="BD103" i="40" s="1"/>
  <c r="BD107" i="46"/>
  <c r="BD106" i="46" s="1"/>
  <c r="BD109" i="46" s="1"/>
  <c r="BD103" i="46" s="1"/>
  <c r="BD107" i="45"/>
  <c r="BD106" i="45" s="1"/>
  <c r="BD109" i="45" s="1"/>
  <c r="BD103" i="45" s="1"/>
  <c r="BD107" i="48"/>
  <c r="BD106" i="48" s="1"/>
  <c r="BD109" i="48" s="1"/>
  <c r="BD103" i="48" s="1"/>
  <c r="BD107" i="49"/>
  <c r="BD106" i="49" s="1"/>
  <c r="BD109" i="49" s="1"/>
  <c r="BD103" i="49" s="1"/>
  <c r="BD107" i="1"/>
  <c r="BD107" i="47"/>
  <c r="BD106" i="47" s="1"/>
  <c r="BD109" i="47" s="1"/>
  <c r="BD103" i="47" s="1"/>
  <c r="BC62" i="59"/>
  <c r="BC81" i="1"/>
  <c r="BC62" i="1" s="1"/>
  <c r="BC63" i="1" s="1"/>
  <c r="BC81" i="41"/>
  <c r="BC62" i="41" s="1"/>
  <c r="BC63" i="41" s="1"/>
  <c r="BC81" i="32"/>
  <c r="BC62" i="32" s="1"/>
  <c r="BC63" i="32" s="1"/>
  <c r="BC81" i="42"/>
  <c r="BC62" i="42" s="1"/>
  <c r="BC63" i="42" s="1"/>
  <c r="BC81" i="43"/>
  <c r="BC62" i="43" s="1"/>
  <c r="BC63" i="43" s="1"/>
  <c r="BC81" i="45"/>
  <c r="BC62" i="45" s="1"/>
  <c r="BC63" i="45" s="1"/>
  <c r="BC81" i="49"/>
  <c r="BC62" i="49" s="1"/>
  <c r="BC63" i="49" s="1"/>
  <c r="BC81" i="47"/>
  <c r="BC62" i="47" s="1"/>
  <c r="BC63" i="47" s="1"/>
  <c r="BC81" i="40"/>
  <c r="BC62" i="40" s="1"/>
  <c r="BC63" i="40" s="1"/>
  <c r="BC81" i="44"/>
  <c r="BC62" i="44" s="1"/>
  <c r="BC63" i="44" s="1"/>
  <c r="BC81" i="48"/>
  <c r="BC62" i="48" s="1"/>
  <c r="BC63" i="48" s="1"/>
  <c r="BC3" i="56"/>
  <c r="BC81" i="46"/>
  <c r="BC62" i="46" s="1"/>
  <c r="BC63" i="46" s="1"/>
  <c r="BD72" i="33"/>
  <c r="BC155" i="48" l="1"/>
  <c r="BC64" i="48"/>
  <c r="BC65" i="48" s="1"/>
  <c r="BC68" i="48" s="1"/>
  <c r="BC64" i="49"/>
  <c r="BC65" i="49" s="1"/>
  <c r="BC68" i="49" s="1"/>
  <c r="BC155" i="49"/>
  <c r="BD64" i="59"/>
  <c r="BC64" i="43"/>
  <c r="BC65" i="43" s="1"/>
  <c r="BC68" i="43" s="1"/>
  <c r="BC155" i="43"/>
  <c r="BC64" i="47"/>
  <c r="BC65" i="47" s="1"/>
  <c r="BC68" i="47" s="1"/>
  <c r="BC155" i="47"/>
  <c r="BD101" i="49"/>
  <c r="BD220" i="33" s="1"/>
  <c r="BD66" i="49"/>
  <c r="BC155" i="1"/>
  <c r="BC64" i="1"/>
  <c r="BC65" i="1" s="1"/>
  <c r="BD101" i="46"/>
  <c r="BD217" i="33" s="1"/>
  <c r="BD66" i="46"/>
  <c r="BC155" i="46"/>
  <c r="BC64" i="46"/>
  <c r="BC65" i="46" s="1"/>
  <c r="BC68" i="46" s="1"/>
  <c r="BC55" i="56"/>
  <c r="BC56" i="56" s="1"/>
  <c r="BC37" i="56"/>
  <c r="BC38" i="56" s="1"/>
  <c r="BC47" i="56"/>
  <c r="BC42" i="56"/>
  <c r="BC43" i="56" s="1"/>
  <c r="BC155" i="32"/>
  <c r="BC64" i="32"/>
  <c r="BC65" i="32" s="1"/>
  <c r="BC68" i="32" s="1"/>
  <c r="BD97" i="33"/>
  <c r="BD106" i="1"/>
  <c r="BD101" i="41"/>
  <c r="BD211" i="33" s="1"/>
  <c r="BD66" i="41"/>
  <c r="BC64" i="44"/>
  <c r="BC65" i="44" s="1"/>
  <c r="BC68" i="44" s="1"/>
  <c r="BC155" i="44"/>
  <c r="BC64" i="42"/>
  <c r="BC65" i="42" s="1"/>
  <c r="BC68" i="42" s="1"/>
  <c r="BC155" i="42"/>
  <c r="BD101" i="48"/>
  <c r="BD219" i="33" s="1"/>
  <c r="BD66" i="48"/>
  <c r="BD101" i="43"/>
  <c r="BD213" i="33" s="1"/>
  <c r="BD66" i="43"/>
  <c r="BC64" i="40"/>
  <c r="BC65" i="40" s="1"/>
  <c r="BC68" i="40" s="1"/>
  <c r="BC155" i="40"/>
  <c r="BC64" i="41"/>
  <c r="BC65" i="41" s="1"/>
  <c r="BC68" i="41" s="1"/>
  <c r="BC155" i="41"/>
  <c r="BD101" i="40"/>
  <c r="BD214" i="33" s="1"/>
  <c r="BD66" i="40"/>
  <c r="BD101" i="32"/>
  <c r="BD210" i="33" s="1"/>
  <c r="BD66" i="32"/>
  <c r="BC64" i="45"/>
  <c r="BC65" i="45" s="1"/>
  <c r="BC68" i="45" s="1"/>
  <c r="BC155" i="45"/>
  <c r="BD101" i="47"/>
  <c r="BD218" i="33" s="1"/>
  <c r="BD66" i="47"/>
  <c r="BD101" i="45"/>
  <c r="BD216" i="33" s="1"/>
  <c r="BD66" i="45"/>
  <c r="BD101" i="44"/>
  <c r="BD215" i="33" s="1"/>
  <c r="BD66" i="44"/>
  <c r="BD101" i="42"/>
  <c r="BD212" i="33" s="1"/>
  <c r="BD66" i="42"/>
  <c r="BD83" i="33"/>
  <c r="BD90" i="33"/>
  <c r="BD46" i="56" l="1"/>
  <c r="BC49" i="56"/>
  <c r="BC139" i="42"/>
  <c r="BC73" i="42"/>
  <c r="BD74" i="42" s="1"/>
  <c r="BC59" i="56"/>
  <c r="BC60" i="56"/>
  <c r="BC133" i="33" s="1"/>
  <c r="BC43" i="33"/>
  <c r="BC68" i="1"/>
  <c r="BD41" i="56"/>
  <c r="BC139" i="46"/>
  <c r="BC84" i="46"/>
  <c r="BC73" i="46"/>
  <c r="BD74" i="46" s="1"/>
  <c r="BC139" i="47"/>
  <c r="BC73" i="47"/>
  <c r="BD74" i="47" s="1"/>
  <c r="BC139" i="44"/>
  <c r="BC73" i="44"/>
  <c r="BD74" i="44" s="1"/>
  <c r="BC139" i="32"/>
  <c r="BC84" i="32"/>
  <c r="BC73" i="32"/>
  <c r="BD74" i="32" s="1"/>
  <c r="BC73" i="49"/>
  <c r="BD74" i="49" s="1"/>
  <c r="BC139" i="49"/>
  <c r="BC52" i="56"/>
  <c r="BC139" i="45"/>
  <c r="BC73" i="45"/>
  <c r="BD74" i="45" s="1"/>
  <c r="BC73" i="41"/>
  <c r="BD74" i="41" s="1"/>
  <c r="BC139" i="41"/>
  <c r="BC73" i="48"/>
  <c r="BD74" i="48" s="1"/>
  <c r="BC84" i="48"/>
  <c r="BC139" i="48"/>
  <c r="BD96" i="33"/>
  <c r="BD104" i="33" s="1"/>
  <c r="BD109" i="1"/>
  <c r="BD103" i="1" s="1"/>
  <c r="BC139" i="43"/>
  <c r="BC73" i="43"/>
  <c r="BD74" i="43" s="1"/>
  <c r="BC84" i="40"/>
  <c r="BC139" i="40"/>
  <c r="BC73" i="40"/>
  <c r="BD74" i="40" s="1"/>
  <c r="BD282" i="51" l="1"/>
  <c r="BD85" i="44"/>
  <c r="BD61" i="44"/>
  <c r="BC88" i="46"/>
  <c r="BC87" i="46"/>
  <c r="BC87" i="40"/>
  <c r="BC88" i="40"/>
  <c r="BC83" i="40"/>
  <c r="BD280" i="51"/>
  <c r="BD85" i="43"/>
  <c r="BD61" i="43"/>
  <c r="BC84" i="43"/>
  <c r="BC88" i="48"/>
  <c r="BC87" i="48"/>
  <c r="BC87" i="32"/>
  <c r="BC88" i="32"/>
  <c r="BD278" i="51"/>
  <c r="BD85" i="41"/>
  <c r="BD61" i="41"/>
  <c r="BD286" i="51"/>
  <c r="BD85" i="48"/>
  <c r="BD61" i="48"/>
  <c r="BD283" i="51"/>
  <c r="BD85" i="45"/>
  <c r="BD61" i="45"/>
  <c r="BD281" i="51"/>
  <c r="BD85" i="40"/>
  <c r="BD61" i="40"/>
  <c r="BC84" i="47"/>
  <c r="BD101" i="1"/>
  <c r="BD209" i="33" s="1"/>
  <c r="BD66" i="1"/>
  <c r="BC38" i="33"/>
  <c r="BC42" i="33"/>
  <c r="BC47" i="59" s="1"/>
  <c r="BC40" i="33"/>
  <c r="BC44" i="33"/>
  <c r="BD285" i="51"/>
  <c r="BD85" i="47"/>
  <c r="BD61" i="47"/>
  <c r="BD284" i="51"/>
  <c r="BD85" i="46"/>
  <c r="BD61" i="46"/>
  <c r="BC132" i="33"/>
  <c r="BC75" i="59" s="1"/>
  <c r="BC61" i="56"/>
  <c r="BC84" i="41"/>
  <c r="BC84" i="45"/>
  <c r="BD279" i="51"/>
  <c r="BD85" i="42"/>
  <c r="BD61" i="42"/>
  <c r="BD287" i="51"/>
  <c r="BD85" i="49"/>
  <c r="BD61" i="49"/>
  <c r="BC48" i="56"/>
  <c r="BD277" i="51"/>
  <c r="BD85" i="32"/>
  <c r="BD61" i="32"/>
  <c r="BC84" i="44"/>
  <c r="BC46" i="33"/>
  <c r="BC49" i="59" s="1"/>
  <c r="BC139" i="1"/>
  <c r="BC73" i="1"/>
  <c r="BD74" i="1" s="1"/>
  <c r="BC84" i="42"/>
  <c r="BC84" i="49"/>
  <c r="BC87" i="45" l="1"/>
  <c r="BC88" i="45"/>
  <c r="DU56" i="57"/>
  <c r="BD128" i="45"/>
  <c r="BD67" i="45"/>
  <c r="BD77" i="45"/>
  <c r="BD78" i="45"/>
  <c r="BD112" i="45"/>
  <c r="BC88" i="41"/>
  <c r="BC87" i="41"/>
  <c r="BC134" i="33"/>
  <c r="BC76" i="59" s="1"/>
  <c r="BC62" i="56"/>
  <c r="BC135" i="33" s="1"/>
  <c r="BD276" i="51"/>
  <c r="BD85" i="1"/>
  <c r="BD49" i="33" s="1"/>
  <c r="BD51" i="59" s="1"/>
  <c r="BD61" i="1"/>
  <c r="BC214" i="51"/>
  <c r="BC230" i="51" s="1"/>
  <c r="BC132" i="48"/>
  <c r="BC133" i="48" s="1"/>
  <c r="BC134" i="48" s="1"/>
  <c r="BB79" i="48" s="1"/>
  <c r="BC148" i="48" s="1"/>
  <c r="BC90" i="48"/>
  <c r="BC130" i="48"/>
  <c r="BB129" i="48"/>
  <c r="BB131" i="48" s="1"/>
  <c r="BB140" i="48" s="1"/>
  <c r="BC209" i="51"/>
  <c r="BC225" i="51" s="1"/>
  <c r="BC132" i="40"/>
  <c r="BC133" i="40" s="1"/>
  <c r="BC134" i="40" s="1"/>
  <c r="BB79" i="40" s="1"/>
  <c r="BC148" i="40" s="1"/>
  <c r="BC90" i="40"/>
  <c r="BC130" i="40"/>
  <c r="BB129" i="40"/>
  <c r="BB131" i="40" s="1"/>
  <c r="BB140" i="40" s="1"/>
  <c r="DU59" i="57"/>
  <c r="BD67" i="48"/>
  <c r="BD77" i="48"/>
  <c r="BD128" i="48"/>
  <c r="BD78" i="48"/>
  <c r="BD112" i="48"/>
  <c r="BC88" i="49"/>
  <c r="BC87" i="49"/>
  <c r="DU58" i="57"/>
  <c r="BD67" i="47"/>
  <c r="BD128" i="47"/>
  <c r="BD77" i="47"/>
  <c r="BD78" i="47"/>
  <c r="BD112" i="47"/>
  <c r="BC212" i="51"/>
  <c r="BC228" i="51" s="1"/>
  <c r="BC132" i="46"/>
  <c r="BC133" i="46" s="1"/>
  <c r="BC134" i="46" s="1"/>
  <c r="BB79" i="46" s="1"/>
  <c r="BC148" i="46" s="1"/>
  <c r="BC90" i="46"/>
  <c r="BB129" i="46"/>
  <c r="BB131" i="46" s="1"/>
  <c r="BB140" i="46" s="1"/>
  <c r="BC130" i="46"/>
  <c r="BC88" i="42"/>
  <c r="BC87" i="42"/>
  <c r="DU55" i="57"/>
  <c r="BD128" i="44"/>
  <c r="BD67" i="44"/>
  <c r="BD77" i="44"/>
  <c r="BD78" i="44"/>
  <c r="BD112" i="44"/>
  <c r="DU51" i="57"/>
  <c r="BD67" i="41"/>
  <c r="BD77" i="41"/>
  <c r="BD128" i="41"/>
  <c r="BD78" i="41"/>
  <c r="BD112" i="41"/>
  <c r="BC88" i="43"/>
  <c r="BC87" i="43"/>
  <c r="BC84" i="1"/>
  <c r="BC87" i="47"/>
  <c r="BC88" i="47"/>
  <c r="DU60" i="57"/>
  <c r="BD67" i="49"/>
  <c r="BD128" i="49"/>
  <c r="BD78" i="49"/>
  <c r="BD77" i="49"/>
  <c r="BD112" i="49"/>
  <c r="DU52" i="57"/>
  <c r="BD67" i="42"/>
  <c r="BD78" i="42"/>
  <c r="BD128" i="42"/>
  <c r="BD77" i="42"/>
  <c r="BD112" i="42"/>
  <c r="BC205" i="51"/>
  <c r="BC221" i="51" s="1"/>
  <c r="BC132" i="32"/>
  <c r="BC133" i="32" s="1"/>
  <c r="BC134" i="32" s="1"/>
  <c r="BB79" i="32" s="1"/>
  <c r="BC148" i="32" s="1"/>
  <c r="BC90" i="32"/>
  <c r="BB129" i="32"/>
  <c r="BB131" i="32" s="1"/>
  <c r="BB140" i="32" s="1"/>
  <c r="BC130" i="32"/>
  <c r="DU53" i="57"/>
  <c r="BD67" i="43"/>
  <c r="BD128" i="43"/>
  <c r="BD78" i="43"/>
  <c r="BD77" i="43"/>
  <c r="BD112" i="43"/>
  <c r="DU54" i="57"/>
  <c r="BD67" i="40"/>
  <c r="BD77" i="40"/>
  <c r="BD78" i="40"/>
  <c r="BD128" i="40"/>
  <c r="BD112" i="40"/>
  <c r="DU57" i="57"/>
  <c r="BD67" i="46"/>
  <c r="BD78" i="46"/>
  <c r="BD77" i="46"/>
  <c r="BD128" i="46"/>
  <c r="BD112" i="46"/>
  <c r="BC88" i="44"/>
  <c r="BC87" i="44"/>
  <c r="DU50" i="57"/>
  <c r="BD128" i="32"/>
  <c r="BD77" i="32"/>
  <c r="BD78" i="32"/>
  <c r="BD67" i="32"/>
  <c r="BD112" i="32"/>
  <c r="BD119" i="42" l="1"/>
  <c r="BD116" i="42"/>
  <c r="BD114" i="42"/>
  <c r="BD115" i="42" s="1"/>
  <c r="BD116" i="32"/>
  <c r="BD119" i="32"/>
  <c r="BD114" i="32"/>
  <c r="BD115" i="32" s="1"/>
  <c r="BD119" i="47"/>
  <c r="BD116" i="47"/>
  <c r="BD114" i="47"/>
  <c r="BD115" i="47" s="1"/>
  <c r="BC215" i="51"/>
  <c r="BC231" i="51" s="1"/>
  <c r="BC132" i="49"/>
  <c r="BC133" i="49" s="1"/>
  <c r="BC134" i="49" s="1"/>
  <c r="BB79" i="49" s="1"/>
  <c r="BC148" i="49" s="1"/>
  <c r="BC90" i="49"/>
  <c r="BB129" i="49"/>
  <c r="BB131" i="49" s="1"/>
  <c r="BB140" i="49" s="1"/>
  <c r="BC130" i="49"/>
  <c r="BD116" i="45"/>
  <c r="BD119" i="45"/>
  <c r="BD114" i="45"/>
  <c r="BD115" i="45" s="1"/>
  <c r="BC77" i="59"/>
  <c r="BD50" i="32"/>
  <c r="BD50" i="42"/>
  <c r="BD50" i="47"/>
  <c r="BD50" i="43"/>
  <c r="BD50" i="49"/>
  <c r="BD50" i="44"/>
  <c r="BD50" i="40"/>
  <c r="BD50" i="45"/>
  <c r="BD50" i="1"/>
  <c r="BD50" i="48"/>
  <c r="BD50" i="46"/>
  <c r="BD50" i="41"/>
  <c r="BC206" i="51"/>
  <c r="BC222" i="51" s="1"/>
  <c r="BC132" i="41"/>
  <c r="BC133" i="41" s="1"/>
  <c r="BC134" i="41" s="1"/>
  <c r="BB79" i="41" s="1"/>
  <c r="BC148" i="41" s="1"/>
  <c r="BC90" i="41"/>
  <c r="BC130" i="41"/>
  <c r="BB129" i="41"/>
  <c r="BB131" i="41" s="1"/>
  <c r="BB140" i="41" s="1"/>
  <c r="BC93" i="40"/>
  <c r="BC94" i="40" s="1"/>
  <c r="BC91" i="40"/>
  <c r="BD288" i="51"/>
  <c r="BD290" i="51" s="1"/>
  <c r="BC93" i="32"/>
  <c r="BC94" i="32" s="1"/>
  <c r="BC91" i="32"/>
  <c r="BC210" i="51"/>
  <c r="BC226" i="51" s="1"/>
  <c r="BC132" i="44"/>
  <c r="BC133" i="44" s="1"/>
  <c r="BC134" i="44" s="1"/>
  <c r="BB79" i="44" s="1"/>
  <c r="BC148" i="44" s="1"/>
  <c r="BC90" i="44"/>
  <c r="BB129" i="44"/>
  <c r="BB131" i="44" s="1"/>
  <c r="BB140" i="44" s="1"/>
  <c r="BC130" i="44"/>
  <c r="BC93" i="48"/>
  <c r="BC94" i="48" s="1"/>
  <c r="BC91" i="48"/>
  <c r="BD119" i="46"/>
  <c r="BD116" i="46"/>
  <c r="BD114" i="46"/>
  <c r="BD115" i="46" s="1"/>
  <c r="BC93" i="46"/>
  <c r="BC94" i="46" s="1"/>
  <c r="BC91" i="46"/>
  <c r="DU49" i="57"/>
  <c r="DU61" i="57" s="1"/>
  <c r="BD39" i="33"/>
  <c r="BD67" i="1"/>
  <c r="BD45" i="33" s="1"/>
  <c r="BD128" i="1"/>
  <c r="BD78" i="1"/>
  <c r="BD77" i="1"/>
  <c r="BD112" i="1"/>
  <c r="BC213" i="51"/>
  <c r="BC229" i="51" s="1"/>
  <c r="BC132" i="47"/>
  <c r="BC133" i="47" s="1"/>
  <c r="BC134" i="47" s="1"/>
  <c r="BB79" i="47" s="1"/>
  <c r="BC148" i="47" s="1"/>
  <c r="BC90" i="47"/>
  <c r="BB129" i="47"/>
  <c r="BB131" i="47" s="1"/>
  <c r="BB140" i="47" s="1"/>
  <c r="BC130" i="47"/>
  <c r="BC48" i="33"/>
  <c r="BC88" i="1"/>
  <c r="BC87" i="1"/>
  <c r="BC51" i="33" s="1"/>
  <c r="BC52" i="59" s="1"/>
  <c r="BD116" i="48"/>
  <c r="BD119" i="48"/>
  <c r="BD114" i="48"/>
  <c r="BD115" i="48" s="1"/>
  <c r="BC207" i="51"/>
  <c r="BC223" i="51" s="1"/>
  <c r="BC90" i="42"/>
  <c r="BC132" i="42"/>
  <c r="BC133" i="42" s="1"/>
  <c r="BC134" i="42" s="1"/>
  <c r="BB79" i="42" s="1"/>
  <c r="BC148" i="42" s="1"/>
  <c r="BB129" i="42"/>
  <c r="BB131" i="42" s="1"/>
  <c r="BB140" i="42" s="1"/>
  <c r="BC130" i="42"/>
  <c r="BD119" i="43"/>
  <c r="BD116" i="43"/>
  <c r="BD114" i="43"/>
  <c r="BD115" i="43" s="1"/>
  <c r="BD119" i="40"/>
  <c r="BD116" i="40"/>
  <c r="BD114" i="40"/>
  <c r="BD115" i="40" s="1"/>
  <c r="BD119" i="49"/>
  <c r="BD116" i="49"/>
  <c r="BD114" i="49"/>
  <c r="BD115" i="49" s="1"/>
  <c r="BC208" i="51"/>
  <c r="BC224" i="51" s="1"/>
  <c r="BC132" i="43"/>
  <c r="BC133" i="43" s="1"/>
  <c r="BC134" i="43" s="1"/>
  <c r="BB79" i="43" s="1"/>
  <c r="BC148" i="43" s="1"/>
  <c r="BC90" i="43"/>
  <c r="BC130" i="43"/>
  <c r="BB129" i="43"/>
  <c r="BB131" i="43" s="1"/>
  <c r="BB140" i="43" s="1"/>
  <c r="BD119" i="44"/>
  <c r="BD116" i="44"/>
  <c r="BD114" i="44"/>
  <c r="BD115" i="44" s="1"/>
  <c r="BC211" i="51"/>
  <c r="BC227" i="51" s="1"/>
  <c r="BC132" i="45"/>
  <c r="BC133" i="45" s="1"/>
  <c r="BC134" i="45" s="1"/>
  <c r="BB79" i="45" s="1"/>
  <c r="BC148" i="45" s="1"/>
  <c r="BC90" i="45"/>
  <c r="BC130" i="45"/>
  <c r="BB129" i="45"/>
  <c r="BB131" i="45" s="1"/>
  <c r="BB140" i="45" s="1"/>
  <c r="BD116" i="41"/>
  <c r="BD119" i="41"/>
  <c r="BD114" i="41"/>
  <c r="BD115" i="41" s="1"/>
  <c r="BC93" i="43" l="1"/>
  <c r="BC94" i="43" s="1"/>
  <c r="BC91" i="43"/>
  <c r="BD102" i="47"/>
  <c r="BD71" i="47" s="1"/>
  <c r="BD70" i="47" s="1"/>
  <c r="BD124" i="47"/>
  <c r="BD121" i="47"/>
  <c r="BD121" i="46"/>
  <c r="BD124" i="46"/>
  <c r="BD102" i="46"/>
  <c r="BD71" i="46" s="1"/>
  <c r="BD70" i="46" s="1"/>
  <c r="BD102" i="48"/>
  <c r="BD71" i="48" s="1"/>
  <c r="BD70" i="48" s="1"/>
  <c r="BD124" i="48"/>
  <c r="BD121" i="48"/>
  <c r="BD121" i="49"/>
  <c r="BD124" i="49"/>
  <c r="BD102" i="49"/>
  <c r="BD71" i="49" s="1"/>
  <c r="BD70" i="49" s="1"/>
  <c r="BC93" i="42"/>
  <c r="BC94" i="42" s="1"/>
  <c r="BC91" i="42"/>
  <c r="BD48" i="59"/>
  <c r="BD291" i="51"/>
  <c r="BD304" i="51" s="1"/>
  <c r="BD296" i="51"/>
  <c r="BD297" i="51"/>
  <c r="BD300" i="51"/>
  <c r="BD294" i="51"/>
  <c r="BD293" i="51"/>
  <c r="BD301" i="51"/>
  <c r="BD298" i="51"/>
  <c r="BD295" i="51"/>
  <c r="BD299" i="51"/>
  <c r="BD292" i="51"/>
  <c r="BC93" i="47"/>
  <c r="BC94" i="47" s="1"/>
  <c r="BC91" i="47"/>
  <c r="BC93" i="41"/>
  <c r="BC94" i="41" s="1"/>
  <c r="BC91" i="41"/>
  <c r="BD102" i="32"/>
  <c r="BD71" i="32" s="1"/>
  <c r="BD70" i="32" s="1"/>
  <c r="BD124" i="32"/>
  <c r="BD121" i="32"/>
  <c r="BC93" i="44"/>
  <c r="BC94" i="44" s="1"/>
  <c r="BC91" i="44"/>
  <c r="BC93" i="49"/>
  <c r="BC94" i="49" s="1"/>
  <c r="BC91" i="49"/>
  <c r="BD121" i="41"/>
  <c r="BD124" i="41"/>
  <c r="BD102" i="41"/>
  <c r="BD71" i="41" s="1"/>
  <c r="BD70" i="41" s="1"/>
  <c r="BC93" i="45"/>
  <c r="BC94" i="45" s="1"/>
  <c r="BC91" i="45"/>
  <c r="BD124" i="45"/>
  <c r="BD121" i="45"/>
  <c r="BD102" i="45"/>
  <c r="BD71" i="45" s="1"/>
  <c r="BD70" i="45" s="1"/>
  <c r="BC204" i="51"/>
  <c r="BC220" i="51" s="1"/>
  <c r="BC132" i="1"/>
  <c r="BC133" i="1" s="1"/>
  <c r="BC134" i="1" s="1"/>
  <c r="BC90" i="1"/>
  <c r="BC130" i="1"/>
  <c r="BB129" i="1"/>
  <c r="BD119" i="1"/>
  <c r="BD116" i="1"/>
  <c r="BD114" i="1"/>
  <c r="BD115" i="1" s="1"/>
  <c r="BD102" i="40"/>
  <c r="BD71" i="40" s="1"/>
  <c r="BD70" i="40" s="1"/>
  <c r="BD121" i="40"/>
  <c r="BD124" i="40"/>
  <c r="BD124" i="42"/>
  <c r="BD102" i="42"/>
  <c r="BD71" i="42" s="1"/>
  <c r="BD70" i="42" s="1"/>
  <c r="BD121" i="42"/>
  <c r="BD102" i="43"/>
  <c r="BD71" i="43" s="1"/>
  <c r="BD70" i="43" s="1"/>
  <c r="BD124" i="43"/>
  <c r="BD121" i="43"/>
  <c r="BC50" i="59"/>
  <c r="BC87" i="33"/>
  <c r="BC53" i="33"/>
  <c r="BC54" i="59" s="1"/>
  <c r="BC52" i="33"/>
  <c r="BC53" i="59" s="1"/>
  <c r="BC369" i="33"/>
  <c r="BC375" i="33" s="1"/>
  <c r="BC376" i="33" s="1"/>
  <c r="BD102" i="44"/>
  <c r="BD71" i="44" s="1"/>
  <c r="BD70" i="44" s="1"/>
  <c r="BD121" i="44"/>
  <c r="BD124" i="44"/>
  <c r="BD308" i="51" l="1"/>
  <c r="BC93" i="1"/>
  <c r="BC94" i="1" s="1"/>
  <c r="BC91" i="1"/>
  <c r="BD162" i="33"/>
  <c r="BD86" i="45"/>
  <c r="BD159" i="33"/>
  <c r="BD86" i="43"/>
  <c r="BD158" i="33"/>
  <c r="BD86" i="42"/>
  <c r="BD157" i="33"/>
  <c r="BD86" i="41"/>
  <c r="BD165" i="33"/>
  <c r="BD86" i="48"/>
  <c r="BD161" i="33"/>
  <c r="BD86" i="44"/>
  <c r="BD164" i="33"/>
  <c r="BD86" i="47"/>
  <c r="BD163" i="33"/>
  <c r="BD86" i="46"/>
  <c r="BD166" i="33"/>
  <c r="BD86" i="49"/>
  <c r="BD121" i="1"/>
  <c r="BD124" i="33" s="1"/>
  <c r="BD101" i="33" s="1"/>
  <c r="BD102" i="1"/>
  <c r="BD71" i="1" s="1"/>
  <c r="BD124" i="1"/>
  <c r="BC136" i="1"/>
  <c r="BB79" i="1"/>
  <c r="BC148" i="1" s="1"/>
  <c r="BD156" i="33"/>
  <c r="BD86" i="32"/>
  <c r="BD160" i="33"/>
  <c r="BD86" i="40"/>
  <c r="BD305" i="51"/>
  <c r="BD309" i="51" s="1"/>
  <c r="BB131" i="1"/>
  <c r="BB140" i="1" s="1"/>
  <c r="BB137" i="1"/>
  <c r="BD56" i="33" l="1"/>
  <c r="BD70" i="1"/>
  <c r="BD5" i="59" s="1"/>
  <c r="BD247" i="33"/>
  <c r="BD232" i="33"/>
  <c r="BD250" i="33"/>
  <c r="BD235" i="33"/>
  <c r="BD245" i="33"/>
  <c r="BD230" i="33"/>
  <c r="BD240" i="33"/>
  <c r="BD225" i="33"/>
  <c r="BD248" i="33"/>
  <c r="BD233" i="33"/>
  <c r="BD155" i="33"/>
  <c r="BD86" i="1"/>
  <c r="BD242" i="33"/>
  <c r="BD227" i="33"/>
  <c r="BD244" i="33"/>
  <c r="BD229" i="33"/>
  <c r="BD243" i="33"/>
  <c r="BD228" i="33"/>
  <c r="BD306" i="51"/>
  <c r="BD249" i="33"/>
  <c r="BD234" i="33"/>
  <c r="BD241" i="33"/>
  <c r="BD226" i="33"/>
  <c r="BD246" i="33"/>
  <c r="BD231" i="33"/>
  <c r="BD310" i="51"/>
  <c r="BD354" i="51" l="1"/>
  <c r="BD353" i="51"/>
  <c r="BD350" i="51"/>
  <c r="BD345" i="51"/>
  <c r="BD355" i="51"/>
  <c r="BD349" i="51"/>
  <c r="BD348" i="51"/>
  <c r="BD346" i="51"/>
  <c r="BD347" i="51"/>
  <c r="BD352" i="51"/>
  <c r="BD351" i="51"/>
  <c r="BD344" i="51"/>
  <c r="BD184" i="33"/>
  <c r="BD167" i="33"/>
  <c r="BD239" i="33"/>
  <c r="BD251" i="33" s="1"/>
  <c r="BD224" i="33"/>
  <c r="BD236" i="33" s="1"/>
  <c r="BD55" i="59"/>
  <c r="BD55" i="33"/>
  <c r="BE59" i="33"/>
  <c r="BD56" i="59"/>
  <c r="BD57" i="33"/>
  <c r="BD57" i="59" s="1"/>
  <c r="BD64" i="33"/>
  <c r="BD61" i="59" l="1"/>
  <c r="BD65" i="33"/>
  <c r="BE84" i="33" s="1"/>
  <c r="BE60" i="33"/>
  <c r="BF61" i="33"/>
  <c r="BD71" i="33"/>
  <c r="BD113" i="33"/>
  <c r="BD119" i="33" s="1"/>
  <c r="BD186" i="33"/>
  <c r="BD185" i="33"/>
  <c r="BD114" i="33" s="1"/>
  <c r="BD63" i="59" l="1"/>
  <c r="BD70" i="33"/>
  <c r="BF59" i="59"/>
  <c r="BG62" i="33"/>
  <c r="BG60" i="59" s="1"/>
  <c r="BE9" i="55"/>
  <c r="BE91" i="33"/>
  <c r="BE58" i="59"/>
  <c r="BE4" i="56"/>
  <c r="BE8" i="55" l="1"/>
  <c r="BE107" i="1"/>
  <c r="BE107" i="32"/>
  <c r="BE106" i="32" s="1"/>
  <c r="BE109" i="32" s="1"/>
  <c r="BE103" i="32" s="1"/>
  <c r="BE107" i="41"/>
  <c r="BE106" i="41" s="1"/>
  <c r="BE109" i="41" s="1"/>
  <c r="BE103" i="41" s="1"/>
  <c r="BE107" i="42"/>
  <c r="BE106" i="42" s="1"/>
  <c r="BE109" i="42" s="1"/>
  <c r="BE103" i="42" s="1"/>
  <c r="BE107" i="43"/>
  <c r="BE106" i="43" s="1"/>
  <c r="BE109" i="43" s="1"/>
  <c r="BE103" i="43" s="1"/>
  <c r="BE107" i="44"/>
  <c r="BE106" i="44" s="1"/>
  <c r="BE109" i="44" s="1"/>
  <c r="BE103" i="44" s="1"/>
  <c r="BE107" i="46"/>
  <c r="BE106" i="46" s="1"/>
  <c r="BE109" i="46" s="1"/>
  <c r="BE103" i="46" s="1"/>
  <c r="BE107" i="40"/>
  <c r="BE106" i="40" s="1"/>
  <c r="BE109" i="40" s="1"/>
  <c r="BE103" i="40" s="1"/>
  <c r="BE107" i="45"/>
  <c r="BE106" i="45" s="1"/>
  <c r="BE109" i="45" s="1"/>
  <c r="BE103" i="45" s="1"/>
  <c r="BE107" i="48"/>
  <c r="BE106" i="48" s="1"/>
  <c r="BE109" i="48" s="1"/>
  <c r="BE103" i="48" s="1"/>
  <c r="BE107" i="49"/>
  <c r="BE106" i="49" s="1"/>
  <c r="BE109" i="49" s="1"/>
  <c r="BE103" i="49" s="1"/>
  <c r="BE107" i="47"/>
  <c r="BE106" i="47" s="1"/>
  <c r="BE109" i="47" s="1"/>
  <c r="BE103" i="47" s="1"/>
  <c r="BD62" i="59"/>
  <c r="BD81" i="1"/>
  <c r="BD62" i="1" s="1"/>
  <c r="BD63" i="1" s="1"/>
  <c r="BD81" i="41"/>
  <c r="BD62" i="41" s="1"/>
  <c r="BD63" i="41" s="1"/>
  <c r="BD81" i="42"/>
  <c r="BD62" i="42" s="1"/>
  <c r="BD63" i="42" s="1"/>
  <c r="BD81" i="32"/>
  <c r="BD62" i="32" s="1"/>
  <c r="BD63" i="32" s="1"/>
  <c r="BD81" i="40"/>
  <c r="BD62" i="40" s="1"/>
  <c r="BD63" i="40" s="1"/>
  <c r="BD81" i="45"/>
  <c r="BD62" i="45" s="1"/>
  <c r="BD63" i="45" s="1"/>
  <c r="BD81" i="43"/>
  <c r="BD62" i="43" s="1"/>
  <c r="BD63" i="43" s="1"/>
  <c r="BD81" i="48"/>
  <c r="BD62" i="48" s="1"/>
  <c r="BD63" i="48" s="1"/>
  <c r="BD81" i="47"/>
  <c r="BD62" i="47" s="1"/>
  <c r="BD63" i="47" s="1"/>
  <c r="BD81" i="46"/>
  <c r="BD62" i="46" s="1"/>
  <c r="BD63" i="46" s="1"/>
  <c r="BD81" i="44"/>
  <c r="BD62" i="44" s="1"/>
  <c r="BD63" i="44" s="1"/>
  <c r="BD3" i="56"/>
  <c r="BD81" i="49"/>
  <c r="BD62" i="49" s="1"/>
  <c r="BD63" i="49" s="1"/>
  <c r="BE72" i="33"/>
  <c r="BD64" i="48" l="1"/>
  <c r="BD65" i="48" s="1"/>
  <c r="BD68" i="48" s="1"/>
  <c r="BD155" i="48"/>
  <c r="BD155" i="46"/>
  <c r="BD64" i="46"/>
  <c r="BD65" i="46" s="1"/>
  <c r="BD68" i="46" s="1"/>
  <c r="BD64" i="41"/>
  <c r="BD65" i="41" s="1"/>
  <c r="BD68" i="41" s="1"/>
  <c r="BD155" i="41"/>
  <c r="BD64" i="47"/>
  <c r="BD65" i="47" s="1"/>
  <c r="BD68" i="47" s="1"/>
  <c r="BD155" i="47"/>
  <c r="BD64" i="44"/>
  <c r="BD65" i="44" s="1"/>
  <c r="BD68" i="44" s="1"/>
  <c r="BD155" i="44"/>
  <c r="BD64" i="45"/>
  <c r="BD65" i="45" s="1"/>
  <c r="BD68" i="45" s="1"/>
  <c r="BD155" i="45"/>
  <c r="BE101" i="48"/>
  <c r="BE219" i="33" s="1"/>
  <c r="BE66" i="48"/>
  <c r="BD55" i="56"/>
  <c r="BD56" i="56" s="1"/>
  <c r="BD37" i="56"/>
  <c r="BD38" i="56" s="1"/>
  <c r="BD47" i="56"/>
  <c r="BD42" i="56"/>
  <c r="BD43" i="56" s="1"/>
  <c r="BD64" i="43"/>
  <c r="BD65" i="43" s="1"/>
  <c r="BD68" i="43" s="1"/>
  <c r="BD155" i="43"/>
  <c r="BE101" i="40"/>
  <c r="BE214" i="33" s="1"/>
  <c r="BE66" i="40"/>
  <c r="BE64" i="59"/>
  <c r="BD64" i="1"/>
  <c r="BD65" i="1" s="1"/>
  <c r="BD155" i="1"/>
  <c r="BE101" i="43"/>
  <c r="BE213" i="33" s="1"/>
  <c r="BE66" i="43"/>
  <c r="BD64" i="49"/>
  <c r="BD65" i="49" s="1"/>
  <c r="BD68" i="49" s="1"/>
  <c r="BD155" i="49"/>
  <c r="BD64" i="40"/>
  <c r="BD65" i="40" s="1"/>
  <c r="BD68" i="40" s="1"/>
  <c r="BD155" i="40"/>
  <c r="BE101" i="45"/>
  <c r="BE216" i="33" s="1"/>
  <c r="BE66" i="45"/>
  <c r="BE101" i="32"/>
  <c r="BE210" i="33" s="1"/>
  <c r="BE66" i="32"/>
  <c r="BD155" i="32"/>
  <c r="BD64" i="32"/>
  <c r="BD65" i="32" s="1"/>
  <c r="BD68" i="32" s="1"/>
  <c r="BE101" i="49"/>
  <c r="BE220" i="33" s="1"/>
  <c r="BE66" i="49"/>
  <c r="BE101" i="44"/>
  <c r="BE215" i="33" s="1"/>
  <c r="BE66" i="44"/>
  <c r="BE101" i="42"/>
  <c r="BE212" i="33" s="1"/>
  <c r="BE66" i="42"/>
  <c r="BE106" i="1"/>
  <c r="BE97" i="33"/>
  <c r="BD64" i="42"/>
  <c r="BD65" i="42" s="1"/>
  <c r="BD68" i="42" s="1"/>
  <c r="BD155" i="42"/>
  <c r="BE101" i="47"/>
  <c r="BE218" i="33" s="1"/>
  <c r="BE66" i="47"/>
  <c r="BE101" i="46"/>
  <c r="BE217" i="33" s="1"/>
  <c r="BE66" i="46"/>
  <c r="BE101" i="41"/>
  <c r="BE211" i="33" s="1"/>
  <c r="BE66" i="41"/>
  <c r="BE83" i="33"/>
  <c r="BE90" i="33"/>
  <c r="BD52" i="56" l="1"/>
  <c r="BD60" i="56"/>
  <c r="BD133" i="33" s="1"/>
  <c r="BD59" i="56"/>
  <c r="BD139" i="45"/>
  <c r="BD73" i="45"/>
  <c r="BE74" i="45" s="1"/>
  <c r="BD43" i="33"/>
  <c r="BD68" i="1"/>
  <c r="BD139" i="42"/>
  <c r="BD73" i="42"/>
  <c r="BE74" i="42" s="1"/>
  <c r="BD139" i="44"/>
  <c r="BD73" i="44"/>
  <c r="BE74" i="44" s="1"/>
  <c r="BD84" i="44"/>
  <c r="BD73" i="47"/>
  <c r="BE74" i="47" s="1"/>
  <c r="BD139" i="47"/>
  <c r="BE96" i="33"/>
  <c r="BE104" i="33" s="1"/>
  <c r="BE109" i="1"/>
  <c r="BE103" i="1" s="1"/>
  <c r="BD139" i="46"/>
  <c r="BD73" i="46"/>
  <c r="BE74" i="46" s="1"/>
  <c r="BD139" i="40"/>
  <c r="BD73" i="40"/>
  <c r="BE74" i="40" s="1"/>
  <c r="BE41" i="56"/>
  <c r="BD49" i="56"/>
  <c r="BE46" i="56"/>
  <c r="BD73" i="49"/>
  <c r="BE74" i="49" s="1"/>
  <c r="BD84" i="49"/>
  <c r="BD139" i="49"/>
  <c r="BD139" i="43"/>
  <c r="BD73" i="43"/>
  <c r="BE74" i="43" s="1"/>
  <c r="BD73" i="41"/>
  <c r="BE74" i="41" s="1"/>
  <c r="BD139" i="41"/>
  <c r="BD84" i="41"/>
  <c r="BD139" i="32"/>
  <c r="BD84" i="32"/>
  <c r="BD73" i="32"/>
  <c r="BE74" i="32" s="1"/>
  <c r="BD139" i="48"/>
  <c r="BD73" i="48"/>
  <c r="BE74" i="48" s="1"/>
  <c r="BE101" i="1" l="1"/>
  <c r="BE209" i="33" s="1"/>
  <c r="BE66" i="1"/>
  <c r="BE285" i="51"/>
  <c r="BE85" i="47"/>
  <c r="BE61" i="47"/>
  <c r="BE286" i="51"/>
  <c r="BE85" i="48"/>
  <c r="BE61" i="48"/>
  <c r="BE277" i="51"/>
  <c r="BE85" i="32"/>
  <c r="BE61" i="32"/>
  <c r="BE281" i="51"/>
  <c r="BE85" i="40"/>
  <c r="BE61" i="40"/>
  <c r="BD84" i="47"/>
  <c r="BE278" i="51"/>
  <c r="BE85" i="41"/>
  <c r="BE61" i="41"/>
  <c r="BD38" i="33"/>
  <c r="BD40" i="33"/>
  <c r="BD42" i="33"/>
  <c r="BD47" i="59" s="1"/>
  <c r="BD44" i="33"/>
  <c r="BD84" i="40"/>
  <c r="BD84" i="48"/>
  <c r="BD87" i="49"/>
  <c r="BD88" i="49"/>
  <c r="BD48" i="56"/>
  <c r="BE284" i="51"/>
  <c r="BE85" i="46"/>
  <c r="BE61" i="46"/>
  <c r="BE282" i="51"/>
  <c r="BE85" i="44"/>
  <c r="BE61" i="44"/>
  <c r="BD84" i="42"/>
  <c r="BD84" i="43"/>
  <c r="BE287" i="51"/>
  <c r="BE85" i="49"/>
  <c r="BE61" i="49"/>
  <c r="BD84" i="46"/>
  <c r="BD87" i="32"/>
  <c r="BD88" i="32"/>
  <c r="BD88" i="41"/>
  <c r="BD87" i="41"/>
  <c r="BD87" i="44"/>
  <c r="BD88" i="44"/>
  <c r="BE280" i="51"/>
  <c r="BE85" i="43"/>
  <c r="BE61" i="43"/>
  <c r="BD84" i="45"/>
  <c r="BE279" i="51"/>
  <c r="BE85" i="42"/>
  <c r="BE61" i="42"/>
  <c r="BD46" i="33"/>
  <c r="BD49" i="59" s="1"/>
  <c r="BD139" i="1"/>
  <c r="BD73" i="1"/>
  <c r="BE74" i="1" s="1"/>
  <c r="BE283" i="51"/>
  <c r="BE85" i="45"/>
  <c r="BE61" i="45"/>
  <c r="BD132" i="33"/>
  <c r="BD75" i="59" s="1"/>
  <c r="BD61" i="56"/>
  <c r="DV51" i="57" l="1"/>
  <c r="BE77" i="41"/>
  <c r="BE67" i="41"/>
  <c r="BE78" i="41"/>
  <c r="BE128" i="41"/>
  <c r="BE112" i="41"/>
  <c r="BD206" i="51"/>
  <c r="BD222" i="51" s="1"/>
  <c r="BD132" i="41"/>
  <c r="BD133" i="41" s="1"/>
  <c r="BD134" i="41" s="1"/>
  <c r="BC79" i="41" s="1"/>
  <c r="BD148" i="41" s="1"/>
  <c r="BD90" i="41"/>
  <c r="BD130" i="41"/>
  <c r="BC129" i="41"/>
  <c r="BC131" i="41" s="1"/>
  <c r="BC140" i="41" s="1"/>
  <c r="DV50" i="57"/>
  <c r="BE128" i="32"/>
  <c r="BE67" i="32"/>
  <c r="BE77" i="32"/>
  <c r="BE78" i="32"/>
  <c r="BE112" i="32"/>
  <c r="DV54" i="57"/>
  <c r="BE78" i="40"/>
  <c r="BE77" i="40"/>
  <c r="BE67" i="40"/>
  <c r="BE128" i="40"/>
  <c r="BE112" i="40"/>
  <c r="BD88" i="48"/>
  <c r="BD87" i="48"/>
  <c r="DV58" i="57"/>
  <c r="BE67" i="47"/>
  <c r="BE78" i="47"/>
  <c r="BE128" i="47"/>
  <c r="BE77" i="47"/>
  <c r="BE112" i="47"/>
  <c r="BD87" i="45"/>
  <c r="BD88" i="45"/>
  <c r="BD87" i="47"/>
  <c r="BD88" i="47"/>
  <c r="BD88" i="42"/>
  <c r="BD87" i="42"/>
  <c r="DV57" i="57"/>
  <c r="BE77" i="46"/>
  <c r="BE67" i="46"/>
  <c r="BE128" i="46"/>
  <c r="BE78" i="46"/>
  <c r="BE112" i="46"/>
  <c r="BD215" i="51"/>
  <c r="BD231" i="51" s="1"/>
  <c r="BD90" i="49"/>
  <c r="BD132" i="49"/>
  <c r="BD133" i="49" s="1"/>
  <c r="BD134" i="49" s="1"/>
  <c r="BC79" i="49" s="1"/>
  <c r="BD148" i="49" s="1"/>
  <c r="BC129" i="49"/>
  <c r="BC131" i="49" s="1"/>
  <c r="BC140" i="49" s="1"/>
  <c r="BD130" i="49"/>
  <c r="DV56" i="57"/>
  <c r="BE67" i="45"/>
  <c r="BE128" i="45"/>
  <c r="BE78" i="45"/>
  <c r="BE77" i="45"/>
  <c r="BE112" i="45"/>
  <c r="BE276" i="51"/>
  <c r="BE85" i="1"/>
  <c r="BE49" i="33" s="1"/>
  <c r="BE51" i="59" s="1"/>
  <c r="BE61" i="1"/>
  <c r="DV52" i="57"/>
  <c r="BE77" i="42"/>
  <c r="BE128" i="42"/>
  <c r="BE67" i="42"/>
  <c r="BE78" i="42"/>
  <c r="BE112" i="42"/>
  <c r="BD87" i="40"/>
  <c r="BD88" i="40"/>
  <c r="BD83" i="40"/>
  <c r="DV60" i="57"/>
  <c r="BE67" i="49"/>
  <c r="BE128" i="49"/>
  <c r="BE78" i="49"/>
  <c r="BE77" i="49"/>
  <c r="BE112" i="49"/>
  <c r="DV55" i="57"/>
  <c r="BE67" i="44"/>
  <c r="BE78" i="44"/>
  <c r="BE77" i="44"/>
  <c r="BE128" i="44"/>
  <c r="BE112" i="44"/>
  <c r="BD205" i="51"/>
  <c r="BD221" i="51" s="1"/>
  <c r="BD132" i="32"/>
  <c r="BD133" i="32" s="1"/>
  <c r="BD134" i="32" s="1"/>
  <c r="BC79" i="32" s="1"/>
  <c r="BD148" i="32" s="1"/>
  <c r="BD90" i="32"/>
  <c r="BD130" i="32"/>
  <c r="BC129" i="32"/>
  <c r="BC131" i="32" s="1"/>
  <c r="BC140" i="32" s="1"/>
  <c r="BD134" i="33"/>
  <c r="BD76" i="59" s="1"/>
  <c r="BD62" i="56"/>
  <c r="BD135" i="33" s="1"/>
  <c r="DV59" i="57"/>
  <c r="BE128" i="48"/>
  <c r="BE67" i="48"/>
  <c r="BE77" i="48"/>
  <c r="BE78" i="48"/>
  <c r="BE112" i="48"/>
  <c r="BD84" i="1"/>
  <c r="DV53" i="57"/>
  <c r="BE67" i="43"/>
  <c r="BE78" i="43"/>
  <c r="BE77" i="43"/>
  <c r="BE128" i="43"/>
  <c r="BE112" i="43"/>
  <c r="BD210" i="51"/>
  <c r="BD226" i="51" s="1"/>
  <c r="BD132" i="44"/>
  <c r="BD133" i="44" s="1"/>
  <c r="BD134" i="44" s="1"/>
  <c r="BC79" i="44" s="1"/>
  <c r="BD148" i="44" s="1"/>
  <c r="BD90" i="44"/>
  <c r="BC129" i="44"/>
  <c r="BC131" i="44" s="1"/>
  <c r="BC140" i="44" s="1"/>
  <c r="BD130" i="44"/>
  <c r="BD87" i="46"/>
  <c r="BD88" i="46"/>
  <c r="BD88" i="43"/>
  <c r="BD87" i="43"/>
  <c r="BE288" i="51" l="1"/>
  <c r="BE290" i="51"/>
  <c r="BE116" i="45"/>
  <c r="BE119" i="45"/>
  <c r="BE114" i="45"/>
  <c r="BE115" i="45" s="1"/>
  <c r="BD214" i="51"/>
  <c r="BD230" i="51" s="1"/>
  <c r="BD132" i="48"/>
  <c r="BD133" i="48" s="1"/>
  <c r="BD134" i="48" s="1"/>
  <c r="BC79" i="48" s="1"/>
  <c r="BD148" i="48" s="1"/>
  <c r="BD90" i="48"/>
  <c r="BC129" i="48"/>
  <c r="BC131" i="48" s="1"/>
  <c r="BC140" i="48" s="1"/>
  <c r="BD130" i="48"/>
  <c r="BD208" i="51"/>
  <c r="BD224" i="51" s="1"/>
  <c r="BD132" i="43"/>
  <c r="BD133" i="43" s="1"/>
  <c r="BD134" i="43" s="1"/>
  <c r="BC79" i="43" s="1"/>
  <c r="BD148" i="43" s="1"/>
  <c r="BD90" i="43"/>
  <c r="BD130" i="43"/>
  <c r="BC129" i="43"/>
  <c r="BC131" i="43" s="1"/>
  <c r="BC140" i="43" s="1"/>
  <c r="BE116" i="40"/>
  <c r="BE119" i="40"/>
  <c r="BE114" i="40"/>
  <c r="BE115" i="40" s="1"/>
  <c r="BD93" i="44"/>
  <c r="BD94" i="44" s="1"/>
  <c r="BD91" i="44"/>
  <c r="BE119" i="43"/>
  <c r="BE116" i="43"/>
  <c r="BE114" i="43"/>
  <c r="BE115" i="43" s="1"/>
  <c r="BE119" i="49"/>
  <c r="BE116" i="49"/>
  <c r="BE114" i="49"/>
  <c r="BE115" i="49" s="1"/>
  <c r="BE116" i="42"/>
  <c r="BE119" i="42"/>
  <c r="BE114" i="42"/>
  <c r="BE115" i="42" s="1"/>
  <c r="BE116" i="41"/>
  <c r="BE119" i="41"/>
  <c r="BE114" i="41"/>
  <c r="BE115" i="41" s="1"/>
  <c r="BE116" i="32"/>
  <c r="BE119" i="32"/>
  <c r="BE114" i="32"/>
  <c r="BE115" i="32" s="1"/>
  <c r="BD211" i="51"/>
  <c r="BD227" i="51" s="1"/>
  <c r="BD132" i="45"/>
  <c r="BD133" i="45" s="1"/>
  <c r="BD134" i="45" s="1"/>
  <c r="BC79" i="45" s="1"/>
  <c r="BD148" i="45" s="1"/>
  <c r="BD90" i="45"/>
  <c r="BC129" i="45"/>
  <c r="BC131" i="45" s="1"/>
  <c r="BC140" i="45" s="1"/>
  <c r="BD130" i="45"/>
  <c r="BD77" i="59"/>
  <c r="BE50" i="32"/>
  <c r="BE50" i="42"/>
  <c r="BE50" i="43"/>
  <c r="BE50" i="47"/>
  <c r="BE50" i="40"/>
  <c r="BE50" i="44"/>
  <c r="BE50" i="45"/>
  <c r="BE50" i="41"/>
  <c r="BE50" i="1"/>
  <c r="BE50" i="48"/>
  <c r="BE50" i="49"/>
  <c r="BE50" i="46"/>
  <c r="BD209" i="51"/>
  <c r="BD225" i="51" s="1"/>
  <c r="BD132" i="40"/>
  <c r="BD133" i="40" s="1"/>
  <c r="BD134" i="40" s="1"/>
  <c r="BC79" i="40" s="1"/>
  <c r="BD148" i="40" s="1"/>
  <c r="BD90" i="40"/>
  <c r="BC129" i="40"/>
  <c r="BC131" i="40" s="1"/>
  <c r="BC140" i="40" s="1"/>
  <c r="BD130" i="40"/>
  <c r="BE119" i="47"/>
  <c r="BE116" i="47"/>
  <c r="BE114" i="47"/>
  <c r="BE115" i="47" s="1"/>
  <c r="BE116" i="48"/>
  <c r="BE119" i="48"/>
  <c r="BE114" i="48"/>
  <c r="BE115" i="48" s="1"/>
  <c r="BD207" i="51"/>
  <c r="BD223" i="51" s="1"/>
  <c r="BD90" i="42"/>
  <c r="BD132" i="42"/>
  <c r="BD133" i="42" s="1"/>
  <c r="BD134" i="42" s="1"/>
  <c r="BC79" i="42" s="1"/>
  <c r="BD148" i="42" s="1"/>
  <c r="BC129" i="42"/>
  <c r="BC131" i="42" s="1"/>
  <c r="BC140" i="42" s="1"/>
  <c r="BD130" i="42"/>
  <c r="BD212" i="51"/>
  <c r="BD228" i="51" s="1"/>
  <c r="BD132" i="46"/>
  <c r="BD133" i="46" s="1"/>
  <c r="BD134" i="46" s="1"/>
  <c r="BC79" i="46" s="1"/>
  <c r="BD148" i="46" s="1"/>
  <c r="BD90" i="46"/>
  <c r="BC129" i="46"/>
  <c r="BC131" i="46" s="1"/>
  <c r="BC140" i="46" s="1"/>
  <c r="BD130" i="46"/>
  <c r="BD48" i="33"/>
  <c r="BD87" i="1"/>
  <c r="BD51" i="33" s="1"/>
  <c r="BD52" i="59" s="1"/>
  <c r="BD88" i="1"/>
  <c r="DV49" i="57"/>
  <c r="DV61" i="57" s="1"/>
  <c r="BE39" i="33"/>
  <c r="BE67" i="1"/>
  <c r="BE45" i="33" s="1"/>
  <c r="BE78" i="1"/>
  <c r="BE128" i="1"/>
  <c r="BE77" i="1"/>
  <c r="BE112" i="1"/>
  <c r="BE119" i="44"/>
  <c r="BE116" i="44"/>
  <c r="BE114" i="44"/>
  <c r="BE115" i="44" s="1"/>
  <c r="BD93" i="49"/>
  <c r="BD94" i="49" s="1"/>
  <c r="BD91" i="49"/>
  <c r="BE119" i="46"/>
  <c r="BE116" i="46"/>
  <c r="BE114" i="46"/>
  <c r="BE115" i="46" s="1"/>
  <c r="BD93" i="41"/>
  <c r="BD94" i="41" s="1"/>
  <c r="BD91" i="41"/>
  <c r="BD213" i="51"/>
  <c r="BD229" i="51" s="1"/>
  <c r="BD132" i="47"/>
  <c r="BD133" i="47" s="1"/>
  <c r="BD134" i="47" s="1"/>
  <c r="BC79" i="47" s="1"/>
  <c r="BD148" i="47" s="1"/>
  <c r="BD90" i="47"/>
  <c r="BD130" i="47"/>
  <c r="BC129" i="47"/>
  <c r="BC131" i="47" s="1"/>
  <c r="BC140" i="47" s="1"/>
  <c r="BD93" i="32"/>
  <c r="BD94" i="32" s="1"/>
  <c r="BD91" i="32"/>
  <c r="BE102" i="47" l="1"/>
  <c r="BE71" i="47" s="1"/>
  <c r="BE70" i="47" s="1"/>
  <c r="BE124" i="47"/>
  <c r="BE121" i="47"/>
  <c r="BE124" i="42"/>
  <c r="BE121" i="42"/>
  <c r="BE102" i="42"/>
  <c r="BE71" i="42" s="1"/>
  <c r="BE70" i="42" s="1"/>
  <c r="BD93" i="47"/>
  <c r="BD94" i="47" s="1"/>
  <c r="BD91" i="47"/>
  <c r="BD93" i="48"/>
  <c r="BD94" i="48" s="1"/>
  <c r="BD91" i="48"/>
  <c r="BD93" i="40"/>
  <c r="BD94" i="40" s="1"/>
  <c r="BD91" i="40"/>
  <c r="BE119" i="1"/>
  <c r="BE116" i="1"/>
  <c r="BE114" i="1"/>
  <c r="BE115" i="1" s="1"/>
  <c r="BE121" i="43"/>
  <c r="BE102" i="43"/>
  <c r="BE71" i="43" s="1"/>
  <c r="BE70" i="43" s="1"/>
  <c r="BE124" i="43"/>
  <c r="BD93" i="43"/>
  <c r="BD94" i="43" s="1"/>
  <c r="BD91" i="43"/>
  <c r="BE124" i="32"/>
  <c r="BE102" i="32"/>
  <c r="BE71" i="32" s="1"/>
  <c r="BE70" i="32" s="1"/>
  <c r="BE121" i="32"/>
  <c r="BE102" i="44"/>
  <c r="BE71" i="44" s="1"/>
  <c r="BE70" i="44" s="1"/>
  <c r="BE121" i="44"/>
  <c r="BE124" i="44"/>
  <c r="BE102" i="49"/>
  <c r="BE71" i="49" s="1"/>
  <c r="BE70" i="49" s="1"/>
  <c r="BE121" i="49"/>
  <c r="BE124" i="49"/>
  <c r="BD50" i="59"/>
  <c r="BD87" i="33"/>
  <c r="BD52" i="33"/>
  <c r="BD53" i="59" s="1"/>
  <c r="BD53" i="33"/>
  <c r="BD54" i="59" s="1"/>
  <c r="BD369" i="33"/>
  <c r="BD375" i="33" s="1"/>
  <c r="BD376" i="33" s="1"/>
  <c r="BE124" i="45"/>
  <c r="BE121" i="45"/>
  <c r="BE102" i="45"/>
  <c r="BE71" i="45" s="1"/>
  <c r="BE70" i="45" s="1"/>
  <c r="BE102" i="48"/>
  <c r="BE71" i="48" s="1"/>
  <c r="BE70" i="48" s="1"/>
  <c r="BE124" i="48"/>
  <c r="BE121" i="48"/>
  <c r="BE121" i="41"/>
  <c r="BE124" i="41"/>
  <c r="BE102" i="41"/>
  <c r="BE71" i="41" s="1"/>
  <c r="BE70" i="41" s="1"/>
  <c r="BE121" i="40"/>
  <c r="BE124" i="40"/>
  <c r="BE102" i="40"/>
  <c r="BE71" i="40" s="1"/>
  <c r="BE70" i="40" s="1"/>
  <c r="BE304" i="51"/>
  <c r="BE305" i="51"/>
  <c r="BE309" i="51" s="1"/>
  <c r="BE48" i="59"/>
  <c r="BD204" i="51"/>
  <c r="BD220" i="51" s="1"/>
  <c r="BD132" i="1"/>
  <c r="BD133" i="1" s="1"/>
  <c r="BD134" i="1" s="1"/>
  <c r="BD90" i="1"/>
  <c r="BC129" i="1"/>
  <c r="BD130" i="1"/>
  <c r="BD93" i="46"/>
  <c r="BD94" i="46" s="1"/>
  <c r="BD91" i="46"/>
  <c r="BD93" i="45"/>
  <c r="BD94" i="45" s="1"/>
  <c r="BD91" i="45"/>
  <c r="BD93" i="42"/>
  <c r="BD94" i="42" s="1"/>
  <c r="BD91" i="42"/>
  <c r="BE121" i="46"/>
  <c r="BE124" i="46"/>
  <c r="BE102" i="46"/>
  <c r="BE71" i="46" s="1"/>
  <c r="BE70" i="46" s="1"/>
  <c r="BE293" i="51"/>
  <c r="BE297" i="51"/>
  <c r="BE300" i="51"/>
  <c r="BE296" i="51"/>
  <c r="BE298" i="51"/>
  <c r="BE291" i="51"/>
  <c r="BE301" i="51"/>
  <c r="BE292" i="51"/>
  <c r="BE294" i="51"/>
  <c r="BE299" i="51"/>
  <c r="BE295" i="51"/>
  <c r="BE161" i="33" l="1"/>
  <c r="BE86" i="44"/>
  <c r="BE156" i="33"/>
  <c r="BE86" i="32"/>
  <c r="BE157" i="33"/>
  <c r="BE86" i="41"/>
  <c r="BE162" i="33"/>
  <c r="BE86" i="45"/>
  <c r="BE158" i="33"/>
  <c r="BE86" i="42"/>
  <c r="BE308" i="51"/>
  <c r="BE310" i="51" s="1"/>
  <c r="BE306" i="51"/>
  <c r="BE166" i="33"/>
  <c r="BE86" i="49"/>
  <c r="BE164" i="33"/>
  <c r="BE86" i="47"/>
  <c r="BE160" i="33"/>
  <c r="BE86" i="40"/>
  <c r="BE159" i="33"/>
  <c r="BE86" i="43"/>
  <c r="BE165" i="33"/>
  <c r="BE86" i="48"/>
  <c r="BE121" i="1"/>
  <c r="BE124" i="33" s="1"/>
  <c r="BE101" i="33" s="1"/>
  <c r="BE124" i="1"/>
  <c r="BE102" i="1"/>
  <c r="BE71" i="1" s="1"/>
  <c r="BE163" i="33"/>
  <c r="BE86" i="46"/>
  <c r="BC131" i="1"/>
  <c r="BC140" i="1" s="1"/>
  <c r="BC137" i="1"/>
  <c r="BD93" i="1"/>
  <c r="BD94" i="1" s="1"/>
  <c r="BD91" i="1"/>
  <c r="BD136" i="1"/>
  <c r="BC79" i="1"/>
  <c r="BD148" i="1" s="1"/>
  <c r="BE249" i="33" l="1"/>
  <c r="BE234" i="33"/>
  <c r="BE56" i="33"/>
  <c r="BE70" i="1"/>
  <c r="BE5" i="59" s="1"/>
  <c r="BE244" i="33"/>
  <c r="BE229" i="33"/>
  <c r="BE250" i="33"/>
  <c r="BE235" i="33"/>
  <c r="BE155" i="33"/>
  <c r="BE86" i="1"/>
  <c r="BE243" i="33"/>
  <c r="BE228" i="33"/>
  <c r="BE240" i="33"/>
  <c r="BE225" i="33"/>
  <c r="BE247" i="33"/>
  <c r="BE232" i="33"/>
  <c r="BE248" i="33"/>
  <c r="BE233" i="33"/>
  <c r="BE354" i="51"/>
  <c r="BE345" i="51"/>
  <c r="BE353" i="51"/>
  <c r="BE348" i="51"/>
  <c r="BE344" i="51"/>
  <c r="BE346" i="51"/>
  <c r="BE355" i="51"/>
  <c r="BE347" i="51"/>
  <c r="BE351" i="51"/>
  <c r="BE352" i="51"/>
  <c r="BE350" i="51"/>
  <c r="BE349" i="51"/>
  <c r="BE242" i="33"/>
  <c r="BE227" i="33"/>
  <c r="BE246" i="33"/>
  <c r="BE231" i="33"/>
  <c r="BE241" i="33"/>
  <c r="BE226" i="33"/>
  <c r="BE245" i="33"/>
  <c r="BE230" i="33"/>
  <c r="BE184" i="33" l="1"/>
  <c r="BE167" i="33"/>
  <c r="BE239" i="33"/>
  <c r="BE251" i="33" s="1"/>
  <c r="BE224" i="33"/>
  <c r="BE236" i="33" s="1"/>
  <c r="BE56" i="59"/>
  <c r="BE57" i="33"/>
  <c r="BE57" i="59" s="1"/>
  <c r="BE64" i="33"/>
  <c r="BE55" i="59"/>
  <c r="BE55" i="33"/>
  <c r="BF59" i="33"/>
  <c r="BG61" i="33" l="1"/>
  <c r="BF60" i="33"/>
  <c r="BE71" i="33"/>
  <c r="BE61" i="59"/>
  <c r="BE65" i="33"/>
  <c r="BF84" i="33" s="1"/>
  <c r="BE113" i="33"/>
  <c r="BE119" i="33" s="1"/>
  <c r="BE185" i="33"/>
  <c r="BE114" i="33" s="1"/>
  <c r="BE186" i="33"/>
  <c r="BF9" i="55" l="1"/>
  <c r="BF91" i="33"/>
  <c r="BF58" i="59"/>
  <c r="BF4" i="56"/>
  <c r="BE63" i="59"/>
  <c r="BE70" i="33"/>
  <c r="BG59" i="59"/>
  <c r="BH62" i="33"/>
  <c r="BH60" i="59" s="1"/>
  <c r="BE62" i="59" l="1"/>
  <c r="BE81" i="32"/>
  <c r="BE62" i="32" s="1"/>
  <c r="BE63" i="32" s="1"/>
  <c r="BE81" i="1"/>
  <c r="BE62" i="1" s="1"/>
  <c r="BE63" i="1" s="1"/>
  <c r="BE81" i="41"/>
  <c r="BE62" i="41" s="1"/>
  <c r="BE63" i="41" s="1"/>
  <c r="BE81" i="42"/>
  <c r="BE62" i="42" s="1"/>
  <c r="BE63" i="42" s="1"/>
  <c r="BE81" i="40"/>
  <c r="BE62" i="40" s="1"/>
  <c r="BE63" i="40" s="1"/>
  <c r="BE81" i="43"/>
  <c r="BE62" i="43" s="1"/>
  <c r="BE63" i="43" s="1"/>
  <c r="BE81" i="45"/>
  <c r="BE62" i="45" s="1"/>
  <c r="BE63" i="45" s="1"/>
  <c r="BE81" i="47"/>
  <c r="BE62" i="47" s="1"/>
  <c r="BE63" i="47" s="1"/>
  <c r="BE81" i="48"/>
  <c r="BE62" i="48" s="1"/>
  <c r="BE63" i="48" s="1"/>
  <c r="BE81" i="44"/>
  <c r="BE62" i="44" s="1"/>
  <c r="BE63" i="44" s="1"/>
  <c r="BE3" i="56"/>
  <c r="BE81" i="49"/>
  <c r="BE62" i="49" s="1"/>
  <c r="BE63" i="49" s="1"/>
  <c r="BE81" i="46"/>
  <c r="BE62" i="46" s="1"/>
  <c r="BE63" i="46" s="1"/>
  <c r="BF72" i="33"/>
  <c r="BF8" i="55"/>
  <c r="BF107" i="1"/>
  <c r="BF107" i="41"/>
  <c r="BF106" i="41" s="1"/>
  <c r="BF109" i="41" s="1"/>
  <c r="BF103" i="41" s="1"/>
  <c r="BF107" i="42"/>
  <c r="BF106" i="42" s="1"/>
  <c r="BF109" i="42" s="1"/>
  <c r="BF103" i="42" s="1"/>
  <c r="BF107" i="43"/>
  <c r="BF106" i="43" s="1"/>
  <c r="BF109" i="43" s="1"/>
  <c r="BF103" i="43" s="1"/>
  <c r="BF107" i="45"/>
  <c r="BF106" i="45" s="1"/>
  <c r="BF109" i="45" s="1"/>
  <c r="BF103" i="45" s="1"/>
  <c r="BF107" i="32"/>
  <c r="BF106" i="32" s="1"/>
  <c r="BF109" i="32" s="1"/>
  <c r="BF103" i="32" s="1"/>
  <c r="BF107" i="48"/>
  <c r="BF106" i="48" s="1"/>
  <c r="BF109" i="48" s="1"/>
  <c r="BF103" i="48" s="1"/>
  <c r="BF107" i="40"/>
  <c r="BF106" i="40" s="1"/>
  <c r="BF109" i="40" s="1"/>
  <c r="BF103" i="40" s="1"/>
  <c r="BF107" i="49"/>
  <c r="BF106" i="49" s="1"/>
  <c r="BF109" i="49" s="1"/>
  <c r="BF103" i="49" s="1"/>
  <c r="BF107" i="46"/>
  <c r="BF106" i="46" s="1"/>
  <c r="BF109" i="46" s="1"/>
  <c r="BF103" i="46" s="1"/>
  <c r="BF107" i="44"/>
  <c r="BF106" i="44" s="1"/>
  <c r="BF109" i="44" s="1"/>
  <c r="BF103" i="44" s="1"/>
  <c r="BF107" i="47"/>
  <c r="BF106" i="47" s="1"/>
  <c r="BF109" i="47" s="1"/>
  <c r="BF103" i="47" s="1"/>
  <c r="BF101" i="46" l="1"/>
  <c r="BF217" i="33" s="1"/>
  <c r="BF66" i="46"/>
  <c r="BF101" i="49"/>
  <c r="BF220" i="33" s="1"/>
  <c r="BF66" i="49"/>
  <c r="BF101" i="42"/>
  <c r="BF212" i="33" s="1"/>
  <c r="BF66" i="42"/>
  <c r="BF106" i="1"/>
  <c r="BF97" i="33"/>
  <c r="BF101" i="47"/>
  <c r="BF218" i="33" s="1"/>
  <c r="BF66" i="47"/>
  <c r="BF101" i="41"/>
  <c r="BF211" i="33" s="1"/>
  <c r="BF66" i="41"/>
  <c r="BE37" i="56"/>
  <c r="BE38" i="56" s="1"/>
  <c r="BE55" i="56"/>
  <c r="BE56" i="56" s="1"/>
  <c r="BE47" i="56"/>
  <c r="BE42" i="56"/>
  <c r="BE43" i="56" s="1"/>
  <c r="BF101" i="48"/>
  <c r="BF219" i="33" s="1"/>
  <c r="BF66" i="48"/>
  <c r="BE64" i="45"/>
  <c r="BE65" i="45" s="1"/>
  <c r="BE68" i="45" s="1"/>
  <c r="BE155" i="45"/>
  <c r="BF101" i="32"/>
  <c r="BF210" i="33" s="1"/>
  <c r="BF66" i="32"/>
  <c r="BE64" i="44"/>
  <c r="BE65" i="44" s="1"/>
  <c r="BE68" i="44" s="1"/>
  <c r="BE155" i="44"/>
  <c r="BF101" i="45"/>
  <c r="BF216" i="33" s="1"/>
  <c r="BF66" i="45"/>
  <c r="BE64" i="46"/>
  <c r="BE65" i="46" s="1"/>
  <c r="BE68" i="46" s="1"/>
  <c r="BE155" i="46"/>
  <c r="BE155" i="47"/>
  <c r="BE64" i="47"/>
  <c r="BE65" i="47" s="1"/>
  <c r="BE68" i="47" s="1"/>
  <c r="BE64" i="40"/>
  <c r="BE65" i="40" s="1"/>
  <c r="BE68" i="40" s="1"/>
  <c r="BE155" i="40"/>
  <c r="BE64" i="1"/>
  <c r="BE65" i="1" s="1"/>
  <c r="BE155" i="1"/>
  <c r="BF101" i="40"/>
  <c r="BF214" i="33" s="1"/>
  <c r="BF66" i="40"/>
  <c r="BF64" i="59"/>
  <c r="BE64" i="48"/>
  <c r="BE65" i="48" s="1"/>
  <c r="BE68" i="48" s="1"/>
  <c r="BE155" i="48"/>
  <c r="BE155" i="41"/>
  <c r="BE64" i="41"/>
  <c r="BE65" i="41" s="1"/>
  <c r="BE68" i="41" s="1"/>
  <c r="BF101" i="44"/>
  <c r="BF215" i="33" s="1"/>
  <c r="BF66" i="44"/>
  <c r="BF101" i="43"/>
  <c r="BF213" i="33" s="1"/>
  <c r="BF66" i="43"/>
  <c r="BF90" i="33"/>
  <c r="BF83" i="33"/>
  <c r="BE64" i="49"/>
  <c r="BE65" i="49" s="1"/>
  <c r="BE68" i="49" s="1"/>
  <c r="BE155" i="49"/>
  <c r="BE64" i="43"/>
  <c r="BE65" i="43" s="1"/>
  <c r="BE68" i="43" s="1"/>
  <c r="BE155" i="43"/>
  <c r="BE64" i="42"/>
  <c r="BE65" i="42" s="1"/>
  <c r="BE68" i="42" s="1"/>
  <c r="BE155" i="42"/>
  <c r="BE64" i="32"/>
  <c r="BE65" i="32" s="1"/>
  <c r="BE68" i="32" s="1"/>
  <c r="BE155" i="32"/>
  <c r="BE73" i="43" l="1"/>
  <c r="BF74" i="43" s="1"/>
  <c r="BE139" i="43"/>
  <c r="BE49" i="56"/>
  <c r="BF46" i="56"/>
  <c r="BE139" i="40"/>
  <c r="BE73" i="40"/>
  <c r="BF74" i="40" s="1"/>
  <c r="BE139" i="32"/>
  <c r="BE73" i="32"/>
  <c r="BF74" i="32" s="1"/>
  <c r="BE60" i="56"/>
  <c r="BE133" i="33" s="1"/>
  <c r="BE59" i="56"/>
  <c r="BE139" i="42"/>
  <c r="BE73" i="42"/>
  <c r="BF74" i="42" s="1"/>
  <c r="BE139" i="41"/>
  <c r="BE73" i="41"/>
  <c r="BF74" i="41" s="1"/>
  <c r="BE84" i="48"/>
  <c r="BE139" i="48"/>
  <c r="BE73" i="48"/>
  <c r="BF74" i="48" s="1"/>
  <c r="BE73" i="47"/>
  <c r="BF74" i="47" s="1"/>
  <c r="BE139" i="47"/>
  <c r="BE84" i="44"/>
  <c r="BE139" i="44"/>
  <c r="BE73" i="44"/>
  <c r="BF74" i="44" s="1"/>
  <c r="BF41" i="56"/>
  <c r="BE73" i="49"/>
  <c r="BF74" i="49" s="1"/>
  <c r="BE139" i="49"/>
  <c r="BE139" i="46"/>
  <c r="BE73" i="46"/>
  <c r="BF74" i="46" s="1"/>
  <c r="BE139" i="45"/>
  <c r="BE73" i="45"/>
  <c r="BF74" i="45" s="1"/>
  <c r="BE52" i="56"/>
  <c r="BF96" i="33"/>
  <c r="BF104" i="33" s="1"/>
  <c r="BF109" i="1"/>
  <c r="BF103" i="1" s="1"/>
  <c r="BE43" i="33"/>
  <c r="BE68" i="1"/>
  <c r="BF278" i="51" l="1"/>
  <c r="BF85" i="41"/>
  <c r="BF61" i="41"/>
  <c r="BE84" i="45"/>
  <c r="BE84" i="47"/>
  <c r="BE46" i="33"/>
  <c r="BE49" i="59" s="1"/>
  <c r="BE139" i="1"/>
  <c r="BE73" i="1"/>
  <c r="BF74" i="1" s="1"/>
  <c r="BF284" i="51"/>
  <c r="BF85" i="46"/>
  <c r="BF61" i="46"/>
  <c r="BE38" i="33"/>
  <c r="BE40" i="33"/>
  <c r="BE42" i="33"/>
  <c r="BE47" i="59" s="1"/>
  <c r="BE44" i="33"/>
  <c r="BF101" i="1"/>
  <c r="BF209" i="33" s="1"/>
  <c r="BF66" i="1"/>
  <c r="BE84" i="42"/>
  <c r="BE132" i="33"/>
  <c r="BE75" i="59" s="1"/>
  <c r="BE61" i="56"/>
  <c r="BE84" i="32"/>
  <c r="BF286" i="51"/>
  <c r="BF85" i="48"/>
  <c r="BF61" i="48"/>
  <c r="BE84" i="41"/>
  <c r="BF277" i="51"/>
  <c r="BF85" i="32"/>
  <c r="BF61" i="32"/>
  <c r="BE48" i="56"/>
  <c r="BE87" i="48"/>
  <c r="BE88" i="48"/>
  <c r="BF287" i="51"/>
  <c r="BF85" i="49"/>
  <c r="BF61" i="49"/>
  <c r="BE87" i="44"/>
  <c r="BE88" i="44"/>
  <c r="BF279" i="51"/>
  <c r="BF85" i="42"/>
  <c r="BF61" i="42"/>
  <c r="BE84" i="46"/>
  <c r="BF281" i="51"/>
  <c r="BF85" i="40"/>
  <c r="BF61" i="40"/>
  <c r="BE84" i="49"/>
  <c r="BF280" i="51"/>
  <c r="BF85" i="43"/>
  <c r="BF61" i="43"/>
  <c r="BF285" i="51"/>
  <c r="BF85" i="47"/>
  <c r="BF61" i="47"/>
  <c r="BF283" i="51"/>
  <c r="BF85" i="45"/>
  <c r="BF61" i="45"/>
  <c r="BE84" i="40"/>
  <c r="BF282" i="51"/>
  <c r="BF85" i="44"/>
  <c r="BF61" i="44"/>
  <c r="BE84" i="43"/>
  <c r="DW57" i="57" l="1"/>
  <c r="BF77" i="46"/>
  <c r="BF67" i="46"/>
  <c r="BF128" i="46"/>
  <c r="BF78" i="46"/>
  <c r="BF112" i="46"/>
  <c r="DW58" i="57"/>
  <c r="BF67" i="47"/>
  <c r="BF128" i="47"/>
  <c r="BF77" i="47"/>
  <c r="BF78" i="47"/>
  <c r="BF112" i="47"/>
  <c r="BE134" i="33"/>
  <c r="BE76" i="59" s="1"/>
  <c r="BE62" i="56"/>
  <c r="BE135" i="33" s="1"/>
  <c r="DW54" i="57"/>
  <c r="BF67" i="40"/>
  <c r="BF77" i="40"/>
  <c r="BF78" i="40"/>
  <c r="BF128" i="40"/>
  <c r="BF112" i="40"/>
  <c r="BE87" i="32"/>
  <c r="BE88" i="32"/>
  <c r="BE210" i="51"/>
  <c r="BE226" i="51" s="1"/>
  <c r="BE132" i="44"/>
  <c r="BE133" i="44" s="1"/>
  <c r="BE134" i="44" s="1"/>
  <c r="BD79" i="44" s="1"/>
  <c r="BE148" i="44" s="1"/>
  <c r="BE90" i="44"/>
  <c r="BD129" i="44"/>
  <c r="BD131" i="44" s="1"/>
  <c r="BD140" i="44" s="1"/>
  <c r="BE130" i="44"/>
  <c r="BE87" i="47"/>
  <c r="BE88" i="47"/>
  <c r="BE87" i="49"/>
  <c r="BE88" i="49"/>
  <c r="BE88" i="42"/>
  <c r="BE87" i="42"/>
  <c r="DW52" i="57"/>
  <c r="BF77" i="42"/>
  <c r="BF128" i="42"/>
  <c r="BF78" i="42"/>
  <c r="BF67" i="42"/>
  <c r="BF112" i="42"/>
  <c r="BF276" i="51"/>
  <c r="BF85" i="1"/>
  <c r="BF49" i="33" s="1"/>
  <c r="BF51" i="59" s="1"/>
  <c r="BF61" i="1"/>
  <c r="DW55" i="57"/>
  <c r="BF67" i="44"/>
  <c r="BF78" i="44"/>
  <c r="BF77" i="44"/>
  <c r="BF128" i="44"/>
  <c r="BF112" i="44"/>
  <c r="BE87" i="45"/>
  <c r="BE88" i="45"/>
  <c r="BE88" i="41"/>
  <c r="BE87" i="41"/>
  <c r="BE88" i="43"/>
  <c r="BE87" i="43"/>
  <c r="DW51" i="57"/>
  <c r="BF67" i="41"/>
  <c r="BF128" i="41"/>
  <c r="BF78" i="41"/>
  <c r="BF77" i="41"/>
  <c r="BF112" i="41"/>
  <c r="DW60" i="57"/>
  <c r="BF67" i="49"/>
  <c r="BF77" i="49"/>
  <c r="BF128" i="49"/>
  <c r="BF78" i="49"/>
  <c r="BF112" i="49"/>
  <c r="BE88" i="40"/>
  <c r="BE87" i="40"/>
  <c r="BE83" i="40"/>
  <c r="DW59" i="57"/>
  <c r="BF67" i="48"/>
  <c r="BF128" i="48"/>
  <c r="BF78" i="48"/>
  <c r="BF77" i="48"/>
  <c r="BF112" i="48"/>
  <c r="DW53" i="57"/>
  <c r="BF67" i="43"/>
  <c r="BF78" i="43"/>
  <c r="BF128" i="43"/>
  <c r="BF77" i="43"/>
  <c r="BF112" i="43"/>
  <c r="BE87" i="46"/>
  <c r="BE88" i="46"/>
  <c r="BE84" i="1"/>
  <c r="DW56" i="57"/>
  <c r="BF67" i="45"/>
  <c r="BF128" i="45"/>
  <c r="BF78" i="45"/>
  <c r="BF77" i="45"/>
  <c r="BF112" i="45"/>
  <c r="DW50" i="57"/>
  <c r="BF78" i="32"/>
  <c r="BF67" i="32"/>
  <c r="BF128" i="32"/>
  <c r="BF77" i="32"/>
  <c r="BF112" i="32"/>
  <c r="BE214" i="51"/>
  <c r="BE230" i="51" s="1"/>
  <c r="BE132" i="48"/>
  <c r="BE133" i="48" s="1"/>
  <c r="BE134" i="48" s="1"/>
  <c r="BD79" i="48" s="1"/>
  <c r="BE148" i="48" s="1"/>
  <c r="BE90" i="48"/>
  <c r="BE130" i="48"/>
  <c r="BD129" i="48"/>
  <c r="BD131" i="48" s="1"/>
  <c r="BD140" i="48" s="1"/>
  <c r="BF116" i="40" l="1"/>
  <c r="BF119" i="40"/>
  <c r="BF114" i="40"/>
  <c r="BF115" i="40" s="1"/>
  <c r="BE206" i="51"/>
  <c r="BE222" i="51" s="1"/>
  <c r="BE132" i="41"/>
  <c r="BE133" i="41" s="1"/>
  <c r="BE134" i="41" s="1"/>
  <c r="BD79" i="41" s="1"/>
  <c r="BE148" i="41" s="1"/>
  <c r="BE90" i="41"/>
  <c r="BD129" i="41"/>
  <c r="BD131" i="41" s="1"/>
  <c r="BD140" i="41" s="1"/>
  <c r="BE130" i="41"/>
  <c r="BF116" i="46"/>
  <c r="BF119" i="46"/>
  <c r="BF114" i="46"/>
  <c r="BF115" i="46" s="1"/>
  <c r="BE211" i="51"/>
  <c r="BE227" i="51" s="1"/>
  <c r="BE132" i="45"/>
  <c r="BE133" i="45" s="1"/>
  <c r="BE134" i="45" s="1"/>
  <c r="BD79" i="45" s="1"/>
  <c r="BE148" i="45" s="1"/>
  <c r="BE90" i="45"/>
  <c r="BE130" i="45"/>
  <c r="BD129" i="45"/>
  <c r="BD131" i="45" s="1"/>
  <c r="BD140" i="45" s="1"/>
  <c r="BF119" i="48"/>
  <c r="BF116" i="48"/>
  <c r="BF114" i="48"/>
  <c r="BF115" i="48" s="1"/>
  <c r="BF119" i="45"/>
  <c r="BF116" i="45"/>
  <c r="BF114" i="45"/>
  <c r="BF115" i="45" s="1"/>
  <c r="BE207" i="51"/>
  <c r="BE223" i="51" s="1"/>
  <c r="BE90" i="42"/>
  <c r="BE132" i="42"/>
  <c r="BE133" i="42" s="1"/>
  <c r="BE134" i="42" s="1"/>
  <c r="BD79" i="42" s="1"/>
  <c r="BE148" i="42" s="1"/>
  <c r="BE130" i="42"/>
  <c r="BD129" i="42"/>
  <c r="BD131" i="42" s="1"/>
  <c r="BD140" i="42" s="1"/>
  <c r="BF116" i="32"/>
  <c r="BF119" i="32"/>
  <c r="BF114" i="32"/>
  <c r="BF115" i="32" s="1"/>
  <c r="BE209" i="51"/>
  <c r="BE225" i="51" s="1"/>
  <c r="BE132" i="40"/>
  <c r="BE133" i="40" s="1"/>
  <c r="BE134" i="40" s="1"/>
  <c r="BD79" i="40" s="1"/>
  <c r="BE148" i="40" s="1"/>
  <c r="BE90" i="40"/>
  <c r="BD129" i="40"/>
  <c r="BD131" i="40" s="1"/>
  <c r="BD140" i="40" s="1"/>
  <c r="BE130" i="40"/>
  <c r="BE205" i="51"/>
  <c r="BE221" i="51" s="1"/>
  <c r="BE132" i="32"/>
  <c r="BE133" i="32" s="1"/>
  <c r="BE134" i="32" s="1"/>
  <c r="BD79" i="32" s="1"/>
  <c r="BE148" i="32" s="1"/>
  <c r="BE90" i="32"/>
  <c r="BD129" i="32"/>
  <c r="BD131" i="32" s="1"/>
  <c r="BD140" i="32" s="1"/>
  <c r="BE130" i="32"/>
  <c r="BF288" i="51"/>
  <c r="BF116" i="41"/>
  <c r="BF119" i="41"/>
  <c r="BF114" i="41"/>
  <c r="BF115" i="41" s="1"/>
  <c r="BE212" i="51"/>
  <c r="BE228" i="51" s="1"/>
  <c r="BE132" i="46"/>
  <c r="BE133" i="46" s="1"/>
  <c r="BE134" i="46" s="1"/>
  <c r="BD79" i="46" s="1"/>
  <c r="BE148" i="46" s="1"/>
  <c r="BE90" i="46"/>
  <c r="BE130" i="46"/>
  <c r="BD129" i="46"/>
  <c r="BD131" i="46" s="1"/>
  <c r="BD140" i="46" s="1"/>
  <c r="BE213" i="51"/>
  <c r="BE229" i="51" s="1"/>
  <c r="BE132" i="47"/>
  <c r="BE133" i="47" s="1"/>
  <c r="BE134" i="47" s="1"/>
  <c r="BD79" i="47" s="1"/>
  <c r="BE148" i="47" s="1"/>
  <c r="BE90" i="47"/>
  <c r="BD129" i="47"/>
  <c r="BD131" i="47" s="1"/>
  <c r="BD140" i="47" s="1"/>
  <c r="BE130" i="47"/>
  <c r="DW49" i="57"/>
  <c r="DW61" i="57" s="1"/>
  <c r="BF39" i="33"/>
  <c r="BF67" i="1"/>
  <c r="BF45" i="33" s="1"/>
  <c r="BF77" i="1"/>
  <c r="BF78" i="1"/>
  <c r="BF128" i="1"/>
  <c r="BF112" i="1"/>
  <c r="BE215" i="51"/>
  <c r="BE231" i="51" s="1"/>
  <c r="BE90" i="49"/>
  <c r="BE132" i="49"/>
  <c r="BE133" i="49" s="1"/>
  <c r="BE134" i="49" s="1"/>
  <c r="BD79" i="49" s="1"/>
  <c r="BE148" i="49" s="1"/>
  <c r="BD129" i="49"/>
  <c r="BD131" i="49" s="1"/>
  <c r="BD140" i="49" s="1"/>
  <c r="BE130" i="49"/>
  <c r="BF116" i="44"/>
  <c r="BF119" i="44"/>
  <c r="BF114" i="44"/>
  <c r="BF115" i="44" s="1"/>
  <c r="BE93" i="48"/>
  <c r="BE94" i="48" s="1"/>
  <c r="BE91" i="48"/>
  <c r="BF119" i="49"/>
  <c r="BF116" i="49"/>
  <c r="BF114" i="49"/>
  <c r="BF115" i="49" s="1"/>
  <c r="BF119" i="47"/>
  <c r="BF116" i="47"/>
  <c r="BF114" i="47"/>
  <c r="BF115" i="47" s="1"/>
  <c r="BE48" i="33"/>
  <c r="BE87" i="1"/>
  <c r="BE51" i="33" s="1"/>
  <c r="BE52" i="59" s="1"/>
  <c r="BE88" i="1"/>
  <c r="BF116" i="43"/>
  <c r="BF119" i="43"/>
  <c r="BF114" i="43"/>
  <c r="BF115" i="43" s="1"/>
  <c r="BE93" i="44"/>
  <c r="BE94" i="44" s="1"/>
  <c r="BE91" i="44"/>
  <c r="BE77" i="59"/>
  <c r="BF50" i="32"/>
  <c r="BF50" i="42"/>
  <c r="BF50" i="43"/>
  <c r="BF50" i="47"/>
  <c r="BF50" i="40"/>
  <c r="BF50" i="41"/>
  <c r="BF50" i="48"/>
  <c r="BF50" i="44"/>
  <c r="BF50" i="1"/>
  <c r="BF50" i="45"/>
  <c r="BF50" i="49"/>
  <c r="BF50" i="46"/>
  <c r="BF116" i="42"/>
  <c r="BF119" i="42"/>
  <c r="BF114" i="42"/>
  <c r="BF115" i="42" s="1"/>
  <c r="BE208" i="51"/>
  <c r="BE224" i="51" s="1"/>
  <c r="BE132" i="43"/>
  <c r="BE133" i="43" s="1"/>
  <c r="BE134" i="43" s="1"/>
  <c r="BD79" i="43" s="1"/>
  <c r="BE148" i="43" s="1"/>
  <c r="BE90" i="43"/>
  <c r="BE130" i="43"/>
  <c r="BD129" i="43"/>
  <c r="BD131" i="43" s="1"/>
  <c r="BD140" i="43" s="1"/>
  <c r="BF124" i="45" l="1"/>
  <c r="BF121" i="45"/>
  <c r="BF102" i="45"/>
  <c r="BF71" i="45" s="1"/>
  <c r="BF70" i="45" s="1"/>
  <c r="BF102" i="44"/>
  <c r="BF71" i="44" s="1"/>
  <c r="BF70" i="44" s="1"/>
  <c r="BF121" i="44"/>
  <c r="BF124" i="44"/>
  <c r="BF121" i="43"/>
  <c r="BF102" i="43"/>
  <c r="BF71" i="43" s="1"/>
  <c r="BF70" i="43" s="1"/>
  <c r="BF124" i="43"/>
  <c r="BE93" i="47"/>
  <c r="BE94" i="47" s="1"/>
  <c r="BE91" i="47"/>
  <c r="BE50" i="59"/>
  <c r="BE53" i="33"/>
  <c r="BE54" i="59" s="1"/>
  <c r="BE87" i="33"/>
  <c r="BE52" i="33"/>
  <c r="BE53" i="59" s="1"/>
  <c r="BE369" i="33"/>
  <c r="BE375" i="33" s="1"/>
  <c r="BE376" i="33" s="1"/>
  <c r="BF102" i="48"/>
  <c r="BF71" i="48" s="1"/>
  <c r="BF70" i="48" s="1"/>
  <c r="BF124" i="48"/>
  <c r="BF121" i="48"/>
  <c r="BE93" i="45"/>
  <c r="BE94" i="45" s="1"/>
  <c r="BE91" i="45"/>
  <c r="BF48" i="59"/>
  <c r="BF291" i="51"/>
  <c r="BF294" i="51"/>
  <c r="BF298" i="51"/>
  <c r="BF293" i="51"/>
  <c r="BF301" i="51"/>
  <c r="BF297" i="51"/>
  <c r="BF300" i="51"/>
  <c r="BF299" i="51"/>
  <c r="BF292" i="51"/>
  <c r="BF295" i="51"/>
  <c r="BF296" i="51"/>
  <c r="BF121" i="42"/>
  <c r="BF124" i="42"/>
  <c r="BF102" i="42"/>
  <c r="BF71" i="42" s="1"/>
  <c r="BF70" i="42" s="1"/>
  <c r="BE93" i="41"/>
  <c r="BE94" i="41" s="1"/>
  <c r="BE91" i="41"/>
  <c r="BF121" i="32"/>
  <c r="BF124" i="32"/>
  <c r="BF102" i="32"/>
  <c r="BF71" i="32" s="1"/>
  <c r="BF70" i="32" s="1"/>
  <c r="BE93" i="43"/>
  <c r="BE94" i="43" s="1"/>
  <c r="BE91" i="43"/>
  <c r="BE204" i="51"/>
  <c r="BE220" i="51" s="1"/>
  <c r="BE132" i="1"/>
  <c r="BE133" i="1" s="1"/>
  <c r="BE134" i="1" s="1"/>
  <c r="BE90" i="1"/>
  <c r="BD129" i="1"/>
  <c r="BE130" i="1"/>
  <c r="BF102" i="47"/>
  <c r="BF71" i="47" s="1"/>
  <c r="BF70" i="47" s="1"/>
  <c r="BF124" i="47"/>
  <c r="BF121" i="47"/>
  <c r="BF124" i="49"/>
  <c r="BF121" i="49"/>
  <c r="BF102" i="49"/>
  <c r="BF71" i="49" s="1"/>
  <c r="BF70" i="49" s="1"/>
  <c r="BF290" i="51"/>
  <c r="BE93" i="42"/>
  <c r="BE94" i="42" s="1"/>
  <c r="BE91" i="42"/>
  <c r="BE93" i="49"/>
  <c r="BE94" i="49" s="1"/>
  <c r="BE91" i="49"/>
  <c r="BE93" i="46"/>
  <c r="BE94" i="46" s="1"/>
  <c r="BE91" i="46"/>
  <c r="BF121" i="46"/>
  <c r="BF124" i="46"/>
  <c r="BF102" i="46"/>
  <c r="BF71" i="46" s="1"/>
  <c r="BF70" i="46" s="1"/>
  <c r="BE93" i="40"/>
  <c r="BE94" i="40" s="1"/>
  <c r="BE91" i="40"/>
  <c r="BF121" i="40"/>
  <c r="BF124" i="40"/>
  <c r="BF102" i="40"/>
  <c r="BF71" i="40" s="1"/>
  <c r="BF70" i="40" s="1"/>
  <c r="BF121" i="41"/>
  <c r="BF124" i="41"/>
  <c r="BF102" i="41"/>
  <c r="BF71" i="41" s="1"/>
  <c r="BF70" i="41" s="1"/>
  <c r="BE93" i="32"/>
  <c r="BE94" i="32" s="1"/>
  <c r="BE91" i="32"/>
  <c r="BF119" i="1"/>
  <c r="BF116" i="1"/>
  <c r="BF114" i="1"/>
  <c r="BF115" i="1" s="1"/>
  <c r="BF121" i="1" l="1"/>
  <c r="BF124" i="33" s="1"/>
  <c r="BF101" i="33" s="1"/>
  <c r="BF102" i="1"/>
  <c r="BF71" i="1" s="1"/>
  <c r="BF124" i="1"/>
  <c r="BF166" i="33"/>
  <c r="BF86" i="49"/>
  <c r="BF164" i="33"/>
  <c r="BF86" i="47"/>
  <c r="BF160" i="33"/>
  <c r="BF86" i="40"/>
  <c r="BE136" i="1"/>
  <c r="BD79" i="1"/>
  <c r="BE148" i="1" s="1"/>
  <c r="BF158" i="33"/>
  <c r="BF86" i="42"/>
  <c r="BF304" i="51"/>
  <c r="BF305" i="51"/>
  <c r="BF309" i="51" s="1"/>
  <c r="BF157" i="33"/>
  <c r="BF86" i="41"/>
  <c r="BD131" i="1"/>
  <c r="BD140" i="1" s="1"/>
  <c r="BD137" i="1"/>
  <c r="BF163" i="33"/>
  <c r="BF86" i="46"/>
  <c r="BF156" i="33"/>
  <c r="BF86" i="32"/>
  <c r="BF161" i="33"/>
  <c r="BF86" i="44"/>
  <c r="BE93" i="1"/>
  <c r="BE94" i="1" s="1"/>
  <c r="BE91" i="1"/>
  <c r="BF165" i="33"/>
  <c r="BF86" i="48"/>
  <c r="BF159" i="33"/>
  <c r="BF86" i="43"/>
  <c r="BF162" i="33"/>
  <c r="BF86" i="45"/>
  <c r="BF246" i="33" l="1"/>
  <c r="BF231" i="33"/>
  <c r="BF245" i="33"/>
  <c r="BF230" i="33"/>
  <c r="BF240" i="33"/>
  <c r="BF225" i="33"/>
  <c r="BF241" i="33"/>
  <c r="BF226" i="33"/>
  <c r="BF249" i="33"/>
  <c r="BF234" i="33"/>
  <c r="BF250" i="33"/>
  <c r="BF235" i="33"/>
  <c r="BF242" i="33"/>
  <c r="BF227" i="33"/>
  <c r="BF155" i="33"/>
  <c r="BF86" i="1"/>
  <c r="BF243" i="33"/>
  <c r="BF228" i="33"/>
  <c r="BF308" i="51"/>
  <c r="BF310" i="51" s="1"/>
  <c r="BF306" i="51"/>
  <c r="BF244" i="33"/>
  <c r="BF229" i="33"/>
  <c r="BF56" i="33"/>
  <c r="BF70" i="1"/>
  <c r="BF5" i="59" s="1"/>
  <c r="BF247" i="33"/>
  <c r="BF232" i="33"/>
  <c r="BF248" i="33"/>
  <c r="BF233" i="33"/>
  <c r="BF56" i="59" l="1"/>
  <c r="BF57" i="33"/>
  <c r="BF57" i="59" s="1"/>
  <c r="BF64" i="33"/>
  <c r="BF184" i="33"/>
  <c r="BF167" i="33"/>
  <c r="BF239" i="33"/>
  <c r="BF251" i="33" s="1"/>
  <c r="BF224" i="33"/>
  <c r="BF236" i="33" s="1"/>
  <c r="BF346" i="51"/>
  <c r="BF348" i="51"/>
  <c r="BF351" i="51"/>
  <c r="BF354" i="51"/>
  <c r="BF350" i="51"/>
  <c r="BF355" i="51"/>
  <c r="BF349" i="51"/>
  <c r="BF347" i="51"/>
  <c r="BF344" i="51"/>
  <c r="BF353" i="51"/>
  <c r="BF352" i="51"/>
  <c r="BF345" i="51"/>
  <c r="BF55" i="59"/>
  <c r="BF55" i="33"/>
  <c r="BG59" i="33"/>
  <c r="BG60" i="33" l="1"/>
  <c r="BH61" i="33"/>
  <c r="BF71" i="33"/>
  <c r="BF113" i="33"/>
  <c r="BF119" i="33" s="1"/>
  <c r="BF186" i="33"/>
  <c r="BF185" i="33"/>
  <c r="BF114" i="33" s="1"/>
  <c r="BF61" i="59"/>
  <c r="BF65" i="33"/>
  <c r="BG84" i="33" s="1"/>
  <c r="BG9" i="55" l="1"/>
  <c r="BG91" i="33"/>
  <c r="BF63" i="59"/>
  <c r="BF70" i="33"/>
  <c r="BH59" i="59"/>
  <c r="BI62" i="33"/>
  <c r="BI60" i="59" s="1"/>
  <c r="BG58" i="59"/>
  <c r="BG4" i="56"/>
  <c r="BF62" i="59" l="1"/>
  <c r="BF81" i="1"/>
  <c r="BF62" i="1" s="1"/>
  <c r="BF63" i="1" s="1"/>
  <c r="BF81" i="42"/>
  <c r="BF62" i="42" s="1"/>
  <c r="BF63" i="42" s="1"/>
  <c r="BF81" i="41"/>
  <c r="BF62" i="41" s="1"/>
  <c r="BF63" i="41" s="1"/>
  <c r="BF81" i="43"/>
  <c r="BF62" i="43" s="1"/>
  <c r="BF63" i="43" s="1"/>
  <c r="BF81" i="40"/>
  <c r="BF62" i="40" s="1"/>
  <c r="BF63" i="40" s="1"/>
  <c r="BF81" i="45"/>
  <c r="BF62" i="45" s="1"/>
  <c r="BF63" i="45" s="1"/>
  <c r="BF81" i="32"/>
  <c r="BF62" i="32" s="1"/>
  <c r="BF63" i="32" s="1"/>
  <c r="BF81" i="47"/>
  <c r="BF62" i="47" s="1"/>
  <c r="BF63" i="47" s="1"/>
  <c r="BF81" i="46"/>
  <c r="BF62" i="46" s="1"/>
  <c r="BF63" i="46" s="1"/>
  <c r="BF3" i="56"/>
  <c r="BF81" i="44"/>
  <c r="BF62" i="44" s="1"/>
  <c r="BF63" i="44" s="1"/>
  <c r="BF81" i="49"/>
  <c r="BF62" i="49" s="1"/>
  <c r="BF63" i="49" s="1"/>
  <c r="BF81" i="48"/>
  <c r="BF62" i="48" s="1"/>
  <c r="BF63" i="48" s="1"/>
  <c r="BG72" i="33"/>
  <c r="BG8" i="55"/>
  <c r="BG107" i="1"/>
  <c r="BG107" i="42"/>
  <c r="BG106" i="42" s="1"/>
  <c r="BG109" i="42" s="1"/>
  <c r="BG103" i="42" s="1"/>
  <c r="BG107" i="32"/>
  <c r="BG106" i="32" s="1"/>
  <c r="BG109" i="32" s="1"/>
  <c r="BG103" i="32" s="1"/>
  <c r="BG107" i="41"/>
  <c r="BG106" i="41" s="1"/>
  <c r="BG109" i="41" s="1"/>
  <c r="BG103" i="41" s="1"/>
  <c r="BG107" i="43"/>
  <c r="BG106" i="43" s="1"/>
  <c r="BG109" i="43" s="1"/>
  <c r="BG103" i="43" s="1"/>
  <c r="BG107" i="40"/>
  <c r="BG106" i="40" s="1"/>
  <c r="BG109" i="40" s="1"/>
  <c r="BG103" i="40" s="1"/>
  <c r="BG107" i="45"/>
  <c r="BG106" i="45" s="1"/>
  <c r="BG109" i="45" s="1"/>
  <c r="BG103" i="45" s="1"/>
  <c r="BG107" i="48"/>
  <c r="BG106" i="48" s="1"/>
  <c r="BG109" i="48" s="1"/>
  <c r="BG103" i="48" s="1"/>
  <c r="BG107" i="49"/>
  <c r="BG106" i="49" s="1"/>
  <c r="BG109" i="49" s="1"/>
  <c r="BG103" i="49" s="1"/>
  <c r="BG107" i="44"/>
  <c r="BG106" i="44" s="1"/>
  <c r="BG109" i="44" s="1"/>
  <c r="BG103" i="44" s="1"/>
  <c r="BG107" i="46"/>
  <c r="BG106" i="46" s="1"/>
  <c r="BG109" i="46" s="1"/>
  <c r="BG103" i="46" s="1"/>
  <c r="BG107" i="47"/>
  <c r="BG106" i="47" s="1"/>
  <c r="BG109" i="47" s="1"/>
  <c r="BG103" i="47" s="1"/>
  <c r="BG101" i="43" l="1"/>
  <c r="BG213" i="33" s="1"/>
  <c r="BG66" i="43"/>
  <c r="BG101" i="49"/>
  <c r="BG220" i="33" s="1"/>
  <c r="BG66" i="49"/>
  <c r="BG90" i="33"/>
  <c r="BG83" i="33"/>
  <c r="BG101" i="40"/>
  <c r="BG214" i="33" s="1"/>
  <c r="BG66" i="40"/>
  <c r="BG64" i="59"/>
  <c r="BG101" i="47"/>
  <c r="BG218" i="33" s="1"/>
  <c r="BG66" i="47"/>
  <c r="BG101" i="45"/>
  <c r="BG216" i="33" s="1"/>
  <c r="BG66" i="45"/>
  <c r="BG106" i="1"/>
  <c r="BG97" i="33"/>
  <c r="BF64" i="46"/>
  <c r="BF65" i="46" s="1"/>
  <c r="BF68" i="46" s="1"/>
  <c r="BF155" i="46"/>
  <c r="BG101" i="41"/>
  <c r="BG211" i="33" s="1"/>
  <c r="BG66" i="41"/>
  <c r="BF64" i="32"/>
  <c r="BF65" i="32" s="1"/>
  <c r="BF68" i="32" s="1"/>
  <c r="BF155" i="32"/>
  <c r="BG101" i="44"/>
  <c r="BG215" i="33" s="1"/>
  <c r="BG66" i="44"/>
  <c r="BF64" i="40"/>
  <c r="BF65" i="40" s="1"/>
  <c r="BF68" i="40" s="1"/>
  <c r="BF155" i="40"/>
  <c r="BG101" i="48"/>
  <c r="BG219" i="33" s="1"/>
  <c r="BG66" i="48"/>
  <c r="BF64" i="48"/>
  <c r="BF65" i="48" s="1"/>
  <c r="BF68" i="48" s="1"/>
  <c r="BF155" i="48"/>
  <c r="BF155" i="41"/>
  <c r="BF64" i="41"/>
  <c r="BF65" i="41" s="1"/>
  <c r="BF68" i="41" s="1"/>
  <c r="BG101" i="32"/>
  <c r="BG210" i="33" s="1"/>
  <c r="BG66" i="32"/>
  <c r="BF64" i="44"/>
  <c r="BF65" i="44" s="1"/>
  <c r="BF68" i="44" s="1"/>
  <c r="BF155" i="44"/>
  <c r="BF37" i="56"/>
  <c r="BF38" i="56" s="1"/>
  <c r="BF55" i="56"/>
  <c r="BF56" i="56" s="1"/>
  <c r="BF47" i="56"/>
  <c r="BF42" i="56"/>
  <c r="BF43" i="56" s="1"/>
  <c r="BF64" i="42"/>
  <c r="BF65" i="42" s="1"/>
  <c r="BF68" i="42" s="1"/>
  <c r="BF155" i="42"/>
  <c r="BG101" i="46"/>
  <c r="BG217" i="33" s="1"/>
  <c r="BG66" i="46"/>
  <c r="BG101" i="42"/>
  <c r="BG212" i="33" s="1"/>
  <c r="BG66" i="42"/>
  <c r="BF64" i="49"/>
  <c r="BF65" i="49" s="1"/>
  <c r="BF68" i="49" s="1"/>
  <c r="BF155" i="49"/>
  <c r="BF155" i="47"/>
  <c r="BF64" i="47"/>
  <c r="BF65" i="47" s="1"/>
  <c r="BF68" i="47" s="1"/>
  <c r="BF64" i="45"/>
  <c r="BF65" i="45" s="1"/>
  <c r="BF68" i="45" s="1"/>
  <c r="BF155" i="45"/>
  <c r="BF64" i="43"/>
  <c r="BF65" i="43" s="1"/>
  <c r="BF68" i="43" s="1"/>
  <c r="BF155" i="43"/>
  <c r="BF64" i="1"/>
  <c r="BF65" i="1" s="1"/>
  <c r="BF155" i="1"/>
  <c r="BF139" i="45" l="1"/>
  <c r="BF73" i="45"/>
  <c r="BG74" i="45" s="1"/>
  <c r="BG104" i="33"/>
  <c r="BF139" i="32"/>
  <c r="BF73" i="32"/>
  <c r="BG74" i="32" s="1"/>
  <c r="BF139" i="40"/>
  <c r="BF73" i="40"/>
  <c r="BG74" i="40" s="1"/>
  <c r="BF139" i="49"/>
  <c r="BF73" i="49"/>
  <c r="BG74" i="49" s="1"/>
  <c r="BF73" i="48"/>
  <c r="BG74" i="48" s="1"/>
  <c r="BF139" i="48"/>
  <c r="BF43" i="33"/>
  <c r="BF68" i="1"/>
  <c r="BF139" i="46"/>
  <c r="BF73" i="46"/>
  <c r="BG74" i="46" s="1"/>
  <c r="BF73" i="43"/>
  <c r="BG74" i="43" s="1"/>
  <c r="BF139" i="43"/>
  <c r="BG96" i="33"/>
  <c r="BG109" i="1"/>
  <c r="BG103" i="1" s="1"/>
  <c r="BF139" i="42"/>
  <c r="BF73" i="42"/>
  <c r="BG74" i="42" s="1"/>
  <c r="BF49" i="56"/>
  <c r="BG46" i="56"/>
  <c r="BF59" i="56"/>
  <c r="BF60" i="56"/>
  <c r="BF133" i="33" s="1"/>
  <c r="BF139" i="41"/>
  <c r="BF73" i="41"/>
  <c r="BG74" i="41" s="1"/>
  <c r="BF73" i="47"/>
  <c r="BG74" i="47" s="1"/>
  <c r="BF139" i="47"/>
  <c r="BG41" i="56"/>
  <c r="BF52" i="56"/>
  <c r="BF139" i="44"/>
  <c r="BF73" i="44"/>
  <c r="BG74" i="44" s="1"/>
  <c r="BG280" i="51" l="1"/>
  <c r="BG85" i="43"/>
  <c r="BG61" i="43"/>
  <c r="BG282" i="51"/>
  <c r="BG85" i="44"/>
  <c r="BG61" i="44"/>
  <c r="BG284" i="51"/>
  <c r="BG85" i="46"/>
  <c r="BG61" i="46"/>
  <c r="BG287" i="51"/>
  <c r="BG85" i="49"/>
  <c r="BG61" i="49"/>
  <c r="BF84" i="46"/>
  <c r="BF84" i="49"/>
  <c r="BF38" i="33"/>
  <c r="BF40" i="33"/>
  <c r="BF42" i="33"/>
  <c r="BF47" i="59" s="1"/>
  <c r="BF44" i="33"/>
  <c r="BG286" i="51"/>
  <c r="BG85" i="48"/>
  <c r="BG61" i="48"/>
  <c r="BF48" i="56"/>
  <c r="BG285" i="51"/>
  <c r="BG85" i="47"/>
  <c r="BG61" i="47"/>
  <c r="BF84" i="44"/>
  <c r="BF84" i="47"/>
  <c r="BF84" i="32"/>
  <c r="BG283" i="51"/>
  <c r="BG85" i="45"/>
  <c r="BG61" i="45"/>
  <c r="BF46" i="33"/>
  <c r="BF49" i="59" s="1"/>
  <c r="BF73" i="1"/>
  <c r="BG74" i="1" s="1"/>
  <c r="BF139" i="1"/>
  <c r="BF84" i="48"/>
  <c r="BG281" i="51"/>
  <c r="BG85" i="40"/>
  <c r="BG61" i="40"/>
  <c r="BF132" i="33"/>
  <c r="BF75" i="59" s="1"/>
  <c r="BF61" i="56"/>
  <c r="BF84" i="42"/>
  <c r="BF84" i="45"/>
  <c r="BG277" i="51"/>
  <c r="BG85" i="32"/>
  <c r="BG61" i="32"/>
  <c r="BG101" i="1"/>
  <c r="BG209" i="33" s="1"/>
  <c r="BG66" i="1"/>
  <c r="BF84" i="43"/>
  <c r="BG278" i="51"/>
  <c r="BG85" i="41"/>
  <c r="BG61" i="41"/>
  <c r="BF84" i="41"/>
  <c r="BF84" i="40"/>
  <c r="BG279" i="51"/>
  <c r="BG85" i="42"/>
  <c r="BG61" i="42"/>
  <c r="BF87" i="45" l="1"/>
  <c r="BF88" i="45"/>
  <c r="BF88" i="46"/>
  <c r="BF87" i="46"/>
  <c r="DX57" i="57"/>
  <c r="BG67" i="46"/>
  <c r="BG78" i="46"/>
  <c r="BG128" i="46"/>
  <c r="BG77" i="46"/>
  <c r="BG112" i="46"/>
  <c r="DX59" i="57"/>
  <c r="BG67" i="48"/>
  <c r="BG128" i="48"/>
  <c r="BG78" i="48"/>
  <c r="BG77" i="48"/>
  <c r="BG112" i="48"/>
  <c r="BF87" i="42"/>
  <c r="BF88" i="42"/>
  <c r="BG276" i="51"/>
  <c r="BG85" i="1"/>
  <c r="BG49" i="33" s="1"/>
  <c r="BG51" i="59" s="1"/>
  <c r="BG61" i="1"/>
  <c r="DX58" i="57"/>
  <c r="BG67" i="47"/>
  <c r="BG128" i="47"/>
  <c r="BG78" i="47"/>
  <c r="BG77" i="47"/>
  <c r="BG112" i="47"/>
  <c r="DX50" i="57"/>
  <c r="BG78" i="32"/>
  <c r="BG128" i="32"/>
  <c r="BG77" i="32"/>
  <c r="BG67" i="32"/>
  <c r="BG112" i="32"/>
  <c r="DX54" i="57"/>
  <c r="BG77" i="40"/>
  <c r="BG67" i="40"/>
  <c r="BG78" i="40"/>
  <c r="BG128" i="40"/>
  <c r="BG112" i="40"/>
  <c r="BF88" i="43"/>
  <c r="BF87" i="43"/>
  <c r="BF88" i="49"/>
  <c r="BF87" i="49"/>
  <c r="DX55" i="57"/>
  <c r="BG77" i="44"/>
  <c r="BG128" i="44"/>
  <c r="BG78" i="44"/>
  <c r="BG67" i="44"/>
  <c r="BG112" i="44"/>
  <c r="DX53" i="57"/>
  <c r="BG67" i="43"/>
  <c r="BG77" i="43"/>
  <c r="BG78" i="43"/>
  <c r="BG128" i="43"/>
  <c r="BG112" i="43"/>
  <c r="DX60" i="57"/>
  <c r="BG67" i="49"/>
  <c r="BG77" i="49"/>
  <c r="BG128" i="49"/>
  <c r="BG78" i="49"/>
  <c r="BG112" i="49"/>
  <c r="BF84" i="1"/>
  <c r="BF88" i="32"/>
  <c r="BF87" i="32"/>
  <c r="BF87" i="48"/>
  <c r="BF88" i="48"/>
  <c r="DX52" i="57"/>
  <c r="BG77" i="42"/>
  <c r="BG78" i="42"/>
  <c r="BG128" i="42"/>
  <c r="BG67" i="42"/>
  <c r="BG112" i="42"/>
  <c r="BF87" i="41"/>
  <c r="BF88" i="41"/>
  <c r="BF88" i="47"/>
  <c r="BF87" i="47"/>
  <c r="BF134" i="33"/>
  <c r="BF76" i="59" s="1"/>
  <c r="BF62" i="56"/>
  <c r="BF135" i="33" s="1"/>
  <c r="DX56" i="57"/>
  <c r="BG67" i="45"/>
  <c r="BG128" i="45"/>
  <c r="BG78" i="45"/>
  <c r="BG77" i="45"/>
  <c r="BG112" i="45"/>
  <c r="BF88" i="40"/>
  <c r="BF87" i="40"/>
  <c r="BF83" i="40"/>
  <c r="DX51" i="57"/>
  <c r="BG67" i="41"/>
  <c r="BG78" i="41"/>
  <c r="BG128" i="41"/>
  <c r="BG77" i="41"/>
  <c r="BG112" i="41"/>
  <c r="BF88" i="44"/>
  <c r="BF87" i="44"/>
  <c r="BF213" i="51" l="1"/>
  <c r="BF229" i="51" s="1"/>
  <c r="BF132" i="47"/>
  <c r="BF133" i="47" s="1"/>
  <c r="BF134" i="47" s="1"/>
  <c r="BE79" i="47" s="1"/>
  <c r="BF148" i="47" s="1"/>
  <c r="BF90" i="47"/>
  <c r="BE129" i="47"/>
  <c r="BE131" i="47" s="1"/>
  <c r="BE140" i="47" s="1"/>
  <c r="BF130" i="47"/>
  <c r="BF207" i="51"/>
  <c r="BF223" i="51" s="1"/>
  <c r="BF90" i="42"/>
  <c r="BF132" i="42"/>
  <c r="BF133" i="42" s="1"/>
  <c r="BF134" i="42" s="1"/>
  <c r="BE79" i="42" s="1"/>
  <c r="BF148" i="42" s="1"/>
  <c r="BF130" i="42"/>
  <c r="BE129" i="42"/>
  <c r="BE131" i="42" s="1"/>
  <c r="BE140" i="42" s="1"/>
  <c r="BF210" i="51"/>
  <c r="BF226" i="51" s="1"/>
  <c r="BF132" i="44"/>
  <c r="BF133" i="44" s="1"/>
  <c r="BF134" i="44" s="1"/>
  <c r="BE79" i="44" s="1"/>
  <c r="BF148" i="44" s="1"/>
  <c r="BF90" i="44"/>
  <c r="BE129" i="44"/>
  <c r="BE131" i="44" s="1"/>
  <c r="BE140" i="44" s="1"/>
  <c r="BF130" i="44"/>
  <c r="BF208" i="51"/>
  <c r="BF224" i="51" s="1"/>
  <c r="BF132" i="43"/>
  <c r="BF133" i="43" s="1"/>
  <c r="BF134" i="43" s="1"/>
  <c r="BE79" i="43" s="1"/>
  <c r="BF148" i="43" s="1"/>
  <c r="BF90" i="43"/>
  <c r="BF130" i="43"/>
  <c r="BE129" i="43"/>
  <c r="BE131" i="43" s="1"/>
  <c r="BE140" i="43" s="1"/>
  <c r="DX49" i="57"/>
  <c r="DX61" i="57" s="1"/>
  <c r="BG39" i="33"/>
  <c r="BG67" i="1"/>
  <c r="BG45" i="33" s="1"/>
  <c r="BG78" i="1"/>
  <c r="BG77" i="1"/>
  <c r="BG128" i="1"/>
  <c r="BG112" i="1"/>
  <c r="BF205" i="51"/>
  <c r="BF221" i="51" s="1"/>
  <c r="BF132" i="32"/>
  <c r="BF133" i="32" s="1"/>
  <c r="BF134" i="32" s="1"/>
  <c r="BE79" i="32" s="1"/>
  <c r="BF148" i="32" s="1"/>
  <c r="BF90" i="32"/>
  <c r="BF130" i="32"/>
  <c r="BE129" i="32"/>
  <c r="BE131" i="32" s="1"/>
  <c r="BE140" i="32" s="1"/>
  <c r="BG116" i="48"/>
  <c r="BG119" i="48"/>
  <c r="BG114" i="48"/>
  <c r="BG115" i="48" s="1"/>
  <c r="BG116" i="40"/>
  <c r="BG119" i="40"/>
  <c r="BG114" i="40"/>
  <c r="BG115" i="40" s="1"/>
  <c r="BG116" i="32"/>
  <c r="BG119" i="32"/>
  <c r="BG114" i="32"/>
  <c r="BG115" i="32" s="1"/>
  <c r="BG119" i="41"/>
  <c r="BG116" i="41"/>
  <c r="BG114" i="41"/>
  <c r="BG115" i="41" s="1"/>
  <c r="BG119" i="49"/>
  <c r="BG116" i="49"/>
  <c r="BG114" i="49"/>
  <c r="BG115" i="49" s="1"/>
  <c r="BF206" i="51"/>
  <c r="BF222" i="51" s="1"/>
  <c r="BF132" i="41"/>
  <c r="BF133" i="41" s="1"/>
  <c r="BF134" i="41" s="1"/>
  <c r="BE79" i="41" s="1"/>
  <c r="BF148" i="41" s="1"/>
  <c r="BF90" i="41"/>
  <c r="BF130" i="41"/>
  <c r="BE129" i="41"/>
  <c r="BE131" i="41" s="1"/>
  <c r="BE140" i="41" s="1"/>
  <c r="BG116" i="42"/>
  <c r="BG119" i="42"/>
  <c r="BG114" i="42"/>
  <c r="BG115" i="42" s="1"/>
  <c r="BF215" i="51"/>
  <c r="BF231" i="51" s="1"/>
  <c r="BF90" i="49"/>
  <c r="BF132" i="49"/>
  <c r="BF133" i="49" s="1"/>
  <c r="BF134" i="49" s="1"/>
  <c r="BE79" i="49" s="1"/>
  <c r="BF148" i="49" s="1"/>
  <c r="BF130" i="49"/>
  <c r="BE129" i="49"/>
  <c r="BE131" i="49" s="1"/>
  <c r="BE140" i="49" s="1"/>
  <c r="BF214" i="51"/>
  <c r="BF230" i="51" s="1"/>
  <c r="BF132" i="48"/>
  <c r="BF133" i="48" s="1"/>
  <c r="BF134" i="48" s="1"/>
  <c r="BE79" i="48" s="1"/>
  <c r="BF148" i="48" s="1"/>
  <c r="BF90" i="48"/>
  <c r="BF130" i="48"/>
  <c r="BE129" i="48"/>
  <c r="BE131" i="48" s="1"/>
  <c r="BE140" i="48" s="1"/>
  <c r="BG116" i="45"/>
  <c r="BG119" i="45"/>
  <c r="BG114" i="45"/>
  <c r="BG115" i="45" s="1"/>
  <c r="BG119" i="43"/>
  <c r="BG116" i="43"/>
  <c r="BG114" i="43"/>
  <c r="BG115" i="43" s="1"/>
  <c r="BF212" i="51"/>
  <c r="BF228" i="51" s="1"/>
  <c r="BF132" i="46"/>
  <c r="BF133" i="46" s="1"/>
  <c r="BF134" i="46" s="1"/>
  <c r="BE79" i="46" s="1"/>
  <c r="BF148" i="46" s="1"/>
  <c r="BF90" i="46"/>
  <c r="BF130" i="46"/>
  <c r="BE129" i="46"/>
  <c r="BE131" i="46" s="1"/>
  <c r="BE140" i="46" s="1"/>
  <c r="BF77" i="59"/>
  <c r="BG50" i="32"/>
  <c r="BG50" i="42"/>
  <c r="BG50" i="43"/>
  <c r="BG50" i="47"/>
  <c r="BG50" i="1"/>
  <c r="BG50" i="44"/>
  <c r="BG50" i="45"/>
  <c r="BG50" i="40"/>
  <c r="BG50" i="49"/>
  <c r="BG50" i="48"/>
  <c r="BG50" i="46"/>
  <c r="BG50" i="41"/>
  <c r="BG119" i="44"/>
  <c r="BG116" i="44"/>
  <c r="BG114" i="44"/>
  <c r="BG115" i="44" s="1"/>
  <c r="BG116" i="46"/>
  <c r="BG119" i="46"/>
  <c r="BG114" i="46"/>
  <c r="BG115" i="46" s="1"/>
  <c r="BF211" i="51"/>
  <c r="BF227" i="51" s="1"/>
  <c r="BF132" i="45"/>
  <c r="BF133" i="45" s="1"/>
  <c r="BF134" i="45" s="1"/>
  <c r="BE79" i="45" s="1"/>
  <c r="BF148" i="45" s="1"/>
  <c r="BF90" i="45"/>
  <c r="BE129" i="45"/>
  <c r="BE131" i="45" s="1"/>
  <c r="BE140" i="45" s="1"/>
  <c r="BF130" i="45"/>
  <c r="BF48" i="33"/>
  <c r="BF87" i="1"/>
  <c r="BF51" i="33" s="1"/>
  <c r="BF52" i="59" s="1"/>
  <c r="BF88" i="1"/>
  <c r="BG119" i="47"/>
  <c r="BG116" i="47"/>
  <c r="BG114" i="47"/>
  <c r="BG115" i="47" s="1"/>
  <c r="BG288" i="51"/>
  <c r="BG290" i="51"/>
  <c r="BF209" i="51"/>
  <c r="BF225" i="51" s="1"/>
  <c r="BF132" i="40"/>
  <c r="BF133" i="40" s="1"/>
  <c r="BF134" i="40" s="1"/>
  <c r="BE79" i="40" s="1"/>
  <c r="BF148" i="40" s="1"/>
  <c r="BF90" i="40"/>
  <c r="BE129" i="40"/>
  <c r="BE131" i="40" s="1"/>
  <c r="BE140" i="40" s="1"/>
  <c r="BF130" i="40"/>
  <c r="BF93" i="44" l="1"/>
  <c r="BF94" i="44" s="1"/>
  <c r="BF91" i="44"/>
  <c r="BF93" i="49"/>
  <c r="BF94" i="49" s="1"/>
  <c r="BF91" i="49"/>
  <c r="BG48" i="59"/>
  <c r="BG121" i="41"/>
  <c r="BG124" i="41"/>
  <c r="BG102" i="41"/>
  <c r="BG71" i="41" s="1"/>
  <c r="BG70" i="41" s="1"/>
  <c r="BF93" i="48"/>
  <c r="BF94" i="48" s="1"/>
  <c r="BF91" i="48"/>
  <c r="BG119" i="1"/>
  <c r="BG116" i="1"/>
  <c r="BG114" i="1"/>
  <c r="BG115" i="1" s="1"/>
  <c r="BF204" i="51"/>
  <c r="BF220" i="51" s="1"/>
  <c r="BF132" i="1"/>
  <c r="BF133" i="1" s="1"/>
  <c r="BF134" i="1" s="1"/>
  <c r="BF90" i="1"/>
  <c r="BE129" i="1"/>
  <c r="BF130" i="1"/>
  <c r="BF93" i="42"/>
  <c r="BF94" i="42" s="1"/>
  <c r="BF91" i="42"/>
  <c r="BF93" i="41"/>
  <c r="BF94" i="41" s="1"/>
  <c r="BF91" i="41"/>
  <c r="BF50" i="59"/>
  <c r="BF87" i="33"/>
  <c r="BF52" i="33"/>
  <c r="BF53" i="59" s="1"/>
  <c r="BF53" i="33"/>
  <c r="BF54" i="59" s="1"/>
  <c r="BF369" i="33"/>
  <c r="BF375" i="33" s="1"/>
  <c r="BF376" i="33" s="1"/>
  <c r="BG121" i="43"/>
  <c r="BG102" i="43"/>
  <c r="BG71" i="43" s="1"/>
  <c r="BG70" i="43" s="1"/>
  <c r="BG124" i="43"/>
  <c r="BG121" i="40"/>
  <c r="BG124" i="40"/>
  <c r="BG102" i="40"/>
  <c r="BG71" i="40" s="1"/>
  <c r="BG70" i="40" s="1"/>
  <c r="BG121" i="42"/>
  <c r="BG102" i="42"/>
  <c r="BG71" i="42" s="1"/>
  <c r="BG70" i="42" s="1"/>
  <c r="BG124" i="42"/>
  <c r="BG102" i="47"/>
  <c r="BG71" i="47" s="1"/>
  <c r="BG70" i="47" s="1"/>
  <c r="BG124" i="47"/>
  <c r="BG121" i="47"/>
  <c r="BG298" i="51"/>
  <c r="BG297" i="51"/>
  <c r="BG300" i="51"/>
  <c r="BG296" i="51"/>
  <c r="BG301" i="51"/>
  <c r="BG293" i="51"/>
  <c r="BG291" i="51"/>
  <c r="BG305" i="51" s="1"/>
  <c r="BG309" i="51" s="1"/>
  <c r="BG295" i="51"/>
  <c r="BG294" i="51"/>
  <c r="BG292" i="51"/>
  <c r="BG299" i="51"/>
  <c r="BG121" i="45"/>
  <c r="BG102" i="45"/>
  <c r="BG71" i="45" s="1"/>
  <c r="BG70" i="45" s="1"/>
  <c r="BG124" i="45"/>
  <c r="BF93" i="45"/>
  <c r="BF94" i="45" s="1"/>
  <c r="BF91" i="45"/>
  <c r="BG102" i="48"/>
  <c r="BG71" i="48" s="1"/>
  <c r="BG70" i="48" s="1"/>
  <c r="BG124" i="48"/>
  <c r="BG121" i="48"/>
  <c r="BF93" i="47"/>
  <c r="BF94" i="47" s="1"/>
  <c r="BF91" i="47"/>
  <c r="BG102" i="46"/>
  <c r="BG71" i="46" s="1"/>
  <c r="BG70" i="46" s="1"/>
  <c r="BG121" i="46"/>
  <c r="BG124" i="46"/>
  <c r="BG102" i="44"/>
  <c r="BG71" i="44" s="1"/>
  <c r="BG70" i="44" s="1"/>
  <c r="BG121" i="44"/>
  <c r="BG124" i="44"/>
  <c r="BF93" i="40"/>
  <c r="BF94" i="40" s="1"/>
  <c r="BF91" i="40"/>
  <c r="BF93" i="32"/>
  <c r="BF94" i="32" s="1"/>
  <c r="BF91" i="32"/>
  <c r="BF93" i="43"/>
  <c r="BF94" i="43" s="1"/>
  <c r="BF91" i="43"/>
  <c r="BG121" i="49"/>
  <c r="BG124" i="49"/>
  <c r="BG102" i="49"/>
  <c r="BG71" i="49" s="1"/>
  <c r="BG70" i="49" s="1"/>
  <c r="BF93" i="46"/>
  <c r="BF94" i="46" s="1"/>
  <c r="BF91" i="46"/>
  <c r="BG121" i="32"/>
  <c r="BG124" i="32"/>
  <c r="BG102" i="32"/>
  <c r="BG71" i="32" s="1"/>
  <c r="BG70" i="32" s="1"/>
  <c r="BF93" i="1" l="1"/>
  <c r="BF94" i="1" s="1"/>
  <c r="BF91" i="1"/>
  <c r="BG158" i="33"/>
  <c r="BG86" i="42"/>
  <c r="BG156" i="33"/>
  <c r="BG86" i="32"/>
  <c r="BE131" i="1"/>
  <c r="BE140" i="1" s="1"/>
  <c r="BE137" i="1"/>
  <c r="BG304" i="51"/>
  <c r="BG121" i="1"/>
  <c r="BG124" i="33" s="1"/>
  <c r="BG101" i="33" s="1"/>
  <c r="BG102" i="1"/>
  <c r="BG71" i="1" s="1"/>
  <c r="BG124" i="1"/>
  <c r="BG161" i="33"/>
  <c r="BG86" i="44"/>
  <c r="BG163" i="33"/>
  <c r="BG86" i="46"/>
  <c r="BE79" i="1"/>
  <c r="BF148" i="1" s="1"/>
  <c r="BF136" i="1"/>
  <c r="BG157" i="33"/>
  <c r="BG86" i="41"/>
  <c r="BG160" i="33"/>
  <c r="BG86" i="40"/>
  <c r="BG159" i="33"/>
  <c r="BG86" i="43"/>
  <c r="BG165" i="33"/>
  <c r="BG86" i="48"/>
  <c r="BG164" i="33"/>
  <c r="BG86" i="47"/>
  <c r="BG162" i="33"/>
  <c r="BG86" i="45"/>
  <c r="BG166" i="33"/>
  <c r="BG86" i="49"/>
  <c r="BG250" i="33" l="1"/>
  <c r="BG235" i="33"/>
  <c r="BG249" i="33"/>
  <c r="BG234" i="33"/>
  <c r="BG246" i="33"/>
  <c r="BG231" i="33"/>
  <c r="BG248" i="33"/>
  <c r="BG233" i="33"/>
  <c r="BG243" i="33"/>
  <c r="BG228" i="33"/>
  <c r="BG241" i="33"/>
  <c r="BG226" i="33"/>
  <c r="BG244" i="33"/>
  <c r="BG229" i="33"/>
  <c r="BG247" i="33"/>
  <c r="BG232" i="33"/>
  <c r="BG155" i="33"/>
  <c r="BG86" i="1"/>
  <c r="BG245" i="33"/>
  <c r="BG230" i="33"/>
  <c r="BG308" i="51"/>
  <c r="BG310" i="51" s="1"/>
  <c r="BG306" i="51"/>
  <c r="BG70" i="1"/>
  <c r="BG5" i="59" s="1"/>
  <c r="BG56" i="33"/>
  <c r="BG240" i="33"/>
  <c r="BG225" i="33"/>
  <c r="BG242" i="33"/>
  <c r="BG227" i="33"/>
  <c r="BG355" i="51" l="1"/>
  <c r="BG348" i="51"/>
  <c r="BG350" i="51"/>
  <c r="BG344" i="51"/>
  <c r="BG347" i="51"/>
  <c r="BG349" i="51"/>
  <c r="BG352" i="51"/>
  <c r="BG351" i="51"/>
  <c r="BG353" i="51"/>
  <c r="BG345" i="51"/>
  <c r="BG354" i="51"/>
  <c r="BG346" i="51"/>
  <c r="BG55" i="59"/>
  <c r="BG55" i="33"/>
  <c r="BH59" i="33"/>
  <c r="BG184" i="33"/>
  <c r="BG167" i="33"/>
  <c r="BG239" i="33"/>
  <c r="BG251" i="33" s="1"/>
  <c r="BG224" i="33"/>
  <c r="BG236" i="33" s="1"/>
  <c r="BG56" i="59"/>
  <c r="BG57" i="33"/>
  <c r="BG57" i="59" s="1"/>
  <c r="BG64" i="33"/>
  <c r="BG61" i="59" l="1"/>
  <c r="BG65" i="33"/>
  <c r="BH84" i="33" s="1"/>
  <c r="BG113" i="33"/>
  <c r="BG119" i="33" s="1"/>
  <c r="BG186" i="33"/>
  <c r="BG185" i="33"/>
  <c r="BG114" i="33" s="1"/>
  <c r="BI61" i="33"/>
  <c r="BH60" i="33"/>
  <c r="BG71" i="33"/>
  <c r="BI59" i="59" l="1"/>
  <c r="BJ62" i="33"/>
  <c r="BG63" i="59"/>
  <c r="BG70" i="33"/>
  <c r="BH58" i="59"/>
  <c r="BH4" i="56"/>
  <c r="BH9" i="55"/>
  <c r="BH91" i="33"/>
  <c r="BG62" i="59" l="1"/>
  <c r="BG81" i="32"/>
  <c r="BG62" i="32" s="1"/>
  <c r="BG63" i="32" s="1"/>
  <c r="BG81" i="1"/>
  <c r="BG62" i="1" s="1"/>
  <c r="BG63" i="1" s="1"/>
  <c r="BG81" i="43"/>
  <c r="BG62" i="43" s="1"/>
  <c r="BG63" i="43" s="1"/>
  <c r="BG81" i="41"/>
  <c r="BG62" i="41" s="1"/>
  <c r="BG63" i="41" s="1"/>
  <c r="BG81" i="42"/>
  <c r="BG62" i="42" s="1"/>
  <c r="BG63" i="42" s="1"/>
  <c r="BG81" i="44"/>
  <c r="BG62" i="44" s="1"/>
  <c r="BG63" i="44" s="1"/>
  <c r="BG81" i="45"/>
  <c r="BG62" i="45" s="1"/>
  <c r="BG63" i="45" s="1"/>
  <c r="BG81" i="47"/>
  <c r="BG62" i="47" s="1"/>
  <c r="BG63" i="47" s="1"/>
  <c r="BG81" i="40"/>
  <c r="BG62" i="40" s="1"/>
  <c r="BG63" i="40" s="1"/>
  <c r="BG81" i="46"/>
  <c r="BG62" i="46" s="1"/>
  <c r="BG63" i="46" s="1"/>
  <c r="BG81" i="49"/>
  <c r="BG62" i="49" s="1"/>
  <c r="BG63" i="49" s="1"/>
  <c r="BG3" i="56"/>
  <c r="BG81" i="48"/>
  <c r="BG62" i="48" s="1"/>
  <c r="BG63" i="48" s="1"/>
  <c r="BH72" i="33"/>
  <c r="BH8" i="55"/>
  <c r="BH107" i="32"/>
  <c r="BH106" i="32" s="1"/>
  <c r="BH109" i="32" s="1"/>
  <c r="BH103" i="32" s="1"/>
  <c r="BH107" i="42"/>
  <c r="BH106" i="42" s="1"/>
  <c r="BH109" i="42" s="1"/>
  <c r="BH103" i="42" s="1"/>
  <c r="BH107" i="41"/>
  <c r="BH106" i="41" s="1"/>
  <c r="BH109" i="41" s="1"/>
  <c r="BH103" i="41" s="1"/>
  <c r="BH107" i="44"/>
  <c r="BH106" i="44" s="1"/>
  <c r="BH109" i="44" s="1"/>
  <c r="BH103" i="44" s="1"/>
  <c r="BH107" i="43"/>
  <c r="BH106" i="43" s="1"/>
  <c r="BH109" i="43" s="1"/>
  <c r="BH103" i="43" s="1"/>
  <c r="BH107" i="40"/>
  <c r="BH106" i="40" s="1"/>
  <c r="BH109" i="40" s="1"/>
  <c r="BH103" i="40" s="1"/>
  <c r="BH107" i="46"/>
  <c r="BH106" i="46" s="1"/>
  <c r="BH109" i="46" s="1"/>
  <c r="BH103" i="46" s="1"/>
  <c r="BH107" i="48"/>
  <c r="BH106" i="48" s="1"/>
  <c r="BH109" i="48" s="1"/>
  <c r="BH103" i="48" s="1"/>
  <c r="BH107" i="45"/>
  <c r="BH106" i="45" s="1"/>
  <c r="BH109" i="45" s="1"/>
  <c r="BH103" i="45" s="1"/>
  <c r="BH107" i="1"/>
  <c r="BH107" i="49"/>
  <c r="BH106" i="49" s="1"/>
  <c r="BH109" i="49" s="1"/>
  <c r="BH103" i="49" s="1"/>
  <c r="BH107" i="47"/>
  <c r="BH106" i="47" s="1"/>
  <c r="BH109" i="47" s="1"/>
  <c r="BH103" i="47" s="1"/>
  <c r="BH101" i="49" l="1"/>
  <c r="BH220" i="33" s="1"/>
  <c r="BH66" i="49"/>
  <c r="BH106" i="1"/>
  <c r="BH97" i="33"/>
  <c r="BH101" i="40"/>
  <c r="BH214" i="33" s="1"/>
  <c r="BH66" i="40"/>
  <c r="BH101" i="43"/>
  <c r="BH213" i="33" s="1"/>
  <c r="BH66" i="43"/>
  <c r="BH90" i="33"/>
  <c r="BH83" i="33"/>
  <c r="BH101" i="48"/>
  <c r="BH219" i="33" s="1"/>
  <c r="BH66" i="48"/>
  <c r="BH101" i="44"/>
  <c r="BH215" i="33" s="1"/>
  <c r="BH66" i="44"/>
  <c r="BG155" i="46"/>
  <c r="BG64" i="46"/>
  <c r="BG65" i="46" s="1"/>
  <c r="BG68" i="46" s="1"/>
  <c r="BH101" i="47"/>
  <c r="BH218" i="33" s="1"/>
  <c r="BH66" i="47"/>
  <c r="BG64" i="48"/>
  <c r="BG65" i="48" s="1"/>
  <c r="BG68" i="48" s="1"/>
  <c r="BG155" i="48"/>
  <c r="BG155" i="45"/>
  <c r="BG64" i="45"/>
  <c r="BG65" i="45" s="1"/>
  <c r="BG68" i="45" s="1"/>
  <c r="BH101" i="45"/>
  <c r="BH216" i="33" s="1"/>
  <c r="BH66" i="45"/>
  <c r="BH101" i="32"/>
  <c r="BH210" i="33" s="1"/>
  <c r="BH66" i="32"/>
  <c r="BG155" i="42"/>
  <c r="BG64" i="42"/>
  <c r="BG65" i="42" s="1"/>
  <c r="BG68" i="42" s="1"/>
  <c r="BH64" i="59"/>
  <c r="BG64" i="40"/>
  <c r="BG65" i="40" s="1"/>
  <c r="BG68" i="40" s="1"/>
  <c r="BG155" i="40"/>
  <c r="BG64" i="43"/>
  <c r="BG65" i="43" s="1"/>
  <c r="BG68" i="43" s="1"/>
  <c r="BG155" i="43"/>
  <c r="BH101" i="41"/>
  <c r="BH211" i="33" s="1"/>
  <c r="BH66" i="41"/>
  <c r="BG37" i="56"/>
  <c r="BG38" i="56" s="1"/>
  <c r="BG55" i="56"/>
  <c r="BG56" i="56" s="1"/>
  <c r="BG47" i="56"/>
  <c r="BG42" i="56"/>
  <c r="BG43" i="56" s="1"/>
  <c r="BG64" i="47"/>
  <c r="BG65" i="47" s="1"/>
  <c r="BG68" i="47" s="1"/>
  <c r="BG155" i="47"/>
  <c r="BG64" i="1"/>
  <c r="BG65" i="1" s="1"/>
  <c r="BG155" i="1"/>
  <c r="BH101" i="46"/>
  <c r="BH217" i="33" s="1"/>
  <c r="BH66" i="46"/>
  <c r="BH101" i="42"/>
  <c r="BH212" i="33" s="1"/>
  <c r="BH66" i="42"/>
  <c r="BG64" i="49"/>
  <c r="BG65" i="49" s="1"/>
  <c r="BG68" i="49" s="1"/>
  <c r="BG155" i="49"/>
  <c r="BG64" i="44"/>
  <c r="BG65" i="44" s="1"/>
  <c r="BG68" i="44" s="1"/>
  <c r="BG155" i="44"/>
  <c r="BG64" i="41"/>
  <c r="BG65" i="41" s="1"/>
  <c r="BG68" i="41" s="1"/>
  <c r="BG155" i="41"/>
  <c r="BG64" i="32"/>
  <c r="BG65" i="32" s="1"/>
  <c r="BG68" i="32" s="1"/>
  <c r="BG155" i="32"/>
  <c r="BG139" i="32" l="1"/>
  <c r="BG73" i="32"/>
  <c r="BH74" i="32" s="1"/>
  <c r="BG139" i="45"/>
  <c r="BG73" i="45"/>
  <c r="BH74" i="45" s="1"/>
  <c r="BG139" i="46"/>
  <c r="BG73" i="46"/>
  <c r="BH74" i="46" s="1"/>
  <c r="BG73" i="47"/>
  <c r="BH74" i="47" s="1"/>
  <c r="BG139" i="47"/>
  <c r="BG139" i="41"/>
  <c r="BG73" i="41"/>
  <c r="BH74" i="41" s="1"/>
  <c r="BG52" i="56"/>
  <c r="BG68" i="1"/>
  <c r="BG43" i="33"/>
  <c r="BG59" i="56"/>
  <c r="BG60" i="56"/>
  <c r="BG133" i="33" s="1"/>
  <c r="BG139" i="40"/>
  <c r="BG73" i="40"/>
  <c r="BH74" i="40" s="1"/>
  <c r="BG139" i="42"/>
  <c r="BG84" i="42"/>
  <c r="BG73" i="42"/>
  <c r="BH74" i="42" s="1"/>
  <c r="BG73" i="44"/>
  <c r="BH74" i="44" s="1"/>
  <c r="BG84" i="44"/>
  <c r="BG139" i="44"/>
  <c r="BG73" i="48"/>
  <c r="BH74" i="48" s="1"/>
  <c r="BG139" i="48"/>
  <c r="BH96" i="33"/>
  <c r="BH104" i="33" s="1"/>
  <c r="BH109" i="1"/>
  <c r="BH103" i="1" s="1"/>
  <c r="BH41" i="56"/>
  <c r="BG49" i="56"/>
  <c r="BH46" i="56"/>
  <c r="BG139" i="49"/>
  <c r="BG73" i="49"/>
  <c r="BH74" i="49" s="1"/>
  <c r="BG84" i="49"/>
  <c r="BG73" i="43"/>
  <c r="BH74" i="43" s="1"/>
  <c r="BG139" i="43"/>
  <c r="BG88" i="42" l="1"/>
  <c r="BG87" i="42"/>
  <c r="BG84" i="43"/>
  <c r="BH285" i="51"/>
  <c r="BH85" i="47"/>
  <c r="BH61" i="47"/>
  <c r="BG84" i="47"/>
  <c r="BH284" i="51"/>
  <c r="BH85" i="46"/>
  <c r="BH61" i="46"/>
  <c r="BG84" i="48"/>
  <c r="BH281" i="51"/>
  <c r="BH85" i="40"/>
  <c r="BH61" i="40"/>
  <c r="BH280" i="51"/>
  <c r="BH85" i="43"/>
  <c r="BH61" i="43"/>
  <c r="BH286" i="51"/>
  <c r="BH85" i="48"/>
  <c r="BH61" i="48"/>
  <c r="BG84" i="40"/>
  <c r="BG46" i="33"/>
  <c r="BG49" i="59" s="1"/>
  <c r="BG84" i="1"/>
  <c r="BG139" i="1"/>
  <c r="BG73" i="1"/>
  <c r="BH74" i="1" s="1"/>
  <c r="BG88" i="49"/>
  <c r="BG87" i="49"/>
  <c r="BG84" i="45"/>
  <c r="BG132" i="33"/>
  <c r="BG75" i="59" s="1"/>
  <c r="BG61" i="56"/>
  <c r="BH287" i="51"/>
  <c r="BH85" i="49"/>
  <c r="BH61" i="49"/>
  <c r="BH101" i="1"/>
  <c r="BH209" i="33" s="1"/>
  <c r="BH66" i="1"/>
  <c r="BH283" i="51"/>
  <c r="BH85" i="45"/>
  <c r="BH61" i="45"/>
  <c r="BG88" i="44"/>
  <c r="BG87" i="44"/>
  <c r="BH277" i="51"/>
  <c r="BH85" i="32"/>
  <c r="BH61" i="32"/>
  <c r="BG38" i="33"/>
  <c r="BG42" i="33"/>
  <c r="BG47" i="59" s="1"/>
  <c r="BG40" i="33"/>
  <c r="BG44" i="33"/>
  <c r="BH278" i="51"/>
  <c r="BH85" i="41"/>
  <c r="BH61" i="41"/>
  <c r="BG48" i="56"/>
  <c r="BG84" i="46"/>
  <c r="BH282" i="51"/>
  <c r="BH85" i="44"/>
  <c r="BH61" i="44"/>
  <c r="BG84" i="32"/>
  <c r="BG84" i="41"/>
  <c r="BH279" i="51"/>
  <c r="BH85" i="42"/>
  <c r="BH61" i="42"/>
  <c r="BG87" i="46" l="1"/>
  <c r="BG88" i="46"/>
  <c r="BG215" i="51"/>
  <c r="BG231" i="51" s="1"/>
  <c r="BG90" i="49"/>
  <c r="BG132" i="49"/>
  <c r="BG133" i="49" s="1"/>
  <c r="BG134" i="49" s="1"/>
  <c r="BF79" i="49" s="1"/>
  <c r="BG148" i="49" s="1"/>
  <c r="BF129" i="49"/>
  <c r="BF131" i="49" s="1"/>
  <c r="BF140" i="49" s="1"/>
  <c r="BG130" i="49"/>
  <c r="DY50" i="57"/>
  <c r="BH78" i="32"/>
  <c r="BH77" i="32"/>
  <c r="BH128" i="32"/>
  <c r="BH67" i="32"/>
  <c r="BH112" i="32"/>
  <c r="DY57" i="57"/>
  <c r="BH67" i="46"/>
  <c r="BH78" i="46"/>
  <c r="BH77" i="46"/>
  <c r="BH128" i="46"/>
  <c r="BH112" i="46"/>
  <c r="BH276" i="51"/>
  <c r="BH85" i="1"/>
  <c r="BH49" i="33" s="1"/>
  <c r="BH51" i="59" s="1"/>
  <c r="BH61" i="1"/>
  <c r="DY59" i="57"/>
  <c r="BH67" i="48"/>
  <c r="BH78" i="48"/>
  <c r="BH77" i="48"/>
  <c r="BH128" i="48"/>
  <c r="BH112" i="48"/>
  <c r="DY53" i="57"/>
  <c r="BH67" i="43"/>
  <c r="BH128" i="43"/>
  <c r="BH78" i="43"/>
  <c r="BH77" i="43"/>
  <c r="BH112" i="43"/>
  <c r="DY54" i="57"/>
  <c r="BH77" i="40"/>
  <c r="BH67" i="40"/>
  <c r="BH78" i="40"/>
  <c r="BH128" i="40"/>
  <c r="BH112" i="40"/>
  <c r="DY60" i="57"/>
  <c r="BH67" i="49"/>
  <c r="BH77" i="49"/>
  <c r="BH128" i="49"/>
  <c r="BH78" i="49"/>
  <c r="BH112" i="49"/>
  <c r="BG87" i="48"/>
  <c r="BG88" i="48"/>
  <c r="DY52" i="57"/>
  <c r="BH77" i="42"/>
  <c r="BH128" i="42"/>
  <c r="BH67" i="42"/>
  <c r="BH78" i="42"/>
  <c r="BH112" i="42"/>
  <c r="BG87" i="41"/>
  <c r="BG88" i="41"/>
  <c r="BG88" i="43"/>
  <c r="BG87" i="43"/>
  <c r="BG87" i="1"/>
  <c r="BG88" i="1"/>
  <c r="BG48" i="33"/>
  <c r="BG88" i="40"/>
  <c r="BG83" i="40"/>
  <c r="BG87" i="40"/>
  <c r="BG88" i="47"/>
  <c r="BG87" i="47"/>
  <c r="DY55" i="57"/>
  <c r="BH77" i="44"/>
  <c r="BH67" i="44"/>
  <c r="BH78" i="44"/>
  <c r="BH128" i="44"/>
  <c r="BH112" i="44"/>
  <c r="BG87" i="45"/>
  <c r="BG88" i="45"/>
  <c r="DY51" i="57"/>
  <c r="BH67" i="41"/>
  <c r="BH77" i="41"/>
  <c r="BH128" i="41"/>
  <c r="BH78" i="41"/>
  <c r="BH112" i="41"/>
  <c r="BG210" i="51"/>
  <c r="BG226" i="51" s="1"/>
  <c r="BG132" i="44"/>
  <c r="BG133" i="44" s="1"/>
  <c r="BG134" i="44" s="1"/>
  <c r="BF79" i="44" s="1"/>
  <c r="BG148" i="44" s="1"/>
  <c r="BG90" i="44"/>
  <c r="BG130" i="44"/>
  <c r="BF129" i="44"/>
  <c r="BF131" i="44" s="1"/>
  <c r="BF140" i="44" s="1"/>
  <c r="DY56" i="57"/>
  <c r="BH67" i="45"/>
  <c r="BH78" i="45"/>
  <c r="BH77" i="45"/>
  <c r="BH128" i="45"/>
  <c r="BH112" i="45"/>
  <c r="DY58" i="57"/>
  <c r="BH67" i="47"/>
  <c r="BH78" i="47"/>
  <c r="BH77" i="47"/>
  <c r="BH128" i="47"/>
  <c r="BH112" i="47"/>
  <c r="BG87" i="32"/>
  <c r="BG88" i="32"/>
  <c r="BG134" i="33"/>
  <c r="BG76" i="59" s="1"/>
  <c r="BG62" i="56"/>
  <c r="BG135" i="33" s="1"/>
  <c r="BG207" i="51"/>
  <c r="BG223" i="51" s="1"/>
  <c r="BG90" i="42"/>
  <c r="BG132" i="42"/>
  <c r="BG133" i="42" s="1"/>
  <c r="BG134" i="42" s="1"/>
  <c r="BF79" i="42" s="1"/>
  <c r="BG148" i="42" s="1"/>
  <c r="BG130" i="42"/>
  <c r="BF129" i="42"/>
  <c r="BF131" i="42" s="1"/>
  <c r="BF140" i="42" s="1"/>
  <c r="BG93" i="42" l="1"/>
  <c r="BG94" i="42" s="1"/>
  <c r="BG91" i="42"/>
  <c r="BH116" i="45"/>
  <c r="BH119" i="45"/>
  <c r="BH114" i="45"/>
  <c r="BH115" i="45" s="1"/>
  <c r="BG77" i="59"/>
  <c r="BH50" i="42"/>
  <c r="BH50" i="32"/>
  <c r="BH50" i="43"/>
  <c r="BH50" i="47"/>
  <c r="BH50" i="48"/>
  <c r="BH50" i="45"/>
  <c r="BH50" i="44"/>
  <c r="BH50" i="41"/>
  <c r="BH50" i="40"/>
  <c r="BH50" i="49"/>
  <c r="BH50" i="1"/>
  <c r="BH50" i="46"/>
  <c r="DY49" i="57"/>
  <c r="DY61" i="57" s="1"/>
  <c r="BH39" i="33"/>
  <c r="BH67" i="1"/>
  <c r="BH45" i="33" s="1"/>
  <c r="BH78" i="1"/>
  <c r="BH77" i="1"/>
  <c r="BH128" i="1"/>
  <c r="BH112" i="1"/>
  <c r="BH116" i="40"/>
  <c r="BH119" i="40"/>
  <c r="BH114" i="40"/>
  <c r="BH115" i="40" s="1"/>
  <c r="BG211" i="51"/>
  <c r="BG227" i="51" s="1"/>
  <c r="BG132" i="45"/>
  <c r="BG133" i="45" s="1"/>
  <c r="BG134" i="45" s="1"/>
  <c r="BF79" i="45" s="1"/>
  <c r="BG148" i="45" s="1"/>
  <c r="BG90" i="45"/>
  <c r="BF129" i="45"/>
  <c r="BF131" i="45" s="1"/>
  <c r="BF140" i="45" s="1"/>
  <c r="BG130" i="45"/>
  <c r="BG213" i="51"/>
  <c r="BG229" i="51" s="1"/>
  <c r="BG132" i="47"/>
  <c r="BG133" i="47" s="1"/>
  <c r="BG134" i="47" s="1"/>
  <c r="BF79" i="47" s="1"/>
  <c r="BG148" i="47" s="1"/>
  <c r="BG90" i="47"/>
  <c r="BF129" i="47"/>
  <c r="BF131" i="47" s="1"/>
  <c r="BF140" i="47" s="1"/>
  <c r="BG130" i="47"/>
  <c r="BG204" i="51"/>
  <c r="BG220" i="51" s="1"/>
  <c r="BG132" i="1"/>
  <c r="BG133" i="1" s="1"/>
  <c r="BG134" i="1" s="1"/>
  <c r="BG90" i="1"/>
  <c r="BG130" i="1"/>
  <c r="BF129" i="1"/>
  <c r="BH116" i="43"/>
  <c r="BH119" i="43"/>
  <c r="BH114" i="43"/>
  <c r="BH115" i="43" s="1"/>
  <c r="BG205" i="51"/>
  <c r="BG221" i="51" s="1"/>
  <c r="BG132" i="32"/>
  <c r="BG133" i="32" s="1"/>
  <c r="BG134" i="32" s="1"/>
  <c r="BF79" i="32" s="1"/>
  <c r="BG148" i="32" s="1"/>
  <c r="BG90" i="32"/>
  <c r="BF129" i="32"/>
  <c r="BF131" i="32" s="1"/>
  <c r="BF140" i="32" s="1"/>
  <c r="BG130" i="32"/>
  <c r="BG214" i="51"/>
  <c r="BG230" i="51" s="1"/>
  <c r="BG132" i="48"/>
  <c r="BG133" i="48" s="1"/>
  <c r="BG134" i="48" s="1"/>
  <c r="BF79" i="48" s="1"/>
  <c r="BG148" i="48" s="1"/>
  <c r="BG90" i="48"/>
  <c r="BG130" i="48"/>
  <c r="BF129" i="48"/>
  <c r="BF131" i="48" s="1"/>
  <c r="BF140" i="48" s="1"/>
  <c r="BH116" i="47"/>
  <c r="BH119" i="47"/>
  <c r="BH114" i="47"/>
  <c r="BH115" i="47" s="1"/>
  <c r="BG209" i="51"/>
  <c r="BG225" i="51" s="1"/>
  <c r="BG132" i="40"/>
  <c r="BG133" i="40" s="1"/>
  <c r="BG134" i="40" s="1"/>
  <c r="BF79" i="40" s="1"/>
  <c r="BG148" i="40" s="1"/>
  <c r="BG90" i="40"/>
  <c r="BG130" i="40"/>
  <c r="BF129" i="40"/>
  <c r="BF131" i="40" s="1"/>
  <c r="BF140" i="40" s="1"/>
  <c r="BG206" i="51"/>
  <c r="BG222" i="51" s="1"/>
  <c r="BG132" i="41"/>
  <c r="BG133" i="41" s="1"/>
  <c r="BG134" i="41" s="1"/>
  <c r="BF79" i="41" s="1"/>
  <c r="BG148" i="41" s="1"/>
  <c r="BG90" i="41"/>
  <c r="BG130" i="41"/>
  <c r="BF129" i="41"/>
  <c r="BF131" i="41" s="1"/>
  <c r="BF140" i="41" s="1"/>
  <c r="BG51" i="33"/>
  <c r="BG52" i="59" s="1"/>
  <c r="BH119" i="32"/>
  <c r="BH116" i="32"/>
  <c r="BH114" i="32"/>
  <c r="BH115" i="32" s="1"/>
  <c r="BH119" i="49"/>
  <c r="BH116" i="49"/>
  <c r="BH114" i="49"/>
  <c r="BH115" i="49" s="1"/>
  <c r="BG93" i="49"/>
  <c r="BG94" i="49" s="1"/>
  <c r="BG91" i="49"/>
  <c r="BG50" i="59"/>
  <c r="BG53" i="33"/>
  <c r="BG54" i="59" s="1"/>
  <c r="BG52" i="33"/>
  <c r="BG53" i="59" s="1"/>
  <c r="BG87" i="33"/>
  <c r="BG369" i="33"/>
  <c r="BG375" i="33" s="1"/>
  <c r="BG376" i="33" s="1"/>
  <c r="BH119" i="44"/>
  <c r="BH116" i="44"/>
  <c r="BH114" i="44"/>
  <c r="BH115" i="44" s="1"/>
  <c r="BH119" i="46"/>
  <c r="BH116" i="46"/>
  <c r="BH114" i="46"/>
  <c r="BH115" i="46" s="1"/>
  <c r="BG208" i="51"/>
  <c r="BG224" i="51" s="1"/>
  <c r="BG132" i="43"/>
  <c r="BG133" i="43" s="1"/>
  <c r="BG134" i="43" s="1"/>
  <c r="BF79" i="43" s="1"/>
  <c r="BG148" i="43" s="1"/>
  <c r="BG90" i="43"/>
  <c r="BF129" i="43"/>
  <c r="BF131" i="43" s="1"/>
  <c r="BF140" i="43" s="1"/>
  <c r="BG130" i="43"/>
  <c r="BH119" i="41"/>
  <c r="BH116" i="41"/>
  <c r="BH114" i="41"/>
  <c r="BH115" i="41" s="1"/>
  <c r="BH116" i="48"/>
  <c r="BH119" i="48"/>
  <c r="BH114" i="48"/>
  <c r="BH115" i="48" s="1"/>
  <c r="BG212" i="51"/>
  <c r="BG228" i="51" s="1"/>
  <c r="BG132" i="46"/>
  <c r="BG133" i="46" s="1"/>
  <c r="BG134" i="46" s="1"/>
  <c r="BF79" i="46" s="1"/>
  <c r="BG148" i="46" s="1"/>
  <c r="BG90" i="46"/>
  <c r="BF129" i="46"/>
  <c r="BF131" i="46" s="1"/>
  <c r="BF140" i="46" s="1"/>
  <c r="BG130" i="46"/>
  <c r="BH288" i="51"/>
  <c r="BH290" i="51"/>
  <c r="BG93" i="44"/>
  <c r="BG94" i="44" s="1"/>
  <c r="BG91" i="44"/>
  <c r="BH116" i="42"/>
  <c r="BH119" i="42"/>
  <c r="BH114" i="42"/>
  <c r="BH115" i="42" s="1"/>
  <c r="BG93" i="46" l="1"/>
  <c r="BG94" i="46" s="1"/>
  <c r="BG91" i="46"/>
  <c r="BG93" i="40"/>
  <c r="BG94" i="40" s="1"/>
  <c r="BG91" i="40"/>
  <c r="BH48" i="59"/>
  <c r="BH121" i="44"/>
  <c r="BH102" i="44"/>
  <c r="BH71" i="44" s="1"/>
  <c r="BH70" i="44" s="1"/>
  <c r="BH124" i="44"/>
  <c r="BH121" i="32"/>
  <c r="BH124" i="32"/>
  <c r="BH102" i="32"/>
  <c r="BH71" i="32" s="1"/>
  <c r="BH70" i="32" s="1"/>
  <c r="BH121" i="40"/>
  <c r="BH102" i="40"/>
  <c r="BH71" i="40" s="1"/>
  <c r="BH70" i="40" s="1"/>
  <c r="BH124" i="40"/>
  <c r="BH121" i="43"/>
  <c r="BH102" i="43"/>
  <c r="BH71" i="43" s="1"/>
  <c r="BH70" i="43" s="1"/>
  <c r="BH124" i="43"/>
  <c r="BH121" i="46"/>
  <c r="BH102" i="46"/>
  <c r="BH71" i="46" s="1"/>
  <c r="BH70" i="46" s="1"/>
  <c r="BH124" i="46"/>
  <c r="BH298" i="51"/>
  <c r="BH301" i="51"/>
  <c r="BH291" i="51"/>
  <c r="BH304" i="51" s="1"/>
  <c r="BH299" i="51"/>
  <c r="BH297" i="51"/>
  <c r="BH300" i="51"/>
  <c r="BH292" i="51"/>
  <c r="BH294" i="51"/>
  <c r="BH293" i="51"/>
  <c r="BH295" i="51"/>
  <c r="BH296" i="51"/>
  <c r="BG93" i="32"/>
  <c r="BG94" i="32" s="1"/>
  <c r="BG91" i="32"/>
  <c r="BH121" i="49"/>
  <c r="BH124" i="49"/>
  <c r="BH102" i="49"/>
  <c r="BH71" i="49" s="1"/>
  <c r="BH70" i="49" s="1"/>
  <c r="BH121" i="47"/>
  <c r="BH124" i="47"/>
  <c r="BH102" i="47"/>
  <c r="BH71" i="47" s="1"/>
  <c r="BH70" i="47" s="1"/>
  <c r="BG93" i="1"/>
  <c r="BG94" i="1" s="1"/>
  <c r="BG91" i="1"/>
  <c r="BG93" i="41"/>
  <c r="BG94" i="41" s="1"/>
  <c r="BG91" i="41"/>
  <c r="BG93" i="47"/>
  <c r="BG94" i="47" s="1"/>
  <c r="BG91" i="47"/>
  <c r="BF79" i="1"/>
  <c r="BG148" i="1" s="1"/>
  <c r="BG136" i="1"/>
  <c r="BH121" i="45"/>
  <c r="BH102" i="45"/>
  <c r="BH71" i="45" s="1"/>
  <c r="BH70" i="45" s="1"/>
  <c r="BH124" i="45"/>
  <c r="BH102" i="42"/>
  <c r="BH71" i="42" s="1"/>
  <c r="BH70" i="42" s="1"/>
  <c r="BH124" i="42"/>
  <c r="BH121" i="42"/>
  <c r="BF131" i="1"/>
  <c r="BF140" i="1" s="1"/>
  <c r="BF137" i="1"/>
  <c r="BH121" i="41"/>
  <c r="BH124" i="41"/>
  <c r="BH102" i="41"/>
  <c r="BH71" i="41" s="1"/>
  <c r="BH70" i="41" s="1"/>
  <c r="BH116" i="1"/>
  <c r="BH119" i="1"/>
  <c r="BH114" i="1"/>
  <c r="BH115" i="1" s="1"/>
  <c r="BG93" i="48"/>
  <c r="BG94" i="48" s="1"/>
  <c r="BG91" i="48"/>
  <c r="BG93" i="43"/>
  <c r="BG94" i="43" s="1"/>
  <c r="BG91" i="43"/>
  <c r="BG93" i="45"/>
  <c r="BG94" i="45" s="1"/>
  <c r="BG91" i="45"/>
  <c r="BH102" i="48"/>
  <c r="BH71" i="48" s="1"/>
  <c r="BH70" i="48" s="1"/>
  <c r="BH124" i="48"/>
  <c r="BH121" i="48"/>
  <c r="BH308" i="51" l="1"/>
  <c r="BH305" i="51"/>
  <c r="BH309" i="51" s="1"/>
  <c r="BH157" i="33"/>
  <c r="BH86" i="41"/>
  <c r="BH102" i="1"/>
  <c r="BH71" i="1" s="1"/>
  <c r="BH124" i="1"/>
  <c r="BH121" i="1"/>
  <c r="BH124" i="33" s="1"/>
  <c r="BH101" i="33" s="1"/>
  <c r="BH163" i="33"/>
  <c r="BH86" i="46"/>
  <c r="BH165" i="33"/>
  <c r="BH86" i="48"/>
  <c r="BH156" i="33"/>
  <c r="BH86" i="32"/>
  <c r="BH159" i="33"/>
  <c r="BH86" i="43"/>
  <c r="BH164" i="33"/>
  <c r="BH86" i="47"/>
  <c r="BH160" i="33"/>
  <c r="BH86" i="40"/>
  <c r="BH166" i="33"/>
  <c r="BH86" i="49"/>
  <c r="BH161" i="33"/>
  <c r="BH86" i="44"/>
  <c r="BH162" i="33"/>
  <c r="BH86" i="45"/>
  <c r="BH158" i="33"/>
  <c r="BH86" i="42"/>
  <c r="BH243" i="33" l="1"/>
  <c r="BH228" i="33"/>
  <c r="BH240" i="33"/>
  <c r="BH225" i="33"/>
  <c r="BH249" i="33"/>
  <c r="BH234" i="33"/>
  <c r="BH242" i="33"/>
  <c r="BH227" i="33"/>
  <c r="BH155" i="33"/>
  <c r="BH86" i="1"/>
  <c r="BH246" i="33"/>
  <c r="BH231" i="33"/>
  <c r="BH248" i="33"/>
  <c r="BH233" i="33"/>
  <c r="BH56" i="33"/>
  <c r="BH70" i="1"/>
  <c r="BH5" i="59" s="1"/>
  <c r="BH241" i="33"/>
  <c r="BH226" i="33"/>
  <c r="BH306" i="51"/>
  <c r="BH245" i="33"/>
  <c r="BH230" i="33"/>
  <c r="BH250" i="33"/>
  <c r="BH235" i="33"/>
  <c r="BH244" i="33"/>
  <c r="BH229" i="33"/>
  <c r="BH247" i="33"/>
  <c r="BH232" i="33"/>
  <c r="BH310" i="51"/>
  <c r="BH347" i="51" l="1"/>
  <c r="BH348" i="51"/>
  <c r="BH351" i="51"/>
  <c r="BH352" i="51"/>
  <c r="BH354" i="51"/>
  <c r="BH350" i="51"/>
  <c r="BH355" i="51"/>
  <c r="BH353" i="51"/>
  <c r="BH346" i="51"/>
  <c r="BH344" i="51"/>
  <c r="BH345" i="51"/>
  <c r="BH349" i="51"/>
  <c r="BH55" i="59"/>
  <c r="BH55" i="33"/>
  <c r="BI59" i="33"/>
  <c r="BH56" i="59"/>
  <c r="BH57" i="33"/>
  <c r="BH57" i="59" s="1"/>
  <c r="BH64" i="33"/>
  <c r="BH184" i="33"/>
  <c r="BH167" i="33"/>
  <c r="BH239" i="33"/>
  <c r="BH251" i="33" s="1"/>
  <c r="BH224" i="33"/>
  <c r="BH236" i="33" s="1"/>
  <c r="BH113" i="33" l="1"/>
  <c r="BH119" i="33" s="1"/>
  <c r="BH185" i="33"/>
  <c r="BH114" i="33" s="1"/>
  <c r="BH186" i="33"/>
  <c r="BJ61" i="33"/>
  <c r="BK62" i="33" s="1"/>
  <c r="BI60" i="33"/>
  <c r="BH71" i="33"/>
  <c r="BH61" i="59"/>
  <c r="BH65" i="33"/>
  <c r="BI84" i="33" s="1"/>
  <c r="BI9" i="55" l="1"/>
  <c r="BI91" i="33"/>
  <c r="BH63" i="59"/>
  <c r="BH70" i="33"/>
  <c r="BI58" i="59"/>
  <c r="BI4" i="56"/>
  <c r="BH62" i="59" l="1"/>
  <c r="BH81" i="1"/>
  <c r="BH62" i="1" s="1"/>
  <c r="BH63" i="1" s="1"/>
  <c r="BH81" i="42"/>
  <c r="BH62" i="42" s="1"/>
  <c r="BH63" i="42" s="1"/>
  <c r="BH81" i="43"/>
  <c r="BH62" i="43" s="1"/>
  <c r="BH63" i="43" s="1"/>
  <c r="BH81" i="41"/>
  <c r="BH62" i="41" s="1"/>
  <c r="BH63" i="41" s="1"/>
  <c r="BH81" i="32"/>
  <c r="BH62" i="32" s="1"/>
  <c r="BH63" i="32" s="1"/>
  <c r="BH81" i="40"/>
  <c r="BH62" i="40" s="1"/>
  <c r="BH63" i="40" s="1"/>
  <c r="BH81" i="44"/>
  <c r="BH62" i="44" s="1"/>
  <c r="BH63" i="44" s="1"/>
  <c r="BH81" i="45"/>
  <c r="BH62" i="45" s="1"/>
  <c r="BH63" i="45" s="1"/>
  <c r="BH81" i="49"/>
  <c r="BH62" i="49" s="1"/>
  <c r="BH63" i="49" s="1"/>
  <c r="BH81" i="48"/>
  <c r="BH62" i="48" s="1"/>
  <c r="BH63" i="48" s="1"/>
  <c r="BH81" i="47"/>
  <c r="BH62" i="47" s="1"/>
  <c r="BH63" i="47" s="1"/>
  <c r="BH3" i="56"/>
  <c r="BH81" i="46"/>
  <c r="BH62" i="46" s="1"/>
  <c r="BH63" i="46" s="1"/>
  <c r="BI72" i="33"/>
  <c r="BI8" i="55"/>
  <c r="BI107" i="1"/>
  <c r="BI107" i="32"/>
  <c r="BI106" i="32" s="1"/>
  <c r="BI109" i="32" s="1"/>
  <c r="BI103" i="32" s="1"/>
  <c r="BI107" i="41"/>
  <c r="BI106" i="41" s="1"/>
  <c r="BI109" i="41" s="1"/>
  <c r="BI103" i="41" s="1"/>
  <c r="BI107" i="42"/>
  <c r="BI106" i="42" s="1"/>
  <c r="BI109" i="42" s="1"/>
  <c r="BI103" i="42" s="1"/>
  <c r="BI107" i="44"/>
  <c r="BI106" i="44" s="1"/>
  <c r="BI109" i="44" s="1"/>
  <c r="BI103" i="44" s="1"/>
  <c r="BI107" i="43"/>
  <c r="BI106" i="43" s="1"/>
  <c r="BI109" i="43" s="1"/>
  <c r="BI103" i="43" s="1"/>
  <c r="BI107" i="46"/>
  <c r="BI106" i="46" s="1"/>
  <c r="BI109" i="46" s="1"/>
  <c r="BI103" i="46" s="1"/>
  <c r="BI107" i="45"/>
  <c r="BI106" i="45" s="1"/>
  <c r="BI109" i="45" s="1"/>
  <c r="BI103" i="45" s="1"/>
  <c r="BI107" i="40"/>
  <c r="BI106" i="40" s="1"/>
  <c r="BI109" i="40" s="1"/>
  <c r="BI103" i="40" s="1"/>
  <c r="BI107" i="48"/>
  <c r="BI106" i="48" s="1"/>
  <c r="BI109" i="48" s="1"/>
  <c r="BI103" i="48" s="1"/>
  <c r="BI107" i="47"/>
  <c r="BI106" i="47" s="1"/>
  <c r="BI109" i="47" s="1"/>
  <c r="BI103" i="47" s="1"/>
  <c r="BI107" i="49"/>
  <c r="BI106" i="49" s="1"/>
  <c r="BI109" i="49" s="1"/>
  <c r="BI103" i="49" s="1"/>
  <c r="BI101" i="45" l="1"/>
  <c r="BI216" i="33" s="1"/>
  <c r="BI66" i="45"/>
  <c r="BI101" i="42"/>
  <c r="BI212" i="33" s="1"/>
  <c r="BI66" i="42"/>
  <c r="BH64" i="46"/>
  <c r="BH65" i="46" s="1"/>
  <c r="BH68" i="46" s="1"/>
  <c r="BH155" i="46"/>
  <c r="BI101" i="47"/>
  <c r="BI218" i="33" s="1"/>
  <c r="BI66" i="47"/>
  <c r="BI101" i="44"/>
  <c r="BI215" i="33" s="1"/>
  <c r="BI66" i="44"/>
  <c r="BH155" i="48"/>
  <c r="BH64" i="48"/>
  <c r="BH65" i="48" s="1"/>
  <c r="BH68" i="48" s="1"/>
  <c r="BI101" i="40"/>
  <c r="BI214" i="33" s="1"/>
  <c r="BI66" i="40"/>
  <c r="BI83" i="33"/>
  <c r="BI90" i="33"/>
  <c r="BH155" i="45"/>
  <c r="BH64" i="45"/>
  <c r="BH65" i="45" s="1"/>
  <c r="BH68" i="45" s="1"/>
  <c r="BI101" i="41"/>
  <c r="BI211" i="33" s="1"/>
  <c r="BI66" i="41"/>
  <c r="BH64" i="32"/>
  <c r="BH65" i="32" s="1"/>
  <c r="BH68" i="32" s="1"/>
  <c r="BH155" i="32"/>
  <c r="BI101" i="49"/>
  <c r="BI220" i="33" s="1"/>
  <c r="BI66" i="49"/>
  <c r="BI101" i="43"/>
  <c r="BI213" i="33" s="1"/>
  <c r="BI66" i="43"/>
  <c r="BI97" i="33"/>
  <c r="BI106" i="1"/>
  <c r="BH64" i="49"/>
  <c r="BH65" i="49" s="1"/>
  <c r="BH68" i="49" s="1"/>
  <c r="BH155" i="49"/>
  <c r="BH64" i="43"/>
  <c r="BH65" i="43" s="1"/>
  <c r="BH68" i="43" s="1"/>
  <c r="BH155" i="43"/>
  <c r="BI101" i="46"/>
  <c r="BI217" i="33" s="1"/>
  <c r="BI66" i="46"/>
  <c r="BI64" i="59"/>
  <c r="BH37" i="56"/>
  <c r="BH38" i="56" s="1"/>
  <c r="BH55" i="56"/>
  <c r="BH56" i="56" s="1"/>
  <c r="BH47" i="56"/>
  <c r="BH42" i="56"/>
  <c r="BH43" i="56" s="1"/>
  <c r="BH155" i="40"/>
  <c r="BH64" i="40"/>
  <c r="BH65" i="40" s="1"/>
  <c r="BH68" i="40" s="1"/>
  <c r="BH64" i="42"/>
  <c r="BH65" i="42" s="1"/>
  <c r="BH68" i="42" s="1"/>
  <c r="BH155" i="42"/>
  <c r="BI101" i="48"/>
  <c r="BI219" i="33" s="1"/>
  <c r="BI66" i="48"/>
  <c r="BI101" i="32"/>
  <c r="BI210" i="33" s="1"/>
  <c r="BI66" i="32"/>
  <c r="BH64" i="47"/>
  <c r="BH65" i="47" s="1"/>
  <c r="BH68" i="47" s="1"/>
  <c r="BH155" i="47"/>
  <c r="BH64" i="44"/>
  <c r="BH65" i="44" s="1"/>
  <c r="BH68" i="44" s="1"/>
  <c r="BH155" i="44"/>
  <c r="BH64" i="41"/>
  <c r="BH65" i="41" s="1"/>
  <c r="BH68" i="41" s="1"/>
  <c r="BH155" i="41"/>
  <c r="BH64" i="1"/>
  <c r="BH65" i="1" s="1"/>
  <c r="BH155" i="1"/>
  <c r="BH139" i="32" l="1"/>
  <c r="BH73" i="32"/>
  <c r="BI74" i="32" s="1"/>
  <c r="BH73" i="41"/>
  <c r="BI74" i="41" s="1"/>
  <c r="BH84" i="41"/>
  <c r="BH139" i="41"/>
  <c r="BH73" i="47"/>
  <c r="BI74" i="47" s="1"/>
  <c r="BH139" i="47"/>
  <c r="BH139" i="44"/>
  <c r="BH73" i="44"/>
  <c r="BI74" i="44" s="1"/>
  <c r="BH84" i="44"/>
  <c r="BH139" i="48"/>
  <c r="BH73" i="48"/>
  <c r="BI74" i="48" s="1"/>
  <c r="BH139" i="49"/>
  <c r="BH73" i="49"/>
  <c r="BI74" i="49" s="1"/>
  <c r="BH43" i="33"/>
  <c r="BH68" i="1"/>
  <c r="BH139" i="45"/>
  <c r="BH73" i="45"/>
  <c r="BI74" i="45" s="1"/>
  <c r="BH52" i="56"/>
  <c r="BH139" i="46"/>
  <c r="BH73" i="46"/>
  <c r="BI74" i="46" s="1"/>
  <c r="BH139" i="42"/>
  <c r="BH73" i="42"/>
  <c r="BI74" i="42" s="1"/>
  <c r="BI41" i="56"/>
  <c r="BH73" i="43"/>
  <c r="BI74" i="43" s="1"/>
  <c r="BH139" i="43"/>
  <c r="BH139" i="40"/>
  <c r="BH73" i="40"/>
  <c r="BI74" i="40" s="1"/>
  <c r="BH59" i="56"/>
  <c r="BH60" i="56"/>
  <c r="BH133" i="33" s="1"/>
  <c r="BI96" i="33"/>
  <c r="BI104" i="33" s="1"/>
  <c r="BI109" i="1"/>
  <c r="BI103" i="1" s="1"/>
  <c r="BI46" i="56"/>
  <c r="BH49" i="56"/>
  <c r="BI283" i="51" l="1"/>
  <c r="BI85" i="45"/>
  <c r="BI61" i="45"/>
  <c r="BI284" i="51"/>
  <c r="BI85" i="46"/>
  <c r="BI61" i="46"/>
  <c r="BH38" i="33"/>
  <c r="BH40" i="33"/>
  <c r="BH42" i="33"/>
  <c r="BH47" i="59" s="1"/>
  <c r="BH44" i="33"/>
  <c r="BH84" i="49"/>
  <c r="BH88" i="44"/>
  <c r="BH87" i="44"/>
  <c r="BI84" i="44"/>
  <c r="BH132" i="33"/>
  <c r="BH75" i="59" s="1"/>
  <c r="BH61" i="56"/>
  <c r="BH84" i="46"/>
  <c r="BH48" i="56"/>
  <c r="BH46" i="33"/>
  <c r="BH49" i="59" s="1"/>
  <c r="BH139" i="1"/>
  <c r="BH73" i="1"/>
  <c r="BI74" i="1" s="1"/>
  <c r="BI285" i="51"/>
  <c r="BI85" i="47"/>
  <c r="BI61" i="47"/>
  <c r="BI101" i="1"/>
  <c r="BI209" i="33" s="1"/>
  <c r="BI66" i="1"/>
  <c r="BI282" i="51"/>
  <c r="BI85" i="44"/>
  <c r="BI61" i="44"/>
  <c r="BH84" i="40"/>
  <c r="BI280" i="51"/>
  <c r="BI85" i="43"/>
  <c r="BI61" i="43"/>
  <c r="BH84" i="45"/>
  <c r="BI281" i="51"/>
  <c r="BI85" i="40"/>
  <c r="BI61" i="40"/>
  <c r="BI279" i="51"/>
  <c r="BI85" i="42"/>
  <c r="BI61" i="42"/>
  <c r="BI277" i="51"/>
  <c r="BI85" i="32"/>
  <c r="BI61" i="32"/>
  <c r="BI286" i="51"/>
  <c r="BI85" i="48"/>
  <c r="BI61" i="48"/>
  <c r="BH84" i="48"/>
  <c r="BI278" i="51"/>
  <c r="BI85" i="41"/>
  <c r="BI61" i="41"/>
  <c r="BH84" i="42"/>
  <c r="BH84" i="32"/>
  <c r="BI287" i="51"/>
  <c r="BI85" i="49"/>
  <c r="BI61" i="49"/>
  <c r="BH84" i="47"/>
  <c r="BH84" i="43"/>
  <c r="BH87" i="41"/>
  <c r="BI84" i="41"/>
  <c r="BH88" i="41"/>
  <c r="DZ58" i="57" l="1"/>
  <c r="BJ61" i="47"/>
  <c r="BI67" i="47"/>
  <c r="BI78" i="47"/>
  <c r="BI128" i="47"/>
  <c r="BI77" i="47"/>
  <c r="BI112" i="47"/>
  <c r="BI88" i="41"/>
  <c r="B154" i="41"/>
  <c r="DZ51" i="57"/>
  <c r="BI67" i="41"/>
  <c r="BJ61" i="41"/>
  <c r="BI77" i="41"/>
  <c r="BI78" i="41"/>
  <c r="BI128" i="41"/>
  <c r="BI112" i="41"/>
  <c r="BH84" i="1"/>
  <c r="DZ59" i="57"/>
  <c r="BJ61" i="48"/>
  <c r="BI67" i="48"/>
  <c r="BI77" i="48"/>
  <c r="BI78" i="48"/>
  <c r="BI128" i="48"/>
  <c r="BI112" i="48"/>
  <c r="BH87" i="32"/>
  <c r="BH88" i="32"/>
  <c r="BI84" i="32"/>
  <c r="DZ52" i="57"/>
  <c r="BI128" i="42"/>
  <c r="BJ61" i="42"/>
  <c r="BI77" i="42"/>
  <c r="BI78" i="42"/>
  <c r="BI67" i="42"/>
  <c r="BI112" i="42"/>
  <c r="BH206" i="51"/>
  <c r="BH222" i="51" s="1"/>
  <c r="BH132" i="41"/>
  <c r="BH133" i="41" s="1"/>
  <c r="BH134" i="41" s="1"/>
  <c r="BG79" i="41" s="1"/>
  <c r="BH148" i="41" s="1"/>
  <c r="BH90" i="41"/>
  <c r="BH130" i="41"/>
  <c r="BG129" i="41"/>
  <c r="BG131" i="41" s="1"/>
  <c r="BG140" i="41" s="1"/>
  <c r="BH140" i="41" s="1"/>
  <c r="BI140" i="41" s="1"/>
  <c r="B146" i="41" s="1"/>
  <c r="DZ60" i="57"/>
  <c r="BJ61" i="49"/>
  <c r="BI67" i="49"/>
  <c r="BI128" i="49"/>
  <c r="BI78" i="49"/>
  <c r="BI77" i="49"/>
  <c r="BI112" i="49"/>
  <c r="BI88" i="44"/>
  <c r="B154" i="44"/>
  <c r="DZ54" i="57"/>
  <c r="BJ61" i="40"/>
  <c r="BI77" i="40"/>
  <c r="BI67" i="40"/>
  <c r="BI128" i="40"/>
  <c r="BI78" i="40"/>
  <c r="BI112" i="40"/>
  <c r="BH87" i="45"/>
  <c r="BH88" i="45"/>
  <c r="BI84" i="45"/>
  <c r="BH88" i="43"/>
  <c r="BH87" i="43"/>
  <c r="BI84" i="43"/>
  <c r="BH87" i="47"/>
  <c r="BI84" i="47"/>
  <c r="BH88" i="47"/>
  <c r="BH88" i="42"/>
  <c r="BH87" i="42"/>
  <c r="BI84" i="42"/>
  <c r="BH87" i="48"/>
  <c r="BH88" i="48"/>
  <c r="BI84" i="48"/>
  <c r="BH134" i="33"/>
  <c r="BH76" i="59" s="1"/>
  <c r="BH62" i="56"/>
  <c r="BH135" i="33" s="1"/>
  <c r="DZ55" i="57"/>
  <c r="BI67" i="44"/>
  <c r="BI78" i="44"/>
  <c r="BI77" i="44"/>
  <c r="BI128" i="44"/>
  <c r="BJ61" i="44"/>
  <c r="BI112" i="44"/>
  <c r="DZ50" i="57"/>
  <c r="BI78" i="32"/>
  <c r="BI67" i="32"/>
  <c r="BJ61" i="32"/>
  <c r="BI77" i="32"/>
  <c r="BI128" i="32"/>
  <c r="BI112" i="32"/>
  <c r="BH210" i="51"/>
  <c r="BH226" i="51" s="1"/>
  <c r="BH132" i="44"/>
  <c r="BH133" i="44" s="1"/>
  <c r="BH134" i="44" s="1"/>
  <c r="BG79" i="44" s="1"/>
  <c r="BH148" i="44" s="1"/>
  <c r="BH90" i="44"/>
  <c r="BG129" i="44"/>
  <c r="BG131" i="44" s="1"/>
  <c r="BG140" i="44" s="1"/>
  <c r="BH140" i="44" s="1"/>
  <c r="BI140" i="44" s="1"/>
  <c r="B146" i="44" s="1"/>
  <c r="BH130" i="44"/>
  <c r="DZ56" i="57"/>
  <c r="BI67" i="45"/>
  <c r="BJ61" i="45"/>
  <c r="BI78" i="45"/>
  <c r="BI77" i="45"/>
  <c r="BI128" i="45"/>
  <c r="BI112" i="45"/>
  <c r="BH88" i="49"/>
  <c r="BH87" i="49"/>
  <c r="BI84" i="49"/>
  <c r="DZ57" i="57"/>
  <c r="BI67" i="46"/>
  <c r="BI78" i="46"/>
  <c r="BI77" i="46"/>
  <c r="BI128" i="46"/>
  <c r="BJ61" i="46"/>
  <c r="BI112" i="46"/>
  <c r="BI276" i="51"/>
  <c r="BI85" i="1"/>
  <c r="BI49" i="33" s="1"/>
  <c r="BI51" i="59" s="1"/>
  <c r="BI61" i="1"/>
  <c r="BH88" i="46"/>
  <c r="BH87" i="46"/>
  <c r="BI84" i="46"/>
  <c r="DZ53" i="57"/>
  <c r="BI67" i="43"/>
  <c r="BJ61" i="43"/>
  <c r="BI77" i="43"/>
  <c r="BI128" i="43"/>
  <c r="BI78" i="43"/>
  <c r="BI112" i="43"/>
  <c r="BH88" i="40"/>
  <c r="BH87" i="40"/>
  <c r="BH83" i="40"/>
  <c r="BI84" i="40"/>
  <c r="BK61" i="46" l="1"/>
  <c r="BK61" i="44"/>
  <c r="BH77" i="59"/>
  <c r="BI50" i="42"/>
  <c r="BI50" i="32"/>
  <c r="BI50" i="43"/>
  <c r="BI50" i="47"/>
  <c r="BI50" i="49"/>
  <c r="BI50" i="44"/>
  <c r="BI50" i="41"/>
  <c r="BI50" i="1"/>
  <c r="BI50" i="45"/>
  <c r="BI50" i="40"/>
  <c r="BI50" i="46"/>
  <c r="BI50" i="48"/>
  <c r="BI116" i="48"/>
  <c r="BI119" i="48"/>
  <c r="BI114" i="48"/>
  <c r="BI115" i="48" s="1"/>
  <c r="BI210" i="51"/>
  <c r="BI226" i="51" s="1"/>
  <c r="BI132" i="44"/>
  <c r="BI133" i="44" s="1"/>
  <c r="BI134" i="44" s="1"/>
  <c r="BH79" i="44" s="1"/>
  <c r="BI90" i="44"/>
  <c r="BI129" i="44"/>
  <c r="BI130" i="44"/>
  <c r="BH129" i="44"/>
  <c r="BI88" i="49"/>
  <c r="B154" i="49"/>
  <c r="BI116" i="42"/>
  <c r="BI119" i="42"/>
  <c r="BI114" i="42"/>
  <c r="BI115" i="42" s="1"/>
  <c r="BI206" i="51"/>
  <c r="BI222" i="51" s="1"/>
  <c r="BI132" i="41"/>
  <c r="BI133" i="41" s="1"/>
  <c r="BI134" i="41" s="1"/>
  <c r="BH79" i="41" s="1"/>
  <c r="BI90" i="41"/>
  <c r="BI130" i="41"/>
  <c r="BI129" i="41"/>
  <c r="BH129" i="41"/>
  <c r="BI88" i="40"/>
  <c r="BI83" i="40"/>
  <c r="B154" i="40"/>
  <c r="BH214" i="51"/>
  <c r="BH230" i="51" s="1"/>
  <c r="BH90" i="48"/>
  <c r="BH132" i="48"/>
  <c r="BH133" i="48" s="1"/>
  <c r="BH134" i="48" s="1"/>
  <c r="BG79" i="48" s="1"/>
  <c r="BH148" i="48" s="1"/>
  <c r="BH130" i="48"/>
  <c r="BG129" i="48"/>
  <c r="BG131" i="48" s="1"/>
  <c r="BG140" i="48" s="1"/>
  <c r="BH140" i="48" s="1"/>
  <c r="BI140" i="48" s="1"/>
  <c r="B146" i="48" s="1"/>
  <c r="BI148" i="41"/>
  <c r="B153" i="41" s="1"/>
  <c r="I171" i="51" s="1"/>
  <c r="L171" i="51" s="1"/>
  <c r="M171" i="51" s="1"/>
  <c r="BI116" i="47"/>
  <c r="BI119" i="47"/>
  <c r="BI114" i="47"/>
  <c r="BI115" i="47" s="1"/>
  <c r="BK61" i="40"/>
  <c r="BK61" i="41"/>
  <c r="BI148" i="44"/>
  <c r="B153" i="44" s="1"/>
  <c r="I175" i="51" s="1"/>
  <c r="L175" i="51" s="1"/>
  <c r="M175" i="51" s="1"/>
  <c r="BI88" i="45"/>
  <c r="B154" i="45"/>
  <c r="BI88" i="48"/>
  <c r="B154" i="48"/>
  <c r="BH209" i="51"/>
  <c r="BH225" i="51" s="1"/>
  <c r="BH132" i="40"/>
  <c r="BH133" i="40" s="1"/>
  <c r="BH134" i="40" s="1"/>
  <c r="BG79" i="40" s="1"/>
  <c r="BH148" i="40" s="1"/>
  <c r="BH90" i="40"/>
  <c r="BG129" i="40"/>
  <c r="BG131" i="40" s="1"/>
  <c r="BG140" i="40" s="1"/>
  <c r="BH140" i="40" s="1"/>
  <c r="BI140" i="40" s="1"/>
  <c r="B146" i="40" s="1"/>
  <c r="BH130" i="40"/>
  <c r="BK61" i="43"/>
  <c r="BI119" i="32"/>
  <c r="BI116" i="32"/>
  <c r="BI114" i="32"/>
  <c r="BI115" i="32" s="1"/>
  <c r="BH211" i="51"/>
  <c r="BH227" i="51" s="1"/>
  <c r="BH132" i="45"/>
  <c r="BH133" i="45" s="1"/>
  <c r="BH134" i="45" s="1"/>
  <c r="BG79" i="45" s="1"/>
  <c r="BH148" i="45" s="1"/>
  <c r="BH90" i="45"/>
  <c r="BH130" i="45"/>
  <c r="BG129" i="45"/>
  <c r="BG131" i="45" s="1"/>
  <c r="BG140" i="45" s="1"/>
  <c r="BH140" i="45" s="1"/>
  <c r="BI140" i="45" s="1"/>
  <c r="B146" i="45" s="1"/>
  <c r="BH93" i="41"/>
  <c r="BH94" i="41" s="1"/>
  <c r="BH91" i="41"/>
  <c r="BI88" i="47"/>
  <c r="B154" i="47"/>
  <c r="BK61" i="42"/>
  <c r="BI119" i="44"/>
  <c r="BI116" i="44"/>
  <c r="BI114" i="44"/>
  <c r="BI115" i="44" s="1"/>
  <c r="BI119" i="49"/>
  <c r="BI116" i="49"/>
  <c r="BI114" i="49"/>
  <c r="BI115" i="49" s="1"/>
  <c r="BI119" i="41"/>
  <c r="BI116" i="41"/>
  <c r="BI114" i="41"/>
  <c r="BI115" i="41" s="1"/>
  <c r="BI116" i="45"/>
  <c r="BI119" i="45"/>
  <c r="BI114" i="45"/>
  <c r="BI115" i="45" s="1"/>
  <c r="BH212" i="51"/>
  <c r="BH228" i="51" s="1"/>
  <c r="BH132" i="46"/>
  <c r="BH133" i="46" s="1"/>
  <c r="BH134" i="46" s="1"/>
  <c r="BG79" i="46" s="1"/>
  <c r="BH148" i="46" s="1"/>
  <c r="BH90" i="46"/>
  <c r="BG129" i="46"/>
  <c r="BG131" i="46" s="1"/>
  <c r="BG140" i="46" s="1"/>
  <c r="BH140" i="46" s="1"/>
  <c r="BI140" i="46" s="1"/>
  <c r="B146" i="46" s="1"/>
  <c r="BH130" i="46"/>
  <c r="BI116" i="40"/>
  <c r="BI119" i="40"/>
  <c r="BI114" i="40"/>
  <c r="BI115" i="40" s="1"/>
  <c r="BI119" i="46"/>
  <c r="BI116" i="46"/>
  <c r="BI114" i="46"/>
  <c r="BI115" i="46" s="1"/>
  <c r="BH215" i="51"/>
  <c r="BH231" i="51" s="1"/>
  <c r="BH90" i="49"/>
  <c r="BH132" i="49"/>
  <c r="BH133" i="49" s="1"/>
  <c r="BH134" i="49" s="1"/>
  <c r="BG79" i="49" s="1"/>
  <c r="BH148" i="49" s="1"/>
  <c r="BG129" i="49"/>
  <c r="BG131" i="49" s="1"/>
  <c r="BG140" i="49" s="1"/>
  <c r="BH140" i="49" s="1"/>
  <c r="BI140" i="49" s="1"/>
  <c r="B146" i="49" s="1"/>
  <c r="BH130" i="49"/>
  <c r="BI116" i="43"/>
  <c r="BI119" i="43"/>
  <c r="BI114" i="43"/>
  <c r="BI115" i="43" s="1"/>
  <c r="BH208" i="51"/>
  <c r="BH224" i="51" s="1"/>
  <c r="BH132" i="43"/>
  <c r="BH133" i="43" s="1"/>
  <c r="BH134" i="43" s="1"/>
  <c r="BG79" i="43" s="1"/>
  <c r="BH148" i="43" s="1"/>
  <c r="BH90" i="43"/>
  <c r="BH130" i="43"/>
  <c r="BG129" i="43"/>
  <c r="BG131" i="43" s="1"/>
  <c r="BG140" i="43" s="1"/>
  <c r="BH140" i="43" s="1"/>
  <c r="BI140" i="43" s="1"/>
  <c r="B146" i="43" s="1"/>
  <c r="BK61" i="32"/>
  <c r="BK61" i="49"/>
  <c r="BI88" i="42"/>
  <c r="B154" i="42"/>
  <c r="BH213" i="51"/>
  <c r="BH229" i="51" s="1"/>
  <c r="BH132" i="47"/>
  <c r="BH133" i="47" s="1"/>
  <c r="BH134" i="47" s="1"/>
  <c r="BG79" i="47" s="1"/>
  <c r="BH148" i="47" s="1"/>
  <c r="BH90" i="47"/>
  <c r="BG129" i="47"/>
  <c r="BG131" i="47" s="1"/>
  <c r="BG140" i="47" s="1"/>
  <c r="BH140" i="47" s="1"/>
  <c r="BI140" i="47" s="1"/>
  <c r="B146" i="47" s="1"/>
  <c r="BH130" i="47"/>
  <c r="BH93" i="44"/>
  <c r="BH94" i="44" s="1"/>
  <c r="BH91" i="44"/>
  <c r="BI88" i="46"/>
  <c r="B154" i="46"/>
  <c r="BI88" i="32"/>
  <c r="BK61" i="47"/>
  <c r="BK61" i="48"/>
  <c r="BH48" i="33"/>
  <c r="BH88" i="1"/>
  <c r="BH87" i="1"/>
  <c r="BH51" i="33" s="1"/>
  <c r="BH52" i="59" s="1"/>
  <c r="BI84" i="1"/>
  <c r="BK61" i="45"/>
  <c r="BH207" i="51"/>
  <c r="BH223" i="51" s="1"/>
  <c r="BH90" i="42"/>
  <c r="BH132" i="42"/>
  <c r="BH133" i="42" s="1"/>
  <c r="BH134" i="42" s="1"/>
  <c r="BG79" i="42" s="1"/>
  <c r="BH148" i="42" s="1"/>
  <c r="BH130" i="42"/>
  <c r="BG129" i="42"/>
  <c r="BG131" i="42" s="1"/>
  <c r="BG140" i="42" s="1"/>
  <c r="BH140" i="42" s="1"/>
  <c r="BI140" i="42" s="1"/>
  <c r="B146" i="42" s="1"/>
  <c r="BI88" i="43"/>
  <c r="B154" i="43"/>
  <c r="DZ49" i="57"/>
  <c r="DZ61" i="57" s="1"/>
  <c r="BJ61" i="1"/>
  <c r="BI39" i="33"/>
  <c r="BI78" i="1"/>
  <c r="BI67" i="1"/>
  <c r="BI45" i="33" s="1"/>
  <c r="BI128" i="1"/>
  <c r="BI77" i="1"/>
  <c r="BI112" i="1"/>
  <c r="BI288" i="51"/>
  <c r="BI290" i="51"/>
  <c r="BH205" i="51"/>
  <c r="BH221" i="51" s="1"/>
  <c r="BH132" i="32"/>
  <c r="BH133" i="32" s="1"/>
  <c r="BH134" i="32" s="1"/>
  <c r="BG79" i="32" s="1"/>
  <c r="BH148" i="32" s="1"/>
  <c r="BH90" i="32"/>
  <c r="BH130" i="32"/>
  <c r="BG129" i="32"/>
  <c r="BG131" i="32" s="1"/>
  <c r="BG140" i="32" s="1"/>
  <c r="BH140" i="32" s="1"/>
  <c r="BI140" i="32" s="1"/>
  <c r="B146" i="32" s="1"/>
  <c r="BL61" i="41" l="1"/>
  <c r="BI213" i="51"/>
  <c r="BI229" i="51" s="1"/>
  <c r="BI132" i="47"/>
  <c r="BI133" i="47" s="1"/>
  <c r="BI134" i="47" s="1"/>
  <c r="BH79" i="47" s="1"/>
  <c r="BI90" i="47"/>
  <c r="BH129" i="47"/>
  <c r="BI129" i="47"/>
  <c r="BI130" i="47"/>
  <c r="BH93" i="48"/>
  <c r="BH94" i="48" s="1"/>
  <c r="BH91" i="48"/>
  <c r="BI121" i="42"/>
  <c r="BI124" i="42"/>
  <c r="BI102" i="42"/>
  <c r="BI71" i="42" s="1"/>
  <c r="BI70" i="42" s="1"/>
  <c r="BH204" i="51"/>
  <c r="BH220" i="51" s="1"/>
  <c r="BH132" i="1"/>
  <c r="BH133" i="1" s="1"/>
  <c r="BH134" i="1" s="1"/>
  <c r="BH90" i="1"/>
  <c r="BG129" i="1"/>
  <c r="BH130" i="1"/>
  <c r="BH93" i="45"/>
  <c r="BH94" i="45" s="1"/>
  <c r="BH91" i="45"/>
  <c r="BH93" i="43"/>
  <c r="BH94" i="43" s="1"/>
  <c r="BH91" i="43"/>
  <c r="BL61" i="48"/>
  <c r="BI207" i="51"/>
  <c r="BI223" i="51" s="1"/>
  <c r="BI132" i="42"/>
  <c r="BI133" i="42" s="1"/>
  <c r="BI134" i="42" s="1"/>
  <c r="BH79" i="42" s="1"/>
  <c r="BI148" i="42" s="1"/>
  <c r="B153" i="42" s="1"/>
  <c r="I172" i="51" s="1"/>
  <c r="L172" i="51" s="1"/>
  <c r="M172" i="51" s="1"/>
  <c r="BI90" i="42"/>
  <c r="BI130" i="42"/>
  <c r="BH129" i="42"/>
  <c r="BI129" i="42"/>
  <c r="BI211" i="51"/>
  <c r="BI227" i="51" s="1"/>
  <c r="BI132" i="45"/>
  <c r="BI133" i="45" s="1"/>
  <c r="BI134" i="45" s="1"/>
  <c r="BH79" i="45" s="1"/>
  <c r="BI148" i="45" s="1"/>
  <c r="B153" i="45" s="1"/>
  <c r="I176" i="51" s="1"/>
  <c r="L176" i="51" s="1"/>
  <c r="M176" i="51" s="1"/>
  <c r="BI90" i="45"/>
  <c r="BH129" i="45"/>
  <c r="BI129" i="45"/>
  <c r="BI130" i="45"/>
  <c r="BI102" i="48"/>
  <c r="BI71" i="48" s="1"/>
  <c r="BI70" i="48" s="1"/>
  <c r="BI121" i="48"/>
  <c r="BI124" i="48"/>
  <c r="BH50" i="59"/>
  <c r="BH87" i="33"/>
  <c r="BH52" i="33"/>
  <c r="BH53" i="59" s="1"/>
  <c r="BH53" i="33"/>
  <c r="BH54" i="59" s="1"/>
  <c r="BH369" i="33"/>
  <c r="BH375" i="33" s="1"/>
  <c r="BH376" i="33" s="1"/>
  <c r="BI121" i="46"/>
  <c r="BI102" i="46"/>
  <c r="BI71" i="46" s="1"/>
  <c r="BI70" i="46" s="1"/>
  <c r="BI124" i="46"/>
  <c r="BL61" i="49"/>
  <c r="BL61" i="47"/>
  <c r="BI124" i="41"/>
  <c r="BI121" i="41"/>
  <c r="BI102" i="41"/>
  <c r="BI71" i="41" s="1"/>
  <c r="BI70" i="41" s="1"/>
  <c r="BL61" i="40"/>
  <c r="BI88" i="1"/>
  <c r="BI48" i="33"/>
  <c r="BI121" i="43"/>
  <c r="BI102" i="43"/>
  <c r="BI71" i="43" s="1"/>
  <c r="BI70" i="43" s="1"/>
  <c r="BI124" i="43"/>
  <c r="BI304" i="51"/>
  <c r="BI305" i="51"/>
  <c r="BI309" i="51" s="1"/>
  <c r="BI295" i="51"/>
  <c r="BI298" i="51"/>
  <c r="BI292" i="51"/>
  <c r="BI297" i="51"/>
  <c r="BI293" i="51"/>
  <c r="BI300" i="51"/>
  <c r="BI291" i="51"/>
  <c r="BI294" i="51"/>
  <c r="BI299" i="51"/>
  <c r="BI301" i="51"/>
  <c r="BI296" i="51"/>
  <c r="BI212" i="51"/>
  <c r="BI228" i="51" s="1"/>
  <c r="BI132" i="46"/>
  <c r="BI133" i="46" s="1"/>
  <c r="BI134" i="46" s="1"/>
  <c r="BH79" i="46" s="1"/>
  <c r="BI90" i="46"/>
  <c r="BI129" i="46"/>
  <c r="BH129" i="46"/>
  <c r="BI130" i="46"/>
  <c r="BI121" i="40"/>
  <c r="BI102" i="40"/>
  <c r="BI71" i="40" s="1"/>
  <c r="BI70" i="40" s="1"/>
  <c r="BI124" i="40"/>
  <c r="BI209" i="51"/>
  <c r="BI225" i="51" s="1"/>
  <c r="BI132" i="40"/>
  <c r="BI133" i="40" s="1"/>
  <c r="BI134" i="40" s="1"/>
  <c r="BH79" i="40" s="1"/>
  <c r="BI90" i="40"/>
  <c r="BI130" i="40"/>
  <c r="BI129" i="40"/>
  <c r="BH129" i="40"/>
  <c r="BI148" i="49"/>
  <c r="B153" i="49" s="1"/>
  <c r="I180" i="51" s="1"/>
  <c r="L180" i="51" s="1"/>
  <c r="M180" i="51" s="1"/>
  <c r="BH93" i="49"/>
  <c r="BH94" i="49" s="1"/>
  <c r="BH91" i="49"/>
  <c r="BI148" i="32"/>
  <c r="B153" i="32" s="1"/>
  <c r="I170" i="51" s="1"/>
  <c r="L170" i="51" s="1"/>
  <c r="M170" i="51" s="1"/>
  <c r="BI116" i="1"/>
  <c r="BI119" i="1"/>
  <c r="BI114" i="1"/>
  <c r="BI115" i="1" s="1"/>
  <c r="BI121" i="32"/>
  <c r="BI124" i="32"/>
  <c r="BI102" i="32"/>
  <c r="BI71" i="32" s="1"/>
  <c r="BI70" i="32" s="1"/>
  <c r="BI214" i="51"/>
  <c r="BI230" i="51" s="1"/>
  <c r="BI90" i="48"/>
  <c r="BI132" i="48"/>
  <c r="BI133" i="48" s="1"/>
  <c r="BI134" i="48" s="1"/>
  <c r="BH79" i="48" s="1"/>
  <c r="BH129" i="48"/>
  <c r="BI129" i="48"/>
  <c r="BI130" i="48"/>
  <c r="BI215" i="51"/>
  <c r="BI231" i="51" s="1"/>
  <c r="BI132" i="49"/>
  <c r="BI133" i="49" s="1"/>
  <c r="BI134" i="49" s="1"/>
  <c r="BH79" i="49" s="1"/>
  <c r="BI90" i="49"/>
  <c r="BI129" i="49"/>
  <c r="BI130" i="49"/>
  <c r="BH129" i="49"/>
  <c r="BL61" i="45"/>
  <c r="BL61" i="43"/>
  <c r="BJ67" i="1"/>
  <c r="BI102" i="45"/>
  <c r="BI71" i="45" s="1"/>
  <c r="BI70" i="45" s="1"/>
  <c r="BI121" i="45"/>
  <c r="BI124" i="45"/>
  <c r="BH93" i="42"/>
  <c r="BH94" i="42" s="1"/>
  <c r="BH91" i="42"/>
  <c r="BI93" i="44"/>
  <c r="BI94" i="44" s="1"/>
  <c r="B95" i="44" s="1"/>
  <c r="BH131" i="44"/>
  <c r="BI131" i="44" s="1"/>
  <c r="BI91" i="44"/>
  <c r="BH93" i="32"/>
  <c r="BH94" i="32" s="1"/>
  <c r="BH91" i="32"/>
  <c r="BL61" i="44"/>
  <c r="BI121" i="49"/>
  <c r="BI124" i="49"/>
  <c r="BI102" i="49"/>
  <c r="BI71" i="49" s="1"/>
  <c r="BI70" i="49" s="1"/>
  <c r="BI121" i="44"/>
  <c r="BI102" i="44"/>
  <c r="BI71" i="44" s="1"/>
  <c r="BI70" i="44" s="1"/>
  <c r="BI124" i="44"/>
  <c r="BI205" i="51"/>
  <c r="BI221" i="51" s="1"/>
  <c r="BI132" i="32"/>
  <c r="BI133" i="32" s="1"/>
  <c r="BI134" i="32" s="1"/>
  <c r="BH79" i="32" s="1"/>
  <c r="BI90" i="32"/>
  <c r="BI130" i="32"/>
  <c r="BH129" i="32"/>
  <c r="BI129" i="32"/>
  <c r="BI48" i="59"/>
  <c r="BH93" i="46"/>
  <c r="BH94" i="46" s="1"/>
  <c r="BH91" i="46"/>
  <c r="BI93" i="41"/>
  <c r="BI94" i="41" s="1"/>
  <c r="B95" i="41" s="1"/>
  <c r="BH131" i="41"/>
  <c r="BI131" i="41" s="1"/>
  <c r="BI91" i="41"/>
  <c r="BI208" i="51"/>
  <c r="BI224" i="51" s="1"/>
  <c r="BI132" i="43"/>
  <c r="BI133" i="43" s="1"/>
  <c r="BI134" i="43" s="1"/>
  <c r="BH79" i="43" s="1"/>
  <c r="BI90" i="43"/>
  <c r="BI129" i="43"/>
  <c r="BH129" i="43"/>
  <c r="BI130" i="43"/>
  <c r="BI148" i="43"/>
  <c r="B153" i="43" s="1"/>
  <c r="I173" i="51" s="1"/>
  <c r="L173" i="51" s="1"/>
  <c r="M173" i="51" s="1"/>
  <c r="BI148" i="48"/>
  <c r="B153" i="48" s="1"/>
  <c r="I179" i="51" s="1"/>
  <c r="L179" i="51" s="1"/>
  <c r="M179" i="51" s="1"/>
  <c r="BI148" i="46"/>
  <c r="B153" i="46" s="1"/>
  <c r="I177" i="51" s="1"/>
  <c r="L177" i="51" s="1"/>
  <c r="M177" i="51" s="1"/>
  <c r="BI148" i="40"/>
  <c r="B153" i="40" s="1"/>
  <c r="BL61" i="32"/>
  <c r="BL61" i="42"/>
  <c r="BI121" i="47"/>
  <c r="BI102" i="47"/>
  <c r="BI71" i="47" s="1"/>
  <c r="BI70" i="47" s="1"/>
  <c r="BI124" i="47"/>
  <c r="BH93" i="47"/>
  <c r="BH94" i="47" s="1"/>
  <c r="BH91" i="47"/>
  <c r="BI148" i="47"/>
  <c r="B153" i="47" s="1"/>
  <c r="I178" i="51" s="1"/>
  <c r="L178" i="51" s="1"/>
  <c r="M178" i="51" s="1"/>
  <c r="BH93" i="40"/>
  <c r="BH94" i="40" s="1"/>
  <c r="BH91" i="40"/>
  <c r="BL61" i="46"/>
  <c r="BG131" i="1" l="1"/>
  <c r="BG140" i="1" s="1"/>
  <c r="BH140" i="1" s="1"/>
  <c r="BI140" i="1" s="1"/>
  <c r="B146" i="1" s="1"/>
  <c r="BG137" i="1"/>
  <c r="BI306" i="51"/>
  <c r="BI308" i="51"/>
  <c r="BI310" i="51" s="1"/>
  <c r="BI162" i="33"/>
  <c r="BI86" i="45"/>
  <c r="BI87" i="45" s="1"/>
  <c r="BI158" i="33"/>
  <c r="BI86" i="42"/>
  <c r="BI87" i="42" s="1"/>
  <c r="D95" i="41"/>
  <c r="C52" i="41"/>
  <c r="P171" i="51" s="1"/>
  <c r="BI93" i="40"/>
  <c r="BI94" i="40" s="1"/>
  <c r="B95" i="40" s="1"/>
  <c r="BH131" i="40"/>
  <c r="BI131" i="40" s="1"/>
  <c r="BI91" i="40"/>
  <c r="BM61" i="49"/>
  <c r="C52" i="44"/>
  <c r="P175" i="51" s="1"/>
  <c r="D95" i="44"/>
  <c r="BI93" i="46"/>
  <c r="BI94" i="46" s="1"/>
  <c r="B95" i="46" s="1"/>
  <c r="BH131" i="46"/>
  <c r="BI131" i="46" s="1"/>
  <c r="BI91" i="46"/>
  <c r="BI161" i="33"/>
  <c r="BI86" i="44"/>
  <c r="BI87" i="44" s="1"/>
  <c r="BI159" i="33"/>
  <c r="BI86" i="43"/>
  <c r="BI87" i="43" s="1"/>
  <c r="BI204" i="51"/>
  <c r="BI220" i="51" s="1"/>
  <c r="BI132" i="1"/>
  <c r="BI133" i="1" s="1"/>
  <c r="BI134" i="1" s="1"/>
  <c r="BI90" i="1"/>
  <c r="BH129" i="1"/>
  <c r="BI130" i="1"/>
  <c r="BI129" i="1"/>
  <c r="BI160" i="33"/>
  <c r="BI86" i="40"/>
  <c r="BI87" i="40" s="1"/>
  <c r="BH93" i="1"/>
  <c r="BH94" i="1" s="1"/>
  <c r="BH91" i="1"/>
  <c r="BM61" i="40"/>
  <c r="BM61" i="47"/>
  <c r="BM61" i="46"/>
  <c r="BH136" i="1"/>
  <c r="BG79" i="1"/>
  <c r="BH148" i="1" s="1"/>
  <c r="BI165" i="33"/>
  <c r="BI86" i="48"/>
  <c r="BI87" i="48" s="1"/>
  <c r="BI93" i="32"/>
  <c r="BI94" i="32" s="1"/>
  <c r="B95" i="32" s="1"/>
  <c r="BH131" i="32"/>
  <c r="BI131" i="32" s="1"/>
  <c r="BI91" i="32"/>
  <c r="BI93" i="48"/>
  <c r="BI94" i="48" s="1"/>
  <c r="B95" i="48" s="1"/>
  <c r="BH131" i="48"/>
  <c r="BI131" i="48" s="1"/>
  <c r="BI91" i="48"/>
  <c r="BI93" i="42"/>
  <c r="BI94" i="42" s="1"/>
  <c r="B95" i="42" s="1"/>
  <c r="BH131" i="42"/>
  <c r="BI131" i="42" s="1"/>
  <c r="BI91" i="42"/>
  <c r="BI93" i="47"/>
  <c r="BI94" i="47" s="1"/>
  <c r="B95" i="47" s="1"/>
  <c r="BH131" i="47"/>
  <c r="BI131" i="47" s="1"/>
  <c r="BI91" i="47"/>
  <c r="I174" i="51"/>
  <c r="L174" i="51" s="1"/>
  <c r="M174" i="51" s="1"/>
  <c r="B96" i="40"/>
  <c r="BI50" i="59"/>
  <c r="BI52" i="33"/>
  <c r="BI53" i="59" s="1"/>
  <c r="BI93" i="43"/>
  <c r="BI94" i="43" s="1"/>
  <c r="B95" i="43" s="1"/>
  <c r="BH131" i="43"/>
  <c r="BI131" i="43" s="1"/>
  <c r="BI91" i="43"/>
  <c r="BI124" i="1"/>
  <c r="BI121" i="1"/>
  <c r="BI124" i="33" s="1"/>
  <c r="BI101" i="33" s="1"/>
  <c r="BI102" i="1"/>
  <c r="BI71" i="1" s="1"/>
  <c r="BI157" i="33"/>
  <c r="BI86" i="41"/>
  <c r="BI87" i="41" s="1"/>
  <c r="BM61" i="45"/>
  <c r="BI166" i="33"/>
  <c r="BI86" i="49"/>
  <c r="BI87" i="49" s="1"/>
  <c r="BI156" i="33"/>
  <c r="BI86" i="32"/>
  <c r="BI87" i="32" s="1"/>
  <c r="BM61" i="48"/>
  <c r="BM61" i="43"/>
  <c r="BI163" i="33"/>
  <c r="BI86" i="46"/>
  <c r="BI87" i="46" s="1"/>
  <c r="BI164" i="33"/>
  <c r="BI86" i="47"/>
  <c r="BI87" i="47" s="1"/>
  <c r="BM61" i="32"/>
  <c r="BM61" i="44"/>
  <c r="BM61" i="41"/>
  <c r="BI93" i="49"/>
  <c r="BI94" i="49" s="1"/>
  <c r="B95" i="49" s="1"/>
  <c r="BH131" i="49"/>
  <c r="BI131" i="49" s="1"/>
  <c r="BI91" i="49"/>
  <c r="BM61" i="42"/>
  <c r="BI93" i="45"/>
  <c r="BI94" i="45" s="1"/>
  <c r="B95" i="45" s="1"/>
  <c r="BH131" i="45"/>
  <c r="BI131" i="45" s="1"/>
  <c r="BI91" i="45"/>
  <c r="BN61" i="44" l="1"/>
  <c r="BI240" i="33"/>
  <c r="BI225" i="33"/>
  <c r="BI136" i="1"/>
  <c r="BI137" i="1" s="1"/>
  <c r="BH79" i="1"/>
  <c r="D95" i="45"/>
  <c r="C52" i="45"/>
  <c r="P176" i="51" s="1"/>
  <c r="BN61" i="42"/>
  <c r="C52" i="49"/>
  <c r="P180" i="51" s="1"/>
  <c r="D95" i="49"/>
  <c r="C52" i="47"/>
  <c r="P178" i="51" s="1"/>
  <c r="D95" i="47"/>
  <c r="C52" i="48"/>
  <c r="P179" i="51" s="1"/>
  <c r="D95" i="48"/>
  <c r="C52" i="42"/>
  <c r="P172" i="51" s="1"/>
  <c r="D95" i="42"/>
  <c r="BN61" i="48"/>
  <c r="BI93" i="1"/>
  <c r="BI94" i="1" s="1"/>
  <c r="B95" i="1" s="1"/>
  <c r="BH131" i="1"/>
  <c r="BI131" i="1" s="1"/>
  <c r="BI91" i="1"/>
  <c r="BI148" i="1"/>
  <c r="B153" i="1" s="1"/>
  <c r="BN61" i="46"/>
  <c r="BI242" i="33"/>
  <c r="BI227" i="33"/>
  <c r="BN61" i="32"/>
  <c r="BN61" i="49"/>
  <c r="C52" i="46"/>
  <c r="P177" i="51" s="1"/>
  <c r="D95" i="46"/>
  <c r="C52" i="32"/>
  <c r="P170" i="51" s="1"/>
  <c r="D95" i="32"/>
  <c r="BI246" i="33"/>
  <c r="BI231" i="33"/>
  <c r="D95" i="43"/>
  <c r="C52" i="43"/>
  <c r="P173" i="51" s="1"/>
  <c r="BN61" i="43"/>
  <c r="C52" i="40"/>
  <c r="P174" i="51" s="1"/>
  <c r="D95" i="40"/>
  <c r="BI250" i="33"/>
  <c r="BI235" i="33"/>
  <c r="BI56" i="33"/>
  <c r="BI70" i="1"/>
  <c r="BI5" i="59" s="1"/>
  <c r="BI346" i="51"/>
  <c r="BI348" i="51"/>
  <c r="BI354" i="51"/>
  <c r="BI344" i="51"/>
  <c r="BI347" i="51"/>
  <c r="BI355" i="51"/>
  <c r="C343" i="51" s="1"/>
  <c r="D343" i="51" s="1"/>
  <c r="BI349" i="51"/>
  <c r="BI345" i="51"/>
  <c r="BI353" i="51"/>
  <c r="BI350" i="51"/>
  <c r="BI351" i="51"/>
  <c r="BI352" i="51"/>
  <c r="BI244" i="33"/>
  <c r="BI229" i="33"/>
  <c r="BH137" i="1"/>
  <c r="BN61" i="45"/>
  <c r="BN61" i="40"/>
  <c r="BN61" i="41"/>
  <c r="BI243" i="33"/>
  <c r="BI228" i="33"/>
  <c r="BI245" i="33"/>
  <c r="BI230" i="33"/>
  <c r="BI248" i="33"/>
  <c r="BI233" i="33"/>
  <c r="BI249" i="33"/>
  <c r="BI234" i="33"/>
  <c r="BN61" i="47"/>
  <c r="BI241" i="33"/>
  <c r="BI226" i="33"/>
  <c r="BI155" i="33"/>
  <c r="BI86" i="1"/>
  <c r="BI87" i="1" s="1"/>
  <c r="BI51" i="33" s="1"/>
  <c r="BI52" i="59" s="1"/>
  <c r="BI247" i="33"/>
  <c r="BI232" i="33"/>
  <c r="BO61" i="49" l="1"/>
  <c r="BI184" i="33"/>
  <c r="BI167" i="33"/>
  <c r="BI239" i="33"/>
  <c r="BI251" i="33" s="1"/>
  <c r="BI224" i="33"/>
  <c r="BI236" i="33" s="1"/>
  <c r="BO61" i="46"/>
  <c r="BI55" i="59"/>
  <c r="BI55" i="33"/>
  <c r="BJ59" i="33"/>
  <c r="BO61" i="47"/>
  <c r="BI56" i="59"/>
  <c r="BI57" i="33"/>
  <c r="BI57" i="59" s="1"/>
  <c r="BI64" i="33"/>
  <c r="I169" i="51"/>
  <c r="B75" i="33"/>
  <c r="D75" i="33" s="1"/>
  <c r="BO61" i="41"/>
  <c r="BO61" i="43"/>
  <c r="BO61" i="40"/>
  <c r="BO61" i="44"/>
  <c r="B4" i="55"/>
  <c r="C52" i="1"/>
  <c r="P169" i="51" s="1"/>
  <c r="D95" i="1"/>
  <c r="B54" i="1"/>
  <c r="BO61" i="48"/>
  <c r="BO61" i="42"/>
  <c r="BO61" i="45"/>
  <c r="B3" i="59" l="1"/>
  <c r="D4" i="55"/>
  <c r="B77" i="33"/>
  <c r="B314" i="33"/>
  <c r="BI61" i="59"/>
  <c r="BI65" i="33"/>
  <c r="B66" i="33" s="1"/>
  <c r="BP61" i="40"/>
  <c r="BP61" i="44"/>
  <c r="BP61" i="43"/>
  <c r="BK61" i="33"/>
  <c r="BL62" i="33" s="1"/>
  <c r="BJ60" i="33"/>
  <c r="BJ4" i="56" s="1"/>
  <c r="BK59" i="33"/>
  <c r="BJ71" i="33" s="1"/>
  <c r="BI71" i="33"/>
  <c r="BP61" i="41"/>
  <c r="I181" i="51"/>
  <c r="L169" i="51"/>
  <c r="M169" i="51" s="1"/>
  <c r="BP61" i="47"/>
  <c r="BP61" i="46"/>
  <c r="BP61" i="45"/>
  <c r="BI113" i="33"/>
  <c r="BI119" i="33" s="1"/>
  <c r="BI186" i="33"/>
  <c r="BI185" i="33"/>
  <c r="BI114" i="33" s="1"/>
  <c r="BP61" i="42"/>
  <c r="BP61" i="48"/>
  <c r="BP61" i="49"/>
  <c r="BQ61" i="42" l="1"/>
  <c r="BQ61" i="47"/>
  <c r="BQ61" i="41"/>
  <c r="BQ61" i="45"/>
  <c r="BL61" i="33"/>
  <c r="BM62" i="33" s="1"/>
  <c r="BK60" i="33"/>
  <c r="BK4" i="56" s="1"/>
  <c r="BL59" i="33"/>
  <c r="BK71" i="33"/>
  <c r="BQ61" i="43"/>
  <c r="BQ61" i="44"/>
  <c r="BQ61" i="40"/>
  <c r="BQ61" i="46"/>
  <c r="BI63" i="59"/>
  <c r="BI70" i="33"/>
  <c r="BQ61" i="49"/>
  <c r="B65" i="59"/>
  <c r="D77" i="33"/>
  <c r="BQ61" i="48"/>
  <c r="BR61" i="48" l="1"/>
  <c r="BR61" i="46"/>
  <c r="BR61" i="49"/>
  <c r="BR61" i="40"/>
  <c r="BR61" i="41"/>
  <c r="BI62" i="59"/>
  <c r="BI369" i="33"/>
  <c r="BI375" i="33" s="1"/>
  <c r="BI376" i="33" s="1"/>
  <c r="BJ70" i="33"/>
  <c r="BI81" i="1"/>
  <c r="BI62" i="1" s="1"/>
  <c r="BI63" i="1" s="1"/>
  <c r="BI81" i="42"/>
  <c r="BI62" i="42" s="1"/>
  <c r="BI63" i="42" s="1"/>
  <c r="BI81" i="43"/>
  <c r="BI62" i="43" s="1"/>
  <c r="BI63" i="43" s="1"/>
  <c r="BI81" i="41"/>
  <c r="BI62" i="41" s="1"/>
  <c r="BI63" i="41" s="1"/>
  <c r="BI81" i="32"/>
  <c r="BI62" i="32" s="1"/>
  <c r="BI63" i="32" s="1"/>
  <c r="BI81" i="40"/>
  <c r="BI62" i="40" s="1"/>
  <c r="BI63" i="40" s="1"/>
  <c r="BI81" i="45"/>
  <c r="BI62" i="45" s="1"/>
  <c r="BI63" i="45" s="1"/>
  <c r="BI81" i="47"/>
  <c r="BI62" i="47" s="1"/>
  <c r="BI63" i="47" s="1"/>
  <c r="BI81" i="46"/>
  <c r="BI62" i="46" s="1"/>
  <c r="BI63" i="46" s="1"/>
  <c r="BI81" i="44"/>
  <c r="BI62" i="44" s="1"/>
  <c r="BI63" i="44" s="1"/>
  <c r="BI81" i="49"/>
  <c r="BI62" i="49" s="1"/>
  <c r="BI63" i="49" s="1"/>
  <c r="BI3" i="56"/>
  <c r="BI81" i="48"/>
  <c r="BI62" i="48" s="1"/>
  <c r="BI63" i="48" s="1"/>
  <c r="BJ72" i="33"/>
  <c r="BK72" i="33" s="1"/>
  <c r="BR61" i="44"/>
  <c r="BR61" i="43"/>
  <c r="BL60" i="33"/>
  <c r="BL4" i="56" s="1"/>
  <c r="BM59" i="33"/>
  <c r="BM61" i="33"/>
  <c r="BN62" i="33" s="1"/>
  <c r="BL71" i="33"/>
  <c r="BR61" i="45"/>
  <c r="BR61" i="47"/>
  <c r="BR61" i="42"/>
  <c r="BI64" i="46" l="1"/>
  <c r="BI65" i="46" s="1"/>
  <c r="BI68" i="46" s="1"/>
  <c r="BI155" i="46"/>
  <c r="BI64" i="45"/>
  <c r="BI65" i="45" s="1"/>
  <c r="BI68" i="45" s="1"/>
  <c r="BI155" i="45"/>
  <c r="BI37" i="56"/>
  <c r="BI38" i="56" s="1"/>
  <c r="BI47" i="56"/>
  <c r="BI55" i="56"/>
  <c r="BI56" i="56" s="1"/>
  <c r="BI42" i="56"/>
  <c r="BI43" i="56" s="1"/>
  <c r="BI64" i="43"/>
  <c r="BI65" i="43" s="1"/>
  <c r="BI68" i="43" s="1"/>
  <c r="BI155" i="43"/>
  <c r="BI64" i="49"/>
  <c r="BI65" i="49" s="1"/>
  <c r="BI68" i="49" s="1"/>
  <c r="BI155" i="49"/>
  <c r="BI155" i="42"/>
  <c r="BI64" i="42"/>
  <c r="BI65" i="42" s="1"/>
  <c r="BI68" i="42" s="1"/>
  <c r="BI155" i="47"/>
  <c r="BI64" i="47"/>
  <c r="BI65" i="47" s="1"/>
  <c r="BI68" i="47" s="1"/>
  <c r="BK70" i="33"/>
  <c r="BJ81" i="1"/>
  <c r="BJ62" i="1" s="1"/>
  <c r="BJ81" i="42"/>
  <c r="BJ62" i="42" s="1"/>
  <c r="BJ81" i="43"/>
  <c r="BJ62" i="43" s="1"/>
  <c r="BJ81" i="32"/>
  <c r="BJ62" i="32" s="1"/>
  <c r="BJ81" i="41"/>
  <c r="BJ62" i="41" s="1"/>
  <c r="BJ81" i="40"/>
  <c r="BJ62" i="40" s="1"/>
  <c r="BJ81" i="45"/>
  <c r="BJ62" i="45" s="1"/>
  <c r="BJ81" i="44"/>
  <c r="BJ62" i="44" s="1"/>
  <c r="BJ81" i="47"/>
  <c r="BJ62" i="47" s="1"/>
  <c r="BJ81" i="48"/>
  <c r="BJ62" i="48" s="1"/>
  <c r="BJ3" i="56"/>
  <c r="BJ81" i="49"/>
  <c r="BJ62" i="49" s="1"/>
  <c r="BJ81" i="46"/>
  <c r="BJ62" i="46" s="1"/>
  <c r="BS61" i="43"/>
  <c r="BS61" i="44"/>
  <c r="BI155" i="40"/>
  <c r="BI64" i="40"/>
  <c r="BI65" i="40" s="1"/>
  <c r="BI68" i="40" s="1"/>
  <c r="B378" i="33"/>
  <c r="C378" i="33"/>
  <c r="E378" i="33"/>
  <c r="D378" i="33"/>
  <c r="F378" i="33"/>
  <c r="G378" i="33"/>
  <c r="H378" i="33"/>
  <c r="I378" i="33"/>
  <c r="L378" i="33"/>
  <c r="L73" i="59" s="1"/>
  <c r="K378" i="33"/>
  <c r="J378" i="33"/>
  <c r="BI64" i="48"/>
  <c r="BI65" i="48" s="1"/>
  <c r="BI68" i="48" s="1"/>
  <c r="BI155" i="48"/>
  <c r="BI64" i="1"/>
  <c r="BI65" i="1" s="1"/>
  <c r="BI155" i="1"/>
  <c r="BS61" i="47"/>
  <c r="BS61" i="49"/>
  <c r="BS61" i="46"/>
  <c r="BI64" i="44"/>
  <c r="BI65" i="44" s="1"/>
  <c r="BI68" i="44" s="1"/>
  <c r="BI155" i="44"/>
  <c r="BI64" i="41"/>
  <c r="BI65" i="41" s="1"/>
  <c r="BI68" i="41" s="1"/>
  <c r="BI155" i="41"/>
  <c r="BS61" i="41"/>
  <c r="BS61" i="42"/>
  <c r="BI64" i="32"/>
  <c r="BI65" i="32" s="1"/>
  <c r="BI68" i="32" s="1"/>
  <c r="BI155" i="32"/>
  <c r="BS61" i="40"/>
  <c r="BS61" i="45"/>
  <c r="BN61" i="33"/>
  <c r="BO62" i="33" s="1"/>
  <c r="BM60" i="33"/>
  <c r="BM4" i="56" s="1"/>
  <c r="BN59" i="33"/>
  <c r="BS61" i="48"/>
  <c r="BT61" i="43" l="1"/>
  <c r="BT61" i="47"/>
  <c r="BI73" i="47"/>
  <c r="BI139" i="47"/>
  <c r="BK81" i="32"/>
  <c r="BK62" i="32" s="1"/>
  <c r="BK81" i="42"/>
  <c r="BK62" i="42" s="1"/>
  <c r="BK81" i="43"/>
  <c r="BK62" i="43" s="1"/>
  <c r="BK81" i="41"/>
  <c r="BK62" i="41" s="1"/>
  <c r="BL70" i="33"/>
  <c r="BK81" i="40"/>
  <c r="BK62" i="40" s="1"/>
  <c r="BK81" i="46"/>
  <c r="BK62" i="46" s="1"/>
  <c r="BK81" i="44"/>
  <c r="BK62" i="44" s="1"/>
  <c r="BK81" i="47"/>
  <c r="BK62" i="47" s="1"/>
  <c r="BK81" i="45"/>
  <c r="BK62" i="45" s="1"/>
  <c r="BK3" i="56"/>
  <c r="BK81" i="49"/>
  <c r="BK62" i="49" s="1"/>
  <c r="BK81" i="48"/>
  <c r="BK62" i="48" s="1"/>
  <c r="BI139" i="44"/>
  <c r="BI73" i="44"/>
  <c r="D73" i="59"/>
  <c r="D13" i="59"/>
  <c r="BI73" i="41"/>
  <c r="BI139" i="41"/>
  <c r="BI139" i="49"/>
  <c r="BI73" i="49"/>
  <c r="BI52" i="56"/>
  <c r="BT61" i="48"/>
  <c r="BI49" i="56"/>
  <c r="BJ46" i="56"/>
  <c r="BT61" i="41"/>
  <c r="BI73" i="43"/>
  <c r="BI139" i="43"/>
  <c r="BT61" i="40"/>
  <c r="BI59" i="56"/>
  <c r="BI60" i="56"/>
  <c r="BI133" i="33" s="1"/>
  <c r="BJ38" i="56"/>
  <c r="BT61" i="46"/>
  <c r="BI139" i="42"/>
  <c r="BI73" i="42"/>
  <c r="BN60" i="33"/>
  <c r="BN4" i="56" s="1"/>
  <c r="BO61" i="33"/>
  <c r="BP62" i="33" s="1"/>
  <c r="BO59" i="33"/>
  <c r="BN71" i="33"/>
  <c r="G73" i="59"/>
  <c r="G13" i="59"/>
  <c r="E73" i="59"/>
  <c r="E13" i="59"/>
  <c r="BT61" i="49"/>
  <c r="BI73" i="48"/>
  <c r="BI139" i="48"/>
  <c r="C13" i="59"/>
  <c r="C73" i="59"/>
  <c r="BI73" i="45"/>
  <c r="BI139" i="45"/>
  <c r="BJ37" i="56"/>
  <c r="BJ55" i="56"/>
  <c r="BJ56" i="56" s="1"/>
  <c r="BI43" i="33"/>
  <c r="BI68" i="1"/>
  <c r="BM71" i="33"/>
  <c r="F73" i="59"/>
  <c r="F13" i="59"/>
  <c r="BI139" i="40"/>
  <c r="BI73" i="40"/>
  <c r="BL72" i="33"/>
  <c r="BM72" i="33" s="1"/>
  <c r="BT61" i="44"/>
  <c r="BT61" i="42"/>
  <c r="BJ43" i="56"/>
  <c r="BJ41" i="56"/>
  <c r="BJ42" i="56" s="1"/>
  <c r="BT61" i="45"/>
  <c r="B13" i="59"/>
  <c r="B73" i="59"/>
  <c r="BI139" i="32"/>
  <c r="BI73" i="32"/>
  <c r="BI139" i="46"/>
  <c r="BI73" i="46"/>
  <c r="BJ52" i="56" l="1"/>
  <c r="BU61" i="45"/>
  <c r="BI46" i="33"/>
  <c r="BI139" i="1"/>
  <c r="BI73" i="1"/>
  <c r="BJ59" i="56"/>
  <c r="BJ60" i="56"/>
  <c r="BK38" i="56"/>
  <c r="BU61" i="42"/>
  <c r="BU61" i="44"/>
  <c r="BU61" i="46"/>
  <c r="BI38" i="33"/>
  <c r="BI40" i="33"/>
  <c r="BI42" i="33"/>
  <c r="BI47" i="59" s="1"/>
  <c r="BI44" i="33"/>
  <c r="BI48" i="56"/>
  <c r="BJ47" i="56" s="1"/>
  <c r="BK46" i="56" s="1"/>
  <c r="BJ49" i="56"/>
  <c r="BI132" i="33"/>
  <c r="BI75" i="59" s="1"/>
  <c r="BI61" i="56"/>
  <c r="BU61" i="48"/>
  <c r="BP61" i="33"/>
  <c r="BQ62" i="33" s="1"/>
  <c r="BO60" i="33"/>
  <c r="BO4" i="56" s="1"/>
  <c r="BP59" i="33"/>
  <c r="BO71" i="33"/>
  <c r="BK55" i="56"/>
  <c r="BK56" i="56" s="1"/>
  <c r="BK37" i="56"/>
  <c r="BM70" i="33"/>
  <c r="BL81" i="32"/>
  <c r="BL62" i="32" s="1"/>
  <c r="BL81" i="42"/>
  <c r="BL62" i="42" s="1"/>
  <c r="BL81" i="43"/>
  <c r="BL62" i="43" s="1"/>
  <c r="BL81" i="41"/>
  <c r="BL62" i="41" s="1"/>
  <c r="BL81" i="46"/>
  <c r="BL62" i="46" s="1"/>
  <c r="BL81" i="45"/>
  <c r="BL62" i="45" s="1"/>
  <c r="BL81" i="47"/>
  <c r="BL62" i="47" s="1"/>
  <c r="BL81" i="40"/>
  <c r="BL62" i="40" s="1"/>
  <c r="BL3" i="56"/>
  <c r="BL81" i="44"/>
  <c r="BL62" i="44" s="1"/>
  <c r="BL81" i="48"/>
  <c r="BL62" i="48" s="1"/>
  <c r="BL81" i="49"/>
  <c r="BL62" i="49" s="1"/>
  <c r="BU61" i="49"/>
  <c r="BU61" i="47"/>
  <c r="BN72" i="33"/>
  <c r="BU61" i="41"/>
  <c r="BU61" i="43"/>
  <c r="BK41" i="56"/>
  <c r="BK42" i="56" s="1"/>
  <c r="BK43" i="56" s="1"/>
  <c r="BU61" i="40"/>
  <c r="BK52" i="56" l="1"/>
  <c r="BL43" i="56"/>
  <c r="BL41" i="56"/>
  <c r="BL42" i="56" s="1"/>
  <c r="BJ48" i="56"/>
  <c r="BK47" i="56" s="1"/>
  <c r="BL46" i="56" s="1"/>
  <c r="BK49" i="56"/>
  <c r="BV61" i="41"/>
  <c r="BI134" i="33"/>
  <c r="BI76" i="59" s="1"/>
  <c r="BI62" i="56"/>
  <c r="BI135" i="33" s="1"/>
  <c r="BK59" i="56"/>
  <c r="BK60" i="56"/>
  <c r="BV61" i="49"/>
  <c r="BL55" i="56"/>
  <c r="BL56" i="56" s="1"/>
  <c r="BL37" i="56"/>
  <c r="BL38" i="56" s="1"/>
  <c r="BJ132" i="33"/>
  <c r="BJ77" i="33"/>
  <c r="BJ75" i="59" s="1"/>
  <c r="BJ61" i="56"/>
  <c r="BN70" i="33"/>
  <c r="BM81" i="32"/>
  <c r="BM62" i="32" s="1"/>
  <c r="BM81" i="43"/>
  <c r="BM62" i="43" s="1"/>
  <c r="BM81" i="40"/>
  <c r="BM62" i="40" s="1"/>
  <c r="BM81" i="41"/>
  <c r="BM62" i="41" s="1"/>
  <c r="BM81" i="44"/>
  <c r="BM62" i="44" s="1"/>
  <c r="BM81" i="42"/>
  <c r="BM62" i="42" s="1"/>
  <c r="BM81" i="45"/>
  <c r="BM62" i="45" s="1"/>
  <c r="BM81" i="49"/>
  <c r="BM62" i="49" s="1"/>
  <c r="BM3" i="56"/>
  <c r="BM81" i="47"/>
  <c r="BM62" i="47" s="1"/>
  <c r="BM81" i="48"/>
  <c r="BM62" i="48" s="1"/>
  <c r="BM81" i="46"/>
  <c r="BM62" i="46" s="1"/>
  <c r="BV61" i="46"/>
  <c r="BV61" i="44"/>
  <c r="BV61" i="43"/>
  <c r="BV61" i="48"/>
  <c r="BV61" i="47"/>
  <c r="BQ61" i="33"/>
  <c r="BR62" i="33" s="1"/>
  <c r="BP60" i="33"/>
  <c r="BP4" i="56" s="1"/>
  <c r="BQ59" i="33"/>
  <c r="BP71" i="33"/>
  <c r="BV61" i="45"/>
  <c r="BJ78" i="33"/>
  <c r="BJ133" i="33"/>
  <c r="BI49" i="59"/>
  <c r="BI87" i="33"/>
  <c r="BI53" i="33"/>
  <c r="BI54" i="59" s="1"/>
  <c r="BV61" i="40"/>
  <c r="BV61" i="42"/>
  <c r="BL59" i="56" l="1"/>
  <c r="BL60" i="56"/>
  <c r="BL52" i="56"/>
  <c r="BM46" i="56"/>
  <c r="BW61" i="49"/>
  <c r="BO70" i="33"/>
  <c r="BN81" i="32"/>
  <c r="BN62" i="32" s="1"/>
  <c r="BN81" i="43"/>
  <c r="BN62" i="43" s="1"/>
  <c r="BN81" i="41"/>
  <c r="BN62" i="41" s="1"/>
  <c r="BN81" i="44"/>
  <c r="BN62" i="44" s="1"/>
  <c r="BN81" i="42"/>
  <c r="BN62" i="42" s="1"/>
  <c r="BN81" i="45"/>
  <c r="BN62" i="45" s="1"/>
  <c r="BN81" i="40"/>
  <c r="BN62" i="40" s="1"/>
  <c r="BN81" i="48"/>
  <c r="BN62" i="48" s="1"/>
  <c r="BN81" i="49"/>
  <c r="BN62" i="49" s="1"/>
  <c r="BN3" i="56"/>
  <c r="BN81" i="46"/>
  <c r="BN62" i="46" s="1"/>
  <c r="BN81" i="47"/>
  <c r="BN62" i="47" s="1"/>
  <c r="BR61" i="33"/>
  <c r="BS62" i="33" s="1"/>
  <c r="BQ60" i="33"/>
  <c r="BQ4" i="56" s="1"/>
  <c r="BR59" i="33"/>
  <c r="BW61" i="47"/>
  <c r="BW61" i="48"/>
  <c r="BW61" i="46"/>
  <c r="BK48" i="56"/>
  <c r="BL47" i="56" s="1"/>
  <c r="BL49" i="56"/>
  <c r="BW61" i="45"/>
  <c r="BW61" i="43"/>
  <c r="BW61" i="44"/>
  <c r="BW61" i="41"/>
  <c r="BK77" i="33"/>
  <c r="BK75" i="59" s="1"/>
  <c r="BK132" i="33"/>
  <c r="BK61" i="56"/>
  <c r="BO72" i="33"/>
  <c r="BP72" i="33" s="1"/>
  <c r="BI77" i="59"/>
  <c r="BJ50" i="42"/>
  <c r="BJ63" i="42" s="1"/>
  <c r="BJ64" i="42" s="1"/>
  <c r="BJ65" i="42" s="1"/>
  <c r="BJ50" i="32"/>
  <c r="BJ63" i="32" s="1"/>
  <c r="BJ64" i="32" s="1"/>
  <c r="BJ65" i="32" s="1"/>
  <c r="BJ50" i="43"/>
  <c r="BJ63" i="43" s="1"/>
  <c r="BJ64" i="43" s="1"/>
  <c r="BJ65" i="43" s="1"/>
  <c r="BJ50" i="47"/>
  <c r="BJ63" i="47" s="1"/>
  <c r="BJ64" i="47" s="1"/>
  <c r="BJ65" i="47" s="1"/>
  <c r="BJ50" i="44"/>
  <c r="BJ63" i="44" s="1"/>
  <c r="BJ64" i="44" s="1"/>
  <c r="BJ65" i="44" s="1"/>
  <c r="BJ50" i="41"/>
  <c r="BJ63" i="41" s="1"/>
  <c r="BJ64" i="41" s="1"/>
  <c r="BJ65" i="41" s="1"/>
  <c r="BJ50" i="46"/>
  <c r="BJ63" i="46" s="1"/>
  <c r="BJ64" i="46" s="1"/>
  <c r="BJ65" i="46" s="1"/>
  <c r="BJ50" i="1"/>
  <c r="BJ63" i="1" s="1"/>
  <c r="BJ64" i="1" s="1"/>
  <c r="BJ65" i="1" s="1"/>
  <c r="BJ68" i="1" s="1"/>
  <c r="BJ50" i="49"/>
  <c r="BJ63" i="49" s="1"/>
  <c r="BJ64" i="49" s="1"/>
  <c r="BJ65" i="49" s="1"/>
  <c r="BJ50" i="45"/>
  <c r="BJ63" i="45" s="1"/>
  <c r="BJ64" i="45" s="1"/>
  <c r="BJ65" i="45" s="1"/>
  <c r="BJ50" i="40"/>
  <c r="BJ63" i="40" s="1"/>
  <c r="BJ64" i="40" s="1"/>
  <c r="BJ65" i="40" s="1"/>
  <c r="BJ50" i="48"/>
  <c r="BJ63" i="48" s="1"/>
  <c r="BJ64" i="48" s="1"/>
  <c r="BJ65" i="48" s="1"/>
  <c r="BM41" i="56"/>
  <c r="BM42" i="56" s="1"/>
  <c r="BM43" i="56" s="1"/>
  <c r="BK78" i="33"/>
  <c r="BK133" i="33"/>
  <c r="BW61" i="40"/>
  <c r="BW61" i="42"/>
  <c r="BJ134" i="33"/>
  <c r="BJ79" i="33"/>
  <c r="BJ76" i="59" s="1"/>
  <c r="BJ62" i="56"/>
  <c r="BM37" i="56"/>
  <c r="BM38" i="56" s="1"/>
  <c r="BM55" i="56"/>
  <c r="BM56" i="56" s="1"/>
  <c r="BM52" i="56" l="1"/>
  <c r="BN41" i="56"/>
  <c r="BN42" i="56" s="1"/>
  <c r="BN43" i="56" s="1"/>
  <c r="BM59" i="56"/>
  <c r="BM60" i="56"/>
  <c r="BX61" i="47"/>
  <c r="BX61" i="48"/>
  <c r="BN55" i="56"/>
  <c r="BN56" i="56" s="1"/>
  <c r="BN37" i="56"/>
  <c r="BN38" i="56" s="1"/>
  <c r="BR60" i="33"/>
  <c r="BR4" i="56" s="1"/>
  <c r="BS61" i="33"/>
  <c r="BT62" i="33" s="1"/>
  <c r="BS59" i="33"/>
  <c r="BX61" i="46"/>
  <c r="BX61" i="41"/>
  <c r="BP70" i="33"/>
  <c r="BO81" i="43"/>
  <c r="BO62" i="43" s="1"/>
  <c r="BO81" i="41"/>
  <c r="BO62" i="41" s="1"/>
  <c r="BO81" i="45"/>
  <c r="BO62" i="45" s="1"/>
  <c r="BO81" i="46"/>
  <c r="BO62" i="46" s="1"/>
  <c r="BO81" i="42"/>
  <c r="BO62" i="42" s="1"/>
  <c r="BO81" i="48"/>
  <c r="BO62" i="48" s="1"/>
  <c r="BO81" i="49"/>
  <c r="BO62" i="49" s="1"/>
  <c r="BO3" i="56"/>
  <c r="BO81" i="40"/>
  <c r="BO62" i="40" s="1"/>
  <c r="BO81" i="47"/>
  <c r="BO62" i="47" s="1"/>
  <c r="BO81" i="44"/>
  <c r="BO62" i="44" s="1"/>
  <c r="BQ71" i="33"/>
  <c r="BX61" i="44"/>
  <c r="BJ80" i="33"/>
  <c r="BJ135" i="33"/>
  <c r="BX61" i="42"/>
  <c r="BL78" i="33"/>
  <c r="BL133" i="33"/>
  <c r="BX61" i="49"/>
  <c r="BX61" i="43"/>
  <c r="BL48" i="56"/>
  <c r="BM47" i="56" s="1"/>
  <c r="BN46" i="56" s="1"/>
  <c r="BK79" i="33"/>
  <c r="BK76" i="59" s="1"/>
  <c r="BK134" i="33"/>
  <c r="BK62" i="56"/>
  <c r="BX61" i="45"/>
  <c r="BX61" i="40"/>
  <c r="BL77" i="33"/>
  <c r="BL75" i="59" s="1"/>
  <c r="BL132" i="33"/>
  <c r="BL61" i="56"/>
  <c r="BN52" i="56" l="1"/>
  <c r="BN59" i="56"/>
  <c r="BN60" i="56"/>
  <c r="BO41" i="56"/>
  <c r="BO42" i="56" s="1"/>
  <c r="BO43" i="56" s="1"/>
  <c r="BK80" i="33"/>
  <c r="BK135" i="33"/>
  <c r="BS60" i="33"/>
  <c r="BS4" i="56" s="1"/>
  <c r="BT61" i="33"/>
  <c r="BU62" i="33" s="1"/>
  <c r="BT59" i="33"/>
  <c r="BY61" i="41"/>
  <c r="BM49" i="56"/>
  <c r="BY61" i="42"/>
  <c r="BQ70" i="33"/>
  <c r="BP81" i="41"/>
  <c r="BP62" i="41" s="1"/>
  <c r="BP81" i="43"/>
  <c r="BP62" i="43" s="1"/>
  <c r="BP81" i="42"/>
  <c r="BP62" i="42" s="1"/>
  <c r="BP81" i="46"/>
  <c r="BP62" i="46" s="1"/>
  <c r="BP81" i="48"/>
  <c r="BP62" i="48" s="1"/>
  <c r="BP81" i="49"/>
  <c r="BP62" i="49" s="1"/>
  <c r="BP3" i="56"/>
  <c r="BP81" i="40"/>
  <c r="BP62" i="40" s="1"/>
  <c r="BP81" i="45"/>
  <c r="BP62" i="45" s="1"/>
  <c r="BP81" i="44"/>
  <c r="BP62" i="44" s="1"/>
  <c r="BP81" i="47"/>
  <c r="BP62" i="47" s="1"/>
  <c r="BY61" i="46"/>
  <c r="BR71" i="33"/>
  <c r="BY61" i="49"/>
  <c r="BY61" i="44"/>
  <c r="BQ72" i="33"/>
  <c r="BY61" i="43"/>
  <c r="BJ77" i="59"/>
  <c r="BK50" i="32"/>
  <c r="BK63" i="32" s="1"/>
  <c r="BK64" i="32" s="1"/>
  <c r="BK65" i="32" s="1"/>
  <c r="BK50" i="42"/>
  <c r="BK63" i="42" s="1"/>
  <c r="BK64" i="42" s="1"/>
  <c r="BK65" i="42" s="1"/>
  <c r="BK50" i="43"/>
  <c r="BK63" i="43" s="1"/>
  <c r="BK64" i="43" s="1"/>
  <c r="BK65" i="43" s="1"/>
  <c r="BK50" i="47"/>
  <c r="BK63" i="47" s="1"/>
  <c r="BK64" i="47" s="1"/>
  <c r="BK65" i="47" s="1"/>
  <c r="BK50" i="44"/>
  <c r="BK63" i="44" s="1"/>
  <c r="BK64" i="44" s="1"/>
  <c r="BK65" i="44" s="1"/>
  <c r="BK50" i="41"/>
  <c r="BK63" i="41" s="1"/>
  <c r="BK64" i="41" s="1"/>
  <c r="BK65" i="41" s="1"/>
  <c r="BK50" i="45"/>
  <c r="BK63" i="45" s="1"/>
  <c r="BK64" i="45" s="1"/>
  <c r="BK65" i="45" s="1"/>
  <c r="BK50" i="40"/>
  <c r="BK63" i="40" s="1"/>
  <c r="BK64" i="40" s="1"/>
  <c r="BK65" i="40" s="1"/>
  <c r="BK50" i="46"/>
  <c r="BK63" i="46" s="1"/>
  <c r="BK64" i="46" s="1"/>
  <c r="BK65" i="46" s="1"/>
  <c r="BK50" i="48"/>
  <c r="BK63" i="48" s="1"/>
  <c r="BK64" i="48" s="1"/>
  <c r="BK65" i="48" s="1"/>
  <c r="BK50" i="49"/>
  <c r="BK63" i="49" s="1"/>
  <c r="BK64" i="49" s="1"/>
  <c r="BK65" i="49" s="1"/>
  <c r="BL79" i="33"/>
  <c r="BL76" i="59" s="1"/>
  <c r="BL134" i="33"/>
  <c r="BL62" i="56"/>
  <c r="BO37" i="56"/>
  <c r="BO38" i="56" s="1"/>
  <c r="BO55" i="56"/>
  <c r="BO56" i="56" s="1"/>
  <c r="BY61" i="48"/>
  <c r="BM77" i="33"/>
  <c r="BM75" i="59" s="1"/>
  <c r="BM132" i="33"/>
  <c r="BY61" i="40"/>
  <c r="BY61" i="47"/>
  <c r="BY61" i="45"/>
  <c r="BM78" i="33"/>
  <c r="BM133" i="33"/>
  <c r="BO52" i="56" l="1"/>
  <c r="BO60" i="56"/>
  <c r="BO59" i="56"/>
  <c r="BP41" i="56"/>
  <c r="BP42" i="56" s="1"/>
  <c r="BP43" i="56" s="1"/>
  <c r="BL80" i="33"/>
  <c r="BL135" i="33"/>
  <c r="BR70" i="33"/>
  <c r="BQ81" i="41"/>
  <c r="BQ62" i="41" s="1"/>
  <c r="BQ81" i="43"/>
  <c r="BQ62" i="43" s="1"/>
  <c r="BQ81" i="44"/>
  <c r="BQ62" i="44" s="1"/>
  <c r="BQ81" i="40"/>
  <c r="BQ62" i="40" s="1"/>
  <c r="BQ81" i="42"/>
  <c r="BQ62" i="42" s="1"/>
  <c r="BQ81" i="46"/>
  <c r="BQ62" i="46" s="1"/>
  <c r="BQ81" i="48"/>
  <c r="BQ62" i="48" s="1"/>
  <c r="BQ81" i="49"/>
  <c r="BQ62" i="49" s="1"/>
  <c r="BQ3" i="56"/>
  <c r="BQ81" i="45"/>
  <c r="BQ62" i="45" s="1"/>
  <c r="BQ81" i="47"/>
  <c r="BQ62" i="47" s="1"/>
  <c r="BP55" i="56"/>
  <c r="BP56" i="56" s="1"/>
  <c r="BP37" i="56"/>
  <c r="BP38" i="56" s="1"/>
  <c r="BZ61" i="42"/>
  <c r="BT60" i="33"/>
  <c r="BT4" i="56" s="1"/>
  <c r="BU61" i="33"/>
  <c r="BV62" i="33" s="1"/>
  <c r="BU59" i="33"/>
  <c r="BZ61" i="41"/>
  <c r="BM48" i="56"/>
  <c r="BN47" i="56" s="1"/>
  <c r="BO46" i="56" s="1"/>
  <c r="BZ61" i="48"/>
  <c r="BZ61" i="49"/>
  <c r="BR72" i="33"/>
  <c r="BZ61" i="44"/>
  <c r="BS71" i="33"/>
  <c r="BN78" i="33"/>
  <c r="BN133" i="33"/>
  <c r="BK77" i="59"/>
  <c r="BL50" i="42"/>
  <c r="BL63" i="42" s="1"/>
  <c r="BL64" i="42" s="1"/>
  <c r="BL65" i="42" s="1"/>
  <c r="BL50" i="32"/>
  <c r="BL63" i="32" s="1"/>
  <c r="BL64" i="32" s="1"/>
  <c r="BL65" i="32" s="1"/>
  <c r="BL50" i="47"/>
  <c r="BL63" i="47" s="1"/>
  <c r="BL64" i="47" s="1"/>
  <c r="BL65" i="47" s="1"/>
  <c r="BL50" i="43"/>
  <c r="BL63" i="43" s="1"/>
  <c r="BL64" i="43" s="1"/>
  <c r="BL65" i="43" s="1"/>
  <c r="BL50" i="44"/>
  <c r="BL63" i="44" s="1"/>
  <c r="BL64" i="44" s="1"/>
  <c r="BL65" i="44" s="1"/>
  <c r="BL50" i="49"/>
  <c r="BL63" i="49" s="1"/>
  <c r="BL64" i="49" s="1"/>
  <c r="BL65" i="49" s="1"/>
  <c r="BL50" i="48"/>
  <c r="BL63" i="48" s="1"/>
  <c r="BL64" i="48" s="1"/>
  <c r="BL65" i="48" s="1"/>
  <c r="BL50" i="45"/>
  <c r="BL63" i="45" s="1"/>
  <c r="BL64" i="45" s="1"/>
  <c r="BL65" i="45" s="1"/>
  <c r="BL50" i="40"/>
  <c r="BL63" i="40" s="1"/>
  <c r="BL64" i="40" s="1"/>
  <c r="BL65" i="40" s="1"/>
  <c r="BL50" i="41"/>
  <c r="BL63" i="41" s="1"/>
  <c r="BL64" i="41" s="1"/>
  <c r="BL65" i="41" s="1"/>
  <c r="BL50" i="46"/>
  <c r="BL63" i="46" s="1"/>
  <c r="BL64" i="46" s="1"/>
  <c r="BL65" i="46" s="1"/>
  <c r="BM61" i="56"/>
  <c r="BN77" i="33"/>
  <c r="BN75" i="59" s="1"/>
  <c r="BN132" i="33"/>
  <c r="BZ61" i="43"/>
  <c r="BZ61" i="47"/>
  <c r="BZ61" i="46"/>
  <c r="BZ61" i="45"/>
  <c r="BZ61" i="40"/>
  <c r="BP52" i="56" l="1"/>
  <c r="BP60" i="56"/>
  <c r="BP59" i="56"/>
  <c r="BQ41" i="56"/>
  <c r="BQ42" i="56" s="1"/>
  <c r="BQ43" i="56" s="1"/>
  <c r="BU60" i="33"/>
  <c r="BU4" i="56" s="1"/>
  <c r="BV61" i="33"/>
  <c r="BW62" i="33" s="1"/>
  <c r="BV59" i="33"/>
  <c r="CA61" i="42"/>
  <c r="BQ55" i="56"/>
  <c r="BQ56" i="56" s="1"/>
  <c r="BQ37" i="56"/>
  <c r="BQ38" i="56" s="1"/>
  <c r="BM79" i="33"/>
  <c r="BM76" i="59" s="1"/>
  <c r="BM134" i="33"/>
  <c r="BM62" i="56"/>
  <c r="BT71" i="33"/>
  <c r="CA61" i="46"/>
  <c r="BS72" i="33"/>
  <c r="BL77" i="59"/>
  <c r="BM50" i="32"/>
  <c r="BM63" i="32" s="1"/>
  <c r="BM64" i="32" s="1"/>
  <c r="BM65" i="32" s="1"/>
  <c r="BM50" i="42"/>
  <c r="BM63" i="42" s="1"/>
  <c r="BM64" i="42" s="1"/>
  <c r="BM65" i="42" s="1"/>
  <c r="BM50" i="43"/>
  <c r="BM63" i="43" s="1"/>
  <c r="BM64" i="43" s="1"/>
  <c r="BM65" i="43" s="1"/>
  <c r="BM50" i="47"/>
  <c r="BM63" i="47" s="1"/>
  <c r="BM64" i="47" s="1"/>
  <c r="BM65" i="47" s="1"/>
  <c r="BM50" i="49"/>
  <c r="BM63" i="49" s="1"/>
  <c r="BM64" i="49" s="1"/>
  <c r="BM65" i="49" s="1"/>
  <c r="BM50" i="44"/>
  <c r="BM63" i="44" s="1"/>
  <c r="BM64" i="44" s="1"/>
  <c r="BM65" i="44" s="1"/>
  <c r="BM50" i="48"/>
  <c r="BM63" i="48" s="1"/>
  <c r="BM64" i="48" s="1"/>
  <c r="BM65" i="48" s="1"/>
  <c r="BM50" i="45"/>
  <c r="BM63" i="45" s="1"/>
  <c r="BM64" i="45" s="1"/>
  <c r="BM65" i="45" s="1"/>
  <c r="BM50" i="46"/>
  <c r="BM63" i="46" s="1"/>
  <c r="BM64" i="46" s="1"/>
  <c r="BM65" i="46" s="1"/>
  <c r="BM50" i="41"/>
  <c r="BM63" i="41" s="1"/>
  <c r="BM64" i="41" s="1"/>
  <c r="BM65" i="41" s="1"/>
  <c r="BM50" i="40"/>
  <c r="BM63" i="40" s="1"/>
  <c r="BM64" i="40" s="1"/>
  <c r="BM65" i="40" s="1"/>
  <c r="BN49" i="56"/>
  <c r="CA61" i="40"/>
  <c r="CA61" i="44"/>
  <c r="CA61" i="48"/>
  <c r="BO77" i="33"/>
  <c r="BO75" i="59" s="1"/>
  <c r="BO132" i="33"/>
  <c r="CA61" i="45"/>
  <c r="CA61" i="47"/>
  <c r="CA61" i="41"/>
  <c r="BO78" i="33"/>
  <c r="BO133" i="33"/>
  <c r="BS70" i="33"/>
  <c r="BR81" i="41"/>
  <c r="BR62" i="41" s="1"/>
  <c r="BR81" i="43"/>
  <c r="BR62" i="43" s="1"/>
  <c r="BR81" i="44"/>
  <c r="BR62" i="44" s="1"/>
  <c r="BR81" i="40"/>
  <c r="BR62" i="40" s="1"/>
  <c r="BR81" i="46"/>
  <c r="BR62" i="46" s="1"/>
  <c r="BR81" i="48"/>
  <c r="BR62" i="48" s="1"/>
  <c r="BR81" i="49"/>
  <c r="BR62" i="49" s="1"/>
  <c r="BR3" i="56"/>
  <c r="BR81" i="42"/>
  <c r="BR62" i="42" s="1"/>
  <c r="BR81" i="45"/>
  <c r="BR62" i="45" s="1"/>
  <c r="BR81" i="47"/>
  <c r="BR62" i="47" s="1"/>
  <c r="CA61" i="49"/>
  <c r="CA61" i="43"/>
  <c r="BQ60" i="56" l="1"/>
  <c r="BQ59" i="56"/>
  <c r="BQ52" i="56"/>
  <c r="BR41" i="56"/>
  <c r="BR42" i="56" s="1"/>
  <c r="BR43" i="56" s="1"/>
  <c r="CB61" i="48"/>
  <c r="CB61" i="46"/>
  <c r="CB61" i="47"/>
  <c r="CB61" i="44"/>
  <c r="BV60" i="33"/>
  <c r="BV4" i="56" s="1"/>
  <c r="BW61" i="33"/>
  <c r="BX62" i="33" s="1"/>
  <c r="BV71" i="33"/>
  <c r="BW59" i="33"/>
  <c r="BR55" i="56"/>
  <c r="BR56" i="56" s="1"/>
  <c r="BR37" i="56"/>
  <c r="BR38" i="56" s="1"/>
  <c r="CB61" i="42"/>
  <c r="BN48" i="56"/>
  <c r="BO47" i="56" s="1"/>
  <c r="BP46" i="56" s="1"/>
  <c r="BN61" i="56"/>
  <c r="BM80" i="33"/>
  <c r="BM135" i="33"/>
  <c r="CB61" i="43"/>
  <c r="CB61" i="40"/>
  <c r="BT70" i="33"/>
  <c r="BS81" i="41"/>
  <c r="BS62" i="41" s="1"/>
  <c r="BS81" i="42"/>
  <c r="BS62" i="42" s="1"/>
  <c r="BS81" i="43"/>
  <c r="BS62" i="43" s="1"/>
  <c r="BS81" i="44"/>
  <c r="BS62" i="44" s="1"/>
  <c r="BS81" i="45"/>
  <c r="BS62" i="45" s="1"/>
  <c r="BS81" i="40"/>
  <c r="BS62" i="40" s="1"/>
  <c r="BS81" i="46"/>
  <c r="BS62" i="46" s="1"/>
  <c r="BS81" i="48"/>
  <c r="BS62" i="48" s="1"/>
  <c r="BS81" i="49"/>
  <c r="BS62" i="49" s="1"/>
  <c r="BS3" i="56"/>
  <c r="BS81" i="47"/>
  <c r="BS62" i="47" s="1"/>
  <c r="BP77" i="33"/>
  <c r="BP75" i="59" s="1"/>
  <c r="BP132" i="33"/>
  <c r="BP133" i="33"/>
  <c r="BP78" i="33"/>
  <c r="BT72" i="33"/>
  <c r="BU72" i="33" s="1"/>
  <c r="CB61" i="41"/>
  <c r="CB61" i="45"/>
  <c r="BU71" i="33"/>
  <c r="CB61" i="49"/>
  <c r="BR60" i="56" l="1"/>
  <c r="BR59" i="56"/>
  <c r="BR52" i="56"/>
  <c r="BS41" i="56"/>
  <c r="BS42" i="56" s="1"/>
  <c r="BS43" i="56" s="1"/>
  <c r="CC61" i="49"/>
  <c r="CC61" i="45"/>
  <c r="CC61" i="41"/>
  <c r="CC61" i="44"/>
  <c r="BN79" i="33"/>
  <c r="BN76" i="59" s="1"/>
  <c r="BN134" i="33"/>
  <c r="BN62" i="56"/>
  <c r="CC61" i="46"/>
  <c r="BU70" i="33"/>
  <c r="BT81" i="41"/>
  <c r="BT62" i="41" s="1"/>
  <c r="BT81" i="42"/>
  <c r="BT62" i="42" s="1"/>
  <c r="BT81" i="43"/>
  <c r="BT62" i="43" s="1"/>
  <c r="BT81" i="44"/>
  <c r="BT62" i="44" s="1"/>
  <c r="BT81" i="47"/>
  <c r="BT62" i="47" s="1"/>
  <c r="BT81" i="40"/>
  <c r="BT62" i="40" s="1"/>
  <c r="BT81" i="48"/>
  <c r="BT62" i="48" s="1"/>
  <c r="BT81" i="49"/>
  <c r="BT62" i="49" s="1"/>
  <c r="BT3" i="56"/>
  <c r="BT81" i="45"/>
  <c r="BT62" i="45" s="1"/>
  <c r="BT81" i="46"/>
  <c r="BT62" i="46" s="1"/>
  <c r="BM77" i="59"/>
  <c r="BN50" i="32"/>
  <c r="BN63" i="32" s="1"/>
  <c r="BN64" i="32" s="1"/>
  <c r="BN65" i="32" s="1"/>
  <c r="BN50" i="42"/>
  <c r="BN63" i="42" s="1"/>
  <c r="BN64" i="42" s="1"/>
  <c r="BN65" i="42" s="1"/>
  <c r="BN50" i="43"/>
  <c r="BN63" i="43" s="1"/>
  <c r="BN64" i="43" s="1"/>
  <c r="BN65" i="43" s="1"/>
  <c r="BN50" i="40"/>
  <c r="BN63" i="40" s="1"/>
  <c r="BN64" i="40" s="1"/>
  <c r="BN65" i="40" s="1"/>
  <c r="BN50" i="46"/>
  <c r="BN63" i="46" s="1"/>
  <c r="BN64" i="46" s="1"/>
  <c r="BN65" i="46" s="1"/>
  <c r="BN50" i="44"/>
  <c r="BN63" i="44" s="1"/>
  <c r="BN64" i="44" s="1"/>
  <c r="BN65" i="44" s="1"/>
  <c r="BN50" i="48"/>
  <c r="BN63" i="48" s="1"/>
  <c r="BN64" i="48" s="1"/>
  <c r="BN65" i="48" s="1"/>
  <c r="BN50" i="49"/>
  <c r="BN63" i="49" s="1"/>
  <c r="BN64" i="49" s="1"/>
  <c r="BN65" i="49" s="1"/>
  <c r="BN50" i="47"/>
  <c r="BN63" i="47" s="1"/>
  <c r="BN64" i="47" s="1"/>
  <c r="BN65" i="47" s="1"/>
  <c r="BN50" i="45"/>
  <c r="BN63" i="45" s="1"/>
  <c r="BN64" i="45" s="1"/>
  <c r="BN65" i="45" s="1"/>
  <c r="BN50" i="41"/>
  <c r="BN63" i="41" s="1"/>
  <c r="BN64" i="41" s="1"/>
  <c r="BN65" i="41" s="1"/>
  <c r="BS55" i="56"/>
  <c r="BS56" i="56" s="1"/>
  <c r="BS37" i="56"/>
  <c r="BS38" i="56" s="1"/>
  <c r="CC61" i="48"/>
  <c r="CC61" i="42"/>
  <c r="CC61" i="40"/>
  <c r="BO49" i="56"/>
  <c r="BW60" i="33"/>
  <c r="BW4" i="56" s="1"/>
  <c r="BX61" i="33"/>
  <c r="BY62" i="33" s="1"/>
  <c r="BX59" i="33"/>
  <c r="BQ77" i="33"/>
  <c r="BQ75" i="59" s="1"/>
  <c r="BQ132" i="33"/>
  <c r="CC61" i="43"/>
  <c r="CC61" i="47"/>
  <c r="BQ133" i="33"/>
  <c r="BQ78" i="33"/>
  <c r="BS60" i="56" l="1"/>
  <c r="BS59" i="56"/>
  <c r="BS52" i="56"/>
  <c r="BT41" i="56"/>
  <c r="BT42" i="56" s="1"/>
  <c r="BT43" i="56" s="1"/>
  <c r="CD61" i="46"/>
  <c r="CD61" i="45"/>
  <c r="CD61" i="49"/>
  <c r="BV70" i="33"/>
  <c r="BU81" i="41"/>
  <c r="BU62" i="41" s="1"/>
  <c r="BU81" i="43"/>
  <c r="BU62" i="43" s="1"/>
  <c r="BU81" i="40"/>
  <c r="BU62" i="40" s="1"/>
  <c r="BU81" i="45"/>
  <c r="BU62" i="45" s="1"/>
  <c r="BU81" i="47"/>
  <c r="BU62" i="47" s="1"/>
  <c r="BU81" i="42"/>
  <c r="BU62" i="42" s="1"/>
  <c r="BU81" i="48"/>
  <c r="BU62" i="48" s="1"/>
  <c r="BU81" i="49"/>
  <c r="BU62" i="49" s="1"/>
  <c r="BU81" i="44"/>
  <c r="BU62" i="44" s="1"/>
  <c r="BU81" i="46"/>
  <c r="BU62" i="46" s="1"/>
  <c r="BU3" i="56"/>
  <c r="CD61" i="47"/>
  <c r="CD61" i="41"/>
  <c r="BN135" i="33"/>
  <c r="BN80" i="33"/>
  <c r="CD61" i="40"/>
  <c r="CD61" i="42"/>
  <c r="CD61" i="48"/>
  <c r="CD61" i="43"/>
  <c r="BT37" i="56"/>
  <c r="BT38" i="56" s="1"/>
  <c r="BT55" i="56"/>
  <c r="BT56" i="56" s="1"/>
  <c r="CD61" i="44"/>
  <c r="BX60" i="33"/>
  <c r="BX4" i="56" s="1"/>
  <c r="BY61" i="33"/>
  <c r="BZ62" i="33" s="1"/>
  <c r="BY59" i="33"/>
  <c r="BX71" i="33"/>
  <c r="BR77" i="33"/>
  <c r="BR75" i="59" s="1"/>
  <c r="BR132" i="33"/>
  <c r="BV72" i="33"/>
  <c r="BW72" i="33" s="1"/>
  <c r="BO48" i="56"/>
  <c r="BP47" i="56" s="1"/>
  <c r="BQ46" i="56" s="1"/>
  <c r="BO61" i="56"/>
  <c r="BW71" i="33"/>
  <c r="BR78" i="33"/>
  <c r="BR133" i="33"/>
  <c r="BT60" i="56" l="1"/>
  <c r="BT59" i="56"/>
  <c r="BT52" i="56"/>
  <c r="BU41" i="56"/>
  <c r="BU42" i="56" s="1"/>
  <c r="BU43" i="56" s="1"/>
  <c r="BO134" i="33"/>
  <c r="BO79" i="33"/>
  <c r="BO76" i="59" s="1"/>
  <c r="BO62" i="56"/>
  <c r="BU37" i="56"/>
  <c r="BU38" i="56" s="1"/>
  <c r="BU55" i="56"/>
  <c r="BU56" i="56" s="1"/>
  <c r="BY60" i="33"/>
  <c r="BY4" i="56" s="1"/>
  <c r="BZ61" i="33"/>
  <c r="CA62" i="33" s="1"/>
  <c r="BZ59" i="33"/>
  <c r="BY71" i="33"/>
  <c r="CE61" i="44"/>
  <c r="CE61" i="47"/>
  <c r="CE61" i="49"/>
  <c r="CE61" i="45"/>
  <c r="CE61" i="42"/>
  <c r="CE61" i="48"/>
  <c r="CE61" i="46"/>
  <c r="BS77" i="33"/>
  <c r="BS75" i="59" s="1"/>
  <c r="BS132" i="33"/>
  <c r="CE61" i="41"/>
  <c r="BP49" i="56"/>
  <c r="BW70" i="33"/>
  <c r="BV81" i="41"/>
  <c r="BV62" i="41" s="1"/>
  <c r="BV81" i="42"/>
  <c r="BV62" i="42" s="1"/>
  <c r="BV81" i="43"/>
  <c r="BV62" i="43" s="1"/>
  <c r="BV81" i="45"/>
  <c r="BV62" i="45" s="1"/>
  <c r="BV81" i="49"/>
  <c r="BV62" i="49" s="1"/>
  <c r="BV81" i="48"/>
  <c r="BV62" i="48" s="1"/>
  <c r="BV81" i="40"/>
  <c r="BV62" i="40" s="1"/>
  <c r="BV81" i="44"/>
  <c r="BV62" i="44" s="1"/>
  <c r="BV81" i="46"/>
  <c r="BV62" i="46" s="1"/>
  <c r="BV3" i="56"/>
  <c r="BV81" i="47"/>
  <c r="BV62" i="47" s="1"/>
  <c r="CE61" i="43"/>
  <c r="CE61" i="40"/>
  <c r="BN77" i="59"/>
  <c r="BO50" i="42"/>
  <c r="BO63" i="42" s="1"/>
  <c r="BO64" i="42" s="1"/>
  <c r="BO65" i="42" s="1"/>
  <c r="BO50" i="43"/>
  <c r="BO63" i="43" s="1"/>
  <c r="BO64" i="43" s="1"/>
  <c r="BO65" i="43" s="1"/>
  <c r="BO50" i="49"/>
  <c r="BO63" i="49" s="1"/>
  <c r="BO64" i="49" s="1"/>
  <c r="BO65" i="49" s="1"/>
  <c r="BO50" i="48"/>
  <c r="BO63" i="48" s="1"/>
  <c r="BO64" i="48" s="1"/>
  <c r="BO65" i="48" s="1"/>
  <c r="BO50" i="45"/>
  <c r="BO63" i="45" s="1"/>
  <c r="BO64" i="45" s="1"/>
  <c r="BO65" i="45" s="1"/>
  <c r="BO50" i="46"/>
  <c r="BO63" i="46" s="1"/>
  <c r="BO64" i="46" s="1"/>
  <c r="BO65" i="46" s="1"/>
  <c r="BO50" i="44"/>
  <c r="BO63" i="44" s="1"/>
  <c r="BO64" i="44" s="1"/>
  <c r="BO65" i="44" s="1"/>
  <c r="BO50" i="40"/>
  <c r="BO63" i="40" s="1"/>
  <c r="BO64" i="40" s="1"/>
  <c r="BO65" i="40" s="1"/>
  <c r="BO50" i="41"/>
  <c r="BO63" i="41" s="1"/>
  <c r="BO64" i="41" s="1"/>
  <c r="BO65" i="41" s="1"/>
  <c r="BO50" i="47"/>
  <c r="BO63" i="47" s="1"/>
  <c r="BO64" i="47" s="1"/>
  <c r="BO65" i="47" s="1"/>
  <c r="BS78" i="33"/>
  <c r="BS133" i="33"/>
  <c r="BU60" i="56" l="1"/>
  <c r="BU59" i="56"/>
  <c r="BU52" i="56"/>
  <c r="BV41" i="56"/>
  <c r="BV42" i="56" s="1"/>
  <c r="BV43" i="56" s="1"/>
  <c r="BV37" i="56"/>
  <c r="BV38" i="56" s="1"/>
  <c r="BV55" i="56"/>
  <c r="BV56" i="56" s="1"/>
  <c r="CF61" i="41"/>
  <c r="CF61" i="45"/>
  <c r="BZ60" i="33"/>
  <c r="BZ4" i="56" s="1"/>
  <c r="CA61" i="33"/>
  <c r="CB62" i="33" s="1"/>
  <c r="CA59" i="33"/>
  <c r="CF61" i="43"/>
  <c r="CF61" i="44"/>
  <c r="BO80" i="33"/>
  <c r="BO135" i="33"/>
  <c r="CF61" i="46"/>
  <c r="CF61" i="48"/>
  <c r="CF61" i="49"/>
  <c r="CF61" i="42"/>
  <c r="BX70" i="33"/>
  <c r="BW81" i="43"/>
  <c r="BW62" i="43" s="1"/>
  <c r="BW81" i="40"/>
  <c r="BW62" i="40" s="1"/>
  <c r="BW81" i="42"/>
  <c r="BW62" i="42" s="1"/>
  <c r="BW81" i="41"/>
  <c r="BW62" i="41" s="1"/>
  <c r="BW81" i="44"/>
  <c r="BW62" i="44" s="1"/>
  <c r="BW81" i="46"/>
  <c r="BW62" i="46" s="1"/>
  <c r="BW81" i="48"/>
  <c r="BW62" i="48" s="1"/>
  <c r="BW81" i="49"/>
  <c r="BW62" i="49" s="1"/>
  <c r="BW81" i="45"/>
  <c r="BW62" i="45" s="1"/>
  <c r="BW81" i="47"/>
  <c r="BW62" i="47" s="1"/>
  <c r="BW3" i="56"/>
  <c r="BX72" i="33"/>
  <c r="BY72" i="33" s="1"/>
  <c r="BT77" i="33"/>
  <c r="BT75" i="59" s="1"/>
  <c r="BT132" i="33"/>
  <c r="CF61" i="47"/>
  <c r="BP48" i="56"/>
  <c r="BQ47" i="56" s="1"/>
  <c r="BR46" i="56" s="1"/>
  <c r="BP61" i="56"/>
  <c r="CF61" i="40"/>
  <c r="BT78" i="33"/>
  <c r="BT133" i="33"/>
  <c r="BV52" i="56" l="1"/>
  <c r="BV60" i="56"/>
  <c r="BV59" i="56"/>
  <c r="BW41" i="56"/>
  <c r="BW42" i="56" s="1"/>
  <c r="BW43" i="56" s="1"/>
  <c r="CG61" i="47"/>
  <c r="CG61" i="43"/>
  <c r="BP134" i="33"/>
  <c r="BP79" i="33"/>
  <c r="BP76" i="59" s="1"/>
  <c r="BP62" i="56"/>
  <c r="BQ49" i="56"/>
  <c r="CG61" i="44"/>
  <c r="BO77" i="59"/>
  <c r="BP50" i="42"/>
  <c r="BP63" i="42" s="1"/>
  <c r="BP64" i="42" s="1"/>
  <c r="BP65" i="42" s="1"/>
  <c r="BP50" i="43"/>
  <c r="BP63" i="43" s="1"/>
  <c r="BP64" i="43" s="1"/>
  <c r="BP65" i="43" s="1"/>
  <c r="BP50" i="47"/>
  <c r="BP63" i="47" s="1"/>
  <c r="BP64" i="47" s="1"/>
  <c r="BP65" i="47" s="1"/>
  <c r="BP50" i="49"/>
  <c r="BP63" i="49" s="1"/>
  <c r="BP64" i="49" s="1"/>
  <c r="BP65" i="49" s="1"/>
  <c r="BP50" i="48"/>
  <c r="BP63" i="48" s="1"/>
  <c r="BP64" i="48" s="1"/>
  <c r="BP65" i="48" s="1"/>
  <c r="BP50" i="40"/>
  <c r="BP63" i="40" s="1"/>
  <c r="BP64" i="40" s="1"/>
  <c r="BP65" i="40" s="1"/>
  <c r="BP50" i="44"/>
  <c r="BP63" i="44" s="1"/>
  <c r="BP64" i="44" s="1"/>
  <c r="BP65" i="44" s="1"/>
  <c r="BP50" i="46"/>
  <c r="BP63" i="46" s="1"/>
  <c r="BP64" i="46" s="1"/>
  <c r="BP65" i="46" s="1"/>
  <c r="BP50" i="45"/>
  <c r="BP63" i="45" s="1"/>
  <c r="BP64" i="45" s="1"/>
  <c r="BP65" i="45" s="1"/>
  <c r="BP50" i="41"/>
  <c r="BP63" i="41" s="1"/>
  <c r="BP64" i="41" s="1"/>
  <c r="BP65" i="41" s="1"/>
  <c r="CA60" i="33"/>
  <c r="CA4" i="56" s="1"/>
  <c r="CB61" i="33"/>
  <c r="CC62" i="33" s="1"/>
  <c r="CB59" i="33"/>
  <c r="BW37" i="56"/>
  <c r="BW38" i="56" s="1"/>
  <c r="BW55" i="56"/>
  <c r="BW56" i="56" s="1"/>
  <c r="BY70" i="33"/>
  <c r="BX81" i="40"/>
  <c r="BX62" i="40" s="1"/>
  <c r="BX81" i="42"/>
  <c r="BX62" i="42" s="1"/>
  <c r="BX81" i="41"/>
  <c r="BX62" i="41" s="1"/>
  <c r="BX81" i="43"/>
  <c r="BX62" i="43" s="1"/>
  <c r="BX81" i="44"/>
  <c r="BX62" i="44" s="1"/>
  <c r="BX81" i="47"/>
  <c r="BX62" i="47" s="1"/>
  <c r="BX81" i="46"/>
  <c r="BX62" i="46" s="1"/>
  <c r="BX81" i="45"/>
  <c r="BX62" i="45" s="1"/>
  <c r="BX81" i="48"/>
  <c r="BX62" i="48" s="1"/>
  <c r="BX81" i="49"/>
  <c r="BX62" i="49" s="1"/>
  <c r="BX3" i="56"/>
  <c r="BU77" i="33"/>
  <c r="BU75" i="59" s="1"/>
  <c r="BU132" i="33"/>
  <c r="BZ72" i="33"/>
  <c r="CG61" i="45"/>
  <c r="CG61" i="41"/>
  <c r="CG61" i="42"/>
  <c r="CG61" i="46"/>
  <c r="BZ71" i="33"/>
  <c r="CG61" i="49"/>
  <c r="CG61" i="48"/>
  <c r="CG61" i="40"/>
  <c r="BU78" i="33"/>
  <c r="BU133" i="33"/>
  <c r="BW52" i="56" l="1"/>
  <c r="BW60" i="56"/>
  <c r="BW59" i="56"/>
  <c r="BX41" i="56"/>
  <c r="BX42" i="56" s="1"/>
  <c r="BX43" i="56" s="1"/>
  <c r="CH61" i="41"/>
  <c r="CH61" i="44"/>
  <c r="CH61" i="45"/>
  <c r="BZ70" i="33"/>
  <c r="BY81" i="43"/>
  <c r="BY62" i="43" s="1"/>
  <c r="BY81" i="41"/>
  <c r="BY62" i="41" s="1"/>
  <c r="BY81" i="40"/>
  <c r="BY62" i="40" s="1"/>
  <c r="BY81" i="42"/>
  <c r="BY62" i="42" s="1"/>
  <c r="BY81" i="47"/>
  <c r="BY62" i="47" s="1"/>
  <c r="BY81" i="48"/>
  <c r="BY62" i="48" s="1"/>
  <c r="BY81" i="44"/>
  <c r="BY62" i="44" s="1"/>
  <c r="BY81" i="46"/>
  <c r="BY62" i="46" s="1"/>
  <c r="BY81" i="45"/>
  <c r="BY62" i="45" s="1"/>
  <c r="BY81" i="49"/>
  <c r="BY62" i="49" s="1"/>
  <c r="BY3" i="56"/>
  <c r="CA72" i="33"/>
  <c r="BP80" i="33"/>
  <c r="BP135" i="33"/>
  <c r="BV77" i="33"/>
  <c r="BV75" i="59" s="1"/>
  <c r="BV132" i="33"/>
  <c r="CH61" i="47"/>
  <c r="BX37" i="56"/>
  <c r="BX38" i="56" s="1"/>
  <c r="BX55" i="56"/>
  <c r="BX56" i="56" s="1"/>
  <c r="BV78" i="33"/>
  <c r="BV133" i="33"/>
  <c r="BQ48" i="56"/>
  <c r="BR47" i="56" s="1"/>
  <c r="BS46" i="56" s="1"/>
  <c r="BQ61" i="56"/>
  <c r="CH61" i="43"/>
  <c r="CH61" i="49"/>
  <c r="CB60" i="33"/>
  <c r="CB4" i="56" s="1"/>
  <c r="CC61" i="33"/>
  <c r="CD62" i="33" s="1"/>
  <c r="CC59" i="33"/>
  <c r="CH61" i="40"/>
  <c r="CH61" i="48"/>
  <c r="CA71" i="33"/>
  <c r="CH61" i="46"/>
  <c r="CH61" i="42"/>
  <c r="BX52" i="56" l="1"/>
  <c r="BX60" i="56"/>
  <c r="BX59" i="56"/>
  <c r="BY41" i="56"/>
  <c r="BY42" i="56" s="1"/>
  <c r="BY43" i="56" s="1"/>
  <c r="CI61" i="49"/>
  <c r="BQ79" i="33"/>
  <c r="BQ76" i="59" s="1"/>
  <c r="BQ134" i="33"/>
  <c r="BQ62" i="56"/>
  <c r="BY37" i="56"/>
  <c r="BY38" i="56" s="1"/>
  <c r="BY55" i="56"/>
  <c r="BY56" i="56" s="1"/>
  <c r="CD61" i="33"/>
  <c r="CE62" i="33" s="1"/>
  <c r="CC60" i="33"/>
  <c r="CC4" i="56" s="1"/>
  <c r="CD59" i="33"/>
  <c r="CI61" i="43"/>
  <c r="CI61" i="45"/>
  <c r="CI61" i="48"/>
  <c r="CI61" i="41"/>
  <c r="CB71" i="33"/>
  <c r="CI61" i="44"/>
  <c r="BW78" i="33"/>
  <c r="BW133" i="33"/>
  <c r="BP77" i="59"/>
  <c r="BQ50" i="43"/>
  <c r="BQ63" i="43" s="1"/>
  <c r="BQ64" i="43" s="1"/>
  <c r="BQ65" i="43" s="1"/>
  <c r="BQ50" i="42"/>
  <c r="BQ63" i="42" s="1"/>
  <c r="BQ64" i="42" s="1"/>
  <c r="BQ65" i="42" s="1"/>
  <c r="BQ50" i="46"/>
  <c r="BQ63" i="46" s="1"/>
  <c r="BQ64" i="46" s="1"/>
  <c r="BQ65" i="46" s="1"/>
  <c r="BQ50" i="49"/>
  <c r="BQ63" i="49" s="1"/>
  <c r="BQ64" i="49" s="1"/>
  <c r="BQ65" i="49" s="1"/>
  <c r="BQ50" i="45"/>
  <c r="BQ63" i="45" s="1"/>
  <c r="BQ64" i="45" s="1"/>
  <c r="BQ65" i="45" s="1"/>
  <c r="BQ50" i="48"/>
  <c r="BQ63" i="48" s="1"/>
  <c r="BQ64" i="48" s="1"/>
  <c r="BQ65" i="48" s="1"/>
  <c r="BQ50" i="44"/>
  <c r="BQ63" i="44" s="1"/>
  <c r="BQ64" i="44" s="1"/>
  <c r="BQ65" i="44" s="1"/>
  <c r="BQ50" i="41"/>
  <c r="BQ63" i="41" s="1"/>
  <c r="BQ64" i="41" s="1"/>
  <c r="BQ65" i="41" s="1"/>
  <c r="BQ50" i="47"/>
  <c r="BQ63" i="47" s="1"/>
  <c r="BQ64" i="47" s="1"/>
  <c r="BQ65" i="47" s="1"/>
  <c r="BQ50" i="40"/>
  <c r="BQ63" i="40" s="1"/>
  <c r="BQ64" i="40" s="1"/>
  <c r="BQ65" i="40" s="1"/>
  <c r="CI61" i="40"/>
  <c r="CI61" i="47"/>
  <c r="CA70" i="33"/>
  <c r="CB72" i="33" s="1"/>
  <c r="BZ81" i="43"/>
  <c r="BZ62" i="43" s="1"/>
  <c r="BZ81" i="41"/>
  <c r="BZ62" i="41" s="1"/>
  <c r="BZ81" i="40"/>
  <c r="BZ62" i="40" s="1"/>
  <c r="BZ81" i="42"/>
  <c r="BZ62" i="42" s="1"/>
  <c r="BZ81" i="47"/>
  <c r="BZ62" i="47" s="1"/>
  <c r="BZ81" i="48"/>
  <c r="BZ62" i="48" s="1"/>
  <c r="BZ81" i="46"/>
  <c r="BZ62" i="46" s="1"/>
  <c r="BZ81" i="45"/>
  <c r="BZ62" i="45" s="1"/>
  <c r="BZ81" i="49"/>
  <c r="BZ62" i="49" s="1"/>
  <c r="BZ81" i="44"/>
  <c r="BZ62" i="44" s="1"/>
  <c r="BZ3" i="56"/>
  <c r="BR49" i="56"/>
  <c r="BW77" i="33"/>
  <c r="BW75" i="59" s="1"/>
  <c r="BW132" i="33"/>
  <c r="CI61" i="42"/>
  <c r="CI61" i="46"/>
  <c r="BY60" i="56" l="1"/>
  <c r="BY59" i="56"/>
  <c r="BZ41" i="56"/>
  <c r="BZ42" i="56" s="1"/>
  <c r="BZ43" i="56" s="1"/>
  <c r="BY52" i="56"/>
  <c r="CJ61" i="48"/>
  <c r="CD60" i="33"/>
  <c r="CD4" i="56" s="1"/>
  <c r="CE61" i="33"/>
  <c r="CF62" i="33" s="1"/>
  <c r="CE59" i="33"/>
  <c r="CJ61" i="43"/>
  <c r="CJ61" i="40"/>
  <c r="BZ55" i="56"/>
  <c r="BZ56" i="56" s="1"/>
  <c r="BZ37" i="56"/>
  <c r="BZ38" i="56" s="1"/>
  <c r="BQ80" i="33"/>
  <c r="BQ135" i="33"/>
  <c r="CJ61" i="42"/>
  <c r="CJ61" i="44"/>
  <c r="BX132" i="33"/>
  <c r="BX77" i="33"/>
  <c r="BX75" i="59" s="1"/>
  <c r="CJ61" i="45"/>
  <c r="CJ61" i="46"/>
  <c r="BX78" i="33"/>
  <c r="BX133" i="33"/>
  <c r="CC71" i="33"/>
  <c r="CJ61" i="49"/>
  <c r="BR48" i="56"/>
  <c r="BS47" i="56" s="1"/>
  <c r="BT46" i="56" s="1"/>
  <c r="BR61" i="56"/>
  <c r="CB70" i="33"/>
  <c r="CA81" i="43"/>
  <c r="CA62" i="43" s="1"/>
  <c r="CA81" i="41"/>
  <c r="CA62" i="41" s="1"/>
  <c r="CA81" i="40"/>
  <c r="CA62" i="40" s="1"/>
  <c r="CA81" i="42"/>
  <c r="CA62" i="42" s="1"/>
  <c r="CA81" i="44"/>
  <c r="CA62" i="44" s="1"/>
  <c r="CA81" i="47"/>
  <c r="CA62" i="47" s="1"/>
  <c r="CA81" i="48"/>
  <c r="CA62" i="48" s="1"/>
  <c r="CA81" i="46"/>
  <c r="CA62" i="46" s="1"/>
  <c r="CA81" i="45"/>
  <c r="CA62" i="45" s="1"/>
  <c r="CA3" i="56"/>
  <c r="CA81" i="49"/>
  <c r="CA62" i="49" s="1"/>
  <c r="CJ61" i="47"/>
  <c r="CJ61" i="41"/>
  <c r="BZ52" i="56" l="1"/>
  <c r="BZ60" i="56"/>
  <c r="BZ59" i="56"/>
  <c r="CA41" i="56"/>
  <c r="CA42" i="56" s="1"/>
  <c r="CA43" i="56" s="1"/>
  <c r="BQ77" i="59"/>
  <c r="BR50" i="42"/>
  <c r="BR63" i="42" s="1"/>
  <c r="BR64" i="42" s="1"/>
  <c r="BR65" i="42" s="1"/>
  <c r="BR50" i="41"/>
  <c r="BR63" i="41" s="1"/>
  <c r="BR64" i="41" s="1"/>
  <c r="BR65" i="41" s="1"/>
  <c r="BR50" i="43"/>
  <c r="BR63" i="43" s="1"/>
  <c r="BR64" i="43" s="1"/>
  <c r="BR65" i="43" s="1"/>
  <c r="BR50" i="47"/>
  <c r="BR63" i="47" s="1"/>
  <c r="BR64" i="47" s="1"/>
  <c r="BR65" i="47" s="1"/>
  <c r="BR50" i="49"/>
  <c r="BR63" i="49" s="1"/>
  <c r="BR64" i="49" s="1"/>
  <c r="BR65" i="49" s="1"/>
  <c r="BR50" i="46"/>
  <c r="BR63" i="46" s="1"/>
  <c r="BR64" i="46" s="1"/>
  <c r="BR65" i="46" s="1"/>
  <c r="BR50" i="45"/>
  <c r="BR63" i="45" s="1"/>
  <c r="BR64" i="45" s="1"/>
  <c r="BR65" i="45" s="1"/>
  <c r="BR50" i="40"/>
  <c r="BR63" i="40" s="1"/>
  <c r="BR64" i="40" s="1"/>
  <c r="BR65" i="40" s="1"/>
  <c r="BR50" i="44"/>
  <c r="BR63" i="44" s="1"/>
  <c r="BR64" i="44" s="1"/>
  <c r="BR65" i="44" s="1"/>
  <c r="BR50" i="48"/>
  <c r="BR63" i="48" s="1"/>
  <c r="BR64" i="48" s="1"/>
  <c r="BR65" i="48" s="1"/>
  <c r="CK61" i="43"/>
  <c r="BS49" i="56"/>
  <c r="CC70" i="33"/>
  <c r="CB81" i="43"/>
  <c r="CB62" i="43" s="1"/>
  <c r="CB81" i="41"/>
  <c r="CB62" i="41" s="1"/>
  <c r="CB81" i="40"/>
  <c r="CB62" i="40" s="1"/>
  <c r="CB81" i="42"/>
  <c r="CB62" i="42" s="1"/>
  <c r="CB81" i="48"/>
  <c r="CB62" i="48" s="1"/>
  <c r="CB81" i="45"/>
  <c r="CB62" i="45" s="1"/>
  <c r="CB81" i="46"/>
  <c r="CB62" i="46" s="1"/>
  <c r="CB81" i="47"/>
  <c r="CB62" i="47" s="1"/>
  <c r="CB3" i="56"/>
  <c r="CB81" i="44"/>
  <c r="CB62" i="44" s="1"/>
  <c r="CB81" i="49"/>
  <c r="CB62" i="49" s="1"/>
  <c r="CK61" i="44"/>
  <c r="CK61" i="42"/>
  <c r="CK61" i="49"/>
  <c r="CK61" i="48"/>
  <c r="CF61" i="33"/>
  <c r="CG62" i="33" s="1"/>
  <c r="CE60" i="33"/>
  <c r="CE4" i="56" s="1"/>
  <c r="CF59" i="33"/>
  <c r="CK61" i="41"/>
  <c r="BY77" i="33"/>
  <c r="BY75" i="59" s="1"/>
  <c r="BY132" i="33"/>
  <c r="CK61" i="47"/>
  <c r="CA55" i="56"/>
  <c r="CA56" i="56" s="1"/>
  <c r="CA37" i="56"/>
  <c r="CA38" i="56" s="1"/>
  <c r="CC72" i="33"/>
  <c r="CK61" i="46"/>
  <c r="CK61" i="45"/>
  <c r="BY78" i="33"/>
  <c r="BY133" i="33"/>
  <c r="CK61" i="40"/>
  <c r="BR79" i="33"/>
  <c r="BR76" i="59" s="1"/>
  <c r="BR134" i="33"/>
  <c r="BR62" i="56"/>
  <c r="CD71" i="33"/>
  <c r="CA52" i="56" l="1"/>
  <c r="CA60" i="56"/>
  <c r="CA59" i="56"/>
  <c r="CB41" i="56"/>
  <c r="CB42" i="56" s="1"/>
  <c r="CB43" i="56" s="1"/>
  <c r="CD70" i="33"/>
  <c r="CC81" i="41"/>
  <c r="CC62" i="41" s="1"/>
  <c r="CC81" i="42"/>
  <c r="CC62" i="42" s="1"/>
  <c r="CC81" i="43"/>
  <c r="CC62" i="43" s="1"/>
  <c r="CC81" i="40"/>
  <c r="CC62" i="40" s="1"/>
  <c r="CC81" i="44"/>
  <c r="CC62" i="44" s="1"/>
  <c r="CC81" i="45"/>
  <c r="CC62" i="45" s="1"/>
  <c r="CC81" i="46"/>
  <c r="CC62" i="46" s="1"/>
  <c r="CC81" i="48"/>
  <c r="CC62" i="48" s="1"/>
  <c r="CC81" i="47"/>
  <c r="CC62" i="47" s="1"/>
  <c r="CC3" i="56"/>
  <c r="CC81" i="49"/>
  <c r="CC62" i="49" s="1"/>
  <c r="CL61" i="43"/>
  <c r="CL61" i="42"/>
  <c r="CL61" i="44"/>
  <c r="CL61" i="40"/>
  <c r="CL61" i="47"/>
  <c r="CL61" i="41"/>
  <c r="CF60" i="33"/>
  <c r="CF4" i="56" s="1"/>
  <c r="CG61" i="33"/>
  <c r="CH62" i="33" s="1"/>
  <c r="CG59" i="33"/>
  <c r="CL61" i="48"/>
  <c r="BZ132" i="33"/>
  <c r="BZ77" i="33"/>
  <c r="BZ75" i="59" s="1"/>
  <c r="BZ133" i="33"/>
  <c r="BZ78" i="33"/>
  <c r="BR80" i="33"/>
  <c r="BR135" i="33"/>
  <c r="CB55" i="56"/>
  <c r="CB56" i="56" s="1"/>
  <c r="CB37" i="56"/>
  <c r="CB38" i="56" s="1"/>
  <c r="CE71" i="33"/>
  <c r="CL61" i="45"/>
  <c r="CD72" i="33"/>
  <c r="CE72" i="33" s="1"/>
  <c r="BS48" i="56"/>
  <c r="BT47" i="56" s="1"/>
  <c r="BU46" i="56" s="1"/>
  <c r="BS61" i="56"/>
  <c r="CL61" i="49"/>
  <c r="CL61" i="46"/>
  <c r="CB60" i="56" l="1"/>
  <c r="CB59" i="56"/>
  <c r="CC41" i="56"/>
  <c r="CC42" i="56" s="1"/>
  <c r="CC43" i="56" s="1"/>
  <c r="CB52" i="56"/>
  <c r="CM61" i="44"/>
  <c r="BS79" i="33"/>
  <c r="BS76" i="59" s="1"/>
  <c r="BS134" i="33"/>
  <c r="BS62" i="56"/>
  <c r="CM61" i="45"/>
  <c r="CM61" i="49"/>
  <c r="BT49" i="56"/>
  <c r="CC55" i="56"/>
  <c r="CC56" i="56" s="1"/>
  <c r="CC37" i="56"/>
  <c r="CC38" i="56" s="1"/>
  <c r="CM61" i="47"/>
  <c r="CG60" i="33"/>
  <c r="CG4" i="56" s="1"/>
  <c r="CH61" i="33"/>
  <c r="CI62" i="33" s="1"/>
  <c r="CH59" i="33"/>
  <c r="CG71" i="33"/>
  <c r="CA132" i="33"/>
  <c r="CA77" i="33"/>
  <c r="CA75" i="59" s="1"/>
  <c r="CA133" i="33"/>
  <c r="CA78" i="33"/>
  <c r="CM61" i="40"/>
  <c r="CM61" i="42"/>
  <c r="BR77" i="59"/>
  <c r="BS50" i="42"/>
  <c r="BS63" i="42" s="1"/>
  <c r="BS64" i="42" s="1"/>
  <c r="BS65" i="42" s="1"/>
  <c r="BS50" i="43"/>
  <c r="BS63" i="43" s="1"/>
  <c r="BS64" i="43" s="1"/>
  <c r="BS65" i="43" s="1"/>
  <c r="BS50" i="47"/>
  <c r="BS63" i="47" s="1"/>
  <c r="BS64" i="47" s="1"/>
  <c r="BS65" i="47" s="1"/>
  <c r="BS50" i="49"/>
  <c r="BS63" i="49" s="1"/>
  <c r="BS64" i="49" s="1"/>
  <c r="BS65" i="49" s="1"/>
  <c r="BS50" i="40"/>
  <c r="BS63" i="40" s="1"/>
  <c r="BS64" i="40" s="1"/>
  <c r="BS65" i="40" s="1"/>
  <c r="BS50" i="44"/>
  <c r="BS63" i="44" s="1"/>
  <c r="BS64" i="44" s="1"/>
  <c r="BS65" i="44" s="1"/>
  <c r="BS50" i="45"/>
  <c r="BS63" i="45" s="1"/>
  <c r="BS64" i="45" s="1"/>
  <c r="BS65" i="45" s="1"/>
  <c r="BS50" i="48"/>
  <c r="BS63" i="48" s="1"/>
  <c r="BS64" i="48" s="1"/>
  <c r="BS65" i="48" s="1"/>
  <c r="BS50" i="46"/>
  <c r="BS63" i="46" s="1"/>
  <c r="BS64" i="46" s="1"/>
  <c r="BS65" i="46" s="1"/>
  <c r="BS50" i="41"/>
  <c r="BS63" i="41" s="1"/>
  <c r="BS64" i="41" s="1"/>
  <c r="BS65" i="41" s="1"/>
  <c r="CE70" i="33"/>
  <c r="CD81" i="41"/>
  <c r="CD62" i="41" s="1"/>
  <c r="CD81" i="42"/>
  <c r="CD62" i="42" s="1"/>
  <c r="CD81" i="43"/>
  <c r="CD62" i="43" s="1"/>
  <c r="CD81" i="40"/>
  <c r="CD62" i="40" s="1"/>
  <c r="CD81" i="44"/>
  <c r="CD62" i="44" s="1"/>
  <c r="CD81" i="45"/>
  <c r="CD62" i="45" s="1"/>
  <c r="CD81" i="46"/>
  <c r="CD62" i="46" s="1"/>
  <c r="CD3" i="56"/>
  <c r="CD81" i="47"/>
  <c r="CD62" i="47" s="1"/>
  <c r="CD81" i="48"/>
  <c r="CD62" i="48" s="1"/>
  <c r="CD81" i="49"/>
  <c r="CD62" i="49" s="1"/>
  <c r="CM61" i="48"/>
  <c r="CM61" i="46"/>
  <c r="CM61" i="43"/>
  <c r="CF71" i="33"/>
  <c r="CM61" i="41"/>
  <c r="CC60" i="56" l="1"/>
  <c r="CC59" i="56"/>
  <c r="CC52" i="56"/>
  <c r="CD41" i="56"/>
  <c r="CD42" i="56" s="1"/>
  <c r="CD43" i="56" s="1"/>
  <c r="CN61" i="45"/>
  <c r="BS135" i="33"/>
  <c r="BS80" i="33"/>
  <c r="CF70" i="33"/>
  <c r="CE81" i="41"/>
  <c r="CE62" i="41" s="1"/>
  <c r="CE81" i="42"/>
  <c r="CE62" i="42" s="1"/>
  <c r="CE81" i="43"/>
  <c r="CE62" i="43" s="1"/>
  <c r="CE81" i="40"/>
  <c r="CE62" i="40" s="1"/>
  <c r="CE81" i="44"/>
  <c r="CE62" i="44" s="1"/>
  <c r="CE81" i="46"/>
  <c r="CE62" i="46" s="1"/>
  <c r="CE81" i="48"/>
  <c r="CE62" i="48" s="1"/>
  <c r="CE81" i="45"/>
  <c r="CE62" i="45" s="1"/>
  <c r="CE3" i="56"/>
  <c r="CE81" i="47"/>
  <c r="CE62" i="47" s="1"/>
  <c r="CE81" i="49"/>
  <c r="CE62" i="49" s="1"/>
  <c r="CN61" i="47"/>
  <c r="CN61" i="41"/>
  <c r="CN61" i="40"/>
  <c r="BT48" i="56"/>
  <c r="BU47" i="56" s="1"/>
  <c r="BV46" i="56" s="1"/>
  <c r="BT61" i="56"/>
  <c r="CN61" i="49"/>
  <c r="CB132" i="33"/>
  <c r="CB77" i="33"/>
  <c r="CB75" i="59" s="1"/>
  <c r="CF72" i="33"/>
  <c r="CG72" i="33" s="1"/>
  <c r="CN61" i="46"/>
  <c r="CN61" i="44"/>
  <c r="CN61" i="48"/>
  <c r="CD55" i="56"/>
  <c r="CD56" i="56" s="1"/>
  <c r="CD37" i="56"/>
  <c r="CD38" i="56" s="1"/>
  <c r="CB133" i="33"/>
  <c r="CB78" i="33"/>
  <c r="CH60" i="33"/>
  <c r="CH4" i="56" s="1"/>
  <c r="CI61" i="33"/>
  <c r="CJ62" i="33" s="1"/>
  <c r="CI59" i="33"/>
  <c r="CN61" i="43"/>
  <c r="CN61" i="42"/>
  <c r="CD52" i="56" l="1"/>
  <c r="CE41" i="56"/>
  <c r="CE42" i="56" s="1"/>
  <c r="CE43" i="56" s="1"/>
  <c r="CD59" i="56"/>
  <c r="CD60" i="56"/>
  <c r="CO61" i="47"/>
  <c r="CO61" i="41"/>
  <c r="CO61" i="42"/>
  <c r="CI60" i="33"/>
  <c r="CI4" i="56" s="1"/>
  <c r="CJ59" i="33"/>
  <c r="CJ61" i="33"/>
  <c r="CK62" i="33" s="1"/>
  <c r="CI71" i="33"/>
  <c r="CE55" i="56"/>
  <c r="CE56" i="56" s="1"/>
  <c r="CE37" i="56"/>
  <c r="CE38" i="56" s="1"/>
  <c r="CO61" i="48"/>
  <c r="BS77" i="59"/>
  <c r="BT50" i="43"/>
  <c r="BT63" i="43" s="1"/>
  <c r="BT64" i="43" s="1"/>
  <c r="BT65" i="43" s="1"/>
  <c r="BT50" i="42"/>
  <c r="BT63" i="42" s="1"/>
  <c r="BT64" i="42" s="1"/>
  <c r="BT65" i="42" s="1"/>
  <c r="BT50" i="47"/>
  <c r="BT63" i="47" s="1"/>
  <c r="BT64" i="47" s="1"/>
  <c r="BT65" i="47" s="1"/>
  <c r="BT50" i="49"/>
  <c r="BT63" i="49" s="1"/>
  <c r="BT64" i="49" s="1"/>
  <c r="BT65" i="49" s="1"/>
  <c r="BT50" i="44"/>
  <c r="BT63" i="44" s="1"/>
  <c r="BT64" i="44" s="1"/>
  <c r="BT65" i="44" s="1"/>
  <c r="BT50" i="46"/>
  <c r="BT63" i="46" s="1"/>
  <c r="BT64" i="46" s="1"/>
  <c r="BT65" i="46" s="1"/>
  <c r="BT50" i="45"/>
  <c r="BT63" i="45" s="1"/>
  <c r="BT64" i="45" s="1"/>
  <c r="BT65" i="45" s="1"/>
  <c r="BT50" i="40"/>
  <c r="BT63" i="40" s="1"/>
  <c r="BT64" i="40" s="1"/>
  <c r="BT65" i="40" s="1"/>
  <c r="BT50" i="41"/>
  <c r="BT63" i="41" s="1"/>
  <c r="BT64" i="41" s="1"/>
  <c r="BT65" i="41" s="1"/>
  <c r="BT50" i="48"/>
  <c r="BT63" i="48" s="1"/>
  <c r="BT64" i="48" s="1"/>
  <c r="BT65" i="48" s="1"/>
  <c r="CO61" i="40"/>
  <c r="CO61" i="44"/>
  <c r="CO61" i="46"/>
  <c r="CO61" i="45"/>
  <c r="BT79" i="33"/>
  <c r="BT76" i="59" s="1"/>
  <c r="BT134" i="33"/>
  <c r="BT62" i="56"/>
  <c r="CO61" i="43"/>
  <c r="CH71" i="33"/>
  <c r="CF81" i="41"/>
  <c r="CF62" i="41" s="1"/>
  <c r="CF81" i="42"/>
  <c r="CF62" i="42" s="1"/>
  <c r="CF81" i="43"/>
  <c r="CF62" i="43" s="1"/>
  <c r="CG70" i="33"/>
  <c r="CF81" i="44"/>
  <c r="CF62" i="44" s="1"/>
  <c r="CF81" i="40"/>
  <c r="CF62" i="40" s="1"/>
  <c r="CF81" i="49"/>
  <c r="CF62" i="49" s="1"/>
  <c r="CF81" i="46"/>
  <c r="CF62" i="46" s="1"/>
  <c r="CF81" i="48"/>
  <c r="CF62" i="48" s="1"/>
  <c r="CF81" i="45"/>
  <c r="CF62" i="45" s="1"/>
  <c r="CF81" i="47"/>
  <c r="CF62" i="47" s="1"/>
  <c r="CF3" i="56"/>
  <c r="CO61" i="49"/>
  <c r="CC77" i="33"/>
  <c r="CC75" i="59" s="1"/>
  <c r="CC132" i="33"/>
  <c r="BU49" i="56"/>
  <c r="CC78" i="33"/>
  <c r="CC133" i="33"/>
  <c r="CH72" i="33"/>
  <c r="CE60" i="56" l="1"/>
  <c r="CE59" i="56"/>
  <c r="CE52" i="56"/>
  <c r="CF41" i="56"/>
  <c r="CF42" i="56" s="1"/>
  <c r="CF43" i="56" s="1"/>
  <c r="CH70" i="33"/>
  <c r="CG81" i="41"/>
  <c r="CG62" i="41" s="1"/>
  <c r="CG81" i="42"/>
  <c r="CG62" i="42" s="1"/>
  <c r="CG81" i="43"/>
  <c r="CG62" i="43" s="1"/>
  <c r="CG81" i="44"/>
  <c r="CG62" i="44" s="1"/>
  <c r="CG81" i="46"/>
  <c r="CG62" i="46" s="1"/>
  <c r="CG81" i="40"/>
  <c r="CG62" i="40" s="1"/>
  <c r="CG81" i="49"/>
  <c r="CG62" i="49" s="1"/>
  <c r="CG81" i="48"/>
  <c r="CG62" i="48" s="1"/>
  <c r="CG81" i="45"/>
  <c r="CG62" i="45" s="1"/>
  <c r="CG3" i="56"/>
  <c r="CG81" i="47"/>
  <c r="CG62" i="47" s="1"/>
  <c r="CP61" i="48"/>
  <c r="CP61" i="47"/>
  <c r="BT135" i="33"/>
  <c r="BT80" i="33"/>
  <c r="CP61" i="43"/>
  <c r="CP61" i="45"/>
  <c r="CD133" i="33"/>
  <c r="CD78" i="33"/>
  <c r="CP61" i="46"/>
  <c r="CP61" i="44"/>
  <c r="CP61" i="40"/>
  <c r="CD77" i="33"/>
  <c r="CD75" i="59" s="1"/>
  <c r="CD132" i="33"/>
  <c r="CK61" i="33"/>
  <c r="CL62" i="33" s="1"/>
  <c r="CJ60" i="33"/>
  <c r="CJ4" i="56" s="1"/>
  <c r="CK59" i="33"/>
  <c r="CJ71" i="33" s="1"/>
  <c r="CP61" i="41"/>
  <c r="CI72" i="33"/>
  <c r="CP61" i="49"/>
  <c r="BV49" i="56"/>
  <c r="BU48" i="56"/>
  <c r="BV47" i="56" s="1"/>
  <c r="BW46" i="56" s="1"/>
  <c r="BU61" i="56"/>
  <c r="CP61" i="42"/>
  <c r="CF55" i="56"/>
  <c r="CF56" i="56" s="1"/>
  <c r="CF37" i="56"/>
  <c r="CF38" i="56" s="1"/>
  <c r="CF59" i="56" l="1"/>
  <c r="CF60" i="56"/>
  <c r="CF52" i="56"/>
  <c r="CG41" i="56"/>
  <c r="CG42" i="56" s="1"/>
  <c r="CG43" i="56"/>
  <c r="CQ61" i="49"/>
  <c r="CQ61" i="43"/>
  <c r="CQ61" i="47"/>
  <c r="CG55" i="56"/>
  <c r="CG56" i="56" s="1"/>
  <c r="CG37" i="56"/>
  <c r="CG38" i="56" s="1"/>
  <c r="CQ61" i="45"/>
  <c r="BX46" i="56"/>
  <c r="CQ61" i="42"/>
  <c r="CQ61" i="48"/>
  <c r="CQ61" i="46"/>
  <c r="BT77" i="59"/>
  <c r="BU50" i="42"/>
  <c r="BU63" i="42" s="1"/>
  <c r="BU64" i="42" s="1"/>
  <c r="BU65" i="42" s="1"/>
  <c r="BU50" i="41"/>
  <c r="BU63" i="41" s="1"/>
  <c r="BU64" i="41" s="1"/>
  <c r="BU65" i="41" s="1"/>
  <c r="BU50" i="43"/>
  <c r="BU63" i="43" s="1"/>
  <c r="BU64" i="43" s="1"/>
  <c r="BU65" i="43" s="1"/>
  <c r="BU50" i="47"/>
  <c r="BU63" i="47" s="1"/>
  <c r="BU64" i="47" s="1"/>
  <c r="BU65" i="47" s="1"/>
  <c r="BU50" i="49"/>
  <c r="BU63" i="49" s="1"/>
  <c r="BU64" i="49" s="1"/>
  <c r="BU65" i="49" s="1"/>
  <c r="BU50" i="48"/>
  <c r="BU63" i="48" s="1"/>
  <c r="BU64" i="48" s="1"/>
  <c r="BU65" i="48" s="1"/>
  <c r="BU50" i="45"/>
  <c r="BU63" i="45" s="1"/>
  <c r="BU64" i="45" s="1"/>
  <c r="BU65" i="45" s="1"/>
  <c r="BU50" i="46"/>
  <c r="BU63" i="46" s="1"/>
  <c r="BU64" i="46" s="1"/>
  <c r="BU65" i="46" s="1"/>
  <c r="BU50" i="44"/>
  <c r="BU63" i="44" s="1"/>
  <c r="BU64" i="44" s="1"/>
  <c r="BU65" i="44" s="1"/>
  <c r="BU50" i="40"/>
  <c r="BU63" i="40" s="1"/>
  <c r="BU64" i="40" s="1"/>
  <c r="BU65" i="40" s="1"/>
  <c r="BU79" i="33"/>
  <c r="BU76" i="59" s="1"/>
  <c r="BU134" i="33"/>
  <c r="BU62" i="56"/>
  <c r="CQ61" i="41"/>
  <c r="CE77" i="33"/>
  <c r="CE75" i="59" s="1"/>
  <c r="CE132" i="33"/>
  <c r="CI70" i="33"/>
  <c r="CJ72" i="33" s="1"/>
  <c r="CH81" i="41"/>
  <c r="CH62" i="41" s="1"/>
  <c r="CH81" i="42"/>
  <c r="CH62" i="42" s="1"/>
  <c r="CH81" i="40"/>
  <c r="CH62" i="40" s="1"/>
  <c r="CH81" i="46"/>
  <c r="CH62" i="46" s="1"/>
  <c r="CH81" i="43"/>
  <c r="CH62" i="43" s="1"/>
  <c r="CH81" i="49"/>
  <c r="CH62" i="49" s="1"/>
  <c r="CH81" i="45"/>
  <c r="CH62" i="45" s="1"/>
  <c r="CH3" i="56"/>
  <c r="CH81" i="44"/>
  <c r="CH62" i="44" s="1"/>
  <c r="CH81" i="48"/>
  <c r="CH62" i="48" s="1"/>
  <c r="CH81" i="47"/>
  <c r="CH62" i="47" s="1"/>
  <c r="CQ61" i="44"/>
  <c r="CE133" i="33"/>
  <c r="CE78" i="33"/>
  <c r="BV48" i="56"/>
  <c r="BW47" i="56" s="1"/>
  <c r="BW49" i="56" s="1"/>
  <c r="BV61" i="56"/>
  <c r="CL61" i="33"/>
  <c r="CM62" i="33" s="1"/>
  <c r="CK60" i="33"/>
  <c r="CK4" i="56" s="1"/>
  <c r="CL59" i="33"/>
  <c r="CQ61" i="40"/>
  <c r="BW48" i="56" l="1"/>
  <c r="BX47" i="56" s="1"/>
  <c r="BX49" i="56" s="1"/>
  <c r="BW61" i="56"/>
  <c r="CG60" i="56"/>
  <c r="CG59" i="56"/>
  <c r="CG52" i="56"/>
  <c r="CR61" i="48"/>
  <c r="CH55" i="56"/>
  <c r="CH56" i="56" s="1"/>
  <c r="CH37" i="56"/>
  <c r="CH38" i="56" s="1"/>
  <c r="CR61" i="47"/>
  <c r="CL60" i="33"/>
  <c r="CL4" i="56" s="1"/>
  <c r="CM61" i="33"/>
  <c r="CN62" i="33" s="1"/>
  <c r="CL71" i="33"/>
  <c r="CM59" i="33"/>
  <c r="BV79" i="33"/>
  <c r="BV76" i="59" s="1"/>
  <c r="BV134" i="33"/>
  <c r="BV62" i="56"/>
  <c r="CJ70" i="33"/>
  <c r="CI81" i="41"/>
  <c r="CI62" i="41" s="1"/>
  <c r="CI81" i="42"/>
  <c r="CI62" i="42" s="1"/>
  <c r="CI81" i="43"/>
  <c r="CI62" i="43" s="1"/>
  <c r="CI81" i="40"/>
  <c r="CI62" i="40" s="1"/>
  <c r="CI81" i="49"/>
  <c r="CI62" i="49" s="1"/>
  <c r="CI81" i="46"/>
  <c r="CI62" i="46" s="1"/>
  <c r="CI81" i="45"/>
  <c r="CI62" i="45" s="1"/>
  <c r="CI81" i="44"/>
  <c r="CI62" i="44" s="1"/>
  <c r="CI3" i="56"/>
  <c r="CI81" i="48"/>
  <c r="CI62" i="48" s="1"/>
  <c r="CI81" i="47"/>
  <c r="CI62" i="47" s="1"/>
  <c r="BY46" i="56"/>
  <c r="CR61" i="45"/>
  <c r="CR61" i="46"/>
  <c r="CR61" i="43"/>
  <c r="CF133" i="33"/>
  <c r="CF78" i="33"/>
  <c r="CR61" i="42"/>
  <c r="CR61" i="41"/>
  <c r="BU80" i="33"/>
  <c r="BU135" i="33"/>
  <c r="CK71" i="33"/>
  <c r="CR61" i="49"/>
  <c r="CF132" i="33"/>
  <c r="CF77" i="33"/>
  <c r="CF75" i="59" s="1"/>
  <c r="CR61" i="40"/>
  <c r="CH41" i="56"/>
  <c r="CH42" i="56" s="1"/>
  <c r="CH43" i="56" s="1"/>
  <c r="CR61" i="44"/>
  <c r="CI41" i="56" l="1"/>
  <c r="CI42" i="56" s="1"/>
  <c r="CI43" i="56" s="1"/>
  <c r="CH60" i="56"/>
  <c r="CH59" i="56"/>
  <c r="CH52" i="56"/>
  <c r="BY49" i="56"/>
  <c r="BX48" i="56"/>
  <c r="BY47" i="56" s="1"/>
  <c r="BX61" i="56"/>
  <c r="CM60" i="33"/>
  <c r="CM4" i="56" s="1"/>
  <c r="CN61" i="33"/>
  <c r="CO62" i="33" s="1"/>
  <c r="CN59" i="33"/>
  <c r="CM71" i="33"/>
  <c r="CJ81" i="41"/>
  <c r="CJ62" i="41" s="1"/>
  <c r="CJ81" i="42"/>
  <c r="CJ62" i="42" s="1"/>
  <c r="CK70" i="33"/>
  <c r="CJ81" i="43"/>
  <c r="CJ62" i="43" s="1"/>
  <c r="CJ81" i="44"/>
  <c r="CJ62" i="44" s="1"/>
  <c r="CJ81" i="40"/>
  <c r="CJ62" i="40" s="1"/>
  <c r="CJ81" i="46"/>
  <c r="CJ62" i="46" s="1"/>
  <c r="CJ81" i="47"/>
  <c r="CJ62" i="47" s="1"/>
  <c r="CJ81" i="45"/>
  <c r="CJ62" i="45" s="1"/>
  <c r="CJ3" i="56"/>
  <c r="CJ81" i="48"/>
  <c r="CJ62" i="48" s="1"/>
  <c r="CJ81" i="49"/>
  <c r="CJ62" i="49" s="1"/>
  <c r="CS61" i="43"/>
  <c r="CS61" i="47"/>
  <c r="CS61" i="46"/>
  <c r="CS61" i="49"/>
  <c r="CS61" i="41"/>
  <c r="CS61" i="48"/>
  <c r="BZ46" i="56"/>
  <c r="CG77" i="33"/>
  <c r="CG75" i="59" s="1"/>
  <c r="CG132" i="33"/>
  <c r="CS61" i="42"/>
  <c r="CG133" i="33"/>
  <c r="CG78" i="33"/>
  <c r="CS61" i="45"/>
  <c r="CI37" i="56"/>
  <c r="CI38" i="56" s="1"/>
  <c r="CI55" i="56"/>
  <c r="CI56" i="56" s="1"/>
  <c r="BV80" i="33"/>
  <c r="BV135" i="33"/>
  <c r="BU77" i="59"/>
  <c r="BV50" i="42"/>
  <c r="BV63" i="42" s="1"/>
  <c r="BV64" i="42" s="1"/>
  <c r="BV65" i="42" s="1"/>
  <c r="BV50" i="41"/>
  <c r="BV63" i="41" s="1"/>
  <c r="BV64" i="41" s="1"/>
  <c r="BV65" i="41" s="1"/>
  <c r="BV50" i="43"/>
  <c r="BV63" i="43" s="1"/>
  <c r="BV64" i="43" s="1"/>
  <c r="BV65" i="43" s="1"/>
  <c r="BV50" i="47"/>
  <c r="BV63" i="47" s="1"/>
  <c r="BV64" i="47" s="1"/>
  <c r="BV65" i="47" s="1"/>
  <c r="BV50" i="49"/>
  <c r="BV63" i="49" s="1"/>
  <c r="BV64" i="49" s="1"/>
  <c r="BV65" i="49" s="1"/>
  <c r="BV50" i="45"/>
  <c r="BV63" i="45" s="1"/>
  <c r="BV64" i="45" s="1"/>
  <c r="BV65" i="45" s="1"/>
  <c r="BV50" i="46"/>
  <c r="BV63" i="46" s="1"/>
  <c r="BV64" i="46" s="1"/>
  <c r="BV65" i="46" s="1"/>
  <c r="BV50" i="44"/>
  <c r="BV63" i="44" s="1"/>
  <c r="BV64" i="44" s="1"/>
  <c r="BV65" i="44" s="1"/>
  <c r="BV50" i="48"/>
  <c r="BV63" i="48" s="1"/>
  <c r="BV64" i="48" s="1"/>
  <c r="BV65" i="48" s="1"/>
  <c r="BV50" i="40"/>
  <c r="BV63" i="40" s="1"/>
  <c r="BV64" i="40" s="1"/>
  <c r="BV65" i="40" s="1"/>
  <c r="CS61" i="44"/>
  <c r="BW79" i="33"/>
  <c r="BW76" i="59" s="1"/>
  <c r="BW134" i="33"/>
  <c r="BW62" i="56"/>
  <c r="CK72" i="33"/>
  <c r="CS61" i="40"/>
  <c r="CI52" i="56" l="1"/>
  <c r="CI59" i="56"/>
  <c r="CI60" i="56"/>
  <c r="CJ41" i="56"/>
  <c r="CJ42" i="56" s="1"/>
  <c r="CJ43" i="56" s="1"/>
  <c r="CT61" i="43"/>
  <c r="CL70" i="33"/>
  <c r="CK81" i="41"/>
  <c r="CK62" i="41" s="1"/>
  <c r="CK81" i="42"/>
  <c r="CK62" i="42" s="1"/>
  <c r="CK81" i="40"/>
  <c r="CK62" i="40" s="1"/>
  <c r="CK81" i="43"/>
  <c r="CK62" i="43" s="1"/>
  <c r="CK81" i="44"/>
  <c r="CK62" i="44" s="1"/>
  <c r="CK81" i="46"/>
  <c r="CK62" i="46" s="1"/>
  <c r="CK81" i="45"/>
  <c r="CK62" i="45" s="1"/>
  <c r="CK81" i="47"/>
  <c r="CK62" i="47" s="1"/>
  <c r="CK81" i="49"/>
  <c r="CK62" i="49" s="1"/>
  <c r="CK81" i="48"/>
  <c r="CK62" i="48" s="1"/>
  <c r="CK3" i="56"/>
  <c r="BV77" i="59"/>
  <c r="BW50" i="42"/>
  <c r="BW63" i="42" s="1"/>
  <c r="BW64" i="42" s="1"/>
  <c r="BW65" i="42" s="1"/>
  <c r="BW50" i="43"/>
  <c r="BW63" i="43" s="1"/>
  <c r="BW64" i="43" s="1"/>
  <c r="BW65" i="43" s="1"/>
  <c r="BW50" i="47"/>
  <c r="BW63" i="47" s="1"/>
  <c r="BW64" i="47" s="1"/>
  <c r="BW65" i="47" s="1"/>
  <c r="BW50" i="41"/>
  <c r="BW63" i="41" s="1"/>
  <c r="BW64" i="41" s="1"/>
  <c r="BW65" i="41" s="1"/>
  <c r="BW50" i="49"/>
  <c r="BW63" i="49" s="1"/>
  <c r="BW64" i="49" s="1"/>
  <c r="BW65" i="49" s="1"/>
  <c r="BW50" i="44"/>
  <c r="BW63" i="44" s="1"/>
  <c r="BW64" i="44" s="1"/>
  <c r="BW65" i="44" s="1"/>
  <c r="BW50" i="40"/>
  <c r="BW63" i="40" s="1"/>
  <c r="BW64" i="40" s="1"/>
  <c r="BW65" i="40" s="1"/>
  <c r="BW50" i="46"/>
  <c r="BW63" i="46" s="1"/>
  <c r="BW64" i="46" s="1"/>
  <c r="BW65" i="46" s="1"/>
  <c r="BW50" i="45"/>
  <c r="BW63" i="45" s="1"/>
  <c r="BW64" i="45" s="1"/>
  <c r="BW65" i="45" s="1"/>
  <c r="BW50" i="48"/>
  <c r="BW63" i="48" s="1"/>
  <c r="BW64" i="48" s="1"/>
  <c r="BW65" i="48" s="1"/>
  <c r="CT61" i="40"/>
  <c r="CT61" i="47"/>
  <c r="CT61" i="45"/>
  <c r="CT61" i="42"/>
  <c r="CJ55" i="56"/>
  <c r="CJ56" i="56" s="1"/>
  <c r="CJ37" i="56"/>
  <c r="CJ38" i="56" s="1"/>
  <c r="CH77" i="33"/>
  <c r="CH75" i="59" s="1"/>
  <c r="CH132" i="33"/>
  <c r="CT61" i="48"/>
  <c r="CH133" i="33"/>
  <c r="CH78" i="33"/>
  <c r="CN60" i="33"/>
  <c r="CN4" i="56" s="1"/>
  <c r="CO61" i="33"/>
  <c r="CP62" i="33" s="1"/>
  <c r="CO59" i="33"/>
  <c r="BX79" i="33"/>
  <c r="BX76" i="59" s="1"/>
  <c r="BX134" i="33"/>
  <c r="BX62" i="56"/>
  <c r="CT61" i="49"/>
  <c r="BW80" i="33"/>
  <c r="BW135" i="33"/>
  <c r="CT61" i="41"/>
  <c r="CT61" i="46"/>
  <c r="CL72" i="33"/>
  <c r="CM72" i="33" s="1"/>
  <c r="BY48" i="56"/>
  <c r="BZ47" i="56" s="1"/>
  <c r="CA46" i="56" s="1"/>
  <c r="BY61" i="56"/>
  <c r="CT61" i="44"/>
  <c r="CJ59" i="56" l="1"/>
  <c r="CJ60" i="56"/>
  <c r="CK41" i="56"/>
  <c r="CK42" i="56" s="1"/>
  <c r="CK43" i="56" s="1"/>
  <c r="CJ52" i="56"/>
  <c r="CO60" i="33"/>
  <c r="CO4" i="56" s="1"/>
  <c r="CP61" i="33"/>
  <c r="CQ62" i="33" s="1"/>
  <c r="CP59" i="33"/>
  <c r="CO71" i="33"/>
  <c r="CU61" i="48"/>
  <c r="BY79" i="33"/>
  <c r="BY76" i="59" s="1"/>
  <c r="BY134" i="33"/>
  <c r="BY62" i="56"/>
  <c r="CN72" i="33"/>
  <c r="CK37" i="56"/>
  <c r="CK38" i="56" s="1"/>
  <c r="CK55" i="56"/>
  <c r="CK56" i="56" s="1"/>
  <c r="CU61" i="46"/>
  <c r="CU61" i="43"/>
  <c r="CN71" i="33"/>
  <c r="BZ49" i="56"/>
  <c r="CU61" i="42"/>
  <c r="CU61" i="45"/>
  <c r="CU61" i="44"/>
  <c r="CM70" i="33"/>
  <c r="CL81" i="42"/>
  <c r="CL62" i="42" s="1"/>
  <c r="CL81" i="41"/>
  <c r="CL62" i="41" s="1"/>
  <c r="CL81" i="43"/>
  <c r="CL62" i="43" s="1"/>
  <c r="CL81" i="44"/>
  <c r="CL62" i="44" s="1"/>
  <c r="CL81" i="40"/>
  <c r="CL62" i="40" s="1"/>
  <c r="CL81" i="46"/>
  <c r="CL62" i="46" s="1"/>
  <c r="CL81" i="45"/>
  <c r="CL62" i="45" s="1"/>
  <c r="CL81" i="47"/>
  <c r="CL62" i="47" s="1"/>
  <c r="CL3" i="56"/>
  <c r="CL81" i="48"/>
  <c r="CL62" i="48" s="1"/>
  <c r="CL81" i="49"/>
  <c r="CL62" i="49" s="1"/>
  <c r="CU61" i="41"/>
  <c r="BW77" i="59"/>
  <c r="BX50" i="42"/>
  <c r="BX63" i="42" s="1"/>
  <c r="BX64" i="42" s="1"/>
  <c r="BX65" i="42" s="1"/>
  <c r="BX50" i="43"/>
  <c r="BX63" i="43" s="1"/>
  <c r="BX64" i="43" s="1"/>
  <c r="BX65" i="43" s="1"/>
  <c r="BX50" i="41"/>
  <c r="BX63" i="41" s="1"/>
  <c r="BX64" i="41" s="1"/>
  <c r="BX65" i="41" s="1"/>
  <c r="BX50" i="48"/>
  <c r="BX63" i="48" s="1"/>
  <c r="BX64" i="48" s="1"/>
  <c r="BX65" i="48" s="1"/>
  <c r="BX50" i="46"/>
  <c r="BX63" i="46" s="1"/>
  <c r="BX64" i="46" s="1"/>
  <c r="BX65" i="46" s="1"/>
  <c r="BX50" i="44"/>
  <c r="BX63" i="44" s="1"/>
  <c r="BX64" i="44" s="1"/>
  <c r="BX65" i="44" s="1"/>
  <c r="BX50" i="40"/>
  <c r="BX63" i="40" s="1"/>
  <c r="BX64" i="40" s="1"/>
  <c r="BX65" i="40" s="1"/>
  <c r="BX50" i="45"/>
  <c r="BX63" i="45" s="1"/>
  <c r="BX64" i="45" s="1"/>
  <c r="BX65" i="45" s="1"/>
  <c r="BX50" i="49"/>
  <c r="BX63" i="49" s="1"/>
  <c r="BX64" i="49" s="1"/>
  <c r="BX65" i="49" s="1"/>
  <c r="BX50" i="47"/>
  <c r="BX63" i="47" s="1"/>
  <c r="BX64" i="47" s="1"/>
  <c r="BX65" i="47" s="1"/>
  <c r="CU61" i="40"/>
  <c r="CU61" i="47"/>
  <c r="CI133" i="33"/>
  <c r="CI78" i="33"/>
  <c r="CI77" i="33"/>
  <c r="CI75" i="59" s="1"/>
  <c r="CI132" i="33"/>
  <c r="CU61" i="49"/>
  <c r="BX135" i="33"/>
  <c r="BX80" i="33"/>
  <c r="CK60" i="56" l="1"/>
  <c r="CK59" i="56"/>
  <c r="CK52" i="56"/>
  <c r="CL41" i="56"/>
  <c r="CL42" i="56" s="1"/>
  <c r="CL43" i="56" s="1"/>
  <c r="CO72" i="33"/>
  <c r="CL37" i="56"/>
  <c r="CL38" i="56" s="1"/>
  <c r="CL55" i="56"/>
  <c r="CL56" i="56" s="1"/>
  <c r="CV61" i="41"/>
  <c r="BY80" i="33"/>
  <c r="BY135" i="33"/>
  <c r="CV61" i="43"/>
  <c r="CV61" i="49"/>
  <c r="CV61" i="46"/>
  <c r="CV61" i="45"/>
  <c r="CV61" i="48"/>
  <c r="CQ61" i="33"/>
  <c r="CR62" i="33" s="1"/>
  <c r="CP60" i="33"/>
  <c r="CP4" i="56" s="1"/>
  <c r="CQ59" i="33"/>
  <c r="CP71" i="33"/>
  <c r="CJ133" i="33"/>
  <c r="CJ78" i="33"/>
  <c r="CN70" i="33"/>
  <c r="CM81" i="41"/>
  <c r="CM62" i="41" s="1"/>
  <c r="CM81" i="42"/>
  <c r="CM62" i="42" s="1"/>
  <c r="CM81" i="43"/>
  <c r="CM62" i="43" s="1"/>
  <c r="CM81" i="45"/>
  <c r="CM62" i="45" s="1"/>
  <c r="CM81" i="44"/>
  <c r="CM62" i="44" s="1"/>
  <c r="CM81" i="47"/>
  <c r="CM62" i="47" s="1"/>
  <c r="CM81" i="46"/>
  <c r="CM62" i="46" s="1"/>
  <c r="CM81" i="40"/>
  <c r="CM62" i="40" s="1"/>
  <c r="CM81" i="49"/>
  <c r="CM62" i="49" s="1"/>
  <c r="CM3" i="56"/>
  <c r="CM81" i="48"/>
  <c r="CM62" i="48" s="1"/>
  <c r="CV61" i="47"/>
  <c r="CV61" i="42"/>
  <c r="CJ77" i="33"/>
  <c r="CJ75" i="59" s="1"/>
  <c r="CJ132" i="33"/>
  <c r="BZ48" i="56"/>
  <c r="CA47" i="56" s="1"/>
  <c r="CB46" i="56" s="1"/>
  <c r="BZ61" i="56"/>
  <c r="BX77" i="59"/>
  <c r="BY50" i="42"/>
  <c r="BY63" i="42" s="1"/>
  <c r="BY64" i="42" s="1"/>
  <c r="BY65" i="42" s="1"/>
  <c r="BY50" i="41"/>
  <c r="BY63" i="41" s="1"/>
  <c r="BY64" i="41" s="1"/>
  <c r="BY65" i="41" s="1"/>
  <c r="BY50" i="48"/>
  <c r="BY63" i="48" s="1"/>
  <c r="BY64" i="48" s="1"/>
  <c r="BY65" i="48" s="1"/>
  <c r="BY50" i="46"/>
  <c r="BY63" i="46" s="1"/>
  <c r="BY64" i="46" s="1"/>
  <c r="BY65" i="46" s="1"/>
  <c r="BY50" i="44"/>
  <c r="BY63" i="44" s="1"/>
  <c r="BY64" i="44" s="1"/>
  <c r="BY65" i="44" s="1"/>
  <c r="BY50" i="43"/>
  <c r="BY63" i="43" s="1"/>
  <c r="BY64" i="43" s="1"/>
  <c r="BY65" i="43" s="1"/>
  <c r="BY50" i="47"/>
  <c r="BY63" i="47" s="1"/>
  <c r="BY64" i="47" s="1"/>
  <c r="BY65" i="47" s="1"/>
  <c r="BY50" i="40"/>
  <c r="BY63" i="40" s="1"/>
  <c r="BY64" i="40" s="1"/>
  <c r="BY65" i="40" s="1"/>
  <c r="BY50" i="45"/>
  <c r="BY63" i="45" s="1"/>
  <c r="BY64" i="45" s="1"/>
  <c r="BY65" i="45" s="1"/>
  <c r="BY50" i="49"/>
  <c r="BY63" i="49" s="1"/>
  <c r="BY64" i="49" s="1"/>
  <c r="BY65" i="49" s="1"/>
  <c r="CV61" i="44"/>
  <c r="CV61" i="40"/>
  <c r="CL52" i="56" l="1"/>
  <c r="CL60" i="56"/>
  <c r="CL59" i="56"/>
  <c r="CM41" i="56"/>
  <c r="CM42" i="56" s="1"/>
  <c r="CM43" i="56" s="1"/>
  <c r="CM55" i="56"/>
  <c r="CM56" i="56" s="1"/>
  <c r="CM37" i="56"/>
  <c r="CM38" i="56" s="1"/>
  <c r="CA49" i="56"/>
  <c r="CP72" i="33"/>
  <c r="BZ79" i="33"/>
  <c r="BZ76" i="59" s="1"/>
  <c r="BZ134" i="33"/>
  <c r="BZ62" i="56"/>
  <c r="BY77" i="59"/>
  <c r="BZ50" i="42"/>
  <c r="BZ63" i="42" s="1"/>
  <c r="BZ64" i="42" s="1"/>
  <c r="BZ65" i="42" s="1"/>
  <c r="BZ50" i="47"/>
  <c r="BZ63" i="47" s="1"/>
  <c r="BZ64" i="47" s="1"/>
  <c r="BZ65" i="47" s="1"/>
  <c r="BZ50" i="48"/>
  <c r="BZ63" i="48" s="1"/>
  <c r="BZ64" i="48" s="1"/>
  <c r="BZ65" i="48" s="1"/>
  <c r="BZ50" i="40"/>
  <c r="BZ63" i="40" s="1"/>
  <c r="BZ64" i="40" s="1"/>
  <c r="BZ65" i="40" s="1"/>
  <c r="BZ50" i="41"/>
  <c r="BZ63" i="41" s="1"/>
  <c r="BZ64" i="41" s="1"/>
  <c r="BZ65" i="41" s="1"/>
  <c r="BZ50" i="49"/>
  <c r="BZ63" i="49" s="1"/>
  <c r="BZ64" i="49" s="1"/>
  <c r="BZ65" i="49" s="1"/>
  <c r="BZ50" i="46"/>
  <c r="BZ63" i="46" s="1"/>
  <c r="BZ64" i="46" s="1"/>
  <c r="BZ65" i="46" s="1"/>
  <c r="BZ50" i="44"/>
  <c r="BZ63" i="44" s="1"/>
  <c r="BZ64" i="44" s="1"/>
  <c r="BZ65" i="44" s="1"/>
  <c r="BZ50" i="45"/>
  <c r="BZ63" i="45" s="1"/>
  <c r="BZ64" i="45" s="1"/>
  <c r="BZ65" i="45" s="1"/>
  <c r="BZ50" i="43"/>
  <c r="BZ63" i="43" s="1"/>
  <c r="BZ64" i="43" s="1"/>
  <c r="BZ65" i="43" s="1"/>
  <c r="CO70" i="33"/>
  <c r="CN81" i="41"/>
  <c r="CN62" i="41" s="1"/>
  <c r="CN81" i="42"/>
  <c r="CN62" i="42" s="1"/>
  <c r="CN81" i="45"/>
  <c r="CN62" i="45" s="1"/>
  <c r="CN81" i="47"/>
  <c r="CN62" i="47" s="1"/>
  <c r="CN81" i="43"/>
  <c r="CN62" i="43" s="1"/>
  <c r="CN81" i="40"/>
  <c r="CN62" i="40" s="1"/>
  <c r="CN81" i="49"/>
  <c r="CN62" i="49" s="1"/>
  <c r="CN81" i="46"/>
  <c r="CN62" i="46" s="1"/>
  <c r="CN81" i="44"/>
  <c r="CN62" i="44" s="1"/>
  <c r="CN81" i="48"/>
  <c r="CN62" i="48" s="1"/>
  <c r="CN3" i="56"/>
  <c r="CK77" i="33"/>
  <c r="CK75" i="59" s="1"/>
  <c r="CK132" i="33"/>
  <c r="CR61" i="33"/>
  <c r="CS62" i="33" s="1"/>
  <c r="CQ60" i="33"/>
  <c r="CQ4" i="56" s="1"/>
  <c r="CR59" i="33"/>
  <c r="CQ71" i="33"/>
  <c r="CK133" i="33"/>
  <c r="CK78" i="33"/>
  <c r="CM60" i="56" l="1"/>
  <c r="CM59" i="56"/>
  <c r="CM52" i="56"/>
  <c r="CN41" i="56"/>
  <c r="CN42" i="56" s="1"/>
  <c r="CN43" i="56" s="1"/>
  <c r="CA48" i="56"/>
  <c r="CB47" i="56" s="1"/>
  <c r="CC46" i="56" s="1"/>
  <c r="CA61" i="56"/>
  <c r="BZ135" i="33"/>
  <c r="BZ80" i="33"/>
  <c r="CP70" i="33"/>
  <c r="CO81" i="41"/>
  <c r="CO62" i="41" s="1"/>
  <c r="CO81" i="42"/>
  <c r="CO62" i="42" s="1"/>
  <c r="CO81" i="43"/>
  <c r="CO62" i="43" s="1"/>
  <c r="CO81" i="40"/>
  <c r="CO62" i="40" s="1"/>
  <c r="CO81" i="47"/>
  <c r="CO62" i="47" s="1"/>
  <c r="CO81" i="44"/>
  <c r="CO62" i="44" s="1"/>
  <c r="CO81" i="45"/>
  <c r="CO62" i="45" s="1"/>
  <c r="CO81" i="46"/>
  <c r="CO62" i="46" s="1"/>
  <c r="CO81" i="49"/>
  <c r="CO62" i="49" s="1"/>
  <c r="CO81" i="48"/>
  <c r="CO62" i="48" s="1"/>
  <c r="CO3" i="56"/>
  <c r="CL77" i="33"/>
  <c r="CL75" i="59" s="1"/>
  <c r="CL132" i="33"/>
  <c r="CL133" i="33"/>
  <c r="CL78" i="33"/>
  <c r="CN37" i="56"/>
  <c r="CN38" i="56" s="1"/>
  <c r="CN55" i="56"/>
  <c r="CN56" i="56" s="1"/>
  <c r="CR60" i="33"/>
  <c r="CR4" i="56" s="1"/>
  <c r="CS61" i="33"/>
  <c r="CT62" i="33" s="1"/>
  <c r="CR71" i="33"/>
  <c r="CS59" i="33"/>
  <c r="CN59" i="56" l="1"/>
  <c r="CN60" i="56"/>
  <c r="CN52" i="56"/>
  <c r="CO41" i="56"/>
  <c r="CO42" i="56" s="1"/>
  <c r="CO43" i="56" s="1"/>
  <c r="CQ70" i="33"/>
  <c r="CP81" i="41"/>
  <c r="CP62" i="41" s="1"/>
  <c r="CP81" i="42"/>
  <c r="CP62" i="42" s="1"/>
  <c r="CP81" i="40"/>
  <c r="CP62" i="40" s="1"/>
  <c r="CP81" i="47"/>
  <c r="CP62" i="47" s="1"/>
  <c r="CP81" i="43"/>
  <c r="CP62" i="43" s="1"/>
  <c r="CP81" i="44"/>
  <c r="CP62" i="44" s="1"/>
  <c r="CP81" i="45"/>
  <c r="CP62" i="45" s="1"/>
  <c r="CP81" i="46"/>
  <c r="CP62" i="46" s="1"/>
  <c r="CP81" i="49"/>
  <c r="CP62" i="49" s="1"/>
  <c r="CP81" i="48"/>
  <c r="CP62" i="48" s="1"/>
  <c r="CP3" i="56"/>
  <c r="CO37" i="56"/>
  <c r="CO38" i="56" s="1"/>
  <c r="CO55" i="56"/>
  <c r="CO56" i="56" s="1"/>
  <c r="CB49" i="56"/>
  <c r="CS60" i="33"/>
  <c r="CS4" i="56" s="1"/>
  <c r="CT61" i="33"/>
  <c r="CU62" i="33" s="1"/>
  <c r="CT59" i="33"/>
  <c r="CS71" i="33" s="1"/>
  <c r="BZ77" i="59"/>
  <c r="CA50" i="42"/>
  <c r="CA63" i="42" s="1"/>
  <c r="CA64" i="42" s="1"/>
  <c r="CA65" i="42" s="1"/>
  <c r="CA50" i="47"/>
  <c r="CA63" i="47" s="1"/>
  <c r="CA64" i="47" s="1"/>
  <c r="CA65" i="47" s="1"/>
  <c r="CA50" i="41"/>
  <c r="CA63" i="41" s="1"/>
  <c r="CA64" i="41" s="1"/>
  <c r="CA65" i="41" s="1"/>
  <c r="CA50" i="40"/>
  <c r="CA63" i="40" s="1"/>
  <c r="CA64" i="40" s="1"/>
  <c r="CA65" i="40" s="1"/>
  <c r="CA50" i="46"/>
  <c r="CA63" i="46" s="1"/>
  <c r="CA64" i="46" s="1"/>
  <c r="CA65" i="46" s="1"/>
  <c r="CA50" i="44"/>
  <c r="CA63" i="44" s="1"/>
  <c r="CA64" i="44" s="1"/>
  <c r="CA65" i="44" s="1"/>
  <c r="CA50" i="45"/>
  <c r="CA63" i="45" s="1"/>
  <c r="CA64" i="45" s="1"/>
  <c r="CA65" i="45" s="1"/>
  <c r="CA50" i="48"/>
  <c r="CA63" i="48" s="1"/>
  <c r="CA64" i="48" s="1"/>
  <c r="CA65" i="48" s="1"/>
  <c r="CA50" i="49"/>
  <c r="CA63" i="49" s="1"/>
  <c r="CA64" i="49" s="1"/>
  <c r="CA65" i="49" s="1"/>
  <c r="CA50" i="43"/>
  <c r="CA63" i="43" s="1"/>
  <c r="CA64" i="43" s="1"/>
  <c r="CA65" i="43" s="1"/>
  <c r="CM133" i="33"/>
  <c r="CM78" i="33"/>
  <c r="CA134" i="33"/>
  <c r="CA79" i="33"/>
  <c r="CA76" i="59" s="1"/>
  <c r="CA62" i="56"/>
  <c r="CQ72" i="33"/>
  <c r="CR72" i="33" s="1"/>
  <c r="CM77" i="33"/>
  <c r="CM75" i="59" s="1"/>
  <c r="CM132" i="33"/>
  <c r="CO52" i="56" l="1"/>
  <c r="CO59" i="56"/>
  <c r="CO60" i="56"/>
  <c r="CP41" i="56"/>
  <c r="CP42" i="56" s="1"/>
  <c r="CP43" i="56" s="1"/>
  <c r="CB48" i="56"/>
  <c r="CC47" i="56" s="1"/>
  <c r="CD46" i="56" s="1"/>
  <c r="CB61" i="56"/>
  <c r="CS72" i="33"/>
  <c r="CA135" i="33"/>
  <c r="CA80" i="33"/>
  <c r="CP37" i="56"/>
  <c r="CP38" i="56" s="1"/>
  <c r="CP55" i="56"/>
  <c r="CP56" i="56" s="1"/>
  <c r="CU61" i="33"/>
  <c r="CV62" i="33" s="1"/>
  <c r="CT60" i="33"/>
  <c r="CT4" i="56" s="1"/>
  <c r="CU59" i="33"/>
  <c r="CT71" i="33" s="1"/>
  <c r="CN133" i="33"/>
  <c r="CN78" i="33"/>
  <c r="CQ81" i="41"/>
  <c r="CQ62" i="41" s="1"/>
  <c r="CQ81" i="42"/>
  <c r="CQ62" i="42" s="1"/>
  <c r="CR70" i="33"/>
  <c r="CQ81" i="46"/>
  <c r="CQ62" i="46" s="1"/>
  <c r="CQ81" i="45"/>
  <c r="CQ62" i="45" s="1"/>
  <c r="CQ81" i="47"/>
  <c r="CQ62" i="47" s="1"/>
  <c r="CQ81" i="43"/>
  <c r="CQ62" i="43" s="1"/>
  <c r="CQ81" i="40"/>
  <c r="CQ62" i="40" s="1"/>
  <c r="CQ81" i="44"/>
  <c r="CQ62" i="44" s="1"/>
  <c r="CQ81" i="49"/>
  <c r="CQ62" i="49" s="1"/>
  <c r="CQ81" i="48"/>
  <c r="CQ62" i="48" s="1"/>
  <c r="CQ3" i="56"/>
  <c r="CN77" i="33"/>
  <c r="CN75" i="59" s="1"/>
  <c r="CN132" i="33"/>
  <c r="CP52" i="56" l="1"/>
  <c r="CP59" i="56"/>
  <c r="CP60" i="56"/>
  <c r="CQ41" i="56"/>
  <c r="CQ42" i="56" s="1"/>
  <c r="CQ43" i="56" s="1"/>
  <c r="CQ55" i="56"/>
  <c r="CQ56" i="56" s="1"/>
  <c r="CQ37" i="56"/>
  <c r="CQ38" i="56" s="1"/>
  <c r="CA77" i="59"/>
  <c r="CB50" i="42"/>
  <c r="CB63" i="42" s="1"/>
  <c r="CB64" i="42" s="1"/>
  <c r="CB65" i="42" s="1"/>
  <c r="CB50" i="40"/>
  <c r="CB63" i="40" s="1"/>
  <c r="CB64" i="40" s="1"/>
  <c r="CB65" i="40" s="1"/>
  <c r="CB50" i="48"/>
  <c r="CB63" i="48" s="1"/>
  <c r="CB64" i="48" s="1"/>
  <c r="CB65" i="48" s="1"/>
  <c r="CB50" i="46"/>
  <c r="CB63" i="46" s="1"/>
  <c r="CB64" i="46" s="1"/>
  <c r="CB65" i="46" s="1"/>
  <c r="CB50" i="45"/>
  <c r="CB63" i="45" s="1"/>
  <c r="CB64" i="45" s="1"/>
  <c r="CB65" i="45" s="1"/>
  <c r="CB50" i="49"/>
  <c r="CB63" i="49" s="1"/>
  <c r="CB64" i="49" s="1"/>
  <c r="CB65" i="49" s="1"/>
  <c r="CB50" i="47"/>
  <c r="CB63" i="47" s="1"/>
  <c r="CB64" i="47" s="1"/>
  <c r="CB65" i="47" s="1"/>
  <c r="CB50" i="43"/>
  <c r="CB63" i="43" s="1"/>
  <c r="CB64" i="43" s="1"/>
  <c r="CB65" i="43" s="1"/>
  <c r="CB50" i="41"/>
  <c r="CB63" i="41" s="1"/>
  <c r="CB64" i="41" s="1"/>
  <c r="CB65" i="41" s="1"/>
  <c r="CB50" i="44"/>
  <c r="CB63" i="44" s="1"/>
  <c r="CB64" i="44" s="1"/>
  <c r="CB65" i="44" s="1"/>
  <c r="CC49" i="56"/>
  <c r="CO78" i="33"/>
  <c r="CO133" i="33"/>
  <c r="CV61" i="33"/>
  <c r="CW62" i="33" s="1"/>
  <c r="CU60" i="33"/>
  <c r="CU4" i="56" s="1"/>
  <c r="CV59" i="33"/>
  <c r="CO132" i="33"/>
  <c r="CO77" i="33"/>
  <c r="CO75" i="59" s="1"/>
  <c r="CB134" i="33"/>
  <c r="CB79" i="33"/>
  <c r="CB76" i="59" s="1"/>
  <c r="CB62" i="56"/>
  <c r="CR81" i="41"/>
  <c r="CR62" i="41" s="1"/>
  <c r="CR81" i="42"/>
  <c r="CR62" i="42" s="1"/>
  <c r="CS70" i="33"/>
  <c r="CR81" i="46"/>
  <c r="CR62" i="46" s="1"/>
  <c r="CR81" i="45"/>
  <c r="CR62" i="45" s="1"/>
  <c r="CR81" i="47"/>
  <c r="CR62" i="47" s="1"/>
  <c r="CR81" i="40"/>
  <c r="CR62" i="40" s="1"/>
  <c r="CR3" i="56"/>
  <c r="CR81" i="43"/>
  <c r="CR62" i="43" s="1"/>
  <c r="CR81" i="44"/>
  <c r="CR62" i="44" s="1"/>
  <c r="CR81" i="48"/>
  <c r="CR62" i="48" s="1"/>
  <c r="CR81" i="49"/>
  <c r="CR62" i="49" s="1"/>
  <c r="CQ59" i="56" l="1"/>
  <c r="CQ60" i="56"/>
  <c r="CQ52" i="56"/>
  <c r="CR41" i="56"/>
  <c r="CR42" i="56" s="1"/>
  <c r="CR43" i="56" s="1"/>
  <c r="CS81" i="41"/>
  <c r="CS62" i="41" s="1"/>
  <c r="CT70" i="33"/>
  <c r="CS81" i="43"/>
  <c r="CS62" i="43" s="1"/>
  <c r="CS81" i="40"/>
  <c r="CS62" i="40" s="1"/>
  <c r="CS81" i="44"/>
  <c r="CS62" i="44" s="1"/>
  <c r="CS81" i="45"/>
  <c r="CS62" i="45" s="1"/>
  <c r="CS81" i="47"/>
  <c r="CS62" i="47" s="1"/>
  <c r="CS81" i="42"/>
  <c r="CS62" i="42" s="1"/>
  <c r="CS81" i="46"/>
  <c r="CS62" i="46" s="1"/>
  <c r="CS3" i="56"/>
  <c r="CS81" i="48"/>
  <c r="CS62" i="48" s="1"/>
  <c r="CS81" i="49"/>
  <c r="CS62" i="49" s="1"/>
  <c r="CR37" i="56"/>
  <c r="CR38" i="56" s="1"/>
  <c r="CR55" i="56"/>
  <c r="CR56" i="56" s="1"/>
  <c r="CT72" i="33"/>
  <c r="CU72" i="33" s="1"/>
  <c r="CW61" i="33"/>
  <c r="CX62" i="33" s="1"/>
  <c r="CV60" i="33"/>
  <c r="CV4" i="56" s="1"/>
  <c r="CW59" i="33"/>
  <c r="CV71" i="33"/>
  <c r="CC48" i="56"/>
  <c r="CD47" i="56" s="1"/>
  <c r="CE46" i="56" s="1"/>
  <c r="CC61" i="56"/>
  <c r="CB135" i="33"/>
  <c r="CB80" i="33"/>
  <c r="CP78" i="33"/>
  <c r="CP133" i="33"/>
  <c r="CP132" i="33"/>
  <c r="CP77" i="33"/>
  <c r="CP75" i="59" s="1"/>
  <c r="CU71" i="33"/>
  <c r="CR59" i="56" l="1"/>
  <c r="CR60" i="56"/>
  <c r="CR52" i="56"/>
  <c r="CS41" i="56"/>
  <c r="CS42" i="56" s="1"/>
  <c r="CS43" i="56" s="1"/>
  <c r="CS37" i="56"/>
  <c r="CS38" i="56" s="1"/>
  <c r="CS55" i="56"/>
  <c r="CS56" i="56" s="1"/>
  <c r="CU70" i="33"/>
  <c r="CT81" i="41"/>
  <c r="CT62" i="41" s="1"/>
  <c r="CT81" i="43"/>
  <c r="CT62" i="43" s="1"/>
  <c r="CT81" i="42"/>
  <c r="CT62" i="42" s="1"/>
  <c r="CT81" i="40"/>
  <c r="CT62" i="40" s="1"/>
  <c r="CT81" i="44"/>
  <c r="CT62" i="44" s="1"/>
  <c r="CT81" i="45"/>
  <c r="CT62" i="45" s="1"/>
  <c r="CT81" i="46"/>
  <c r="CT62" i="46" s="1"/>
  <c r="CT3" i="56"/>
  <c r="CT81" i="47"/>
  <c r="CT62" i="47" s="1"/>
  <c r="CT81" i="48"/>
  <c r="CT62" i="48" s="1"/>
  <c r="CT81" i="49"/>
  <c r="CT62" i="49" s="1"/>
  <c r="CV72" i="33"/>
  <c r="CQ78" i="33"/>
  <c r="CQ133" i="33"/>
  <c r="CB77" i="59"/>
  <c r="CC50" i="42"/>
  <c r="CC63" i="42" s="1"/>
  <c r="CC64" i="42" s="1"/>
  <c r="CC65" i="42" s="1"/>
  <c r="CC50" i="48"/>
  <c r="CC63" i="48" s="1"/>
  <c r="CC64" i="48" s="1"/>
  <c r="CC65" i="48" s="1"/>
  <c r="CC50" i="41"/>
  <c r="CC63" i="41" s="1"/>
  <c r="CC64" i="41" s="1"/>
  <c r="CC65" i="41" s="1"/>
  <c r="CC50" i="46"/>
  <c r="CC63" i="46" s="1"/>
  <c r="CC64" i="46" s="1"/>
  <c r="CC65" i="46" s="1"/>
  <c r="CC50" i="40"/>
  <c r="CC63" i="40" s="1"/>
  <c r="CC64" i="40" s="1"/>
  <c r="CC65" i="40" s="1"/>
  <c r="CC50" i="49"/>
  <c r="CC63" i="49" s="1"/>
  <c r="CC64" i="49" s="1"/>
  <c r="CC65" i="49" s="1"/>
  <c r="CC50" i="44"/>
  <c r="CC63" i="44" s="1"/>
  <c r="CC64" i="44" s="1"/>
  <c r="CC65" i="44" s="1"/>
  <c r="CC50" i="47"/>
  <c r="CC63" i="47" s="1"/>
  <c r="CC64" i="47" s="1"/>
  <c r="CC65" i="47" s="1"/>
  <c r="CC50" i="43"/>
  <c r="CC63" i="43" s="1"/>
  <c r="CC64" i="43" s="1"/>
  <c r="CC65" i="43" s="1"/>
  <c r="CC50" i="45"/>
  <c r="CC63" i="45" s="1"/>
  <c r="CC64" i="45" s="1"/>
  <c r="CC65" i="45" s="1"/>
  <c r="CC134" i="33"/>
  <c r="CC79" i="33"/>
  <c r="CC76" i="59" s="1"/>
  <c r="CC62" i="56"/>
  <c r="CD49" i="56"/>
  <c r="CW60" i="33"/>
  <c r="CW4" i="56" s="1"/>
  <c r="CX61" i="33"/>
  <c r="CY62" i="33" s="1"/>
  <c r="CX59" i="33"/>
  <c r="CW71" i="33" s="1"/>
  <c r="CQ77" i="33"/>
  <c r="CQ75" i="59" s="1"/>
  <c r="CQ132" i="33"/>
  <c r="CS52" i="56" l="1"/>
  <c r="CS59" i="56"/>
  <c r="CS60" i="56"/>
  <c r="CT41" i="56"/>
  <c r="CT42" i="56" s="1"/>
  <c r="CT43" i="56" s="1"/>
  <c r="CX60" i="33"/>
  <c r="CX4" i="56" s="1"/>
  <c r="CY61" i="33"/>
  <c r="CZ62" i="33" s="1"/>
  <c r="CY59" i="33"/>
  <c r="CX71" i="33" s="1"/>
  <c r="CD48" i="56"/>
  <c r="CE47" i="56" s="1"/>
  <c r="CF46" i="56" s="1"/>
  <c r="CD61" i="56"/>
  <c r="CW72" i="33"/>
  <c r="CC80" i="33"/>
  <c r="CC135" i="33"/>
  <c r="CT37" i="56"/>
  <c r="CT38" i="56" s="1"/>
  <c r="CT55" i="56"/>
  <c r="CT56" i="56" s="1"/>
  <c r="CR133" i="33"/>
  <c r="CR78" i="33"/>
  <c r="CV70" i="33"/>
  <c r="CU81" i="41"/>
  <c r="CU62" i="41" s="1"/>
  <c r="CU81" i="43"/>
  <c r="CU62" i="43" s="1"/>
  <c r="CU81" i="42"/>
  <c r="CU62" i="42" s="1"/>
  <c r="CU81" i="40"/>
  <c r="CU62" i="40" s="1"/>
  <c r="CU81" i="45"/>
  <c r="CU62" i="45" s="1"/>
  <c r="CU81" i="46"/>
  <c r="CU62" i="46" s="1"/>
  <c r="CU81" i="44"/>
  <c r="CU62" i="44" s="1"/>
  <c r="CU81" i="47"/>
  <c r="CU62" i="47" s="1"/>
  <c r="CU81" i="48"/>
  <c r="CU62" i="48" s="1"/>
  <c r="CU3" i="56"/>
  <c r="CU81" i="49"/>
  <c r="CU62" i="49" s="1"/>
  <c r="CR77" i="33"/>
  <c r="CR75" i="59" s="1"/>
  <c r="CR132" i="33"/>
  <c r="CT52" i="56" l="1"/>
  <c r="CT59" i="56"/>
  <c r="CT60" i="56"/>
  <c r="CU41" i="56"/>
  <c r="CU42" i="56" s="1"/>
  <c r="CU43" i="56" s="1"/>
  <c r="CE49" i="56"/>
  <c r="CD134" i="33"/>
  <c r="CD79" i="33"/>
  <c r="CD76" i="59" s="1"/>
  <c r="CD62" i="56"/>
  <c r="CU55" i="56"/>
  <c r="CU56" i="56" s="1"/>
  <c r="CU37" i="56"/>
  <c r="CU38" i="56" s="1"/>
  <c r="CS78" i="33"/>
  <c r="CS133" i="33"/>
  <c r="CY60" i="33"/>
  <c r="CY4" i="56" s="1"/>
  <c r="CZ61" i="33"/>
  <c r="DA62" i="33" s="1"/>
  <c r="CZ59" i="33"/>
  <c r="CY71" i="33"/>
  <c r="CS77" i="33"/>
  <c r="CS75" i="59" s="1"/>
  <c r="CS132" i="33"/>
  <c r="CC77" i="59"/>
  <c r="CD50" i="42"/>
  <c r="CD63" i="42" s="1"/>
  <c r="CD64" i="42" s="1"/>
  <c r="CD65" i="42" s="1"/>
  <c r="CD50" i="45"/>
  <c r="CD63" i="45" s="1"/>
  <c r="CD64" i="45" s="1"/>
  <c r="CD65" i="45" s="1"/>
  <c r="CD50" i="46"/>
  <c r="CD63" i="46" s="1"/>
  <c r="CD64" i="46" s="1"/>
  <c r="CD65" i="46" s="1"/>
  <c r="CD50" i="48"/>
  <c r="CD63" i="48" s="1"/>
  <c r="CD64" i="48" s="1"/>
  <c r="CD65" i="48" s="1"/>
  <c r="CD50" i="44"/>
  <c r="CD63" i="44" s="1"/>
  <c r="CD64" i="44" s="1"/>
  <c r="CD65" i="44" s="1"/>
  <c r="CD50" i="43"/>
  <c r="CD63" i="43" s="1"/>
  <c r="CD64" i="43" s="1"/>
  <c r="CD65" i="43" s="1"/>
  <c r="CD50" i="41"/>
  <c r="CD63" i="41" s="1"/>
  <c r="CD64" i="41" s="1"/>
  <c r="CD65" i="41" s="1"/>
  <c r="CD50" i="40"/>
  <c r="CD63" i="40" s="1"/>
  <c r="CD64" i="40" s="1"/>
  <c r="CD65" i="40" s="1"/>
  <c r="CD50" i="49"/>
  <c r="CD63" i="49" s="1"/>
  <c r="CD64" i="49" s="1"/>
  <c r="CD65" i="49" s="1"/>
  <c r="CD50" i="47"/>
  <c r="CD63" i="47" s="1"/>
  <c r="CD64" i="47" s="1"/>
  <c r="CD65" i="47" s="1"/>
  <c r="CW70" i="33"/>
  <c r="CV81" i="43"/>
  <c r="CV62" i="43" s="1"/>
  <c r="CV81" i="41"/>
  <c r="CV62" i="41" s="1"/>
  <c r="CV81" i="42"/>
  <c r="CV62" i="42" s="1"/>
  <c r="CV81" i="40"/>
  <c r="CV62" i="40" s="1"/>
  <c r="CV81" i="44"/>
  <c r="CV62" i="44" s="1"/>
  <c r="CV81" i="46"/>
  <c r="CV62" i="46" s="1"/>
  <c r="CV81" i="47"/>
  <c r="CV62" i="47" s="1"/>
  <c r="CV81" i="45"/>
  <c r="CV62" i="45" s="1"/>
  <c r="CV3" i="56"/>
  <c r="CV81" i="48"/>
  <c r="CV62" i="48" s="1"/>
  <c r="CV81" i="49"/>
  <c r="CV62" i="49" s="1"/>
  <c r="CU60" i="56" l="1"/>
  <c r="CU59" i="56"/>
  <c r="CU52" i="56"/>
  <c r="CV41" i="56"/>
  <c r="CV42" i="56" s="1"/>
  <c r="CV43" i="56" s="1"/>
  <c r="CD135" i="33"/>
  <c r="CD80" i="33"/>
  <c r="CE48" i="56"/>
  <c r="CF47" i="56" s="1"/>
  <c r="CG46" i="56" s="1"/>
  <c r="CE61" i="56"/>
  <c r="CV55" i="56"/>
  <c r="CV56" i="56" s="1"/>
  <c r="CV37" i="56"/>
  <c r="CV38" i="56" s="1"/>
  <c r="CT78" i="33"/>
  <c r="CT133" i="33"/>
  <c r="CT77" i="33"/>
  <c r="CT75" i="59" s="1"/>
  <c r="CT132" i="33"/>
  <c r="CZ60" i="33"/>
  <c r="CZ4" i="56" s="1"/>
  <c r="DA61" i="33"/>
  <c r="DB62" i="33" s="1"/>
  <c r="DA59" i="33"/>
  <c r="CX70" i="33"/>
  <c r="CW81" i="43"/>
  <c r="CW81" i="41"/>
  <c r="CW81" i="42"/>
  <c r="CW81" i="44"/>
  <c r="CW81" i="40"/>
  <c r="CW81" i="46"/>
  <c r="CW81" i="47"/>
  <c r="CW81" i="45"/>
  <c r="CW3" i="56"/>
  <c r="CW81" i="48"/>
  <c r="CW81" i="49"/>
  <c r="CX72" i="33"/>
  <c r="CY72" i="33" s="1"/>
  <c r="CV60" i="56" l="1"/>
  <c r="CV59" i="56"/>
  <c r="CV52" i="56"/>
  <c r="CW41" i="56"/>
  <c r="CW42" i="56" s="1"/>
  <c r="CW43" i="56" s="1"/>
  <c r="DB61" i="33"/>
  <c r="DC62" i="33" s="1"/>
  <c r="DA60" i="33"/>
  <c r="DA4" i="56" s="1"/>
  <c r="DB59" i="33"/>
  <c r="DA71" i="33"/>
  <c r="CZ72" i="33"/>
  <c r="CW55" i="56"/>
  <c r="CW56" i="56" s="1"/>
  <c r="CW37" i="56"/>
  <c r="CW38" i="56" s="1"/>
  <c r="CE79" i="33"/>
  <c r="CE76" i="59" s="1"/>
  <c r="CE134" i="33"/>
  <c r="CE62" i="56"/>
  <c r="CF49" i="56"/>
  <c r="CD77" i="59"/>
  <c r="CE50" i="42"/>
  <c r="CE63" i="42" s="1"/>
  <c r="CE64" i="42" s="1"/>
  <c r="CE65" i="42" s="1"/>
  <c r="CE50" i="49"/>
  <c r="CE63" i="49" s="1"/>
  <c r="CE64" i="49" s="1"/>
  <c r="CE65" i="49" s="1"/>
  <c r="CE50" i="45"/>
  <c r="CE63" i="45" s="1"/>
  <c r="CE64" i="45" s="1"/>
  <c r="CE65" i="45" s="1"/>
  <c r="CE50" i="41"/>
  <c r="CE63" i="41" s="1"/>
  <c r="CE64" i="41" s="1"/>
  <c r="CE65" i="41" s="1"/>
  <c r="CE50" i="46"/>
  <c r="CE63" i="46" s="1"/>
  <c r="CE64" i="46" s="1"/>
  <c r="CE65" i="46" s="1"/>
  <c r="CE50" i="48"/>
  <c r="CE63" i="48" s="1"/>
  <c r="CE64" i="48" s="1"/>
  <c r="CE65" i="48" s="1"/>
  <c r="CE50" i="44"/>
  <c r="CE63" i="44" s="1"/>
  <c r="CE64" i="44" s="1"/>
  <c r="CE65" i="44" s="1"/>
  <c r="CE50" i="40"/>
  <c r="CE63" i="40" s="1"/>
  <c r="CE64" i="40" s="1"/>
  <c r="CE65" i="40" s="1"/>
  <c r="CE50" i="47"/>
  <c r="CE63" i="47" s="1"/>
  <c r="CE64" i="47" s="1"/>
  <c r="CE65" i="47" s="1"/>
  <c r="CE50" i="43"/>
  <c r="CE63" i="43" s="1"/>
  <c r="CE64" i="43" s="1"/>
  <c r="CE65" i="43" s="1"/>
  <c r="CU77" i="33"/>
  <c r="CU75" i="59" s="1"/>
  <c r="CU132" i="33"/>
  <c r="CY70" i="33"/>
  <c r="CX81" i="43"/>
  <c r="CX81" i="41"/>
  <c r="CX81" i="42"/>
  <c r="CX81" i="40"/>
  <c r="CX81" i="44"/>
  <c r="CX81" i="46"/>
  <c r="CX81" i="47"/>
  <c r="CX81" i="45"/>
  <c r="CX3" i="56"/>
  <c r="CX81" i="48"/>
  <c r="CX81" i="49"/>
  <c r="CZ71" i="33"/>
  <c r="CU78" i="33"/>
  <c r="CU133" i="33"/>
  <c r="CW60" i="56" l="1"/>
  <c r="CW59" i="56"/>
  <c r="CW52" i="56"/>
  <c r="CX41" i="56"/>
  <c r="CX42" i="56" s="1"/>
  <c r="CX43" i="56" s="1"/>
  <c r="CF48" i="56"/>
  <c r="CG47" i="56" s="1"/>
  <c r="CH46" i="56" s="1"/>
  <c r="CF61" i="56"/>
  <c r="CE135" i="33"/>
  <c r="CE80" i="33"/>
  <c r="DB60" i="33"/>
  <c r="DB4" i="56" s="1"/>
  <c r="DC61" i="33"/>
  <c r="DD62" i="33" s="1"/>
  <c r="DC59" i="33"/>
  <c r="CX55" i="56"/>
  <c r="CX56" i="56" s="1"/>
  <c r="CX37" i="56"/>
  <c r="CX38" i="56" s="1"/>
  <c r="CV132" i="33"/>
  <c r="CV77" i="33"/>
  <c r="CV75" i="59" s="1"/>
  <c r="CZ70" i="33"/>
  <c r="DA72" i="33" s="1"/>
  <c r="CY81" i="41"/>
  <c r="CY81" i="43"/>
  <c r="CY81" i="42"/>
  <c r="CY81" i="40"/>
  <c r="CY81" i="44"/>
  <c r="CY81" i="45"/>
  <c r="CY81" i="49"/>
  <c r="CY81" i="47"/>
  <c r="CY81" i="46"/>
  <c r="CY3" i="56"/>
  <c r="CY81" i="48"/>
  <c r="CV133" i="33"/>
  <c r="CV78" i="33"/>
  <c r="CX60" i="56" l="1"/>
  <c r="CX59" i="56"/>
  <c r="CX52" i="56"/>
  <c r="CY41" i="56"/>
  <c r="CY42" i="56" s="1"/>
  <c r="CY43" i="56" s="1"/>
  <c r="DA70" i="33"/>
  <c r="CZ3" i="56"/>
  <c r="DC60" i="33"/>
  <c r="DC4" i="56" s="1"/>
  <c r="DD61" i="33"/>
  <c r="DE62" i="33" s="1"/>
  <c r="DD59" i="33"/>
  <c r="DC71" i="33" s="1"/>
  <c r="DB71" i="33"/>
  <c r="CE77" i="59"/>
  <c r="CF50" i="42"/>
  <c r="CF63" i="42" s="1"/>
  <c r="CF64" i="42" s="1"/>
  <c r="CF65" i="42" s="1"/>
  <c r="CF50" i="47"/>
  <c r="CF63" i="47" s="1"/>
  <c r="CF64" i="47" s="1"/>
  <c r="CF65" i="47" s="1"/>
  <c r="CF50" i="49"/>
  <c r="CF63" i="49" s="1"/>
  <c r="CF64" i="49" s="1"/>
  <c r="CF65" i="49" s="1"/>
  <c r="CF50" i="45"/>
  <c r="CF63" i="45" s="1"/>
  <c r="CF64" i="45" s="1"/>
  <c r="CF65" i="45" s="1"/>
  <c r="CF50" i="48"/>
  <c r="CF63" i="48" s="1"/>
  <c r="CF64" i="48" s="1"/>
  <c r="CF65" i="48" s="1"/>
  <c r="CF50" i="41"/>
  <c r="CF63" i="41" s="1"/>
  <c r="CF64" i="41" s="1"/>
  <c r="CF65" i="41" s="1"/>
  <c r="CF50" i="44"/>
  <c r="CF63" i="44" s="1"/>
  <c r="CF64" i="44" s="1"/>
  <c r="CF65" i="44" s="1"/>
  <c r="CF50" i="40"/>
  <c r="CF63" i="40" s="1"/>
  <c r="CF64" i="40" s="1"/>
  <c r="CF65" i="40" s="1"/>
  <c r="CF50" i="43"/>
  <c r="CF63" i="43" s="1"/>
  <c r="CF64" i="43" s="1"/>
  <c r="CF65" i="43" s="1"/>
  <c r="CF50" i="46"/>
  <c r="CF63" i="46" s="1"/>
  <c r="CF64" i="46" s="1"/>
  <c r="CF65" i="46" s="1"/>
  <c r="CF79" i="33"/>
  <c r="CF76" i="59" s="1"/>
  <c r="CF134" i="33"/>
  <c r="CF62" i="56"/>
  <c r="CG49" i="56"/>
  <c r="CW132" i="33"/>
  <c r="CW77" i="33"/>
  <c r="CW75" i="59" s="1"/>
  <c r="CY37" i="56"/>
  <c r="CY38" i="56" s="1"/>
  <c r="CY55" i="56"/>
  <c r="CY56" i="56" s="1"/>
  <c r="CW78" i="33"/>
  <c r="CW133" i="33"/>
  <c r="CY52" i="56" l="1"/>
  <c r="CY60" i="56"/>
  <c r="CY59" i="56"/>
  <c r="CZ41" i="56"/>
  <c r="CZ42" i="56" s="1"/>
  <c r="CZ43" i="56" s="1"/>
  <c r="CF135" i="33"/>
  <c r="CF80" i="33"/>
  <c r="CG48" i="56"/>
  <c r="CH47" i="56" s="1"/>
  <c r="CI46" i="56" s="1"/>
  <c r="CG61" i="56"/>
  <c r="CZ37" i="56"/>
  <c r="CZ38" i="56" s="1"/>
  <c r="CZ55" i="56"/>
  <c r="CZ56" i="56" s="1"/>
  <c r="DB70" i="33"/>
  <c r="DA3" i="56"/>
  <c r="CX132" i="33"/>
  <c r="CX77" i="33"/>
  <c r="CX75" i="59" s="1"/>
  <c r="DD60" i="33"/>
  <c r="DD4" i="56" s="1"/>
  <c r="DE61" i="33"/>
  <c r="DF62" i="33" s="1"/>
  <c r="DE59" i="33"/>
  <c r="DD71" i="33"/>
  <c r="DB72" i="33"/>
  <c r="DC72" i="33" s="1"/>
  <c r="CX78" i="33"/>
  <c r="CX133" i="33"/>
  <c r="CZ52" i="56" l="1"/>
  <c r="CZ60" i="56"/>
  <c r="CZ133" i="33" s="1"/>
  <c r="CZ59" i="56"/>
  <c r="DA41" i="56"/>
  <c r="DA42" i="56" s="1"/>
  <c r="DA43" i="56" s="1"/>
  <c r="CG79" i="33"/>
  <c r="CG76" i="59" s="1"/>
  <c r="CG134" i="33"/>
  <c r="CG62" i="56"/>
  <c r="DA37" i="56"/>
  <c r="DA38" i="56" s="1"/>
  <c r="DA55" i="56"/>
  <c r="DA56" i="56" s="1"/>
  <c r="CF77" i="59"/>
  <c r="CG50" i="42"/>
  <c r="CG63" i="42" s="1"/>
  <c r="CG64" i="42" s="1"/>
  <c r="CG65" i="42" s="1"/>
  <c r="CG50" i="49"/>
  <c r="CG63" i="49" s="1"/>
  <c r="CG64" i="49" s="1"/>
  <c r="CG65" i="49" s="1"/>
  <c r="CG50" i="40"/>
  <c r="CG63" i="40" s="1"/>
  <c r="CG64" i="40" s="1"/>
  <c r="CG65" i="40" s="1"/>
  <c r="CG50" i="45"/>
  <c r="CG63" i="45" s="1"/>
  <c r="CG64" i="45" s="1"/>
  <c r="CG65" i="45" s="1"/>
  <c r="CG50" i="46"/>
  <c r="CG63" i="46" s="1"/>
  <c r="CG64" i="46" s="1"/>
  <c r="CG65" i="46" s="1"/>
  <c r="CG50" i="43"/>
  <c r="CG63" i="43" s="1"/>
  <c r="CG64" i="43" s="1"/>
  <c r="CG65" i="43" s="1"/>
  <c r="CG50" i="48"/>
  <c r="CG63" i="48" s="1"/>
  <c r="CG64" i="48" s="1"/>
  <c r="CG65" i="48" s="1"/>
  <c r="CG50" i="44"/>
  <c r="CG63" i="44" s="1"/>
  <c r="CG64" i="44" s="1"/>
  <c r="CG65" i="44" s="1"/>
  <c r="CG50" i="47"/>
  <c r="CG63" i="47" s="1"/>
  <c r="CG64" i="47" s="1"/>
  <c r="CG65" i="47" s="1"/>
  <c r="CG50" i="41"/>
  <c r="CG63" i="41" s="1"/>
  <c r="CG64" i="41" s="1"/>
  <c r="CG65" i="41" s="1"/>
  <c r="DF61" i="33"/>
  <c r="DG62" i="33" s="1"/>
  <c r="DE60" i="33"/>
  <c r="DE4" i="56" s="1"/>
  <c r="DF59" i="33"/>
  <c r="DE71" i="33" s="1"/>
  <c r="DC70" i="33"/>
  <c r="DB3" i="56"/>
  <c r="CH49" i="56"/>
  <c r="CY77" i="33"/>
  <c r="CY75" i="59" s="1"/>
  <c r="CY132" i="33"/>
  <c r="CY78" i="33"/>
  <c r="CY133" i="33"/>
  <c r="DA52" i="56" l="1"/>
  <c r="DA60" i="56"/>
  <c r="DA133" i="33" s="1"/>
  <c r="DA59" i="56"/>
  <c r="DB41" i="56"/>
  <c r="DB42" i="56" s="1"/>
  <c r="DB43" i="56" s="1"/>
  <c r="DB37" i="56"/>
  <c r="DB38" i="56" s="1"/>
  <c r="DB55" i="56"/>
  <c r="DB56" i="56" s="1"/>
  <c r="DD70" i="33"/>
  <c r="DC3" i="56"/>
  <c r="DG61" i="33"/>
  <c r="DH62" i="33" s="1"/>
  <c r="DF60" i="33"/>
  <c r="DF4" i="56" s="1"/>
  <c r="DG59" i="33"/>
  <c r="DD72" i="33"/>
  <c r="DE72" i="33" s="1"/>
  <c r="CG135" i="33"/>
  <c r="CG80" i="33"/>
  <c r="CZ132" i="33"/>
  <c r="CH48" i="56"/>
  <c r="CI47" i="56" s="1"/>
  <c r="CJ46" i="56" s="1"/>
  <c r="CH61" i="56"/>
  <c r="DB52" i="56" l="1"/>
  <c r="DB60" i="56"/>
  <c r="DB133" i="33" s="1"/>
  <c r="DB59" i="56"/>
  <c r="DC41" i="56"/>
  <c r="DC42" i="56" s="1"/>
  <c r="DC43" i="56" s="1"/>
  <c r="CG77" i="59"/>
  <c r="CH50" i="43"/>
  <c r="CH63" i="43" s="1"/>
  <c r="CH64" i="43" s="1"/>
  <c r="CH65" i="43" s="1"/>
  <c r="CH50" i="42"/>
  <c r="CH63" i="42" s="1"/>
  <c r="CH64" i="42" s="1"/>
  <c r="CH65" i="42" s="1"/>
  <c r="CH50" i="47"/>
  <c r="CH63" i="47" s="1"/>
  <c r="CH64" i="47" s="1"/>
  <c r="CH65" i="47" s="1"/>
  <c r="CH50" i="45"/>
  <c r="CH63" i="45" s="1"/>
  <c r="CH64" i="45" s="1"/>
  <c r="CH65" i="45" s="1"/>
  <c r="CH50" i="49"/>
  <c r="CH63" i="49" s="1"/>
  <c r="CH64" i="49" s="1"/>
  <c r="CH65" i="49" s="1"/>
  <c r="CH50" i="41"/>
  <c r="CH63" i="41" s="1"/>
  <c r="CH64" i="41" s="1"/>
  <c r="CH65" i="41" s="1"/>
  <c r="CH50" i="40"/>
  <c r="CH63" i="40" s="1"/>
  <c r="CH64" i="40" s="1"/>
  <c r="CH65" i="40" s="1"/>
  <c r="CH50" i="46"/>
  <c r="CH63" i="46" s="1"/>
  <c r="CH64" i="46" s="1"/>
  <c r="CH65" i="46" s="1"/>
  <c r="CH50" i="44"/>
  <c r="CH63" i="44" s="1"/>
  <c r="CH64" i="44" s="1"/>
  <c r="CH65" i="44" s="1"/>
  <c r="CH50" i="48"/>
  <c r="CH63" i="48" s="1"/>
  <c r="CH64" i="48" s="1"/>
  <c r="CH65" i="48" s="1"/>
  <c r="CH134" i="33"/>
  <c r="CH79" i="33"/>
  <c r="CH76" i="59" s="1"/>
  <c r="CH62" i="56"/>
  <c r="DC37" i="56"/>
  <c r="DC38" i="56" s="1"/>
  <c r="DC55" i="56"/>
  <c r="DC56" i="56" s="1"/>
  <c r="DH61" i="33"/>
  <c r="DI62" i="33" s="1"/>
  <c r="DH59" i="33"/>
  <c r="DG71" i="33" s="1"/>
  <c r="DG60" i="33"/>
  <c r="DG4" i="56" s="1"/>
  <c r="DA132" i="33"/>
  <c r="CI49" i="56"/>
  <c r="DF71" i="33"/>
  <c r="DE70" i="33"/>
  <c r="DD3" i="56"/>
  <c r="DC52" i="56" l="1"/>
  <c r="DC60" i="56"/>
  <c r="DC133" i="33" s="1"/>
  <c r="DC59" i="56"/>
  <c r="DD41" i="56"/>
  <c r="DD42" i="56" s="1"/>
  <c r="DD43" i="56" s="1"/>
  <c r="CH135" i="33"/>
  <c r="CH80" i="33"/>
  <c r="DI61" i="33"/>
  <c r="DJ62" i="33" s="1"/>
  <c r="DI59" i="33"/>
  <c r="DH60" i="33"/>
  <c r="DH4" i="56" s="1"/>
  <c r="DH71" i="33"/>
  <c r="DF70" i="33"/>
  <c r="DE3" i="56"/>
  <c r="DD37" i="56"/>
  <c r="DD38" i="56" s="1"/>
  <c r="DD55" i="56"/>
  <c r="DD56" i="56" s="1"/>
  <c r="DB132" i="33"/>
  <c r="CI48" i="56"/>
  <c r="CJ47" i="56" s="1"/>
  <c r="CK46" i="56" s="1"/>
  <c r="CI61" i="56"/>
  <c r="DF72" i="33"/>
  <c r="DG72" i="33" s="1"/>
  <c r="DD52" i="56" l="1"/>
  <c r="DD59" i="56"/>
  <c r="DD60" i="56"/>
  <c r="DD133" i="33" s="1"/>
  <c r="DE41" i="56"/>
  <c r="DE42" i="56" s="1"/>
  <c r="DE43" i="56" s="1"/>
  <c r="CI79" i="33"/>
  <c r="CI76" i="59" s="1"/>
  <c r="CI134" i="33"/>
  <c r="CI62" i="56"/>
  <c r="DE37" i="56"/>
  <c r="DE38" i="56" s="1"/>
  <c r="DE55" i="56"/>
  <c r="DE56" i="56" s="1"/>
  <c r="CJ49" i="56"/>
  <c r="DJ61" i="33"/>
  <c r="DK62" i="33" s="1"/>
  <c r="DJ59" i="33"/>
  <c r="DI71" i="33" s="1"/>
  <c r="DI60" i="33"/>
  <c r="DI4" i="56" s="1"/>
  <c r="DC132" i="33"/>
  <c r="DG70" i="33"/>
  <c r="DH72" i="33" s="1"/>
  <c r="DF3" i="56"/>
  <c r="CH77" i="59"/>
  <c r="CI50" i="42"/>
  <c r="CI63" i="42" s="1"/>
  <c r="CI64" i="42" s="1"/>
  <c r="CI65" i="42" s="1"/>
  <c r="CI50" i="43"/>
  <c r="CI63" i="43" s="1"/>
  <c r="CI64" i="43" s="1"/>
  <c r="CI65" i="43" s="1"/>
  <c r="CI50" i="45"/>
  <c r="CI63" i="45" s="1"/>
  <c r="CI64" i="45" s="1"/>
  <c r="CI65" i="45" s="1"/>
  <c r="CI50" i="49"/>
  <c r="CI63" i="49" s="1"/>
  <c r="CI64" i="49" s="1"/>
  <c r="CI65" i="49" s="1"/>
  <c r="CI50" i="46"/>
  <c r="CI63" i="46" s="1"/>
  <c r="CI64" i="46" s="1"/>
  <c r="CI65" i="46" s="1"/>
  <c r="CI50" i="47"/>
  <c r="CI63" i="47" s="1"/>
  <c r="CI64" i="47" s="1"/>
  <c r="CI65" i="47" s="1"/>
  <c r="CI50" i="40"/>
  <c r="CI63" i="40" s="1"/>
  <c r="CI64" i="40" s="1"/>
  <c r="CI65" i="40" s="1"/>
  <c r="CI50" i="48"/>
  <c r="CI63" i="48" s="1"/>
  <c r="CI64" i="48" s="1"/>
  <c r="CI65" i="48" s="1"/>
  <c r="CI50" i="44"/>
  <c r="CI63" i="44" s="1"/>
  <c r="CI64" i="44" s="1"/>
  <c r="CI65" i="44" s="1"/>
  <c r="CI50" i="41"/>
  <c r="CI63" i="41" s="1"/>
  <c r="CI64" i="41" s="1"/>
  <c r="CI65" i="41" s="1"/>
  <c r="DE52" i="56" l="1"/>
  <c r="DE59" i="56"/>
  <c r="DE60" i="56"/>
  <c r="DE133" i="33" s="1"/>
  <c r="DF41" i="56"/>
  <c r="DF42" i="56" s="1"/>
  <c r="DF43" i="56" s="1"/>
  <c r="DF55" i="56"/>
  <c r="DF56" i="56" s="1"/>
  <c r="DF37" i="56"/>
  <c r="DF38" i="56" s="1"/>
  <c r="CJ48" i="56"/>
  <c r="CK47" i="56" s="1"/>
  <c r="CL46" i="56" s="1"/>
  <c r="CJ61" i="56"/>
  <c r="DH70" i="33"/>
  <c r="DG3" i="56"/>
  <c r="DD132" i="33"/>
  <c r="CI135" i="33"/>
  <c r="CI80" i="33"/>
  <c r="DK61" i="33"/>
  <c r="DL62" i="33" s="1"/>
  <c r="DK59" i="33"/>
  <c r="DJ60" i="33"/>
  <c r="DJ4" i="56" s="1"/>
  <c r="DF59" i="56" l="1"/>
  <c r="DF60" i="56"/>
  <c r="DF133" i="33" s="1"/>
  <c r="DF52" i="56"/>
  <c r="DG41" i="56"/>
  <c r="DG42" i="56" s="1"/>
  <c r="DG43" i="56" s="1"/>
  <c r="DG55" i="56"/>
  <c r="DG56" i="56" s="1"/>
  <c r="DG37" i="56"/>
  <c r="DG38" i="56" s="1"/>
  <c r="DK60" i="33"/>
  <c r="DK4" i="56" s="1"/>
  <c r="DL61" i="33"/>
  <c r="DM62" i="33" s="1"/>
  <c r="DL59" i="33"/>
  <c r="DK71" i="33"/>
  <c r="CI77" i="59"/>
  <c r="CJ50" i="42"/>
  <c r="CJ63" i="42" s="1"/>
  <c r="CJ64" i="42" s="1"/>
  <c r="CJ65" i="42" s="1"/>
  <c r="CJ50" i="47"/>
  <c r="CJ63" i="47" s="1"/>
  <c r="CJ64" i="47" s="1"/>
  <c r="CJ65" i="47" s="1"/>
  <c r="CJ50" i="40"/>
  <c r="CJ63" i="40" s="1"/>
  <c r="CJ64" i="40" s="1"/>
  <c r="CJ65" i="40" s="1"/>
  <c r="CJ50" i="45"/>
  <c r="CJ63" i="45" s="1"/>
  <c r="CJ64" i="45" s="1"/>
  <c r="CJ65" i="45" s="1"/>
  <c r="CJ50" i="44"/>
  <c r="CJ63" i="44" s="1"/>
  <c r="CJ64" i="44" s="1"/>
  <c r="CJ65" i="44" s="1"/>
  <c r="CJ50" i="49"/>
  <c r="CJ63" i="49" s="1"/>
  <c r="CJ64" i="49" s="1"/>
  <c r="CJ65" i="49" s="1"/>
  <c r="CJ50" i="46"/>
  <c r="CJ63" i="46" s="1"/>
  <c r="CJ64" i="46" s="1"/>
  <c r="CJ65" i="46" s="1"/>
  <c r="CJ50" i="43"/>
  <c r="CJ63" i="43" s="1"/>
  <c r="CJ64" i="43" s="1"/>
  <c r="CJ65" i="43" s="1"/>
  <c r="CJ50" i="48"/>
  <c r="CJ63" i="48" s="1"/>
  <c r="CJ64" i="48" s="1"/>
  <c r="CJ65" i="48" s="1"/>
  <c r="CJ50" i="41"/>
  <c r="CJ63" i="41" s="1"/>
  <c r="CJ64" i="41" s="1"/>
  <c r="CJ65" i="41" s="1"/>
  <c r="DI70" i="33"/>
  <c r="DH3" i="56"/>
  <c r="CJ134" i="33"/>
  <c r="CJ79" i="33"/>
  <c r="CJ76" i="59" s="1"/>
  <c r="CJ62" i="56"/>
  <c r="CK49" i="56"/>
  <c r="DJ71" i="33"/>
  <c r="DE132" i="33"/>
  <c r="DI72" i="33"/>
  <c r="DG60" i="56" l="1"/>
  <c r="DG133" i="33" s="1"/>
  <c r="DG59" i="56"/>
  <c r="DG52" i="56"/>
  <c r="DH41" i="56"/>
  <c r="DH42" i="56" s="1"/>
  <c r="DH43" i="56" s="1"/>
  <c r="DH55" i="56"/>
  <c r="DH56" i="56" s="1"/>
  <c r="DH37" i="56"/>
  <c r="DH38" i="56" s="1"/>
  <c r="CK48" i="56"/>
  <c r="CL47" i="56" s="1"/>
  <c r="CM46" i="56" s="1"/>
  <c r="CK61" i="56"/>
  <c r="CJ135" i="33"/>
  <c r="CJ80" i="33"/>
  <c r="DJ70" i="33"/>
  <c r="DI3" i="56"/>
  <c r="DF132" i="33"/>
  <c r="DL60" i="33"/>
  <c r="DL4" i="56" s="1"/>
  <c r="DM61" i="33"/>
  <c r="DN62" i="33" s="1"/>
  <c r="DL71" i="33"/>
  <c r="DM59" i="33"/>
  <c r="DJ72" i="33"/>
  <c r="DK72" i="33" s="1"/>
  <c r="DH60" i="56" l="1"/>
  <c r="DH133" i="33" s="1"/>
  <c r="DH59" i="56"/>
  <c r="DH52" i="56"/>
  <c r="DI41" i="56"/>
  <c r="DI42" i="56" s="1"/>
  <c r="DI43" i="56" s="1"/>
  <c r="DM60" i="33"/>
  <c r="DM4" i="56" s="1"/>
  <c r="DN61" i="33"/>
  <c r="DO62" i="33" s="1"/>
  <c r="DN59" i="33"/>
  <c r="DM71" i="33" s="1"/>
  <c r="DI55" i="56"/>
  <c r="DI56" i="56" s="1"/>
  <c r="DI37" i="56"/>
  <c r="DI38" i="56" s="1"/>
  <c r="CJ77" i="59"/>
  <c r="CK50" i="42"/>
  <c r="CK63" i="42" s="1"/>
  <c r="CK64" i="42" s="1"/>
  <c r="CK65" i="42" s="1"/>
  <c r="CK50" i="47"/>
  <c r="CK63" i="47" s="1"/>
  <c r="CK64" i="47" s="1"/>
  <c r="CK65" i="47" s="1"/>
  <c r="CK50" i="40"/>
  <c r="CK63" i="40" s="1"/>
  <c r="CK64" i="40" s="1"/>
  <c r="CK65" i="40" s="1"/>
  <c r="CK50" i="45"/>
  <c r="CK63" i="45" s="1"/>
  <c r="CK64" i="45" s="1"/>
  <c r="CK65" i="45" s="1"/>
  <c r="CK50" i="43"/>
  <c r="CK63" i="43" s="1"/>
  <c r="CK64" i="43" s="1"/>
  <c r="CK65" i="43" s="1"/>
  <c r="CK50" i="44"/>
  <c r="CK63" i="44" s="1"/>
  <c r="CK64" i="44" s="1"/>
  <c r="CK65" i="44" s="1"/>
  <c r="CK50" i="48"/>
  <c r="CK63" i="48" s="1"/>
  <c r="CK64" i="48" s="1"/>
  <c r="CK65" i="48" s="1"/>
  <c r="CK50" i="49"/>
  <c r="CK63" i="49" s="1"/>
  <c r="CK64" i="49" s="1"/>
  <c r="CK65" i="49" s="1"/>
  <c r="CK50" i="46"/>
  <c r="CK63" i="46" s="1"/>
  <c r="CK64" i="46" s="1"/>
  <c r="CK65" i="46" s="1"/>
  <c r="CK50" i="41"/>
  <c r="CK63" i="41" s="1"/>
  <c r="CK64" i="41" s="1"/>
  <c r="CK65" i="41" s="1"/>
  <c r="CK134" i="33"/>
  <c r="CK79" i="33"/>
  <c r="CK76" i="59" s="1"/>
  <c r="CK62" i="56"/>
  <c r="DK70" i="33"/>
  <c r="DJ3" i="56"/>
  <c r="CL49" i="56"/>
  <c r="DG132" i="33"/>
  <c r="DI60" i="56" l="1"/>
  <c r="DI133" i="33" s="1"/>
  <c r="DI59" i="56"/>
  <c r="DI52" i="56"/>
  <c r="DJ41" i="56"/>
  <c r="DJ42" i="56" s="1"/>
  <c r="DJ43" i="56" s="1"/>
  <c r="DL70" i="33"/>
  <c r="DK3" i="56"/>
  <c r="DJ55" i="56"/>
  <c r="DJ56" i="56" s="1"/>
  <c r="DJ37" i="56"/>
  <c r="DJ38" i="56" s="1"/>
  <c r="CK80" i="33"/>
  <c r="CK135" i="33"/>
  <c r="DO61" i="33"/>
  <c r="DP62" i="33" s="1"/>
  <c r="DN60" i="33"/>
  <c r="DN4" i="56" s="1"/>
  <c r="DO59" i="33"/>
  <c r="DN71" i="33" s="1"/>
  <c r="DL72" i="33"/>
  <c r="DM72" i="33" s="1"/>
  <c r="DH132" i="33"/>
  <c r="CL48" i="56"/>
  <c r="CM47" i="56" s="1"/>
  <c r="CN46" i="56" s="1"/>
  <c r="CL61" i="56"/>
  <c r="DJ59" i="56" l="1"/>
  <c r="DJ60" i="56"/>
  <c r="DJ133" i="33" s="1"/>
  <c r="DJ52" i="56"/>
  <c r="DK41" i="56"/>
  <c r="DK42" i="56" s="1"/>
  <c r="DK43" i="56" s="1"/>
  <c r="CM49" i="56"/>
  <c r="CL134" i="33"/>
  <c r="CL79" i="33"/>
  <c r="CL76" i="59" s="1"/>
  <c r="CL62" i="56"/>
  <c r="DK55" i="56"/>
  <c r="DK56" i="56" s="1"/>
  <c r="DK37" i="56"/>
  <c r="DK38" i="56" s="1"/>
  <c r="DO60" i="33"/>
  <c r="DO4" i="56" s="1"/>
  <c r="DP61" i="33"/>
  <c r="DQ62" i="33" s="1"/>
  <c r="DP59" i="33"/>
  <c r="DO71" i="33" s="1"/>
  <c r="CK77" i="59"/>
  <c r="CL50" i="42"/>
  <c r="CL63" i="42" s="1"/>
  <c r="CL64" i="42" s="1"/>
  <c r="CL65" i="42" s="1"/>
  <c r="CL50" i="43"/>
  <c r="CL63" i="43" s="1"/>
  <c r="CL64" i="43" s="1"/>
  <c r="CL65" i="43" s="1"/>
  <c r="CL50" i="47"/>
  <c r="CL63" i="47" s="1"/>
  <c r="CL64" i="47" s="1"/>
  <c r="CL65" i="47" s="1"/>
  <c r="CL50" i="45"/>
  <c r="CL63" i="45" s="1"/>
  <c r="CL64" i="45" s="1"/>
  <c r="CL65" i="45" s="1"/>
  <c r="CL50" i="44"/>
  <c r="CL63" i="44" s="1"/>
  <c r="CL64" i="44" s="1"/>
  <c r="CL65" i="44" s="1"/>
  <c r="CL50" i="49"/>
  <c r="CL63" i="49" s="1"/>
  <c r="CL64" i="49" s="1"/>
  <c r="CL65" i="49" s="1"/>
  <c r="CL50" i="48"/>
  <c r="CL63" i="48" s="1"/>
  <c r="CL64" i="48" s="1"/>
  <c r="CL65" i="48" s="1"/>
  <c r="CL50" i="41"/>
  <c r="CL63" i="41" s="1"/>
  <c r="CL64" i="41" s="1"/>
  <c r="CL65" i="41" s="1"/>
  <c r="CL50" i="40"/>
  <c r="CL63" i="40" s="1"/>
  <c r="CL64" i="40" s="1"/>
  <c r="CL65" i="40" s="1"/>
  <c r="CL50" i="46"/>
  <c r="CL63" i="46" s="1"/>
  <c r="CL64" i="46" s="1"/>
  <c r="CL65" i="46" s="1"/>
  <c r="DM70" i="33"/>
  <c r="DL3" i="56"/>
  <c r="DI132" i="33"/>
  <c r="DK59" i="56" l="1"/>
  <c r="DK60" i="56"/>
  <c r="DK133" i="33" s="1"/>
  <c r="DK52" i="56"/>
  <c r="DL41" i="56"/>
  <c r="DL42" i="56" s="1"/>
  <c r="DL43" i="56" s="1"/>
  <c r="DN70" i="33"/>
  <c r="DM3" i="56"/>
  <c r="CL80" i="33"/>
  <c r="CL135" i="33"/>
  <c r="DN72" i="33"/>
  <c r="DO72" i="33" s="1"/>
  <c r="DQ61" i="33"/>
  <c r="DR62" i="33" s="1"/>
  <c r="DP60" i="33"/>
  <c r="DP4" i="56" s="1"/>
  <c r="DQ59" i="33"/>
  <c r="DP71" i="33"/>
  <c r="DJ132" i="33"/>
  <c r="CM48" i="56"/>
  <c r="CN47" i="56" s="1"/>
  <c r="CO46" i="56" s="1"/>
  <c r="CM61" i="56"/>
  <c r="DL55" i="56"/>
  <c r="DL56" i="56" s="1"/>
  <c r="DL37" i="56"/>
  <c r="DL38" i="56" s="1"/>
  <c r="DL59" i="56" l="1"/>
  <c r="DL60" i="56"/>
  <c r="DL133" i="33" s="1"/>
  <c r="DL52" i="56"/>
  <c r="DM41" i="56"/>
  <c r="DM42" i="56" s="1"/>
  <c r="DM43" i="56" s="1"/>
  <c r="CN49" i="56"/>
  <c r="CL77" i="59"/>
  <c r="CM50" i="42"/>
  <c r="CM63" i="42" s="1"/>
  <c r="CM64" i="42" s="1"/>
  <c r="CM65" i="42" s="1"/>
  <c r="CM50" i="43"/>
  <c r="CM63" i="43" s="1"/>
  <c r="CM64" i="43" s="1"/>
  <c r="CM65" i="43" s="1"/>
  <c r="CM50" i="47"/>
  <c r="CM63" i="47" s="1"/>
  <c r="CM64" i="47" s="1"/>
  <c r="CM65" i="47" s="1"/>
  <c r="CM50" i="40"/>
  <c r="CM63" i="40" s="1"/>
  <c r="CM64" i="40" s="1"/>
  <c r="CM65" i="40" s="1"/>
  <c r="CM50" i="44"/>
  <c r="CM63" i="44" s="1"/>
  <c r="CM64" i="44" s="1"/>
  <c r="CM65" i="44" s="1"/>
  <c r="CM50" i="41"/>
  <c r="CM63" i="41" s="1"/>
  <c r="CM64" i="41" s="1"/>
  <c r="CM65" i="41" s="1"/>
  <c r="CM50" i="46"/>
  <c r="CM63" i="46" s="1"/>
  <c r="CM64" i="46" s="1"/>
  <c r="CM65" i="46" s="1"/>
  <c r="CM50" i="49"/>
  <c r="CM63" i="49" s="1"/>
  <c r="CM64" i="49" s="1"/>
  <c r="CM65" i="49" s="1"/>
  <c r="CM50" i="48"/>
  <c r="CM63" i="48" s="1"/>
  <c r="CM64" i="48" s="1"/>
  <c r="CM65" i="48" s="1"/>
  <c r="CM50" i="45"/>
  <c r="CM63" i="45" s="1"/>
  <c r="CM64" i="45" s="1"/>
  <c r="CM65" i="45" s="1"/>
  <c r="DM55" i="56"/>
  <c r="DM56" i="56" s="1"/>
  <c r="DM37" i="56"/>
  <c r="DM38" i="56" s="1"/>
  <c r="CM134" i="33"/>
  <c r="CM79" i="33"/>
  <c r="CM76" i="59" s="1"/>
  <c r="CM62" i="56"/>
  <c r="DQ60" i="33"/>
  <c r="DQ4" i="56" s="1"/>
  <c r="DR61" i="33"/>
  <c r="DS62" i="33" s="1"/>
  <c r="DR59" i="33"/>
  <c r="DQ71" i="33" s="1"/>
  <c r="DO70" i="33"/>
  <c r="DN3" i="56"/>
  <c r="DK132" i="33"/>
  <c r="DM60" i="56" l="1"/>
  <c r="DM133" i="33" s="1"/>
  <c r="DM59" i="56"/>
  <c r="DM52" i="56"/>
  <c r="DN41" i="56"/>
  <c r="DN42" i="56" s="1"/>
  <c r="DN43" i="56" s="1"/>
  <c r="CM135" i="33"/>
  <c r="CM80" i="33"/>
  <c r="DP70" i="33"/>
  <c r="DO3" i="56"/>
  <c r="DP72" i="33"/>
  <c r="DQ72" i="33" s="1"/>
  <c r="DR60" i="33"/>
  <c r="DR4" i="56" s="1"/>
  <c r="DS61" i="33"/>
  <c r="DT62" i="33" s="1"/>
  <c r="DS59" i="33"/>
  <c r="DR71" i="33" s="1"/>
  <c r="CN48" i="56"/>
  <c r="CO47" i="56" s="1"/>
  <c r="CP46" i="56" s="1"/>
  <c r="CN61" i="56"/>
  <c r="DL132" i="33"/>
  <c r="DN55" i="56"/>
  <c r="DN56" i="56" s="1"/>
  <c r="DN37" i="56"/>
  <c r="DN38" i="56" s="1"/>
  <c r="DN52" i="56" l="1"/>
  <c r="DN60" i="56"/>
  <c r="DN133" i="33" s="1"/>
  <c r="DN59" i="56"/>
  <c r="DO41" i="56"/>
  <c r="DO42" i="56" s="1"/>
  <c r="DO43" i="56" s="1"/>
  <c r="CO49" i="56"/>
  <c r="DS60" i="33"/>
  <c r="DT61" i="33"/>
  <c r="DU62" i="33" s="1"/>
  <c r="DT59" i="33"/>
  <c r="DO37" i="56"/>
  <c r="DO38" i="56" s="1"/>
  <c r="DO55" i="56"/>
  <c r="DO56" i="56" s="1"/>
  <c r="CN134" i="33"/>
  <c r="CN79" i="33"/>
  <c r="CN76" i="59" s="1"/>
  <c r="CN62" i="56"/>
  <c r="DQ70" i="33"/>
  <c r="DR72" i="33" s="1"/>
  <c r="DP3" i="56"/>
  <c r="CM77" i="59"/>
  <c r="CN50" i="42"/>
  <c r="CN63" i="42" s="1"/>
  <c r="CN64" i="42" s="1"/>
  <c r="CN65" i="42" s="1"/>
  <c r="CN50" i="43"/>
  <c r="CN63" i="43" s="1"/>
  <c r="CN64" i="43" s="1"/>
  <c r="CN65" i="43" s="1"/>
  <c r="CN50" i="41"/>
  <c r="CN63" i="41" s="1"/>
  <c r="CN64" i="41" s="1"/>
  <c r="CN65" i="41" s="1"/>
  <c r="CN50" i="47"/>
  <c r="CN63" i="47" s="1"/>
  <c r="CN64" i="47" s="1"/>
  <c r="CN65" i="47" s="1"/>
  <c r="CN50" i="40"/>
  <c r="CN63" i="40" s="1"/>
  <c r="CN64" i="40" s="1"/>
  <c r="CN65" i="40" s="1"/>
  <c r="CN50" i="45"/>
  <c r="CN63" i="45" s="1"/>
  <c r="CN64" i="45" s="1"/>
  <c r="CN65" i="45" s="1"/>
  <c r="CN50" i="46"/>
  <c r="CN63" i="46" s="1"/>
  <c r="CN64" i="46" s="1"/>
  <c r="CN65" i="46" s="1"/>
  <c r="CN50" i="49"/>
  <c r="CN63" i="49" s="1"/>
  <c r="CN64" i="49" s="1"/>
  <c r="CN65" i="49" s="1"/>
  <c r="CN50" i="48"/>
  <c r="CN63" i="48" s="1"/>
  <c r="CN64" i="48" s="1"/>
  <c r="CN65" i="48" s="1"/>
  <c r="CN50" i="44"/>
  <c r="CN63" i="44" s="1"/>
  <c r="CN64" i="44" s="1"/>
  <c r="CN65" i="44" s="1"/>
  <c r="DM132" i="33"/>
  <c r="DO52" i="56" l="1"/>
  <c r="DO60" i="56"/>
  <c r="DO133" i="33" s="1"/>
  <c r="DO59" i="56"/>
  <c r="DP41" i="56"/>
  <c r="DP42" i="56" s="1"/>
  <c r="DP43" i="56" s="1"/>
  <c r="DP55" i="56"/>
  <c r="DP56" i="56" s="1"/>
  <c r="DP37" i="56"/>
  <c r="DP38" i="56" s="1"/>
  <c r="DT60" i="33"/>
  <c r="DU61" i="33"/>
  <c r="DV62" i="33" s="1"/>
  <c r="DT71" i="33"/>
  <c r="DU59" i="33"/>
  <c r="DS71" i="33"/>
  <c r="DR70" i="33"/>
  <c r="DQ3" i="56"/>
  <c r="CN135" i="33"/>
  <c r="CN80" i="33"/>
  <c r="CO48" i="56"/>
  <c r="CP47" i="56" s="1"/>
  <c r="CQ46" i="56" s="1"/>
  <c r="CO61" i="56"/>
  <c r="DN132" i="33"/>
  <c r="DP60" i="56" l="1"/>
  <c r="DP133" i="33" s="1"/>
  <c r="DP59" i="56"/>
  <c r="DP52" i="56"/>
  <c r="DQ41" i="56"/>
  <c r="DQ42" i="56" s="1"/>
  <c r="DQ43" i="56" s="1"/>
  <c r="CP49" i="56"/>
  <c r="DS70" i="33"/>
  <c r="DT70" i="33" s="1"/>
  <c r="DR3" i="56"/>
  <c r="CN77" i="59"/>
  <c r="CO50" i="42"/>
  <c r="CO63" i="42" s="1"/>
  <c r="CO64" i="42" s="1"/>
  <c r="CO65" i="42" s="1"/>
  <c r="CO50" i="43"/>
  <c r="CO63" i="43" s="1"/>
  <c r="CO64" i="43" s="1"/>
  <c r="CO65" i="43" s="1"/>
  <c r="CO50" i="47"/>
  <c r="CO63" i="47" s="1"/>
  <c r="CO64" i="47" s="1"/>
  <c r="CO65" i="47" s="1"/>
  <c r="CO50" i="49"/>
  <c r="CO63" i="49" s="1"/>
  <c r="CO64" i="49" s="1"/>
  <c r="CO65" i="49" s="1"/>
  <c r="CO50" i="48"/>
  <c r="CO63" i="48" s="1"/>
  <c r="CO64" i="48" s="1"/>
  <c r="CO65" i="48" s="1"/>
  <c r="CO50" i="40"/>
  <c r="CO63" i="40" s="1"/>
  <c r="CO64" i="40" s="1"/>
  <c r="CO65" i="40" s="1"/>
  <c r="CO50" i="46"/>
  <c r="CO63" i="46" s="1"/>
  <c r="CO64" i="46" s="1"/>
  <c r="CO65" i="46" s="1"/>
  <c r="CO50" i="44"/>
  <c r="CO63" i="44" s="1"/>
  <c r="CO64" i="44" s="1"/>
  <c r="CO65" i="44" s="1"/>
  <c r="CO50" i="41"/>
  <c r="CO63" i="41" s="1"/>
  <c r="CO64" i="41" s="1"/>
  <c r="CO65" i="41" s="1"/>
  <c r="CO50" i="45"/>
  <c r="CO63" i="45" s="1"/>
  <c r="CO64" i="45" s="1"/>
  <c r="CO65" i="45" s="1"/>
  <c r="DQ55" i="56"/>
  <c r="DQ56" i="56" s="1"/>
  <c r="DQ37" i="56"/>
  <c r="DQ38" i="56" s="1"/>
  <c r="DV61" i="33"/>
  <c r="DW62" i="33" s="1"/>
  <c r="DU60" i="33"/>
  <c r="DV59" i="33"/>
  <c r="CO134" i="33"/>
  <c r="CO79" i="33"/>
  <c r="CO76" i="59" s="1"/>
  <c r="CO62" i="56"/>
  <c r="DO132" i="33"/>
  <c r="DS72" i="33"/>
  <c r="DQ60" i="56" l="1"/>
  <c r="DQ133" i="33" s="1"/>
  <c r="DQ59" i="56"/>
  <c r="DQ52" i="56"/>
  <c r="DR41" i="56"/>
  <c r="DR42" i="56" s="1"/>
  <c r="DR43" i="56" s="1"/>
  <c r="DW61" i="33"/>
  <c r="DX62" i="33" s="1"/>
  <c r="DV60" i="33"/>
  <c r="DW59" i="33"/>
  <c r="DP132" i="33"/>
  <c r="CO135" i="33"/>
  <c r="CO80" i="33"/>
  <c r="DU71" i="33"/>
  <c r="DU70" i="33" s="1"/>
  <c r="DR55" i="56"/>
  <c r="DR56" i="56" s="1"/>
  <c r="DR52" i="56" s="1"/>
  <c r="DR37" i="56"/>
  <c r="DR38" i="56" s="1"/>
  <c r="CP48" i="56"/>
  <c r="CQ47" i="56" s="1"/>
  <c r="CR46" i="56" s="1"/>
  <c r="CP61" i="56"/>
  <c r="DT72" i="33"/>
  <c r="DU72" i="33" s="1"/>
  <c r="DR60" i="56" l="1"/>
  <c r="DR133" i="33" s="1"/>
  <c r="DR59" i="56"/>
  <c r="CP134" i="33"/>
  <c r="CP79" i="33"/>
  <c r="CP76" i="59" s="1"/>
  <c r="CP62" i="56"/>
  <c r="CQ49" i="56"/>
  <c r="CO77" i="59"/>
  <c r="CP50" i="42"/>
  <c r="CP63" i="42" s="1"/>
  <c r="CP64" i="42" s="1"/>
  <c r="CP65" i="42" s="1"/>
  <c r="CP50" i="43"/>
  <c r="CP63" i="43" s="1"/>
  <c r="CP64" i="43" s="1"/>
  <c r="CP65" i="43" s="1"/>
  <c r="CP50" i="47"/>
  <c r="CP63" i="47" s="1"/>
  <c r="CP64" i="47" s="1"/>
  <c r="CP65" i="47" s="1"/>
  <c r="CP50" i="40"/>
  <c r="CP63" i="40" s="1"/>
  <c r="CP64" i="40" s="1"/>
  <c r="CP65" i="40" s="1"/>
  <c r="CP50" i="48"/>
  <c r="CP63" i="48" s="1"/>
  <c r="CP64" i="48" s="1"/>
  <c r="CP65" i="48" s="1"/>
  <c r="CP50" i="41"/>
  <c r="CP63" i="41" s="1"/>
  <c r="CP64" i="41" s="1"/>
  <c r="CP65" i="41" s="1"/>
  <c r="CP50" i="46"/>
  <c r="CP63" i="46" s="1"/>
  <c r="CP64" i="46" s="1"/>
  <c r="CP65" i="46" s="1"/>
  <c r="CP50" i="44"/>
  <c r="CP63" i="44" s="1"/>
  <c r="CP64" i="44" s="1"/>
  <c r="CP65" i="44" s="1"/>
  <c r="CP50" i="45"/>
  <c r="CP63" i="45" s="1"/>
  <c r="CP64" i="45" s="1"/>
  <c r="CP65" i="45" s="1"/>
  <c r="CP50" i="49"/>
  <c r="CP63" i="49" s="1"/>
  <c r="CP64" i="49" s="1"/>
  <c r="CP65" i="49" s="1"/>
  <c r="DV72" i="33"/>
  <c r="DX61" i="33"/>
  <c r="DW60" i="33"/>
  <c r="DX59" i="33"/>
  <c r="DX60" i="33" s="1"/>
  <c r="DV71" i="33"/>
  <c r="DV70" i="33" s="1"/>
  <c r="DQ132" i="33"/>
  <c r="DW71" i="33" l="1"/>
  <c r="DX71" i="33" s="1"/>
  <c r="DW72" i="33"/>
  <c r="CP135" i="33"/>
  <c r="CP80" i="33"/>
  <c r="DR132" i="33"/>
  <c r="CQ48" i="56"/>
  <c r="CR47" i="56" s="1"/>
  <c r="CS46" i="56" s="1"/>
  <c r="CQ61" i="56"/>
  <c r="CQ79" i="33" l="1"/>
  <c r="CQ76" i="59" s="1"/>
  <c r="CQ134" i="33"/>
  <c r="CQ62" i="56"/>
  <c r="CR49" i="56"/>
  <c r="CP77" i="59"/>
  <c r="CQ50" i="42"/>
  <c r="CQ63" i="42" s="1"/>
  <c r="CQ64" i="42" s="1"/>
  <c r="CQ65" i="42" s="1"/>
  <c r="CQ50" i="43"/>
  <c r="CQ63" i="43" s="1"/>
  <c r="CQ64" i="43" s="1"/>
  <c r="CQ65" i="43" s="1"/>
  <c r="CQ50" i="47"/>
  <c r="CQ63" i="47" s="1"/>
  <c r="CQ64" i="47" s="1"/>
  <c r="CQ65" i="47" s="1"/>
  <c r="CQ50" i="48"/>
  <c r="CQ63" i="48" s="1"/>
  <c r="CQ64" i="48" s="1"/>
  <c r="CQ65" i="48" s="1"/>
  <c r="CQ50" i="40"/>
  <c r="CQ63" i="40" s="1"/>
  <c r="CQ64" i="40" s="1"/>
  <c r="CQ65" i="40" s="1"/>
  <c r="CQ50" i="46"/>
  <c r="CQ63" i="46" s="1"/>
  <c r="CQ64" i="46" s="1"/>
  <c r="CQ65" i="46" s="1"/>
  <c r="CQ50" i="41"/>
  <c r="CQ63" i="41" s="1"/>
  <c r="CQ64" i="41" s="1"/>
  <c r="CQ65" i="41" s="1"/>
  <c r="CQ50" i="45"/>
  <c r="CQ63" i="45" s="1"/>
  <c r="CQ64" i="45" s="1"/>
  <c r="CQ65" i="45" s="1"/>
  <c r="CQ50" i="44"/>
  <c r="CQ63" i="44" s="1"/>
  <c r="CQ64" i="44" s="1"/>
  <c r="CQ65" i="44" s="1"/>
  <c r="CQ50" i="49"/>
  <c r="CQ63" i="49" s="1"/>
  <c r="CQ64" i="49" s="1"/>
  <c r="CQ65" i="49" s="1"/>
  <c r="DW70" i="33"/>
  <c r="DX70" i="33" s="1"/>
  <c r="DX72" i="33" l="1"/>
  <c r="CR48" i="56"/>
  <c r="CS47" i="56" s="1"/>
  <c r="CT46" i="56" s="1"/>
  <c r="CS49" i="56"/>
  <c r="CR61" i="56"/>
  <c r="CQ135" i="33"/>
  <c r="CQ80" i="33"/>
  <c r="CQ77" i="59" l="1"/>
  <c r="CR50" i="42"/>
  <c r="CR63" i="42" s="1"/>
  <c r="CR64" i="42" s="1"/>
  <c r="CR65" i="42" s="1"/>
  <c r="CR50" i="43"/>
  <c r="CR63" i="43" s="1"/>
  <c r="CR64" i="43" s="1"/>
  <c r="CR65" i="43" s="1"/>
  <c r="CR50" i="47"/>
  <c r="CR63" i="47" s="1"/>
  <c r="CR64" i="47" s="1"/>
  <c r="CR65" i="47" s="1"/>
  <c r="CR50" i="49"/>
  <c r="CR63" i="49" s="1"/>
  <c r="CR64" i="49" s="1"/>
  <c r="CR65" i="49" s="1"/>
  <c r="CR50" i="48"/>
  <c r="CR63" i="48" s="1"/>
  <c r="CR64" i="48" s="1"/>
  <c r="CR65" i="48" s="1"/>
  <c r="CR50" i="40"/>
  <c r="CR63" i="40" s="1"/>
  <c r="CR64" i="40" s="1"/>
  <c r="CR65" i="40" s="1"/>
  <c r="CR50" i="41"/>
  <c r="CR63" i="41" s="1"/>
  <c r="CR64" i="41" s="1"/>
  <c r="CR65" i="41" s="1"/>
  <c r="CR50" i="44"/>
  <c r="CR63" i="44" s="1"/>
  <c r="CR64" i="44" s="1"/>
  <c r="CR65" i="44" s="1"/>
  <c r="CR50" i="45"/>
  <c r="CR63" i="45" s="1"/>
  <c r="CR64" i="45" s="1"/>
  <c r="CR65" i="45" s="1"/>
  <c r="CR50" i="46"/>
  <c r="CR63" i="46" s="1"/>
  <c r="CR64" i="46" s="1"/>
  <c r="CR65" i="46" s="1"/>
  <c r="CR79" i="33"/>
  <c r="CR76" i="59" s="1"/>
  <c r="CR134" i="33"/>
  <c r="CR62" i="56"/>
  <c r="CS48" i="56"/>
  <c r="CT47" i="56" s="1"/>
  <c r="CT49" i="56" s="1"/>
  <c r="CS61" i="56"/>
  <c r="CT48" i="56" l="1"/>
  <c r="CU47" i="56" s="1"/>
  <c r="CU49" i="56" s="1"/>
  <c r="CT61" i="56"/>
  <c r="CU46" i="56"/>
  <c r="CV46" i="56" s="1"/>
  <c r="CS134" i="33"/>
  <c r="CS79" i="33"/>
  <c r="CS76" i="59" s="1"/>
  <c r="CS62" i="56"/>
  <c r="CR135" i="33"/>
  <c r="CR80" i="33"/>
  <c r="CU48" i="56" l="1"/>
  <c r="CV47" i="56" s="1"/>
  <c r="CV49" i="56" s="1"/>
  <c r="CU61" i="56"/>
  <c r="CS80" i="33"/>
  <c r="CS135" i="33"/>
  <c r="CR77" i="59"/>
  <c r="CS50" i="42"/>
  <c r="CS63" i="42" s="1"/>
  <c r="CS64" i="42" s="1"/>
  <c r="CS65" i="42" s="1"/>
  <c r="CS50" i="43"/>
  <c r="CS63" i="43" s="1"/>
  <c r="CS64" i="43" s="1"/>
  <c r="CS65" i="43" s="1"/>
  <c r="CS50" i="47"/>
  <c r="CS63" i="47" s="1"/>
  <c r="CS64" i="47" s="1"/>
  <c r="CS65" i="47" s="1"/>
  <c r="CS50" i="49"/>
  <c r="CS63" i="49" s="1"/>
  <c r="CS64" i="49" s="1"/>
  <c r="CS65" i="49" s="1"/>
  <c r="CS50" i="45"/>
  <c r="CS63" i="45" s="1"/>
  <c r="CS64" i="45" s="1"/>
  <c r="CS65" i="45" s="1"/>
  <c r="CS50" i="40"/>
  <c r="CS63" i="40" s="1"/>
  <c r="CS64" i="40" s="1"/>
  <c r="CS65" i="40" s="1"/>
  <c r="CS50" i="48"/>
  <c r="CS63" i="48" s="1"/>
  <c r="CS64" i="48" s="1"/>
  <c r="CS65" i="48" s="1"/>
  <c r="CS50" i="41"/>
  <c r="CS63" i="41" s="1"/>
  <c r="CS64" i="41" s="1"/>
  <c r="CS65" i="41" s="1"/>
  <c r="CS50" i="46"/>
  <c r="CS63" i="46" s="1"/>
  <c r="CS64" i="46" s="1"/>
  <c r="CS65" i="46" s="1"/>
  <c r="CS50" i="44"/>
  <c r="CS63" i="44" s="1"/>
  <c r="CS64" i="44" s="1"/>
  <c r="CS65" i="44" s="1"/>
  <c r="CT79" i="33"/>
  <c r="CT76" i="59" s="1"/>
  <c r="CT134" i="33"/>
  <c r="CT62" i="56"/>
  <c r="CW46" i="56"/>
  <c r="CV48" i="56" l="1"/>
  <c r="CW47" i="56" s="1"/>
  <c r="CW49" i="56" s="1"/>
  <c r="CV61" i="56"/>
  <c r="CT135" i="33"/>
  <c r="CT80" i="33"/>
  <c r="CX46" i="56"/>
  <c r="CS77" i="59"/>
  <c r="CT50" i="42"/>
  <c r="CT63" i="42" s="1"/>
  <c r="CT64" i="42" s="1"/>
  <c r="CT65" i="42" s="1"/>
  <c r="CT50" i="43"/>
  <c r="CT63" i="43" s="1"/>
  <c r="CT64" i="43" s="1"/>
  <c r="CT65" i="43" s="1"/>
  <c r="CT50" i="49"/>
  <c r="CT63" i="49" s="1"/>
  <c r="CT64" i="49" s="1"/>
  <c r="CT65" i="49" s="1"/>
  <c r="CT50" i="41"/>
  <c r="CT63" i="41" s="1"/>
  <c r="CT64" i="41" s="1"/>
  <c r="CT65" i="41" s="1"/>
  <c r="CT50" i="48"/>
  <c r="CT63" i="48" s="1"/>
  <c r="CT64" i="48" s="1"/>
  <c r="CT65" i="48" s="1"/>
  <c r="CT50" i="46"/>
  <c r="CT63" i="46" s="1"/>
  <c r="CT64" i="46" s="1"/>
  <c r="CT65" i="46" s="1"/>
  <c r="CT50" i="44"/>
  <c r="CT63" i="44" s="1"/>
  <c r="CT64" i="44" s="1"/>
  <c r="CT65" i="44" s="1"/>
  <c r="CT50" i="47"/>
  <c r="CT63" i="47" s="1"/>
  <c r="CT64" i="47" s="1"/>
  <c r="CT65" i="47" s="1"/>
  <c r="CT50" i="40"/>
  <c r="CT63" i="40" s="1"/>
  <c r="CT64" i="40" s="1"/>
  <c r="CT65" i="40" s="1"/>
  <c r="CT50" i="45"/>
  <c r="CT63" i="45" s="1"/>
  <c r="CT64" i="45" s="1"/>
  <c r="CT65" i="45" s="1"/>
  <c r="CU79" i="33"/>
  <c r="CU76" i="59" s="1"/>
  <c r="CU134" i="33"/>
  <c r="CU62" i="56"/>
  <c r="CW48" i="56" l="1"/>
  <c r="CX47" i="56" s="1"/>
  <c r="CX49" i="56" s="1"/>
  <c r="CW61" i="56"/>
  <c r="CU80" i="33"/>
  <c r="CU135" i="33"/>
  <c r="CY46" i="56"/>
  <c r="CT77" i="59"/>
  <c r="CU50" i="42"/>
  <c r="CU63" i="42" s="1"/>
  <c r="CU64" i="42" s="1"/>
  <c r="CU65" i="42" s="1"/>
  <c r="CU50" i="43"/>
  <c r="CU63" i="43" s="1"/>
  <c r="CU64" i="43" s="1"/>
  <c r="CU65" i="43" s="1"/>
  <c r="CU50" i="49"/>
  <c r="CU63" i="49" s="1"/>
  <c r="CU64" i="49" s="1"/>
  <c r="CU65" i="49" s="1"/>
  <c r="CU50" i="46"/>
  <c r="CU63" i="46" s="1"/>
  <c r="CU64" i="46" s="1"/>
  <c r="CU65" i="46" s="1"/>
  <c r="CU50" i="44"/>
  <c r="CU63" i="44" s="1"/>
  <c r="CU64" i="44" s="1"/>
  <c r="CU65" i="44" s="1"/>
  <c r="CU50" i="40"/>
  <c r="CU63" i="40" s="1"/>
  <c r="CU64" i="40" s="1"/>
  <c r="CU65" i="40" s="1"/>
  <c r="CU50" i="48"/>
  <c r="CU63" i="48" s="1"/>
  <c r="CU64" i="48" s="1"/>
  <c r="CU65" i="48" s="1"/>
  <c r="CU50" i="45"/>
  <c r="CU63" i="45" s="1"/>
  <c r="CU64" i="45" s="1"/>
  <c r="CU65" i="45" s="1"/>
  <c r="CU50" i="47"/>
  <c r="CU63" i="47" s="1"/>
  <c r="CU64" i="47" s="1"/>
  <c r="CU65" i="47" s="1"/>
  <c r="CU50" i="41"/>
  <c r="CU63" i="41" s="1"/>
  <c r="CU64" i="41" s="1"/>
  <c r="CU65" i="41" s="1"/>
  <c r="CV134" i="33"/>
  <c r="CV79" i="33"/>
  <c r="CV76" i="59" s="1"/>
  <c r="CV62" i="56"/>
  <c r="CX48" i="56" l="1"/>
  <c r="CY47" i="56" s="1"/>
  <c r="CY49" i="56" s="1"/>
  <c r="CX61" i="56"/>
  <c r="CV80" i="33"/>
  <c r="CV77" i="59" s="1"/>
  <c r="CV135" i="33"/>
  <c r="CZ46" i="56"/>
  <c r="CU77" i="59"/>
  <c r="CV50" i="42"/>
  <c r="CV63" i="42" s="1"/>
  <c r="CV64" i="42" s="1"/>
  <c r="CV65" i="42" s="1"/>
  <c r="CV50" i="43"/>
  <c r="CV63" i="43" s="1"/>
  <c r="CV64" i="43" s="1"/>
  <c r="CV65" i="43" s="1"/>
  <c r="CV50" i="49"/>
  <c r="CV63" i="49" s="1"/>
  <c r="CV64" i="49" s="1"/>
  <c r="CV65" i="49" s="1"/>
  <c r="CV50" i="47"/>
  <c r="CV63" i="47" s="1"/>
  <c r="CV64" i="47" s="1"/>
  <c r="CV65" i="47" s="1"/>
  <c r="CV50" i="41"/>
  <c r="CV63" i="41" s="1"/>
  <c r="CV64" i="41" s="1"/>
  <c r="CV65" i="41" s="1"/>
  <c r="CV50" i="48"/>
  <c r="CV63" i="48" s="1"/>
  <c r="CV64" i="48" s="1"/>
  <c r="CV65" i="48" s="1"/>
  <c r="CV50" i="40"/>
  <c r="CV63" i="40" s="1"/>
  <c r="CV64" i="40" s="1"/>
  <c r="CV65" i="40" s="1"/>
  <c r="CV50" i="44"/>
  <c r="CV63" i="44" s="1"/>
  <c r="CV64" i="44" s="1"/>
  <c r="CV65" i="44" s="1"/>
  <c r="CV50" i="46"/>
  <c r="CV63" i="46" s="1"/>
  <c r="CV64" i="46" s="1"/>
  <c r="CV65" i="46" s="1"/>
  <c r="CV50" i="45"/>
  <c r="CV63" i="45" s="1"/>
  <c r="CV64" i="45" s="1"/>
  <c r="CV65" i="45" s="1"/>
  <c r="CW134" i="33"/>
  <c r="CW79" i="33"/>
  <c r="CW76" i="59" s="1"/>
  <c r="CW62" i="56"/>
  <c r="CY48" i="56" l="1"/>
  <c r="CZ47" i="56" s="1"/>
  <c r="CZ49" i="56" s="1"/>
  <c r="CY61" i="56"/>
  <c r="CW80" i="33"/>
  <c r="CW77" i="59" s="1"/>
  <c r="CW135" i="33"/>
  <c r="CX134" i="33"/>
  <c r="CX79" i="33"/>
  <c r="CX76" i="59" s="1"/>
  <c r="CX62" i="56"/>
  <c r="DA46" i="56"/>
  <c r="CZ48" i="56" l="1"/>
  <c r="DA47" i="56" s="1"/>
  <c r="DA49" i="56" s="1"/>
  <c r="CZ61" i="56"/>
  <c r="CX80" i="33"/>
  <c r="CX77" i="59" s="1"/>
  <c r="CX135" i="33"/>
  <c r="DB46" i="56"/>
  <c r="CY79" i="33"/>
  <c r="CY76" i="59" s="1"/>
  <c r="CY134" i="33"/>
  <c r="CY62" i="56"/>
  <c r="DA48" i="56" l="1"/>
  <c r="DB47" i="56" s="1"/>
  <c r="DB49" i="56" s="1"/>
  <c r="DA61" i="56"/>
  <c r="CY80" i="33"/>
  <c r="CY77" i="59" s="1"/>
  <c r="CY135" i="33"/>
  <c r="DC46" i="56"/>
  <c r="CZ134" i="33"/>
  <c r="CZ62" i="56"/>
  <c r="CZ135" i="33" s="1"/>
  <c r="DB48" i="56" l="1"/>
  <c r="DC47" i="56" s="1"/>
  <c r="DC49" i="56"/>
  <c r="DB61" i="56"/>
  <c r="DD46" i="56"/>
  <c r="DA134" i="33"/>
  <c r="DA62" i="56"/>
  <c r="DA135" i="33" s="1"/>
  <c r="DB134" i="33" l="1"/>
  <c r="DB62" i="56"/>
  <c r="DB135" i="33" s="1"/>
  <c r="DC48" i="56"/>
  <c r="DD47" i="56" s="1"/>
  <c r="DE46" i="56" s="1"/>
  <c r="DC61" i="56"/>
  <c r="DC134" i="33" l="1"/>
  <c r="DC62" i="56"/>
  <c r="DC135" i="33" s="1"/>
  <c r="DD49" i="56"/>
  <c r="DD48" i="56" l="1"/>
  <c r="DE47" i="56" s="1"/>
  <c r="DF46" i="56" s="1"/>
  <c r="DD61" i="56"/>
  <c r="DD134" i="33" l="1"/>
  <c r="DD62" i="56"/>
  <c r="DD135" i="33" s="1"/>
  <c r="DE49" i="56"/>
  <c r="DE48" i="56" l="1"/>
  <c r="DF47" i="56" s="1"/>
  <c r="DG46" i="56" s="1"/>
  <c r="DF49" i="56"/>
  <c r="DE61" i="56"/>
  <c r="DE134" i="33" l="1"/>
  <c r="DE62" i="56"/>
  <c r="DE135" i="33" s="1"/>
  <c r="DF48" i="56"/>
  <c r="DG47" i="56" s="1"/>
  <c r="DG49" i="56" s="1"/>
  <c r="DF61" i="56"/>
  <c r="DH46" i="56"/>
  <c r="DG48" i="56" l="1"/>
  <c r="DH47" i="56" s="1"/>
  <c r="DH49" i="56"/>
  <c r="DG61" i="56"/>
  <c r="DI46" i="56"/>
  <c r="DF134" i="33"/>
  <c r="DF62" i="56"/>
  <c r="DF135" i="33" s="1"/>
  <c r="DG134" i="33" l="1"/>
  <c r="DG62" i="56"/>
  <c r="DG135" i="33" s="1"/>
  <c r="DH48" i="56"/>
  <c r="DI47" i="56" s="1"/>
  <c r="DJ46" i="56" s="1"/>
  <c r="DH61" i="56"/>
  <c r="DH134" i="33" l="1"/>
  <c r="DH62" i="56"/>
  <c r="DH135" i="33" s="1"/>
  <c r="DI49" i="56"/>
  <c r="DI48" i="56" l="1"/>
  <c r="DJ47" i="56" s="1"/>
  <c r="DK46" i="56" s="1"/>
  <c r="DJ49" i="56"/>
  <c r="DI61" i="56"/>
  <c r="DI134" i="33" l="1"/>
  <c r="DI62" i="56"/>
  <c r="DI135" i="33" s="1"/>
  <c r="DJ48" i="56"/>
  <c r="DK47" i="56" s="1"/>
  <c r="DK49" i="56" s="1"/>
  <c r="DJ61" i="56"/>
  <c r="DK48" i="56" l="1"/>
  <c r="DL47" i="56" s="1"/>
  <c r="DL49" i="56"/>
  <c r="DK61" i="56"/>
  <c r="DL46" i="56"/>
  <c r="DM46" i="56" s="1"/>
  <c r="DJ134" i="33"/>
  <c r="DJ62" i="56"/>
  <c r="DJ135" i="33" s="1"/>
  <c r="DL48" i="56" l="1"/>
  <c r="DM47" i="56" s="1"/>
  <c r="DM49" i="56" s="1"/>
  <c r="DL61" i="56"/>
  <c r="DN46" i="56"/>
  <c r="DK134" i="33"/>
  <c r="DK62" i="56"/>
  <c r="DK135" i="33" s="1"/>
  <c r="DM48" i="56" l="1"/>
  <c r="DN47" i="56" s="1"/>
  <c r="DN49" i="56" s="1"/>
  <c r="DM61" i="56"/>
  <c r="DL134" i="33"/>
  <c r="DL62" i="56"/>
  <c r="DL135" i="33" s="1"/>
  <c r="DO46" i="56"/>
  <c r="DN48" i="56" l="1"/>
  <c r="DO47" i="56" s="1"/>
  <c r="DO49" i="56" s="1"/>
  <c r="DN61" i="56"/>
  <c r="DM134" i="33"/>
  <c r="DM62" i="56"/>
  <c r="DM135" i="33" s="1"/>
  <c r="DP46" i="56"/>
  <c r="DO48" i="56" l="1"/>
  <c r="DP47" i="56" s="1"/>
  <c r="DP49" i="56" s="1"/>
  <c r="DO61" i="56"/>
  <c r="DQ46" i="56"/>
  <c r="DN134" i="33"/>
  <c r="DN62" i="56"/>
  <c r="DN135" i="33" s="1"/>
  <c r="DP48" i="56" l="1"/>
  <c r="DQ47" i="56" s="1"/>
  <c r="DQ49" i="56" s="1"/>
  <c r="DP61" i="56"/>
  <c r="DO134" i="33"/>
  <c r="DO62" i="56"/>
  <c r="DO135" i="33" s="1"/>
  <c r="DR46" i="56"/>
  <c r="DQ48" i="56" l="1"/>
  <c r="DR47" i="56" s="1"/>
  <c r="DR49" i="56" s="1"/>
  <c r="DQ61" i="56"/>
  <c r="DP134" i="33"/>
  <c r="DP62" i="56"/>
  <c r="DP135" i="33" s="1"/>
  <c r="DR48" i="56" l="1"/>
  <c r="DR61" i="56"/>
  <c r="DQ134" i="33"/>
  <c r="DQ62" i="56"/>
  <c r="DQ135" i="33" s="1"/>
  <c r="DR134" i="33" l="1"/>
  <c r="DR62" i="56"/>
  <c r="DR135" i="33" s="1"/>
</calcChain>
</file>

<file path=xl/sharedStrings.xml><?xml version="1.0" encoding="utf-8"?>
<sst xmlns="http://schemas.openxmlformats.org/spreadsheetml/2006/main" count="4468" uniqueCount="1311">
  <si>
    <t>This describes the model notes.</t>
  </si>
  <si>
    <t>MODEL SOLUTION</t>
  </si>
  <si>
    <t xml:space="preserve">1. Note that we have designed the runs so that a file named "Rice_{date}.xlsm" is the file in which the assumptions are </t>
  </si>
  <si>
    <t xml:space="preserve">embedded. This allows a common set of assumptions for all variants. </t>
  </si>
  <si>
    <t>Note that this uses the Baseline with damages as the calibration for utility and units.</t>
  </si>
  <si>
    <t>2. The major controls are at the top of the "Controls" sheet. You can do the following:</t>
  </si>
  <si>
    <t>a. For the baseline, set as follows, and make sure that the "Global carbon price" in row 9 is set to .001. This is &gt;0 to prevent numerical problems.</t>
  </si>
  <si>
    <t>Control = 1 if tax or 0 if capped</t>
  </si>
  <si>
    <t>Trade (0) or no trade (1)</t>
  </si>
  <si>
    <t>Be careful not to override the if statement that starts around 2150.</t>
  </si>
  <si>
    <t>b. For the optimal run, you need to optimize with solver. You can get a starting point by copying the "tentative optimal prices" from row 84 of "Controls" sheet.</t>
  </si>
  <si>
    <t>Make sure the settings at the top are:</t>
  </si>
  <si>
    <t>c. For the Copenhagen runs, we set the top controls at:</t>
  </si>
  <si>
    <t>If you want FULL trading, set the second row as:</t>
  </si>
  <si>
    <t>Note: The full trade requires optimization. You need to minimize the error in the "Global" spreadsheet at entry B115.</t>
  </si>
  <si>
    <t>This is done by adjusting the carbon prices for trading in row 118. This is very tricky and is best accomplished by moving slowly from left to right.</t>
  </si>
  <si>
    <t>d. If you want NO trading, set the second row as:</t>
  </si>
  <si>
    <t>Note: This is calculated directly and needs no further calculations.</t>
  </si>
  <si>
    <t>MODEL CHANGES</t>
  </si>
  <si>
    <t>VERY IMPORTANT NOTE FOR USERS:</t>
  </si>
  <si>
    <t>3. The model has been calibrated for the current baseline assumptions. In general there will be no problems in changing assumptions</t>
  </si>
  <si>
    <r>
      <rPr>
        <sz val="12"/>
        <rFont val="Book Antiqua"/>
        <family val="1"/>
      </rPr>
      <t xml:space="preserve">about </t>
    </r>
    <r>
      <rPr>
        <b/>
        <sz val="12"/>
        <rFont val="Book Antiqua"/>
        <family val="1"/>
      </rPr>
      <t xml:space="preserve">POLICIES. </t>
    </r>
    <r>
      <rPr>
        <sz val="12"/>
        <rFont val="Book Antiqua"/>
        <family val="1"/>
      </rPr>
      <t>However, if you change the baseline, you may run in to all kinds of calibration problems.</t>
    </r>
  </si>
  <si>
    <t>The problems will require only modest adjustments for the baseline, optimal, and limit runs.</t>
  </si>
  <si>
    <t>However, the calibration for the Copenhagen runs is complicated, and users are advised that changes in these runs</t>
  </si>
  <si>
    <t>are likely to introduce errors.</t>
  </si>
  <si>
    <t>4. The main changes that are necessary if you make parameter changes is that you will need to RENORMALIZE THE BASELINE RUN.A64</t>
  </si>
  <si>
    <t>Procedures for this are described below. Make sure that the renormalization is for the Baseline. DO NOT renormalize the</t>
  </si>
  <si>
    <t>policy runs; rather use the renormalization for the baseline as the normalization for other runs.</t>
  </si>
  <si>
    <t>NORMALIZATIONS AND INITIALIZATIONS</t>
  </si>
  <si>
    <t>5. If you decide to change a parameter or constraint for the baseline, here is what you need to do:</t>
  </si>
  <si>
    <t xml:space="preserve">  a. Change a parameter or change a constraint. (For a constraint change, see next.)</t>
  </si>
  <si>
    <t xml:space="preserve"> Do not change rows or columns or move anything.</t>
  </si>
  <si>
    <t xml:space="preserve">  b. Go to "Controls" page, and open Solver. This should be ready to optimize. If you want to change a constraint,</t>
  </si>
  <si>
    <t>change it in the constraint dialog, but be careful!</t>
  </si>
  <si>
    <t>c. Then reoptimize with Solver. Note that these runs were calculated with Risk Solver Platform.</t>
  </si>
  <si>
    <t>6. Here are some solution tips:</t>
  </si>
  <si>
    <t xml:space="preserve">  a. First save the model with a new name (e.g., "Jeansrice.xlsm")</t>
  </si>
  <si>
    <t xml:space="preserve">  b. Then renormalize for the baseline run.</t>
  </si>
  <si>
    <t xml:space="preserve">  c. When doing policy run, start by optimizing the carbon tax for a few periods. Perhaps 2 or 3.</t>
  </si>
  <si>
    <t>If the model solves properly, keep going until the backstop price is reached.</t>
  </si>
  <si>
    <t xml:space="preserve"> d. NOTE: The solver program is finicky. If at some point it does not give a correct solution, go back and start again.</t>
  </si>
  <si>
    <t xml:space="preserve"> e. Sometimes the program says, "Too big too solve." This means that some of the constraints have been exceeded. Go back and modify</t>
  </si>
  <si>
    <t>to make the constraint set or optimization set smaller. Alternative, you may need to buy the commercial version (Premium or Risk Solver). Sorry.</t>
  </si>
  <si>
    <t xml:space="preserve"> f. We have excluded 2005 from the optimization of the carbon price. It can be include if desirable,</t>
  </si>
  <si>
    <t>but it makes little difference to anything.</t>
  </si>
  <si>
    <t xml:space="preserve"> g. This program has been written for EXCEL 2007. It will probably work in older EXCEL's but that has not been tested.</t>
  </si>
  <si>
    <t>NOTES ON CALIBRATION AND SCALING</t>
  </si>
  <si>
    <t xml:space="preserve">7. The RICE methodology sets the social welfare function equal to market incomes period by period and country by country. This is necessary to </t>
  </si>
  <si>
    <t>ensure that no spurious optimization occurs. We therefore set each period's welfare weights equal to the</t>
  </si>
  <si>
    <t>inverse of the MU consumption period by period. If you make major changes, you will need to rescale. However, some</t>
  </si>
  <si>
    <t>experimentation indicates that rescaling will only make a major difference if the economic (TFP)</t>
  </si>
  <si>
    <t>growth rates change mightily, or if the discount rate or utility parameters are changed.</t>
  </si>
  <si>
    <t>Therefore, rescaling is generally not recommended. But, if you want to, here are the steps:</t>
  </si>
  <si>
    <t>MACRO (recommended)</t>
  </si>
  <si>
    <t>1. Go to data sheet (IT IS ESSENTIAL TO START HERE).</t>
  </si>
  <si>
    <t>2. Run macros "multiscale" and "scaleunits"</t>
  </si>
  <si>
    <t>3. Then go to each country and run the "zero" macro.</t>
  </si>
  <si>
    <t>MANUAL  (DEFINITELY NOT recommended but here it is for people who want to know the details)</t>
  </si>
  <si>
    <t>a. You may first want to rescale the utility function for convenient units. For the additive scaling:</t>
  </si>
  <si>
    <t>Follow the directions for scaling in the "Data" page at lines 185-190. You can do by hand or use the macro.</t>
  </si>
  <si>
    <t xml:space="preserve">b. More important is to rescale the multiplicative scaling utility to ensure that the Negishi weights are correct. This is a hopelessly complicated routine. </t>
  </si>
  <si>
    <t xml:space="preserve">You need to do is copy in sheet "Data" lines 220-231 to lines 234-245 (yellow to green); and lines 344-355 to 359 to 370 (yellow to green). </t>
  </si>
  <si>
    <t>Make sure you do "Paste Special"/"Value". Alternatively, you can use the "multiscale" macro.</t>
  </si>
  <si>
    <r>
      <rPr>
        <b/>
        <sz val="12"/>
        <rFont val="Book Antiqua"/>
        <family val="1"/>
      </rPr>
      <t>NOTE:</t>
    </r>
    <r>
      <rPr>
        <sz val="12"/>
        <rFont val="Book Antiqua"/>
        <family val="1"/>
      </rPr>
      <t xml:space="preserve"> It may be necessary to repeat these steps a few times to get convergence. In these runs, we iterated between optimizing the savings</t>
    </r>
  </si>
  <si>
    <t>rate and renormalization about 20 times. We have not found a way to run a macro in Solver to avoid the manual recalculation.</t>
  </si>
  <si>
    <t xml:space="preserve">8. IMPORTANT NOTES: </t>
  </si>
  <si>
    <t xml:space="preserve">   a.When you have done the last run, renormalize again to get the correct pricing.</t>
  </si>
  <si>
    <r>
      <rPr>
        <b/>
        <sz val="12"/>
        <rFont val="Book Antiqua"/>
        <family val="1"/>
      </rPr>
      <t xml:space="preserve">   b. </t>
    </r>
    <r>
      <rPr>
        <sz val="12"/>
        <rFont val="Book Antiqua"/>
        <family val="1"/>
      </rPr>
      <t xml:space="preserve">The PV of consumption adjusts from run to run because the discount rate changes. Therefore, </t>
    </r>
  </si>
  <si>
    <t>any welfare comparisons should be made with utility changes. Global values are in "Global" B77; country values are in country sheets, B95.</t>
  </si>
  <si>
    <t>Do not use macro to set this to zero.</t>
  </si>
  <si>
    <t xml:space="preserve">   c. Do not move any rows in the "DATA" sheet. If you do, the macros on rescaling will not work.</t>
  </si>
  <si>
    <t>9. ONCE YOU HAVE SET THE SCALING FACTORS, DO NOT CHANGE THEM BETWEEN RUNS. If you do, you are in</t>
  </si>
  <si>
    <t>essence changing the prices and will get inaccurate comparisons among runs.</t>
  </si>
  <si>
    <t xml:space="preserve">10. It is convenient to rescale the country utility functions. The marginal utilities are set so that a unit increment to </t>
  </si>
  <si>
    <t xml:space="preserve">consumption has a utility of 1 and the sum of PV utility = sum of PV consumption country by country. </t>
  </si>
  <si>
    <t>This can be done by hand. There is also a macro called "Zero" which will do it country sheet by sheet.</t>
  </si>
  <si>
    <t>This sets that "value" in column C of row 95 equal to the calculated PV utility in column B.</t>
  </si>
  <si>
    <t>This is just to facilitate calculations.</t>
  </si>
  <si>
    <t>This must be done separately for each region. IT IS NOT ESSENTIAL FOR THE CALCULATIONS.</t>
  </si>
  <si>
    <t>FURTHER NOTES</t>
  </si>
  <si>
    <t>11. A critical result for optimization (but not the baseline) is the real interest rate.</t>
  </si>
  <si>
    <t>This is determine by the social time preference and elasticity of MU of consumption. This is</t>
  </si>
  <si>
    <t>contained in the sheet "Data." The approach is to set the PRSTP and the EMUC so that the model</t>
  </si>
  <si>
    <t xml:space="preserve">real interest rate calibrates reasonably well to the market real interest rate.  </t>
  </si>
  <si>
    <t>NOTE: You don't need to worry about this unless you want to change discount rates. Just be very careful if you</t>
  </si>
  <si>
    <t>change discount rates because results and scaling can be mightily affected.</t>
  </si>
  <si>
    <t>12. A full optimization also optimizes the savings rate. This is done by optimizing the savings rate for each region.</t>
  </si>
  <si>
    <t>This is done by maximizing utility over the savings rates. The optimization is done for 2005 to 2115,</t>
  </si>
  <si>
    <t>and the savings rate post-2115 is equal to the 2115 rate.</t>
  </si>
  <si>
    <t xml:space="preserve">The optimization is done with damages turned on, and is therefore not quite a correct optimization. </t>
  </si>
  <si>
    <t>The difference from the savings rate with damages off is very small (about .004 for a savings rate of .20).</t>
  </si>
  <si>
    <t xml:space="preserve">13. The optimal savings rate is insensitive to carbon tax in these runs. </t>
  </si>
  <si>
    <t>It is recommended that savings not be reoptimized in alternative climate runs as that can distort the results.</t>
  </si>
  <si>
    <t>However, if there are major parameter changes, it is best to reoptimize savings for the base (particularly for discount rate changes).</t>
  </si>
  <si>
    <t xml:space="preserve">NOTE: The saving reoptimization interacts with the scaling. Therefore you need to </t>
  </si>
  <si>
    <t>1. optimize saving</t>
  </si>
  <si>
    <t>2. then rescale</t>
  </si>
  <si>
    <t>This usually has to be done about 20 times to converge. It is very tedious and time consuming (usually a half day).</t>
  </si>
  <si>
    <t>14. Note that the utility and consumption discount rates are as follows for US, China, and India for the base case</t>
  </si>
  <si>
    <t>2005-2055</t>
  </si>
  <si>
    <t>2005-2105</t>
  </si>
  <si>
    <t>Model real rates</t>
  </si>
  <si>
    <t>Utility rates</t>
  </si>
  <si>
    <t xml:space="preserve">  US </t>
  </si>
  <si>
    <t xml:space="preserve"> China</t>
  </si>
  <si>
    <t xml:space="preserve"> India</t>
  </si>
  <si>
    <t>15. Note that the projections of output, emissions, etc. for the baseline are not sensitive to the interest rate assumptions. However, the</t>
  </si>
  <si>
    <t>optimal carbon tax is sensitive (as has been seen repeatedly in the discounting debates).</t>
  </si>
  <si>
    <t>16. The "Diag" sheet is diagnostics to evaluate the major results for countries.</t>
  </si>
  <si>
    <t>17. Notes on the Copenhagen runs:</t>
  </si>
  <si>
    <t>a. The "Copenhagen rich only" scenario has only the participation of the high-income countries. These are US, EU, Japan, OHI, Russia.</t>
  </si>
  <si>
    <t>b. For Copenhagen runs, you go to the "Copen" sheet, lines 160-171. You then set the participation date for the non-participating countries at the</t>
  </si>
  <si>
    <t>date at which it is assumed they participate. In these runs, the date in 2150.</t>
  </si>
  <si>
    <t>For example, for China, set the value in cell W165 at 2150, and then China is unconstrained until that date.</t>
  </si>
  <si>
    <t>Note that these assume trading, so it requires some calibration as above.</t>
  </si>
  <si>
    <t>c. It is possible to have alternative configuations of participants. For example, you can exclude all developing countries. This requires changing</t>
  </si>
  <si>
    <t>participation rates. This is done by changing the assumptions box in Copen sheet at lines 159-171. For example, if India is not to participate,</t>
  </si>
  <si>
    <t>set the entry date at 2150.</t>
  </si>
  <si>
    <t xml:space="preserve">18.  The advanced version has random elements. </t>
  </si>
  <si>
    <t>NOTE: The random version is currently not available.</t>
  </si>
  <si>
    <t xml:space="preserve">19. Note that if you change the GDP growth rates, you need to adjust the baselines for the Copenhagen runs. This is done by </t>
  </si>
  <si>
    <t xml:space="preserve">paste-value the block at BR49 to BR35 in Copen sheet. </t>
  </si>
  <si>
    <t>20. The model is not perfectly optimized for the Hotelling rents. They are generally extremely small, but if contraints on carbon resources</t>
  </si>
  <si>
    <t xml:space="preserve">are very tight, they will increase. </t>
  </si>
  <si>
    <t xml:space="preserve">21. The current setting for the optimal run for all regions from 2015 is with 100 percent participation. </t>
  </si>
  <si>
    <t>This is a change from earlier versions, which had the start date in 2005. 2005 has minimal participation.</t>
  </si>
  <si>
    <t>22. The runs assume that the backstop price begins to decline very rapidly after a threshold date (usually 2250). This is a change from earlier</t>
  </si>
  <si>
    <t>runs, which had policy become 100 effective at that date. Note that this requires "if" statement in Controls sheet.</t>
  </si>
  <si>
    <t>If this assumption is changed, some of the "IF" statements may  need to be changed, so be careful.</t>
  </si>
  <si>
    <t>base utility</t>
  </si>
  <si>
    <t>add emissions</t>
  </si>
  <si>
    <t>Total carbon emissions (GTC per year)</t>
  </si>
  <si>
    <t>Base utility value</t>
  </si>
  <si>
    <t>New delta utility value</t>
  </si>
  <si>
    <t>Correction factor</t>
  </si>
  <si>
    <t>Utility discount rate</t>
  </si>
  <si>
    <t>PV change</t>
  </si>
  <si>
    <t>PV corrected</t>
  </si>
  <si>
    <t>From tax estimates (base case)</t>
  </si>
  <si>
    <t>From analytical</t>
  </si>
  <si>
    <t>Run</t>
  </si>
  <si>
    <t>Rate of social time preference (% py)</t>
  </si>
  <si>
    <t>Elasticity of MU of consumption (set)</t>
  </si>
  <si>
    <t>Error from correction factor</t>
  </si>
  <si>
    <t>Damage coefficient on temperature</t>
  </si>
  <si>
    <t>Damage coefficient on temperature squared</t>
  </si>
  <si>
    <t>[need to estimate optimal taxes to use this]</t>
  </si>
  <si>
    <t>Exponent on damages</t>
  </si>
  <si>
    <t>Price backstop technology (2005 US 000 $ per tC)</t>
  </si>
  <si>
    <t>T(2200)</t>
  </si>
  <si>
    <t>Exponent of control cost function</t>
  </si>
  <si>
    <t>SLR(2500)</t>
  </si>
  <si>
    <t xml:space="preserve">Backstop inflection year </t>
  </si>
  <si>
    <t>Maximum carbon resources (GtC)</t>
  </si>
  <si>
    <t>Equilibrium temperature increase for CO2 doubling</t>
  </si>
  <si>
    <t>Decline rate TFP (per decade)</t>
  </si>
  <si>
    <t>TFP convergence rate (per decade)</t>
  </si>
  <si>
    <t>Long run growth rate (per year)</t>
  </si>
  <si>
    <t>Decline rate sigma growth (per decade)</t>
  </si>
  <si>
    <t>Trend sigma growth (per year)</t>
  </si>
  <si>
    <t>Uncertainty for frontier (US) TFP</t>
  </si>
  <si>
    <t>Adjustment rates for SLR (multiplicative)</t>
  </si>
  <si>
    <t>Random threshold temperature for melt SLR (m)</t>
  </si>
  <si>
    <t>Population adjustment (factor for 2200)</t>
  </si>
  <si>
    <t>Carbon cycle adjustment coefficient</t>
  </si>
  <si>
    <t>Damage rate at threshold for catastrophic damages</t>
  </si>
  <si>
    <t>Convergence uncertainty</t>
  </si>
  <si>
    <t>dummy</t>
  </si>
  <si>
    <t>Parameters of uncertain variables</t>
  </si>
  <si>
    <t>Aarun number</t>
  </si>
  <si>
    <t>SCC (analytical)</t>
  </si>
  <si>
    <t>SCC (delta utility estimation)</t>
  </si>
  <si>
    <t>mean MU</t>
  </si>
  <si>
    <t>OBJECTIVE FUNCTION TO BE MAXIMIZED</t>
  </si>
  <si>
    <t>Welfare with International Weights</t>
  </si>
  <si>
    <t xml:space="preserve">   Sum of utilities (trillions of 2005 US$)</t>
  </si>
  <si>
    <t>CARBON TAX CONTROL VARIABLE</t>
  </si>
  <si>
    <t>Carbon tax (2005 US$ per ton C)</t>
  </si>
  <si>
    <t xml:space="preserve">   Carbon tax for Hotelling rents</t>
  </si>
  <si>
    <t>GLOBAL</t>
  </si>
  <si>
    <t>US</t>
  </si>
  <si>
    <t>EU</t>
  </si>
  <si>
    <t>Japan</t>
  </si>
  <si>
    <t>Russia</t>
  </si>
  <si>
    <t>Eurasia</t>
  </si>
  <si>
    <t>China</t>
  </si>
  <si>
    <t>India</t>
  </si>
  <si>
    <t>Middle East</t>
  </si>
  <si>
    <t>Africa</t>
  </si>
  <si>
    <t>Latin America</t>
  </si>
  <si>
    <t>OHI</t>
  </si>
  <si>
    <t>Other</t>
  </si>
  <si>
    <t>Emissions wtd tax</t>
  </si>
  <si>
    <t>Note: The GLOBAL figure is control variable for optimal runs.</t>
  </si>
  <si>
    <t>SAVINGS RATE</t>
  </si>
  <si>
    <t>Note: Shaded values are optimized. First period is given, and later periods are held constant at last period.</t>
  </si>
  <si>
    <t>PARTICIPATION RATES</t>
  </si>
  <si>
    <t>Participation rate first year (2015)</t>
  </si>
  <si>
    <t>Year first participation</t>
  </si>
  <si>
    <t>Participation rate 2105</t>
  </si>
  <si>
    <t>Participation rate 2205</t>
  </si>
  <si>
    <t>Post-2005 increase rate (per decade)</t>
  </si>
  <si>
    <t>Note on participation: These are exogenous for the runs. However, they are important policy variables and included here.</t>
  </si>
  <si>
    <t>EMISSIONS CONTROL VARIABLES</t>
  </si>
  <si>
    <t>Participation rate</t>
  </si>
  <si>
    <t>Tentative optimal taxes</t>
  </si>
  <si>
    <t>Tentative carbon prices for T &lt; 2 degrees</t>
  </si>
  <si>
    <t>Base</t>
  </si>
  <si>
    <t>Linked Parameters</t>
  </si>
  <si>
    <t>are linked files between this and other sheets (base, opt, …)</t>
  </si>
  <si>
    <t>are damage control parameters that must be carefully examined.</t>
  </si>
  <si>
    <t>Parameter value</t>
  </si>
  <si>
    <t>Notes</t>
  </si>
  <si>
    <t>KEY PARAMETERS</t>
  </si>
  <si>
    <t>This parameter is part of the calibration for the real interest rate. It should be adjusted along with the EMUC</t>
  </si>
  <si>
    <t>Damage coefficients are calibrated to impact analysis and should be adjusted together</t>
  </si>
  <si>
    <r>
      <rPr>
        <sz val="11"/>
        <rFont val="Book Antiqua"/>
        <family val="1"/>
      </rPr>
      <t xml:space="preserve">See </t>
    </r>
    <r>
      <rPr>
        <i/>
        <sz val="11"/>
        <rFont val="Book Antiqua"/>
        <family val="1"/>
      </rPr>
      <t xml:space="preserve">A Question of Balance </t>
    </r>
    <r>
      <rPr>
        <sz val="11"/>
        <rFont val="Book Antiqua"/>
        <family val="1"/>
      </rPr>
      <t>for discussion. This parameter also affects the abatement costs.</t>
    </r>
  </si>
  <si>
    <t>Backstop price and abatement costs fall rapidly after this year.</t>
  </si>
  <si>
    <r>
      <rPr>
        <sz val="11"/>
        <rFont val="Book Antiqua"/>
        <family val="1"/>
      </rPr>
      <t xml:space="preserve">See </t>
    </r>
    <r>
      <rPr>
        <i/>
        <sz val="11"/>
        <rFont val="Book Antiqua"/>
        <family val="1"/>
      </rPr>
      <t xml:space="preserve">A Question of Balance </t>
    </r>
    <r>
      <rPr>
        <sz val="11"/>
        <rFont val="Book Antiqua"/>
        <family val="1"/>
      </rPr>
      <t>for discussion.</t>
    </r>
  </si>
  <si>
    <t>Updated from IPCC FAR, median of models, Table 8.2.</t>
  </si>
  <si>
    <t>This parameter is part of the long-run productivity growth assumptions. It generally does not need adjustment</t>
  </si>
  <si>
    <t>This parameter is one of two essential assumptions -- relevant to very long run growth.</t>
  </si>
  <si>
    <t>This parameter is one of two essential assumptions for decarbonization -- relevant to very long run growth.</t>
  </si>
  <si>
    <t>This parameter is one of two essential assumptions -- relevant to the growth of TFP for the frontier region (US).</t>
  </si>
  <si>
    <t>SLR module</t>
  </si>
  <si>
    <t>Population uncertainty (factor for 2200)</t>
  </si>
  <si>
    <t>Derived from estimates in Balance</t>
  </si>
  <si>
    <t>IPCC FAR</t>
  </si>
  <si>
    <t>No highly nonlinear catastrophic damages.</t>
  </si>
  <si>
    <t>Not used</t>
  </si>
  <si>
    <t>Threshold for catastrophic damages</t>
  </si>
  <si>
    <t>Exponent for catastrophic damages</t>
  </si>
  <si>
    <t>OUTPUT and PRODUCTION</t>
  </si>
  <si>
    <t>Capital share</t>
  </si>
  <si>
    <t>assumed</t>
  </si>
  <si>
    <t>Data</t>
  </si>
  <si>
    <t>Rate of depreciation (percent per year)</t>
  </si>
  <si>
    <t>Initial output (2005 US International $, trillions)</t>
  </si>
  <si>
    <t>data</t>
  </si>
  <si>
    <t>Initial real interest rate (percent per decade annualized)</t>
  </si>
  <si>
    <t>calibrated</t>
  </si>
  <si>
    <t>This is fundamental for calculation of the discount rate.</t>
  </si>
  <si>
    <t>Initial K</t>
  </si>
  <si>
    <t>calculated</t>
  </si>
  <si>
    <t>From production function</t>
  </si>
  <si>
    <t>Calculated A</t>
  </si>
  <si>
    <t>Initial savings rate</t>
  </si>
  <si>
    <t>WELFARE</t>
  </si>
  <si>
    <t>A fundamental assumption.</t>
  </si>
  <si>
    <t>Decline of rate of time preference (% per decade)</t>
  </si>
  <si>
    <t>This is calculated from Ramsey equation and data are RSTP and real interest rate, population growth, and p.c. consumption.</t>
  </si>
  <si>
    <t>Elasticity of MU of consumption (calibrated)</t>
  </si>
  <si>
    <t>NA</t>
  </si>
  <si>
    <t>POPULATION</t>
  </si>
  <si>
    <t xml:space="preserve">     Initial population (millions)</t>
  </si>
  <si>
    <t>Global</t>
  </si>
  <si>
    <t>Other non-OECD Asia</t>
  </si>
  <si>
    <t>DAMAGE FUNCTION</t>
  </si>
  <si>
    <t>If individual country damages = 1, otherwise 0</t>
  </si>
  <si>
    <t>damage coefficient on temperature</t>
  </si>
  <si>
    <t>DICE 2007</t>
  </si>
  <si>
    <t>These three parameters are fundamental for optimization, but not for basic calculations of paths</t>
  </si>
  <si>
    <t>damage coefficient on temperature squared</t>
  </si>
  <si>
    <t>Ditto</t>
  </si>
  <si>
    <t>if catast</t>
  </si>
  <si>
    <t>ABATEMENT COST</t>
  </si>
  <si>
    <t xml:space="preserve">   Price backstop technology (2005 US 000 $ per tC)</t>
  </si>
  <si>
    <t>Lab notes</t>
  </si>
  <si>
    <t>Estimate</t>
  </si>
  <si>
    <t xml:space="preserve">       Ratio of  backstop to World</t>
  </si>
  <si>
    <t xml:space="preserve">   Ratio asymptotic to initial price</t>
  </si>
  <si>
    <t xml:space="preserve">  Decline of backstop price (per decade)</t>
  </si>
  <si>
    <t>Lat notes</t>
  </si>
  <si>
    <t>Backstop competitive year (pback = 0 for periods beyond)</t>
  </si>
  <si>
    <t>- The year is not terribly important, but sets a limit to the time of CO2 emissions.</t>
  </si>
  <si>
    <t xml:space="preserve">Upper limit of control rate </t>
  </si>
  <si>
    <t>- limmiu is generally not used, but can be if there are constraints on buildup of emissions controls.</t>
  </si>
  <si>
    <t>EMISSIONS</t>
  </si>
  <si>
    <t>CO2 emissions for 2005</t>
  </si>
  <si>
    <t>CDIAC, including cement and flaring (3 year average around 2005)</t>
  </si>
  <si>
    <t>Initial emissions controls</t>
  </si>
  <si>
    <t>Includes minor controls from EU</t>
  </si>
  <si>
    <t xml:space="preserve">      Initial sigma (tC per $1000 GDP US $, 2005 prices) 2005</t>
  </si>
  <si>
    <t>From actual emissions, data, and controls.</t>
  </si>
  <si>
    <t xml:space="preserve">      Initial carbon emissions from land use change (GTC per year)</t>
  </si>
  <si>
    <t>- These are not critical and are poorly measured.</t>
  </si>
  <si>
    <t xml:space="preserve">           Decline rate of land emissions per decade</t>
  </si>
  <si>
    <t>CARBON LIMITS</t>
  </si>
  <si>
    <t>- Generally not important or binding except in exceptionally rapid growth cases. Data poorly determined.</t>
  </si>
  <si>
    <t>CONCENTRATIONS</t>
  </si>
  <si>
    <t>Initial atmospheric concentration of CO2 (GTC, 2000)</t>
  </si>
  <si>
    <t>GISS</t>
  </si>
  <si>
    <t>Initial atmospheric concentration of CO2 (GTC, 2010)</t>
  </si>
  <si>
    <t>Initial concentration of CO2 in biosphere/shallow oceans (GTC)</t>
  </si>
  <si>
    <t>Calibrated</t>
  </si>
  <si>
    <t>Data and models</t>
  </si>
  <si>
    <t>Initial concentration of CO2 in deep oceans (GTC)</t>
  </si>
  <si>
    <t>Carbon cycle transition coefficients (percent per decade)</t>
  </si>
  <si>
    <t xml:space="preserve">      atmosphere to atmosphere (b11)</t>
  </si>
  <si>
    <t>Model based</t>
  </si>
  <si>
    <t xml:space="preserve">      biosphere/shallow oceans to atmosphere (b21)</t>
  </si>
  <si>
    <t xml:space="preserve">      atmosphere to biosphere/shallow oceans (b12)</t>
  </si>
  <si>
    <t>calibrated and uncertain</t>
  </si>
  <si>
    <t xml:space="preserve">      biosphere/shallow oceans to biosphere/shallow oceans (b22)</t>
  </si>
  <si>
    <t xml:space="preserve">      deep oceans to biosphere/shallow oceans (b32)</t>
  </si>
  <si>
    <t xml:space="preserve">      biosphere/shallow oceans to deep oceans (b23)</t>
  </si>
  <si>
    <t xml:space="preserve">      deep oceans to deep oceans (b33)</t>
  </si>
  <si>
    <t>Equil. conc. of CO2 in atmos. (GTC)</t>
  </si>
  <si>
    <t>Equil. conc. of CO2 in biosphere/shallow oceans (GTC)</t>
  </si>
  <si>
    <t>Equil. conc. of CO2 in deep oceans (GTC)</t>
  </si>
  <si>
    <t>TEMPERATURE</t>
  </si>
  <si>
    <t>2000 forcings other ghg</t>
  </si>
  <si>
    <t>2100 forcings other ghg</t>
  </si>
  <si>
    <t>Estimates</t>
  </si>
  <si>
    <t>Initial atmospheric temperature, 2005 (deg. C above 1900)</t>
  </si>
  <si>
    <t>Initial atmospheric temperature, 2015 (deg. C above 1900)</t>
  </si>
  <si>
    <t>Initial temperature of deep oceans (deg. C above 1900)</t>
  </si>
  <si>
    <t>Speed of adjustment parameter for atmospheric temperature</t>
  </si>
  <si>
    <t>Adjusted to fit transient and equilibrium with new temperature sensitivty coefficient of 3.2</t>
  </si>
  <si>
    <t>See above</t>
  </si>
  <si>
    <t>FCO22x</t>
  </si>
  <si>
    <t>Updated from IPCC FAR, p. 140.</t>
  </si>
  <si>
    <t>Coefficient of heat loss from atmosphere to oceans</t>
  </si>
  <si>
    <t>Coefficient of heat gain by deep oceans</t>
  </si>
  <si>
    <t>HOTELLING PARAMETERS</t>
  </si>
  <si>
    <t>Coefficient of Hotelling rent on ratio</t>
  </si>
  <si>
    <t>Exponent on Hotelling</t>
  </si>
  <si>
    <t>BACKSTOP DECLINE</t>
  </si>
  <si>
    <t>Rate of decadal decline backstop after threshold</t>
  </si>
  <si>
    <t>Assumed</t>
  </si>
  <si>
    <t>If damage function is on (1=yes, 0=no)</t>
  </si>
  <si>
    <t>EXPONENT IN OMEGA FUNCTION</t>
  </si>
  <si>
    <t>SLR DAMAGES</t>
  </si>
  <si>
    <t>Elasticity of substitution land</t>
  </si>
  <si>
    <t>Multiplier for SLR; elasticity of substitution</t>
  </si>
  <si>
    <t>Parameters SLR function</t>
  </si>
  <si>
    <t>intercept</t>
  </si>
  <si>
    <t>linear</t>
  </si>
  <si>
    <t>quadratic</t>
  </si>
  <si>
    <t>[Note: these are constrained to be positive]</t>
  </si>
  <si>
    <t>NON-SLR DAMAGE FUNCTION (FROM IMPACTS SHEET)</t>
  </si>
  <si>
    <t>Parameters of non-SLR Function</t>
  </si>
  <si>
    <t>quad</t>
  </si>
  <si>
    <t>average 95-15</t>
  </si>
  <si>
    <t>adjustment</t>
  </si>
  <si>
    <t>Sum</t>
  </si>
  <si>
    <t>Sum minus long</t>
  </si>
  <si>
    <t>Decline rate TFP</t>
  </si>
  <si>
    <t>Converge ratio</t>
  </si>
  <si>
    <t>Converge rate</t>
  </si>
  <si>
    <t>Long run'</t>
  </si>
  <si>
    <t>OECD-Europe</t>
  </si>
  <si>
    <t>Non-Russia Eurasia</t>
  </si>
  <si>
    <t>World</t>
  </si>
  <si>
    <t>World (2005 pop wt)</t>
  </si>
  <si>
    <t>[macro_072309.xlsx]newpcGDP'!E38</t>
  </si>
  <si>
    <t>TFP</t>
  </si>
  <si>
    <t>p.c. GDP growth from data and IMF projections</t>
  </si>
  <si>
    <t>Population 2005</t>
  </si>
  <si>
    <t>1995-05</t>
  </si>
  <si>
    <t>2005-2015</t>
  </si>
  <si>
    <t>21c</t>
  </si>
  <si>
    <t>22c</t>
  </si>
  <si>
    <t>Populati0n growth with uncertainty</t>
  </si>
  <si>
    <t>Population growth projections (Mark)</t>
  </si>
  <si>
    <t>Inida</t>
  </si>
  <si>
    <t>tfp growth</t>
  </si>
  <si>
    <t>Sigma growth</t>
  </si>
  <si>
    <t>g(sigma)</t>
  </si>
  <si>
    <t>average 95-06</t>
  </si>
  <si>
    <t>Total growth rate sigma</t>
  </si>
  <si>
    <t>Decline rate sigma growth</t>
  </si>
  <si>
    <t>Trend sigma growth</t>
  </si>
  <si>
    <t>data 1995-2006</t>
  </si>
  <si>
    <t xml:space="preserve">EU </t>
  </si>
  <si>
    <t>World (2005 wts)</t>
  </si>
  <si>
    <t>From RICE uncontrolled</t>
  </si>
  <si>
    <t>CO2 emissions, 2005 [revised 12/14/09; checked 3/29/10]</t>
  </si>
  <si>
    <t>3/39/10</t>
  </si>
  <si>
    <t>values uncontrolled</t>
  </si>
  <si>
    <t>CO2  only, 2005 (CDIAC/Rice)</t>
  </si>
  <si>
    <t>2005, including all</t>
  </si>
  <si>
    <t>2005, CO2  total*</t>
  </si>
  <si>
    <t>2015 addfactor</t>
  </si>
  <si>
    <t>Ratio new to old</t>
  </si>
  <si>
    <t>2005 model</t>
  </si>
  <si>
    <t>2015 model</t>
  </si>
  <si>
    <t>From projection</t>
  </si>
  <si>
    <t>*Source: This takes the 2006 total and scales it back t0 2005 by global ratio.</t>
  </si>
  <si>
    <t>** Control total is CDIAC</t>
  </si>
  <si>
    <t>Calibration</t>
  </si>
  <si>
    <t>macro_071309a.xlsx</t>
  </si>
  <si>
    <t>Region</t>
  </si>
  <si>
    <t>GDP</t>
  </si>
  <si>
    <t>Pop</t>
  </si>
  <si>
    <t>delta</t>
  </si>
  <si>
    <t>alpha</t>
  </si>
  <si>
    <t>pcGDP</t>
  </si>
  <si>
    <t>Pure r</t>
  </si>
  <si>
    <t>Excess risk</t>
  </si>
  <si>
    <t>mkt r</t>
  </si>
  <si>
    <t>PSRTP</t>
  </si>
  <si>
    <t>n pop</t>
  </si>
  <si>
    <t>g(pcGDP)</t>
  </si>
  <si>
    <t>new K</t>
  </si>
  <si>
    <t>1995-2006</t>
  </si>
  <si>
    <t>net MPK</t>
  </si>
  <si>
    <t>gross MPK</t>
  </si>
  <si>
    <t>k</t>
  </si>
  <si>
    <t>A</t>
  </si>
  <si>
    <t>y(2)</t>
  </si>
  <si>
    <t>K</t>
  </si>
  <si>
    <t>s</t>
  </si>
  <si>
    <t>Y pf</t>
  </si>
  <si>
    <t>Yact</t>
  </si>
  <si>
    <t>y calc</t>
  </si>
  <si>
    <t>y act</t>
  </si>
  <si>
    <t>g(2005-2105)</t>
  </si>
  <si>
    <t>g(2005-2055)</t>
  </si>
  <si>
    <t>desired change s</t>
  </si>
  <si>
    <t>adjustment factor</t>
  </si>
  <si>
    <t>FSU</t>
  </si>
  <si>
    <t>Other Asia</t>
  </si>
  <si>
    <t>Y wtd</t>
  </si>
  <si>
    <t>fundamental parameters</t>
  </si>
  <si>
    <t>K wtd</t>
  </si>
  <si>
    <t>global averages</t>
  </si>
  <si>
    <t>Ramsey equation for world average</t>
  </si>
  <si>
    <t xml:space="preserve"> </t>
  </si>
  <si>
    <t>Calculated from Ramsey equation</t>
  </si>
  <si>
    <t xml:space="preserve">  Current data</t>
  </si>
  <si>
    <t>2005-2100 data</t>
  </si>
  <si>
    <t>Real interest rate</t>
  </si>
  <si>
    <t>PRSTP</t>
  </si>
  <si>
    <t>EMUC</t>
  </si>
  <si>
    <t>CO2 (2005)</t>
  </si>
  <si>
    <t>SCALING</t>
  </si>
  <si>
    <t>NOTE: It is recommended that the macros be used.</t>
  </si>
  <si>
    <t>1. There are two scalings. The first ("scale units") is inessential for the results. It sets the units so that the marginal utility of first period</t>
  </si>
  <si>
    <t>consumption = 1 and so that the present value of utility equals the present value of consumption.</t>
  </si>
  <si>
    <t xml:space="preserve">  a. First make sure that the country totals are fixed. This is done by running the macro "zero" for each country page.</t>
  </si>
  <si>
    <t xml:space="preserve">  b. Then run "scaleunits" on this page.</t>
  </si>
  <si>
    <t>2. The second scaling is essential. It sets the weights for the maximization (Negishi approach) so that the prices and interest rates are</t>
  </si>
  <si>
    <t xml:space="preserve">equalized across countries and time periods. </t>
  </si>
  <si>
    <t>=====================================================================</t>
  </si>
  <si>
    <t>1. SCALING FOR UNITS IN MODEL (SEE INSTRUCTIONS BELOW)</t>
  </si>
  <si>
    <t>Difference W2</t>
  </si>
  <si>
    <t>Initial pcc=</t>
  </si>
  <si>
    <t>Scaling=</t>
  </si>
  <si>
    <t>r=</t>
  </si>
  <si>
    <t>g=</t>
  </si>
  <si>
    <t>PVC=</t>
  </si>
  <si>
    <t>Actual PVC</t>
  </si>
  <si>
    <t>Calc PVU</t>
  </si>
  <si>
    <t>Add scale</t>
  </si>
  <si>
    <t>Additive 1</t>
  </si>
  <si>
    <t>from W1</t>
  </si>
  <si>
    <t>Additive 2</t>
  </si>
  <si>
    <t>To scale units:</t>
  </si>
  <si>
    <t>1. Set all additive scalars to zero in row O.</t>
  </si>
  <si>
    <t>2. Copy/paste/value M into O</t>
  </si>
  <si>
    <t>3. Set all additive scalars to zero in row Q</t>
  </si>
  <si>
    <t>4. Then copy/paste/value P into Q</t>
  </si>
  <si>
    <t>Alternatively, run the macro "scaleunits"</t>
  </si>
  <si>
    <t>2. SCALING OF UTILITY FUNCTION (ESSENTIAL)</t>
  </si>
  <si>
    <t>Note that the utility function is scaled in the base run. It needs only be changed if assumptions are changed.</t>
  </si>
  <si>
    <t>Here you need only to paste the yellow into the green.</t>
  </si>
  <si>
    <t>Or use the "multrescale" macro.</t>
  </si>
  <si>
    <t>Per capita consumption</t>
  </si>
  <si>
    <t>Scaling factor</t>
  </si>
  <si>
    <t>COPY FROM HERE</t>
  </si>
  <si>
    <t>PASTE TO HERE</t>
  </si>
  <si>
    <t>Scaling ratio</t>
  </si>
  <si>
    <t>Inverse Scaling ratio</t>
  </si>
  <si>
    <t>Capital</t>
  </si>
  <si>
    <t>Share</t>
  </si>
  <si>
    <t>Weighted weights</t>
  </si>
  <si>
    <t>Inverse</t>
  </si>
  <si>
    <t>Fisher</t>
  </si>
  <si>
    <t>Inverse weighted weights</t>
  </si>
  <si>
    <t>INVERSE</t>
  </si>
  <si>
    <t>Formula. Copy from here</t>
  </si>
  <si>
    <t>NEW SCALING RATIO</t>
  </si>
  <si>
    <t>COPY TO HERE</t>
  </si>
  <si>
    <t>Mark's growth rates</t>
  </si>
  <si>
    <t>Adjustment for Africa</t>
  </si>
  <si>
    <t>New</t>
  </si>
  <si>
    <t>CO2  data from 4/5/2010</t>
  </si>
  <si>
    <t>Source</t>
  </si>
  <si>
    <t>Variable</t>
  </si>
  <si>
    <t>Code</t>
  </si>
  <si>
    <t>Y1980</t>
  </si>
  <si>
    <t>Y1981</t>
  </si>
  <si>
    <t>Y1982</t>
  </si>
  <si>
    <t>Y1983</t>
  </si>
  <si>
    <t>Y1984</t>
  </si>
  <si>
    <t>Y1985</t>
  </si>
  <si>
    <t>Y1986</t>
  </si>
  <si>
    <t>Y1987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</si>
  <si>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</si>
  <si>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</si>
  <si>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</si>
  <si>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</si>
  <si>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</si>
  <si>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</si>
  <si>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</si>
  <si>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</si>
  <si>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</si>
  <si>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</si>
  <si>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</si>
  <si>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</si>
  <si>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</si>
  <si>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</si>
  <si>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</si>
  <si>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</si>
  <si>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</si>
  <si>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</si>
  <si>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</si>
  <si>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</si>
  <si>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</si>
  <si>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EIA</t>
  </si>
  <si>
    <t>CO2</t>
  </si>
  <si>
    <t>OECD</t>
  </si>
  <si>
    <t>ACTUAL MODEL EMISSIONS</t>
  </si>
  <si>
    <t>This is a calculation of emissions limits by regions</t>
  </si>
  <si>
    <t>NEW BASELINE</t>
  </si>
  <si>
    <t>Baseline industrial emissions</t>
  </si>
  <si>
    <t>These are GDP times baseline sigma.</t>
  </si>
  <si>
    <t>Comparison with EIA forecast of summer 2009</t>
  </si>
  <si>
    <t>THESE HAVE BEEN VALUED FROM the relevant cells shown at left</t>
  </si>
  <si>
    <t>stimulus.d041409a</t>
  </si>
  <si>
    <t>sigma</t>
  </si>
  <si>
    <t>Reference case</t>
  </si>
  <si>
    <t>Energy Use &amp; Related Statistics</t>
  </si>
  <si>
    <t>EIA reference</t>
  </si>
  <si>
    <t xml:space="preserve">  Delivered Energy Use</t>
  </si>
  <si>
    <t xml:space="preserve">  Total Energy Use</t>
  </si>
  <si>
    <t xml:space="preserve">  Ethanol Consumed in Motor Gasoline and E85</t>
  </si>
  <si>
    <t xml:space="preserve">  Population (millions)</t>
  </si>
  <si>
    <t xml:space="preserve">  US GDP (billion 2000 dollars)</t>
  </si>
  <si>
    <t xml:space="preserve">  Carbon Dioxide Emissions (million metric tons)</t>
  </si>
  <si>
    <t xml:space="preserve">  sigma</t>
  </si>
  <si>
    <t xml:space="preserve">  g(sigma)</t>
  </si>
  <si>
    <t>RICE</t>
  </si>
  <si>
    <t>BASELINE GDP</t>
  </si>
  <si>
    <t>THESE HAVE BEEN VALUED FROM the relevant cells shown below</t>
  </si>
  <si>
    <t>These need to be copied</t>
  </si>
  <si>
    <t>from a base run</t>
  </si>
  <si>
    <t>below</t>
  </si>
  <si>
    <t>Ratio RICE/EIA</t>
  </si>
  <si>
    <t>GDP (from program)</t>
  </si>
  <si>
    <t>US calculations</t>
  </si>
  <si>
    <t>Posts 2050:</t>
  </si>
  <si>
    <t xml:space="preserve">   Rate per 5 years</t>
  </si>
  <si>
    <t xml:space="preserve">   Maximum reduction</t>
  </si>
  <si>
    <t xml:space="preserve">  Increase of cap rate post 2050</t>
  </si>
  <si>
    <t>Share of CO2  emissions that are covered</t>
  </si>
  <si>
    <t>Covered CO2  emissions</t>
  </si>
  <si>
    <t>Capped emissions</t>
  </si>
  <si>
    <t xml:space="preserve"> CO2  cap (C)</t>
  </si>
  <si>
    <t>CO2  cap (CO2)</t>
  </si>
  <si>
    <t>TOTAL CO2  emissions</t>
  </si>
  <si>
    <t xml:space="preserve">  Tonnes C</t>
  </si>
  <si>
    <t xml:space="preserve">  Tonnes CO2 </t>
  </si>
  <si>
    <t>EU calculations (follows EU commitment until gets to US reduction rate)</t>
  </si>
  <si>
    <t xml:space="preserve">  Reduction from 1990 (commitment, then parallel to US emissions)</t>
  </si>
  <si>
    <t xml:space="preserve">  Total emissions</t>
  </si>
  <si>
    <t xml:space="preserve">  Reduction from baseline</t>
  </si>
  <si>
    <t>If participation</t>
  </si>
  <si>
    <t>Increase in emissions rate post-2100 per group</t>
  </si>
  <si>
    <t>Reduction rate</t>
  </si>
  <si>
    <t xml:space="preserve">  per five years</t>
  </si>
  <si>
    <t xml:space="preserve">  maximum</t>
  </si>
  <si>
    <t>Emissions reduction rate</t>
  </si>
  <si>
    <t>from 1990</t>
  </si>
  <si>
    <t>from baseline</t>
  </si>
  <si>
    <t>Emission cap (actual if non-capped)</t>
  </si>
  <si>
    <t>TOTAL</t>
  </si>
  <si>
    <t>Emission cap for capped regions</t>
  </si>
  <si>
    <t>Emission cap for non-capped regions</t>
  </si>
  <si>
    <t>Global Total</t>
  </si>
  <si>
    <t>Baseline of controls/Global Total</t>
  </si>
  <si>
    <t>Notes on assumptions</t>
  </si>
  <si>
    <t>US follows House bill</t>
  </si>
  <si>
    <t>EU follows minimal commitment from EU proposal</t>
  </si>
  <si>
    <t>Japan and Eurasia have same cap relative to 1990 as EU</t>
  </si>
  <si>
    <t>OHI caps at 2005 and parallels US.</t>
  </si>
  <si>
    <t>Russia caps relative to 1990 and follows US after 2020</t>
  </si>
  <si>
    <t>Other countries come in according to the participation schedule below. They are assumed to cap at baseline when they enter and have increasing miu at 0.1 per decade</t>
  </si>
  <si>
    <t>Nominal cap for non-capped regions is:</t>
  </si>
  <si>
    <t>Then capped amounts decline for all regions at following percent per decade after 2100.</t>
  </si>
  <si>
    <t>MAJOR ASSUMPTIONS FOR COPENHAGEN ESTIMATES</t>
  </si>
  <si>
    <t>Capping region:</t>
  </si>
  <si>
    <t>Date of participation</t>
  </si>
  <si>
    <t>Base year</t>
  </si>
  <si>
    <t>Commitment year</t>
  </si>
  <si>
    <t>Fraction of base year in commitment year</t>
  </si>
  <si>
    <t>Further reductions tied to</t>
  </si>
  <si>
    <t>House bill</t>
  </si>
  <si>
    <t>Modeling for US policy</t>
  </si>
  <si>
    <t>Reduction from base by 2020</t>
  </si>
  <si>
    <t>The emission reduction cap targets are:</t>
  </si>
  <si>
    <t>o 2012: 3% below 2005 emission levels (~12% above 1990 emission levels)</t>
  </si>
  <si>
    <t>o 2020: 17% below 2005 (~4% below 1990)</t>
  </si>
  <si>
    <t>o 2030: 42% below 2005 (~33% below 1990)</t>
  </si>
  <si>
    <t>o 2050: 83% below 2005 (~80% below 1990)</t>
  </si>
  <si>
    <t>Cut</t>
  </si>
  <si>
    <t>Percent of US GHG =</t>
  </si>
  <si>
    <t>Cap</t>
  </si>
  <si>
    <t>Post 2150 regime</t>
  </si>
  <si>
    <t>We assume that emissions control rate is the same for all regions in 2155 at:</t>
  </si>
  <si>
    <t>and increases per decade at</t>
  </si>
  <si>
    <t>If first year = 1</t>
  </si>
  <si>
    <t>DIAGNOSTIC GROWTH RATES</t>
  </si>
  <si>
    <t>GDP (after damages and before abatement)</t>
  </si>
  <si>
    <t>growth rate 1-5</t>
  </si>
  <si>
    <t>6-10</t>
  </si>
  <si>
    <t>11-15</t>
  </si>
  <si>
    <t>Terminal in 15</t>
  </si>
  <si>
    <t>Ratio 15/1</t>
  </si>
  <si>
    <t>Sigma (E/GDP)</t>
  </si>
  <si>
    <t>average 1-15</t>
  </si>
  <si>
    <t>Industrial CO2 emissions</t>
  </si>
  <si>
    <t>Population</t>
  </si>
  <si>
    <t>PARAMETERS AND EXOGENOUS VARIABLES</t>
  </si>
  <si>
    <t>Initial atmospheric concentration of CO2 (GTC)</t>
  </si>
  <si>
    <t>Exogenous forcing (Watts per square meter)</t>
  </si>
  <si>
    <t>Initial temperature and concentrations (2000, 2010)</t>
  </si>
  <si>
    <t>Parameters</t>
  </si>
  <si>
    <t>ENDOGENOUS VARIABLES AND LINKS</t>
  </si>
  <si>
    <t>Population (millions)</t>
  </si>
  <si>
    <t xml:space="preserve">     Initial total population (millions)</t>
  </si>
  <si>
    <t xml:space="preserve">     Rate of pop growth (per year)</t>
  </si>
  <si>
    <t xml:space="preserve">     Asymptotic population (millions)</t>
  </si>
  <si>
    <t xml:space="preserve">OUTPUT  </t>
  </si>
  <si>
    <t>Output gross of abatement cost and climate damage ($trill)</t>
  </si>
  <si>
    <t xml:space="preserve">     Climate damage (fraction of gross output)</t>
  </si>
  <si>
    <t xml:space="preserve">     Climate damages ($ trillions per year)</t>
  </si>
  <si>
    <t>Output after damages before abatement</t>
  </si>
  <si>
    <t>Abatement cost (fraction of output)</t>
  </si>
  <si>
    <t>Abatement cost ($ trillion)</t>
  </si>
  <si>
    <t>Gross output (net of damages and abatement, $trill p.a.)</t>
  </si>
  <si>
    <t>CONSUMPTION</t>
  </si>
  <si>
    <t>Consumption ($trill per year)</t>
  </si>
  <si>
    <t>Net capital accumulation ($trill per year)</t>
  </si>
  <si>
    <t xml:space="preserve">Net income from permit sales ($trill per year) </t>
  </si>
  <si>
    <t>NET NATIONAL INCOME (Consumption basis)</t>
  </si>
  <si>
    <t>World per capita consumption</t>
  </si>
  <si>
    <t>World gross savings rate</t>
  </si>
  <si>
    <t>Industrial emissions (GTC per year)</t>
  </si>
  <si>
    <t>World emissions intensity (sigma)</t>
  </si>
  <si>
    <t>CARBON CYCLE</t>
  </si>
  <si>
    <t>Atmospheric concentration of carbon (GTC, 2000)</t>
  </si>
  <si>
    <t>Atmospheric concentration of carbon (ppm)</t>
  </si>
  <si>
    <t>Concentration in biosphere and upper oceans (GTC)</t>
  </si>
  <si>
    <t>Concentration in deep oceans (GTC)</t>
  </si>
  <si>
    <t>CUMULATIVE EMISSIONS</t>
  </si>
  <si>
    <t>Cumulative Emissions to date</t>
  </si>
  <si>
    <t>Ratio to Max</t>
  </si>
  <si>
    <t>Maximum ratio</t>
  </si>
  <si>
    <t>Atmospheric temperature (degrees Celsius above preindustrial)</t>
  </si>
  <si>
    <t>Total increase in radiative forcing since preindustrial (Watts per square meter)</t>
  </si>
  <si>
    <t>Lower ocean temperature (degrees Celsius above preindustrial)</t>
  </si>
  <si>
    <t>Welfare</t>
  </si>
  <si>
    <t>Sum of utilities (national weights)</t>
  </si>
  <si>
    <t>Initial Hotelling rent ($/tc)</t>
  </si>
  <si>
    <t>PV Consumption</t>
  </si>
  <si>
    <t>Growth per decade</t>
  </si>
  <si>
    <t>Sum of utilities (international weights)</t>
  </si>
  <si>
    <t>Energy and Carbon Pricing</t>
  </si>
  <si>
    <t>Backstop price (US)</t>
  </si>
  <si>
    <t>Backstop price (wt average)</t>
  </si>
  <si>
    <t xml:space="preserve">   Hotelling rent on carbon fuels</t>
  </si>
  <si>
    <t>Savings Rate (fraction of gross output)</t>
  </si>
  <si>
    <t>If taxes are control variables</t>
  </si>
  <si>
    <t xml:space="preserve">   Carbon tax for global warming</t>
  </si>
  <si>
    <t>Emissions control rate (derived from carbon price)</t>
  </si>
  <si>
    <t>If emissions are capped and not traded</t>
  </si>
  <si>
    <t>Baseline emissions</t>
  </si>
  <si>
    <t>Emissions cap</t>
  </si>
  <si>
    <t>All baseline emissions</t>
  </si>
  <si>
    <t>Emissions control rate under regime</t>
  </si>
  <si>
    <t>Emissions control rate</t>
  </si>
  <si>
    <t>Carbon tax for control rate</t>
  </si>
  <si>
    <t xml:space="preserve">   Average of capped regions</t>
  </si>
  <si>
    <t xml:space="preserve">   Global average</t>
  </si>
  <si>
    <t>Actual emissions</t>
  </si>
  <si>
    <t>If emissions are capped and traded</t>
  </si>
  <si>
    <t>Emission cap of capped regions</t>
  </si>
  <si>
    <t>Actual emissions of capped regions</t>
  </si>
  <si>
    <t>Difference</t>
  </si>
  <si>
    <t>Sum squared difference</t>
  </si>
  <si>
    <t>Carbon price</t>
  </si>
  <si>
    <t>Tax (1) or Cap (0) variable</t>
  </si>
  <si>
    <t>Industrial emissions under regime</t>
  </si>
  <si>
    <t>Weighted average backstop</t>
  </si>
  <si>
    <t xml:space="preserve">   Average backstop price</t>
  </si>
  <si>
    <t>Total SLR</t>
  </si>
  <si>
    <t>Thermal expansion</t>
  </si>
  <si>
    <t>Thermal expansion and G&amp;SIC</t>
  </si>
  <si>
    <t>TE, G&amp;SIC, GIS</t>
  </si>
  <si>
    <t>TE, G&amp;SIC, GIS. AIS</t>
  </si>
  <si>
    <t>Actual emissions (if capped and traded)</t>
  </si>
  <si>
    <t>Participation</t>
  </si>
  <si>
    <t>Other Dev Asia</t>
  </si>
  <si>
    <t>Emission cap if capped</t>
  </si>
  <si>
    <t>Actual if capped</t>
  </si>
  <si>
    <t>Difference squared</t>
  </si>
  <si>
    <t>Net permit sales</t>
  </si>
  <si>
    <t xml:space="preserve">Carbon price*emissions*participation </t>
  </si>
  <si>
    <t xml:space="preserve">Emissions*participation </t>
  </si>
  <si>
    <t>Emissions price no trade Copen</t>
  </si>
  <si>
    <t>Emissions price*emissions no trade</t>
  </si>
  <si>
    <t>Actual emissions if not traded</t>
  </si>
  <si>
    <t>Actual E*part no trade</t>
  </si>
  <si>
    <t xml:space="preserve">Social cost of carbon </t>
  </si>
  <si>
    <t>PV utility (variable)</t>
  </si>
  <si>
    <t>PV utility (base)</t>
  </si>
  <si>
    <t>PV utility with increment to emissions</t>
  </si>
  <si>
    <t>PV SCC</t>
  </si>
  <si>
    <t>Spot SCC</t>
  </si>
  <si>
    <t>Discount factor of country</t>
  </si>
  <si>
    <t>Consumption of country</t>
  </si>
  <si>
    <t>Weighted average discount factor</t>
  </si>
  <si>
    <t>Analytical SCC</t>
  </si>
  <si>
    <t>D(damages)/dT</t>
  </si>
  <si>
    <t>dT/dE</t>
  </si>
  <si>
    <t xml:space="preserve">  T base</t>
  </si>
  <si>
    <t xml:space="preserve">  T with delta E of .001 in 2015</t>
  </si>
  <si>
    <t>dT/dE adjusted for TSC</t>
  </si>
  <si>
    <t>d(Dam)/dE</t>
  </si>
  <si>
    <t>Discounted dD/dE</t>
  </si>
  <si>
    <t>SCC</t>
  </si>
  <si>
    <t>MUC</t>
  </si>
  <si>
    <t>pop wtd MU</t>
  </si>
  <si>
    <t>st dev MU/mean</t>
  </si>
  <si>
    <t>max/min MUC</t>
  </si>
  <si>
    <t>mean MUC</t>
  </si>
  <si>
    <t>OUTPUT AND CAPITAL ACCUMULATION</t>
  </si>
  <si>
    <t>Initial A</t>
  </si>
  <si>
    <t>Social rate of time preference (percent per year)</t>
  </si>
  <si>
    <t xml:space="preserve">     Rate of social time preference (per year)</t>
  </si>
  <si>
    <t xml:space="preserve">   Decline of social time preference (per decade)</t>
  </si>
  <si>
    <t>Social time preference factor</t>
  </si>
  <si>
    <t>Elasticity of MU of consumption</t>
  </si>
  <si>
    <t>PRODUCTIVITY</t>
  </si>
  <si>
    <t>Total factor productivity</t>
  </si>
  <si>
    <t xml:space="preserve">     Initial level of total factor productivity</t>
  </si>
  <si>
    <t xml:space="preserve">     Rate of growth of productivity (per year, log)</t>
  </si>
  <si>
    <t>Abatement cost function coefficient</t>
  </si>
  <si>
    <t xml:space="preserve">   Price of backstop technology</t>
  </si>
  <si>
    <t xml:space="preserve">   Ratio of asymptotic to initial price</t>
  </si>
  <si>
    <t xml:space="preserve">   Decline rate of price of backstop (per decade)</t>
  </si>
  <si>
    <t xml:space="preserve">   Upper limit of control rate</t>
  </si>
  <si>
    <t>Backstop price</t>
  </si>
  <si>
    <t>Sigma (industrial CO2 emissions/output -- MTC/$1000 2000 US$)</t>
  </si>
  <si>
    <t xml:space="preserve">      Initial sigma</t>
  </si>
  <si>
    <t xml:space="preserve">     Growth rate of sigma (percent per year, log)</t>
  </si>
  <si>
    <t>Carbon emissions from land use change (GTC per year)</t>
  </si>
  <si>
    <t>PARTICIPATION</t>
  </si>
  <si>
    <t>SLR Damages</t>
  </si>
  <si>
    <t>Damage parameter: linear, quadratic</t>
  </si>
  <si>
    <t>SLR Damage as % of output with elasticity</t>
  </si>
  <si>
    <t>Multiplicative scaling coefficient in utility function</t>
  </si>
  <si>
    <t>Additive scaling coefficient in utility function</t>
  </si>
  <si>
    <t>ENDOGENOUS VARIABLES</t>
  </si>
  <si>
    <t xml:space="preserve">     Rate of pop growth (per decade)</t>
  </si>
  <si>
    <t xml:space="preserve">     Non-SLR damage (fraction of gross output)</t>
  </si>
  <si>
    <t xml:space="preserve">     Total damage (fraction of gross output)</t>
  </si>
  <si>
    <t xml:space="preserve">     Climate damages (trillion $)</t>
  </si>
  <si>
    <t xml:space="preserve">    Abatement cost (fraction of output)</t>
  </si>
  <si>
    <t xml:space="preserve">    Abatement cost ($ trillion)</t>
  </si>
  <si>
    <t>Net output (net of damages and abatement, $trill p.a.)</t>
  </si>
  <si>
    <t>CAPITAL ACCUMULATION</t>
  </si>
  <si>
    <t>Investment ($trill per year)</t>
  </si>
  <si>
    <t>Capital ($trill)</t>
  </si>
  <si>
    <t>DISCOUNT RATES</t>
  </si>
  <si>
    <t>Utility discount rate (per year)</t>
  </si>
  <si>
    <t>First period gross MPK</t>
  </si>
  <si>
    <t>All period gross MPK</t>
  </si>
  <si>
    <t>Consumption discount rate (per year)</t>
  </si>
  <si>
    <t>TEMPERATURE (From GLOBAL)</t>
  </si>
  <si>
    <t>Net income from permit sales ($trill per year)</t>
  </si>
  <si>
    <t>Consumption per capita ($thous per year)</t>
  </si>
  <si>
    <t xml:space="preserve">    Item: growth of p.c. consumption (per year)</t>
  </si>
  <si>
    <t>CEMU utility function of p. c. consumption</t>
  </si>
  <si>
    <t>CEMU total period utility</t>
  </si>
  <si>
    <t xml:space="preserve">Utility (in units of first period consumption, trillions 2000$) </t>
  </si>
  <si>
    <t xml:space="preserve">  Utility with welfare weights</t>
  </si>
  <si>
    <t>CEMU total period utility (internatl welf weights)</t>
  </si>
  <si>
    <t>Control variables: Optimized for 2015 and beyond.</t>
  </si>
  <si>
    <t>Carbon tax under regime</t>
  </si>
  <si>
    <t>Emission cap</t>
  </si>
  <si>
    <t>Emissions with trade price</t>
  </si>
  <si>
    <t>Carbon price under trade regime</t>
  </si>
  <si>
    <t>Discount rates and present value consumption</t>
  </si>
  <si>
    <t>Consumption discount rate</t>
  </si>
  <si>
    <t>MPK (gross)</t>
  </si>
  <si>
    <t>Ramsey formula (C(t+1))</t>
  </si>
  <si>
    <t>Ramsey formula (C(t))</t>
  </si>
  <si>
    <t>Ramsey (average), US</t>
  </si>
  <si>
    <t>MU(C)</t>
  </si>
  <si>
    <t>MU(C(t+i)*R(T+i)/MU(1)</t>
  </si>
  <si>
    <t>Discount rate t to t+1, US</t>
  </si>
  <si>
    <t>pop gr</t>
  </si>
  <si>
    <t>Total</t>
  </si>
  <si>
    <t>Diff</t>
  </si>
  <si>
    <t>GAMA*Y(T)/K(T)- (1-(1-DK)**10)/10</t>
  </si>
  <si>
    <t>Real return capital</t>
  </si>
  <si>
    <t>Good discount factor (using Ramsey average)</t>
  </si>
  <si>
    <t>Present value consumption (trillions)</t>
  </si>
  <si>
    <t xml:space="preserve">  through 2200</t>
  </si>
  <si>
    <t xml:space="preserve">  through 2300</t>
  </si>
  <si>
    <t xml:space="preserve">  through end</t>
  </si>
  <si>
    <t>Goods discount using U'(C)</t>
  </si>
  <si>
    <t>Catastrophic damages</t>
  </si>
  <si>
    <t>Utility rate of return</t>
  </si>
  <si>
    <t>SCALING (note a macro does this)</t>
  </si>
  <si>
    <t>If emissions are capped</t>
  </si>
  <si>
    <t>Ramsey (average)</t>
  </si>
  <si>
    <t>Discount rate t to t+1</t>
  </si>
  <si>
    <t>Ramsey (average), China</t>
  </si>
  <si>
    <t>Discount rate t to t+1, China</t>
  </si>
  <si>
    <t>Other Non-OECD Asia</t>
  </si>
  <si>
    <t>Base run</t>
  </si>
  <si>
    <t>year</t>
  </si>
  <si>
    <t>temp</t>
  </si>
  <si>
    <t>conc (ppm)</t>
  </si>
  <si>
    <t>value</t>
  </si>
  <si>
    <t>units</t>
  </si>
  <si>
    <t xml:space="preserve">  Equilibrium </t>
  </si>
  <si>
    <t>[m/oC]</t>
  </si>
  <si>
    <t>AR4, p 829 and passim.</t>
  </si>
  <si>
    <t xml:space="preserve">  Adjustment rate</t>
  </si>
  <si>
    <t>[per decade]</t>
  </si>
  <si>
    <t xml:space="preserve">  Initial conditions</t>
  </si>
  <si>
    <t>[SLR per decade]</t>
  </si>
  <si>
    <t xml:space="preserve">AR4 </t>
  </si>
  <si>
    <t>Glaciers and Small Ice Caps</t>
  </si>
  <si>
    <t xml:space="preserve">  Exponent</t>
  </si>
  <si>
    <t xml:space="preserve">  Total Ice (SLR equivalent)</t>
  </si>
  <si>
    <t>[m]</t>
  </si>
  <si>
    <t>FAR, p. 342.</t>
  </si>
  <si>
    <t xml:space="preserve">  Melt rate</t>
  </si>
  <si>
    <t xml:space="preserve">[m per year per deg C </t>
  </si>
  <si>
    <t>FAR, p. 815 for parameters; checked with results p. 820.</t>
  </si>
  <si>
    <t xml:space="preserve"> Equilibrium temperature</t>
  </si>
  <si>
    <t>[ °C  relative to global T of -1 °C from 2000]</t>
  </si>
  <si>
    <t>FAR, p. 815</t>
  </si>
  <si>
    <t>Greenland Ice Sheet</t>
  </si>
  <si>
    <t xml:space="preserve">  Initial melt rate</t>
  </si>
  <si>
    <t>[mm per year]</t>
  </si>
  <si>
    <t>AR4, p. 418-419.</t>
  </si>
  <si>
    <t xml:space="preserve">  Initial ice volume</t>
  </si>
  <si>
    <t>AR4, p. 342</t>
  </si>
  <si>
    <t xml:space="preserve">  Minimum equilibrium temperature</t>
  </si>
  <si>
    <t xml:space="preserve">°C </t>
  </si>
  <si>
    <t xml:space="preserve">  Melt rate above threshold</t>
  </si>
  <si>
    <t>mm per year per degree C</t>
  </si>
  <si>
    <t xml:space="preserve">  Exponent on remaining</t>
  </si>
  <si>
    <t>Antarctic Ice Sheet</t>
  </si>
  <si>
    <t>[mm/yr]</t>
  </si>
  <si>
    <t xml:space="preserve">  Intercept</t>
  </si>
  <si>
    <t xml:space="preserve">  Melt rate lower</t>
  </si>
  <si>
    <t>[mm/year/°C]</t>
  </si>
  <si>
    <t>T &lt; 3 °C (over Antarctic)</t>
  </si>
  <si>
    <t>AR4, p. 817</t>
  </si>
  <si>
    <t xml:space="preserve">  Melt rate upper</t>
  </si>
  <si>
    <t>T = 8 °C (over Antarctic)</t>
  </si>
  <si>
    <t>TAR, 697</t>
  </si>
  <si>
    <t xml:space="preserve">  Inflection point</t>
  </si>
  <si>
    <t>°C</t>
  </si>
  <si>
    <t xml:space="preserve">  Ratio T-ant/T-glob</t>
  </si>
  <si>
    <t xml:space="preserve">   Total remaining ice volume (m)</t>
  </si>
  <si>
    <t xml:space="preserve">         WAIS</t>
  </si>
  <si>
    <t xml:space="preserve">        Other AIS</t>
  </si>
  <si>
    <t>Calculations for Sea Level Rise (meters)</t>
  </si>
  <si>
    <t xml:space="preserve">  Equilibrium</t>
  </si>
  <si>
    <t xml:space="preserve">  Actual SLR (m)</t>
  </si>
  <si>
    <t>Glaciers and Small Ice Caps (G&amp;SIC)</t>
  </si>
  <si>
    <t xml:space="preserve">  Remaining (SLR equivalent meters)</t>
  </si>
  <si>
    <t xml:space="preserve">  Melt per decade (m/decade)</t>
  </si>
  <si>
    <t xml:space="preserve">  Cumulative melt (m)</t>
  </si>
  <si>
    <t>Greenland Ice Sheet GIS)</t>
  </si>
  <si>
    <t xml:space="preserve">   Melt rate (mm/year)</t>
  </si>
  <si>
    <t xml:space="preserve">    Exponential term</t>
  </si>
  <si>
    <t xml:space="preserve">    Cumulative melt (m)</t>
  </si>
  <si>
    <t>Antarctic Ice Sheet (AIS)</t>
  </si>
  <si>
    <t xml:space="preserve">     Melt rate (mm/year)</t>
  </si>
  <si>
    <t xml:space="preserve">     Cumulative melt (m)</t>
  </si>
  <si>
    <t xml:space="preserve">  Thermal expansion</t>
  </si>
  <si>
    <t xml:space="preserve">  Thermal expansion and G&amp;SIC</t>
  </si>
  <si>
    <t xml:space="preserve">  TE, G&amp;SIC, GIS</t>
  </si>
  <si>
    <t xml:space="preserve">  TE, G&amp;SIC, GIS. AIS</t>
  </si>
  <si>
    <t>The following are the regions in the RICE-2009 model:</t>
  </si>
  <si>
    <t>Country Name</t>
  </si>
  <si>
    <t>Country Code</t>
  </si>
  <si>
    <t>RICE code</t>
  </si>
  <si>
    <t>RICE region</t>
  </si>
  <si>
    <t>Short Name</t>
  </si>
  <si>
    <t>Afghanistan</t>
  </si>
  <si>
    <t>AFG</t>
  </si>
  <si>
    <t>OthAs</t>
  </si>
  <si>
    <t>Albania</t>
  </si>
  <si>
    <t>ALB</t>
  </si>
  <si>
    <t>Algeria</t>
  </si>
  <si>
    <t>DZA</t>
  </si>
  <si>
    <t>American Samoa</t>
  </si>
  <si>
    <t>ASM</t>
  </si>
  <si>
    <t>Angola</t>
  </si>
  <si>
    <t>AGO</t>
  </si>
  <si>
    <t>Antigua and Barbuda</t>
  </si>
  <si>
    <t>ATG</t>
  </si>
  <si>
    <t>LatAm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</si>
  <si>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</si>
  <si>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</si>
  <si>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</si>
  <si>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</si>
  <si>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</si>
  <si>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</si>
  <si>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</si>
  <si>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</si>
  <si>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Other High Income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</si>
  <si>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</si>
  <si>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</si>
  <si>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</si>
  <si>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</si>
  <si>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</si>
  <si>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</si>
  <si>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</si>
  <si>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</si>
  <si>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MidEast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</si>
  <si>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</si>
  <si>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</si>
  <si>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</si>
  <si>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</si>
  <si>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</si>
  <si>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</si>
  <si>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</si>
  <si>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</si>
  <si>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</si>
  <si>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</si>
  <si>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</si>
  <si>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</si>
  <si>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</si>
  <si>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</si>
  <si>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</si>
  <si>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</si>
  <si>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</si>
  <si>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</si>
  <si>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</si>
  <si>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</si>
  <si>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</si>
  <si>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</si>
  <si>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</si>
  <si>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</si>
  <si>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</si>
  <si>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</si>
  <si>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</si>
  <si>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</si>
  <si>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</si>
  <si>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</si>
  <si>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</si>
  <si>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</si>
  <si>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</si>
  <si>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</si>
  <si>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</si>
  <si>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</si>
  <si>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</si>
  <si>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</si>
  <si>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</si>
  <si>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</si>
  <si>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</si>
  <si>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</si>
  <si>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</si>
  <si>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</si>
  <si>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</si>
  <si>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</si>
  <si>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</si>
  <si>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</si>
  <si>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CHN</t>
  </si>
  <si>
    <t>Colombia</t>
  </si>
  <si>
    <t>COL</t>
  </si>
  <si>
    <t>Comoros</t>
  </si>
  <si>
    <t>COM</t>
  </si>
  <si>
    <t>Congo, Dem. Rep.</t>
  </si>
  <si>
    <t>ZAR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</si>
  <si>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</si>
  <si>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</si>
  <si>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</si>
  <si>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</si>
  <si>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</si>
  <si>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</si>
  <si>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</si>
  <si>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</si>
  <si>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</si>
  <si>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</si>
  <si>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</si>
  <si>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</si>
  <si>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</si>
  <si>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</si>
  <si>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</si>
  <si>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</si>
  <si>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</si>
  <si>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</si>
  <si>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</si>
  <si>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</si>
  <si>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</si>
  <si>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</si>
  <si>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</si>
  <si>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</si>
  <si>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</si>
  <si>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</si>
  <si>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</si>
  <si>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</si>
  <si>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</si>
  <si>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</si>
  <si>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</si>
  <si>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</si>
  <si>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</si>
  <si>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</si>
  <si>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</si>
  <si>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</si>
  <si>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Faeroe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</si>
  <si>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</si>
  <si>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</si>
  <si>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</si>
  <si>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</si>
  <si>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</si>
  <si>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</si>
  <si>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</si>
  <si>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</si>
  <si>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</si>
  <si>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</si>
  <si>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</si>
  <si>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</si>
  <si>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</si>
  <si>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</si>
  <si>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</si>
  <si>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</si>
  <si>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</si>
  <si>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</si>
  <si>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</si>
  <si>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</si>
  <si>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</si>
  <si>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</si>
  <si>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</si>
  <si>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</si>
  <si>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</si>
  <si>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</si>
  <si>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</si>
  <si>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</si>
  <si>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</si>
  <si>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</si>
  <si>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</si>
  <si>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</si>
  <si>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</si>
  <si>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</si>
  <si>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</si>
  <si>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</si>
  <si>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</si>
  <si>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</si>
  <si>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</si>
  <si>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Kong, China</t>
  </si>
  <si>
    <t>HKG</t>
  </si>
  <si>
    <t>Hungary</t>
  </si>
  <si>
    <t>HUN</t>
  </si>
  <si>
    <t>Iceland</t>
  </si>
  <si>
    <t>ISL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</si>
  <si>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</si>
  <si>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</si>
  <si>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</si>
  <si>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</si>
  <si>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</si>
  <si>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</si>
  <si>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</si>
  <si>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</si>
  <si>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</si>
  <si>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</si>
  <si>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</si>
  <si>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</si>
  <si>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</si>
  <si>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</si>
  <si>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</si>
  <si>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</si>
  <si>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</si>
  <si>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</si>
  <si>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</si>
  <si>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</si>
  <si>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</si>
  <si>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</si>
  <si>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</si>
  <si>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</si>
  <si>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Rep.</t>
  </si>
  <si>
    <t>PRK</t>
  </si>
  <si>
    <t>Korea, Rep.</t>
  </si>
  <si>
    <t>KOR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</si>
  <si>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</si>
  <si>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</si>
  <si>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</si>
  <si>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</si>
  <si>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</si>
  <si>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</si>
  <si>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</si>
  <si>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</si>
  <si>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</si>
  <si>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</si>
  <si>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</si>
  <si>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</si>
  <si>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</si>
  <si>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</si>
  <si>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</si>
  <si>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</si>
  <si>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</si>
  <si>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</si>
  <si>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</si>
  <si>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</si>
  <si>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Macao, China</t>
  </si>
  <si>
    <t>MAC</t>
  </si>
  <si>
    <t>Macedonia, FYR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</si>
  <si>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</si>
  <si>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</si>
  <si>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</si>
  <si>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</si>
  <si>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</si>
  <si>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</si>
  <si>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</si>
  <si>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</si>
  <si>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</si>
  <si>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</si>
  <si>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</si>
  <si>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</si>
  <si>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</si>
  <si>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</si>
  <si>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</si>
  <si>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</si>
  <si>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</si>
  <si>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</si>
  <si>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</si>
  <si>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</si>
  <si>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</si>
  <si>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</si>
  <si>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</si>
  <si>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</si>
  <si>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</si>
  <si>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</si>
  <si>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</si>
  <si>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</si>
  <si>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</si>
  <si>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</si>
  <si>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</si>
  <si>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</si>
  <si>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</si>
  <si>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</si>
  <si>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</si>
  <si>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</si>
  <si>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</si>
  <si>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</si>
  <si>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</si>
  <si>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</si>
  <si>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</si>
  <si>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</si>
  <si>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</si>
  <si>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</si>
  <si>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</si>
  <si>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</si>
  <si>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</si>
  <si>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</si>
  <si>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</si>
  <si>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</si>
  <si>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</si>
  <si>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</si>
  <si>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</si>
  <si>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</si>
  <si>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</si>
  <si>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</si>
  <si>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</si>
  <si>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</si>
  <si>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</si>
  <si>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</si>
  <si>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</si>
  <si>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</si>
  <si>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</si>
  <si>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</si>
  <si>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</si>
  <si>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</si>
  <si>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</si>
  <si>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</si>
  <si>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</si>
  <si>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</si>
  <si>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</si>
  <si>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</si>
  <si>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</si>
  <si>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</si>
  <si>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ROM</t>
  </si>
  <si>
    <t>Russian Federation</t>
  </si>
  <si>
    <t>RUS</t>
  </si>
  <si>
    <t>Rwanda</t>
  </si>
  <si>
    <t>RWA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</si>
  <si>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</si>
  <si>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</si>
  <si>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</si>
  <si>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</si>
  <si>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</si>
  <si>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</si>
  <si>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</si>
  <si>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</si>
  <si>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</si>
  <si>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</si>
  <si>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</si>
  <si>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</si>
  <si>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</si>
  <si>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</si>
  <si>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</si>
  <si>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</si>
  <si>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</si>
  <si>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</si>
  <si>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</si>
  <si>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</si>
  <si>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</si>
  <si>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</si>
  <si>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</si>
  <si>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</si>
  <si>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</si>
  <si>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</si>
  <si>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</si>
  <si>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</si>
  <si>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</si>
  <si>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</si>
  <si>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</si>
  <si>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</si>
  <si>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</si>
  <si>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</si>
  <si>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Vincent and the Grenadines</t>
  </si>
  <si>
    <t>VCT</t>
  </si>
  <si>
    <t>Sudan</t>
  </si>
  <si>
    <t>SDN</t>
  </si>
  <si>
    <t>Suriname</t>
  </si>
  <si>
    <t>SUR</t>
  </si>
  <si>
    <t>Swaziland</t>
  </si>
  <si>
    <t>SWZ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</si>
  <si>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</si>
  <si>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</si>
  <si>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</si>
  <si>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</si>
  <si>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</si>
  <si>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</si>
  <si>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</si>
  <si>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</si>
  <si>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</si>
  <si>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</si>
  <si>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</si>
  <si>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</si>
  <si>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</si>
  <si>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TMP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</si>
  <si>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</si>
  <si>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</si>
  <si>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</si>
  <si>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</si>
  <si>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</si>
  <si>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</si>
  <si>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</si>
  <si>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</si>
  <si>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</si>
  <si>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</si>
  <si>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</si>
  <si>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</si>
  <si>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</si>
  <si>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</si>
  <si>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</si>
  <si>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</si>
  <si>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</si>
  <si>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</si>
  <si>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</si>
  <si>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</si>
  <si>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</si>
  <si>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</si>
  <si>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</si>
  <si>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</si>
  <si>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</si>
  <si>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</si>
  <si>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</si>
  <si>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</si>
  <si>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</si>
  <si>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</si>
  <si>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</si>
  <si>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</si>
  <si>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Virgin Islands (U.S.)</t>
  </si>
  <si>
    <t>VIR</t>
  </si>
  <si>
    <t>West Bank and Gaza</t>
  </si>
  <si>
    <t>WBG</t>
  </si>
  <si>
    <t>Yemen, Rep.</t>
  </si>
  <si>
    <t>YEM</t>
  </si>
  <si>
    <t>Zambia</t>
  </si>
  <si>
    <t>ZMB</t>
  </si>
  <si>
    <t>Zimbabwe</t>
  </si>
  <si>
    <t>ZWE</t>
  </si>
  <si>
    <t>This is the RICE model. It has been constructed at Yale University.</t>
  </si>
  <si>
    <t>The version is RICE2010.beta.4.012510</t>
  </si>
  <si>
    <t>Note that this model is a "beta" version. It is for research purposes. It will become a final version when results are published in 2010.</t>
  </si>
  <si>
    <t>This file is:</t>
  </si>
  <si>
    <t>Author is William Nordhaus</t>
  </si>
  <si>
    <t>Sterling Professor of Economics</t>
  </si>
  <si>
    <t>Yale University</t>
  </si>
  <si>
    <t>Model Documentation</t>
  </si>
  <si>
    <t>The model documentation is under way. Much of the model is similar to that described</t>
  </si>
  <si>
    <r>
      <rPr>
        <sz val="10"/>
        <rFont val="Book Antiqua"/>
        <family val="1"/>
      </rPr>
      <t xml:space="preserve">in William Nordhaus, </t>
    </r>
    <r>
      <rPr>
        <i/>
        <sz val="10"/>
        <rFont val="Book Antiqua"/>
        <family val="1"/>
      </rPr>
      <t xml:space="preserve">A Question of Balance: Economic Models of Global Warming, </t>
    </r>
    <r>
      <rPr>
        <sz val="10"/>
        <rFont val="Book Antiqua"/>
        <family val="1"/>
      </rPr>
      <t>Yale University Press, 2007,</t>
    </r>
  </si>
  <si>
    <t>available in pdf at the author's website.</t>
  </si>
  <si>
    <t>Documentation on the regional model will be available in the summer of 2010. Regionial composition is listed in the "Region" sheet.</t>
  </si>
  <si>
    <t>This model if freely available for public use, but not abuse. Please note the source. Also, if there are changes</t>
  </si>
  <si>
    <t>to the model structure or parameters, it is essential to note that in any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</si>
</sst>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76" formatCode="_(* #,##0.00_);_(* \(#,##0.00\);_(* &quot;-&quot;??_);_(@_)"/>
    <numFmt numFmtId="177" formatCode="_(* #,##0.000_);_(* \(#,##0.000\);_(* &quot;-&quot;??_);_(@_)"/>
    <numFmt numFmtId="178" formatCode="0.0"/>
    <numFmt numFmtId="179" formatCode="0.00000"/>
    <numFmt numFmtId="180" formatCode="0.000"/>
    <numFmt numFmtId="181" formatCode="0.0000"/>
    <numFmt numFmtId="182" formatCode="_(* #,##0.0000_);_(* \(#,##0.0000\);_(* &quot;-&quot;??_);_(@_)"/>
    <numFmt numFmtId="183" formatCode="#,##0.000"/>
    <numFmt numFmtId="184" formatCode="0.000000"/>
    <numFmt numFmtId="185" formatCode="_(* #,##0.00000_);_(* \(#,##0.00000\);_(* &quot;-&quot;??_);_(@_)"/>
    <numFmt numFmtId="186" formatCode="_(* #,##0.0000000_);_(* \(#,##0.0000000\);_(* &quot;-&quot;??_);_(@_)"/>
    <numFmt numFmtId="187" formatCode="_(* #,##0.0_);_(* \(#,##0.0\);_(* &quot;-&quot;??_);_(@_)"/>
    <numFmt numFmtId="188" formatCode="0.0000000"/>
    <numFmt numFmtId="189" formatCode="0.00000000"/>
    <numFmt numFmtId="190" formatCode="0.0E+00"/>
    <numFmt numFmtId="191" formatCode="_(* #,##0.0000_);_(* \(#,##0.0000\);_(* &quot;-&quot;????_);_(@_)"/>
    <numFmt numFmtId="192" formatCode="0.0%"/>
    <numFmt numFmtId="193" formatCode="#,##0.0000"/>
    <numFmt numFmtId="194" formatCode="_(* #,##0_);_(* \(#,##0\);_(* &quot;-&quot;??_);_(@_)"/>
    <numFmt numFmtId="195" formatCode="0.000%"/>
    <numFmt numFmtId="196" formatCode="0.0000%"/>
    <numFmt numFmtId="197" formatCode="0_);\(0\)"/>
    <numFmt numFmtId="198" formatCode="0.000E+00"/>
    <numFmt numFmtId="199" formatCode="#,##0.00000"/>
    <numFmt numFmtId="200" formatCode="_(* #,##0.000000_);_(* \(#,##0.000000\);_(* &quot;-&quot;??_);_(@_)"/>
    <numFmt numFmtId="201" formatCode="#,##0.000000"/>
  </numFmts>
  <fonts count="57">
    <font>
      <sz val="10"/>
      <name val="Arial"/>
      <family val="2"/>
    </font>
    <font>
      <sz val="10"/>
      <name val="Book Antiqua"/>
      <family val="1"/>
    </font>
    <font>
      <sz val="12"/>
      <name val="Book Antiqua"/>
      <family val="1"/>
    </font>
    <font>
      <sz val="11"/>
      <name val="Book Antiqua"/>
      <family val="1"/>
    </font>
    <font>
      <b/>
      <sz val="11"/>
      <name val="Book Antiqua"/>
      <family val="1"/>
    </font>
    <font>
      <i/>
      <sz val="11"/>
      <name val="Book Antiqua"/>
      <family val="1"/>
    </font>
    <font>
      <b/>
      <sz val="10"/>
      <name val="Book Antiqua"/>
      <family val="1"/>
    </font>
    <font>
      <i/>
      <sz val="12"/>
      <name val="Book Antiqua"/>
      <family val="1"/>
    </font>
    <font>
      <u/>
      <sz val="11"/>
      <name val="Book Antiqua"/>
      <family val="1"/>
    </font>
    <font>
      <u/>
      <sz val="12"/>
      <name val="Book Antiqua"/>
      <family val="1"/>
    </font>
    <font>
      <u/>
      <sz val="10"/>
      <name val="Book Antiqua"/>
      <family val="1"/>
    </font>
    <font>
      <b/>
      <u/>
      <sz val="12"/>
      <name val="Book Antiqua"/>
      <family val="1"/>
    </font>
    <font>
      <sz val="14"/>
      <name val="Book Antiqua"/>
      <family val="1"/>
    </font>
    <font>
      <i/>
      <sz val="10"/>
      <name val="Book Antiqua"/>
      <family val="1"/>
    </font>
    <font>
      <sz val="11"/>
      <name val="Arial"/>
      <family val="2"/>
    </font>
    <font>
      <sz val="12"/>
      <name val="Arial"/>
      <family val="2"/>
    </font>
    <font>
      <sz val="10"/>
      <color indexed="21"/>
      <name val="Book Antiqua"/>
      <family val="1"/>
    </font>
    <font>
      <b/>
      <sz val="14"/>
      <name val="Book Antiqua"/>
      <family val="1"/>
    </font>
    <font>
      <b/>
      <sz val="12"/>
      <name val="Book Antiqua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i/>
      <sz val="12"/>
      <name val="Arial"/>
      <family val="2"/>
    </font>
    <font>
      <sz val="14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0"/>
      <name val="Arial Unicode MS"/>
      <family val="2"/>
    </font>
    <font>
      <sz val="9"/>
      <name val="Book Antiqua"/>
      <family val="1"/>
    </font>
    <font>
      <b/>
      <i/>
      <sz val="9"/>
      <name val="Book Antiqua"/>
      <family val="1"/>
    </font>
    <font>
      <sz val="9"/>
      <name val="Arial"/>
      <family val="2"/>
    </font>
    <font>
      <b/>
      <sz val="9"/>
      <name val="Book Antiqua"/>
      <family val="1"/>
    </font>
    <font>
      <sz val="8"/>
      <name val="Book Antiqua"/>
      <family val="1"/>
    </font>
    <font>
      <b/>
      <sz val="8"/>
      <name val="Book Antiqua"/>
      <family val="1"/>
    </font>
    <font>
      <sz val="8"/>
      <name val="Arial"/>
      <family val="2"/>
    </font>
    <font>
      <i/>
      <sz val="8"/>
      <name val="Book Antiqua"/>
      <family val="1"/>
    </font>
    <font>
      <sz val="16"/>
      <name val="Book Antiqua"/>
      <family val="1"/>
    </font>
    <font>
      <b/>
      <sz val="16"/>
      <name val="Book Antiqua"/>
      <family val="1"/>
    </font>
    <font>
      <sz val="13"/>
      <name val="Book Antiqua"/>
      <family val="1"/>
    </font>
    <font>
      <sz val="11"/>
      <color theme="1"/>
      <name val="宋体"/>
      <charset val="134"/>
      <scheme val="minor"/>
    </font>
    <font>
      <sz val="10"/>
      <color rgb="FF000000"/>
      <name val="Book Antiqua"/>
      <family val="1"/>
    </font>
    <font>
      <u/>
      <sz val="10"/>
      <color theme="1"/>
      <name val="Book Antiqua"/>
      <family val="1"/>
    </font>
    <font>
      <b/>
      <sz val="11"/>
      <color theme="1"/>
      <name val="Book Antiqua"/>
      <family val="1"/>
    </font>
    <font>
      <u/>
      <sz val="11"/>
      <color theme="1"/>
      <name val="Book Antiqua"/>
      <family val="1"/>
    </font>
    <font>
      <b/>
      <i/>
      <sz val="11"/>
      <color theme="1"/>
      <name val="Book Antiqua"/>
      <family val="1"/>
    </font>
    <font>
      <sz val="10"/>
      <color theme="2" tint="-9.9978637043366805E-2"/>
      <name val="Arial"/>
      <family val="2"/>
    </font>
    <font>
      <sz val="10"/>
      <name val="Arial"/>
      <family val="2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Arial"/>
      <family val="2"/>
    </font>
    <font>
      <sz val="10"/>
      <color theme="0" tint="-0.14996795556505021"/>
      <name val="Arial"/>
      <family val="2"/>
    </font>
    <font>
      <sz val="11"/>
      <color theme="1"/>
      <name val="Book Antiqua"/>
      <family val="1"/>
    </font>
    <font>
      <sz val="11"/>
      <color theme="0" tint="-0.14996795556505021"/>
      <name val="Book Antiqua"/>
      <family val="1"/>
    </font>
    <font>
      <sz val="10"/>
      <color theme="1"/>
      <name val="Arial Unicode MS"/>
      <family val="2"/>
    </font>
    <font>
      <sz val="9"/>
      <name val="宋体"/>
      <family val="3"/>
      <charset val="134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6FEB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176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</cellStyleXfs>
  <cellXfs count="696">
    <xf numFmtId="0" fontId="0" fillId="0" borderId="0" xfId="0"/>
    <xf numFmtId="0" fontId="1" fillId="0" borderId="0" xfId="0" applyFont="1"/>
    <xf numFmtId="0" fontId="41" fillId="0" borderId="0" xfId="0" applyFont="1"/>
    <xf numFmtId="14" fontId="1" fillId="0" borderId="0" xfId="0" applyNumberFormat="1" applyFont="1"/>
    <xf numFmtId="0" fontId="0" fillId="0" borderId="0" xfId="0" applyFont="1"/>
    <xf numFmtId="0" fontId="2" fillId="0" borderId="0" xfId="0" applyFont="1"/>
    <xf numFmtId="0" fontId="42" fillId="0" borderId="0" xfId="0" applyFont="1"/>
    <xf numFmtId="176" fontId="3" fillId="0" borderId="0" xfId="1" applyNumberFormat="1" applyFont="1"/>
    <xf numFmtId="177" fontId="3" fillId="0" borderId="0" xfId="1" applyNumberFormat="1" applyFont="1"/>
    <xf numFmtId="4" fontId="3" fillId="0" borderId="0" xfId="1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2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0" fontId="43" fillId="0" borderId="0" xfId="0" applyFont="1"/>
    <xf numFmtId="178" fontId="44" fillId="0" borderId="0" xfId="0" applyNumberFormat="1" applyFont="1" applyAlignment="1">
      <alignment horizontal="right" vertical="center"/>
    </xf>
    <xf numFmtId="0" fontId="44" fillId="0" borderId="0" xfId="0" applyFont="1" applyAlignment="1">
      <alignment horizontal="right" vertical="center"/>
    </xf>
    <xf numFmtId="0" fontId="3" fillId="9" borderId="0" xfId="0" applyFont="1" applyFill="1" applyAlignment="1">
      <alignment horizontal="right"/>
    </xf>
    <xf numFmtId="179" fontId="3" fillId="0" borderId="0" xfId="0" applyNumberFormat="1" applyFont="1" applyAlignment="1">
      <alignment horizontal="right"/>
    </xf>
    <xf numFmtId="180" fontId="3" fillId="0" borderId="0" xfId="0" applyNumberFormat="1" applyFont="1" applyAlignment="1">
      <alignment horizontal="right"/>
    </xf>
    <xf numFmtId="181" fontId="3" fillId="0" borderId="0" xfId="0" applyNumberFormat="1" applyFont="1" applyAlignment="1">
      <alignment horizontal="right"/>
    </xf>
    <xf numFmtId="0" fontId="45" fillId="0" borderId="0" xfId="0" applyFont="1"/>
    <xf numFmtId="176" fontId="3" fillId="0" borderId="0" xfId="1" applyNumberFormat="1" applyFont="1" applyAlignment="1">
      <alignment horizontal="right"/>
    </xf>
    <xf numFmtId="177" fontId="3" fillId="0" borderId="0" xfId="1" applyNumberFormat="1" applyFont="1" applyAlignment="1">
      <alignment horizontal="right"/>
    </xf>
    <xf numFmtId="4" fontId="3" fillId="0" borderId="0" xfId="1" applyNumberFormat="1" applyFont="1" applyAlignment="1">
      <alignment horizontal="right"/>
    </xf>
    <xf numFmtId="4" fontId="3" fillId="11" borderId="0" xfId="1" applyNumberFormat="1" applyFont="1" applyFill="1" applyAlignment="1" applyProtection="1">
      <alignment horizontal="right"/>
    </xf>
    <xf numFmtId="2" fontId="3" fillId="0" borderId="0" xfId="0" applyNumberFormat="1" applyFont="1"/>
    <xf numFmtId="178" fontId="3" fillId="0" borderId="0" xfId="0" applyNumberFormat="1" applyFont="1"/>
    <xf numFmtId="4" fontId="3" fillId="11" borderId="0" xfId="1" applyNumberFormat="1" applyFont="1" applyFill="1" applyAlignment="1" applyProtection="1"/>
    <xf numFmtId="4" fontId="3" fillId="0" borderId="0" xfId="1" applyNumberFormat="1" applyFont="1" applyAlignment="1" applyProtection="1"/>
    <xf numFmtId="176" fontId="3" fillId="0" borderId="0" xfId="0" applyNumberFormat="1" applyFont="1"/>
    <xf numFmtId="1" fontId="3" fillId="2" borderId="1" xfId="0" applyNumberFormat="1" applyFont="1" applyFill="1" applyBorder="1"/>
    <xf numFmtId="11" fontId="3" fillId="2" borderId="1" xfId="0" applyNumberFormat="1" applyFont="1" applyFill="1" applyBorder="1"/>
    <xf numFmtId="2" fontId="3" fillId="2" borderId="1" xfId="0" applyNumberFormat="1" applyFont="1" applyFill="1" applyBorder="1"/>
    <xf numFmtId="179" fontId="3" fillId="2" borderId="1" xfId="0" applyNumberFormat="1" applyFont="1" applyFill="1" applyBorder="1"/>
    <xf numFmtId="180" fontId="5" fillId="2" borderId="1" xfId="0" applyNumberFormat="1" applyFont="1" applyFill="1" applyBorder="1"/>
    <xf numFmtId="181" fontId="3" fillId="2" borderId="1" xfId="0" applyNumberFormat="1" applyFont="1" applyFill="1" applyBorder="1"/>
    <xf numFmtId="180" fontId="1" fillId="0" borderId="0" xfId="0" applyNumberFormat="1" applyFont="1" applyFill="1"/>
    <xf numFmtId="182" fontId="3" fillId="2" borderId="1" xfId="1" applyNumberFormat="1" applyFont="1" applyFill="1" applyBorder="1"/>
    <xf numFmtId="176" fontId="3" fillId="2" borderId="1" xfId="1" applyNumberFormat="1" applyFont="1" applyFill="1" applyBorder="1"/>
    <xf numFmtId="180" fontId="3" fillId="4" borderId="1" xfId="0" applyNumberFormat="1" applyFont="1" applyFill="1" applyBorder="1"/>
    <xf numFmtId="180" fontId="3" fillId="12" borderId="1" xfId="0" applyNumberFormat="1" applyFont="1" applyFill="1" applyBorder="1"/>
    <xf numFmtId="180" fontId="5" fillId="11" borderId="1" xfId="0" applyNumberFormat="1" applyFont="1" applyFill="1" applyBorder="1"/>
    <xf numFmtId="180" fontId="5" fillId="13" borderId="1" xfId="0" applyNumberFormat="1" applyFont="1" applyFill="1" applyBorder="1"/>
    <xf numFmtId="183" fontId="3" fillId="13" borderId="1" xfId="1" applyNumberFormat="1" applyFont="1" applyFill="1" applyBorder="1" applyAlignment="1">
      <alignment horizontal="left"/>
    </xf>
    <xf numFmtId="183" fontId="3" fillId="13" borderId="1" xfId="1" applyNumberFormat="1" applyFont="1" applyFill="1" applyBorder="1"/>
    <xf numFmtId="180" fontId="3" fillId="9" borderId="1" xfId="0" applyNumberFormat="1" applyFont="1" applyFill="1" applyBorder="1"/>
    <xf numFmtId="177" fontId="5" fillId="4" borderId="1" xfId="1" applyNumberFormat="1" applyFont="1" applyFill="1" applyBorder="1"/>
    <xf numFmtId="180" fontId="5" fillId="4" borderId="1" xfId="0" applyNumberFormat="1" applyFont="1" applyFill="1" applyBorder="1"/>
    <xf numFmtId="180" fontId="5" fillId="10" borderId="1" xfId="0" applyNumberFormat="1" applyFont="1" applyFill="1" applyBorder="1"/>
    <xf numFmtId="180" fontId="3" fillId="10" borderId="1" xfId="0" applyNumberFormat="1" applyFont="1" applyFill="1" applyBorder="1"/>
    <xf numFmtId="180" fontId="3" fillId="2" borderId="1" xfId="0" applyNumberFormat="1" applyFont="1" applyFill="1" applyBorder="1" applyAlignment="1">
      <alignment wrapText="1"/>
    </xf>
    <xf numFmtId="176" fontId="3" fillId="2" borderId="1" xfId="1" applyNumberFormat="1" applyFont="1" applyFill="1" applyBorder="1" applyAlignment="1">
      <alignment horizontal="right"/>
    </xf>
    <xf numFmtId="180" fontId="3" fillId="2" borderId="1" xfId="0" applyNumberFormat="1" applyFont="1" applyFill="1" applyBorder="1"/>
    <xf numFmtId="176" fontId="6" fillId="2" borderId="1" xfId="1" applyNumberFormat="1" applyFont="1" applyFill="1" applyBorder="1"/>
    <xf numFmtId="1" fontId="2" fillId="2" borderId="1" xfId="0" applyNumberFormat="1" applyFont="1" applyFill="1" applyBorder="1" applyAlignment="1">
      <alignment wrapText="1"/>
    </xf>
    <xf numFmtId="1" fontId="7" fillId="2" borderId="1" xfId="0" applyNumberFormat="1" applyFont="1" applyFill="1" applyBorder="1" applyAlignment="1">
      <alignment wrapText="1"/>
    </xf>
    <xf numFmtId="180" fontId="3" fillId="2" borderId="1" xfId="0" applyNumberFormat="1" applyFont="1" applyFill="1" applyBorder="1" applyAlignment="1">
      <alignment horizontal="left" wrapText="1"/>
    </xf>
    <xf numFmtId="180" fontId="8" fillId="2" borderId="1" xfId="0" applyNumberFormat="1" applyFont="1" applyFill="1" applyBorder="1" applyAlignment="1">
      <alignment horizontal="center" wrapText="1"/>
    </xf>
    <xf numFmtId="176" fontId="3" fillId="0" borderId="1" xfId="1" applyNumberFormat="1" applyFont="1" applyFill="1" applyBorder="1" applyAlignment="1">
      <alignment horizontal="right"/>
    </xf>
    <xf numFmtId="11" fontId="3" fillId="2" borderId="1" xfId="0" applyNumberFormat="1" applyFont="1" applyFill="1" applyBorder="1" applyAlignment="1">
      <alignment horizontal="left" wrapText="1"/>
    </xf>
    <xf numFmtId="11" fontId="3" fillId="2" borderId="1" xfId="0" applyNumberFormat="1" applyFont="1" applyFill="1" applyBorder="1" applyAlignment="1">
      <alignment horizontal="right"/>
    </xf>
    <xf numFmtId="180" fontId="8" fillId="3" borderId="1" xfId="0" applyNumberFormat="1" applyFont="1" applyFill="1" applyBorder="1" applyAlignment="1">
      <alignment horizontal="center" wrapText="1"/>
    </xf>
    <xf numFmtId="2" fontId="3" fillId="2" borderId="1" xfId="0" applyNumberFormat="1" applyFont="1" applyFill="1" applyBorder="1" applyAlignment="1">
      <alignment wrapText="1"/>
    </xf>
    <xf numFmtId="180" fontId="3" fillId="2" borderId="1" xfId="0" applyNumberFormat="1" applyFont="1" applyFill="1" applyBorder="1" applyAlignment="1">
      <alignment horizontal="right"/>
    </xf>
    <xf numFmtId="179" fontId="3" fillId="2" borderId="1" xfId="0" applyNumberFormat="1" applyFont="1" applyFill="1" applyBorder="1" applyAlignment="1">
      <alignment wrapText="1"/>
    </xf>
    <xf numFmtId="179" fontId="3" fillId="2" borderId="1" xfId="0" applyNumberFormat="1" applyFont="1" applyFill="1" applyBorder="1" applyAlignment="1">
      <alignment horizontal="left" wrapText="1"/>
    </xf>
    <xf numFmtId="180" fontId="5" fillId="2" borderId="1" xfId="0" applyNumberFormat="1" applyFont="1" applyFill="1" applyBorder="1" applyAlignment="1">
      <alignment wrapText="1"/>
    </xf>
    <xf numFmtId="176" fontId="5" fillId="2" borderId="1" xfId="1" applyNumberFormat="1" applyFont="1" applyFill="1" applyBorder="1" applyAlignment="1">
      <alignment horizontal="right"/>
    </xf>
    <xf numFmtId="176" fontId="5" fillId="2" borderId="1" xfId="1" applyNumberFormat="1" applyFont="1" applyFill="1" applyBorder="1"/>
    <xf numFmtId="0" fontId="3" fillId="2" borderId="1" xfId="0" applyFont="1" applyFill="1" applyBorder="1"/>
    <xf numFmtId="181" fontId="3" fillId="2" borderId="1" xfId="0" applyNumberFormat="1" applyFont="1" applyFill="1" applyBorder="1" applyAlignment="1">
      <alignment wrapText="1"/>
    </xf>
    <xf numFmtId="180" fontId="8" fillId="3" borderId="1" xfId="5" applyNumberFormat="1" applyFont="1" applyFill="1" applyBorder="1" applyAlignment="1">
      <alignment horizontal="center" wrapText="1"/>
    </xf>
    <xf numFmtId="180" fontId="3" fillId="2" borderId="1" xfId="5" applyNumberFormat="1" applyFont="1" applyFill="1" applyBorder="1"/>
    <xf numFmtId="184" fontId="3" fillId="2" borderId="1" xfId="5" applyNumberFormat="1" applyFont="1" applyFill="1" applyBorder="1" applyAlignment="1">
      <alignment wrapText="1"/>
    </xf>
    <xf numFmtId="180" fontId="3" fillId="2" borderId="1" xfId="5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84" fontId="3" fillId="2" borderId="1" xfId="0" applyNumberFormat="1" applyFont="1" applyFill="1" applyBorder="1" applyAlignment="1">
      <alignment horizontal="right"/>
    </xf>
    <xf numFmtId="181" fontId="3" fillId="2" borderId="1" xfId="0" applyNumberFormat="1" applyFont="1" applyFill="1" applyBorder="1" applyAlignment="1">
      <alignment horizontal="right"/>
    </xf>
    <xf numFmtId="179" fontId="3" fillId="2" borderId="1" xfId="0" applyNumberFormat="1" applyFont="1" applyFill="1" applyBorder="1" applyAlignment="1">
      <alignment horizontal="right"/>
    </xf>
    <xf numFmtId="180" fontId="8" fillId="2" borderId="1" xfId="0" applyNumberFormat="1" applyFont="1" applyFill="1" applyBorder="1" applyAlignment="1">
      <alignment horizontal="center"/>
    </xf>
    <xf numFmtId="185" fontId="3" fillId="14" borderId="1" xfId="1" applyNumberFormat="1" applyFont="1" applyFill="1" applyBorder="1" applyAlignment="1">
      <alignment horizontal="right"/>
    </xf>
    <xf numFmtId="180" fontId="1" fillId="11" borderId="2" xfId="0" applyNumberFormat="1" applyFont="1" applyFill="1" applyBorder="1"/>
    <xf numFmtId="176" fontId="3" fillId="14" borderId="1" xfId="1" applyNumberFormat="1" applyFont="1" applyFill="1" applyBorder="1" applyAlignment="1">
      <alignment horizontal="right"/>
    </xf>
    <xf numFmtId="180" fontId="10" fillId="0" borderId="0" xfId="0" applyNumberFormat="1" applyFont="1" applyFill="1" applyAlignment="1">
      <alignment horizontal="center" wrapText="1"/>
    </xf>
    <xf numFmtId="176" fontId="6" fillId="0" borderId="0" xfId="1" applyNumberFormat="1" applyFont="1" applyFill="1" applyAlignment="1">
      <alignment horizontal="right"/>
    </xf>
    <xf numFmtId="180" fontId="6" fillId="0" borderId="0" xfId="0" applyNumberFormat="1" applyFont="1" applyFill="1" applyAlignment="1">
      <alignment horizontal="right"/>
    </xf>
    <xf numFmtId="180" fontId="1" fillId="0" borderId="0" xfId="0" applyNumberFormat="1" applyFont="1" applyFill="1" applyAlignment="1">
      <alignment wrapText="1"/>
    </xf>
    <xf numFmtId="176" fontId="6" fillId="0" borderId="0" xfId="1" applyNumberFormat="1" applyFont="1" applyFill="1"/>
    <xf numFmtId="180" fontId="6" fillId="0" borderId="0" xfId="0" applyNumberFormat="1" applyFont="1" applyFill="1"/>
    <xf numFmtId="181" fontId="3" fillId="2" borderId="1" xfId="0" applyNumberFormat="1" applyFont="1" applyFill="1" applyBorder="1" applyAlignment="1">
      <alignment horizontal="left"/>
    </xf>
    <xf numFmtId="182" fontId="3" fillId="2" borderId="1" xfId="1" applyNumberFormat="1" applyFont="1" applyFill="1" applyBorder="1" applyAlignment="1">
      <alignment horizontal="left"/>
    </xf>
    <xf numFmtId="176" fontId="3" fillId="2" borderId="1" xfId="1" applyNumberFormat="1" applyFont="1" applyFill="1" applyBorder="1" applyAlignment="1">
      <alignment horizontal="left"/>
    </xf>
    <xf numFmtId="2" fontId="3" fillId="2" borderId="1" xfId="5" applyNumberFormat="1" applyFont="1" applyFill="1" applyBorder="1"/>
    <xf numFmtId="180" fontId="8" fillId="2" borderId="1" xfId="6" applyNumberFormat="1" applyFont="1" applyFill="1" applyBorder="1" applyAlignment="1">
      <alignment horizontal="center" wrapText="1"/>
    </xf>
    <xf numFmtId="0" fontId="3" fillId="2" borderId="1" xfId="6" applyFont="1" applyFill="1" applyBorder="1"/>
    <xf numFmtId="180" fontId="3" fillId="2" borderId="1" xfId="6" applyNumberFormat="1" applyFont="1" applyFill="1" applyBorder="1" applyAlignment="1">
      <alignment horizontal="left" wrapText="1"/>
    </xf>
    <xf numFmtId="180" fontId="3" fillId="2" borderId="1" xfId="6" applyNumberFormat="1" applyFont="1" applyFill="1" applyBorder="1" applyAlignment="1">
      <alignment horizontal="right"/>
    </xf>
    <xf numFmtId="180" fontId="3" fillId="2" borderId="1" xfId="6" applyNumberFormat="1" applyFont="1" applyFill="1" applyBorder="1"/>
    <xf numFmtId="180" fontId="3" fillId="4" borderId="1" xfId="0" applyNumberFormat="1" applyFont="1" applyFill="1" applyBorder="1" applyAlignment="1">
      <alignment wrapText="1"/>
    </xf>
    <xf numFmtId="180" fontId="3" fillId="4" borderId="1" xfId="0" applyNumberFormat="1" applyFont="1" applyFill="1" applyBorder="1" applyAlignment="1">
      <alignment horizontal="right"/>
    </xf>
    <xf numFmtId="180" fontId="3" fillId="4" borderId="1" xfId="0" applyNumberFormat="1" applyFont="1" applyFill="1" applyBorder="1" applyAlignment="1">
      <alignment horizontal="left" wrapText="1"/>
    </xf>
    <xf numFmtId="183" fontId="3" fillId="3" borderId="1" xfId="1" applyNumberFormat="1" applyFont="1" applyFill="1" applyBorder="1" applyAlignment="1">
      <alignment wrapText="1"/>
    </xf>
    <xf numFmtId="177" fontId="3" fillId="2" borderId="1" xfId="1" applyNumberFormat="1" applyFont="1" applyFill="1" applyBorder="1"/>
    <xf numFmtId="185" fontId="3" fillId="2" borderId="1" xfId="1" applyNumberFormat="1" applyFont="1" applyFill="1" applyBorder="1"/>
    <xf numFmtId="177" fontId="3" fillId="2" borderId="1" xfId="1" applyNumberFormat="1" applyFont="1" applyFill="1" applyBorder="1" applyAlignment="1">
      <alignment horizontal="right"/>
    </xf>
    <xf numFmtId="186" fontId="3" fillId="2" borderId="1" xfId="1" applyNumberFormat="1" applyFont="1" applyFill="1" applyBorder="1"/>
    <xf numFmtId="180" fontId="11" fillId="2" borderId="1" xfId="0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/>
    <xf numFmtId="180" fontId="3" fillId="2" borderId="1" xfId="0" applyNumberFormat="1" applyFont="1" applyFill="1" applyBorder="1" applyAlignment="1"/>
    <xf numFmtId="180" fontId="3" fillId="12" borderId="1" xfId="0" applyNumberFormat="1" applyFont="1" applyFill="1" applyBorder="1" applyAlignment="1">
      <alignment horizontal="left"/>
    </xf>
    <xf numFmtId="176" fontId="3" fillId="12" borderId="1" xfId="1" applyNumberFormat="1" applyFont="1" applyFill="1" applyBorder="1" applyAlignment="1">
      <alignment horizontal="right"/>
    </xf>
    <xf numFmtId="180" fontId="1" fillId="15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180" fontId="1" fillId="11" borderId="1" xfId="0" applyNumberFormat="1" applyFont="1" applyFill="1" applyBorder="1" applyAlignment="1">
      <alignment horizontal="left"/>
    </xf>
    <xf numFmtId="180" fontId="3" fillId="13" borderId="1" xfId="0" applyNumberFormat="1" applyFont="1" applyFill="1" applyBorder="1" applyAlignment="1">
      <alignment horizontal="left" wrapText="1"/>
    </xf>
    <xf numFmtId="187" fontId="3" fillId="13" borderId="1" xfId="1" applyNumberFormat="1" applyFont="1" applyFill="1" applyBorder="1" applyAlignment="1">
      <alignment horizontal="right"/>
    </xf>
    <xf numFmtId="183" fontId="2" fillId="13" borderId="1" xfId="1" applyNumberFormat="1" applyFont="1" applyFill="1" applyBorder="1" applyAlignment="1">
      <alignment wrapText="1"/>
    </xf>
    <xf numFmtId="183" fontId="3" fillId="13" borderId="1" xfId="1" applyNumberFormat="1" applyFont="1" applyFill="1" applyBorder="1" applyAlignment="1">
      <alignment horizontal="right"/>
    </xf>
    <xf numFmtId="183" fontId="3" fillId="13" borderId="0" xfId="1" applyNumberFormat="1" applyFont="1" applyFill="1" applyBorder="1" applyAlignment="1">
      <alignment wrapText="1"/>
    </xf>
    <xf numFmtId="183" fontId="3" fillId="13" borderId="0" xfId="1" applyNumberFormat="1" applyFont="1" applyFill="1" applyBorder="1" applyAlignment="1">
      <alignment horizontal="right"/>
    </xf>
    <xf numFmtId="180" fontId="3" fillId="2" borderId="1" xfId="0" applyNumberFormat="1" applyFont="1" applyFill="1" applyBorder="1" applyAlignment="1">
      <alignment horizontal="left"/>
    </xf>
    <xf numFmtId="180" fontId="12" fillId="9" borderId="1" xfId="0" applyNumberFormat="1" applyFont="1" applyFill="1" applyBorder="1" applyAlignment="1">
      <alignment horizontal="left"/>
    </xf>
    <xf numFmtId="180" fontId="3" fillId="9" borderId="1" xfId="0" applyNumberFormat="1" applyFont="1" applyFill="1" applyBorder="1" applyAlignment="1">
      <alignment horizontal="right"/>
    </xf>
    <xf numFmtId="180" fontId="3" fillId="9" borderId="1" xfId="0" applyNumberFormat="1" applyFont="1" applyFill="1" applyBorder="1" applyAlignment="1">
      <alignment horizontal="left"/>
    </xf>
    <xf numFmtId="180" fontId="1" fillId="9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180" fontId="12" fillId="4" borderId="1" xfId="0" applyNumberFormat="1" applyFont="1" applyFill="1" applyBorder="1" applyAlignment="1">
      <alignment horizontal="left"/>
    </xf>
    <xf numFmtId="180" fontId="5" fillId="4" borderId="1" xfId="0" applyNumberFormat="1" applyFont="1" applyFill="1" applyBorder="1" applyAlignment="1">
      <alignment horizontal="right"/>
    </xf>
    <xf numFmtId="177" fontId="3" fillId="4" borderId="1" xfId="1" applyNumberFormat="1" applyFont="1" applyFill="1" applyBorder="1"/>
    <xf numFmtId="180" fontId="3" fillId="4" borderId="1" xfId="0" applyNumberFormat="1" applyFont="1" applyFill="1" applyBorder="1" applyAlignment="1">
      <alignment horizontal="left"/>
    </xf>
    <xf numFmtId="1" fontId="3" fillId="4" borderId="1" xfId="0" applyNumberFormat="1" applyFont="1" applyFill="1" applyBorder="1" applyAlignment="1">
      <alignment horizontal="right"/>
    </xf>
    <xf numFmtId="180" fontId="3" fillId="11" borderId="1" xfId="0" applyNumberFormat="1" applyFont="1" applyFill="1" applyBorder="1" applyAlignment="1">
      <alignment horizontal="left"/>
    </xf>
    <xf numFmtId="180" fontId="3" fillId="11" borderId="1" xfId="0" applyNumberFormat="1" applyFont="1" applyFill="1" applyBorder="1" applyAlignment="1">
      <alignment horizontal="right"/>
    </xf>
    <xf numFmtId="180" fontId="12" fillId="10" borderId="1" xfId="0" applyNumberFormat="1" applyFont="1" applyFill="1" applyBorder="1" applyAlignment="1">
      <alignment horizontal="left"/>
    </xf>
    <xf numFmtId="1" fontId="3" fillId="10" borderId="1" xfId="0" applyNumberFormat="1" applyFont="1" applyFill="1" applyBorder="1" applyAlignment="1">
      <alignment horizontal="right"/>
    </xf>
    <xf numFmtId="180" fontId="3" fillId="10" borderId="1" xfId="0" applyNumberFormat="1" applyFont="1" applyFill="1" applyBorder="1" applyAlignment="1">
      <alignment horizontal="right"/>
    </xf>
    <xf numFmtId="180" fontId="3" fillId="10" borderId="1" xfId="0" applyNumberFormat="1" applyFont="1" applyFill="1" applyBorder="1" applyAlignment="1">
      <alignment horizontal="left"/>
    </xf>
    <xf numFmtId="180" fontId="3" fillId="10" borderId="1" xfId="0" applyNumberFormat="1" applyFont="1" applyFill="1" applyBorder="1" applyAlignment="1">
      <alignment wrapText="1"/>
    </xf>
    <xf numFmtId="180" fontId="1" fillId="10" borderId="1" xfId="0" applyNumberFormat="1" applyFont="1" applyFill="1" applyBorder="1"/>
    <xf numFmtId="2" fontId="3" fillId="9" borderId="1" xfId="0" applyNumberFormat="1" applyFont="1" applyFill="1" applyBorder="1" applyAlignment="1">
      <alignment horizontal="right"/>
    </xf>
    <xf numFmtId="180" fontId="6" fillId="2" borderId="1" xfId="0" applyNumberFormat="1" applyFont="1" applyFill="1" applyBorder="1"/>
    <xf numFmtId="1" fontId="3" fillId="2" borderId="1" xfId="0" applyNumberFormat="1" applyFont="1" applyFill="1" applyBorder="1" applyAlignment="1">
      <alignment horizontal="right"/>
    </xf>
    <xf numFmtId="180" fontId="3" fillId="0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180" fontId="5" fillId="2" borderId="1" xfId="0" applyNumberFormat="1" applyFont="1" applyFill="1" applyBorder="1" applyAlignment="1">
      <alignment horizontal="right"/>
    </xf>
    <xf numFmtId="184" fontId="3" fillId="14" borderId="1" xfId="0" applyNumberFormat="1" applyFont="1" applyFill="1" applyBorder="1" applyAlignment="1">
      <alignment horizontal="right"/>
    </xf>
    <xf numFmtId="180" fontId="3" fillId="14" borderId="1" xfId="0" applyNumberFormat="1" applyFont="1" applyFill="1" applyBorder="1" applyAlignment="1">
      <alignment horizontal="right"/>
    </xf>
    <xf numFmtId="0" fontId="3" fillId="2" borderId="1" xfId="6" applyFont="1" applyFill="1" applyBorder="1" applyAlignment="1">
      <alignment horizontal="right"/>
    </xf>
    <xf numFmtId="180" fontId="3" fillId="12" borderId="1" xfId="0" applyNumberFormat="1" applyFont="1" applyFill="1" applyBorder="1" applyAlignment="1">
      <alignment horizontal="right"/>
    </xf>
    <xf numFmtId="4" fontId="3" fillId="13" borderId="1" xfId="1" applyNumberFormat="1" applyFont="1" applyFill="1" applyBorder="1" applyAlignment="1">
      <alignment horizontal="right"/>
    </xf>
    <xf numFmtId="181" fontId="3" fillId="16" borderId="1" xfId="0" applyNumberFormat="1" applyFont="1" applyFill="1" applyBorder="1" applyAlignment="1">
      <alignment horizontal="left"/>
    </xf>
    <xf numFmtId="181" fontId="3" fillId="15" borderId="1" xfId="0" applyNumberFormat="1" applyFont="1" applyFill="1" applyBorder="1"/>
    <xf numFmtId="180" fontId="3" fillId="15" borderId="1" xfId="0" applyNumberFormat="1" applyFont="1" applyFill="1" applyBorder="1"/>
    <xf numFmtId="181" fontId="3" fillId="16" borderId="1" xfId="0" applyNumberFormat="1" applyFont="1" applyFill="1" applyBorder="1" applyAlignment="1">
      <alignment wrapText="1"/>
    </xf>
    <xf numFmtId="180" fontId="8" fillId="16" borderId="1" xfId="0" applyNumberFormat="1" applyFont="1" applyFill="1" applyBorder="1" applyAlignment="1">
      <alignment horizontal="center" wrapText="1"/>
    </xf>
    <xf numFmtId="179" fontId="3" fillId="4" borderId="1" xfId="0" applyNumberFormat="1" applyFont="1" applyFill="1" applyBorder="1"/>
    <xf numFmtId="1" fontId="1" fillId="11" borderId="0" xfId="0" applyNumberFormat="1" applyFont="1" applyFill="1"/>
    <xf numFmtId="1" fontId="6" fillId="11" borderId="0" xfId="0" applyNumberFormat="1" applyFont="1" applyFill="1"/>
    <xf numFmtId="180" fontId="6" fillId="11" borderId="0" xfId="0" applyNumberFormat="1" applyFont="1" applyFill="1"/>
    <xf numFmtId="180" fontId="1" fillId="11" borderId="0" xfId="0" applyNumberFormat="1" applyFont="1" applyFill="1" applyBorder="1"/>
    <xf numFmtId="179" fontId="1" fillId="11" borderId="0" xfId="0" applyNumberFormat="1" applyFont="1" applyFill="1"/>
    <xf numFmtId="181" fontId="1" fillId="11" borderId="0" xfId="0" applyNumberFormat="1" applyFont="1" applyFill="1"/>
    <xf numFmtId="180" fontId="1" fillId="11" borderId="3" xfId="0" applyNumberFormat="1" applyFont="1" applyFill="1" applyBorder="1"/>
    <xf numFmtId="178" fontId="1" fillId="11" borderId="0" xfId="0" applyNumberFormat="1" applyFont="1" applyFill="1"/>
    <xf numFmtId="180" fontId="3" fillId="11" borderId="1" xfId="0" applyNumberFormat="1" applyFont="1" applyFill="1" applyBorder="1"/>
    <xf numFmtId="179" fontId="3" fillId="11" borderId="1" xfId="0" applyNumberFormat="1" applyFont="1" applyFill="1" applyBorder="1"/>
    <xf numFmtId="181" fontId="3" fillId="11" borderId="1" xfId="0" applyNumberFormat="1" applyFont="1" applyFill="1" applyBorder="1"/>
    <xf numFmtId="2" fontId="3" fillId="11" borderId="1" xfId="0" applyNumberFormat="1" applyFont="1" applyFill="1" applyBorder="1"/>
    <xf numFmtId="180" fontId="1" fillId="11" borderId="0" xfId="0" applyNumberFormat="1" applyFont="1" applyFill="1" applyAlignment="1">
      <alignment wrapText="1"/>
    </xf>
    <xf numFmtId="180" fontId="1" fillId="11" borderId="0" xfId="0" applyNumberFormat="1" applyFont="1" applyFill="1"/>
    <xf numFmtId="180" fontId="3" fillId="11" borderId="1" xfId="0" applyNumberFormat="1" applyFont="1" applyFill="1" applyBorder="1" applyAlignment="1">
      <alignment wrapText="1"/>
    </xf>
    <xf numFmtId="1" fontId="2" fillId="11" borderId="1" xfId="0" applyNumberFormat="1" applyFont="1" applyFill="1" applyBorder="1" applyAlignment="1">
      <alignment wrapText="1"/>
    </xf>
    <xf numFmtId="1" fontId="7" fillId="11" borderId="1" xfId="0" applyNumberFormat="1" applyFont="1" applyFill="1" applyBorder="1" applyAlignment="1">
      <alignment wrapText="1"/>
    </xf>
    <xf numFmtId="180" fontId="6" fillId="11" borderId="0" xfId="0" applyNumberFormat="1" applyFont="1" applyFill="1" applyAlignment="1">
      <alignment horizontal="left" wrapText="1"/>
    </xf>
    <xf numFmtId="180" fontId="8" fillId="11" borderId="1" xfId="0" applyNumberFormat="1" applyFont="1" applyFill="1" applyBorder="1" applyAlignment="1">
      <alignment horizontal="center" wrapText="1"/>
    </xf>
    <xf numFmtId="180" fontId="8" fillId="17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wrapText="1"/>
    </xf>
    <xf numFmtId="2" fontId="3" fillId="11" borderId="1" xfId="0" applyNumberFormat="1" applyFont="1" applyFill="1" applyBorder="1" applyAlignment="1">
      <alignment horizontal="right"/>
    </xf>
    <xf numFmtId="179" fontId="3" fillId="11" borderId="1" xfId="0" applyNumberFormat="1" applyFont="1" applyFill="1" applyBorder="1" applyAlignment="1">
      <alignment wrapText="1"/>
    </xf>
    <xf numFmtId="180" fontId="5" fillId="11" borderId="1" xfId="0" applyNumberFormat="1" applyFont="1" applyFill="1" applyBorder="1" applyAlignment="1">
      <alignment wrapText="1"/>
    </xf>
    <xf numFmtId="180" fontId="5" fillId="11" borderId="1" xfId="0" applyNumberFormat="1" applyFont="1" applyFill="1" applyBorder="1" applyAlignment="1">
      <alignment horizontal="right"/>
    </xf>
    <xf numFmtId="0" fontId="1" fillId="11" borderId="0" xfId="0" applyFont="1" applyFill="1"/>
    <xf numFmtId="181" fontId="3" fillId="11" borderId="1" xfId="0" applyNumberFormat="1" applyFont="1" applyFill="1" applyBorder="1" applyAlignment="1">
      <alignment wrapText="1"/>
    </xf>
    <xf numFmtId="179" fontId="3" fillId="11" borderId="1" xfId="0" applyNumberFormat="1" applyFont="1" applyFill="1" applyBorder="1" applyAlignment="1">
      <alignment horizontal="right"/>
    </xf>
    <xf numFmtId="180" fontId="8" fillId="17" borderId="1" xfId="5" applyNumberFormat="1" applyFont="1" applyFill="1" applyBorder="1" applyAlignment="1">
      <alignment horizontal="center" wrapText="1"/>
    </xf>
    <xf numFmtId="180" fontId="6" fillId="11" borderId="0" xfId="5" applyNumberFormat="1" applyFont="1" applyFill="1"/>
    <xf numFmtId="180" fontId="8" fillId="11" borderId="1" xfId="0" applyNumberFormat="1" applyFont="1" applyFill="1" applyBorder="1" applyAlignment="1">
      <alignment horizontal="center"/>
    </xf>
    <xf numFmtId="180" fontId="6" fillId="11" borderId="3" xfId="0" applyNumberFormat="1" applyFont="1" applyFill="1" applyBorder="1"/>
    <xf numFmtId="180" fontId="10" fillId="11" borderId="0" xfId="0" applyNumberFormat="1" applyFont="1" applyFill="1" applyAlignment="1">
      <alignment horizontal="center" wrapText="1"/>
    </xf>
    <xf numFmtId="178" fontId="1" fillId="11" borderId="0" xfId="0" applyNumberFormat="1" applyFont="1" applyFill="1" applyAlignment="1">
      <alignment wrapText="1"/>
    </xf>
    <xf numFmtId="178" fontId="6" fillId="11" borderId="0" xfId="0" applyNumberFormat="1" applyFont="1" applyFill="1"/>
    <xf numFmtId="180" fontId="6" fillId="11" borderId="0" xfId="0" applyNumberFormat="1" applyFont="1" applyFill="1" applyAlignment="1">
      <alignment horizontal="right"/>
    </xf>
    <xf numFmtId="181" fontId="3" fillId="11" borderId="1" xfId="0" applyNumberFormat="1" applyFont="1" applyFill="1" applyBorder="1" applyAlignment="1">
      <alignment horizontal="right"/>
    </xf>
    <xf numFmtId="180" fontId="8" fillId="11" borderId="1" xfId="6" applyNumberFormat="1" applyFont="1" applyFill="1" applyBorder="1" applyAlignment="1">
      <alignment horizontal="center" wrapText="1"/>
    </xf>
    <xf numFmtId="0" fontId="3" fillId="11" borderId="1" xfId="6" applyFont="1" applyFill="1" applyBorder="1" applyAlignment="1">
      <alignment horizontal="right"/>
    </xf>
    <xf numFmtId="0" fontId="3" fillId="11" borderId="1" xfId="6" applyFont="1" applyFill="1" applyBorder="1"/>
    <xf numFmtId="183" fontId="3" fillId="17" borderId="1" xfId="1" applyNumberFormat="1" applyFont="1" applyFill="1" applyBorder="1" applyAlignment="1">
      <alignment wrapText="1"/>
    </xf>
    <xf numFmtId="183" fontId="3" fillId="11" borderId="1" xfId="1" applyNumberFormat="1" applyFont="1" applyFill="1" applyBorder="1" applyAlignment="1">
      <alignment horizontal="right"/>
    </xf>
    <xf numFmtId="183" fontId="3" fillId="11" borderId="1" xfId="1" applyNumberFormat="1" applyFont="1" applyFill="1" applyBorder="1"/>
    <xf numFmtId="185" fontId="3" fillId="11" borderId="1" xfId="1" applyNumberFormat="1" applyFont="1" applyFill="1" applyBorder="1"/>
    <xf numFmtId="180" fontId="11" fillId="11" borderId="1" xfId="0" applyNumberFormat="1" applyFont="1" applyFill="1" applyBorder="1" applyAlignment="1">
      <alignment horizontal="center"/>
    </xf>
    <xf numFmtId="180" fontId="3" fillId="11" borderId="1" xfId="0" applyNumberFormat="1" applyFont="1" applyFill="1" applyBorder="1" applyAlignment="1"/>
    <xf numFmtId="180" fontId="3" fillId="11" borderId="1" xfId="6" applyNumberFormat="1" applyFont="1" applyFill="1" applyBorder="1"/>
    <xf numFmtId="188" fontId="3" fillId="2" borderId="1" xfId="0" applyNumberFormat="1" applyFont="1" applyFill="1" applyBorder="1"/>
    <xf numFmtId="2" fontId="5" fillId="13" borderId="1" xfId="0" applyNumberFormat="1" applyFont="1" applyFill="1" applyBorder="1"/>
    <xf numFmtId="187" fontId="5" fillId="4" borderId="1" xfId="1" applyNumberFormat="1" applyFont="1" applyFill="1" applyBorder="1"/>
    <xf numFmtId="180" fontId="8" fillId="2" borderId="1" xfId="0" applyNumberFormat="1" applyFont="1" applyFill="1" applyBorder="1" applyAlignment="1">
      <alignment wrapText="1"/>
    </xf>
    <xf numFmtId="11" fontId="3" fillId="2" borderId="1" xfId="0" applyNumberFormat="1" applyFont="1" applyFill="1" applyBorder="1" applyAlignment="1">
      <alignment wrapText="1"/>
    </xf>
    <xf numFmtId="180" fontId="8" fillId="3" borderId="1" xfId="0" applyNumberFormat="1" applyFont="1" applyFill="1" applyBorder="1" applyAlignment="1">
      <alignment wrapText="1"/>
    </xf>
    <xf numFmtId="188" fontId="3" fillId="2" borderId="1" xfId="0" applyNumberFormat="1" applyFont="1" applyFill="1" applyBorder="1" applyAlignment="1">
      <alignment wrapText="1"/>
    </xf>
    <xf numFmtId="188" fontId="3" fillId="2" borderId="1" xfId="0" applyNumberFormat="1" applyFont="1" applyFill="1" applyBorder="1" applyAlignment="1">
      <alignment horizontal="right"/>
    </xf>
    <xf numFmtId="180" fontId="8" fillId="3" borderId="1" xfId="5" applyNumberFormat="1" applyFont="1" applyFill="1" applyBorder="1" applyAlignment="1">
      <alignment wrapText="1"/>
    </xf>
    <xf numFmtId="0" fontId="9" fillId="0" borderId="0" xfId="0" applyFont="1" applyAlignment="1"/>
    <xf numFmtId="0" fontId="3" fillId="0" borderId="0" xfId="0" applyFont="1" applyAlignment="1"/>
    <xf numFmtId="177" fontId="8" fillId="2" borderId="1" xfId="1" applyNumberFormat="1" applyFont="1" applyFill="1" applyBorder="1" applyAlignment="1"/>
    <xf numFmtId="180" fontId="3" fillId="15" borderId="1" xfId="0" applyNumberFormat="1" applyFont="1" applyFill="1" applyBorder="1" applyAlignment="1">
      <alignment horizontal="right"/>
    </xf>
    <xf numFmtId="180" fontId="8" fillId="2" borderId="1" xfId="0" applyNumberFormat="1" applyFont="1" applyFill="1" applyBorder="1" applyAlignment="1"/>
    <xf numFmtId="181" fontId="3" fillId="2" borderId="1" xfId="0" applyNumberFormat="1" applyFont="1" applyFill="1" applyBorder="1" applyAlignment="1"/>
    <xf numFmtId="182" fontId="3" fillId="2" borderId="1" xfId="1" applyNumberFormat="1" applyFont="1" applyFill="1" applyBorder="1" applyAlignment="1"/>
    <xf numFmtId="176" fontId="3" fillId="15" borderId="1" xfId="1" applyNumberFormat="1" applyFont="1" applyFill="1" applyBorder="1" applyAlignment="1"/>
    <xf numFmtId="2" fontId="3" fillId="2" borderId="1" xfId="5" applyNumberFormat="1" applyFont="1" applyFill="1" applyBorder="1" applyAlignment="1">
      <alignment horizontal="right"/>
    </xf>
    <xf numFmtId="184" fontId="3" fillId="2" borderId="1" xfId="0" applyNumberFormat="1" applyFont="1" applyFill="1" applyBorder="1"/>
    <xf numFmtId="180" fontId="8" fillId="2" borderId="1" xfId="6" applyNumberFormat="1" applyFont="1" applyFill="1" applyBorder="1" applyAlignment="1">
      <alignment wrapText="1"/>
    </xf>
    <xf numFmtId="180" fontId="3" fillId="2" borderId="1" xfId="6" applyNumberFormat="1" applyFont="1" applyFill="1" applyBorder="1" applyAlignment="1">
      <alignment wrapText="1"/>
    </xf>
    <xf numFmtId="180" fontId="11" fillId="2" borderId="1" xfId="0" applyNumberFormat="1" applyFont="1" applyFill="1" applyBorder="1" applyAlignment="1"/>
    <xf numFmtId="180" fontId="3" fillId="12" borderId="1" xfId="0" applyNumberFormat="1" applyFont="1" applyFill="1" applyBorder="1" applyAlignment="1"/>
    <xf numFmtId="180" fontId="1" fillId="15" borderId="1" xfId="0" applyNumberFormat="1" applyFont="1" applyFill="1" applyBorder="1" applyAlignment="1"/>
    <xf numFmtId="180" fontId="1" fillId="11" borderId="1" xfId="0" applyNumberFormat="1" applyFont="1" applyFill="1" applyBorder="1" applyAlignment="1"/>
    <xf numFmtId="2" fontId="3" fillId="13" borderId="1" xfId="0" applyNumberFormat="1" applyFont="1" applyFill="1" applyBorder="1" applyAlignment="1">
      <alignment wrapText="1"/>
    </xf>
    <xf numFmtId="2" fontId="3" fillId="13" borderId="1" xfId="1" applyNumberFormat="1" applyFont="1" applyFill="1" applyBorder="1" applyAlignment="1">
      <alignment horizontal="right"/>
    </xf>
    <xf numFmtId="180" fontId="12" fillId="9" borderId="1" xfId="0" applyNumberFormat="1" applyFont="1" applyFill="1" applyBorder="1" applyAlignment="1"/>
    <xf numFmtId="180" fontId="3" fillId="9" borderId="1" xfId="0" applyNumberFormat="1" applyFont="1" applyFill="1" applyBorder="1" applyAlignment="1"/>
    <xf numFmtId="180" fontId="12" fillId="4" borderId="1" xfId="0" applyNumberFormat="1" applyFont="1" applyFill="1" applyBorder="1" applyAlignment="1"/>
    <xf numFmtId="177" fontId="3" fillId="4" borderId="1" xfId="1" applyNumberFormat="1" applyFont="1" applyFill="1" applyBorder="1" applyAlignment="1"/>
    <xf numFmtId="177" fontId="3" fillId="4" borderId="1" xfId="1" applyNumberFormat="1" applyFont="1" applyFill="1" applyBorder="1" applyAlignment="1">
      <alignment horizontal="right"/>
    </xf>
    <xf numFmtId="187" fontId="3" fillId="4" borderId="1" xfId="1" applyNumberFormat="1" applyFont="1" applyFill="1" applyBorder="1" applyAlignment="1"/>
    <xf numFmtId="187" fontId="3" fillId="4" borderId="1" xfId="1" applyNumberFormat="1" applyFont="1" applyFill="1" applyBorder="1" applyAlignment="1">
      <alignment horizontal="right"/>
    </xf>
    <xf numFmtId="180" fontId="3" fillId="4" borderId="1" xfId="0" applyNumberFormat="1" applyFont="1" applyFill="1" applyBorder="1" applyAlignment="1"/>
    <xf numFmtId="180" fontId="12" fillId="10" borderId="1" xfId="0" applyNumberFormat="1" applyFont="1" applyFill="1" applyBorder="1" applyAlignment="1"/>
    <xf numFmtId="180" fontId="3" fillId="10" borderId="1" xfId="0" applyNumberFormat="1" applyFont="1" applyFill="1" applyBorder="1" applyAlignment="1"/>
    <xf numFmtId="2" fontId="3" fillId="2" borderId="1" xfId="6" applyNumberFormat="1" applyFont="1" applyFill="1" applyBorder="1"/>
    <xf numFmtId="2" fontId="3" fillId="4" borderId="1" xfId="0" applyNumberFormat="1" applyFont="1" applyFill="1" applyBorder="1"/>
    <xf numFmtId="2" fontId="3" fillId="4" borderId="1" xfId="0" applyNumberFormat="1" applyFont="1" applyFill="1" applyBorder="1" applyAlignment="1">
      <alignment horizontal="right"/>
    </xf>
    <xf numFmtId="2" fontId="3" fillId="12" borderId="1" xfId="0" applyNumberFormat="1" applyFont="1" applyFill="1" applyBorder="1" applyAlignment="1">
      <alignment horizontal="right"/>
    </xf>
    <xf numFmtId="2" fontId="5" fillId="11" borderId="1" xfId="0" applyNumberFormat="1" applyFont="1" applyFill="1" applyBorder="1"/>
    <xf numFmtId="2" fontId="1" fillId="9" borderId="1" xfId="0" applyNumberFormat="1" applyFont="1" applyFill="1" applyBorder="1"/>
    <xf numFmtId="2" fontId="5" fillId="4" borderId="1" xfId="0" applyNumberFormat="1" applyFont="1" applyFill="1" applyBorder="1"/>
    <xf numFmtId="2" fontId="3" fillId="10" borderId="1" xfId="0" applyNumberFormat="1" applyFont="1" applyFill="1" applyBorder="1" applyAlignment="1">
      <alignment horizontal="right"/>
    </xf>
    <xf numFmtId="2" fontId="1" fillId="10" borderId="1" xfId="0" applyNumberFormat="1" applyFont="1" applyFill="1" applyBorder="1"/>
    <xf numFmtId="180" fontId="1" fillId="2" borderId="1" xfId="0" applyNumberFormat="1" applyFont="1" applyFill="1" applyBorder="1"/>
    <xf numFmtId="180" fontId="1" fillId="4" borderId="1" xfId="0" applyNumberFormat="1" applyFont="1" applyFill="1" applyBorder="1"/>
    <xf numFmtId="189" fontId="3" fillId="2" borderId="1" xfId="0" applyNumberFormat="1" applyFont="1" applyFill="1" applyBorder="1"/>
    <xf numFmtId="11" fontId="3" fillId="2" borderId="1" xfId="0" applyNumberFormat="1" applyFont="1" applyFill="1" applyBorder="1" applyAlignment="1"/>
    <xf numFmtId="1" fontId="1" fillId="2" borderId="1" xfId="0" applyNumberFormat="1" applyFont="1" applyFill="1" applyBorder="1"/>
    <xf numFmtId="1" fontId="6" fillId="2" borderId="1" xfId="0" applyNumberFormat="1" applyFont="1" applyFill="1" applyBorder="1"/>
    <xf numFmtId="0" fontId="1" fillId="2" borderId="1" xfId="0" applyFont="1" applyFill="1" applyBorder="1"/>
    <xf numFmtId="181" fontId="0" fillId="2" borderId="1" xfId="0" applyNumberFormat="1" applyFont="1" applyFill="1" applyBorder="1"/>
    <xf numFmtId="176" fontId="46" fillId="2" borderId="1" xfId="1" applyNumberFormat="1" applyFont="1" applyFill="1" applyBorder="1"/>
    <xf numFmtId="176" fontId="0" fillId="2" borderId="1" xfId="1" applyNumberFormat="1" applyFont="1" applyFill="1" applyBorder="1"/>
    <xf numFmtId="0" fontId="0" fillId="4" borderId="1" xfId="0" applyFont="1" applyFill="1" applyBorder="1"/>
    <xf numFmtId="183" fontId="47" fillId="4" borderId="1" xfId="1" applyNumberFormat="1" applyFont="1" applyFill="1" applyBorder="1"/>
    <xf numFmtId="176" fontId="13" fillId="2" borderId="1" xfId="1" applyNumberFormat="1" applyFont="1" applyFill="1" applyBorder="1"/>
    <xf numFmtId="178" fontId="1" fillId="2" borderId="1" xfId="0" applyNumberFormat="1" applyFont="1" applyFill="1" applyBorder="1"/>
    <xf numFmtId="2" fontId="1" fillId="11" borderId="1" xfId="0" applyNumberFormat="1" applyFont="1" applyFill="1" applyBorder="1"/>
    <xf numFmtId="0" fontId="0" fillId="11" borderId="1" xfId="0" applyFont="1" applyFill="1" applyBorder="1"/>
    <xf numFmtId="187" fontId="1" fillId="11" borderId="1" xfId="1" applyNumberFormat="1" applyFont="1" applyFill="1" applyBorder="1" applyAlignment="1">
      <alignment horizontal="center"/>
    </xf>
    <xf numFmtId="183" fontId="1" fillId="11" borderId="1" xfId="1" applyNumberFormat="1" applyFont="1" applyFill="1" applyBorder="1" applyAlignment="1">
      <alignment horizontal="center"/>
    </xf>
    <xf numFmtId="177" fontId="3" fillId="11" borderId="1" xfId="1" applyNumberFormat="1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4" fontId="14" fillId="10" borderId="1" xfId="1" applyNumberFormat="1" applyFont="1" applyFill="1" applyBorder="1" applyAlignment="1">
      <alignment horizontal="right"/>
    </xf>
    <xf numFmtId="183" fontId="14" fillId="10" borderId="1" xfId="1" applyNumberFormat="1" applyFont="1" applyFill="1" applyBorder="1" applyAlignment="1">
      <alignment horizontal="right"/>
    </xf>
    <xf numFmtId="0" fontId="0" fillId="18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11" fontId="0" fillId="6" borderId="1" xfId="0" applyNumberFormat="1" applyFont="1" applyFill="1" applyBorder="1" applyAlignment="1">
      <alignment horizontal="center"/>
    </xf>
    <xf numFmtId="177" fontId="0" fillId="2" borderId="1" xfId="0" applyNumberFormat="1" applyFont="1" applyFill="1" applyBorder="1"/>
    <xf numFmtId="177" fontId="0" fillId="2" borderId="1" xfId="1" applyNumberFormat="1" applyFont="1" applyFill="1" applyBorder="1"/>
    <xf numFmtId="0" fontId="15" fillId="9" borderId="1" xfId="0" applyFont="1" applyFill="1" applyBorder="1"/>
    <xf numFmtId="11" fontId="0" fillId="2" borderId="1" xfId="0" applyNumberFormat="1" applyFont="1" applyFill="1" applyBorder="1"/>
    <xf numFmtId="179" fontId="0" fillId="2" borderId="1" xfId="0" applyNumberFormat="1" applyFont="1" applyFill="1" applyBorder="1"/>
    <xf numFmtId="180" fontId="1" fillId="2" borderId="1" xfId="0" applyNumberFormat="1" applyFont="1" applyFill="1" applyBorder="1" applyAlignment="1">
      <alignment wrapText="1"/>
    </xf>
    <xf numFmtId="180" fontId="6" fillId="2" borderId="1" xfId="0" applyNumberFormat="1" applyFont="1" applyFill="1" applyBorder="1" applyAlignment="1">
      <alignment horizontal="left" wrapText="1"/>
    </xf>
    <xf numFmtId="180" fontId="10" fillId="2" borderId="1" xfId="0" applyNumberFormat="1" applyFont="1" applyFill="1" applyBorder="1" applyAlignment="1">
      <alignment horizontal="center" wrapText="1"/>
    </xf>
    <xf numFmtId="2" fontId="1" fillId="2" borderId="1" xfId="0" applyNumberFormat="1" applyFont="1" applyFill="1" applyBorder="1" applyAlignment="1">
      <alignment wrapText="1"/>
    </xf>
    <xf numFmtId="180" fontId="4" fillId="2" borderId="1" xfId="0" applyNumberFormat="1" applyFont="1" applyFill="1" applyBorder="1" applyAlignment="1">
      <alignment wrapText="1"/>
    </xf>
    <xf numFmtId="180" fontId="2" fillId="2" borderId="1" xfId="0" applyNumberFormat="1" applyFont="1" applyFill="1" applyBorder="1" applyAlignment="1">
      <alignment wrapText="1"/>
    </xf>
    <xf numFmtId="180" fontId="3" fillId="15" borderId="1" xfId="0" applyNumberFormat="1" applyFont="1" applyFill="1" applyBorder="1" applyAlignment="1">
      <alignment wrapText="1"/>
    </xf>
    <xf numFmtId="181" fontId="3" fillId="0" borderId="1" xfId="0" applyNumberFormat="1" applyFont="1" applyFill="1" applyBorder="1" applyAlignment="1">
      <alignment horizontal="right"/>
    </xf>
    <xf numFmtId="178" fontId="3" fillId="2" borderId="1" xfId="0" applyNumberFormat="1" applyFont="1" applyFill="1" applyBorder="1" applyAlignment="1">
      <alignment horizontal="right"/>
    </xf>
    <xf numFmtId="181" fontId="3" fillId="2" borderId="1" xfId="1" applyNumberFormat="1" applyFont="1" applyFill="1" applyBorder="1" applyAlignment="1">
      <alignment horizontal="right"/>
    </xf>
    <xf numFmtId="183" fontId="3" fillId="4" borderId="1" xfId="1" applyNumberFormat="1" applyFont="1" applyFill="1" applyBorder="1" applyAlignment="1">
      <alignment horizontal="left" wrapText="1"/>
    </xf>
    <xf numFmtId="183" fontId="3" fillId="4" borderId="1" xfId="1" applyNumberFormat="1" applyFont="1" applyFill="1" applyBorder="1" applyAlignment="1">
      <alignment horizontal="right"/>
    </xf>
    <xf numFmtId="181" fontId="3" fillId="2" borderId="1" xfId="0" applyNumberFormat="1" applyFont="1" applyFill="1" applyBorder="1" applyAlignment="1">
      <alignment horizontal="left" wrapText="1"/>
    </xf>
    <xf numFmtId="176" fontId="1" fillId="2" borderId="1" xfId="1" applyNumberFormat="1" applyFont="1" applyFill="1" applyBorder="1"/>
    <xf numFmtId="176" fontId="6" fillId="2" borderId="1" xfId="1" applyNumberFormat="1" applyFont="1" applyFill="1" applyBorder="1" applyAlignment="1">
      <alignment wrapText="1"/>
    </xf>
    <xf numFmtId="178" fontId="6" fillId="15" borderId="1" xfId="0" applyNumberFormat="1" applyFont="1" applyFill="1" applyBorder="1" applyAlignment="1">
      <alignment wrapText="1"/>
    </xf>
    <xf numFmtId="178" fontId="6" fillId="2" borderId="1" xfId="0" applyNumberFormat="1" applyFont="1" applyFill="1" applyBorder="1" applyAlignment="1">
      <alignment wrapText="1"/>
    </xf>
    <xf numFmtId="179" fontId="1" fillId="2" borderId="1" xfId="0" applyNumberFormat="1" applyFont="1" applyFill="1" applyBorder="1"/>
    <xf numFmtId="179" fontId="6" fillId="2" borderId="1" xfId="0" applyNumberFormat="1" applyFont="1" applyFill="1" applyBorder="1"/>
    <xf numFmtId="179" fontId="3" fillId="4" borderId="1" xfId="0" applyNumberFormat="1" applyFont="1" applyFill="1" applyBorder="1" applyAlignment="1">
      <alignment horizontal="right"/>
    </xf>
    <xf numFmtId="180" fontId="6" fillId="2" borderId="1" xfId="0" applyNumberFormat="1" applyFont="1" applyFill="1" applyBorder="1" applyAlignment="1">
      <alignment wrapText="1"/>
    </xf>
    <xf numFmtId="177" fontId="1" fillId="2" borderId="1" xfId="1" applyNumberFormat="1" applyFont="1" applyFill="1" applyBorder="1"/>
    <xf numFmtId="2" fontId="6" fillId="11" borderId="1" xfId="0" applyNumberFormat="1" applyFont="1" applyFill="1" applyBorder="1" applyAlignment="1">
      <alignment wrapText="1"/>
    </xf>
    <xf numFmtId="2" fontId="16" fillId="2" borderId="1" xfId="0" applyNumberFormat="1" applyFont="1" applyFill="1" applyBorder="1"/>
    <xf numFmtId="183" fontId="0" fillId="2" borderId="1" xfId="0" applyNumberFormat="1" applyFont="1" applyFill="1" applyBorder="1"/>
    <xf numFmtId="186" fontId="0" fillId="2" borderId="1" xfId="1" applyNumberFormat="1" applyFont="1" applyFill="1" applyBorder="1"/>
    <xf numFmtId="181" fontId="0" fillId="2" borderId="1" xfId="1" applyNumberFormat="1" applyFont="1" applyFill="1" applyBorder="1"/>
    <xf numFmtId="183" fontId="0" fillId="2" borderId="1" xfId="1" applyNumberFormat="1" applyFont="1" applyFill="1" applyBorder="1"/>
    <xf numFmtId="180" fontId="10" fillId="11" borderId="1" xfId="0" applyNumberFormat="1" applyFont="1" applyFill="1" applyBorder="1" applyAlignment="1">
      <alignment horizontal="center" wrapText="1"/>
    </xf>
    <xf numFmtId="187" fontId="3" fillId="11" borderId="1" xfId="1" applyNumberFormat="1" applyFont="1" applyFill="1" applyBorder="1" applyAlignment="1">
      <alignment horizontal="left"/>
    </xf>
    <xf numFmtId="181" fontId="3" fillId="11" borderId="1" xfId="0" applyNumberFormat="1" applyFont="1" applyFill="1" applyBorder="1" applyAlignment="1">
      <alignment horizontal="center"/>
    </xf>
    <xf numFmtId="183" fontId="3" fillId="11" borderId="1" xfId="1" applyNumberFormat="1" applyFont="1" applyFill="1" applyBorder="1" applyAlignment="1">
      <alignment horizontal="left"/>
    </xf>
    <xf numFmtId="183" fontId="3" fillId="11" borderId="1" xfId="1" applyNumberFormat="1" applyFont="1" applyFill="1" applyBorder="1" applyAlignment="1">
      <alignment horizontal="center"/>
    </xf>
    <xf numFmtId="183" fontId="3" fillId="4" borderId="1" xfId="1" applyNumberFormat="1" applyFont="1" applyFill="1" applyBorder="1" applyAlignment="1">
      <alignment horizontal="center"/>
    </xf>
    <xf numFmtId="4" fontId="3" fillId="10" borderId="1" xfId="1" applyNumberFormat="1" applyFont="1" applyFill="1" applyBorder="1" applyAlignment="1">
      <alignment horizontal="left"/>
    </xf>
    <xf numFmtId="4" fontId="3" fillId="10" borderId="1" xfId="1" applyNumberFormat="1" applyFont="1" applyFill="1" applyBorder="1" applyAlignment="1">
      <alignment horizontal="right"/>
    </xf>
    <xf numFmtId="183" fontId="3" fillId="10" borderId="0" xfId="1" applyNumberFormat="1" applyFont="1" applyFill="1" applyBorder="1" applyAlignment="1">
      <alignment horizontal="left" wrapText="1"/>
    </xf>
    <xf numFmtId="183" fontId="3" fillId="10" borderId="0" xfId="1" applyNumberFormat="1" applyFont="1" applyFill="1" applyBorder="1" applyAlignment="1">
      <alignment horizontal="right"/>
    </xf>
    <xf numFmtId="180" fontId="0" fillId="2" borderId="1" xfId="0" applyNumberFormat="1" applyFont="1" applyFill="1" applyBorder="1"/>
    <xf numFmtId="183" fontId="3" fillId="4" borderId="1" xfId="3" applyNumberFormat="1" applyFont="1" applyFill="1" applyBorder="1" applyAlignment="1">
      <alignment horizontal="center"/>
    </xf>
    <xf numFmtId="180" fontId="3" fillId="18" borderId="1" xfId="0" applyNumberFormat="1" applyFont="1" applyFill="1" applyBorder="1" applyAlignment="1">
      <alignment horizontal="left"/>
    </xf>
    <xf numFmtId="183" fontId="3" fillId="18" borderId="1" xfId="1" applyNumberFormat="1" applyFont="1" applyFill="1" applyBorder="1" applyAlignment="1">
      <alignment horizontal="center"/>
    </xf>
    <xf numFmtId="180" fontId="12" fillId="6" borderId="1" xfId="0" applyNumberFormat="1" applyFont="1" applyFill="1" applyBorder="1" applyAlignment="1">
      <alignment horizontal="left"/>
    </xf>
    <xf numFmtId="183" fontId="3" fillId="6" borderId="1" xfId="1" applyNumberFormat="1" applyFont="1" applyFill="1" applyBorder="1" applyAlignment="1">
      <alignment horizontal="center"/>
    </xf>
    <xf numFmtId="180" fontId="3" fillId="6" borderId="1" xfId="0" applyNumberFormat="1" applyFont="1" applyFill="1" applyBorder="1"/>
    <xf numFmtId="180" fontId="3" fillId="6" borderId="1" xfId="0" applyNumberFormat="1" applyFont="1" applyFill="1" applyBorder="1" applyAlignment="1">
      <alignment horizontal="left"/>
    </xf>
    <xf numFmtId="11" fontId="3" fillId="6" borderId="1" xfId="0" applyNumberFormat="1" applyFont="1" applyFill="1" applyBorder="1" applyAlignment="1">
      <alignment horizontal="left"/>
    </xf>
    <xf numFmtId="11" fontId="3" fillId="6" borderId="1" xfId="1" applyNumberFormat="1" applyFont="1" applyFill="1" applyBorder="1" applyAlignment="1">
      <alignment horizontal="center"/>
    </xf>
    <xf numFmtId="190" fontId="3" fillId="6" borderId="1" xfId="1" applyNumberFormat="1" applyFont="1" applyFill="1" applyBorder="1" applyAlignment="1">
      <alignment horizontal="center"/>
    </xf>
    <xf numFmtId="180" fontId="5" fillId="2" borderId="1" xfId="0" applyNumberFormat="1" applyFont="1" applyFill="1" applyBorder="1" applyAlignment="1">
      <alignment horizontal="left" wrapText="1"/>
    </xf>
    <xf numFmtId="180" fontId="2" fillId="12" borderId="1" xfId="0" applyNumberFormat="1" applyFont="1" applyFill="1" applyBorder="1" applyAlignment="1">
      <alignment horizontal="left" wrapText="1"/>
    </xf>
    <xf numFmtId="4" fontId="3" fillId="10" borderId="1" xfId="1" applyNumberFormat="1" applyFont="1" applyFill="1" applyBorder="1" applyAlignment="1">
      <alignment horizontal="left" wrapText="1"/>
    </xf>
    <xf numFmtId="179" fontId="0" fillId="11" borderId="1" xfId="0" applyNumberFormat="1" applyFont="1" applyFill="1" applyBorder="1"/>
    <xf numFmtId="179" fontId="1" fillId="11" borderId="1" xfId="1" applyNumberFormat="1" applyFont="1" applyFill="1" applyBorder="1" applyAlignment="1">
      <alignment horizontal="center"/>
    </xf>
    <xf numFmtId="179" fontId="3" fillId="11" borderId="1" xfId="0" applyNumberFormat="1" applyFont="1" applyFill="1" applyBorder="1" applyAlignment="1">
      <alignment horizontal="center"/>
    </xf>
    <xf numFmtId="179" fontId="3" fillId="11" borderId="1" xfId="1" applyNumberFormat="1" applyFont="1" applyFill="1" applyBorder="1" applyAlignment="1">
      <alignment horizontal="center"/>
    </xf>
    <xf numFmtId="179" fontId="3" fillId="4" borderId="1" xfId="1" applyNumberFormat="1" applyFont="1" applyFill="1" applyBorder="1" applyAlignment="1">
      <alignment horizontal="center"/>
    </xf>
    <xf numFmtId="179" fontId="3" fillId="10" borderId="1" xfId="1" applyNumberFormat="1" applyFont="1" applyFill="1" applyBorder="1" applyAlignment="1">
      <alignment horizontal="right"/>
    </xf>
    <xf numFmtId="179" fontId="1" fillId="2" borderId="1" xfId="1" applyNumberFormat="1" applyFont="1" applyFill="1" applyBorder="1"/>
    <xf numFmtId="179" fontId="1" fillId="11" borderId="1" xfId="1" applyNumberFormat="1" applyFont="1" applyFill="1" applyBorder="1"/>
    <xf numFmtId="179" fontId="3" fillId="10" borderId="0" xfId="1" applyNumberFormat="1" applyFont="1" applyFill="1" applyBorder="1" applyAlignment="1">
      <alignment horizontal="right"/>
    </xf>
    <xf numFmtId="179" fontId="3" fillId="18" borderId="1" xfId="1" applyNumberFormat="1" applyFont="1" applyFill="1" applyBorder="1" applyAlignment="1">
      <alignment horizontal="center"/>
    </xf>
    <xf numFmtId="179" fontId="3" fillId="6" borderId="1" xfId="1" applyNumberFormat="1" applyFont="1" applyFill="1" applyBorder="1" applyAlignment="1">
      <alignment horizontal="center"/>
    </xf>
    <xf numFmtId="176" fontId="0" fillId="0" borderId="0" xfId="1" applyNumberFormat="1" applyFont="1"/>
    <xf numFmtId="177" fontId="0" fillId="0" borderId="0" xfId="1" applyNumberFormat="1" applyFont="1"/>
    <xf numFmtId="176" fontId="0" fillId="2" borderId="1" xfId="0" applyNumberFormat="1" applyFont="1" applyFill="1" applyBorder="1"/>
    <xf numFmtId="179" fontId="0" fillId="0" borderId="0" xfId="1" applyNumberFormat="1" applyFont="1"/>
    <xf numFmtId="179" fontId="0" fillId="2" borderId="1" xfId="1" applyNumberFormat="1" applyFont="1" applyFill="1" applyBorder="1"/>
    <xf numFmtId="1" fontId="13" fillId="7" borderId="1" xfId="0" applyNumberFormat="1" applyFont="1" applyFill="1" applyBorder="1" applyAlignment="1">
      <alignment wrapText="1"/>
    </xf>
    <xf numFmtId="1" fontId="1" fillId="7" borderId="1" xfId="0" applyNumberFormat="1" applyFont="1" applyFill="1" applyBorder="1" applyAlignment="1">
      <alignment horizontal="right"/>
    </xf>
    <xf numFmtId="0" fontId="1" fillId="7" borderId="0" xfId="0" applyFont="1" applyFill="1"/>
    <xf numFmtId="176" fontId="1" fillId="7" borderId="0" xfId="1" applyNumberFormat="1" applyFont="1" applyFill="1"/>
    <xf numFmtId="176" fontId="3" fillId="7" borderId="1" xfId="1" applyNumberFormat="1" applyFont="1" applyFill="1" applyBorder="1"/>
    <xf numFmtId="182" fontId="15" fillId="9" borderId="1" xfId="0" applyNumberFormat="1" applyFont="1" applyFill="1" applyBorder="1"/>
    <xf numFmtId="191" fontId="0" fillId="2" borderId="1" xfId="0" applyNumberFormat="1" applyFont="1" applyFill="1" applyBorder="1"/>
    <xf numFmtId="176" fontId="15" fillId="9" borderId="1" xfId="0" applyNumberFormat="1" applyFont="1" applyFill="1" applyBorder="1"/>
    <xf numFmtId="0" fontId="0" fillId="12" borderId="1" xfId="0" applyFont="1" applyFill="1" applyBorder="1"/>
    <xf numFmtId="1" fontId="6" fillId="4" borderId="1" xfId="0" applyNumberFormat="1" applyFont="1" applyFill="1" applyBorder="1"/>
    <xf numFmtId="0" fontId="1" fillId="4" borderId="1" xfId="0" applyFont="1" applyFill="1" applyBorder="1"/>
    <xf numFmtId="0" fontId="6" fillId="4" borderId="1" xfId="0" applyFont="1" applyFill="1" applyBorder="1"/>
    <xf numFmtId="182" fontId="1" fillId="4" borderId="1" xfId="0" applyNumberFormat="1" applyFont="1" applyFill="1" applyBorder="1"/>
    <xf numFmtId="1" fontId="17" fillId="4" borderId="1" xfId="0" applyNumberFormat="1" applyFont="1" applyFill="1" applyBorder="1" applyAlignment="1">
      <alignment wrapText="1"/>
    </xf>
    <xf numFmtId="0" fontId="2" fillId="4" borderId="1" xfId="0" applyFont="1" applyFill="1" applyBorder="1"/>
    <xf numFmtId="176" fontId="1" fillId="4" borderId="0" xfId="1" applyNumberFormat="1" applyFont="1" applyFill="1"/>
    <xf numFmtId="176" fontId="3" fillId="4" borderId="1" xfId="1" applyNumberFormat="1" applyFont="1" applyFill="1" applyBorder="1"/>
    <xf numFmtId="176" fontId="1" fillId="4" borderId="1" xfId="0" applyNumberFormat="1" applyFont="1" applyFill="1" applyBorder="1"/>
    <xf numFmtId="176" fontId="1" fillId="4" borderId="0" xfId="3" applyNumberFormat="1" applyFont="1" applyFill="1"/>
    <xf numFmtId="10" fontId="1" fillId="4" borderId="1" xfId="2" applyNumberFormat="1" applyFont="1" applyFill="1" applyBorder="1"/>
    <xf numFmtId="0" fontId="18" fillId="4" borderId="1" xfId="0" applyFont="1" applyFill="1" applyBorder="1"/>
    <xf numFmtId="16" fontId="1" fillId="4" borderId="1" xfId="0" applyNumberFormat="1" applyFont="1" applyFill="1" applyBorder="1"/>
    <xf numFmtId="192" fontId="1" fillId="4" borderId="1" xfId="2" applyNumberFormat="1" applyFont="1" applyFill="1" applyBorder="1"/>
    <xf numFmtId="177" fontId="1" fillId="4" borderId="1" xfId="0" applyNumberFormat="1" applyFont="1" applyFill="1" applyBorder="1"/>
    <xf numFmtId="187" fontId="1" fillId="4" borderId="1" xfId="0" applyNumberFormat="1" applyFont="1" applyFill="1" applyBorder="1"/>
    <xf numFmtId="176" fontId="6" fillId="4" borderId="0" xfId="3" applyNumberFormat="1" applyFont="1" applyFill="1"/>
    <xf numFmtId="192" fontId="6" fillId="4" borderId="1" xfId="2" applyNumberFormat="1" applyFont="1" applyFill="1" applyBorder="1"/>
    <xf numFmtId="177" fontId="6" fillId="4" borderId="1" xfId="0" applyNumberFormat="1" applyFont="1" applyFill="1" applyBorder="1"/>
    <xf numFmtId="187" fontId="6" fillId="4" borderId="1" xfId="0" applyNumberFormat="1" applyFont="1" applyFill="1" applyBorder="1"/>
    <xf numFmtId="176" fontId="6" fillId="4" borderId="1" xfId="0" applyNumberFormat="1" applyFont="1" applyFill="1" applyBorder="1"/>
    <xf numFmtId="176" fontId="3" fillId="4" borderId="1" xfId="3" applyNumberFormat="1" applyFont="1" applyFill="1" applyBorder="1"/>
    <xf numFmtId="179" fontId="1" fillId="4" borderId="1" xfId="0" applyNumberFormat="1" applyFont="1" applyFill="1" applyBorder="1"/>
    <xf numFmtId="182" fontId="1" fillId="4" borderId="0" xfId="3" applyNumberFormat="1" applyFont="1" applyFill="1"/>
    <xf numFmtId="182" fontId="3" fillId="4" borderId="1" xfId="3" applyNumberFormat="1" applyFont="1" applyFill="1" applyBorder="1"/>
    <xf numFmtId="177" fontId="3" fillId="4" borderId="1" xfId="0" applyNumberFormat="1" applyFont="1" applyFill="1" applyBorder="1"/>
    <xf numFmtId="192" fontId="3" fillId="4" borderId="1" xfId="0" applyNumberFormat="1" applyFont="1" applyFill="1" applyBorder="1"/>
    <xf numFmtId="176" fontId="3" fillId="4" borderId="1" xfId="0" applyNumberFormat="1" applyFont="1" applyFill="1" applyBorder="1"/>
    <xf numFmtId="177" fontId="0" fillId="0" borderId="0" xfId="3" applyNumberFormat="1" applyFont="1"/>
    <xf numFmtId="0" fontId="14" fillId="0" borderId="0" xfId="0" applyFont="1"/>
    <xf numFmtId="177" fontId="14" fillId="0" borderId="0" xfId="3" applyNumberFormat="1" applyFont="1"/>
    <xf numFmtId="183" fontId="47" fillId="11" borderId="0" xfId="3" applyNumberFormat="1" applyFont="1" applyFill="1"/>
    <xf numFmtId="0" fontId="0" fillId="9" borderId="0" xfId="0" applyFont="1" applyFill="1"/>
    <xf numFmtId="0" fontId="0" fillId="12" borderId="0" xfId="0" applyFont="1" applyFill="1"/>
    <xf numFmtId="0" fontId="0" fillId="0" borderId="0" xfId="0" applyAlignment="1">
      <alignment wrapText="1"/>
    </xf>
    <xf numFmtId="0" fontId="48" fillId="0" borderId="0" xfId="0" applyFont="1"/>
    <xf numFmtId="0" fontId="19" fillId="0" borderId="0" xfId="0" applyFont="1"/>
    <xf numFmtId="183" fontId="0" fillId="0" borderId="0" xfId="0" applyNumberFormat="1"/>
    <xf numFmtId="4" fontId="0" fillId="0" borderId="0" xfId="0" applyNumberFormat="1"/>
    <xf numFmtId="0" fontId="20" fillId="0" borderId="0" xfId="0" applyFont="1"/>
    <xf numFmtId="0" fontId="21" fillId="0" borderId="0" xfId="0" applyFont="1"/>
    <xf numFmtId="0" fontId="49" fillId="0" borderId="0" xfId="0" applyFont="1"/>
    <xf numFmtId="177" fontId="50" fillId="0" borderId="0" xfId="3" applyNumberFormat="1" applyFont="1"/>
    <xf numFmtId="0" fontId="40" fillId="0" borderId="0" xfId="0" applyFont="1"/>
    <xf numFmtId="0" fontId="22" fillId="0" borderId="0" xfId="0" applyFont="1"/>
    <xf numFmtId="4" fontId="14" fillId="0" borderId="0" xfId="0" applyNumberFormat="1" applyFont="1"/>
    <xf numFmtId="180" fontId="0" fillId="0" borderId="0" xfId="0" applyNumberFormat="1" applyFont="1"/>
    <xf numFmtId="193" fontId="0" fillId="0" borderId="0" xfId="0" applyNumberFormat="1"/>
    <xf numFmtId="2" fontId="0" fillId="0" borderId="0" xfId="0" applyNumberFormat="1"/>
    <xf numFmtId="1" fontId="0" fillId="0" borderId="0" xfId="0" applyNumberFormat="1"/>
    <xf numFmtId="178" fontId="0" fillId="0" borderId="0" xfId="0" applyNumberFormat="1"/>
    <xf numFmtId="180" fontId="0" fillId="0" borderId="0" xfId="0" applyNumberFormat="1"/>
    <xf numFmtId="187" fontId="0" fillId="0" borderId="0" xfId="3" applyNumberFormat="1" applyFont="1"/>
    <xf numFmtId="194" fontId="0" fillId="0" borderId="0" xfId="3" applyNumberFormat="1" applyFont="1"/>
    <xf numFmtId="178" fontId="14" fillId="0" borderId="0" xfId="0" applyNumberFormat="1" applyFont="1"/>
    <xf numFmtId="181" fontId="14" fillId="0" borderId="0" xfId="0" applyNumberFormat="1" applyFont="1"/>
    <xf numFmtId="2" fontId="14" fillId="0" borderId="0" xfId="0" applyNumberFormat="1" applyFont="1"/>
    <xf numFmtId="180" fontId="14" fillId="0" borderId="0" xfId="0" applyNumberFormat="1" applyFont="1"/>
    <xf numFmtId="176" fontId="0" fillId="0" borderId="0" xfId="0" applyNumberFormat="1"/>
    <xf numFmtId="177" fontId="23" fillId="0" borderId="0" xfId="1" applyNumberFormat="1" applyFont="1"/>
    <xf numFmtId="182" fontId="0" fillId="0" borderId="0" xfId="1" applyNumberFormat="1" applyFont="1"/>
    <xf numFmtId="176" fontId="14" fillId="0" borderId="0" xfId="1" applyNumberFormat="1" applyFont="1"/>
    <xf numFmtId="0" fontId="0" fillId="15" borderId="0" xfId="0" applyFont="1" applyFill="1"/>
    <xf numFmtId="4" fontId="0" fillId="15" borderId="0" xfId="0" applyNumberFormat="1" applyFill="1"/>
    <xf numFmtId="4" fontId="0" fillId="9" borderId="0" xfId="0" applyNumberFormat="1" applyFill="1"/>
    <xf numFmtId="4" fontId="0" fillId="0" borderId="0" xfId="0" applyNumberFormat="1" applyFont="1"/>
    <xf numFmtId="177" fontId="47" fillId="9" borderId="0" xfId="1" applyNumberFormat="1" applyFont="1" applyFill="1"/>
    <xf numFmtId="4" fontId="24" fillId="0" borderId="0" xfId="0" applyNumberFormat="1" applyFont="1"/>
    <xf numFmtId="4" fontId="25" fillId="0" borderId="0" xfId="0" applyNumberFormat="1" applyFont="1"/>
    <xf numFmtId="4" fontId="0" fillId="12" borderId="0" xfId="0" applyNumberFormat="1" applyFont="1" applyFill="1"/>
    <xf numFmtId="4" fontId="0" fillId="7" borderId="0" xfId="0" applyNumberFormat="1" applyFill="1"/>
    <xf numFmtId="183" fontId="0" fillId="12" borderId="0" xfId="0" applyNumberFormat="1" applyFont="1" applyFill="1"/>
    <xf numFmtId="183" fontId="0" fillId="9" borderId="0" xfId="0" applyNumberFormat="1" applyFill="1"/>
    <xf numFmtId="0" fontId="26" fillId="0" borderId="0" xfId="0" applyFont="1"/>
    <xf numFmtId="0" fontId="0" fillId="9" borderId="4" xfId="0" applyFont="1" applyFill="1" applyBorder="1" applyAlignment="1">
      <alignment wrapText="1"/>
    </xf>
    <xf numFmtId="0" fontId="0" fillId="9" borderId="5" xfId="0" applyFont="1" applyFill="1" applyBorder="1" applyAlignment="1">
      <alignment horizontal="center" vertical="center" wrapText="1"/>
    </xf>
    <xf numFmtId="0" fontId="0" fillId="9" borderId="6" xfId="0" applyFont="1" applyFill="1" applyBorder="1"/>
    <xf numFmtId="0" fontId="0" fillId="9" borderId="6" xfId="0" applyFill="1" applyBorder="1" applyAlignment="1">
      <alignment horizontal="right" vertical="center"/>
    </xf>
    <xf numFmtId="0" fontId="0" fillId="9" borderId="0" xfId="0" applyFill="1" applyBorder="1" applyAlignment="1">
      <alignment horizontal="right" vertical="center"/>
    </xf>
    <xf numFmtId="0" fontId="0" fillId="9" borderId="7" xfId="0" applyFont="1" applyFill="1" applyBorder="1"/>
    <xf numFmtId="0" fontId="0" fillId="9" borderId="7" xfId="0" applyFill="1" applyBorder="1" applyAlignment="1">
      <alignment horizontal="right" vertical="center"/>
    </xf>
    <xf numFmtId="0" fontId="0" fillId="9" borderId="2" xfId="0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11" borderId="0" xfId="0" applyFont="1" applyFill="1" applyBorder="1"/>
    <xf numFmtId="0" fontId="0" fillId="0" borderId="0" xfId="0" applyFont="1" applyAlignment="1">
      <alignment wrapText="1"/>
    </xf>
    <xf numFmtId="176" fontId="47" fillId="9" borderId="0" xfId="3" applyNumberFormat="1" applyFont="1" applyFill="1" applyBorder="1" applyAlignment="1">
      <alignment horizontal="right" vertical="center"/>
    </xf>
    <xf numFmtId="0" fontId="0" fillId="9" borderId="8" xfId="0" applyFont="1" applyFill="1" applyBorder="1" applyAlignment="1">
      <alignment horizontal="left" vertical="center" wrapText="1"/>
    </xf>
    <xf numFmtId="0" fontId="0" fillId="9" borderId="8" xfId="0" applyFont="1" applyFill="1" applyBorder="1" applyAlignment="1">
      <alignment horizontal="right" vertical="center"/>
    </xf>
    <xf numFmtId="176" fontId="47" fillId="9" borderId="2" xfId="3" applyNumberFormat="1" applyFont="1" applyFill="1" applyBorder="1" applyAlignment="1">
      <alignment horizontal="right" vertical="center"/>
    </xf>
    <xf numFmtId="0" fontId="0" fillId="9" borderId="9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4" fontId="21" fillId="0" borderId="0" xfId="0" applyNumberFormat="1" applyFont="1"/>
    <xf numFmtId="185" fontId="0" fillId="0" borderId="0" xfId="1" applyNumberFormat="1" applyFont="1"/>
    <xf numFmtId="195" fontId="0" fillId="0" borderId="0" xfId="2" applyNumberFormat="1" applyFont="1"/>
    <xf numFmtId="196" fontId="0" fillId="0" borderId="0" xfId="2" applyNumberFormat="1" applyFont="1"/>
    <xf numFmtId="196" fontId="0" fillId="0" borderId="0" xfId="0" applyNumberFormat="1"/>
    <xf numFmtId="10" fontId="0" fillId="0" borderId="0" xfId="2" applyNumberFormat="1" applyFont="1"/>
    <xf numFmtId="0" fontId="0" fillId="11" borderId="0" xfId="0" applyFill="1"/>
    <xf numFmtId="0" fontId="23" fillId="0" borderId="0" xfId="0" applyFont="1"/>
    <xf numFmtId="0" fontId="0" fillId="15" borderId="0" xfId="0" applyFill="1"/>
    <xf numFmtId="1" fontId="1" fillId="7" borderId="1" xfId="0" applyNumberFormat="1" applyFont="1" applyFill="1" applyBorder="1"/>
    <xf numFmtId="0" fontId="0" fillId="7" borderId="0" xfId="0" applyFill="1"/>
    <xf numFmtId="177" fontId="47" fillId="7" borderId="0" xfId="1" applyNumberFormat="1" applyFont="1" applyFill="1"/>
    <xf numFmtId="187" fontId="47" fillId="15" borderId="0" xfId="1" applyNumberFormat="1" applyFont="1" applyFill="1"/>
    <xf numFmtId="176" fontId="51" fillId="19" borderId="0" xfId="1" applyNumberFormat="1" applyFont="1" applyFill="1"/>
    <xf numFmtId="177" fontId="47" fillId="8" borderId="0" xfId="1" applyNumberFormat="1" applyFont="1" applyFill="1"/>
    <xf numFmtId="194" fontId="47" fillId="8" borderId="0" xfId="1" applyNumberFormat="1" applyFont="1" applyFill="1"/>
    <xf numFmtId="177" fontId="47" fillId="11" borderId="0" xfId="1" applyNumberFormat="1" applyFont="1" applyFill="1"/>
    <xf numFmtId="177" fontId="52" fillId="11" borderId="0" xfId="1" applyNumberFormat="1" applyFont="1" applyFill="1"/>
    <xf numFmtId="177" fontId="47" fillId="15" borderId="0" xfId="1" applyNumberFormat="1" applyFont="1" applyFill="1"/>
    <xf numFmtId="177" fontId="47" fillId="19" borderId="0" xfId="1" applyNumberFormat="1" applyFont="1" applyFill="1"/>
    <xf numFmtId="196" fontId="47" fillId="11" borderId="0" xfId="2" applyNumberFormat="1" applyFont="1" applyFill="1"/>
    <xf numFmtId="10" fontId="0" fillId="0" borderId="0" xfId="0" applyNumberFormat="1"/>
    <xf numFmtId="10" fontId="47" fillId="9" borderId="0" xfId="2" applyNumberFormat="1" applyFont="1" applyFill="1"/>
    <xf numFmtId="2" fontId="0" fillId="9" borderId="0" xfId="0" applyNumberFormat="1" applyFill="1"/>
    <xf numFmtId="197" fontId="0" fillId="0" borderId="0" xfId="1" applyNumberFormat="1" applyFont="1"/>
    <xf numFmtId="196" fontId="47" fillId="9" borderId="0" xfId="2" applyNumberFormat="1" applyFont="1" applyFill="1"/>
    <xf numFmtId="194" fontId="0" fillId="0" borderId="0" xfId="1" applyNumberFormat="1" applyFont="1"/>
    <xf numFmtId="10" fontId="47" fillId="9" borderId="0" xfId="3" applyNumberFormat="1" applyFont="1" applyFill="1"/>
    <xf numFmtId="176" fontId="0" fillId="0" borderId="0" xfId="3" applyNumberFormat="1" applyFont="1"/>
    <xf numFmtId="192" fontId="0" fillId="0" borderId="0" xfId="2" applyNumberFormat="1" applyFont="1"/>
    <xf numFmtId="1" fontId="0" fillId="0" borderId="0" xfId="1" applyNumberFormat="1" applyFont="1"/>
    <xf numFmtId="0" fontId="0" fillId="11" borderId="0" xfId="0" applyFill="1" applyAlignment="1">
      <alignment wrapText="1"/>
    </xf>
    <xf numFmtId="9" fontId="0" fillId="0" borderId="0" xfId="2" applyNumberFormat="1" applyFont="1"/>
    <xf numFmtId="10" fontId="47" fillId="11" borderId="0" xfId="2" applyNumberFormat="1" applyFont="1" applyFill="1"/>
    <xf numFmtId="195" fontId="0" fillId="0" borderId="0" xfId="0" applyNumberFormat="1"/>
    <xf numFmtId="14" fontId="0" fillId="0" borderId="0" xfId="0" applyNumberFormat="1" applyFont="1" applyAlignment="1">
      <alignment wrapText="1"/>
    </xf>
    <xf numFmtId="0" fontId="0" fillId="9" borderId="0" xfId="0" applyFont="1" applyFill="1" applyAlignment="1">
      <alignment wrapText="1"/>
    </xf>
    <xf numFmtId="0" fontId="0" fillId="11" borderId="0" xfId="0" applyFont="1" applyFill="1" applyAlignment="1">
      <alignment wrapText="1"/>
    </xf>
    <xf numFmtId="187" fontId="47" fillId="11" borderId="0" xfId="1" applyNumberFormat="1" applyFont="1" applyFill="1"/>
    <xf numFmtId="187" fontId="0" fillId="11" borderId="0" xfId="0" applyNumberFormat="1" applyFill="1"/>
    <xf numFmtId="187" fontId="0" fillId="0" borderId="0" xfId="1" applyNumberFormat="1" applyFont="1"/>
    <xf numFmtId="187" fontId="47" fillId="9" borderId="0" xfId="1" applyNumberFormat="1" applyFont="1" applyFill="1"/>
    <xf numFmtId="176" fontId="47" fillId="11" borderId="0" xfId="1" applyNumberFormat="1" applyFont="1" applyFill="1"/>
    <xf numFmtId="2" fontId="0" fillId="11" borderId="0" xfId="0" applyNumberFormat="1" applyFill="1"/>
    <xf numFmtId="176" fontId="47" fillId="9" borderId="0" xfId="1" applyNumberFormat="1" applyFont="1" applyFill="1"/>
    <xf numFmtId="180" fontId="0" fillId="11" borderId="0" xfId="0" applyNumberFormat="1" applyFill="1"/>
    <xf numFmtId="194" fontId="47" fillId="11" borderId="0" xfId="1" applyNumberFormat="1" applyFont="1" applyFill="1"/>
    <xf numFmtId="182" fontId="47" fillId="11" borderId="0" xfId="1" applyNumberFormat="1" applyFont="1" applyFill="1"/>
    <xf numFmtId="177" fontId="0" fillId="0" borderId="0" xfId="0" applyNumberFormat="1"/>
    <xf numFmtId="177" fontId="0" fillId="11" borderId="0" xfId="0" applyNumberFormat="1" applyFill="1"/>
    <xf numFmtId="193" fontId="47" fillId="11" borderId="0" xfId="1" applyNumberFormat="1" applyFont="1" applyFill="1"/>
    <xf numFmtId="0" fontId="0" fillId="11" borderId="0" xfId="0" applyFont="1" applyFill="1"/>
    <xf numFmtId="182" fontId="0" fillId="11" borderId="0" xfId="0" applyNumberFormat="1" applyFill="1"/>
    <xf numFmtId="182" fontId="47" fillId="9" borderId="0" xfId="1" applyNumberFormat="1" applyFont="1" applyFill="1"/>
    <xf numFmtId="0" fontId="0" fillId="9" borderId="0" xfId="0" applyFill="1"/>
    <xf numFmtId="176" fontId="0" fillId="9" borderId="0" xfId="0" applyNumberFormat="1" applyFill="1"/>
    <xf numFmtId="10" fontId="47" fillId="11" borderId="0" xfId="2" applyNumberFormat="1" applyFont="1" applyFill="1" applyAlignment="1">
      <alignment horizontal="left"/>
    </xf>
    <xf numFmtId="10" fontId="47" fillId="9" borderId="0" xfId="2" applyNumberFormat="1" applyFont="1" applyFill="1" applyAlignment="1">
      <alignment horizontal="left"/>
    </xf>
    <xf numFmtId="10" fontId="0" fillId="0" borderId="0" xfId="2" applyNumberFormat="1" applyFont="1" applyAlignment="1">
      <alignment horizontal="left"/>
    </xf>
    <xf numFmtId="0" fontId="0" fillId="0" borderId="10" xfId="0" applyBorder="1"/>
    <xf numFmtId="0" fontId="0" fillId="0" borderId="3" xfId="0" applyBorder="1"/>
    <xf numFmtId="0" fontId="0" fillId="0" borderId="3" xfId="0" applyFont="1" applyBorder="1"/>
    <xf numFmtId="0" fontId="0" fillId="0" borderId="11" xfId="0" applyFont="1" applyBorder="1"/>
    <xf numFmtId="10" fontId="0" fillId="0" borderId="6" xfId="2" applyNumberFormat="1" applyFont="1" applyBorder="1"/>
    <xf numFmtId="10" fontId="0" fillId="0" borderId="0" xfId="2" applyNumberFormat="1" applyFont="1" applyBorder="1"/>
    <xf numFmtId="10" fontId="0" fillId="0" borderId="8" xfId="2" applyNumberFormat="1" applyFont="1" applyBorder="1"/>
    <xf numFmtId="0" fontId="0" fillId="0" borderId="6" xfId="0" applyFont="1" applyBorder="1"/>
    <xf numFmtId="0" fontId="0" fillId="0" borderId="0" xfId="0" applyBorder="1"/>
    <xf numFmtId="10" fontId="14" fillId="0" borderId="0" xfId="2" applyNumberFormat="1" applyFont="1" applyBorder="1"/>
    <xf numFmtId="10" fontId="14" fillId="0" borderId="8" xfId="2" applyNumberFormat="1" applyFont="1" applyBorder="1"/>
    <xf numFmtId="0" fontId="0" fillId="0" borderId="7" xfId="0" applyFont="1" applyBorder="1"/>
    <xf numFmtId="10" fontId="14" fillId="0" borderId="2" xfId="2" applyNumberFormat="1" applyFont="1" applyBorder="1"/>
    <xf numFmtId="10" fontId="14" fillId="0" borderId="9" xfId="2" applyNumberFormat="1" applyFont="1" applyBorder="1"/>
    <xf numFmtId="187" fontId="0" fillId="0" borderId="0" xfId="0" applyNumberFormat="1"/>
    <xf numFmtId="0" fontId="27" fillId="0" borderId="0" xfId="0" applyFont="1"/>
    <xf numFmtId="176" fontId="23" fillId="15" borderId="0" xfId="1" applyNumberFormat="1" applyFont="1" applyFill="1"/>
    <xf numFmtId="176" fontId="47" fillId="15" borderId="0" xfId="1" applyNumberFormat="1" applyFont="1" applyFill="1"/>
    <xf numFmtId="0" fontId="0" fillId="0" borderId="0" xfId="0" applyFill="1"/>
    <xf numFmtId="194" fontId="0" fillId="0" borderId="0" xfId="0" applyNumberFormat="1"/>
    <xf numFmtId="176" fontId="15" fillId="0" borderId="0" xfId="1" applyNumberFormat="1" applyFont="1" applyAlignment="1">
      <alignment wrapText="1"/>
    </xf>
    <xf numFmtId="0" fontId="23" fillId="15" borderId="0" xfId="0" applyFont="1" applyFill="1"/>
    <xf numFmtId="194" fontId="0" fillId="15" borderId="0" xfId="0" applyNumberFormat="1" applyFill="1"/>
    <xf numFmtId="180" fontId="3" fillId="7" borderId="1" xfId="0" applyNumberFormat="1" applyFont="1" applyFill="1" applyBorder="1"/>
    <xf numFmtId="176" fontId="1" fillId="7" borderId="0" xfId="1" applyNumberFormat="1" applyFont="1" applyFill="1" applyBorder="1"/>
    <xf numFmtId="180" fontId="3" fillId="7" borderId="0" xfId="0" applyNumberFormat="1" applyFont="1" applyFill="1" applyBorder="1"/>
    <xf numFmtId="177" fontId="1" fillId="7" borderId="0" xfId="1" applyNumberFormat="1" applyFont="1" applyFill="1" applyBorder="1"/>
    <xf numFmtId="177" fontId="3" fillId="7" borderId="1" xfId="1" applyNumberFormat="1" applyFont="1" applyFill="1" applyBorder="1"/>
    <xf numFmtId="187" fontId="1" fillId="15" borderId="0" xfId="1" applyNumberFormat="1" applyFont="1" applyFill="1"/>
    <xf numFmtId="187" fontId="3" fillId="15" borderId="1" xfId="1" applyNumberFormat="1" applyFont="1" applyFill="1" applyBorder="1"/>
    <xf numFmtId="198" fontId="47" fillId="7" borderId="0" xfId="1" applyNumberFormat="1" applyFont="1" applyFill="1"/>
    <xf numFmtId="176" fontId="53" fillId="19" borderId="1" xfId="1" applyNumberFormat="1" applyFont="1" applyFill="1" applyBorder="1"/>
    <xf numFmtId="194" fontId="3" fillId="8" borderId="1" xfId="1" applyNumberFormat="1" applyFont="1" applyFill="1" applyBorder="1"/>
    <xf numFmtId="177" fontId="3" fillId="8" borderId="1" xfId="1" applyNumberFormat="1" applyFont="1" applyFill="1" applyBorder="1"/>
    <xf numFmtId="177" fontId="3" fillId="11" borderId="1" xfId="1" applyNumberFormat="1" applyFont="1" applyFill="1" applyBorder="1"/>
    <xf numFmtId="177" fontId="54" fillId="11" borderId="1" xfId="1" applyNumberFormat="1" applyFont="1" applyFill="1" applyBorder="1"/>
    <xf numFmtId="177" fontId="3" fillId="15" borderId="1" xfId="1" applyNumberFormat="1" applyFont="1" applyFill="1" applyBorder="1"/>
    <xf numFmtId="177" fontId="3" fillId="19" borderId="1" xfId="1" applyNumberFormat="1" applyFont="1" applyFill="1" applyBorder="1"/>
    <xf numFmtId="0" fontId="0" fillId="12" borderId="0" xfId="0" applyFill="1"/>
    <xf numFmtId="0" fontId="55" fillId="0" borderId="0" xfId="0" applyFont="1"/>
    <xf numFmtId="0" fontId="28" fillId="0" borderId="0" xfId="0" applyFont="1"/>
    <xf numFmtId="1" fontId="3" fillId="11" borderId="0" xfId="0" applyNumberFormat="1" applyFont="1" applyFill="1" applyBorder="1"/>
    <xf numFmtId="1" fontId="12" fillId="11" borderId="0" xfId="0" applyNumberFormat="1" applyFont="1" applyFill="1" applyBorder="1"/>
    <xf numFmtId="176" fontId="3" fillId="11" borderId="0" xfId="1" applyNumberFormat="1" applyFont="1" applyFill="1" applyBorder="1"/>
    <xf numFmtId="180" fontId="12" fillId="11" borderId="0" xfId="0" applyNumberFormat="1" applyFont="1" applyFill="1" applyBorder="1"/>
    <xf numFmtId="179" fontId="3" fillId="11" borderId="0" xfId="0" applyNumberFormat="1" applyFont="1" applyFill="1" applyBorder="1"/>
    <xf numFmtId="2" fontId="3" fillId="11" borderId="0" xfId="0" applyNumberFormat="1" applyFont="1" applyFill="1" applyBorder="1"/>
    <xf numFmtId="180" fontId="3" fillId="11" borderId="0" xfId="0" applyNumberFormat="1" applyFont="1" applyFill="1" applyBorder="1" applyAlignment="1">
      <alignment horizontal="left"/>
    </xf>
    <xf numFmtId="182" fontId="4" fillId="11" borderId="0" xfId="1" applyNumberFormat="1" applyFont="1" applyFill="1" applyBorder="1"/>
    <xf numFmtId="180" fontId="4" fillId="11" borderId="0" xfId="0" applyNumberFormat="1" applyFont="1" applyFill="1" applyBorder="1"/>
    <xf numFmtId="180" fontId="3" fillId="11" borderId="0" xfId="0" applyNumberFormat="1" applyFont="1" applyFill="1" applyBorder="1" applyAlignment="1">
      <alignment wrapText="1"/>
    </xf>
    <xf numFmtId="2" fontId="3" fillId="11" borderId="0" xfId="0" applyNumberFormat="1" applyFont="1" applyFill="1" applyBorder="1" applyAlignment="1">
      <alignment wrapText="1"/>
    </xf>
    <xf numFmtId="180" fontId="3" fillId="11" borderId="0" xfId="0" applyNumberFormat="1" applyFont="1" applyFill="1" applyBorder="1" applyAlignment="1"/>
    <xf numFmtId="180" fontId="3" fillId="11" borderId="0" xfId="0" applyNumberFormat="1" applyFont="1" applyFill="1" applyBorder="1"/>
    <xf numFmtId="0" fontId="12" fillId="9" borderId="0" xfId="0" applyFont="1" applyFill="1"/>
    <xf numFmtId="0" fontId="3" fillId="9" borderId="0" xfId="0" applyFont="1" applyFill="1"/>
    <xf numFmtId="0" fontId="3" fillId="15" borderId="0" xfId="0" applyFont="1" applyFill="1"/>
    <xf numFmtId="0" fontId="8" fillId="0" borderId="0" xfId="0" applyFont="1"/>
    <xf numFmtId="0" fontId="17" fillId="0" borderId="0" xfId="0" applyFont="1"/>
    <xf numFmtId="193" fontId="3" fillId="9" borderId="0" xfId="3" applyNumberFormat="1" applyFont="1" applyFill="1"/>
    <xf numFmtId="3" fontId="3" fillId="9" borderId="0" xfId="3" applyNumberFormat="1" applyFont="1" applyFill="1"/>
    <xf numFmtId="180" fontId="3" fillId="9" borderId="0" xfId="0" applyNumberFormat="1" applyFont="1" applyFill="1"/>
    <xf numFmtId="0" fontId="12" fillId="0" borderId="0" xfId="0" applyFont="1"/>
    <xf numFmtId="193" fontId="3" fillId="9" borderId="0" xfId="0" applyNumberFormat="1" applyFont="1" applyFill="1"/>
    <xf numFmtId="0" fontId="12" fillId="11" borderId="0" xfId="0" applyFont="1" applyFill="1"/>
    <xf numFmtId="0" fontId="2" fillId="9" borderId="0" xfId="0" applyFont="1" applyFill="1"/>
    <xf numFmtId="181" fontId="3" fillId="0" borderId="0" xfId="0" applyNumberFormat="1" applyFont="1"/>
    <xf numFmtId="178" fontId="0" fillId="9" borderId="0" xfId="0" applyNumberFormat="1" applyFill="1"/>
    <xf numFmtId="0" fontId="17" fillId="9" borderId="0" xfId="0" applyFont="1" applyFill="1"/>
    <xf numFmtId="0" fontId="3" fillId="11" borderId="0" xfId="0" applyFont="1" applyFill="1"/>
    <xf numFmtId="184" fontId="3" fillId="11" borderId="0" xfId="0" applyNumberFormat="1" applyFont="1" applyFill="1" applyBorder="1"/>
    <xf numFmtId="182" fontId="3" fillId="11" borderId="0" xfId="1" applyNumberFormat="1" applyFont="1" applyFill="1"/>
    <xf numFmtId="182" fontId="3" fillId="9" borderId="0" xfId="1" applyNumberFormat="1" applyFont="1" applyFill="1"/>
    <xf numFmtId="180" fontId="3" fillId="0" borderId="0" xfId="0" applyNumberFormat="1" applyFont="1" applyAlignment="1">
      <alignment horizontal="left"/>
    </xf>
    <xf numFmtId="193" fontId="3" fillId="11" borderId="0" xfId="0" applyNumberFormat="1" applyFont="1" applyFill="1"/>
    <xf numFmtId="0" fontId="18" fillId="11" borderId="0" xfId="0" applyFont="1" applyFill="1"/>
    <xf numFmtId="0" fontId="12" fillId="15" borderId="0" xfId="0" applyFont="1" applyFill="1"/>
    <xf numFmtId="193" fontId="3" fillId="0" borderId="0" xfId="0" applyNumberFormat="1" applyFont="1"/>
    <xf numFmtId="180" fontId="3" fillId="0" borderId="0" xfId="0" applyNumberFormat="1" applyFont="1"/>
    <xf numFmtId="192" fontId="3" fillId="0" borderId="0" xfId="2" applyNumberFormat="1" applyFont="1"/>
    <xf numFmtId="180" fontId="12" fillId="11" borderId="0" xfId="0" applyNumberFormat="1" applyFont="1" applyFill="1" applyBorder="1" applyAlignment="1">
      <alignment wrapText="1"/>
    </xf>
    <xf numFmtId="184" fontId="3" fillId="0" borderId="0" xfId="0" applyNumberFormat="1" applyFont="1"/>
    <xf numFmtId="185" fontId="3" fillId="0" borderId="0" xfId="1" applyNumberFormat="1" applyFont="1"/>
    <xf numFmtId="193" fontId="3" fillId="0" borderId="0" xfId="1" applyNumberFormat="1" applyFont="1"/>
    <xf numFmtId="199" fontId="3" fillId="0" borderId="0" xfId="0" applyNumberFormat="1" applyFont="1"/>
    <xf numFmtId="178" fontId="3" fillId="11" borderId="0" xfId="0" applyNumberFormat="1" applyFont="1" applyFill="1" applyBorder="1" applyAlignment="1">
      <alignment wrapText="1"/>
    </xf>
    <xf numFmtId="2" fontId="3" fillId="11" borderId="0" xfId="0" applyNumberFormat="1" applyFont="1" applyFill="1" applyBorder="1" applyAlignment="1">
      <alignment horizontal="right"/>
    </xf>
    <xf numFmtId="0" fontId="3" fillId="11" borderId="0" xfId="0" applyFont="1" applyFill="1" applyBorder="1"/>
    <xf numFmtId="180" fontId="4" fillId="11" borderId="0" xfId="0" applyNumberFormat="1" applyFont="1" applyFill="1" applyBorder="1" applyAlignment="1">
      <alignment wrapText="1"/>
    </xf>
    <xf numFmtId="180" fontId="4" fillId="11" borderId="0" xfId="0" applyNumberFormat="1" applyFont="1" applyFill="1" applyBorder="1" applyAlignment="1"/>
    <xf numFmtId="0" fontId="29" fillId="11" borderId="0" xfId="0" applyFont="1" applyFill="1"/>
    <xf numFmtId="176" fontId="1" fillId="0" borderId="0" xfId="1" applyNumberFormat="1" applyFont="1"/>
    <xf numFmtId="177" fontId="29" fillId="11" borderId="1" xfId="1" applyNumberFormat="1" applyFont="1" applyFill="1" applyBorder="1"/>
    <xf numFmtId="176" fontId="29" fillId="11" borderId="1" xfId="1" applyNumberFormat="1" applyFont="1" applyFill="1" applyBorder="1"/>
    <xf numFmtId="176" fontId="29" fillId="0" borderId="0" xfId="3" applyNumberFormat="1" applyFont="1"/>
    <xf numFmtId="176" fontId="30" fillId="2" borderId="1" xfId="1" applyNumberFormat="1" applyFont="1" applyFill="1" applyBorder="1"/>
    <xf numFmtId="182" fontId="29" fillId="0" borderId="0" xfId="3" applyNumberFormat="1" applyFont="1"/>
    <xf numFmtId="3" fontId="29" fillId="0" borderId="0" xfId="0" applyNumberFormat="1" applyFont="1"/>
    <xf numFmtId="194" fontId="29" fillId="0" borderId="0" xfId="1" applyNumberFormat="1" applyFont="1"/>
    <xf numFmtId="177" fontId="29" fillId="0" borderId="0" xfId="1" applyNumberFormat="1" applyFont="1"/>
    <xf numFmtId="176" fontId="29" fillId="0" borderId="0" xfId="1" applyNumberFormat="1" applyFont="1"/>
    <xf numFmtId="187" fontId="29" fillId="9" borderId="1" xfId="3" applyNumberFormat="1" applyFont="1" applyFill="1" applyBorder="1"/>
    <xf numFmtId="0" fontId="29" fillId="0" borderId="0" xfId="0" applyFont="1"/>
    <xf numFmtId="0" fontId="3" fillId="0" borderId="0" xfId="0" applyFont="1" applyAlignment="1">
      <alignment vertical="top"/>
    </xf>
    <xf numFmtId="0" fontId="1" fillId="15" borderId="0" xfId="0" applyFont="1" applyFill="1"/>
    <xf numFmtId="180" fontId="1" fillId="2" borderId="1" xfId="0" applyNumberFormat="1" applyFont="1" applyFill="1" applyBorder="1" applyAlignment="1">
      <alignment horizontal="center" vertical="top" wrapText="1"/>
    </xf>
    <xf numFmtId="186" fontId="31" fillId="2" borderId="1" xfId="1" applyNumberFormat="1" applyFont="1" applyFill="1" applyBorder="1"/>
    <xf numFmtId="180" fontId="1" fillId="11" borderId="1" xfId="0" applyNumberFormat="1" applyFont="1" applyFill="1" applyBorder="1" applyAlignment="1">
      <alignment horizontal="center" vertical="top" wrapText="1"/>
    </xf>
    <xf numFmtId="200" fontId="29" fillId="11" borderId="0" xfId="3" applyNumberFormat="1" applyFont="1" applyFill="1"/>
    <xf numFmtId="177" fontId="29" fillId="0" borderId="0" xfId="3" applyNumberFormat="1" applyFont="1"/>
    <xf numFmtId="176" fontId="1" fillId="2" borderId="1" xfId="1" applyNumberFormat="1" applyFont="1" applyFill="1" applyBorder="1" applyAlignment="1">
      <alignment vertical="top" wrapText="1"/>
    </xf>
    <xf numFmtId="177" fontId="1" fillId="5" borderId="1" xfId="1" applyNumberFormat="1" applyFont="1" applyFill="1" applyBorder="1" applyAlignment="1">
      <alignment horizontal="right"/>
    </xf>
    <xf numFmtId="201" fontId="1" fillId="2" borderId="1" xfId="1" applyNumberFormat="1" applyFont="1" applyFill="1" applyBorder="1" applyAlignment="1">
      <alignment horizontal="right"/>
    </xf>
    <xf numFmtId="176" fontId="18" fillId="2" borderId="1" xfId="1" applyNumberFormat="1" applyFont="1" applyFill="1" applyBorder="1"/>
    <xf numFmtId="176" fontId="29" fillId="0" borderId="0" xfId="0" applyNumberFormat="1" applyFont="1"/>
    <xf numFmtId="177" fontId="29" fillId="11" borderId="1" xfId="1" applyNumberFormat="1" applyFont="1" applyFill="1" applyBorder="1" applyAlignment="1">
      <alignment horizontal="left"/>
    </xf>
    <xf numFmtId="177" fontId="29" fillId="11" borderId="1" xfId="1" applyNumberFormat="1" applyFont="1" applyFill="1" applyBorder="1" applyAlignment="1">
      <alignment horizontal="right"/>
    </xf>
    <xf numFmtId="176" fontId="29" fillId="11" borderId="1" xfId="1" applyNumberFormat="1" applyFont="1" applyFill="1" applyBorder="1" applyAlignment="1">
      <alignment horizontal="left"/>
    </xf>
    <xf numFmtId="183" fontId="1" fillId="8" borderId="1" xfId="3" applyNumberFormat="1" applyFont="1" applyFill="1" applyBorder="1" applyAlignment="1">
      <alignment horizontal="center"/>
    </xf>
    <xf numFmtId="200" fontId="29" fillId="0" borderId="0" xfId="0" applyNumberFormat="1" applyFont="1"/>
    <xf numFmtId="0" fontId="18" fillId="0" borderId="0" xfId="0" applyFont="1"/>
    <xf numFmtId="200" fontId="29" fillId="8" borderId="0" xfId="3" applyNumberFormat="1" applyFont="1" applyFill="1"/>
    <xf numFmtId="182" fontId="29" fillId="8" borderId="0" xfId="3" applyNumberFormat="1" applyFont="1" applyFill="1"/>
    <xf numFmtId="182" fontId="29" fillId="2" borderId="1" xfId="3" applyNumberFormat="1" applyFont="1" applyFill="1" applyBorder="1"/>
    <xf numFmtId="3" fontId="29" fillId="2" borderId="1" xfId="3" applyNumberFormat="1" applyFont="1" applyFill="1" applyBorder="1"/>
    <xf numFmtId="0" fontId="6" fillId="15" borderId="12" xfId="0" applyFont="1" applyFill="1" applyBorder="1"/>
    <xf numFmtId="1" fontId="6" fillId="15" borderId="12" xfId="0" applyNumberFormat="1" applyFont="1" applyFill="1" applyBorder="1" applyAlignment="1">
      <alignment horizontal="right"/>
    </xf>
    <xf numFmtId="0" fontId="3" fillId="11" borderId="12" xfId="0" applyFont="1" applyFill="1" applyBorder="1"/>
    <xf numFmtId="3" fontId="32" fillId="0" borderId="0" xfId="0" applyNumberFormat="1" applyFont="1"/>
    <xf numFmtId="194" fontId="29" fillId="2" borderId="1" xfId="1" applyNumberFormat="1" applyFont="1" applyFill="1" applyBorder="1"/>
    <xf numFmtId="3" fontId="29" fillId="0" borderId="0" xfId="1" applyNumberFormat="1" applyFont="1"/>
    <xf numFmtId="4" fontId="18" fillId="0" borderId="0" xfId="0" applyNumberFormat="1" applyFont="1"/>
    <xf numFmtId="182" fontId="29" fillId="2" borderId="1" xfId="1" applyNumberFormat="1" applyFont="1" applyFill="1" applyBorder="1"/>
    <xf numFmtId="183" fontId="1" fillId="11" borderId="1" xfId="3" applyNumberFormat="1" applyFont="1" applyFill="1" applyBorder="1" applyAlignment="1">
      <alignment horizontal="left"/>
    </xf>
    <xf numFmtId="0" fontId="32" fillId="0" borderId="0" xfId="0" applyFont="1"/>
    <xf numFmtId="0" fontId="33" fillId="0" borderId="0" xfId="0" applyFont="1"/>
    <xf numFmtId="0" fontId="33" fillId="4" borderId="0" xfId="0" applyFont="1" applyFill="1" applyAlignment="1">
      <alignment horizontal="right"/>
    </xf>
    <xf numFmtId="0" fontId="33" fillId="0" borderId="0" xfId="0" applyFont="1" applyAlignment="1">
      <alignment wrapText="1"/>
    </xf>
    <xf numFmtId="0" fontId="33" fillId="9" borderId="0" xfId="0" applyFont="1" applyFill="1"/>
    <xf numFmtId="2" fontId="33" fillId="9" borderId="0" xfId="0" applyNumberFormat="1" applyFont="1" applyFill="1"/>
    <xf numFmtId="180" fontId="33" fillId="9" borderId="0" xfId="0" applyNumberFormat="1" applyFont="1" applyFill="1"/>
    <xf numFmtId="0" fontId="33" fillId="18" borderId="0" xfId="0" applyFont="1" applyFill="1" applyAlignment="1">
      <alignment wrapText="1"/>
    </xf>
    <xf numFmtId="1" fontId="34" fillId="2" borderId="1" xfId="0" applyNumberFormat="1" applyFont="1" applyFill="1" applyBorder="1"/>
    <xf numFmtId="181" fontId="33" fillId="0" borderId="0" xfId="0" applyNumberFormat="1" applyFont="1"/>
    <xf numFmtId="2" fontId="33" fillId="0" borderId="0" xfId="0" applyNumberFormat="1" applyFont="1"/>
    <xf numFmtId="180" fontId="33" fillId="0" borderId="0" xfId="0" applyNumberFormat="1" applyFont="1"/>
    <xf numFmtId="176" fontId="34" fillId="2" borderId="1" xfId="3" applyNumberFormat="1" applyFont="1" applyFill="1" applyBorder="1" applyAlignment="1">
      <alignment wrapText="1"/>
    </xf>
    <xf numFmtId="180" fontId="33" fillId="2" borderId="1" xfId="0" applyNumberFormat="1" applyFont="1" applyFill="1" applyBorder="1" applyAlignment="1">
      <alignment horizontal="right"/>
    </xf>
    <xf numFmtId="176" fontId="33" fillId="0" borderId="0" xfId="3" applyNumberFormat="1" applyFont="1"/>
    <xf numFmtId="2" fontId="33" fillId="4" borderId="0" xfId="0" applyNumberFormat="1" applyFont="1" applyFill="1" applyAlignment="1">
      <alignment horizontal="right"/>
    </xf>
    <xf numFmtId="183" fontId="33" fillId="4" borderId="1" xfId="3" applyNumberFormat="1" applyFont="1" applyFill="1" applyBorder="1" applyAlignment="1">
      <alignment horizontal="right"/>
    </xf>
    <xf numFmtId="176" fontId="33" fillId="4" borderId="0" xfId="1" applyNumberFormat="1" applyFont="1" applyFill="1" applyAlignment="1">
      <alignment horizontal="right"/>
    </xf>
    <xf numFmtId="187" fontId="33" fillId="0" borderId="0" xfId="3" applyNumberFormat="1" applyFont="1"/>
    <xf numFmtId="180" fontId="35" fillId="0" borderId="0" xfId="0" applyNumberFormat="1" applyFont="1"/>
    <xf numFmtId="0" fontId="33" fillId="9" borderId="0" xfId="0" applyFont="1" applyFill="1" applyAlignment="1">
      <alignment wrapText="1"/>
    </xf>
    <xf numFmtId="1" fontId="36" fillId="2" borderId="1" xfId="0" applyNumberFormat="1" applyFont="1" applyFill="1" applyBorder="1" applyAlignment="1">
      <alignment wrapText="1"/>
    </xf>
    <xf numFmtId="0" fontId="2" fillId="11" borderId="0" xfId="0" applyFont="1" applyFill="1" applyBorder="1"/>
    <xf numFmtId="0" fontId="18" fillId="11" borderId="0" xfId="0" applyFont="1" applyFill="1" applyBorder="1"/>
    <xf numFmtId="0" fontId="2" fillId="0" borderId="0" xfId="0" applyFont="1" applyBorder="1"/>
    <xf numFmtId="0" fontId="37" fillId="11" borderId="0" xfId="0" applyFont="1" applyFill="1" applyBorder="1"/>
    <xf numFmtId="0" fontId="18" fillId="0" borderId="0" xfId="0" applyFont="1" applyBorder="1"/>
    <xf numFmtId="0" fontId="3" fillId="0" borderId="0" xfId="0" applyFont="1" applyBorder="1"/>
    <xf numFmtId="0" fontId="38" fillId="11" borderId="0" xfId="0" applyFont="1" applyFill="1" applyBorder="1"/>
    <xf numFmtId="0" fontId="2" fillId="15" borderId="0" xfId="0" applyFont="1" applyFill="1"/>
    <xf numFmtId="180" fontId="2" fillId="15" borderId="1" xfId="0" applyNumberFormat="1" applyFont="1" applyFill="1" applyBorder="1" applyAlignment="1">
      <alignment horizontal="left"/>
    </xf>
    <xf numFmtId="0" fontId="2" fillId="11" borderId="0" xfId="0" applyFont="1" applyFill="1"/>
    <xf numFmtId="1" fontId="18" fillId="11" borderId="0" xfId="0" applyNumberFormat="1" applyFont="1" applyFill="1" applyBorder="1" applyAlignment="1">
      <alignment horizontal="right"/>
    </xf>
    <xf numFmtId="180" fontId="2" fillId="11" borderId="0" xfId="0" applyNumberFormat="1" applyFont="1" applyFill="1" applyBorder="1" applyAlignment="1">
      <alignment horizontal="left"/>
    </xf>
    <xf numFmtId="0" fontId="18" fillId="15" borderId="12" xfId="0" applyFont="1" applyFill="1" applyBorder="1"/>
    <xf numFmtId="1" fontId="6" fillId="11" borderId="0" xfId="0" applyNumberFormat="1" applyFont="1" applyFill="1" applyBorder="1" applyAlignment="1">
      <alignment horizontal="right"/>
    </xf>
    <xf numFmtId="180" fontId="38" fillId="11" borderId="0" xfId="0" applyNumberFormat="1" applyFont="1" applyFill="1" applyBorder="1" applyAlignment="1">
      <alignment horizontal="left"/>
    </xf>
    <xf numFmtId="180" fontId="17" fillId="11" borderId="0" xfId="0" applyNumberFormat="1" applyFont="1" applyFill="1" applyBorder="1" applyAlignment="1">
      <alignment horizontal="left"/>
    </xf>
    <xf numFmtId="1" fontId="18" fillId="15" borderId="12" xfId="0" applyNumberFormat="1" applyFont="1" applyFill="1" applyBorder="1" applyAlignment="1">
      <alignment horizontal="right"/>
    </xf>
    <xf numFmtId="0" fontId="2" fillId="15" borderId="12" xfId="0" applyFont="1" applyFill="1" applyBorder="1"/>
    <xf numFmtId="0" fontId="12" fillId="0" borderId="0" xfId="0" applyFont="1" applyBorder="1"/>
    <xf numFmtId="10" fontId="2" fillId="0" borderId="0" xfId="2" applyNumberFormat="1" applyFont="1" applyBorder="1"/>
    <xf numFmtId="0" fontId="17" fillId="0" borderId="0" xfId="0" applyFont="1" applyBorder="1"/>
    <xf numFmtId="0" fontId="17" fillId="11" borderId="0" xfId="0" applyFont="1" applyFill="1" applyBorder="1"/>
    <xf numFmtId="0" fontId="12" fillId="11" borderId="0" xfId="0" applyFont="1" applyFill="1" applyBorder="1"/>
    <xf numFmtId="10" fontId="2" fillId="11" borderId="0" xfId="2" applyNumberFormat="1" applyFont="1" applyFill="1" applyBorder="1"/>
    <xf numFmtId="0" fontId="39" fillId="11" borderId="0" xfId="0" applyFont="1" applyFill="1" applyBorder="1" applyAlignment="1">
      <alignment horizontal="center" vertical="center"/>
    </xf>
    <xf numFmtId="0" fontId="1" fillId="11" borderId="0" xfId="0" applyFont="1" applyFill="1" applyBorder="1"/>
    <xf numFmtId="10" fontId="2" fillId="11" borderId="0" xfId="2" applyNumberFormat="1" applyFont="1" applyFill="1" applyBorder="1" applyAlignment="1">
      <alignment horizontal="center" vertical="center"/>
    </xf>
    <xf numFmtId="192" fontId="2" fillId="11" borderId="0" xfId="2" applyNumberFormat="1" applyFont="1" applyFill="1" applyBorder="1"/>
    <xf numFmtId="16" fontId="1" fillId="4" borderId="1" xfId="0" quotePrefix="1" applyNumberFormat="1" applyFont="1" applyFill="1" applyBorder="1"/>
    <xf numFmtId="0" fontId="1" fillId="4" borderId="1" xfId="0" quotePrefix="1" applyFont="1" applyFill="1" applyBorder="1"/>
  </cellXfs>
  <cellStyles count="8">
    <cellStyle name="Comma 2" xfId="3" xr:uid="{CBE238ED-86CB-47B0-8529-F876E7FA4D78}"/>
    <cellStyle name="Normal 2" xfId="5" xr:uid="{5EFA791D-5BF9-495B-82DA-6E5A56156C96}"/>
    <cellStyle name="Normal 2 2" xfId="4" xr:uid="{7E6CC146-80B4-43BE-9B0E-182E5575BA09}"/>
    <cellStyle name="Normal 3" xfId="6" xr:uid="{E26C0CFC-35BC-4476-8E99-0C256A0955DF}"/>
    <cellStyle name="Normal 4" xfId="7" xr:uid="{BBCFE66F-DB4E-4BF9-A2DA-51F49D9E62F7}"/>
    <cellStyle name="百分比" xfId="2" builtinId="5"/>
    <cellStyle name="常规" xfId="0" builtinId="0"/>
    <cellStyle name="千位分隔" xfId="1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401068842298299"/>
          <c:y val="2.6590499716947099E-2"/>
          <c:w val="0.850647946115201"/>
          <c:h val="0.80675964524042398"/>
        </c:manualLayout>
      </c:layout>
      <c:lineChart>
        <c:grouping val="standard"/>
        <c:varyColors val="0"/>
        <c:ser>
          <c:idx val="0"/>
          <c:order val="0"/>
          <c:tx>
            <c:v>Y</c:v>
          </c:tx>
          <c:marker>
            <c:symbol val="none"/>
          </c:marker>
          <c:cat>
            <c:numRef>
              <c:f>Global!$B$4:$R$4</c:f>
              <c:numCache>
                <c:formatCode>0</c:formatCode>
                <c:ptCount val="17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</c:numCache>
            </c:numRef>
          </c:cat>
          <c:val>
            <c:numRef>
              <c:f>Global!$C$51:$R$51</c:f>
              <c:numCache>
                <c:formatCode>0.000</c:formatCode>
                <c:ptCount val="16"/>
                <c:pt idx="0">
                  <c:v>68.583860829256452</c:v>
                </c:pt>
                <c:pt idx="1">
                  <c:v>95.562149496075293</c:v>
                </c:pt>
                <c:pt idx="2">
                  <c:v>124.34492206023722</c:v>
                </c:pt>
                <c:pt idx="3">
                  <c:v>156.28563547230775</c:v>
                </c:pt>
                <c:pt idx="4">
                  <c:v>189.1886211791273</c:v>
                </c:pt>
                <c:pt idx="5">
                  <c:v>223.48377073012574</c:v>
                </c:pt>
                <c:pt idx="6">
                  <c:v>260.95101704523438</c:v>
                </c:pt>
                <c:pt idx="7">
                  <c:v>301.41517536861414</c:v>
                </c:pt>
                <c:pt idx="8">
                  <c:v>344.69680117943085</c:v>
                </c:pt>
                <c:pt idx="9">
                  <c:v>390.31000184755493</c:v>
                </c:pt>
                <c:pt idx="10" formatCode="0.00000">
                  <c:v>435.89888398021367</c:v>
                </c:pt>
                <c:pt idx="11">
                  <c:v>487.36473795911769</c:v>
                </c:pt>
                <c:pt idx="12">
                  <c:v>535.96930025899837</c:v>
                </c:pt>
                <c:pt idx="13">
                  <c:v>584.83459552737895</c:v>
                </c:pt>
                <c:pt idx="14">
                  <c:v>633.68388111294007</c:v>
                </c:pt>
                <c:pt idx="15">
                  <c:v>682.23391801142373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9-4817-B53F-FDD2F0956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269264"/>
        <c:axId val="1"/>
      </c:lineChart>
      <c:catAx>
        <c:axId val="1860269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8602692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401068842298299"/>
          <c:y val="2.6590499716947099E-2"/>
          <c:w val="0.850647946115201"/>
          <c:h val="0.80675964524042398"/>
        </c:manualLayout>
      </c:layout>
      <c:lineChart>
        <c:grouping val="standard"/>
        <c:varyColors val="0"/>
        <c:ser>
          <c:idx val="0"/>
          <c:order val="0"/>
          <c:tx>
            <c:v>E</c:v>
          </c:tx>
          <c:marker>
            <c:symbol val="none"/>
          </c:marker>
          <c:cat>
            <c:numRef>
              <c:f>Global!$B$4:$R$4</c:f>
              <c:numCache>
                <c:formatCode>0</c:formatCode>
                <c:ptCount val="17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</c:numCache>
            </c:numRef>
          </c:cat>
          <c:val>
            <c:numRef>
              <c:f>Results!$C$5:$R$5</c:f>
              <c:numCache>
                <c:formatCode>0.000</c:formatCode>
                <c:ptCount val="16"/>
                <c:pt idx="0">
                  <c:v>11.283554134481552</c:v>
                </c:pt>
                <c:pt idx="1">
                  <c:v>12.742375356834369</c:v>
                </c:pt>
                <c:pt idx="2">
                  <c:v>13.997138010168909</c:v>
                </c:pt>
                <c:pt idx="3">
                  <c:v>15.097382892849547</c:v>
                </c:pt>
                <c:pt idx="4">
                  <c:v>15.959183583922155</c:v>
                </c:pt>
                <c:pt idx="5">
                  <c:v>16.704702475286982</c:v>
                </c:pt>
                <c:pt idx="6">
                  <c:v>17.457584834215691</c:v>
                </c:pt>
                <c:pt idx="7">
                  <c:v>18.223401665710831</c:v>
                </c:pt>
                <c:pt idx="8">
                  <c:v>19.003084907822338</c:v>
                </c:pt>
                <c:pt idx="9">
                  <c:v>19.78937817242003</c:v>
                </c:pt>
                <c:pt idx="10">
                  <c:v>20.562646191930153</c:v>
                </c:pt>
                <c:pt idx="11">
                  <c:v>21.341481956030805</c:v>
                </c:pt>
                <c:pt idx="12">
                  <c:v>22.042587824271564</c:v>
                </c:pt>
                <c:pt idx="13">
                  <c:v>22.682450830958082</c:v>
                </c:pt>
                <c:pt idx="14">
                  <c:v>23.26728994813951</c:v>
                </c:pt>
                <c:pt idx="15">
                  <c:v>23.797646963624736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5A-4B90-A266-686F430E2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277904"/>
        <c:axId val="1"/>
      </c:lineChart>
      <c:catAx>
        <c:axId val="18602779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8602779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401068842298299"/>
          <c:y val="2.6590499716947099E-2"/>
          <c:w val="0.850647946115201"/>
          <c:h val="0.80675964524042398"/>
        </c:manualLayout>
      </c:layout>
      <c:lineChart>
        <c:grouping val="standard"/>
        <c:varyColors val="0"/>
        <c:ser>
          <c:idx val="0"/>
          <c:order val="0"/>
          <c:tx>
            <c:v>CO2  Conc</c:v>
          </c:tx>
          <c:marker>
            <c:symbol val="none"/>
          </c:marker>
          <c:cat>
            <c:numRef>
              <c:f>Global!$B$4:$R$4</c:f>
              <c:numCache>
                <c:formatCode>0</c:formatCode>
                <c:ptCount val="17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</c:numCache>
            </c:numRef>
          </c:cat>
          <c:val>
            <c:numRef>
              <c:f>Global!$C$60:$R$60</c:f>
              <c:numCache>
                <c:formatCode>0.0</c:formatCode>
                <c:ptCount val="16"/>
                <c:pt idx="0">
                  <c:v>389.20187793427232</c:v>
                </c:pt>
                <c:pt idx="1">
                  <c:v>431.21991229334066</c:v>
                </c:pt>
                <c:pt idx="2">
                  <c:v>475.54716588536519</c:v>
                </c:pt>
                <c:pt idx="3">
                  <c:v>521.15955616597603</c:v>
                </c:pt>
                <c:pt idx="4">
                  <c:v>567.39053056865316</c:v>
                </c:pt>
                <c:pt idx="5">
                  <c:v>613.25566939405098</c:v>
                </c:pt>
                <c:pt idx="6">
                  <c:v>658.45482067206046</c:v>
                </c:pt>
                <c:pt idx="7">
                  <c:v>703.29177865566999</c:v>
                </c:pt>
                <c:pt idx="8">
                  <c:v>748.04643141710221</c:v>
                </c:pt>
                <c:pt idx="9">
                  <c:v>792.95827354344931</c:v>
                </c:pt>
                <c:pt idx="10" formatCode="0.00000">
                  <c:v>838.19497299809336</c:v>
                </c:pt>
                <c:pt idx="11">
                  <c:v>883.80469540827039</c:v>
                </c:pt>
                <c:pt idx="12">
                  <c:v>929.91124133642541</c:v>
                </c:pt>
                <c:pt idx="13">
                  <c:v>976.22718855645326</c:v>
                </c:pt>
                <c:pt idx="14">
                  <c:v>1022.5726865044091</c:v>
                </c:pt>
                <c:pt idx="15">
                  <c:v>1068.812943845619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E-4C97-BD90-AE051C404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287504"/>
        <c:axId val="1"/>
      </c:lineChart>
      <c:catAx>
        <c:axId val="18602875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8602875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401068842298299"/>
          <c:y val="2.6590499716947099E-2"/>
          <c:w val="0.850647946115201"/>
          <c:h val="0.80675964524042398"/>
        </c:manualLayout>
      </c:layout>
      <c:lineChart>
        <c:grouping val="standard"/>
        <c:varyColors val="0"/>
        <c:ser>
          <c:idx val="0"/>
          <c:order val="0"/>
          <c:tx>
            <c:v>SLR Them Exp</c:v>
          </c:tx>
          <c:marker>
            <c:symbol val="none"/>
          </c:marker>
          <c:cat>
            <c:numRef>
              <c:f>Global!$B$4:$AA$4</c:f>
              <c:numCache>
                <c:formatCode>0</c:formatCode>
                <c:ptCount val="2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  <c:pt idx="17">
                  <c:v>2175</c:v>
                </c:pt>
                <c:pt idx="18">
                  <c:v>2185</c:v>
                </c:pt>
                <c:pt idx="19">
                  <c:v>2195</c:v>
                </c:pt>
                <c:pt idx="20">
                  <c:v>2205</c:v>
                </c:pt>
                <c:pt idx="21">
                  <c:v>2215</c:v>
                </c:pt>
                <c:pt idx="22">
                  <c:v>2225</c:v>
                </c:pt>
                <c:pt idx="23">
                  <c:v>2235</c:v>
                </c:pt>
                <c:pt idx="24">
                  <c:v>2245</c:v>
                </c:pt>
                <c:pt idx="25">
                  <c:v>2255</c:v>
                </c:pt>
              </c:numCache>
            </c:numRef>
          </c:cat>
          <c:val>
            <c:numRef>
              <c:f>Global!$C$132:$AA$132</c:f>
              <c:numCache>
                <c:formatCode>0.00</c:formatCode>
                <c:ptCount val="25"/>
                <c:pt idx="0">
                  <c:v>0.10923518827643243</c:v>
                </c:pt>
                <c:pt idx="1">
                  <c:v>0.12141093710704617</c:v>
                </c:pt>
                <c:pt idx="2">
                  <c:v>0.13678938332787166</c:v>
                </c:pt>
                <c:pt idx="3">
                  <c:v>0.15554871650184005</c:v>
                </c:pt>
                <c:pt idx="4">
                  <c:v>0.17769725414142484</c:v>
                </c:pt>
                <c:pt idx="5">
                  <c:v>0.20312969154237065</c:v>
                </c:pt>
                <c:pt idx="6">
                  <c:v>0.23167896805449448</c:v>
                </c:pt>
                <c:pt idx="7">
                  <c:v>0.26315382541258214</c:v>
                </c:pt>
                <c:pt idx="8">
                  <c:v>0.29736006344776456</c:v>
                </c:pt>
                <c:pt idx="9">
                  <c:v>0.33411143106272922</c:v>
                </c:pt>
                <c:pt idx="10" formatCode="0.00000">
                  <c:v>0.37314358383007096</c:v>
                </c:pt>
                <c:pt idx="11">
                  <c:v>0.41423586905327958</c:v>
                </c:pt>
                <c:pt idx="12">
                  <c:v>0.45719931869753799</c:v>
                </c:pt>
                <c:pt idx="13">
                  <c:v>0.50186628881178186</c:v>
                </c:pt>
                <c:pt idx="14">
                  <c:v>0.548084709412888</c:v>
                </c:pt>
                <c:pt idx="15">
                  <c:v>0.59571455863161227</c:v>
                </c:pt>
                <c:pt idx="16">
                  <c:v>0.64462542722410987</c:v>
                </c:pt>
                <c:pt idx="17">
                  <c:v>0.69469459363390229</c:v>
                </c:pt>
                <c:pt idx="18">
                  <c:v>0.7458052729244451</c:v>
                </c:pt>
                <c:pt idx="19">
                  <c:v>0.79784697398074023</c:v>
                </c:pt>
                <c:pt idx="20">
                  <c:v>0.85071695404757774</c:v>
                </c:pt>
                <c:pt idx="21">
                  <c:v>0.90431804024604312</c:v>
                </c:pt>
                <c:pt idx="22">
                  <c:v>0.95855323024287309</c:v>
                </c:pt>
                <c:pt idx="23">
                  <c:v>1.0133197404773044</c:v>
                </c:pt>
                <c:pt idx="24">
                  <c:v>1.0684685452760803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6C-476B-86FA-53153D59B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272624"/>
        <c:axId val="1"/>
      </c:lineChart>
      <c:catAx>
        <c:axId val="186027262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86027262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401068842298299"/>
          <c:y val="2.6590499716947099E-2"/>
          <c:w val="0.850647946115201"/>
          <c:h val="0.80675964524042398"/>
        </c:manualLayout>
      </c:layout>
      <c:lineChart>
        <c:grouping val="standard"/>
        <c:varyColors val="0"/>
        <c:ser>
          <c:idx val="0"/>
          <c:order val="0"/>
          <c:tx>
            <c:v>per cap C</c:v>
          </c:tx>
          <c:marker>
            <c:symbol val="none"/>
          </c:marker>
          <c:cat>
            <c:numRef>
              <c:f>Global!$B$4:$R$4</c:f>
              <c:numCache>
                <c:formatCode>0</c:formatCode>
                <c:ptCount val="17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</c:numCache>
            </c:numRef>
          </c:cat>
          <c:val>
            <c:numRef>
              <c:f>Results!$B$53:$R$53</c:f>
              <c:numCache>
                <c:formatCode>0.00</c:formatCode>
                <c:ptCount val="17"/>
                <c:pt idx="0">
                  <c:v>6.7738241994469801</c:v>
                </c:pt>
                <c:pt idx="1">
                  <c:v>8.7789439570652057</c:v>
                </c:pt>
                <c:pt idx="2">
                  <c:v>11.124552142393105</c:v>
                </c:pt>
                <c:pt idx="3">
                  <c:v>13.723073912208079</c:v>
                </c:pt>
                <c:pt idx="4">
                  <c:v>16.623606541370549</c:v>
                </c:pt>
                <c:pt idx="5">
                  <c:v>19.954157722803693</c:v>
                </c:pt>
                <c:pt idx="6">
                  <c:v>23.67304339599043</c:v>
                </c:pt>
                <c:pt idx="7">
                  <c:v>27.698619524474832</c:v>
                </c:pt>
                <c:pt idx="8">
                  <c:v>32.017873097921537</c:v>
                </c:pt>
                <c:pt idx="9">
                  <c:v>36.603985630053593</c:v>
                </c:pt>
                <c:pt idx="10">
                  <c:v>41.644299911801951</c:v>
                </c:pt>
                <c:pt idx="11">
                  <c:v>46.996034550888908</c:v>
                </c:pt>
                <c:pt idx="12">
                  <c:v>52.965467321359114</c:v>
                </c:pt>
                <c:pt idx="13">
                  <c:v>59.032015257610723</c:v>
                </c:pt>
                <c:pt idx="14">
                  <c:v>65.196417276280641</c:v>
                </c:pt>
                <c:pt idx="15">
                  <c:v>71.443278396493483</c:v>
                </c:pt>
                <c:pt idx="16">
                  <c:v>77.749313386247948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64-4042-AACB-BCAC9A68C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290384"/>
        <c:axId val="1"/>
      </c:lineChart>
      <c:catAx>
        <c:axId val="186029038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8602903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401068842298299"/>
          <c:y val="2.6590499716947099E-2"/>
          <c:w val="0.850647946115201"/>
          <c:h val="0.80675964524042398"/>
        </c:manualLayout>
      </c:layout>
      <c:lineChart>
        <c:grouping val="standard"/>
        <c:varyColors val="0"/>
        <c:ser>
          <c:idx val="0"/>
          <c:order val="0"/>
          <c:tx>
            <c:v>Clim Damages ($ trill)</c:v>
          </c:tx>
          <c:marker>
            <c:symbol val="none"/>
          </c:marker>
          <c:cat>
            <c:numRef>
              <c:f>Global!$B$4:$V$4</c:f>
              <c:numCache>
                <c:formatCode>0</c:formatCode>
                <c:ptCount val="21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  <c:pt idx="17">
                  <c:v>2175</c:v>
                </c:pt>
                <c:pt idx="18">
                  <c:v>2185</c:v>
                </c:pt>
                <c:pt idx="19">
                  <c:v>2195</c:v>
                </c:pt>
                <c:pt idx="20">
                  <c:v>2205</c:v>
                </c:pt>
              </c:numCache>
            </c:numRef>
          </c:cat>
          <c:val>
            <c:numRef>
              <c:f>Results!$B$47:$V$47</c:f>
              <c:numCache>
                <c:formatCode>0.00</c:formatCode>
                <c:ptCount val="21"/>
                <c:pt idx="0">
                  <c:v>8.7272389229838154E-2</c:v>
                </c:pt>
                <c:pt idx="1">
                  <c:v>0.24561446295493283</c:v>
                </c:pt>
                <c:pt idx="2">
                  <c:v>0.50434772324992139</c:v>
                </c:pt>
                <c:pt idx="3">
                  <c:v>0.96390289856270783</c:v>
                </c:pt>
                <c:pt idx="4">
                  <c:v>1.7012513180853546</c:v>
                </c:pt>
                <c:pt idx="5">
                  <c:v>2.7733273001862528</c:v>
                </c:pt>
                <c:pt idx="6">
                  <c:v>4.2503014818374822</c:v>
                </c:pt>
                <c:pt idx="7">
                  <c:v>6.2343405684292748</c:v>
                </c:pt>
                <c:pt idx="8">
                  <c:v>8.8142184651367756</c:v>
                </c:pt>
                <c:pt idx="9">
                  <c:v>12.199560025835069</c:v>
                </c:pt>
                <c:pt idx="10">
                  <c:v>16.423387745225796</c:v>
                </c:pt>
                <c:pt idx="11">
                  <c:v>21.523596216440637</c:v>
                </c:pt>
                <c:pt idx="12">
                  <c:v>27.585984582490596</c:v>
                </c:pt>
                <c:pt idx="13">
                  <c:v>34.635420865588344</c:v>
                </c:pt>
                <c:pt idx="14">
                  <c:v>42.747409760855703</c:v>
                </c:pt>
                <c:pt idx="15">
                  <c:v>51.98626540984651</c:v>
                </c:pt>
                <c:pt idx="16">
                  <c:v>62.408393125096836</c:v>
                </c:pt>
                <c:pt idx="17">
                  <c:v>74.063212686424663</c:v>
                </c:pt>
                <c:pt idx="18">
                  <c:v>86.99375210227663</c:v>
                </c:pt>
                <c:pt idx="19">
                  <c:v>101.23679230898483</c:v>
                </c:pt>
                <c:pt idx="20">
                  <c:v>117.23686008620484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3D-4FCD-BC90-CE9F2AB70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295184"/>
        <c:axId val="1"/>
      </c:lineChart>
      <c:catAx>
        <c:axId val="186029518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8602951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401068842298299"/>
          <c:y val="2.6590499716947099E-2"/>
          <c:w val="0.850647946115202"/>
          <c:h val="0.80675964524042398"/>
        </c:manualLayout>
      </c:layout>
      <c:lineChart>
        <c:grouping val="standard"/>
        <c:varyColors val="0"/>
        <c:ser>
          <c:idx val="0"/>
          <c:order val="0"/>
          <c:tx>
            <c:v>Clim Damages (percent)</c:v>
          </c:tx>
          <c:marker>
            <c:symbol val="none"/>
          </c:marker>
          <c:cat>
            <c:numRef>
              <c:f>Global!$B$4:$V$4</c:f>
              <c:numCache>
                <c:formatCode>0</c:formatCode>
                <c:ptCount val="21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  <c:pt idx="17">
                  <c:v>2175</c:v>
                </c:pt>
                <c:pt idx="18">
                  <c:v>2185</c:v>
                </c:pt>
                <c:pt idx="19">
                  <c:v>2195</c:v>
                </c:pt>
                <c:pt idx="20">
                  <c:v>2205</c:v>
                </c:pt>
              </c:numCache>
            </c:numRef>
          </c:cat>
          <c:val>
            <c:numRef>
              <c:f>Global!$C$40:$V$40</c:f>
              <c:numCache>
                <c:formatCode>0.0000</c:formatCode>
                <c:ptCount val="20"/>
                <c:pt idx="0">
                  <c:v>3.022002389474691E-3</c:v>
                </c:pt>
                <c:pt idx="1">
                  <c:v>4.4906957686229546E-3</c:v>
                </c:pt>
                <c:pt idx="2">
                  <c:v>6.5352792872380291E-3</c:v>
                </c:pt>
                <c:pt idx="3">
                  <c:v>9.1129232332471805E-3</c:v>
                </c:pt>
                <c:pt idx="4">
                  <c:v>1.2162756720337342E-2</c:v>
                </c:pt>
                <c:pt idx="5">
                  <c:v>1.5626151266946803E-2</c:v>
                </c:pt>
                <c:pt idx="6">
                  <c:v>1.9459208514313812E-2</c:v>
                </c:pt>
                <c:pt idx="7">
                  <c:v>2.3614029453709422E-2</c:v>
                </c:pt>
                <c:pt idx="8">
                  <c:v>2.8326412227639451E-2</c:v>
                </c:pt>
                <c:pt idx="9">
                  <c:v>3.3375899967022025E-2</c:v>
                </c:pt>
                <c:pt idx="10">
                  <c:v>3.8670724490959346E-2</c:v>
                </c:pt>
                <c:pt idx="11">
                  <c:v>4.4101176038567627E-2</c:v>
                </c:pt>
                <c:pt idx="12">
                  <c:v>4.9801590818547348E-2</c:v>
                </c:pt>
                <c:pt idx="13">
                  <c:v>5.5767547846032835E-2</c:v>
                </c:pt>
                <c:pt idx="14">
                  <c:v>6.1992248800015144E-2</c:v>
                </c:pt>
                <c:pt idx="15">
                  <c:v>6.8470034677507646E-2</c:v>
                </c:pt>
                <c:pt idx="16">
                  <c:v>7.5195904718945314E-2</c:v>
                </c:pt>
                <c:pt idx="17">
                  <c:v>8.2164878803020133E-2</c:v>
                </c:pt>
                <c:pt idx="18">
                  <c:v>8.9371212772089273E-2</c:v>
                </c:pt>
                <c:pt idx="19">
                  <c:v>9.6827174593670989E-2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B-41FC-A676-8A5DFDB7C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297104"/>
        <c:axId val="1"/>
      </c:lineChart>
      <c:catAx>
        <c:axId val="18602971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0.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8602971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752632248913457"/>
          <c:y val="0.6057396007317267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401068842298299"/>
          <c:y val="2.6590499716947099E-2"/>
          <c:w val="0.850647946115202"/>
          <c:h val="0.80675964524042398"/>
        </c:manualLayout>
      </c:layout>
      <c:lineChart>
        <c:grouping val="standard"/>
        <c:varyColors val="0"/>
        <c:ser>
          <c:idx val="0"/>
          <c:order val="0"/>
          <c:tx>
            <c:v>Good discount rate (US)</c:v>
          </c:tx>
          <c:marker>
            <c:symbol val="none"/>
          </c:marker>
          <c:cat>
            <c:numRef>
              <c:f>Global!$B$4:$L$4</c:f>
              <c:numCache>
                <c:formatCode>0</c:formatCode>
                <c:ptCount val="11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</c:numCache>
            </c:numRef>
          </c:cat>
          <c:val>
            <c:numRef>
              <c:f>US!$B$131:$L$131</c:f>
              <c:numCache>
                <c:formatCode>0.000</c:formatCode>
                <c:ptCount val="11"/>
                <c:pt idx="1">
                  <c:v>4.7048398966406481E-2</c:v>
                </c:pt>
                <c:pt idx="2">
                  <c:v>4.7408021734229075E-2</c:v>
                </c:pt>
                <c:pt idx="3">
                  <c:v>4.2062233159848375E-2</c:v>
                </c:pt>
                <c:pt idx="4">
                  <c:v>3.8033383478971297E-2</c:v>
                </c:pt>
                <c:pt idx="5">
                  <c:v>3.4677650116030384E-2</c:v>
                </c:pt>
                <c:pt idx="6">
                  <c:v>3.2493935066399179E-2</c:v>
                </c:pt>
                <c:pt idx="7">
                  <c:v>3.1176774830546518E-2</c:v>
                </c:pt>
                <c:pt idx="8">
                  <c:v>3.0170332854344867E-2</c:v>
                </c:pt>
                <c:pt idx="9">
                  <c:v>2.9394383690457593E-2</c:v>
                </c:pt>
                <c:pt idx="10">
                  <c:v>2.7040340880103091E-2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6-4D51-8686-2B3242E82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327344"/>
        <c:axId val="1"/>
      </c:lineChart>
      <c:catAx>
        <c:axId val="18603273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0.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86032734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altLang="zh-CN"/>
              <a:t>per capita cons</a:t>
            </a:r>
          </a:p>
        </c:rich>
      </c:tx>
      <c:layout>
        <c:manualLayout>
          <c:xMode val="edge"/>
          <c:yMode val="edge"/>
          <c:x val="0.13166001067115071"/>
          <c:y val="0.2884369426197416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401068842298299"/>
          <c:y val="2.6590499716947099E-2"/>
          <c:w val="0.850647946115201"/>
          <c:h val="0.84832510900888902"/>
        </c:manualLayout>
      </c:layout>
      <c:lineChart>
        <c:grouping val="standard"/>
        <c:varyColors val="0"/>
        <c:ser>
          <c:idx val="0"/>
          <c:order val="0"/>
          <c:tx>
            <c:v>US</c:v>
          </c:tx>
          <c:spPr>
            <a:ln w="19050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x"/>
            <c:size val="5"/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US!$B$88:$Q$88</c:f>
              <c:numCache>
                <c:formatCode>0.000</c:formatCode>
                <c:ptCount val="16"/>
                <c:pt idx="0">
                  <c:v>34.276554187636521</c:v>
                </c:pt>
                <c:pt idx="1">
                  <c:v>38.945120335899261</c:v>
                </c:pt>
                <c:pt idx="2">
                  <c:v>46.928073110991804</c:v>
                </c:pt>
                <c:pt idx="3">
                  <c:v>54.865871623866099</c:v>
                </c:pt>
                <c:pt idx="4">
                  <c:v>62.945099779394901</c:v>
                </c:pt>
                <c:pt idx="5">
                  <c:v>71.29311888844353</c:v>
                </c:pt>
                <c:pt idx="6">
                  <c:v>79.777577385396455</c:v>
                </c:pt>
                <c:pt idx="7">
                  <c:v>88.421086365598114</c:v>
                </c:pt>
                <c:pt idx="8">
                  <c:v>97.221414852307078</c:v>
                </c:pt>
                <c:pt idx="9">
                  <c:v>106.31854967497235</c:v>
                </c:pt>
                <c:pt idx="10">
                  <c:v>115.93680209775418</c:v>
                </c:pt>
                <c:pt idx="11" formatCode="0.00">
                  <c:v>123.37748040323433</c:v>
                </c:pt>
                <c:pt idx="12">
                  <c:v>134.43950391155238</c:v>
                </c:pt>
                <c:pt idx="13">
                  <c:v>144.82914989909199</c:v>
                </c:pt>
                <c:pt idx="14">
                  <c:v>154.86092213038916</c:v>
                </c:pt>
                <c:pt idx="15">
                  <c:v>164.70733664661716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1-4200-8711-ED530719E18C}"/>
            </c:ext>
          </c:extLst>
        </c:ser>
        <c:ser>
          <c:idx val="1"/>
          <c:order val="1"/>
          <c:tx>
            <c:v>EU</c:v>
          </c:tx>
          <c:spPr>
            <a:ln w="19050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plus"/>
            <c:size val="5"/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EU!$B$88:$Q$88</c:f>
              <c:numCache>
                <c:formatCode>0.000</c:formatCode>
                <c:ptCount val="16"/>
                <c:pt idx="0">
                  <c:v>21.921925291394547</c:v>
                </c:pt>
                <c:pt idx="1">
                  <c:v>25.550812096926652</c:v>
                </c:pt>
                <c:pt idx="2">
                  <c:v>31.808453656147325</c:v>
                </c:pt>
                <c:pt idx="3">
                  <c:v>38.273925847154395</c:v>
                </c:pt>
                <c:pt idx="4">
                  <c:v>45.067693193242285</c:v>
                </c:pt>
                <c:pt idx="5">
                  <c:v>52.238972636571049</c:v>
                </c:pt>
                <c:pt idx="6">
                  <c:v>59.724034949997382</c:v>
                </c:pt>
                <c:pt idx="7">
                  <c:v>67.471376085469331</c:v>
                </c:pt>
                <c:pt idx="8">
                  <c:v>75.464018605162821</c:v>
                </c:pt>
                <c:pt idx="9">
                  <c:v>83.187442664390261</c:v>
                </c:pt>
                <c:pt idx="10">
                  <c:v>91.128399623880782</c:v>
                </c:pt>
                <c:pt idx="11">
                  <c:v>98.531501819022324</c:v>
                </c:pt>
                <c:pt idx="12">
                  <c:v>107.97825425509399</c:v>
                </c:pt>
                <c:pt idx="13">
                  <c:v>117.02729121190379</c:v>
                </c:pt>
                <c:pt idx="14">
                  <c:v>125.84001726800729</c:v>
                </c:pt>
                <c:pt idx="15">
                  <c:v>134.49772112457842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E1-4200-8711-ED530719E18C}"/>
            </c:ext>
          </c:extLst>
        </c:ser>
        <c:ser>
          <c:idx val="2"/>
          <c:order val="2"/>
          <c:tx>
            <c:v>China</c:v>
          </c:tx>
          <c:spPr>
            <a:ln w="2857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ysDash"/>
              <a:round/>
            </a:ln>
          </c:spPr>
          <c:marker>
            <c:symbol val="triangle"/>
            <c:size val="5"/>
            <c:spPr>
              <a:noFill/>
            </c:spPr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China!$B$88:$Q$88</c:f>
              <c:numCache>
                <c:formatCode>0.000</c:formatCode>
                <c:ptCount val="16"/>
                <c:pt idx="0">
                  <c:v>2.6244810885327872</c:v>
                </c:pt>
                <c:pt idx="1">
                  <c:v>6.6209828152248393</c:v>
                </c:pt>
                <c:pt idx="2">
                  <c:v>9.1121729865851879</c:v>
                </c:pt>
                <c:pt idx="3">
                  <c:v>11.970541906181463</c:v>
                </c:pt>
                <c:pt idx="4">
                  <c:v>15.202369039578217</c:v>
                </c:pt>
                <c:pt idx="5">
                  <c:v>18.785587608073797</c:v>
                </c:pt>
                <c:pt idx="6">
                  <c:v>22.796839287890268</c:v>
                </c:pt>
                <c:pt idx="7">
                  <c:v>27.16110752746048</c:v>
                </c:pt>
                <c:pt idx="8">
                  <c:v>31.865057706583247</c:v>
                </c:pt>
                <c:pt idx="9">
                  <c:v>36.534460064466714</c:v>
                </c:pt>
                <c:pt idx="10">
                  <c:v>41.205920852313717</c:v>
                </c:pt>
                <c:pt idx="11">
                  <c:v>46.93937100188279</c:v>
                </c:pt>
                <c:pt idx="12">
                  <c:v>52.161698107777113</c:v>
                </c:pt>
                <c:pt idx="13">
                  <c:v>57.476174567739001</c:v>
                </c:pt>
                <c:pt idx="14">
                  <c:v>62.804032530372147</c:v>
                </c:pt>
                <c:pt idx="15">
                  <c:v>68.081389455290818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E1-4200-8711-ED530719E18C}"/>
            </c:ext>
          </c:extLst>
        </c:ser>
        <c:ser>
          <c:idx val="3"/>
          <c:order val="3"/>
          <c:tx>
            <c:v>Africa</c:v>
          </c:tx>
          <c:spPr>
            <a:ln w="19050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Africa!$B$88:$Q$88</c:f>
              <c:numCache>
                <c:formatCode>0.000</c:formatCode>
                <c:ptCount val="16"/>
                <c:pt idx="0">
                  <c:v>1.1909548556802054</c:v>
                </c:pt>
                <c:pt idx="1">
                  <c:v>1.7970011146743656</c:v>
                </c:pt>
                <c:pt idx="2">
                  <c:v>2.7022783740680349</c:v>
                </c:pt>
                <c:pt idx="3">
                  <c:v>3.853126555590475</c:v>
                </c:pt>
                <c:pt idx="4">
                  <c:v>5.3430072563605879</c:v>
                </c:pt>
                <c:pt idx="5">
                  <c:v>7.1264291403203375</c:v>
                </c:pt>
                <c:pt idx="6">
                  <c:v>9.1389956492978417</c:v>
                </c:pt>
                <c:pt idx="7">
                  <c:v>11.444018842983565</c:v>
                </c:pt>
                <c:pt idx="8">
                  <c:v>14.034855324017702</c:v>
                </c:pt>
                <c:pt idx="9">
                  <c:v>17.084372283536702</c:v>
                </c:pt>
                <c:pt idx="10">
                  <c:v>20.421631701396503</c:v>
                </c:pt>
                <c:pt idx="11">
                  <c:v>23.911195120816554</c:v>
                </c:pt>
                <c:pt idx="12">
                  <c:v>27.536185219960711</c:v>
                </c:pt>
                <c:pt idx="13">
                  <c:v>31.330273615614086</c:v>
                </c:pt>
                <c:pt idx="14">
                  <c:v>35.256849886981612</c:v>
                </c:pt>
                <c:pt idx="15">
                  <c:v>39.28048824572128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E1-4200-8711-ED530719E18C}"/>
            </c:ext>
          </c:extLst>
        </c:ser>
        <c:ser>
          <c:idx val="4"/>
          <c:order val="4"/>
          <c:tx>
            <c:v>India</c:v>
          </c:tx>
          <c:spPr>
            <a:ln w="19050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dash"/>
              <a:round/>
            </a:ln>
          </c:spPr>
          <c:marker>
            <c:symbol val="circle"/>
            <c:size val="5"/>
            <c:spPr>
              <a:noFill/>
            </c:spPr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India!$B$88:$Q$88</c:f>
              <c:numCache>
                <c:formatCode>0.000</c:formatCode>
                <c:ptCount val="16"/>
                <c:pt idx="0">
                  <c:v>1.5649188229167921</c:v>
                </c:pt>
                <c:pt idx="1">
                  <c:v>2.6694245469302174</c:v>
                </c:pt>
                <c:pt idx="2">
                  <c:v>3.9570049388163024</c:v>
                </c:pt>
                <c:pt idx="3">
                  <c:v>5.5533712522197272</c:v>
                </c:pt>
                <c:pt idx="4">
                  <c:v>7.5301002014415594</c:v>
                </c:pt>
                <c:pt idx="5">
                  <c:v>9.8695918082858114</c:v>
                </c:pt>
                <c:pt idx="6">
                  <c:v>12.558557142095079</c:v>
                </c:pt>
                <c:pt idx="7">
                  <c:v>15.621763838408446</c:v>
                </c:pt>
                <c:pt idx="8">
                  <c:v>19.051531733440314</c:v>
                </c:pt>
                <c:pt idx="9">
                  <c:v>22.835821166340804</c:v>
                </c:pt>
                <c:pt idx="10">
                  <c:v>26.953813385971912</c:v>
                </c:pt>
                <c:pt idx="11">
                  <c:v>31.349056706720528</c:v>
                </c:pt>
                <c:pt idx="12">
                  <c:v>36.183348637841796</c:v>
                </c:pt>
                <c:pt idx="13">
                  <c:v>41.234068078141249</c:v>
                </c:pt>
                <c:pt idx="14">
                  <c:v>46.477619335735682</c:v>
                </c:pt>
                <c:pt idx="15">
                  <c:v>51.885763769483219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E1-4200-8711-ED530719E18C}"/>
            </c:ext>
          </c:extLst>
        </c:ser>
        <c:ser>
          <c:idx val="5"/>
          <c:order val="5"/>
          <c:tx>
            <c:v>Global</c:v>
          </c:tx>
          <c:marker>
            <c:symbol val="circle"/>
            <c:size val="5"/>
            <c:spPr>
              <a:solidFill>
                <a:schemeClr val="accent6">
                  <a:lumMod val="20000"/>
                  <a:lumOff val="80000"/>
                </a:schemeClr>
              </a:solidFill>
            </c:spPr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Results!$B$53:$Q$53</c:f>
              <c:numCache>
                <c:formatCode>0.00</c:formatCode>
                <c:ptCount val="16"/>
                <c:pt idx="0">
                  <c:v>6.7738241994469801</c:v>
                </c:pt>
                <c:pt idx="1">
                  <c:v>8.7789439570652057</c:v>
                </c:pt>
                <c:pt idx="2">
                  <c:v>11.124552142393105</c:v>
                </c:pt>
                <c:pt idx="3">
                  <c:v>13.723073912208079</c:v>
                </c:pt>
                <c:pt idx="4">
                  <c:v>16.623606541370549</c:v>
                </c:pt>
                <c:pt idx="5">
                  <c:v>19.954157722803693</c:v>
                </c:pt>
                <c:pt idx="6">
                  <c:v>23.67304339599043</c:v>
                </c:pt>
                <c:pt idx="7">
                  <c:v>27.698619524474832</c:v>
                </c:pt>
                <c:pt idx="8">
                  <c:v>32.017873097921537</c:v>
                </c:pt>
                <c:pt idx="9">
                  <c:v>36.603985630053593</c:v>
                </c:pt>
                <c:pt idx="10">
                  <c:v>41.644299911801951</c:v>
                </c:pt>
                <c:pt idx="11">
                  <c:v>46.996034550888908</c:v>
                </c:pt>
                <c:pt idx="12">
                  <c:v>52.965467321359114</c:v>
                </c:pt>
                <c:pt idx="13">
                  <c:v>59.032015257610723</c:v>
                </c:pt>
                <c:pt idx="14">
                  <c:v>65.196417276280641</c:v>
                </c:pt>
                <c:pt idx="15">
                  <c:v>71.443278396493483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E1-4200-8711-ED530719E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484112"/>
        <c:axId val="1"/>
      </c:lineChart>
      <c:catAx>
        <c:axId val="196548411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96548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8362567285541051"/>
          <c:y val="0.20809899529932271"/>
          <c:w val="0.53634549049853719"/>
          <c:h val="0.2023184676521193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altLang="zh-CN"/>
              <a:t>per capita cons</a:t>
            </a:r>
          </a:p>
        </c:rich>
      </c:tx>
      <c:layout>
        <c:manualLayout>
          <c:xMode val="edge"/>
          <c:yMode val="edge"/>
          <c:x val="0.46900957708828489"/>
          <c:y val="0.6436327779469555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401068842298299"/>
          <c:y val="2.6590499716947099E-2"/>
          <c:w val="0.850647946115202"/>
          <c:h val="0.85588246232854603"/>
        </c:manualLayout>
      </c:layout>
      <c:lineChart>
        <c:grouping val="standard"/>
        <c:varyColors val="0"/>
        <c:ser>
          <c:idx val="0"/>
          <c:order val="0"/>
          <c:tx>
            <c:v>US</c:v>
          </c:tx>
          <c:spPr>
            <a:ln w="19050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x"/>
            <c:size val="5"/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US!$B$88:$Q$88</c:f>
              <c:numCache>
                <c:formatCode>0.000</c:formatCode>
                <c:ptCount val="16"/>
                <c:pt idx="0">
                  <c:v>34.276554187636521</c:v>
                </c:pt>
                <c:pt idx="1">
                  <c:v>38.945120335899261</c:v>
                </c:pt>
                <c:pt idx="2">
                  <c:v>46.928073110991804</c:v>
                </c:pt>
                <c:pt idx="3">
                  <c:v>54.865871623866099</c:v>
                </c:pt>
                <c:pt idx="4">
                  <c:v>62.945099779394901</c:v>
                </c:pt>
                <c:pt idx="5">
                  <c:v>71.29311888844353</c:v>
                </c:pt>
                <c:pt idx="6">
                  <c:v>79.777577385396455</c:v>
                </c:pt>
                <c:pt idx="7">
                  <c:v>88.421086365598114</c:v>
                </c:pt>
                <c:pt idx="8">
                  <c:v>97.221414852307078</c:v>
                </c:pt>
                <c:pt idx="9">
                  <c:v>106.31854967497235</c:v>
                </c:pt>
                <c:pt idx="10">
                  <c:v>115.93680209775418</c:v>
                </c:pt>
                <c:pt idx="11" formatCode="0.00">
                  <c:v>123.37748040323433</c:v>
                </c:pt>
                <c:pt idx="12">
                  <c:v>134.43950391155238</c:v>
                </c:pt>
                <c:pt idx="13">
                  <c:v>144.82914989909199</c:v>
                </c:pt>
                <c:pt idx="14">
                  <c:v>154.86092213038916</c:v>
                </c:pt>
                <c:pt idx="15">
                  <c:v>164.70733664661716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5-449F-91DB-5DD752DE91E5}"/>
            </c:ext>
          </c:extLst>
        </c:ser>
        <c:ser>
          <c:idx val="1"/>
          <c:order val="1"/>
          <c:tx>
            <c:v>EU</c:v>
          </c:tx>
          <c:spPr>
            <a:ln w="19050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plus"/>
            <c:size val="5"/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EU!$B$88:$Q$88</c:f>
              <c:numCache>
                <c:formatCode>0.000</c:formatCode>
                <c:ptCount val="16"/>
                <c:pt idx="0">
                  <c:v>21.921925291394547</c:v>
                </c:pt>
                <c:pt idx="1">
                  <c:v>25.550812096926652</c:v>
                </c:pt>
                <c:pt idx="2">
                  <c:v>31.808453656147325</c:v>
                </c:pt>
                <c:pt idx="3">
                  <c:v>38.273925847154395</c:v>
                </c:pt>
                <c:pt idx="4">
                  <c:v>45.067693193242285</c:v>
                </c:pt>
                <c:pt idx="5">
                  <c:v>52.238972636571049</c:v>
                </c:pt>
                <c:pt idx="6">
                  <c:v>59.724034949997382</c:v>
                </c:pt>
                <c:pt idx="7">
                  <c:v>67.471376085469331</c:v>
                </c:pt>
                <c:pt idx="8">
                  <c:v>75.464018605162821</c:v>
                </c:pt>
                <c:pt idx="9">
                  <c:v>83.187442664390261</c:v>
                </c:pt>
                <c:pt idx="10">
                  <c:v>91.128399623880782</c:v>
                </c:pt>
                <c:pt idx="11">
                  <c:v>98.531501819022324</c:v>
                </c:pt>
                <c:pt idx="12">
                  <c:v>107.97825425509399</c:v>
                </c:pt>
                <c:pt idx="13">
                  <c:v>117.02729121190379</c:v>
                </c:pt>
                <c:pt idx="14">
                  <c:v>125.84001726800729</c:v>
                </c:pt>
                <c:pt idx="15">
                  <c:v>134.49772112457842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C5-449F-91DB-5DD752DE91E5}"/>
            </c:ext>
          </c:extLst>
        </c:ser>
        <c:ser>
          <c:idx val="2"/>
          <c:order val="2"/>
          <c:tx>
            <c:v>China</c:v>
          </c:tx>
          <c:spPr>
            <a:ln w="2857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ysDash"/>
              <a:round/>
            </a:ln>
          </c:spPr>
          <c:marker>
            <c:symbol val="triangle"/>
            <c:size val="5"/>
            <c:spPr>
              <a:noFill/>
            </c:spPr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China!$B$88:$Q$88</c:f>
              <c:numCache>
                <c:formatCode>0.000</c:formatCode>
                <c:ptCount val="16"/>
                <c:pt idx="0">
                  <c:v>2.6244810885327872</c:v>
                </c:pt>
                <c:pt idx="1">
                  <c:v>6.6209828152248393</c:v>
                </c:pt>
                <c:pt idx="2">
                  <c:v>9.1121729865851879</c:v>
                </c:pt>
                <c:pt idx="3">
                  <c:v>11.970541906181463</c:v>
                </c:pt>
                <c:pt idx="4">
                  <c:v>15.202369039578217</c:v>
                </c:pt>
                <c:pt idx="5">
                  <c:v>18.785587608073797</c:v>
                </c:pt>
                <c:pt idx="6">
                  <c:v>22.796839287890268</c:v>
                </c:pt>
                <c:pt idx="7">
                  <c:v>27.16110752746048</c:v>
                </c:pt>
                <c:pt idx="8">
                  <c:v>31.865057706583247</c:v>
                </c:pt>
                <c:pt idx="9">
                  <c:v>36.534460064466714</c:v>
                </c:pt>
                <c:pt idx="10">
                  <c:v>41.205920852313717</c:v>
                </c:pt>
                <c:pt idx="11">
                  <c:v>46.93937100188279</c:v>
                </c:pt>
                <c:pt idx="12">
                  <c:v>52.161698107777113</c:v>
                </c:pt>
                <c:pt idx="13">
                  <c:v>57.476174567739001</c:v>
                </c:pt>
                <c:pt idx="14">
                  <c:v>62.804032530372147</c:v>
                </c:pt>
                <c:pt idx="15">
                  <c:v>68.081389455290818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C5-449F-91DB-5DD752DE91E5}"/>
            </c:ext>
          </c:extLst>
        </c:ser>
        <c:ser>
          <c:idx val="3"/>
          <c:order val="3"/>
          <c:tx>
            <c:v>Africa</c:v>
          </c:tx>
          <c:spPr>
            <a:ln w="19050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Africa!$B$88:$Q$88</c:f>
              <c:numCache>
                <c:formatCode>0.000</c:formatCode>
                <c:ptCount val="16"/>
                <c:pt idx="0">
                  <c:v>1.1909548556802054</c:v>
                </c:pt>
                <c:pt idx="1">
                  <c:v>1.7970011146743656</c:v>
                </c:pt>
                <c:pt idx="2">
                  <c:v>2.7022783740680349</c:v>
                </c:pt>
                <c:pt idx="3">
                  <c:v>3.853126555590475</c:v>
                </c:pt>
                <c:pt idx="4">
                  <c:v>5.3430072563605879</c:v>
                </c:pt>
                <c:pt idx="5">
                  <c:v>7.1264291403203375</c:v>
                </c:pt>
                <c:pt idx="6">
                  <c:v>9.1389956492978417</c:v>
                </c:pt>
                <c:pt idx="7">
                  <c:v>11.444018842983565</c:v>
                </c:pt>
                <c:pt idx="8">
                  <c:v>14.034855324017702</c:v>
                </c:pt>
                <c:pt idx="9">
                  <c:v>17.084372283536702</c:v>
                </c:pt>
                <c:pt idx="10">
                  <c:v>20.421631701396503</c:v>
                </c:pt>
                <c:pt idx="11">
                  <c:v>23.911195120816554</c:v>
                </c:pt>
                <c:pt idx="12">
                  <c:v>27.536185219960711</c:v>
                </c:pt>
                <c:pt idx="13">
                  <c:v>31.330273615614086</c:v>
                </c:pt>
                <c:pt idx="14">
                  <c:v>35.256849886981612</c:v>
                </c:pt>
                <c:pt idx="15">
                  <c:v>39.28048824572128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C5-449F-91DB-5DD752DE91E5}"/>
            </c:ext>
          </c:extLst>
        </c:ser>
        <c:ser>
          <c:idx val="4"/>
          <c:order val="4"/>
          <c:tx>
            <c:v>India</c:v>
          </c:tx>
          <c:spPr>
            <a:ln w="19050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dash"/>
              <a:round/>
            </a:ln>
          </c:spPr>
          <c:marker>
            <c:symbol val="circle"/>
            <c:size val="5"/>
            <c:spPr>
              <a:noFill/>
            </c:spPr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India!$B$88:$Q$88</c:f>
              <c:numCache>
                <c:formatCode>0.000</c:formatCode>
                <c:ptCount val="16"/>
                <c:pt idx="0">
                  <c:v>1.5649188229167921</c:v>
                </c:pt>
                <c:pt idx="1">
                  <c:v>2.6694245469302174</c:v>
                </c:pt>
                <c:pt idx="2">
                  <c:v>3.9570049388163024</c:v>
                </c:pt>
                <c:pt idx="3">
                  <c:v>5.5533712522197272</c:v>
                </c:pt>
                <c:pt idx="4">
                  <c:v>7.5301002014415594</c:v>
                </c:pt>
                <c:pt idx="5">
                  <c:v>9.8695918082858114</c:v>
                </c:pt>
                <c:pt idx="6">
                  <c:v>12.558557142095079</c:v>
                </c:pt>
                <c:pt idx="7">
                  <c:v>15.621763838408446</c:v>
                </c:pt>
                <c:pt idx="8">
                  <c:v>19.051531733440314</c:v>
                </c:pt>
                <c:pt idx="9">
                  <c:v>22.835821166340804</c:v>
                </c:pt>
                <c:pt idx="10">
                  <c:v>26.953813385971912</c:v>
                </c:pt>
                <c:pt idx="11">
                  <c:v>31.349056706720528</c:v>
                </c:pt>
                <c:pt idx="12">
                  <c:v>36.183348637841796</c:v>
                </c:pt>
                <c:pt idx="13">
                  <c:v>41.234068078141249</c:v>
                </c:pt>
                <c:pt idx="14">
                  <c:v>46.477619335735682</c:v>
                </c:pt>
                <c:pt idx="15">
                  <c:v>51.885763769483219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C5-449F-91DB-5DD752DE91E5}"/>
            </c:ext>
          </c:extLst>
        </c:ser>
        <c:ser>
          <c:idx val="5"/>
          <c:order val="5"/>
          <c:tx>
            <c:v>Global</c:v>
          </c:tx>
          <c:marker>
            <c:symbol val="circle"/>
            <c:size val="5"/>
            <c:spPr>
              <a:solidFill>
                <a:schemeClr val="accent6">
                  <a:lumMod val="20000"/>
                  <a:lumOff val="80000"/>
                </a:schemeClr>
              </a:solidFill>
            </c:spPr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Results!$B$53:$Q$53</c:f>
              <c:numCache>
                <c:formatCode>0.00</c:formatCode>
                <c:ptCount val="16"/>
                <c:pt idx="0">
                  <c:v>6.7738241994469801</c:v>
                </c:pt>
                <c:pt idx="1">
                  <c:v>8.7789439570652057</c:v>
                </c:pt>
                <c:pt idx="2">
                  <c:v>11.124552142393105</c:v>
                </c:pt>
                <c:pt idx="3">
                  <c:v>13.723073912208079</c:v>
                </c:pt>
                <c:pt idx="4">
                  <c:v>16.623606541370549</c:v>
                </c:pt>
                <c:pt idx="5">
                  <c:v>19.954157722803693</c:v>
                </c:pt>
                <c:pt idx="6">
                  <c:v>23.67304339599043</c:v>
                </c:pt>
                <c:pt idx="7">
                  <c:v>27.698619524474832</c:v>
                </c:pt>
                <c:pt idx="8">
                  <c:v>32.017873097921537</c:v>
                </c:pt>
                <c:pt idx="9">
                  <c:v>36.603985630053593</c:v>
                </c:pt>
                <c:pt idx="10">
                  <c:v>41.644299911801951</c:v>
                </c:pt>
                <c:pt idx="11">
                  <c:v>46.996034550888908</c:v>
                </c:pt>
                <c:pt idx="12">
                  <c:v>52.965467321359114</c:v>
                </c:pt>
                <c:pt idx="13">
                  <c:v>59.032015257610723</c:v>
                </c:pt>
                <c:pt idx="14">
                  <c:v>65.196417276280641</c:v>
                </c:pt>
                <c:pt idx="15">
                  <c:v>71.443278396493483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C5-449F-91DB-5DD752DE9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483632"/>
        <c:axId val="1"/>
      </c:lineChart>
      <c:catAx>
        <c:axId val="196548363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96548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915519608923347"/>
          <c:y val="0.20809899529932271"/>
          <c:w val="0.53634549049853719"/>
          <c:h val="0.2023184676521193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altLang="zh-CN"/>
              <a:t>SLR Total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401068842298299"/>
          <c:y val="2.6590499716947099E-2"/>
          <c:w val="0.850647946115202"/>
          <c:h val="0.80675964524042398"/>
        </c:manualLayout>
      </c:layout>
      <c:lineChart>
        <c:grouping val="standard"/>
        <c:varyColors val="0"/>
        <c:ser>
          <c:idx val="0"/>
          <c:order val="0"/>
          <c:tx>
            <c:v>SLR Them Exp</c:v>
          </c:tx>
          <c:marker>
            <c:symbol val="none"/>
          </c:marker>
          <c:cat>
            <c:numRef>
              <c:f>Global!$B$4:$CW$4</c:f>
              <c:numCache>
                <c:formatCode>0</c:formatCode>
                <c:ptCount val="100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  <c:pt idx="17">
                  <c:v>2175</c:v>
                </c:pt>
                <c:pt idx="18">
                  <c:v>2185</c:v>
                </c:pt>
                <c:pt idx="19">
                  <c:v>2195</c:v>
                </c:pt>
                <c:pt idx="20">
                  <c:v>2205</c:v>
                </c:pt>
                <c:pt idx="21">
                  <c:v>2215</c:v>
                </c:pt>
                <c:pt idx="22">
                  <c:v>2225</c:v>
                </c:pt>
                <c:pt idx="23">
                  <c:v>2235</c:v>
                </c:pt>
                <c:pt idx="24">
                  <c:v>2245</c:v>
                </c:pt>
                <c:pt idx="25">
                  <c:v>2255</c:v>
                </c:pt>
                <c:pt idx="26">
                  <c:v>2265</c:v>
                </c:pt>
                <c:pt idx="27">
                  <c:v>2275</c:v>
                </c:pt>
                <c:pt idx="28">
                  <c:v>2285</c:v>
                </c:pt>
                <c:pt idx="29">
                  <c:v>2295</c:v>
                </c:pt>
                <c:pt idx="30">
                  <c:v>2305</c:v>
                </c:pt>
                <c:pt idx="31">
                  <c:v>2315</c:v>
                </c:pt>
                <c:pt idx="32">
                  <c:v>2325</c:v>
                </c:pt>
                <c:pt idx="33">
                  <c:v>2335</c:v>
                </c:pt>
                <c:pt idx="34">
                  <c:v>2345</c:v>
                </c:pt>
                <c:pt idx="35">
                  <c:v>2355</c:v>
                </c:pt>
                <c:pt idx="36">
                  <c:v>2365</c:v>
                </c:pt>
                <c:pt idx="37">
                  <c:v>2375</c:v>
                </c:pt>
                <c:pt idx="38">
                  <c:v>2385</c:v>
                </c:pt>
                <c:pt idx="39">
                  <c:v>2395</c:v>
                </c:pt>
                <c:pt idx="40">
                  <c:v>2405</c:v>
                </c:pt>
                <c:pt idx="41">
                  <c:v>2415</c:v>
                </c:pt>
                <c:pt idx="42">
                  <c:v>2425</c:v>
                </c:pt>
                <c:pt idx="43">
                  <c:v>2435</c:v>
                </c:pt>
                <c:pt idx="44">
                  <c:v>2445</c:v>
                </c:pt>
                <c:pt idx="45">
                  <c:v>2455</c:v>
                </c:pt>
                <c:pt idx="46">
                  <c:v>2465</c:v>
                </c:pt>
                <c:pt idx="47">
                  <c:v>2475</c:v>
                </c:pt>
                <c:pt idx="48">
                  <c:v>2485</c:v>
                </c:pt>
                <c:pt idx="49">
                  <c:v>2495</c:v>
                </c:pt>
                <c:pt idx="50">
                  <c:v>2505</c:v>
                </c:pt>
                <c:pt idx="51">
                  <c:v>2515</c:v>
                </c:pt>
                <c:pt idx="52">
                  <c:v>2525</c:v>
                </c:pt>
                <c:pt idx="53">
                  <c:v>2535</c:v>
                </c:pt>
                <c:pt idx="54">
                  <c:v>2545</c:v>
                </c:pt>
                <c:pt idx="55">
                  <c:v>2555</c:v>
                </c:pt>
                <c:pt idx="56">
                  <c:v>2565</c:v>
                </c:pt>
                <c:pt idx="57">
                  <c:v>2575</c:v>
                </c:pt>
                <c:pt idx="58">
                  <c:v>2585</c:v>
                </c:pt>
                <c:pt idx="59">
                  <c:v>2595</c:v>
                </c:pt>
                <c:pt idx="60">
                  <c:v>2605</c:v>
                </c:pt>
                <c:pt idx="61">
                  <c:v>2615</c:v>
                </c:pt>
                <c:pt idx="62">
                  <c:v>2625</c:v>
                </c:pt>
                <c:pt idx="63">
                  <c:v>2635</c:v>
                </c:pt>
                <c:pt idx="64">
                  <c:v>2645</c:v>
                </c:pt>
                <c:pt idx="65">
                  <c:v>2655</c:v>
                </c:pt>
                <c:pt idx="66">
                  <c:v>2665</c:v>
                </c:pt>
                <c:pt idx="67">
                  <c:v>2675</c:v>
                </c:pt>
                <c:pt idx="68">
                  <c:v>2685</c:v>
                </c:pt>
                <c:pt idx="69">
                  <c:v>2695</c:v>
                </c:pt>
                <c:pt idx="70">
                  <c:v>2705</c:v>
                </c:pt>
                <c:pt idx="71">
                  <c:v>2715</c:v>
                </c:pt>
                <c:pt idx="72">
                  <c:v>2725</c:v>
                </c:pt>
                <c:pt idx="73">
                  <c:v>2735</c:v>
                </c:pt>
                <c:pt idx="74">
                  <c:v>2745</c:v>
                </c:pt>
                <c:pt idx="75">
                  <c:v>2755</c:v>
                </c:pt>
                <c:pt idx="76">
                  <c:v>2765</c:v>
                </c:pt>
                <c:pt idx="77">
                  <c:v>2775</c:v>
                </c:pt>
                <c:pt idx="78">
                  <c:v>2785</c:v>
                </c:pt>
                <c:pt idx="79">
                  <c:v>2795</c:v>
                </c:pt>
                <c:pt idx="80">
                  <c:v>2805</c:v>
                </c:pt>
                <c:pt idx="81">
                  <c:v>2815</c:v>
                </c:pt>
                <c:pt idx="82">
                  <c:v>2825</c:v>
                </c:pt>
                <c:pt idx="83">
                  <c:v>2835</c:v>
                </c:pt>
                <c:pt idx="84">
                  <c:v>2845</c:v>
                </c:pt>
                <c:pt idx="85">
                  <c:v>2855</c:v>
                </c:pt>
                <c:pt idx="86">
                  <c:v>2865</c:v>
                </c:pt>
                <c:pt idx="87">
                  <c:v>2875</c:v>
                </c:pt>
                <c:pt idx="88">
                  <c:v>2885</c:v>
                </c:pt>
                <c:pt idx="89">
                  <c:v>2895</c:v>
                </c:pt>
                <c:pt idx="90">
                  <c:v>2905</c:v>
                </c:pt>
                <c:pt idx="91">
                  <c:v>2915</c:v>
                </c:pt>
                <c:pt idx="92">
                  <c:v>2925</c:v>
                </c:pt>
                <c:pt idx="93">
                  <c:v>2935</c:v>
                </c:pt>
                <c:pt idx="94">
                  <c:v>2945</c:v>
                </c:pt>
                <c:pt idx="95">
                  <c:v>2955</c:v>
                </c:pt>
                <c:pt idx="96">
                  <c:v>2965</c:v>
                </c:pt>
                <c:pt idx="97">
                  <c:v>2975</c:v>
                </c:pt>
                <c:pt idx="98">
                  <c:v>2985</c:v>
                </c:pt>
                <c:pt idx="99">
                  <c:v>2995</c:v>
                </c:pt>
              </c:numCache>
            </c:numRef>
          </c:cat>
          <c:val>
            <c:numRef>
              <c:f>Global!$C$135:$CW$135</c:f>
              <c:numCache>
                <c:formatCode>0.00</c:formatCode>
                <c:ptCount val="99"/>
                <c:pt idx="0">
                  <c:v>0.14455281068668518</c:v>
                </c:pt>
                <c:pt idx="1">
                  <c:v>0.18359509994461037</c:v>
                </c:pt>
                <c:pt idx="2">
                  <c:v>0.22842677270374498</c:v>
                </c:pt>
                <c:pt idx="3">
                  <c:v>0.27918600145694106</c:v>
                </c:pt>
                <c:pt idx="4">
                  <c:v>0.33560647130784821</c:v>
                </c:pt>
                <c:pt idx="5">
                  <c:v>0.39718087503476801</c:v>
                </c:pt>
                <c:pt idx="6">
                  <c:v>0.46328357729549963</c:v>
                </c:pt>
                <c:pt idx="7">
                  <c:v>0.55902121271225713</c:v>
                </c:pt>
                <c:pt idx="8">
                  <c:v>0.66672123197302435</c:v>
                </c:pt>
                <c:pt idx="9">
                  <c:v>0.78551409137932016</c:v>
                </c:pt>
                <c:pt idx="10" formatCode="0.00000">
                  <c:v>0.90865109985363091</c:v>
                </c:pt>
                <c:pt idx="11">
                  <c:v>1.0408159183109138</c:v>
                </c:pt>
                <c:pt idx="12">
                  <c:v>1.1812603803744335</c:v>
                </c:pt>
                <c:pt idx="13">
                  <c:v>1.3293598664987845</c:v>
                </c:pt>
                <c:pt idx="14">
                  <c:v>1.4845836142872266</c:v>
                </c:pt>
                <c:pt idx="15">
                  <c:v>1.6464738023929899</c:v>
                </c:pt>
                <c:pt idx="16">
                  <c:v>1.8146291469285252</c:v>
                </c:pt>
                <c:pt idx="17">
                  <c:v>1.9886909902929375</c:v>
                </c:pt>
                <c:pt idx="18">
                  <c:v>2.1683307862478789</c:v>
                </c:pt>
                <c:pt idx="19">
                  <c:v>2.3532463489220148</c:v>
                </c:pt>
                <c:pt idx="20">
                  <c:v>2.5431629872599255</c:v>
                </c:pt>
                <c:pt idx="21">
                  <c:v>2.737821981502516</c:v>
                </c:pt>
                <c:pt idx="22">
                  <c:v>2.9369581535133742</c:v>
                </c:pt>
                <c:pt idx="23">
                  <c:v>3.1402763478521707</c:v>
                </c:pt>
                <c:pt idx="24">
                  <c:v>3.3473023975103091</c:v>
                </c:pt>
                <c:pt idx="25">
                  <c:v>3.5556484521537746</c:v>
                </c:pt>
                <c:pt idx="26">
                  <c:v>3.761981845252552</c:v>
                </c:pt>
                <c:pt idx="27">
                  <c:v>3.9643852081720059</c:v>
                </c:pt>
                <c:pt idx="28">
                  <c:v>4.1618603163232484</c:v>
                </c:pt>
                <c:pt idx="29">
                  <c:v>4.3539960861556093</c:v>
                </c:pt>
                <c:pt idx="30">
                  <c:v>4.5407469974109818</c:v>
                </c:pt>
                <c:pt idx="31">
                  <c:v>4.7222859097888925</c:v>
                </c:pt>
                <c:pt idx="32">
                  <c:v>4.898907098718853</c:v>
                </c:pt>
                <c:pt idx="33">
                  <c:v>5.0709632259463913</c:v>
                </c:pt>
                <c:pt idx="34">
                  <c:v>5.238825221250325</c:v>
                </c:pt>
                <c:pt idx="35">
                  <c:v>5.4028575782411652</c:v>
                </c:pt>
                <c:pt idx="36">
                  <c:v>5.5634039482530202</c:v>
                </c:pt>
                <c:pt idx="37">
                  <c:v>5.7207795355652848</c:v>
                </c:pt>
                <c:pt idx="38">
                  <c:v>5.8752679054001833</c:v>
                </c:pt>
                <c:pt idx="39">
                  <c:v>6.0271205784353734</c:v>
                </c:pt>
                <c:pt idx="40">
                  <c:v>6.1765583116478702</c:v>
                </c:pt>
                <c:pt idx="41">
                  <c:v>6.3237733288274196</c:v>
                </c:pt>
                <c:pt idx="42">
                  <c:v>6.4689320150547314</c:v>
                </c:pt>
                <c:pt idx="43">
                  <c:v>6.6121777620988862</c:v>
                </c:pt>
                <c:pt idx="44">
                  <c:v>6.7536337697449991</c:v>
                </c:pt>
                <c:pt idx="45">
                  <c:v>6.8934056880219217</c:v>
                </c:pt>
                <c:pt idx="46">
                  <c:v>7.0315840387180311</c:v>
                </c:pt>
                <c:pt idx="47">
                  <c:v>7.1682463895714248</c:v>
                </c:pt>
                <c:pt idx="48">
                  <c:v>7.3034592768141549</c:v>
                </c:pt>
                <c:pt idx="49">
                  <c:v>7.4372798853580804</c:v>
                </c:pt>
                <c:pt idx="50">
                  <c:v>7.5697575036537739</c:v>
                </c:pt>
                <c:pt idx="51">
                  <c:v>7.7009347741054111</c:v>
                </c:pt>
                <c:pt idx="52">
                  <c:v>7.8308487612529554</c:v>
                </c:pt>
                <c:pt idx="53">
                  <c:v>7.9595318596814302</c:v>
                </c:pt>
                <c:pt idx="54">
                  <c:v>8.0870125624276508</c:v>
                </c:pt>
                <c:pt idx="55">
                  <c:v>8.2133161089580717</c:v>
                </c:pt>
                <c:pt idx="56">
                  <c:v>8.3384650298704095</c:v>
                </c:pt>
                <c:pt idx="57">
                  <c:v>8.4624796035071146</c:v>
                </c:pt>
                <c:pt idx="58">
                  <c:v>8.5853782377710761</c:v>
                </c:pt>
                <c:pt idx="59">
                  <c:v>8.7046245835832625</c:v>
                </c:pt>
                <c:pt idx="60">
                  <c:v>8.821058182923462</c:v>
                </c:pt>
                <c:pt idx="61">
                  <c:v>8.9352511115582658</c:v>
                </c:pt>
                <c:pt idx="62">
                  <c:v>9.0475945621743357</c:v>
                </c:pt>
                <c:pt idx="63">
                  <c:v>9.1583573479761693</c:v>
                </c:pt>
                <c:pt idx="64">
                  <c:v>9.2677254434146477</c:v>
                </c:pt>
                <c:pt idx="65">
                  <c:v>9.3758287150511208</c:v>
                </c:pt>
                <c:pt idx="66">
                  <c:v>9.4827589970219854</c:v>
                </c:pt>
                <c:pt idx="67">
                  <c:v>9.5885823170014728</c:v>
                </c:pt>
                <c:pt idx="68">
                  <c:v>9.6933471681776791</c:v>
                </c:pt>
                <c:pt idx="69">
                  <c:v>9.7970901079887227</c:v>
                </c:pt>
                <c:pt idx="70">
                  <c:v>9.8998395491258133</c:v>
                </c:pt>
                <c:pt idx="71">
                  <c:v>10.001618327789988</c:v>
                </c:pt>
                <c:pt idx="72">
                  <c:v>10.102445444652652</c:v>
                </c:pt>
                <c:pt idx="73">
                  <c:v>10.202337245891027</c:v>
                </c:pt>
                <c:pt idx="74">
                  <c:v>10.301308225109022</c:v>
                </c:pt>
                <c:pt idx="75">
                  <c:v>10.399371568446098</c:v>
                </c:pt>
                <c:pt idx="76">
                  <c:v>10.496539525623728</c:v>
                </c:pt>
                <c:pt idx="77">
                  <c:v>10.59282366293646</c:v>
                </c:pt>
                <c:pt idx="78">
                  <c:v>10.688235036109342</c:v>
                </c:pt>
                <c:pt idx="79">
                  <c:v>10.782784308710637</c:v>
                </c:pt>
                <c:pt idx="80">
                  <c:v>10.876481833531908</c:v>
                </c:pt>
                <c:pt idx="81">
                  <c:v>10.969337708745751</c:v>
                </c:pt>
                <c:pt idx="82">
                  <c:v>11.061361816858522</c:v>
                </c:pt>
                <c:pt idx="83">
                  <c:v>11.152563851906105</c:v>
                </c:pt>
                <c:pt idx="84">
                  <c:v>11.242953338599193</c:v>
                </c:pt>
                <c:pt idx="85">
                  <c:v>11.33253964594341</c:v>
                </c:pt>
                <c:pt idx="86">
                  <c:v>11.42133199705774</c:v>
                </c:pt>
                <c:pt idx="87">
                  <c:v>11.509339476369705</c:v>
                </c:pt>
                <c:pt idx="88">
                  <c:v>11.596571034995163</c:v>
                </c:pt>
                <c:pt idx="89">
                  <c:v>11.683035494857778</c:v>
                </c:pt>
                <c:pt idx="90">
                  <c:v>11.768741551930894</c:v>
                </c:pt>
                <c:pt idx="91">
                  <c:v>11.853697778866504</c:v>
                </c:pt>
                <c:pt idx="92">
                  <c:v>11.937912627195093</c:v>
                </c:pt>
                <c:pt idx="93">
                  <c:v>12.021394429224571</c:v>
                </c:pt>
                <c:pt idx="94">
                  <c:v>12.104151399727932</c:v>
                </c:pt>
                <c:pt idx="95">
                  <c:v>12.186191637482846</c:v>
                </c:pt>
                <c:pt idx="96">
                  <c:v>12.267523126707708</c:v>
                </c:pt>
                <c:pt idx="97">
                  <c:v>12.348153738425779</c:v>
                </c:pt>
                <c:pt idx="98">
                  <c:v>12.428091231779916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4-435D-B800-60D92BC49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498992"/>
        <c:axId val="1"/>
      </c:lineChart>
      <c:catAx>
        <c:axId val="19654989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2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0.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96549899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401068842298299"/>
          <c:y val="2.6590499716947099E-2"/>
          <c:w val="0.850647946115201"/>
          <c:h val="0.80675964524042398"/>
        </c:manualLayout>
      </c:layout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numRef>
              <c:f>Global!$B$4:$R$4</c:f>
              <c:numCache>
                <c:formatCode>0</c:formatCode>
                <c:ptCount val="17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</c:numCache>
            </c:numRef>
          </c:cat>
          <c:val>
            <c:numRef>
              <c:f>Global!$C$70:$R$70</c:f>
              <c:numCache>
                <c:formatCode>0.000</c:formatCode>
                <c:ptCount val="16"/>
                <c:pt idx="0">
                  <c:v>0.98</c:v>
                </c:pt>
                <c:pt idx="1">
                  <c:v>1.2299072803648878</c:v>
                </c:pt>
                <c:pt idx="2">
                  <c:v>1.5203061790744932</c:v>
                </c:pt>
                <c:pt idx="3">
                  <c:v>1.8319126422158489</c:v>
                </c:pt>
                <c:pt idx="4">
                  <c:v>2.1509718132816515</c:v>
                </c:pt>
                <c:pt idx="5">
                  <c:v>2.4680617535638172</c:v>
                </c:pt>
                <c:pt idx="6">
                  <c:v>2.7778418001671961</c:v>
                </c:pt>
                <c:pt idx="7">
                  <c:v>3.0779677409816255</c:v>
                </c:pt>
                <c:pt idx="8">
                  <c:v>3.367812676156571</c:v>
                </c:pt>
                <c:pt idx="9">
                  <c:v>3.6476485330626893</c:v>
                </c:pt>
                <c:pt idx="10" formatCode="0.00000">
                  <c:v>3.9106156129397851</c:v>
                </c:pt>
                <c:pt idx="11">
                  <c:v>4.1598146898624559</c:v>
                </c:pt>
                <c:pt idx="12">
                  <c:v>4.3974364966447048</c:v>
                </c:pt>
                <c:pt idx="13">
                  <c:v>4.624874484385562</c:v>
                </c:pt>
                <c:pt idx="14">
                  <c:v>4.8430870914360984</c:v>
                </c:pt>
                <c:pt idx="15">
                  <c:v>5.0527710121251976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6E-4BDE-A2BE-2F5FE87C1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500432"/>
        <c:axId val="1"/>
      </c:lineChart>
      <c:catAx>
        <c:axId val="196550043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0.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96550043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401068842298299"/>
          <c:y val="2.6590499716947099E-2"/>
          <c:w val="0.850647946115202"/>
          <c:h val="0.80675964524042398"/>
        </c:manualLayout>
      </c:layout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numRef>
              <c:f>Global!$B$4:$AG$4</c:f>
              <c:numCache>
                <c:formatCode>0</c:formatCode>
                <c:ptCount val="32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  <c:pt idx="17">
                  <c:v>2175</c:v>
                </c:pt>
                <c:pt idx="18">
                  <c:v>2185</c:v>
                </c:pt>
                <c:pt idx="19">
                  <c:v>2195</c:v>
                </c:pt>
                <c:pt idx="20">
                  <c:v>2205</c:v>
                </c:pt>
                <c:pt idx="21">
                  <c:v>2215</c:v>
                </c:pt>
                <c:pt idx="22">
                  <c:v>2225</c:v>
                </c:pt>
                <c:pt idx="23">
                  <c:v>2235</c:v>
                </c:pt>
                <c:pt idx="24">
                  <c:v>2245</c:v>
                </c:pt>
                <c:pt idx="25">
                  <c:v>2255</c:v>
                </c:pt>
                <c:pt idx="26">
                  <c:v>2265</c:v>
                </c:pt>
                <c:pt idx="27">
                  <c:v>2275</c:v>
                </c:pt>
                <c:pt idx="28">
                  <c:v>2285</c:v>
                </c:pt>
                <c:pt idx="29">
                  <c:v>2295</c:v>
                </c:pt>
                <c:pt idx="30">
                  <c:v>2305</c:v>
                </c:pt>
                <c:pt idx="31">
                  <c:v>2315</c:v>
                </c:pt>
              </c:numCache>
            </c:numRef>
          </c:cat>
          <c:val>
            <c:numRef>
              <c:f>Global!$C$70:$AG$70</c:f>
              <c:numCache>
                <c:formatCode>0.000</c:formatCode>
                <c:ptCount val="31"/>
                <c:pt idx="0">
                  <c:v>0.98</c:v>
                </c:pt>
                <c:pt idx="1">
                  <c:v>1.2299072803648878</c:v>
                </c:pt>
                <c:pt idx="2">
                  <c:v>1.5203061790744932</c:v>
                </c:pt>
                <c:pt idx="3">
                  <c:v>1.8319126422158489</c:v>
                </c:pt>
                <c:pt idx="4">
                  <c:v>2.1509718132816515</c:v>
                </c:pt>
                <c:pt idx="5">
                  <c:v>2.4680617535638172</c:v>
                </c:pt>
                <c:pt idx="6">
                  <c:v>2.7778418001671961</c:v>
                </c:pt>
                <c:pt idx="7">
                  <c:v>3.0779677409816255</c:v>
                </c:pt>
                <c:pt idx="8">
                  <c:v>3.367812676156571</c:v>
                </c:pt>
                <c:pt idx="9">
                  <c:v>3.6476485330626893</c:v>
                </c:pt>
                <c:pt idx="10" formatCode="0.00000">
                  <c:v>3.9106156129397851</c:v>
                </c:pt>
                <c:pt idx="11">
                  <c:v>4.1598146898624559</c:v>
                </c:pt>
                <c:pt idx="12">
                  <c:v>4.3974364966447048</c:v>
                </c:pt>
                <c:pt idx="13">
                  <c:v>4.624874484385562</c:v>
                </c:pt>
                <c:pt idx="14">
                  <c:v>4.8430870914360984</c:v>
                </c:pt>
                <c:pt idx="15">
                  <c:v>5.0527710121251976</c:v>
                </c:pt>
                <c:pt idx="16">
                  <c:v>5.254444721491887</c:v>
                </c:pt>
                <c:pt idx="17">
                  <c:v>5.448486015626937</c:v>
                </c:pt>
                <c:pt idx="18">
                  <c:v>5.6351426051912696</c:v>
                </c:pt>
                <c:pt idx="19">
                  <c:v>5.8147037467486919</c:v>
                </c:pt>
                <c:pt idx="20">
                  <c:v>5.9875921126930871</c:v>
                </c:pt>
                <c:pt idx="21">
                  <c:v>6.1540649059706602</c:v>
                </c:pt>
                <c:pt idx="22">
                  <c:v>6.3139419480150911</c:v>
                </c:pt>
                <c:pt idx="23">
                  <c:v>6.4665489888029484</c:v>
                </c:pt>
                <c:pt idx="24">
                  <c:v>6.6078391386183553</c:v>
                </c:pt>
                <c:pt idx="25">
                  <c:v>6.6941469848905317</c:v>
                </c:pt>
                <c:pt idx="26">
                  <c:v>6.7029302629115044</c:v>
                </c:pt>
                <c:pt idx="27">
                  <c:v>6.6653985107224925</c:v>
                </c:pt>
                <c:pt idx="28">
                  <c:v>6.602160769418175</c:v>
                </c:pt>
                <c:pt idx="29">
                  <c:v>6.5266254657074185</c:v>
                </c:pt>
                <c:pt idx="30">
                  <c:v>6.4473235814257066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47-43F0-8E61-FA634BBDD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501872"/>
        <c:axId val="1"/>
      </c:lineChart>
      <c:catAx>
        <c:axId val="196550187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0.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96550187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altLang="zh-CN"/>
              <a:t>emissions control rate</a:t>
            </a:r>
          </a:p>
        </c:rich>
      </c:tx>
      <c:layout>
        <c:manualLayout>
          <c:xMode val="edge"/>
          <c:yMode val="edge"/>
          <c:x val="0.46900942300245257"/>
          <c:y val="0.64363273856822945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401068842298299"/>
          <c:y val="2.6590499716947099E-2"/>
          <c:w val="0.850647946115202"/>
          <c:h val="0.85588246232854603"/>
        </c:manualLayout>
      </c:layout>
      <c:lineChart>
        <c:grouping val="standard"/>
        <c:varyColors val="0"/>
        <c:ser>
          <c:idx val="0"/>
          <c:order val="0"/>
          <c:tx>
            <c:v>US</c:v>
          </c:tx>
          <c:spPr>
            <a:ln w="19050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x"/>
            <c:size val="5"/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US!$B$103:$Q$103</c:f>
              <c:numCache>
                <c:formatCode>#,##0.000</c:formatCode>
                <c:ptCount val="16"/>
                <c:pt idx="0">
                  <c:v>4.3283869681682495E-4</c:v>
                </c:pt>
                <c:pt idx="1">
                  <c:v>4.4405352179897341E-4</c:v>
                </c:pt>
                <c:pt idx="2">
                  <c:v>4.5549649637617059E-4</c:v>
                </c:pt>
                <c:pt idx="3">
                  <c:v>4.6716769083088701E-4</c:v>
                </c:pt>
                <c:pt idx="4">
                  <c:v>4.7906680648513036E-4</c:v>
                </c:pt>
                <c:pt idx="5">
                  <c:v>4.9119316594740047E-4</c:v>
                </c:pt>
                <c:pt idx="6">
                  <c:v>5.0354589806716598E-4</c:v>
                </c:pt>
                <c:pt idx="7">
                  <c:v>5.1612592306994436E-4</c:v>
                </c:pt>
                <c:pt idx="8">
                  <c:v>5.2894989673652035E-4</c:v>
                </c:pt>
                <c:pt idx="9">
                  <c:v>5.4212659667426109E-4</c:v>
                </c:pt>
                <c:pt idx="10">
                  <c:v>5.5620490266152834E-4</c:v>
                </c:pt>
                <c:pt idx="11">
                  <c:v>5.7353686403681619E-4</c:v>
                </c:pt>
                <c:pt idx="12">
                  <c:v>6.0287653723883504E-4</c:v>
                </c:pt>
                <c:pt idx="13">
                  <c:v>6.721394860920622E-4</c:v>
                </c:pt>
                <c:pt idx="14">
                  <c:v>8.5133761594564027E-4</c:v>
                </c:pt>
                <c:pt idx="15">
                  <c:v>1.2676532160711179E-3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9D-4CD2-AFD6-BA48679F8143}"/>
            </c:ext>
          </c:extLst>
        </c:ser>
        <c:ser>
          <c:idx val="1"/>
          <c:order val="1"/>
          <c:tx>
            <c:v>EU</c:v>
          </c:tx>
          <c:spPr>
            <a:ln w="19050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plus"/>
            <c:size val="5"/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EU!$B$103:$Q$103</c:f>
              <c:numCache>
                <c:formatCode>#,##0.000</c:formatCode>
                <c:ptCount val="16"/>
                <c:pt idx="0">
                  <c:v>3.3862811311759976E-4</c:v>
                </c:pt>
                <c:pt idx="1">
                  <c:v>3.474019474595326E-4</c:v>
                </c:pt>
                <c:pt idx="2">
                  <c:v>3.5635427292864157E-4</c:v>
                </c:pt>
                <c:pt idx="3">
                  <c:v>3.6548514450988938E-4</c:v>
                </c:pt>
                <c:pt idx="4">
                  <c:v>3.7479432853478663E-4</c:v>
                </c:pt>
                <c:pt idx="5">
                  <c:v>3.8428129505116583E-4</c:v>
                </c:pt>
                <c:pt idx="6">
                  <c:v>3.9394536252093144E-4</c:v>
                </c:pt>
                <c:pt idx="7">
                  <c:v>4.0378725087562687E-4</c:v>
                </c:pt>
                <c:pt idx="8">
                  <c:v>4.1381999064062146E-4</c:v>
                </c:pt>
                <c:pt idx="9">
                  <c:v>4.2412868316245035E-4</c:v>
                </c:pt>
                <c:pt idx="10">
                  <c:v>4.3514274042539923E-4</c:v>
                </c:pt>
                <c:pt idx="11">
                  <c:v>4.4870227061598301E-4</c:v>
                </c:pt>
                <c:pt idx="12">
                  <c:v>4.716559442337819E-4</c:v>
                </c:pt>
                <c:pt idx="13">
                  <c:v>5.2584329358959731E-4</c:v>
                </c:pt>
                <c:pt idx="14">
                  <c:v>6.660376085452208E-4</c:v>
                </c:pt>
                <c:pt idx="15">
                  <c:v>9.9173900070048931E-4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9D-4CD2-AFD6-BA48679F8143}"/>
            </c:ext>
          </c:extLst>
        </c:ser>
        <c:ser>
          <c:idx val="2"/>
          <c:order val="2"/>
          <c:tx>
            <c:v>China</c:v>
          </c:tx>
          <c:spPr>
            <a:ln w="2857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ysDash"/>
              <a:round/>
            </a:ln>
          </c:spPr>
          <c:marker>
            <c:symbol val="triangle"/>
            <c:size val="5"/>
            <c:spPr>
              <a:noFill/>
            </c:spPr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China!$B$103:$Q$103</c:f>
              <c:numCache>
                <c:formatCode>#,##0.000</c:formatCode>
                <c:ptCount val="16"/>
                <c:pt idx="0">
                  <c:v>4.9769341790313962E-4</c:v>
                </c:pt>
                <c:pt idx="1">
                  <c:v>5.1058862486499045E-4</c:v>
                </c:pt>
                <c:pt idx="2">
                  <c:v>5.2374616639301683E-4</c:v>
                </c:pt>
                <c:pt idx="3">
                  <c:v>5.3716612330051623E-4</c:v>
                </c:pt>
                <c:pt idx="4">
                  <c:v>5.5084815215684869E-4</c:v>
                </c:pt>
                <c:pt idx="5">
                  <c:v>5.6479147407303488E-4</c:v>
                </c:pt>
                <c:pt idx="6">
                  <c:v>5.7899508736902804E-4</c:v>
                </c:pt>
                <c:pt idx="7">
                  <c:v>5.9346005015304944E-4</c:v>
                </c:pt>
                <c:pt idx="8">
                  <c:v>6.0820551383768693E-4</c:v>
                </c:pt>
                <c:pt idx="9">
                  <c:v>6.2335655480728186E-4</c:v>
                </c:pt>
                <c:pt idx="10">
                  <c:v>6.3954429466653697E-4</c:v>
                </c:pt>
                <c:pt idx="11">
                  <c:v>6.5947320388669024E-4</c:v>
                </c:pt>
                <c:pt idx="12">
                  <c:v>6.9320900972720577E-4</c:v>
                </c:pt>
                <c:pt idx="13">
                  <c:v>7.7285002612043562E-4</c:v>
                </c:pt>
                <c:pt idx="14">
                  <c:v>9.7889844643166417E-4</c:v>
                </c:pt>
                <c:pt idx="15">
                  <c:v>1.4575930166644423E-3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9D-4CD2-AFD6-BA48679F8143}"/>
            </c:ext>
          </c:extLst>
        </c:ser>
        <c:ser>
          <c:idx val="3"/>
          <c:order val="3"/>
          <c:tx>
            <c:v>Africa</c:v>
          </c:tx>
          <c:spPr>
            <a:ln w="19050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Africa!$B$103:$Q$103</c:f>
              <c:numCache>
                <c:formatCode>#,##0.000</c:formatCode>
                <c:ptCount val="16"/>
                <c:pt idx="0">
                  <c:v>3.8717679147140402E-4</c:v>
                </c:pt>
                <c:pt idx="1">
                  <c:v>3.9720851919222591E-4</c:v>
                </c:pt>
                <c:pt idx="2">
                  <c:v>4.0744432808424637E-4</c:v>
                </c:pt>
                <c:pt idx="3">
                  <c:v>4.1788428101555272E-4</c:v>
                </c:pt>
                <c:pt idx="4">
                  <c:v>4.2852811081690504E-4</c:v>
                </c:pt>
                <c:pt idx="5">
                  <c:v>4.3937521155757098E-4</c:v>
                </c:pt>
                <c:pt idx="6">
                  <c:v>4.5042480398821362E-4</c:v>
                </c:pt>
                <c:pt idx="7">
                  <c:v>4.6167771125603857E-4</c:v>
                </c:pt>
                <c:pt idx="8">
                  <c:v>4.7314883205612707E-4</c:v>
                </c:pt>
                <c:pt idx="9">
                  <c:v>4.8493546860594266E-4</c:v>
                </c:pt>
                <c:pt idx="10">
                  <c:v>4.9752859713532124E-4</c:v>
                </c:pt>
                <c:pt idx="11">
                  <c:v>5.130321397819014E-4</c:v>
                </c:pt>
                <c:pt idx="12">
                  <c:v>5.3927665215271821E-4</c:v>
                </c:pt>
                <c:pt idx="13">
                  <c:v>6.0123277230107351E-4</c:v>
                </c:pt>
                <c:pt idx="14">
                  <c:v>7.6152656642028567E-4</c:v>
                </c:pt>
                <c:pt idx="15">
                  <c:v>1.1339233495209623E-3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9D-4CD2-AFD6-BA48679F8143}"/>
            </c:ext>
          </c:extLst>
        </c:ser>
        <c:ser>
          <c:idx val="4"/>
          <c:order val="4"/>
          <c:tx>
            <c:v>India</c:v>
          </c:tx>
          <c:spPr>
            <a:ln w="19050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dash"/>
              <a:round/>
            </a:ln>
          </c:spPr>
          <c:marker>
            <c:symbol val="circle"/>
            <c:size val="5"/>
            <c:spPr>
              <a:noFill/>
            </c:spPr>
          </c:marker>
          <c:cat>
            <c:numRef>
              <c:f>Global!$B$4:$Q$4</c:f>
              <c:numCache>
                <c:formatCode>0</c:formatCode>
                <c:ptCount val="16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</c:numCache>
            </c:numRef>
          </c:cat>
          <c:val>
            <c:numRef>
              <c:f>India!$B$103:$Q$103</c:f>
              <c:numCache>
                <c:formatCode>#,##0.000</c:formatCode>
                <c:ptCount val="16"/>
                <c:pt idx="0">
                  <c:v>3.8717679147140402E-4</c:v>
                </c:pt>
                <c:pt idx="1">
                  <c:v>3.9720851919222591E-4</c:v>
                </c:pt>
                <c:pt idx="2">
                  <c:v>4.0744432808424637E-4</c:v>
                </c:pt>
                <c:pt idx="3">
                  <c:v>4.1788428101555272E-4</c:v>
                </c:pt>
                <c:pt idx="4">
                  <c:v>4.2852811081690504E-4</c:v>
                </c:pt>
                <c:pt idx="5">
                  <c:v>4.3937521155757098E-4</c:v>
                </c:pt>
                <c:pt idx="6">
                  <c:v>4.5042480398821362E-4</c:v>
                </c:pt>
                <c:pt idx="7">
                  <c:v>4.6167771125603857E-4</c:v>
                </c:pt>
                <c:pt idx="8">
                  <c:v>4.7314883205612707E-4</c:v>
                </c:pt>
                <c:pt idx="9">
                  <c:v>4.8493546860594266E-4</c:v>
                </c:pt>
                <c:pt idx="10">
                  <c:v>4.9752859713532124E-4</c:v>
                </c:pt>
                <c:pt idx="11">
                  <c:v>5.130321397819014E-4</c:v>
                </c:pt>
                <c:pt idx="12">
                  <c:v>5.3927665215271821E-4</c:v>
                </c:pt>
                <c:pt idx="13">
                  <c:v>6.0123277230107351E-4</c:v>
                </c:pt>
                <c:pt idx="14">
                  <c:v>7.6152656642028567E-4</c:v>
                </c:pt>
                <c:pt idx="15">
                  <c:v>1.1339233495209623E-3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9D-4CD2-AFD6-BA48679F8143}"/>
            </c:ext>
          </c:extLst>
        </c:ser>
        <c:ser>
          <c:idx val="5"/>
          <c:order val="5"/>
          <c:tx>
            <c:v>Russia</c:v>
          </c:tx>
          <c:val>
            <c:numRef>
              <c:f>Russia!$B$103:$Q$103</c:f>
              <c:numCache>
                <c:formatCode>#,##0.000</c:formatCode>
                <c:ptCount val="16"/>
                <c:pt idx="0">
                  <c:v>5.4219381367119363E-4</c:v>
                </c:pt>
                <c:pt idx="1">
                  <c:v>5.5624202325005984E-4</c:v>
                </c:pt>
                <c:pt idx="2">
                  <c:v>5.7057602358639959E-4</c:v>
                </c:pt>
                <c:pt idx="3">
                  <c:v>5.8519590271929184E-4</c:v>
                </c:pt>
                <c:pt idx="4">
                  <c:v>6.0010128651084111E-4</c:v>
                </c:pt>
                <c:pt idx="5">
                  <c:v>6.152913264290573E-4</c:v>
                </c:pt>
                <c:pt idx="6">
                  <c:v>6.3076493123040542E-4</c:v>
                </c:pt>
                <c:pt idx="7">
                  <c:v>6.4652325363202259E-4</c:v>
                </c:pt>
                <c:pt idx="8">
                  <c:v>6.6258715743691405E-4</c:v>
                </c:pt>
                <c:pt idx="9">
                  <c:v>6.790929025178987E-4</c:v>
                </c:pt>
                <c:pt idx="10">
                  <c:v>6.9672804112588923E-4</c:v>
                </c:pt>
                <c:pt idx="11">
                  <c:v>7.184388592795767E-4</c:v>
                </c:pt>
                <c:pt idx="12">
                  <c:v>7.5519109382389581E-4</c:v>
                </c:pt>
                <c:pt idx="13">
                  <c:v>8.419530738895015E-4</c:v>
                </c:pt>
                <c:pt idx="14">
                  <c:v>1.0664249571628553E-3</c:v>
                </c:pt>
                <c:pt idx="15">
                  <c:v>1.5879211740742766E-3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9D-4CD2-AFD6-BA48679F8143}"/>
            </c:ext>
          </c:extLst>
        </c:ser>
        <c:ser>
          <c:idx val="6"/>
          <c:order val="6"/>
          <c:tx>
            <c:v>DevAsia</c:v>
          </c:tx>
          <c:val>
            <c:numRef>
              <c:f>OthAsia!$B$103:$Q$103</c:f>
              <c:numCache>
                <c:formatCode>#,##0.000</c:formatCode>
                <c:ptCount val="16"/>
                <c:pt idx="0">
                  <c:v>3.6890595990008481E-4</c:v>
                </c:pt>
                <c:pt idx="1">
                  <c:v>3.7846429145772228E-4</c:v>
                </c:pt>
                <c:pt idx="2">
                  <c:v>3.88217073617816E-4</c:v>
                </c:pt>
                <c:pt idx="3">
                  <c:v>3.9816436628171487E-4</c:v>
                </c:pt>
                <c:pt idx="4">
                  <c:v>4.0830591488786558E-4</c:v>
                </c:pt>
                <c:pt idx="5">
                  <c:v>4.1864114209934469E-4</c:v>
                </c:pt>
                <c:pt idx="6">
                  <c:v>4.291693054395071E-4</c:v>
                </c:pt>
                <c:pt idx="7">
                  <c:v>4.3989118921132931E-4</c:v>
                </c:pt>
                <c:pt idx="8">
                  <c:v>4.5082098904205908E-4</c:v>
                </c:pt>
                <c:pt idx="9">
                  <c:v>4.6205141546787467E-4</c:v>
                </c:pt>
                <c:pt idx="10">
                  <c:v>4.7405027560259598E-4</c:v>
                </c:pt>
                <c:pt idx="11">
                  <c:v>4.8882220772216713E-4</c:v>
                </c:pt>
                <c:pt idx="12">
                  <c:v>5.138282443481535E-4</c:v>
                </c:pt>
                <c:pt idx="13">
                  <c:v>5.7286066178245589E-4</c:v>
                </c:pt>
                <c:pt idx="14">
                  <c:v>7.2559020882180091E-4</c:v>
                </c:pt>
                <c:pt idx="15">
                  <c:v>1.0804136273727157E-3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9D-4CD2-AFD6-BA48679F8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488432"/>
        <c:axId val="1"/>
      </c:lineChart>
      <c:catAx>
        <c:axId val="196548843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96548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9620891739134591"/>
          <c:y val="0.19769552565409754"/>
          <c:w val="0.68145677760650247"/>
          <c:h val="4.2363326925878048E-2"/>
        </c:manualLayout>
      </c:layout>
      <c:overlay val="0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altLang="zh-CN"/>
              <a:t>emissions control rate</a:t>
            </a:r>
          </a:p>
        </c:rich>
      </c:tx>
      <c:layout>
        <c:manualLayout>
          <c:xMode val="edge"/>
          <c:yMode val="edge"/>
          <c:x val="0.46900942033408616"/>
          <c:y val="0.64363277170998789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401068842298299"/>
          <c:y val="2.6590499716947099E-2"/>
          <c:w val="0.850647946115202"/>
          <c:h val="0.85588246232854703"/>
        </c:manualLayout>
      </c:layout>
      <c:lineChart>
        <c:grouping val="standard"/>
        <c:varyColors val="0"/>
        <c:ser>
          <c:idx val="0"/>
          <c:order val="0"/>
          <c:tx>
            <c:v>US</c:v>
          </c:tx>
          <c:spPr>
            <a:ln w="19050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x"/>
            <c:size val="5"/>
          </c:marker>
          <c:cat>
            <c:numRef>
              <c:f>Global!$B$4:$AN$4</c:f>
              <c:numCache>
                <c:formatCode>0</c:formatCode>
                <c:ptCount val="39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  <c:pt idx="17">
                  <c:v>2175</c:v>
                </c:pt>
                <c:pt idx="18">
                  <c:v>2185</c:v>
                </c:pt>
                <c:pt idx="19">
                  <c:v>2195</c:v>
                </c:pt>
                <c:pt idx="20">
                  <c:v>2205</c:v>
                </c:pt>
                <c:pt idx="21">
                  <c:v>2215</c:v>
                </c:pt>
                <c:pt idx="22">
                  <c:v>2225</c:v>
                </c:pt>
                <c:pt idx="23">
                  <c:v>2235</c:v>
                </c:pt>
                <c:pt idx="24">
                  <c:v>2245</c:v>
                </c:pt>
                <c:pt idx="25">
                  <c:v>2255</c:v>
                </c:pt>
                <c:pt idx="26">
                  <c:v>2265</c:v>
                </c:pt>
                <c:pt idx="27">
                  <c:v>2275</c:v>
                </c:pt>
                <c:pt idx="28">
                  <c:v>2285</c:v>
                </c:pt>
                <c:pt idx="29">
                  <c:v>2295</c:v>
                </c:pt>
                <c:pt idx="30">
                  <c:v>2305</c:v>
                </c:pt>
                <c:pt idx="31">
                  <c:v>2315</c:v>
                </c:pt>
                <c:pt idx="32">
                  <c:v>2325</c:v>
                </c:pt>
                <c:pt idx="33">
                  <c:v>2335</c:v>
                </c:pt>
                <c:pt idx="34">
                  <c:v>2345</c:v>
                </c:pt>
                <c:pt idx="35">
                  <c:v>2355</c:v>
                </c:pt>
                <c:pt idx="36">
                  <c:v>2365</c:v>
                </c:pt>
                <c:pt idx="37">
                  <c:v>2375</c:v>
                </c:pt>
                <c:pt idx="38">
                  <c:v>2385</c:v>
                </c:pt>
              </c:numCache>
            </c:numRef>
          </c:cat>
          <c:val>
            <c:numRef>
              <c:f>US!$B$103:$AN$103</c:f>
              <c:numCache>
                <c:formatCode>#,##0.000</c:formatCode>
                <c:ptCount val="39"/>
                <c:pt idx="0">
                  <c:v>4.3283869681682495E-4</c:v>
                </c:pt>
                <c:pt idx="1">
                  <c:v>4.4405352179897341E-4</c:v>
                </c:pt>
                <c:pt idx="2">
                  <c:v>4.5549649637617059E-4</c:v>
                </c:pt>
                <c:pt idx="3">
                  <c:v>4.6716769083088701E-4</c:v>
                </c:pt>
                <c:pt idx="4">
                  <c:v>4.7906680648513036E-4</c:v>
                </c:pt>
                <c:pt idx="5">
                  <c:v>4.9119316594740047E-4</c:v>
                </c:pt>
                <c:pt idx="6">
                  <c:v>5.0354589806716598E-4</c:v>
                </c:pt>
                <c:pt idx="7">
                  <c:v>5.1612592306994436E-4</c:v>
                </c:pt>
                <c:pt idx="8">
                  <c:v>5.2894989673652035E-4</c:v>
                </c:pt>
                <c:pt idx="9">
                  <c:v>5.4212659667426109E-4</c:v>
                </c:pt>
                <c:pt idx="10">
                  <c:v>5.5620490266152834E-4</c:v>
                </c:pt>
                <c:pt idx="11">
                  <c:v>5.7353686403681619E-4</c:v>
                </c:pt>
                <c:pt idx="12">
                  <c:v>6.0287653723883504E-4</c:v>
                </c:pt>
                <c:pt idx="13">
                  <c:v>6.721394860920622E-4</c:v>
                </c:pt>
                <c:pt idx="14">
                  <c:v>8.5133761594564027E-4</c:v>
                </c:pt>
                <c:pt idx="15">
                  <c:v>1.2676532160711179E-3</c:v>
                </c:pt>
                <c:pt idx="16">
                  <c:v>2.1001497953072666E-3</c:v>
                </c:pt>
                <c:pt idx="17">
                  <c:v>3.5963369056870331E-3</c:v>
                </c:pt>
                <c:pt idx="18">
                  <c:v>6.1192182838108802E-3</c:v>
                </c:pt>
                <c:pt idx="19">
                  <c:v>1.0198646457183796E-2</c:v>
                </c:pt>
                <c:pt idx="20">
                  <c:v>1.658272328761054E-2</c:v>
                </c:pt>
                <c:pt idx="21">
                  <c:v>2.6326187725712991E-2</c:v>
                </c:pt>
                <c:pt idx="22">
                  <c:v>4.0874040353023708E-2</c:v>
                </c:pt>
                <c:pt idx="23">
                  <c:v>6.2079378337505667E-2</c:v>
                </c:pt>
                <c:pt idx="24">
                  <c:v>9.2179307567526819E-2</c:v>
                </c:pt>
                <c:pt idx="25">
                  <c:v>0.19243497522503974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E2-44F5-AAD3-F32781D1634D}"/>
            </c:ext>
          </c:extLst>
        </c:ser>
        <c:ser>
          <c:idx val="1"/>
          <c:order val="1"/>
          <c:tx>
            <c:v>EU</c:v>
          </c:tx>
          <c:spPr>
            <a:ln w="19050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plus"/>
            <c:size val="5"/>
          </c:marker>
          <c:cat>
            <c:numRef>
              <c:f>Global!$B$4:$AN$4</c:f>
              <c:numCache>
                <c:formatCode>0</c:formatCode>
                <c:ptCount val="39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  <c:pt idx="17">
                  <c:v>2175</c:v>
                </c:pt>
                <c:pt idx="18">
                  <c:v>2185</c:v>
                </c:pt>
                <c:pt idx="19">
                  <c:v>2195</c:v>
                </c:pt>
                <c:pt idx="20">
                  <c:v>2205</c:v>
                </c:pt>
                <c:pt idx="21">
                  <c:v>2215</c:v>
                </c:pt>
                <c:pt idx="22">
                  <c:v>2225</c:v>
                </c:pt>
                <c:pt idx="23">
                  <c:v>2235</c:v>
                </c:pt>
                <c:pt idx="24">
                  <c:v>2245</c:v>
                </c:pt>
                <c:pt idx="25">
                  <c:v>2255</c:v>
                </c:pt>
                <c:pt idx="26">
                  <c:v>2265</c:v>
                </c:pt>
                <c:pt idx="27">
                  <c:v>2275</c:v>
                </c:pt>
                <c:pt idx="28">
                  <c:v>2285</c:v>
                </c:pt>
                <c:pt idx="29">
                  <c:v>2295</c:v>
                </c:pt>
                <c:pt idx="30">
                  <c:v>2305</c:v>
                </c:pt>
                <c:pt idx="31">
                  <c:v>2315</c:v>
                </c:pt>
                <c:pt idx="32">
                  <c:v>2325</c:v>
                </c:pt>
                <c:pt idx="33">
                  <c:v>2335</c:v>
                </c:pt>
                <c:pt idx="34">
                  <c:v>2345</c:v>
                </c:pt>
                <c:pt idx="35">
                  <c:v>2355</c:v>
                </c:pt>
                <c:pt idx="36">
                  <c:v>2365</c:v>
                </c:pt>
                <c:pt idx="37">
                  <c:v>2375</c:v>
                </c:pt>
                <c:pt idx="38">
                  <c:v>2385</c:v>
                </c:pt>
              </c:numCache>
            </c:numRef>
          </c:cat>
          <c:val>
            <c:numRef>
              <c:f>EU!$B$103:$AN$103</c:f>
              <c:numCache>
                <c:formatCode>#,##0.000</c:formatCode>
                <c:ptCount val="39"/>
                <c:pt idx="0">
                  <c:v>3.3862811311759976E-4</c:v>
                </c:pt>
                <c:pt idx="1">
                  <c:v>3.474019474595326E-4</c:v>
                </c:pt>
                <c:pt idx="2">
                  <c:v>3.5635427292864157E-4</c:v>
                </c:pt>
                <c:pt idx="3">
                  <c:v>3.6548514450988938E-4</c:v>
                </c:pt>
                <c:pt idx="4">
                  <c:v>3.7479432853478663E-4</c:v>
                </c:pt>
                <c:pt idx="5">
                  <c:v>3.8428129505116583E-4</c:v>
                </c:pt>
                <c:pt idx="6">
                  <c:v>3.9394536252093144E-4</c:v>
                </c:pt>
                <c:pt idx="7">
                  <c:v>4.0378725087562687E-4</c:v>
                </c:pt>
                <c:pt idx="8">
                  <c:v>4.1381999064062146E-4</c:v>
                </c:pt>
                <c:pt idx="9">
                  <c:v>4.2412868316245035E-4</c:v>
                </c:pt>
                <c:pt idx="10">
                  <c:v>4.3514274042539923E-4</c:v>
                </c:pt>
                <c:pt idx="11">
                  <c:v>4.4870227061598301E-4</c:v>
                </c:pt>
                <c:pt idx="12">
                  <c:v>4.716559442337819E-4</c:v>
                </c:pt>
                <c:pt idx="13">
                  <c:v>5.2584329358959731E-4</c:v>
                </c:pt>
                <c:pt idx="14">
                  <c:v>6.660376085452208E-4</c:v>
                </c:pt>
                <c:pt idx="15">
                  <c:v>9.9173900070048931E-4</c:v>
                </c:pt>
                <c:pt idx="16">
                  <c:v>1.6430364652682079E-3</c:v>
                </c:pt>
                <c:pt idx="17">
                  <c:v>2.8135672467920828E-3</c:v>
                </c:pt>
                <c:pt idx="18">
                  <c:v>4.787324600227497E-3</c:v>
                </c:pt>
                <c:pt idx="19">
                  <c:v>7.9788346826373726E-3</c:v>
                </c:pt>
                <c:pt idx="20">
                  <c:v>1.2973369383401585E-2</c:v>
                </c:pt>
                <c:pt idx="21">
                  <c:v>2.0596095822066944E-2</c:v>
                </c:pt>
                <c:pt idx="22">
                  <c:v>3.1977499382626909E-2</c:v>
                </c:pt>
                <c:pt idx="23">
                  <c:v>4.8567336757414446E-2</c:v>
                </c:pt>
                <c:pt idx="24">
                  <c:v>7.2115790985500375E-2</c:v>
                </c:pt>
                <c:pt idx="25">
                  <c:v>0.15055006180712233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E2-44F5-AAD3-F32781D1634D}"/>
            </c:ext>
          </c:extLst>
        </c:ser>
        <c:ser>
          <c:idx val="2"/>
          <c:order val="2"/>
          <c:tx>
            <c:v>China</c:v>
          </c:tx>
          <c:spPr>
            <a:ln w="2857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ysDash"/>
              <a:round/>
            </a:ln>
          </c:spPr>
          <c:marker>
            <c:symbol val="triangle"/>
            <c:size val="5"/>
            <c:spPr>
              <a:noFill/>
            </c:spPr>
          </c:marker>
          <c:cat>
            <c:numRef>
              <c:f>Global!$B$4:$AN$4</c:f>
              <c:numCache>
                <c:formatCode>0</c:formatCode>
                <c:ptCount val="39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  <c:pt idx="17">
                  <c:v>2175</c:v>
                </c:pt>
                <c:pt idx="18">
                  <c:v>2185</c:v>
                </c:pt>
                <c:pt idx="19">
                  <c:v>2195</c:v>
                </c:pt>
                <c:pt idx="20">
                  <c:v>2205</c:v>
                </c:pt>
                <c:pt idx="21">
                  <c:v>2215</c:v>
                </c:pt>
                <c:pt idx="22">
                  <c:v>2225</c:v>
                </c:pt>
                <c:pt idx="23">
                  <c:v>2235</c:v>
                </c:pt>
                <c:pt idx="24">
                  <c:v>2245</c:v>
                </c:pt>
                <c:pt idx="25">
                  <c:v>2255</c:v>
                </c:pt>
                <c:pt idx="26">
                  <c:v>2265</c:v>
                </c:pt>
                <c:pt idx="27">
                  <c:v>2275</c:v>
                </c:pt>
                <c:pt idx="28">
                  <c:v>2285</c:v>
                </c:pt>
                <c:pt idx="29">
                  <c:v>2295</c:v>
                </c:pt>
                <c:pt idx="30">
                  <c:v>2305</c:v>
                </c:pt>
                <c:pt idx="31">
                  <c:v>2315</c:v>
                </c:pt>
                <c:pt idx="32">
                  <c:v>2325</c:v>
                </c:pt>
                <c:pt idx="33">
                  <c:v>2335</c:v>
                </c:pt>
                <c:pt idx="34">
                  <c:v>2345</c:v>
                </c:pt>
                <c:pt idx="35">
                  <c:v>2355</c:v>
                </c:pt>
                <c:pt idx="36">
                  <c:v>2365</c:v>
                </c:pt>
                <c:pt idx="37">
                  <c:v>2375</c:v>
                </c:pt>
                <c:pt idx="38">
                  <c:v>2385</c:v>
                </c:pt>
              </c:numCache>
            </c:numRef>
          </c:cat>
          <c:val>
            <c:numRef>
              <c:f>China!$B$103:$AN$103</c:f>
              <c:numCache>
                <c:formatCode>#,##0.000</c:formatCode>
                <c:ptCount val="39"/>
                <c:pt idx="0">
                  <c:v>4.9769341790313962E-4</c:v>
                </c:pt>
                <c:pt idx="1">
                  <c:v>5.1058862486499045E-4</c:v>
                </c:pt>
                <c:pt idx="2">
                  <c:v>5.2374616639301683E-4</c:v>
                </c:pt>
                <c:pt idx="3">
                  <c:v>5.3716612330051623E-4</c:v>
                </c:pt>
                <c:pt idx="4">
                  <c:v>5.5084815215684869E-4</c:v>
                </c:pt>
                <c:pt idx="5">
                  <c:v>5.6479147407303488E-4</c:v>
                </c:pt>
                <c:pt idx="6">
                  <c:v>5.7899508736902804E-4</c:v>
                </c:pt>
                <c:pt idx="7">
                  <c:v>5.9346005015304944E-4</c:v>
                </c:pt>
                <c:pt idx="8">
                  <c:v>6.0820551383768693E-4</c:v>
                </c:pt>
                <c:pt idx="9">
                  <c:v>6.2335655480728186E-4</c:v>
                </c:pt>
                <c:pt idx="10">
                  <c:v>6.3954429466653697E-4</c:v>
                </c:pt>
                <c:pt idx="11">
                  <c:v>6.5947320388669024E-4</c:v>
                </c:pt>
                <c:pt idx="12">
                  <c:v>6.9320900972720577E-4</c:v>
                </c:pt>
                <c:pt idx="13">
                  <c:v>7.7285002612043562E-4</c:v>
                </c:pt>
                <c:pt idx="14">
                  <c:v>9.7889844643166417E-4</c:v>
                </c:pt>
                <c:pt idx="15">
                  <c:v>1.4575930166644423E-3</c:v>
                </c:pt>
                <c:pt idx="16">
                  <c:v>2.4148273650712623E-3</c:v>
                </c:pt>
                <c:pt idx="17">
                  <c:v>4.1351968289472171E-3</c:v>
                </c:pt>
                <c:pt idx="18">
                  <c:v>7.0360960906738395E-3</c:v>
                </c:pt>
                <c:pt idx="19">
                  <c:v>1.1726768541236981E-2</c:v>
                </c:pt>
                <c:pt idx="20">
                  <c:v>1.906740846381753E-2</c:v>
                </c:pt>
                <c:pt idx="21">
                  <c:v>3.0270792435905147E-2</c:v>
                </c:pt>
                <c:pt idx="22">
                  <c:v>4.699843381936844E-2</c:v>
                </c:pt>
                <c:pt idx="23">
                  <c:v>7.1381090030336533E-2</c:v>
                </c:pt>
                <c:pt idx="24">
                  <c:v>0.10599106544912762</c:v>
                </c:pt>
                <c:pt idx="25">
                  <c:v>0.22126861865215097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E2-44F5-AAD3-F32781D1634D}"/>
            </c:ext>
          </c:extLst>
        </c:ser>
        <c:ser>
          <c:idx val="3"/>
          <c:order val="3"/>
          <c:tx>
            <c:v>Africa</c:v>
          </c:tx>
          <c:spPr>
            <a:ln w="19050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Global!$B$4:$AN$4</c:f>
              <c:numCache>
                <c:formatCode>0</c:formatCode>
                <c:ptCount val="39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  <c:pt idx="17">
                  <c:v>2175</c:v>
                </c:pt>
                <c:pt idx="18">
                  <c:v>2185</c:v>
                </c:pt>
                <c:pt idx="19">
                  <c:v>2195</c:v>
                </c:pt>
                <c:pt idx="20">
                  <c:v>2205</c:v>
                </c:pt>
                <c:pt idx="21">
                  <c:v>2215</c:v>
                </c:pt>
                <c:pt idx="22">
                  <c:v>2225</c:v>
                </c:pt>
                <c:pt idx="23">
                  <c:v>2235</c:v>
                </c:pt>
                <c:pt idx="24">
                  <c:v>2245</c:v>
                </c:pt>
                <c:pt idx="25">
                  <c:v>2255</c:v>
                </c:pt>
                <c:pt idx="26">
                  <c:v>2265</c:v>
                </c:pt>
                <c:pt idx="27">
                  <c:v>2275</c:v>
                </c:pt>
                <c:pt idx="28">
                  <c:v>2285</c:v>
                </c:pt>
                <c:pt idx="29">
                  <c:v>2295</c:v>
                </c:pt>
                <c:pt idx="30">
                  <c:v>2305</c:v>
                </c:pt>
                <c:pt idx="31">
                  <c:v>2315</c:v>
                </c:pt>
                <c:pt idx="32">
                  <c:v>2325</c:v>
                </c:pt>
                <c:pt idx="33">
                  <c:v>2335</c:v>
                </c:pt>
                <c:pt idx="34">
                  <c:v>2345</c:v>
                </c:pt>
                <c:pt idx="35">
                  <c:v>2355</c:v>
                </c:pt>
                <c:pt idx="36">
                  <c:v>2365</c:v>
                </c:pt>
                <c:pt idx="37">
                  <c:v>2375</c:v>
                </c:pt>
                <c:pt idx="38">
                  <c:v>2385</c:v>
                </c:pt>
              </c:numCache>
            </c:numRef>
          </c:cat>
          <c:val>
            <c:numRef>
              <c:f>Africa!$B$103:$AN$103</c:f>
              <c:numCache>
                <c:formatCode>#,##0.000</c:formatCode>
                <c:ptCount val="39"/>
                <c:pt idx="0">
                  <c:v>3.8717679147140402E-4</c:v>
                </c:pt>
                <c:pt idx="1">
                  <c:v>3.9720851919222591E-4</c:v>
                </c:pt>
                <c:pt idx="2">
                  <c:v>4.0744432808424637E-4</c:v>
                </c:pt>
                <c:pt idx="3">
                  <c:v>4.1788428101555272E-4</c:v>
                </c:pt>
                <c:pt idx="4">
                  <c:v>4.2852811081690504E-4</c:v>
                </c:pt>
                <c:pt idx="5">
                  <c:v>4.3937521155757098E-4</c:v>
                </c:pt>
                <c:pt idx="6">
                  <c:v>4.5042480398821362E-4</c:v>
                </c:pt>
                <c:pt idx="7">
                  <c:v>4.6167771125603857E-4</c:v>
                </c:pt>
                <c:pt idx="8">
                  <c:v>4.7314883205612707E-4</c:v>
                </c:pt>
                <c:pt idx="9">
                  <c:v>4.8493546860594266E-4</c:v>
                </c:pt>
                <c:pt idx="10">
                  <c:v>4.9752859713532124E-4</c:v>
                </c:pt>
                <c:pt idx="11">
                  <c:v>5.130321397819014E-4</c:v>
                </c:pt>
                <c:pt idx="12">
                  <c:v>5.3927665215271821E-4</c:v>
                </c:pt>
                <c:pt idx="13">
                  <c:v>6.0123277230107351E-4</c:v>
                </c:pt>
                <c:pt idx="14">
                  <c:v>7.6152656642028567E-4</c:v>
                </c:pt>
                <c:pt idx="15">
                  <c:v>1.1339233495209623E-3</c:v>
                </c:pt>
                <c:pt idx="16">
                  <c:v>1.8785964964230207E-3</c:v>
                </c:pt>
                <c:pt idx="17">
                  <c:v>3.2169447751187741E-3</c:v>
                </c:pt>
                <c:pt idx="18">
                  <c:v>5.4736771893611246E-3</c:v>
                </c:pt>
                <c:pt idx="19">
                  <c:v>9.1227499798029656E-3</c:v>
                </c:pt>
                <c:pt idx="20">
                  <c:v>1.4833344716108612E-2</c:v>
                </c:pt>
                <c:pt idx="21">
                  <c:v>2.3548931669639974E-2</c:v>
                </c:pt>
                <c:pt idx="22">
                  <c:v>3.6562072464268805E-2</c:v>
                </c:pt>
                <c:pt idx="23">
                  <c:v>5.5530373550280419E-2</c:v>
                </c:pt>
                <c:pt idx="24">
                  <c:v>8.2454939464792085E-2</c:v>
                </c:pt>
                <c:pt idx="25">
                  <c:v>0.17213423111760454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E2-44F5-AAD3-F32781D1634D}"/>
            </c:ext>
          </c:extLst>
        </c:ser>
        <c:ser>
          <c:idx val="4"/>
          <c:order val="4"/>
          <c:tx>
            <c:v>India</c:v>
          </c:tx>
          <c:spPr>
            <a:ln w="19050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dash"/>
              <a:round/>
            </a:ln>
          </c:spPr>
          <c:marker>
            <c:symbol val="circle"/>
            <c:size val="5"/>
            <c:spPr>
              <a:noFill/>
            </c:spPr>
          </c:marker>
          <c:cat>
            <c:numRef>
              <c:f>Global!$B$4:$AN$4</c:f>
              <c:numCache>
                <c:formatCode>0</c:formatCode>
                <c:ptCount val="39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  <c:pt idx="17">
                  <c:v>2175</c:v>
                </c:pt>
                <c:pt idx="18">
                  <c:v>2185</c:v>
                </c:pt>
                <c:pt idx="19">
                  <c:v>2195</c:v>
                </c:pt>
                <c:pt idx="20">
                  <c:v>2205</c:v>
                </c:pt>
                <c:pt idx="21">
                  <c:v>2215</c:v>
                </c:pt>
                <c:pt idx="22">
                  <c:v>2225</c:v>
                </c:pt>
                <c:pt idx="23">
                  <c:v>2235</c:v>
                </c:pt>
                <c:pt idx="24">
                  <c:v>2245</c:v>
                </c:pt>
                <c:pt idx="25">
                  <c:v>2255</c:v>
                </c:pt>
                <c:pt idx="26">
                  <c:v>2265</c:v>
                </c:pt>
                <c:pt idx="27">
                  <c:v>2275</c:v>
                </c:pt>
                <c:pt idx="28">
                  <c:v>2285</c:v>
                </c:pt>
                <c:pt idx="29">
                  <c:v>2295</c:v>
                </c:pt>
                <c:pt idx="30">
                  <c:v>2305</c:v>
                </c:pt>
                <c:pt idx="31">
                  <c:v>2315</c:v>
                </c:pt>
                <c:pt idx="32">
                  <c:v>2325</c:v>
                </c:pt>
                <c:pt idx="33">
                  <c:v>2335</c:v>
                </c:pt>
                <c:pt idx="34">
                  <c:v>2345</c:v>
                </c:pt>
                <c:pt idx="35">
                  <c:v>2355</c:v>
                </c:pt>
                <c:pt idx="36">
                  <c:v>2365</c:v>
                </c:pt>
                <c:pt idx="37">
                  <c:v>2375</c:v>
                </c:pt>
                <c:pt idx="38">
                  <c:v>2385</c:v>
                </c:pt>
              </c:numCache>
            </c:numRef>
          </c:cat>
          <c:val>
            <c:numRef>
              <c:f>India!$B$103:$AN$103</c:f>
              <c:numCache>
                <c:formatCode>#,##0.000</c:formatCode>
                <c:ptCount val="39"/>
                <c:pt idx="0">
                  <c:v>3.8717679147140402E-4</c:v>
                </c:pt>
                <c:pt idx="1">
                  <c:v>3.9720851919222591E-4</c:v>
                </c:pt>
                <c:pt idx="2">
                  <c:v>4.0744432808424637E-4</c:v>
                </c:pt>
                <c:pt idx="3">
                  <c:v>4.1788428101555272E-4</c:v>
                </c:pt>
                <c:pt idx="4">
                  <c:v>4.2852811081690504E-4</c:v>
                </c:pt>
                <c:pt idx="5">
                  <c:v>4.3937521155757098E-4</c:v>
                </c:pt>
                <c:pt idx="6">
                  <c:v>4.5042480398821362E-4</c:v>
                </c:pt>
                <c:pt idx="7">
                  <c:v>4.6167771125603857E-4</c:v>
                </c:pt>
                <c:pt idx="8">
                  <c:v>4.7314883205612707E-4</c:v>
                </c:pt>
                <c:pt idx="9">
                  <c:v>4.8493546860594266E-4</c:v>
                </c:pt>
                <c:pt idx="10">
                  <c:v>4.9752859713532124E-4</c:v>
                </c:pt>
                <c:pt idx="11">
                  <c:v>5.130321397819014E-4</c:v>
                </c:pt>
                <c:pt idx="12">
                  <c:v>5.3927665215271821E-4</c:v>
                </c:pt>
                <c:pt idx="13">
                  <c:v>6.0123277230107351E-4</c:v>
                </c:pt>
                <c:pt idx="14">
                  <c:v>7.6152656642028567E-4</c:v>
                </c:pt>
                <c:pt idx="15">
                  <c:v>1.1339233495209623E-3</c:v>
                </c:pt>
                <c:pt idx="16">
                  <c:v>1.8785964964230207E-3</c:v>
                </c:pt>
                <c:pt idx="17">
                  <c:v>3.2169447751187741E-3</c:v>
                </c:pt>
                <c:pt idx="18">
                  <c:v>5.4736771893611246E-3</c:v>
                </c:pt>
                <c:pt idx="19">
                  <c:v>9.1227499798029656E-3</c:v>
                </c:pt>
                <c:pt idx="20">
                  <c:v>1.4833344716108612E-2</c:v>
                </c:pt>
                <c:pt idx="21">
                  <c:v>2.3548931669639974E-2</c:v>
                </c:pt>
                <c:pt idx="22">
                  <c:v>3.6562072464268805E-2</c:v>
                </c:pt>
                <c:pt idx="23">
                  <c:v>5.5530373550280419E-2</c:v>
                </c:pt>
                <c:pt idx="24">
                  <c:v>8.2454939464792085E-2</c:v>
                </c:pt>
                <c:pt idx="25">
                  <c:v>0.17213423111760454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E2-44F5-AAD3-F32781D1634D}"/>
            </c:ext>
          </c:extLst>
        </c:ser>
        <c:ser>
          <c:idx val="5"/>
          <c:order val="5"/>
          <c:tx>
            <c:v>Russia</c:v>
          </c:tx>
          <c:cat>
            <c:numRef>
              <c:f>Global!$B$4:$AN$4</c:f>
              <c:numCache>
                <c:formatCode>0</c:formatCode>
                <c:ptCount val="39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  <c:pt idx="17">
                  <c:v>2175</c:v>
                </c:pt>
                <c:pt idx="18">
                  <c:v>2185</c:v>
                </c:pt>
                <c:pt idx="19">
                  <c:v>2195</c:v>
                </c:pt>
                <c:pt idx="20">
                  <c:v>2205</c:v>
                </c:pt>
                <c:pt idx="21">
                  <c:v>2215</c:v>
                </c:pt>
                <c:pt idx="22">
                  <c:v>2225</c:v>
                </c:pt>
                <c:pt idx="23">
                  <c:v>2235</c:v>
                </c:pt>
                <c:pt idx="24">
                  <c:v>2245</c:v>
                </c:pt>
                <c:pt idx="25">
                  <c:v>2255</c:v>
                </c:pt>
                <c:pt idx="26">
                  <c:v>2265</c:v>
                </c:pt>
                <c:pt idx="27">
                  <c:v>2275</c:v>
                </c:pt>
                <c:pt idx="28">
                  <c:v>2285</c:v>
                </c:pt>
                <c:pt idx="29">
                  <c:v>2295</c:v>
                </c:pt>
                <c:pt idx="30">
                  <c:v>2305</c:v>
                </c:pt>
                <c:pt idx="31">
                  <c:v>2315</c:v>
                </c:pt>
                <c:pt idx="32">
                  <c:v>2325</c:v>
                </c:pt>
                <c:pt idx="33">
                  <c:v>2335</c:v>
                </c:pt>
                <c:pt idx="34">
                  <c:v>2345</c:v>
                </c:pt>
                <c:pt idx="35">
                  <c:v>2355</c:v>
                </c:pt>
                <c:pt idx="36">
                  <c:v>2365</c:v>
                </c:pt>
                <c:pt idx="37">
                  <c:v>2375</c:v>
                </c:pt>
                <c:pt idx="38">
                  <c:v>2385</c:v>
                </c:pt>
              </c:numCache>
            </c:numRef>
          </c:cat>
          <c:val>
            <c:numRef>
              <c:f>Russia!$B$103:$AN$103</c:f>
              <c:numCache>
                <c:formatCode>#,##0.000</c:formatCode>
                <c:ptCount val="39"/>
                <c:pt idx="0">
                  <c:v>5.4219381367119363E-4</c:v>
                </c:pt>
                <c:pt idx="1">
                  <c:v>5.5624202325005984E-4</c:v>
                </c:pt>
                <c:pt idx="2">
                  <c:v>5.7057602358639959E-4</c:v>
                </c:pt>
                <c:pt idx="3">
                  <c:v>5.8519590271929184E-4</c:v>
                </c:pt>
                <c:pt idx="4">
                  <c:v>6.0010128651084111E-4</c:v>
                </c:pt>
                <c:pt idx="5">
                  <c:v>6.152913264290573E-4</c:v>
                </c:pt>
                <c:pt idx="6">
                  <c:v>6.3076493123040542E-4</c:v>
                </c:pt>
                <c:pt idx="7">
                  <c:v>6.4652325363202259E-4</c:v>
                </c:pt>
                <c:pt idx="8">
                  <c:v>6.6258715743691405E-4</c:v>
                </c:pt>
                <c:pt idx="9">
                  <c:v>6.790929025178987E-4</c:v>
                </c:pt>
                <c:pt idx="10">
                  <c:v>6.9672804112588923E-4</c:v>
                </c:pt>
                <c:pt idx="11">
                  <c:v>7.184388592795767E-4</c:v>
                </c:pt>
                <c:pt idx="12">
                  <c:v>7.5519109382389581E-4</c:v>
                </c:pt>
                <c:pt idx="13">
                  <c:v>8.419530738895015E-4</c:v>
                </c:pt>
                <c:pt idx="14">
                  <c:v>1.0664249571628553E-3</c:v>
                </c:pt>
                <c:pt idx="15">
                  <c:v>1.5879211740742766E-3</c:v>
                </c:pt>
                <c:pt idx="16">
                  <c:v>2.630744975374303E-3</c:v>
                </c:pt>
                <c:pt idx="17">
                  <c:v>4.5049382979870317E-3</c:v>
                </c:pt>
                <c:pt idx="18">
                  <c:v>7.66521644757191E-3</c:v>
                </c:pt>
                <c:pt idx="19">
                  <c:v>1.2775297258703296E-2</c:v>
                </c:pt>
                <c:pt idx="20">
                  <c:v>2.0772287797938358E-2</c:v>
                </c:pt>
                <c:pt idx="21">
                  <c:v>3.2977402961890764E-2</c:v>
                </c:pt>
                <c:pt idx="22">
                  <c:v>5.1200717454647757E-2</c:v>
                </c:pt>
                <c:pt idx="23">
                  <c:v>7.7763506679702971E-2</c:v>
                </c:pt>
                <c:pt idx="24">
                  <c:v>0.11546807316250234</c:v>
                </c:pt>
                <c:pt idx="25">
                  <c:v>0.24105296931235537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E2-44F5-AAD3-F32781D1634D}"/>
            </c:ext>
          </c:extLst>
        </c:ser>
        <c:ser>
          <c:idx val="6"/>
          <c:order val="6"/>
          <c:tx>
            <c:v>DevAsia</c:v>
          </c:tx>
          <c:cat>
            <c:numRef>
              <c:f>Global!$B$4:$AN$4</c:f>
              <c:numCache>
                <c:formatCode>0</c:formatCode>
                <c:ptCount val="39"/>
                <c:pt idx="0">
                  <c:v>2005</c:v>
                </c:pt>
                <c:pt idx="1">
                  <c:v>2015</c:v>
                </c:pt>
                <c:pt idx="2">
                  <c:v>2025</c:v>
                </c:pt>
                <c:pt idx="3">
                  <c:v>2035</c:v>
                </c:pt>
                <c:pt idx="4">
                  <c:v>2045</c:v>
                </c:pt>
                <c:pt idx="5">
                  <c:v>2055</c:v>
                </c:pt>
                <c:pt idx="6">
                  <c:v>2065</c:v>
                </c:pt>
                <c:pt idx="7">
                  <c:v>2075</c:v>
                </c:pt>
                <c:pt idx="8">
                  <c:v>2085</c:v>
                </c:pt>
                <c:pt idx="9">
                  <c:v>2095</c:v>
                </c:pt>
                <c:pt idx="10">
                  <c:v>2105</c:v>
                </c:pt>
                <c:pt idx="11">
                  <c:v>2115</c:v>
                </c:pt>
                <c:pt idx="12">
                  <c:v>2125</c:v>
                </c:pt>
                <c:pt idx="13">
                  <c:v>2135</c:v>
                </c:pt>
                <c:pt idx="14">
                  <c:v>2145</c:v>
                </c:pt>
                <c:pt idx="15">
                  <c:v>2155</c:v>
                </c:pt>
                <c:pt idx="16">
                  <c:v>2165</c:v>
                </c:pt>
                <c:pt idx="17">
                  <c:v>2175</c:v>
                </c:pt>
                <c:pt idx="18">
                  <c:v>2185</c:v>
                </c:pt>
                <c:pt idx="19">
                  <c:v>2195</c:v>
                </c:pt>
                <c:pt idx="20">
                  <c:v>2205</c:v>
                </c:pt>
                <c:pt idx="21">
                  <c:v>2215</c:v>
                </c:pt>
                <c:pt idx="22">
                  <c:v>2225</c:v>
                </c:pt>
                <c:pt idx="23">
                  <c:v>2235</c:v>
                </c:pt>
                <c:pt idx="24">
                  <c:v>2245</c:v>
                </c:pt>
                <c:pt idx="25">
                  <c:v>2255</c:v>
                </c:pt>
                <c:pt idx="26">
                  <c:v>2265</c:v>
                </c:pt>
                <c:pt idx="27">
                  <c:v>2275</c:v>
                </c:pt>
                <c:pt idx="28">
                  <c:v>2285</c:v>
                </c:pt>
                <c:pt idx="29">
                  <c:v>2295</c:v>
                </c:pt>
                <c:pt idx="30">
                  <c:v>2305</c:v>
                </c:pt>
                <c:pt idx="31">
                  <c:v>2315</c:v>
                </c:pt>
                <c:pt idx="32">
                  <c:v>2325</c:v>
                </c:pt>
                <c:pt idx="33">
                  <c:v>2335</c:v>
                </c:pt>
                <c:pt idx="34">
                  <c:v>2345</c:v>
                </c:pt>
                <c:pt idx="35">
                  <c:v>2355</c:v>
                </c:pt>
                <c:pt idx="36">
                  <c:v>2365</c:v>
                </c:pt>
                <c:pt idx="37">
                  <c:v>2375</c:v>
                </c:pt>
                <c:pt idx="38">
                  <c:v>2385</c:v>
                </c:pt>
              </c:numCache>
            </c:numRef>
          </c:cat>
          <c:val>
            <c:numRef>
              <c:f>OthAsia!$B$103:$AN$103</c:f>
              <c:numCache>
                <c:formatCode>#,##0.000</c:formatCode>
                <c:ptCount val="39"/>
                <c:pt idx="0">
                  <c:v>3.6890595990008481E-4</c:v>
                </c:pt>
                <c:pt idx="1">
                  <c:v>3.7846429145772228E-4</c:v>
                </c:pt>
                <c:pt idx="2">
                  <c:v>3.88217073617816E-4</c:v>
                </c:pt>
                <c:pt idx="3">
                  <c:v>3.9816436628171487E-4</c:v>
                </c:pt>
                <c:pt idx="4">
                  <c:v>4.0830591488786558E-4</c:v>
                </c:pt>
                <c:pt idx="5">
                  <c:v>4.1864114209934469E-4</c:v>
                </c:pt>
                <c:pt idx="6">
                  <c:v>4.291693054395071E-4</c:v>
                </c:pt>
                <c:pt idx="7">
                  <c:v>4.3989118921132931E-4</c:v>
                </c:pt>
                <c:pt idx="8">
                  <c:v>4.5082098904205908E-4</c:v>
                </c:pt>
                <c:pt idx="9">
                  <c:v>4.6205141546787467E-4</c:v>
                </c:pt>
                <c:pt idx="10">
                  <c:v>4.7405027560259598E-4</c:v>
                </c:pt>
                <c:pt idx="11">
                  <c:v>4.8882220772216713E-4</c:v>
                </c:pt>
                <c:pt idx="12">
                  <c:v>5.138282443481535E-4</c:v>
                </c:pt>
                <c:pt idx="13">
                  <c:v>5.7286066178245589E-4</c:v>
                </c:pt>
                <c:pt idx="14">
                  <c:v>7.2559020882180091E-4</c:v>
                </c:pt>
                <c:pt idx="15">
                  <c:v>1.0804136273727157E-3</c:v>
                </c:pt>
                <c:pt idx="16">
                  <c:v>1.7899457277491693E-3</c:v>
                </c:pt>
                <c:pt idx="17">
                  <c:v>3.065137493651665E-3</c:v>
                </c:pt>
                <c:pt idx="18">
                  <c:v>5.2153749455140126E-3</c:v>
                </c:pt>
                <c:pt idx="19">
                  <c:v>8.6922483794492876E-3</c:v>
                </c:pt>
                <c:pt idx="20">
                  <c:v>1.4133360758089372E-2</c:v>
                </c:pt>
                <c:pt idx="21">
                  <c:v>2.2437660091130913E-2</c:v>
                </c:pt>
                <c:pt idx="22">
                  <c:v>3.4836712157019167E-2</c:v>
                </c:pt>
                <c:pt idx="23">
                  <c:v>5.2909901134116581E-2</c:v>
                </c:pt>
                <c:pt idx="24">
                  <c:v>7.8563899649468277E-2</c:v>
                </c:pt>
                <c:pt idx="25">
                  <c:v>0.16401123507629703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E2-44F5-AAD3-F32781D16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508112"/>
        <c:axId val="1"/>
      </c:lineChart>
      <c:catAx>
        <c:axId val="196550811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96550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9361889552235714"/>
          <c:y val="0.19371710182590215"/>
          <c:w val="0.68066024096003908"/>
          <c:h val="4.1510807534121889E-2"/>
        </c:manualLayout>
      </c:layout>
      <c:overlay val="0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 cmpd="sng" algn="ctr">
              <a:noFill/>
              <a:prstDash val="solid"/>
              <a:round/>
            </a:ln>
          </c:spPr>
          <c:trendline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5.4125851599730997E-2"/>
                  <c:y val="0.15541590878674699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</c:trendlineLbl>
          </c:trendline>
          <c:xVal>
            <c:numRef>
              <c:f>China!$B$82:$H$82</c:f>
              <c:numCache>
                <c:formatCode>0.0000</c:formatCode>
                <c:ptCount val="7"/>
                <c:pt idx="0">
                  <c:v>1.5999444497034201</c:v>
                </c:pt>
                <c:pt idx="1">
                  <c:v>2.8420864715293899</c:v>
                </c:pt>
                <c:pt idx="2">
                  <c:v>3.2061376566936599</c:v>
                </c:pt>
                <c:pt idx="3">
                  <c:v>3.4256046471586399</c:v>
                </c:pt>
                <c:pt idx="4">
                  <c:v>3.5437386805847999</c:v>
                </c:pt>
                <c:pt idx="5">
                  <c:v>3.58567172195868</c:v>
                </c:pt>
                <c:pt idx="6">
                  <c:v>3.6128309161319598</c:v>
                </c:pt>
              </c:numCache>
            </c:numRef>
          </c:xVal>
          <c:yVal>
            <c:numRef>
              <c:f>China!$B$83:$H$83</c:f>
              <c:numCache>
                <c:formatCode>0.000</c:formatCode>
                <c:ptCount val="7"/>
                <c:pt idx="0">
                  <c:v>10269.856890540195</c:v>
                </c:pt>
                <c:pt idx="1">
                  <c:v>12209.425196209388</c:v>
                </c:pt>
                <c:pt idx="2">
                  <c:v>13170.533858419152</c:v>
                </c:pt>
                <c:pt idx="3">
                  <c:v>13650.644798766418</c:v>
                </c:pt>
                <c:pt idx="4">
                  <c:v>13786.900956242265</c:v>
                </c:pt>
                <c:pt idx="5">
                  <c:v>13633.98112948056</c:v>
                </c:pt>
                <c:pt idx="6">
                  <c:v>13447.482229862462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71-4DDA-849A-B6FDA90CA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267824"/>
        <c:axId val="1"/>
      </c:scatterChart>
      <c:valAx>
        <c:axId val="1860267824"/>
        <c:scaling>
          <c:orientation val="minMax"/>
        </c:scaling>
        <c:delete val="0"/>
        <c:axPos val="b"/>
        <c:numFmt formatCode="0.0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8602678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2157230029704142"/>
          <c:y val="0.42231142611712635"/>
          <c:w val="0.16118936021843855"/>
          <c:h val="0.10304398797257883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SLR!$B$59:$DR$59</c:f>
              <c:numCache>
                <c:formatCode>_(* #,##0.00_);_(* \(#,##0.00\);_(* "-"??_);_(@_)</c:formatCode>
                <c:ptCount val="121"/>
                <c:pt idx="0">
                  <c:v>9.9841681529815929E-2</c:v>
                </c:pt>
                <c:pt idx="1">
                  <c:v>0.10923518827643243</c:v>
                </c:pt>
                <c:pt idx="2">
                  <c:v>0.12141093710704617</c:v>
                </c:pt>
                <c:pt idx="3">
                  <c:v>0.13678938332787166</c:v>
                </c:pt>
                <c:pt idx="4">
                  <c:v>0.15554871650184005</c:v>
                </c:pt>
                <c:pt idx="5">
                  <c:v>0.17769725414142484</c:v>
                </c:pt>
                <c:pt idx="6">
                  <c:v>0.20312969154237065</c:v>
                </c:pt>
                <c:pt idx="7">
                  <c:v>0.23167896805449448</c:v>
                </c:pt>
                <c:pt idx="8">
                  <c:v>0.26315382541258214</c:v>
                </c:pt>
                <c:pt idx="9">
                  <c:v>0.29736006344776456</c:v>
                </c:pt>
                <c:pt idx="10">
                  <c:v>0.33411143106272922</c:v>
                </c:pt>
                <c:pt idx="11">
                  <c:v>0.37314358383007096</c:v>
                </c:pt>
                <c:pt idx="12">
                  <c:v>0.41423586905327958</c:v>
                </c:pt>
                <c:pt idx="13">
                  <c:v>0.45719931869753799</c:v>
                </c:pt>
                <c:pt idx="14">
                  <c:v>0.50186628881178186</c:v>
                </c:pt>
                <c:pt idx="15">
                  <c:v>0.548084709412888</c:v>
                </c:pt>
                <c:pt idx="16">
                  <c:v>0.59571455863161227</c:v>
                </c:pt>
                <c:pt idx="17">
                  <c:v>0.64462542722410987</c:v>
                </c:pt>
                <c:pt idx="18">
                  <c:v>0.69469459363390229</c:v>
                </c:pt>
                <c:pt idx="19">
                  <c:v>0.7458052729244451</c:v>
                </c:pt>
                <c:pt idx="20">
                  <c:v>0.79784697398074023</c:v>
                </c:pt>
                <c:pt idx="21">
                  <c:v>0.85071695404757774</c:v>
                </c:pt>
                <c:pt idx="22">
                  <c:v>0.90431804024604312</c:v>
                </c:pt>
                <c:pt idx="23">
                  <c:v>0.95855323024287309</c:v>
                </c:pt>
                <c:pt idx="24">
                  <c:v>1.0133197404773044</c:v>
                </c:pt>
                <c:pt idx="25">
                  <c:v>1.0684685452760803</c:v>
                </c:pt>
                <c:pt idx="26">
                  <c:v>1.1233285596108591</c:v>
                </c:pt>
                <c:pt idx="27">
                  <c:v>1.1769734902176825</c:v>
                </c:pt>
                <c:pt idx="28">
                  <c:v>1.2288750480215271</c:v>
                </c:pt>
                <c:pt idx="29">
                  <c:v>1.2787657562008963</c:v>
                </c:pt>
                <c:pt idx="30">
                  <c:v>1.3265459893310281</c:v>
                </c:pt>
                <c:pt idx="31">
                  <c:v>1.372221217144362</c:v>
                </c:pt>
                <c:pt idx="32">
                  <c:v>1.4158599014491569</c:v>
                </c:pt>
                <c:pt idx="33">
                  <c:v>1.4575655218397594</c:v>
                </c:pt>
                <c:pt idx="34">
                  <c:v>1.4974582590789511</c:v>
                </c:pt>
                <c:pt idx="35">
                  <c:v>1.5356632628453419</c:v>
                </c:pt>
                <c:pt idx="36">
                  <c:v>1.5723033863061211</c:v>
                </c:pt>
                <c:pt idx="37">
                  <c:v>1.6074949265632232</c:v>
                </c:pt>
                <c:pt idx="38">
                  <c:v>1.6413453631474288</c:v>
                </c:pt>
                <c:pt idx="39">
                  <c:v>1.6739524007006981</c:v>
                </c:pt>
                <c:pt idx="40">
                  <c:v>1.7054038401842238</c:v>
                </c:pt>
                <c:pt idx="41">
                  <c:v>1.7357779548409105</c:v>
                </c:pt>
                <c:pt idx="42">
                  <c:v>1.765144152875773</c:v>
                </c:pt>
                <c:pt idx="43">
                  <c:v>1.7935637822822443</c:v>
                </c:pt>
                <c:pt idx="44">
                  <c:v>1.8210909840778706</c:v>
                </c:pt>
                <c:pt idx="45">
                  <c:v>1.8477735351581976</c:v>
                </c:pt>
                <c:pt idx="46">
                  <c:v>1.8736536457687996</c:v>
                </c:pt>
                <c:pt idx="47">
                  <c:v>1.898768692574049</c:v>
                </c:pt>
                <c:pt idx="48">
                  <c:v>1.9231518788307449</c:v>
                </c:pt>
                <c:pt idx="49">
                  <c:v>1.9468328199277316</c:v>
                </c:pt>
                <c:pt idx="50">
                  <c:v>1.9698380567116776</c:v>
                </c:pt>
                <c:pt idx="51">
                  <c:v>1.9921915014180169</c:v>
                </c:pt>
                <c:pt idx="52">
                  <c:v>2.0139148222500158</c:v>
                </c:pt>
                <c:pt idx="53">
                  <c:v>2.035027773106254</c:v>
                </c:pt>
                <c:pt idx="54">
                  <c:v>2.0555484749299753</c:v>
                </c:pt>
                <c:pt idx="55">
                  <c:v>2.0754936548359315</c:v>
                </c:pt>
                <c:pt idx="56">
                  <c:v>2.0948788486918155</c:v>
                </c:pt>
                <c:pt idx="57">
                  <c:v>2.1137185722783025</c:v>
                </c:pt>
                <c:pt idx="58">
                  <c:v>2.1320264655795573</c:v>
                </c:pt>
                <c:pt idx="59">
                  <c:v>2.1498154141991388</c:v>
                </c:pt>
                <c:pt idx="60">
                  <c:v>2.1663464756855362</c:v>
                </c:pt>
                <c:pt idx="61">
                  <c:v>2.1818833779925004</c:v>
                </c:pt>
                <c:pt idx="62">
                  <c:v>2.1966079848206372</c:v>
                </c:pt>
                <c:pt idx="63">
                  <c:v>2.2106466448622504</c:v>
                </c:pt>
                <c:pt idx="64">
                  <c:v>2.2240880334706743</c:v>
                </c:pt>
                <c:pt idx="65">
                  <c:v>2.2369952354420928</c:v>
                </c:pt>
                <c:pt idx="66">
                  <c:v>2.2494139292762929</c:v>
                </c:pt>
                <c:pt idx="67">
                  <c:v>2.2613779320916318</c:v>
                </c:pt>
                <c:pt idx="68">
                  <c:v>2.2729129574930762</c:v>
                </c:pt>
                <c:pt idx="69">
                  <c:v>2.2840391633188863</c:v>
                </c:pt>
                <c:pt idx="70">
                  <c:v>2.294772879814436</c:v>
                </c:pt>
                <c:pt idx="71">
                  <c:v>2.3051277826345129</c:v>
                </c:pt>
                <c:pt idx="72">
                  <c:v>2.3151156896908316</c:v>
                </c:pt>
                <c:pt idx="73">
                  <c:v>2.3247471030647402</c:v>
                </c:pt>
                <c:pt idx="74">
                  <c:v>2.3340315780801952</c:v>
                </c:pt>
                <c:pt idx="75">
                  <c:v>2.3429779751448851</c:v>
                </c:pt>
                <c:pt idx="76">
                  <c:v>2.351594632034169</c:v>
                </c:pt>
                <c:pt idx="77">
                  <c:v>2.3598894821493865</c:v>
                </c:pt>
                <c:pt idx="78">
                  <c:v>2.3678701360585168</c:v>
                </c:pt>
                <c:pt idx="79">
                  <c:v>2.3755439380569996</c:v>
                </c:pt>
                <c:pt idx="80">
                  <c:v>2.3829180057128738</c:v>
                </c:pt>
                <c:pt idx="81">
                  <c:v>2.3899992578031317</c:v>
                </c:pt>
                <c:pt idx="82">
                  <c:v>2.3967944343147263</c:v>
                </c:pt>
                <c:pt idx="83">
                  <c:v>2.4033101110081363</c:v>
                </c:pt>
                <c:pt idx="84">
                  <c:v>2.4095527102438736</c:v>
                </c:pt>
                <c:pt idx="85">
                  <c:v>2.4155285092309091</c:v>
                </c:pt>
                <c:pt idx="86">
                  <c:v>2.4212436464882181</c:v>
                </c:pt>
                <c:pt idx="87">
                  <c:v>2.4267041270605896</c:v>
                </c:pt>
                <c:pt idx="88">
                  <c:v>2.4319158268596452</c:v>
                </c:pt>
                <c:pt idx="89">
                  <c:v>2.4368844963850456</c:v>
                </c:pt>
                <c:pt idx="90">
                  <c:v>2.4416157640016904</c:v>
                </c:pt>
                <c:pt idx="91">
                  <c:v>2.4461151388946036</c:v>
                </c:pt>
                <c:pt idx="92">
                  <c:v>2.4503880137860974</c:v>
                </c:pt>
                <c:pt idx="93">
                  <c:v>2.4544396674743307</c:v>
                </c:pt>
                <c:pt idx="94">
                  <c:v>2.458275267234808</c:v>
                </c:pt>
                <c:pt idx="95">
                  <c:v>2.4618998711142197</c:v>
                </c:pt>
                <c:pt idx="96">
                  <c:v>2.465318430137585</c:v>
                </c:pt>
                <c:pt idx="97">
                  <c:v>2.4685357904437688</c:v>
                </c:pt>
                <c:pt idx="98">
                  <c:v>2.4715566953603041</c:v>
                </c:pt>
                <c:pt idx="99">
                  <c:v>2.4743857874255357</c:v>
                </c:pt>
                <c:pt idx="100">
                  <c:v>2.4770276103640194</c:v>
                </c:pt>
                <c:pt idx="101">
                  <c:v>2.4794866110196292</c:v>
                </c:pt>
                <c:pt idx="102">
                  <c:v>2.4817671412497386</c:v>
                </c:pt>
                <c:pt idx="103">
                  <c:v>2.4838734597830685</c:v>
                </c:pt>
                <c:pt idx="104">
                  <c:v>2.485809734043217</c:v>
                </c:pt>
                <c:pt idx="105">
                  <c:v>2.4875800419394567</c:v>
                </c:pt>
                <c:pt idx="106">
                  <c:v>2.4891883736260687</c:v>
                </c:pt>
                <c:pt idx="107">
                  <c:v>2.4906386332312467</c:v>
                </c:pt>
                <c:pt idx="108">
                  <c:v>2.4919346405564169</c:v>
                </c:pt>
                <c:pt idx="109">
                  <c:v>2.4930801327466874</c:v>
                </c:pt>
                <c:pt idx="110">
                  <c:v>2.4940787659330317</c:v>
                </c:pt>
                <c:pt idx="111">
                  <c:v>2.4949341168467285</c:v>
                </c:pt>
                <c:pt idx="112">
                  <c:v>2.4956496844065255</c:v>
                </c:pt>
                <c:pt idx="113">
                  <c:v>2.4962288912789341</c:v>
                </c:pt>
                <c:pt idx="114">
                  <c:v>2.4966750854120403</c:v>
                </c:pt>
                <c:pt idx="115">
                  <c:v>2.496991541543176</c:v>
                </c:pt>
                <c:pt idx="116">
                  <c:v>2.4971814626807833</c:v>
                </c:pt>
                <c:pt idx="117">
                  <c:v>2.4972479815607813</c:v>
                </c:pt>
                <c:pt idx="118">
                  <c:v>2.4971941620777391</c:v>
                </c:pt>
                <c:pt idx="119">
                  <c:v>2.497023000691148</c:v>
                </c:pt>
                <c:pt idx="120">
                  <c:v>2.4967374278070786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0-4EE6-995D-3780EF87B944}"/>
            </c:ext>
          </c:extLst>
        </c:ser>
        <c:ser>
          <c:idx val="1"/>
          <c:order val="1"/>
          <c:marker>
            <c:symbol val="none"/>
          </c:marker>
          <c:val>
            <c:numRef>
              <c:f>SLR!$B$60:$DR$60</c:f>
              <c:numCache>
                <c:formatCode>_(* #,##0.00_);_(* \(#,##0.00\);_(* "-"??_);_(@_)</c:formatCode>
                <c:ptCount val="121"/>
                <c:pt idx="0">
                  <c:v>0.11448168152981593</c:v>
                </c:pt>
                <c:pt idx="1">
                  <c:v>0.13127373596874012</c:v>
                </c:pt>
                <c:pt idx="2">
                  <c:v>0.15245473164979795</c:v>
                </c:pt>
                <c:pt idx="3">
                  <c:v>0.17854344045198048</c:v>
                </c:pt>
                <c:pt idx="4">
                  <c:v>0.20960454291415387</c:v>
                </c:pt>
                <c:pt idx="5">
                  <c:v>0.24538323786132935</c:v>
                </c:pt>
                <c:pt idx="6">
                  <c:v>0.28542007120858753</c:v>
                </c:pt>
                <c:pt idx="7">
                  <c:v>0.32915855423317369</c:v>
                </c:pt>
                <c:pt idx="8">
                  <c:v>0.37602518362181547</c:v>
                </c:pt>
                <c:pt idx="9">
                  <c:v>0.42547762796003308</c:v>
                </c:pt>
                <c:pt idx="10">
                  <c:v>0.47703086549326112</c:v>
                </c:pt>
                <c:pt idx="11">
                  <c:v>0.53015092865099611</c:v>
                </c:pt>
                <c:pt idx="12">
                  <c:v>0.58442568648841564</c:v>
                </c:pt>
                <c:pt idx="13">
                  <c:v>0.63954096919670655</c:v>
                </c:pt>
                <c:pt idx="14">
                  <c:v>0.69525901989882399</c:v>
                </c:pt>
                <c:pt idx="15">
                  <c:v>0.75140312678510424</c:v>
                </c:pt>
                <c:pt idx="16">
                  <c:v>0.80784525469992219</c:v>
                </c:pt>
                <c:pt idx="17">
                  <c:v>0.86449540364212318</c:v>
                </c:pt>
                <c:pt idx="18">
                  <c:v>0.92129219689170738</c:v>
                </c:pt>
                <c:pt idx="19">
                  <c:v>0.97819448445909463</c:v>
                </c:pt>
                <c:pt idx="20">
                  <c:v>1.0351761410581639</c:v>
                </c:pt>
                <c:pt idx="21">
                  <c:v>1.0922228503679368</c:v>
                </c:pt>
                <c:pt idx="22">
                  <c:v>1.1493259031640102</c:v>
                </c:pt>
                <c:pt idx="23">
                  <c:v>1.206473692644306</c:v>
                </c:pt>
                <c:pt idx="24">
                  <c:v>1.2636436773908366</c:v>
                </c:pt>
                <c:pt idx="25">
                  <c:v>1.320759801216397</c:v>
                </c:pt>
                <c:pt idx="26">
                  <c:v>1.3772076144990042</c:v>
                </c:pt>
                <c:pt idx="27">
                  <c:v>1.432114953358993</c:v>
                </c:pt>
                <c:pt idx="28">
                  <c:v>1.4850129445272131</c:v>
                </c:pt>
                <c:pt idx="29">
                  <c:v>1.535688213573585</c:v>
                </c:pt>
                <c:pt idx="30">
                  <c:v>1.5840864764908926</c:v>
                </c:pt>
                <c:pt idx="31">
                  <c:v>1.6302496204621657</c:v>
                </c:pt>
                <c:pt idx="32">
                  <c:v>1.6742747073112878</c:v>
                </c:pt>
                <c:pt idx="33">
                  <c:v>1.7162874259940231</c:v>
                </c:pt>
                <c:pt idx="34">
                  <c:v>1.7564251255356245</c:v>
                </c:pt>
                <c:pt idx="35">
                  <c:v>1.7948262211693904</c:v>
                </c:pt>
                <c:pt idx="36">
                  <c:v>1.8316238375989715</c:v>
                </c:pt>
                <c:pt idx="37">
                  <c:v>1.8669422540041578</c:v>
                </c:pt>
                <c:pt idx="38">
                  <c:v>1.9008951805434022</c:v>
                </c:pt>
                <c:pt idx="39">
                  <c:v>1.9335852089203931</c:v>
                </c:pt>
                <c:pt idx="40">
                  <c:v>1.9651039921592608</c:v>
                </c:pt>
                <c:pt idx="41">
                  <c:v>1.995532854258693</c:v>
                </c:pt>
                <c:pt idx="42">
                  <c:v>2.0249436304319848</c:v>
                </c:pt>
                <c:pt idx="43">
                  <c:v>2.0533996074680592</c:v>
                </c:pt>
                <c:pt idx="44">
                  <c:v>2.080956480989296</c:v>
                </c:pt>
                <c:pt idx="45">
                  <c:v>2.107663278614019</c:v>
                </c:pt>
                <c:pt idx="46">
                  <c:v>2.1335632198052932</c:v>
                </c:pt>
                <c:pt idx="47">
                  <c:v>2.1586944976785896</c:v>
                </c:pt>
                <c:pt idx="48">
                  <c:v>2.1830909774770708</c:v>
                </c:pt>
                <c:pt idx="49">
                  <c:v>2.2067828123731648</c:v>
                </c:pt>
                <c:pt idx="50">
                  <c:v>2.2297969808230786</c:v>
                </c:pt>
                <c:pt idx="51">
                  <c:v>2.2521577516632352</c:v>
                </c:pt>
                <c:pt idx="52">
                  <c:v>2.2738870840376024</c:v>
                </c:pt>
                <c:pt idx="53">
                  <c:v>2.2950049694604191</c:v>
                </c:pt>
                <c:pt idx="54">
                  <c:v>2.3155297231102696</c:v>
                </c:pt>
                <c:pt idx="55">
                  <c:v>2.3354782309962157</c:v>
                </c:pt>
                <c:pt idx="56">
                  <c:v>2.3548661590533939</c:v>
                </c:pt>
                <c:pt idx="57">
                  <c:v>2.3737081295920426</c:v>
                </c:pt>
                <c:pt idx="58">
                  <c:v>2.3920178698896111</c:v>
                </c:pt>
                <c:pt idx="59">
                  <c:v>2.4098083371103081</c:v>
                </c:pt>
                <c:pt idx="60">
                  <c:v>2.4263406338998696</c:v>
                </c:pt>
                <c:pt idx="61">
                  <c:v>2.4418785469867728</c:v>
                </c:pt>
                <c:pt idx="62">
                  <c:v>2.4566039842925553</c:v>
                </c:pt>
                <c:pt idx="63">
                  <c:v>2.4706433286589036</c:v>
                </c:pt>
                <c:pt idx="64">
                  <c:v>2.4840852823347683</c:v>
                </c:pt>
                <c:pt idx="65">
                  <c:v>2.4969929516077518</c:v>
                </c:pt>
                <c:pt idx="66">
                  <c:v>2.5094120323311326</c:v>
                </c:pt>
                <c:pt idx="67">
                  <c:v>2.5213763557404216</c:v>
                </c:pt>
                <c:pt idx="68">
                  <c:v>2.532911646985883</c:v>
                </c:pt>
                <c:pt idx="69">
                  <c:v>2.5440380733832595</c:v>
                </c:pt>
                <c:pt idx="70">
                  <c:v>2.5547719729788025</c:v>
                </c:pt>
                <c:pt idx="71">
                  <c:v>2.5651270278605764</c:v>
                </c:pt>
                <c:pt idx="72">
                  <c:v>2.5751150612532538</c:v>
                </c:pt>
                <c:pt idx="73">
                  <c:v>2.5847465796305906</c:v>
                </c:pt>
                <c:pt idx="74">
                  <c:v>2.594031141950893</c:v>
                </c:pt>
                <c:pt idx="75">
                  <c:v>2.6029776116309575</c:v>
                </c:pt>
                <c:pt idx="76">
                  <c:v>2.6115943289389385</c:v>
                </c:pt>
                <c:pt idx="77">
                  <c:v>2.6198892293422311</c:v>
                </c:pt>
                <c:pt idx="78">
                  <c:v>2.6278699251219066</c:v>
                </c:pt>
                <c:pt idx="79">
                  <c:v>2.635543761994386</c:v>
                </c:pt>
                <c:pt idx="80">
                  <c:v>2.6429178587068218</c:v>
                </c:pt>
                <c:pt idx="81">
                  <c:v>2.6499991350149661</c:v>
                </c:pt>
                <c:pt idx="82">
                  <c:v>2.6567943317184981</c:v>
                </c:pt>
                <c:pt idx="83">
                  <c:v>2.6633100252529833</c:v>
                </c:pt>
                <c:pt idx="84">
                  <c:v>2.6695526385398782</c:v>
                </c:pt>
                <c:pt idx="85">
                  <c:v>2.6755284492544087</c:v>
                </c:pt>
                <c:pt idx="86">
                  <c:v>2.6812435963032266</c:v>
                </c:pt>
                <c:pt idx="87">
                  <c:v>2.6867040850535719</c:v>
                </c:pt>
                <c:pt idx="88">
                  <c:v>2.6919157916853509</c:v>
                </c:pt>
                <c:pt idx="89">
                  <c:v>2.6968844669215177</c:v>
                </c:pt>
                <c:pt idx="90">
                  <c:v>2.7016157393128806</c:v>
                </c:pt>
                <c:pt idx="91">
                  <c:v>2.7061151181992988</c:v>
                </c:pt>
                <c:pt idx="92">
                  <c:v>2.7103879964320829</c:v>
                </c:pt>
                <c:pt idx="93">
                  <c:v>2.7144396529169001</c:v>
                </c:pt>
                <c:pt idx="94">
                  <c:v>2.7182752550188849</c:v>
                </c:pt>
                <c:pt idx="95">
                  <c:v>2.7218998608594771</c:v>
                </c:pt>
                <c:pt idx="96">
                  <c:v>2.7253184215260555</c:v>
                </c:pt>
                <c:pt idx="97">
                  <c:v>2.7285357832095283</c:v>
                </c:pt>
                <c:pt idx="98">
                  <c:v>2.7315566892808749</c:v>
                </c:pt>
                <c:pt idx="99">
                  <c:v>2.7343857823147233</c:v>
                </c:pt>
                <c:pt idx="100">
                  <c:v>2.7370276060659404</c:v>
                </c:pt>
                <c:pt idx="101">
                  <c:v>2.7394866074037312</c:v>
                </c:pt>
                <c:pt idx="102">
                  <c:v>2.7417671382066455</c:v>
                </c:pt>
                <c:pt idx="103">
                  <c:v>2.7438734572211123</c:v>
                </c:pt>
                <c:pt idx="104">
                  <c:v>2.7458097318855446</c:v>
                </c:pt>
                <c:pt idx="105">
                  <c:v>2.7475800401216133</c:v>
                </c:pt>
                <c:pt idx="106">
                  <c:v>2.7491883720939772</c:v>
                </c:pt>
                <c:pt idx="107">
                  <c:v>2.7506386319395211</c:v>
                </c:pt>
                <c:pt idx="108">
                  <c:v>2.7519346394669535</c:v>
                </c:pt>
                <c:pt idx="109">
                  <c:v>2.7530801318274825</c:v>
                </c:pt>
                <c:pt idx="110">
                  <c:v>2.7540787651571979</c:v>
                </c:pt>
                <c:pt idx="111">
                  <c:v>2.7549341161916674</c:v>
                </c:pt>
                <c:pt idx="112">
                  <c:v>2.7556496838532367</c:v>
                </c:pt>
                <c:pt idx="113">
                  <c:v>2.7562288908114376</c:v>
                </c:pt>
                <c:pt idx="114">
                  <c:v>2.7566750850168908</c:v>
                </c:pt>
                <c:pt idx="115">
                  <c:v>2.7569915412090578</c:v>
                </c:pt>
                <c:pt idx="116">
                  <c:v>2.7571814623981683</c:v>
                </c:pt>
                <c:pt idx="117">
                  <c:v>2.7572479813216444</c:v>
                </c:pt>
                <c:pt idx="118">
                  <c:v>2.7571941618753191</c:v>
                </c:pt>
                <c:pt idx="119">
                  <c:v>2.7570230005197462</c:v>
                </c:pt>
                <c:pt idx="120">
                  <c:v>2.7567374276618897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70-4EE6-995D-3780EF87B944}"/>
            </c:ext>
          </c:extLst>
        </c:ser>
        <c:ser>
          <c:idx val="2"/>
          <c:order val="2"/>
          <c:marker>
            <c:symbol val="none"/>
          </c:marker>
          <c:val>
            <c:numRef>
              <c:f>SLR!$B$61:$DR$61</c:f>
              <c:numCache>
                <c:formatCode>_(* #,##0.00_);_(* \(#,##0.00\);_(* "-"??_);_(@_)</c:formatCode>
                <c:ptCount val="121"/>
                <c:pt idx="0">
                  <c:v>0.12048168152981593</c:v>
                </c:pt>
                <c:pt idx="1">
                  <c:v>0.14327373596874013</c:v>
                </c:pt>
                <c:pt idx="2">
                  <c:v>0.18421248452136041</c:v>
                </c:pt>
                <c:pt idx="3">
                  <c:v>0.2332072651850004</c:v>
                </c:pt>
                <c:pt idx="4">
                  <c:v>0.29056178171537261</c:v>
                </c:pt>
                <c:pt idx="5">
                  <c:v>0.35606788978816167</c:v>
                </c:pt>
                <c:pt idx="6">
                  <c:v>0.42920291175761466</c:v>
                </c:pt>
                <c:pt idx="7">
                  <c:v>0.50928415641658598</c:v>
                </c:pt>
                <c:pt idx="8">
                  <c:v>0.59558335407575969</c:v>
                </c:pt>
                <c:pt idx="9">
                  <c:v>0.68739466781680592</c:v>
                </c:pt>
                <c:pt idx="10">
                  <c:v>0.78407129799177244</c:v>
                </c:pt>
                <c:pt idx="11">
                  <c:v>0.88484328258944023</c:v>
                </c:pt>
                <c:pt idx="12">
                  <c:v>0.98909735055160941</c:v>
                </c:pt>
                <c:pt idx="13">
                  <c:v>1.0963429784108998</c:v>
                </c:pt>
                <c:pt idx="14">
                  <c:v>1.2061821793889005</c:v>
                </c:pt>
                <c:pt idx="15">
                  <c:v>1.3182894945751107</c:v>
                </c:pt>
                <c:pt idx="16">
                  <c:v>1.4323969017326097</c:v>
                </c:pt>
                <c:pt idx="17">
                  <c:v>1.548281377835401</c:v>
                </c:pt>
                <c:pt idx="18">
                  <c:v>1.6657541185935887</c:v>
                </c:pt>
                <c:pt idx="19">
                  <c:v>1.7846509184767163</c:v>
                </c:pt>
                <c:pt idx="20">
                  <c:v>1.9048274951473141</c:v>
                </c:pt>
                <c:pt idx="21">
                  <c:v>2.0261576548469558</c:v>
                </c:pt>
                <c:pt idx="22">
                  <c:v>2.1485254512671963</c:v>
                </c:pt>
                <c:pt idx="23">
                  <c:v>2.2718124894525014</c:v>
                </c:pt>
                <c:pt idx="24">
                  <c:v>2.3958854020397</c:v>
                </c:pt>
                <c:pt idx="25">
                  <c:v>2.5205218703989263</c:v>
                </c:pt>
                <c:pt idx="26">
                  <c:v>2.6445576314905885</c:v>
                </c:pt>
                <c:pt idx="27">
                  <c:v>2.7663852661934714</c:v>
                </c:pt>
                <c:pt idx="28">
                  <c:v>2.885118109915036</c:v>
                </c:pt>
                <c:pt idx="29">
                  <c:v>3.0003300043430885</c:v>
                </c:pt>
                <c:pt idx="30">
                  <c:v>3.1118835383659658</c:v>
                </c:pt>
                <c:pt idx="31">
                  <c:v>3.2198170139707747</c:v>
                </c:pt>
                <c:pt idx="32">
                  <c:v>3.3242704192322936</c:v>
                </c:pt>
                <c:pt idx="33">
                  <c:v>3.4254373751325229</c:v>
                </c:pt>
                <c:pt idx="34">
                  <c:v>3.5235344086110469</c:v>
                </c:pt>
                <c:pt idx="35">
                  <c:v>3.6187817797910666</c:v>
                </c:pt>
                <c:pt idx="36">
                  <c:v>3.7113919878652073</c:v>
                </c:pt>
                <c:pt idx="37">
                  <c:v>3.8015633416337882</c:v>
                </c:pt>
                <c:pt idx="38">
                  <c:v>3.8894768272637021</c:v>
                </c:pt>
                <c:pt idx="39">
                  <c:v>3.9752950784890988</c:v>
                </c:pt>
                <c:pt idx="40">
                  <c:v>4.0591626442801791</c:v>
                </c:pt>
                <c:pt idx="41">
                  <c:v>4.1412070154603855</c:v>
                </c:pt>
                <c:pt idx="42">
                  <c:v>4.2215400542179342</c:v>
                </c:pt>
                <c:pt idx="43">
                  <c:v>4.3002595953090497</c:v>
                </c:pt>
                <c:pt idx="44">
                  <c:v>4.3774510728667373</c:v>
                </c:pt>
                <c:pt idx="45">
                  <c:v>4.4531890843559978</c:v>
                </c:pt>
                <c:pt idx="46">
                  <c:v>4.5275388418102605</c:v>
                </c:pt>
                <c:pt idx="47">
                  <c:v>4.6005574859208984</c:v>
                </c:pt>
                <c:pt idx="48">
                  <c:v>4.672295254931182</c:v>
                </c:pt>
                <c:pt idx="49">
                  <c:v>4.7427965104732852</c:v>
                </c:pt>
                <c:pt idx="50">
                  <c:v>4.8121006284837406</c:v>
                </c:pt>
                <c:pt idx="51">
                  <c:v>4.8802427665342272</c:v>
                </c:pt>
                <c:pt idx="52">
                  <c:v>4.9472545202889275</c:v>
                </c:pt>
                <c:pt idx="53">
                  <c:v>5.013164482013666</c:v>
                </c:pt>
                <c:pt idx="54">
                  <c:v>5.077998713570814</c:v>
                </c:pt>
                <c:pt idx="55">
                  <c:v>5.1417811454439697</c:v>
                </c:pt>
                <c:pt idx="56">
                  <c:v>5.2045339122503247</c:v>
                </c:pt>
                <c:pt idx="57">
                  <c:v>5.266277634047464</c:v>
                </c:pt>
                <c:pt idx="58">
                  <c:v>5.3270316516063581</c:v>
                </c:pt>
                <c:pt idx="59">
                  <c:v>5.3868142227516351</c:v>
                </c:pt>
                <c:pt idx="60">
                  <c:v>5.4444781431738551</c:v>
                </c:pt>
                <c:pt idx="61">
                  <c:v>5.5004314002178925</c:v>
                </c:pt>
                <c:pt idx="62">
                  <c:v>5.5549541154125226</c:v>
                </c:pt>
                <c:pt idx="63">
                  <c:v>5.6082400606692886</c:v>
                </c:pt>
                <c:pt idx="64">
                  <c:v>5.6604246497287285</c:v>
                </c:pt>
                <c:pt idx="65">
                  <c:v>5.7116038188114961</c:v>
                </c:pt>
                <c:pt idx="66">
                  <c:v>5.7618467666280839</c:v>
                </c:pt>
                <c:pt idx="67">
                  <c:v>5.811204553952269</c:v>
                </c:pt>
                <c:pt idx="68">
                  <c:v>5.8597159105251402</c:v>
                </c:pt>
                <c:pt idx="69">
                  <c:v>5.9074111578088377</c:v>
                </c:pt>
                <c:pt idx="70">
                  <c:v>5.9543148602091858</c:v>
                </c:pt>
                <c:pt idx="71">
                  <c:v>6.0004476179658797</c:v>
                </c:pt>
                <c:pt idx="72">
                  <c:v>6.0458272804671367</c:v>
                </c:pt>
                <c:pt idx="73">
                  <c:v>6.0904697680874733</c:v>
                </c:pt>
                <c:pt idx="74">
                  <c:v>6.1343896295011842</c:v>
                </c:pt>
                <c:pt idx="75">
                  <c:v>6.177600420175323</c:v>
                </c:pt>
                <c:pt idx="76">
                  <c:v>6.2201149599151302</c:v>
                </c:pt>
                <c:pt idx="77">
                  <c:v>6.261945508553592</c:v>
                </c:pt>
                <c:pt idx="78">
                  <c:v>6.3031038862002369</c:v>
                </c:pt>
                <c:pt idx="79">
                  <c:v>6.3436015559060968</c:v>
                </c:pt>
                <c:pt idx="80">
                  <c:v>6.3834496808225909</c:v>
                </c:pt>
                <c:pt idx="81">
                  <c:v>6.4226591640282891</c:v>
                </c:pt>
                <c:pt idx="82">
                  <c:v>6.4612406765596164</c:v>
                </c:pt>
                <c:pt idx="83">
                  <c:v>6.4992046773982839</c:v>
                </c:pt>
                <c:pt idx="84">
                  <c:v>6.5365614279620612</c:v>
                </c:pt>
                <c:pt idx="85">
                  <c:v>6.5733210028291822</c:v>
                </c:pt>
                <c:pt idx="86">
                  <c:v>6.6094932978737875</c:v>
                </c:pt>
                <c:pt idx="87">
                  <c:v>6.6450880366149949</c:v>
                </c:pt>
                <c:pt idx="88">
                  <c:v>6.6801147753277821</c:v>
                </c:pt>
                <c:pt idx="89">
                  <c:v>6.7145829072910708</c:v>
                </c:pt>
                <c:pt idx="90">
                  <c:v>6.7485016664306841</c:v>
                </c:pt>
                <c:pt idx="91">
                  <c:v>6.7818801305346916</c:v>
                </c:pt>
                <c:pt idx="92">
                  <c:v>6.8147272241637857</c:v>
                </c:pt>
                <c:pt idx="93">
                  <c:v>6.8470517213417992</c:v>
                </c:pt>
                <c:pt idx="94">
                  <c:v>6.8788622480856674</c:v>
                </c:pt>
                <c:pt idx="95">
                  <c:v>6.9101672848162821</c:v>
                </c:pt>
                <c:pt idx="96">
                  <c:v>6.9409751686794365</c:v>
                </c:pt>
                <c:pt idx="97">
                  <c:v>6.9712940957974174</c:v>
                </c:pt>
                <c:pt idx="98">
                  <c:v>7.0011321234658404</c:v>
                </c:pt>
                <c:pt idx="99">
                  <c:v>7.0304971723060952</c:v>
                </c:pt>
                <c:pt idx="100">
                  <c:v>7.0593970283807987</c:v>
                </c:pt>
                <c:pt idx="101">
                  <c:v>7.0878393452775192</c:v>
                </c:pt>
                <c:pt idx="102">
                  <c:v>7.1158316461645361</c:v>
                </c:pt>
                <c:pt idx="103">
                  <c:v>7.1433813258212702</c:v>
                </c:pt>
                <c:pt idx="104">
                  <c:v>7.1704956526452781</c:v>
                </c:pt>
                <c:pt idx="105">
                  <c:v>7.1971817706370835</c:v>
                </c:pt>
                <c:pt idx="106">
                  <c:v>7.2234467013637085</c:v>
                </c:pt>
                <c:pt idx="107">
                  <c:v>7.2492973459014909</c:v>
                </c:pt>
                <c:pt idx="108">
                  <c:v>7.2747404867584891</c:v>
                </c:pt>
                <c:pt idx="109">
                  <c:v>7.2997827897766765</c:v>
                </c:pt>
                <c:pt idx="110">
                  <c:v>7.3244308060139689</c:v>
                </c:pt>
                <c:pt idx="111">
                  <c:v>7.3486909736060397</c:v>
                </c:pt>
                <c:pt idx="112">
                  <c:v>7.3725696196078729</c:v>
                </c:pt>
                <c:pt idx="113">
                  <c:v>7.3960729618148946</c:v>
                </c:pt>
                <c:pt idx="114">
                  <c:v>7.4192071105635522</c:v>
                </c:pt>
                <c:pt idx="115">
                  <c:v>7.441978070511178</c:v>
                </c:pt>
                <c:pt idx="116">
                  <c:v>7.4643917423949766</c:v>
                </c:pt>
                <c:pt idx="117">
                  <c:v>7.4864539247699682</c:v>
                </c:pt>
                <c:pt idx="118">
                  <c:v>7.5081703157257547</c:v>
                </c:pt>
                <c:pt idx="119">
                  <c:v>7.5295465145819431</c:v>
                </c:pt>
                <c:pt idx="120">
                  <c:v>7.5505880235621259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70-4EE6-995D-3780EF87B944}"/>
            </c:ext>
          </c:extLst>
        </c:ser>
        <c:ser>
          <c:idx val="3"/>
          <c:order val="3"/>
          <c:marker>
            <c:symbol val="none"/>
          </c:marker>
          <c:val>
            <c:numRef>
              <c:f>SLR!$B$62:$DR$62</c:f>
              <c:numCache>
                <c:formatCode>_(* #,##0.00_);_(* \(#,##0.00\);_(* "-"??_);_(@_)</c:formatCode>
                <c:ptCount val="121"/>
                <c:pt idx="0">
                  <c:v>0.12170661589439408</c:v>
                </c:pt>
                <c:pt idx="1">
                  <c:v>0.14455281068668518</c:v>
                </c:pt>
                <c:pt idx="2">
                  <c:v>0.18359509994461037</c:v>
                </c:pt>
                <c:pt idx="3">
                  <c:v>0.22842677270374498</c:v>
                </c:pt>
                <c:pt idx="4">
                  <c:v>0.27918600145694106</c:v>
                </c:pt>
                <c:pt idx="5">
                  <c:v>0.33560647130784821</c:v>
                </c:pt>
                <c:pt idx="6">
                  <c:v>0.39718087503476801</c:v>
                </c:pt>
                <c:pt idx="7">
                  <c:v>0.46328357729549963</c:v>
                </c:pt>
                <c:pt idx="8">
                  <c:v>0.55902121271225713</c:v>
                </c:pt>
                <c:pt idx="9">
                  <c:v>0.66672123197302435</c:v>
                </c:pt>
                <c:pt idx="10">
                  <c:v>0.78551409137932016</c:v>
                </c:pt>
                <c:pt idx="11">
                  <c:v>0.90865109985363091</c:v>
                </c:pt>
                <c:pt idx="12">
                  <c:v>1.0408159183109138</c:v>
                </c:pt>
                <c:pt idx="13">
                  <c:v>1.1812603803744335</c:v>
                </c:pt>
                <c:pt idx="14">
                  <c:v>1.3293598664987845</c:v>
                </c:pt>
                <c:pt idx="15">
                  <c:v>1.4845836142872266</c:v>
                </c:pt>
                <c:pt idx="16">
                  <c:v>1.6464738023929899</c:v>
                </c:pt>
                <c:pt idx="17">
                  <c:v>1.8146291469285252</c:v>
                </c:pt>
                <c:pt idx="18">
                  <c:v>1.9886909902929375</c:v>
                </c:pt>
                <c:pt idx="19">
                  <c:v>2.1683307862478789</c:v>
                </c:pt>
                <c:pt idx="20">
                  <c:v>2.3532463489220148</c:v>
                </c:pt>
                <c:pt idx="21">
                  <c:v>2.5431629872599255</c:v>
                </c:pt>
                <c:pt idx="22">
                  <c:v>2.737821981502516</c:v>
                </c:pt>
                <c:pt idx="23">
                  <c:v>2.9369581535133742</c:v>
                </c:pt>
                <c:pt idx="24">
                  <c:v>3.1402763478521707</c:v>
                </c:pt>
                <c:pt idx="25">
                  <c:v>3.3473023975103091</c:v>
                </c:pt>
                <c:pt idx="26">
                  <c:v>3.5556484521537746</c:v>
                </c:pt>
                <c:pt idx="27">
                  <c:v>3.761981845252552</c:v>
                </c:pt>
                <c:pt idx="28">
                  <c:v>3.9643852081720059</c:v>
                </c:pt>
                <c:pt idx="29">
                  <c:v>4.1618603163232484</c:v>
                </c:pt>
                <c:pt idx="30">
                  <c:v>4.3539960861556093</c:v>
                </c:pt>
                <c:pt idx="31">
                  <c:v>4.5407469974109818</c:v>
                </c:pt>
                <c:pt idx="32">
                  <c:v>4.7222859097888925</c:v>
                </c:pt>
                <c:pt idx="33">
                  <c:v>4.898907098718853</c:v>
                </c:pt>
                <c:pt idx="34">
                  <c:v>5.0709632259463913</c:v>
                </c:pt>
                <c:pt idx="35">
                  <c:v>5.238825221250325</c:v>
                </c:pt>
                <c:pt idx="36">
                  <c:v>5.4028575782411652</c:v>
                </c:pt>
                <c:pt idx="37">
                  <c:v>5.5634039482530202</c:v>
                </c:pt>
                <c:pt idx="38">
                  <c:v>5.7207795355652848</c:v>
                </c:pt>
                <c:pt idx="39">
                  <c:v>5.8752679054001833</c:v>
                </c:pt>
                <c:pt idx="40">
                  <c:v>6.0271205784353734</c:v>
                </c:pt>
                <c:pt idx="41">
                  <c:v>6.1765583116478702</c:v>
                </c:pt>
                <c:pt idx="42">
                  <c:v>6.3237733288274196</c:v>
                </c:pt>
                <c:pt idx="43">
                  <c:v>6.4689320150547314</c:v>
                </c:pt>
                <c:pt idx="44">
                  <c:v>6.6121777620988862</c:v>
                </c:pt>
                <c:pt idx="45">
                  <c:v>6.7536337697449991</c:v>
                </c:pt>
                <c:pt idx="46">
                  <c:v>6.8934056880219217</c:v>
                </c:pt>
                <c:pt idx="47">
                  <c:v>7.0315840387180311</c:v>
                </c:pt>
                <c:pt idx="48">
                  <c:v>7.1682463895714248</c:v>
                </c:pt>
                <c:pt idx="49">
                  <c:v>7.3034592768141549</c:v>
                </c:pt>
                <c:pt idx="50">
                  <c:v>7.4372798853580804</c:v>
                </c:pt>
                <c:pt idx="51">
                  <c:v>7.5697575036537739</c:v>
                </c:pt>
                <c:pt idx="52">
                  <c:v>7.7009347741054111</c:v>
                </c:pt>
                <c:pt idx="53">
                  <c:v>7.8308487612529554</c:v>
                </c:pt>
                <c:pt idx="54">
                  <c:v>7.9595318596814302</c:v>
                </c:pt>
                <c:pt idx="55">
                  <c:v>8.0870125624276508</c:v>
                </c:pt>
                <c:pt idx="56">
                  <c:v>8.2133161089580717</c:v>
                </c:pt>
                <c:pt idx="57">
                  <c:v>8.3384650298704095</c:v>
                </c:pt>
                <c:pt idx="58">
                  <c:v>8.4624796035071146</c:v>
                </c:pt>
                <c:pt idx="59">
                  <c:v>8.5853782377710761</c:v>
                </c:pt>
                <c:pt idx="60">
                  <c:v>8.7046245835832625</c:v>
                </c:pt>
                <c:pt idx="61">
                  <c:v>8.821058182923462</c:v>
                </c:pt>
                <c:pt idx="62">
                  <c:v>8.9352511115582658</c:v>
                </c:pt>
                <c:pt idx="63">
                  <c:v>9.0475945621743357</c:v>
                </c:pt>
                <c:pt idx="64">
                  <c:v>9.1583573479761693</c:v>
                </c:pt>
                <c:pt idx="65">
                  <c:v>9.2677254434146477</c:v>
                </c:pt>
                <c:pt idx="66">
                  <c:v>9.3758287150511208</c:v>
                </c:pt>
                <c:pt idx="67">
                  <c:v>9.4827589970219854</c:v>
                </c:pt>
                <c:pt idx="68">
                  <c:v>9.5885823170014728</c:v>
                </c:pt>
                <c:pt idx="69">
                  <c:v>9.6933471681776791</c:v>
                </c:pt>
                <c:pt idx="70">
                  <c:v>9.7970901079887227</c:v>
                </c:pt>
                <c:pt idx="71">
                  <c:v>9.8998395491258133</c:v>
                </c:pt>
                <c:pt idx="72">
                  <c:v>10.001618327789988</c:v>
                </c:pt>
                <c:pt idx="73">
                  <c:v>10.102445444652652</c:v>
                </c:pt>
                <c:pt idx="74">
                  <c:v>10.202337245891027</c:v>
                </c:pt>
                <c:pt idx="75">
                  <c:v>10.301308225109022</c:v>
                </c:pt>
                <c:pt idx="76">
                  <c:v>10.399371568446098</c:v>
                </c:pt>
                <c:pt idx="77">
                  <c:v>10.496539525623728</c:v>
                </c:pt>
                <c:pt idx="78">
                  <c:v>10.59282366293646</c:v>
                </c:pt>
                <c:pt idx="79">
                  <c:v>10.688235036109342</c:v>
                </c:pt>
                <c:pt idx="80">
                  <c:v>10.782784308710637</c:v>
                </c:pt>
                <c:pt idx="81">
                  <c:v>10.876481833531908</c:v>
                </c:pt>
                <c:pt idx="82">
                  <c:v>10.969337708745751</c:v>
                </c:pt>
                <c:pt idx="83">
                  <c:v>11.061361816858522</c:v>
                </c:pt>
                <c:pt idx="84">
                  <c:v>11.152563851906105</c:v>
                </c:pt>
                <c:pt idx="85">
                  <c:v>11.242953338599193</c:v>
                </c:pt>
                <c:pt idx="86">
                  <c:v>11.33253964594341</c:v>
                </c:pt>
                <c:pt idx="87">
                  <c:v>11.42133199705774</c:v>
                </c:pt>
                <c:pt idx="88">
                  <c:v>11.509339476369705</c:v>
                </c:pt>
                <c:pt idx="89">
                  <c:v>11.596571034995163</c:v>
                </c:pt>
                <c:pt idx="90">
                  <c:v>11.683035494857778</c:v>
                </c:pt>
                <c:pt idx="91">
                  <c:v>11.768741551930894</c:v>
                </c:pt>
                <c:pt idx="92">
                  <c:v>11.853697778866504</c:v>
                </c:pt>
                <c:pt idx="93">
                  <c:v>11.937912627195093</c:v>
                </c:pt>
                <c:pt idx="94">
                  <c:v>12.021394429224571</c:v>
                </c:pt>
                <c:pt idx="95">
                  <c:v>12.104151399727932</c:v>
                </c:pt>
                <c:pt idx="96">
                  <c:v>12.186191637482846</c:v>
                </c:pt>
                <c:pt idx="97">
                  <c:v>12.267523126707708</c:v>
                </c:pt>
                <c:pt idx="98">
                  <c:v>12.348153738425779</c:v>
                </c:pt>
                <c:pt idx="99">
                  <c:v>12.428091231779916</c:v>
                </c:pt>
                <c:pt idx="100">
                  <c:v>12.507343255313877</c:v>
                </c:pt>
                <c:pt idx="101">
                  <c:v>12.585917348231638</c:v>
                </c:pt>
                <c:pt idx="102">
                  <c:v>12.66382094164284</c:v>
                </c:pt>
                <c:pt idx="103">
                  <c:v>12.741061359800028</c:v>
                </c:pt>
                <c:pt idx="104">
                  <c:v>12.81764582133172</c:v>
                </c:pt>
                <c:pt idx="105">
                  <c:v>12.893581440473938</c:v>
                </c:pt>
                <c:pt idx="106">
                  <c:v>12.968875228302009</c:v>
                </c:pt>
                <c:pt idx="107">
                  <c:v>13.043534093963682</c:v>
                </c:pt>
                <c:pt idx="108">
                  <c:v>13.11756484591411</c:v>
                </c:pt>
                <c:pt idx="109">
                  <c:v>13.190974193152856</c:v>
                </c:pt>
                <c:pt idx="110">
                  <c:v>13.263768746462866</c:v>
                </c:pt>
                <c:pt idx="111">
                  <c:v>13.335955019650996</c:v>
                </c:pt>
                <c:pt idx="112">
                  <c:v>13.407539430789733</c:v>
                </c:pt>
                <c:pt idx="113">
                  <c:v>13.478528303459452</c:v>
                </c:pt>
                <c:pt idx="114">
                  <c:v>13.548927867990617</c:v>
                </c:pt>
                <c:pt idx="115">
                  <c:v>13.618744262705201</c:v>
                </c:pt>
                <c:pt idx="116">
                  <c:v>13.687983535156636</c:v>
                </c:pt>
                <c:pt idx="117">
                  <c:v>13.756651643367526</c:v>
                </c:pt>
                <c:pt idx="118">
                  <c:v>13.824754457064447</c:v>
                </c:pt>
                <c:pt idx="119">
                  <c:v>13.892297758909049</c:v>
                </c:pt>
                <c:pt idx="120">
                  <c:v>13.959287245724814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70-4EE6-995D-3780EF87B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522512"/>
        <c:axId val="1"/>
      </c:lineChart>
      <c:catAx>
        <c:axId val="196552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96552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469669515449282"/>
          <c:y val="0.29211537425202239"/>
          <c:w val="0.17555429952130808"/>
          <c:h val="0.31843207463508749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584200</xdr:colOff>
      <xdr:row>18</xdr:row>
      <xdr:rowOff>139700</xdr:rowOff>
    </xdr:to>
    <xdr:graphicFrame macro="">
      <xdr:nvGraphicFramePr>
        <xdr:cNvPr id="1205" name="Chart 1">
          <a:extLst>
            <a:ext uri="{FF2B5EF4-FFF2-40B4-BE49-F238E27FC236}">
              <a16:creationId xmlns:a16="http://schemas.microsoft.com/office/drawing/2014/main" id="{3013B8B3-BCD1-DC84-4513-FF3E0BBDE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0</xdr:row>
      <xdr:rowOff>0</xdr:rowOff>
    </xdr:from>
    <xdr:to>
      <xdr:col>13</xdr:col>
      <xdr:colOff>584200</xdr:colOff>
      <xdr:row>18</xdr:row>
      <xdr:rowOff>139700</xdr:rowOff>
    </xdr:to>
    <xdr:graphicFrame macro="">
      <xdr:nvGraphicFramePr>
        <xdr:cNvPr id="1206" name="Chart 2">
          <a:extLst>
            <a:ext uri="{FF2B5EF4-FFF2-40B4-BE49-F238E27FC236}">
              <a16:creationId xmlns:a16="http://schemas.microsoft.com/office/drawing/2014/main" id="{D7E3EA5A-72D9-789F-4B7A-562E3B9A2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0</xdr:row>
      <xdr:rowOff>0</xdr:rowOff>
    </xdr:from>
    <xdr:to>
      <xdr:col>21</xdr:col>
      <xdr:colOff>584200</xdr:colOff>
      <xdr:row>18</xdr:row>
      <xdr:rowOff>139700</xdr:rowOff>
    </xdr:to>
    <xdr:graphicFrame macro="">
      <xdr:nvGraphicFramePr>
        <xdr:cNvPr id="1207" name="Chart 3">
          <a:extLst>
            <a:ext uri="{FF2B5EF4-FFF2-40B4-BE49-F238E27FC236}">
              <a16:creationId xmlns:a16="http://schemas.microsoft.com/office/drawing/2014/main" id="{B582441E-1523-9993-D269-4F88B1E0B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6</xdr:col>
      <xdr:colOff>584200</xdr:colOff>
      <xdr:row>41</xdr:row>
      <xdr:rowOff>139700</xdr:rowOff>
    </xdr:to>
    <xdr:graphicFrame macro="">
      <xdr:nvGraphicFramePr>
        <xdr:cNvPr id="1208" name="Chart 4">
          <a:extLst>
            <a:ext uri="{FF2B5EF4-FFF2-40B4-BE49-F238E27FC236}">
              <a16:creationId xmlns:a16="http://schemas.microsoft.com/office/drawing/2014/main" id="{AE24BB15-EC77-5C17-5C1A-FFC330705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13</xdr:col>
      <xdr:colOff>584200</xdr:colOff>
      <xdr:row>41</xdr:row>
      <xdr:rowOff>139700</xdr:rowOff>
    </xdr:to>
    <xdr:graphicFrame macro="">
      <xdr:nvGraphicFramePr>
        <xdr:cNvPr id="1209" name="Chart 5">
          <a:extLst>
            <a:ext uri="{FF2B5EF4-FFF2-40B4-BE49-F238E27FC236}">
              <a16:creationId xmlns:a16="http://schemas.microsoft.com/office/drawing/2014/main" id="{982F5A3A-88CE-84C2-9BB3-F135FF9EE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23</xdr:row>
      <xdr:rowOff>0</xdr:rowOff>
    </xdr:from>
    <xdr:to>
      <xdr:col>21</xdr:col>
      <xdr:colOff>584200</xdr:colOff>
      <xdr:row>41</xdr:row>
      <xdr:rowOff>139700</xdr:rowOff>
    </xdr:to>
    <xdr:graphicFrame macro="">
      <xdr:nvGraphicFramePr>
        <xdr:cNvPr id="1210" name="Chart 6">
          <a:extLst>
            <a:ext uri="{FF2B5EF4-FFF2-40B4-BE49-F238E27FC236}">
              <a16:creationId xmlns:a16="http://schemas.microsoft.com/office/drawing/2014/main" id="{58155227-7909-2DF8-B994-0FCA084E2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6</xdr:col>
      <xdr:colOff>584200</xdr:colOff>
      <xdr:row>62</xdr:row>
      <xdr:rowOff>139700</xdr:rowOff>
    </xdr:to>
    <xdr:graphicFrame macro="">
      <xdr:nvGraphicFramePr>
        <xdr:cNvPr id="1211" name="Chart 7">
          <a:extLst>
            <a:ext uri="{FF2B5EF4-FFF2-40B4-BE49-F238E27FC236}">
              <a16:creationId xmlns:a16="http://schemas.microsoft.com/office/drawing/2014/main" id="{A67606E3-614F-F97B-68E0-3CA6BEC9F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241300</xdr:colOff>
      <xdr:row>43</xdr:row>
      <xdr:rowOff>120650</xdr:rowOff>
    </xdr:from>
    <xdr:to>
      <xdr:col>14</xdr:col>
      <xdr:colOff>190500</xdr:colOff>
      <xdr:row>62</xdr:row>
      <xdr:rowOff>101600</xdr:rowOff>
    </xdr:to>
    <xdr:graphicFrame macro="">
      <xdr:nvGraphicFramePr>
        <xdr:cNvPr id="1212" name="Chart 8">
          <a:extLst>
            <a:ext uri="{FF2B5EF4-FFF2-40B4-BE49-F238E27FC236}">
              <a16:creationId xmlns:a16="http://schemas.microsoft.com/office/drawing/2014/main" id="{33440DA4-16BA-F5A1-B1EC-58EEA21C2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7</xdr:col>
      <xdr:colOff>495300</xdr:colOff>
      <xdr:row>86</xdr:row>
      <xdr:rowOff>120650</xdr:rowOff>
    </xdr:to>
    <xdr:graphicFrame macro="">
      <xdr:nvGraphicFramePr>
        <xdr:cNvPr id="1213" name="Chart 9">
          <a:extLst>
            <a:ext uri="{FF2B5EF4-FFF2-40B4-BE49-F238E27FC236}">
              <a16:creationId xmlns:a16="http://schemas.microsoft.com/office/drawing/2014/main" id="{B1F34530-4D7D-9701-3D01-31FE7B869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66</xdr:row>
      <xdr:rowOff>0</xdr:rowOff>
    </xdr:from>
    <xdr:to>
      <xdr:col>15</xdr:col>
      <xdr:colOff>495300</xdr:colOff>
      <xdr:row>86</xdr:row>
      <xdr:rowOff>120650</xdr:rowOff>
    </xdr:to>
    <xdr:graphicFrame macro="">
      <xdr:nvGraphicFramePr>
        <xdr:cNvPr id="1214" name="Chart 10">
          <a:extLst>
            <a:ext uri="{FF2B5EF4-FFF2-40B4-BE49-F238E27FC236}">
              <a16:creationId xmlns:a16="http://schemas.microsoft.com/office/drawing/2014/main" id="{C2CB2176-7BBF-1576-E17E-986B72D61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0</xdr:colOff>
      <xdr:row>44</xdr:row>
      <xdr:rowOff>0</xdr:rowOff>
    </xdr:from>
    <xdr:to>
      <xdr:col>21</xdr:col>
      <xdr:colOff>584200</xdr:colOff>
      <xdr:row>62</xdr:row>
      <xdr:rowOff>139700</xdr:rowOff>
    </xdr:to>
    <xdr:graphicFrame macro="">
      <xdr:nvGraphicFramePr>
        <xdr:cNvPr id="1215" name="Chart 11">
          <a:extLst>
            <a:ext uri="{FF2B5EF4-FFF2-40B4-BE49-F238E27FC236}">
              <a16:creationId xmlns:a16="http://schemas.microsoft.com/office/drawing/2014/main" id="{1D1EE3F6-6BD2-16AE-9FE1-91B9112A1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0</xdr:colOff>
      <xdr:row>67</xdr:row>
      <xdr:rowOff>0</xdr:rowOff>
    </xdr:from>
    <xdr:to>
      <xdr:col>23</xdr:col>
      <xdr:colOff>69850</xdr:colOff>
      <xdr:row>86</xdr:row>
      <xdr:rowOff>19050</xdr:rowOff>
    </xdr:to>
    <xdr:graphicFrame macro="">
      <xdr:nvGraphicFramePr>
        <xdr:cNvPr id="1216" name="Chart 13">
          <a:extLst>
            <a:ext uri="{FF2B5EF4-FFF2-40B4-BE49-F238E27FC236}">
              <a16:creationId xmlns:a16="http://schemas.microsoft.com/office/drawing/2014/main" id="{E7315516-E201-8E7C-3C33-7B0626FAE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89</xdr:row>
      <xdr:rowOff>0</xdr:rowOff>
    </xdr:from>
    <xdr:to>
      <xdr:col>8</xdr:col>
      <xdr:colOff>69850</xdr:colOff>
      <xdr:row>108</xdr:row>
      <xdr:rowOff>19050</xdr:rowOff>
    </xdr:to>
    <xdr:graphicFrame macro="">
      <xdr:nvGraphicFramePr>
        <xdr:cNvPr id="1217" name="Chart 14">
          <a:extLst>
            <a:ext uri="{FF2B5EF4-FFF2-40B4-BE49-F238E27FC236}">
              <a16:creationId xmlns:a16="http://schemas.microsoft.com/office/drawing/2014/main" id="{BF8FE532-055A-2EE2-F82B-B09333BF4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91</xdr:row>
      <xdr:rowOff>0</xdr:rowOff>
    </xdr:from>
    <xdr:to>
      <xdr:col>18</xdr:col>
      <xdr:colOff>476250</xdr:colOff>
      <xdr:row>122</xdr:row>
      <xdr:rowOff>25400</xdr:rowOff>
    </xdr:to>
    <xdr:graphicFrame macro="">
      <xdr:nvGraphicFramePr>
        <xdr:cNvPr id="1218" name="Chart 15">
          <a:extLst>
            <a:ext uri="{FF2B5EF4-FFF2-40B4-BE49-F238E27FC236}">
              <a16:creationId xmlns:a16="http://schemas.microsoft.com/office/drawing/2014/main" id="{53036D78-5A3D-DD56-F081-679283323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19</xdr:col>
      <xdr:colOff>495300</xdr:colOff>
      <xdr:row>90</xdr:row>
      <xdr:rowOff>76200</xdr:rowOff>
    </xdr:from>
    <xdr:to>
      <xdr:col>30</xdr:col>
      <xdr:colOff>82550</xdr:colOff>
      <xdr:row>122</xdr:row>
      <xdr:rowOff>44450</xdr:rowOff>
    </xdr:to>
    <xdr:graphicFrame macro="">
      <xdr:nvGraphicFramePr>
        <xdr:cNvPr id="1219" name="Chart 16">
          <a:extLst>
            <a:ext uri="{FF2B5EF4-FFF2-40B4-BE49-F238E27FC236}">
              <a16:creationId xmlns:a16="http://schemas.microsoft.com/office/drawing/2014/main" id="{ED386249-D5FE-A039-702F-346C34049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101600</xdr:colOff>
      <xdr:row>87</xdr:row>
      <xdr:rowOff>76200</xdr:rowOff>
    </xdr:from>
    <xdr:to>
      <xdr:col>18</xdr:col>
      <xdr:colOff>546100</xdr:colOff>
      <xdr:row>102</xdr:row>
      <xdr:rowOff>95250</xdr:rowOff>
    </xdr:to>
    <xdr:graphicFrame macro="">
      <xdr:nvGraphicFramePr>
        <xdr:cNvPr id="4108" name="图表 3">
          <a:extLst>
            <a:ext uri="{FF2B5EF4-FFF2-40B4-BE49-F238E27FC236}">
              <a16:creationId xmlns:a16="http://schemas.microsoft.com/office/drawing/2014/main" id="{01703541-3DA9-C855-54BE-A53D10899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520700</xdr:colOff>
      <xdr:row>50</xdr:row>
      <xdr:rowOff>114300</xdr:rowOff>
    </xdr:from>
    <xdr:to>
      <xdr:col>71</xdr:col>
      <xdr:colOff>19050</xdr:colOff>
      <xdr:row>63</xdr:row>
      <xdr:rowOff>133350</xdr:rowOff>
    </xdr:to>
    <xdr:graphicFrame macro="">
      <xdr:nvGraphicFramePr>
        <xdr:cNvPr id="5132" name="Chart 1">
          <a:extLst>
            <a:ext uri="{FF2B5EF4-FFF2-40B4-BE49-F238E27FC236}">
              <a16:creationId xmlns:a16="http://schemas.microsoft.com/office/drawing/2014/main" id="{1158A32B-E7D2-3F7C-5D7B-4A0595C55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531E-9C60-4386-85E6-B10B2C1DA136}">
  <dimension ref="A1:P172"/>
  <sheetViews>
    <sheetView topLeftCell="A155" zoomScale="85" workbookViewId="0">
      <selection activeCell="A169" sqref="A169"/>
    </sheetView>
  </sheetViews>
  <sheetFormatPr defaultColWidth="8.81640625" defaultRowHeight="14.5"/>
  <cols>
    <col min="1" max="2" width="10.453125" style="671" customWidth="1"/>
    <col min="3" max="3" width="19.1796875" style="671" customWidth="1"/>
    <col min="4" max="4" width="10.453125" style="671" customWidth="1"/>
    <col min="5" max="5" width="8.81640625" style="671"/>
    <col min="6" max="10" width="12" style="671" customWidth="1"/>
    <col min="11" max="16384" width="8.81640625" style="671"/>
  </cols>
  <sheetData>
    <row r="1" spans="1:9" s="666" customFormat="1" ht="18.75" customHeight="1">
      <c r="A1" s="666" t="s">
        <v>0</v>
      </c>
    </row>
    <row r="2" spans="1:9" s="666" customFormat="1" ht="18.75" customHeight="1">
      <c r="A2" s="667"/>
      <c r="C2" s="2"/>
      <c r="D2" s="1"/>
      <c r="E2" s="1"/>
    </row>
    <row r="3" spans="1:9" s="667" customFormat="1" ht="18.75" customHeight="1"/>
    <row r="4" spans="1:9" s="666" customFormat="1" ht="18.75" customHeight="1">
      <c r="A4" s="672" t="s">
        <v>1</v>
      </c>
    </row>
    <row r="5" spans="1:9" s="666" customFormat="1" ht="18.75" customHeight="1">
      <c r="A5" s="666" t="s">
        <v>2</v>
      </c>
    </row>
    <row r="6" spans="1:9" s="666" customFormat="1" ht="18.75" customHeight="1">
      <c r="A6" s="666" t="s">
        <v>3</v>
      </c>
    </row>
    <row r="7" spans="1:9" s="666" customFormat="1" ht="18.75" customHeight="1">
      <c r="A7" s="666" t="s">
        <v>4</v>
      </c>
    </row>
    <row r="8" spans="1:9" s="666" customFormat="1" ht="18.75" customHeight="1"/>
    <row r="9" spans="1:9" s="666" customFormat="1" ht="18.75" customHeight="1">
      <c r="A9" s="666" t="s">
        <v>5</v>
      </c>
    </row>
    <row r="11" spans="1:9" s="666" customFormat="1" ht="18.75" customHeight="1">
      <c r="A11" s="666" t="s">
        <v>6</v>
      </c>
    </row>
    <row r="12" spans="1:9" s="666" customFormat="1" ht="18.75" customHeight="1">
      <c r="A12" s="673" t="s">
        <v>7</v>
      </c>
      <c r="B12" s="673"/>
      <c r="C12" s="5"/>
      <c r="D12" s="5"/>
      <c r="E12" s="5"/>
      <c r="F12" s="5"/>
      <c r="I12" s="678">
        <v>1</v>
      </c>
    </row>
    <row r="13" spans="1:9" s="666" customFormat="1" ht="18.75" customHeight="1">
      <c r="A13" s="674" t="s">
        <v>8</v>
      </c>
      <c r="B13" s="673"/>
      <c r="C13" s="5"/>
      <c r="D13" s="5"/>
      <c r="E13" s="5"/>
      <c r="F13" s="5"/>
      <c r="I13" s="682">
        <v>1</v>
      </c>
    </row>
    <row r="14" spans="1:9" s="666" customFormat="1" ht="18.75" customHeight="1">
      <c r="A14" s="675"/>
      <c r="B14" s="675"/>
      <c r="C14" s="675"/>
      <c r="D14" s="675"/>
      <c r="E14" s="675"/>
      <c r="F14" s="675"/>
      <c r="I14" s="683"/>
    </row>
    <row r="15" spans="1:9" s="666" customFormat="1" ht="18.75" customHeight="1">
      <c r="A15" s="666" t="s">
        <v>9</v>
      </c>
      <c r="B15" s="675"/>
      <c r="C15" s="675"/>
      <c r="D15" s="676"/>
    </row>
    <row r="16" spans="1:9" s="666" customFormat="1" ht="18.75" customHeight="1">
      <c r="A16" s="677" t="s">
        <v>10</v>
      </c>
      <c r="B16" s="675"/>
      <c r="C16" s="675"/>
      <c r="D16" s="676"/>
    </row>
    <row r="17" spans="1:9" s="666" customFormat="1" ht="18.75" customHeight="1">
      <c r="A17" s="677" t="s">
        <v>11</v>
      </c>
      <c r="B17" s="675"/>
      <c r="C17" s="675"/>
      <c r="D17" s="676"/>
    </row>
    <row r="18" spans="1:9" s="666" customFormat="1" ht="18.75" customHeight="1">
      <c r="A18" s="673" t="s">
        <v>7</v>
      </c>
      <c r="B18" s="673"/>
      <c r="C18" s="5"/>
      <c r="D18" s="5"/>
      <c r="E18" s="5"/>
      <c r="F18" s="5"/>
      <c r="I18" s="678">
        <v>1</v>
      </c>
    </row>
    <row r="19" spans="1:9" s="666" customFormat="1" ht="18.75" customHeight="1">
      <c r="A19" s="674" t="s">
        <v>8</v>
      </c>
      <c r="B19" s="673"/>
      <c r="C19" s="5"/>
      <c r="D19" s="5"/>
      <c r="E19" s="5"/>
      <c r="F19" s="5"/>
      <c r="I19" s="682">
        <v>1</v>
      </c>
    </row>
    <row r="20" spans="1:9" s="666" customFormat="1" ht="18.75" customHeight="1">
      <c r="A20" s="675"/>
      <c r="B20" s="675"/>
      <c r="C20" s="675"/>
      <c r="D20" s="675"/>
      <c r="E20" s="675"/>
      <c r="F20" s="675"/>
      <c r="I20" s="683"/>
    </row>
    <row r="21" spans="1:9" s="666" customFormat="1" ht="18.75" customHeight="1">
      <c r="A21" s="677"/>
      <c r="B21" s="675"/>
      <c r="C21" s="675"/>
      <c r="D21" s="676"/>
    </row>
    <row r="22" spans="1:9" s="666" customFormat="1" ht="18.75" customHeight="1">
      <c r="A22" s="677" t="s">
        <v>12</v>
      </c>
      <c r="B22" s="675"/>
      <c r="C22" s="675"/>
      <c r="D22" s="676"/>
    </row>
    <row r="23" spans="1:9" s="666" customFormat="1" ht="18.75" customHeight="1">
      <c r="A23" s="673" t="s">
        <v>7</v>
      </c>
      <c r="B23" s="673"/>
      <c r="C23" s="673"/>
      <c r="D23" s="678">
        <v>1</v>
      </c>
    </row>
    <row r="24" spans="1:9" s="666" customFormat="1" ht="18.75" customHeight="1">
      <c r="A24" s="677" t="s">
        <v>13</v>
      </c>
      <c r="B24" s="675"/>
      <c r="C24" s="675"/>
      <c r="D24" s="676"/>
    </row>
    <row r="25" spans="1:9" s="666" customFormat="1" ht="18.75" customHeight="1">
      <c r="A25" s="114" t="s">
        <v>8</v>
      </c>
      <c r="B25" s="614"/>
      <c r="C25" s="614"/>
      <c r="D25" s="636">
        <v>0</v>
      </c>
    </row>
    <row r="26" spans="1:9" s="666" customFormat="1" ht="18.75" customHeight="1">
      <c r="A26" s="677" t="s">
        <v>14</v>
      </c>
      <c r="B26" s="675"/>
      <c r="C26" s="675"/>
      <c r="D26" s="676"/>
    </row>
    <row r="27" spans="1:9" s="666" customFormat="1" ht="18.75" customHeight="1">
      <c r="A27" s="677" t="s">
        <v>15</v>
      </c>
      <c r="B27" s="184"/>
      <c r="C27" s="184"/>
      <c r="D27" s="679"/>
    </row>
    <row r="28" spans="1:9" s="666" customFormat="1" ht="18.75" customHeight="1">
      <c r="A28" s="677"/>
      <c r="B28" s="184"/>
      <c r="C28" s="184"/>
      <c r="D28" s="679"/>
    </row>
    <row r="29" spans="1:9" s="666" customFormat="1" ht="18.75" customHeight="1">
      <c r="A29" s="677" t="s">
        <v>16</v>
      </c>
      <c r="B29" s="675"/>
      <c r="C29" s="675"/>
      <c r="D29" s="676"/>
    </row>
    <row r="30" spans="1:9" s="666" customFormat="1" ht="18.75" customHeight="1">
      <c r="A30" s="114" t="s">
        <v>8</v>
      </c>
      <c r="B30" s="614"/>
      <c r="C30" s="614"/>
      <c r="D30" s="636">
        <v>1</v>
      </c>
    </row>
    <row r="31" spans="1:9" s="666" customFormat="1" ht="18.75" customHeight="1">
      <c r="A31" s="677" t="s">
        <v>17</v>
      </c>
      <c r="B31" s="184"/>
      <c r="C31" s="184"/>
      <c r="D31" s="679"/>
    </row>
    <row r="32" spans="1:9" s="666" customFormat="1" ht="18.75" customHeight="1">
      <c r="A32" s="677"/>
      <c r="B32" s="184"/>
      <c r="C32" s="184"/>
      <c r="D32" s="679"/>
    </row>
    <row r="33" spans="1:4" s="666" customFormat="1" ht="18.75" customHeight="1">
      <c r="A33" s="680" t="s">
        <v>18</v>
      </c>
      <c r="B33" s="184"/>
      <c r="C33" s="184"/>
      <c r="D33" s="679"/>
    </row>
    <row r="34" spans="1:4" s="666" customFormat="1" ht="27.75" customHeight="1">
      <c r="A34" s="681" t="s">
        <v>19</v>
      </c>
      <c r="B34" s="184"/>
      <c r="C34" s="184"/>
      <c r="D34" s="679"/>
    </row>
    <row r="35" spans="1:4" s="666" customFormat="1" ht="18.75" customHeight="1">
      <c r="A35" s="677" t="s">
        <v>20</v>
      </c>
      <c r="B35" s="184"/>
      <c r="C35" s="184"/>
      <c r="D35" s="679"/>
    </row>
    <row r="36" spans="1:4" s="666" customFormat="1" ht="18.75" customHeight="1">
      <c r="A36" s="677" t="s">
        <v>21</v>
      </c>
      <c r="B36" s="184"/>
      <c r="C36" s="184"/>
      <c r="D36" s="679"/>
    </row>
    <row r="37" spans="1:4" s="666" customFormat="1" ht="18.75" customHeight="1">
      <c r="A37" s="666" t="s">
        <v>22</v>
      </c>
    </row>
    <row r="38" spans="1:4" s="666" customFormat="1" ht="15.5">
      <c r="A38" s="666" t="s">
        <v>23</v>
      </c>
    </row>
    <row r="39" spans="1:4" s="666" customFormat="1" ht="15.5">
      <c r="A39" s="666" t="s">
        <v>24</v>
      </c>
    </row>
    <row r="40" spans="1:4" s="666" customFormat="1" ht="15.5"/>
    <row r="41" spans="1:4" s="666" customFormat="1" ht="15.5">
      <c r="A41" s="666" t="s">
        <v>25</v>
      </c>
    </row>
    <row r="42" spans="1:4" s="666" customFormat="1" ht="15.5">
      <c r="A42" s="666" t="s">
        <v>26</v>
      </c>
    </row>
    <row r="43" spans="1:4" s="666" customFormat="1" ht="15.5">
      <c r="A43" s="666" t="s">
        <v>27</v>
      </c>
    </row>
    <row r="44" spans="1:4" s="668" customFormat="1" ht="18.75" customHeight="1">
      <c r="A44" s="666"/>
    </row>
    <row r="45" spans="1:4" s="669" customFormat="1" ht="18.75" customHeight="1">
      <c r="A45" s="672" t="s">
        <v>28</v>
      </c>
    </row>
    <row r="46" spans="1:4" s="666" customFormat="1" ht="8.25" customHeight="1"/>
    <row r="47" spans="1:4" s="666" customFormat="1" ht="18.75" customHeight="1">
      <c r="A47" s="666" t="s">
        <v>29</v>
      </c>
    </row>
    <row r="48" spans="1:4" s="666" customFormat="1" ht="18.75" customHeight="1">
      <c r="A48" s="666" t="s">
        <v>30</v>
      </c>
    </row>
    <row r="49" spans="1:1" s="666" customFormat="1" ht="18.75" customHeight="1">
      <c r="A49" s="667" t="s">
        <v>31</v>
      </c>
    </row>
    <row r="50" spans="1:1" s="666" customFormat="1" ht="18.75" customHeight="1">
      <c r="A50" s="666" t="s">
        <v>32</v>
      </c>
    </row>
    <row r="51" spans="1:1" s="666" customFormat="1" ht="18.75" customHeight="1">
      <c r="A51" s="666" t="s">
        <v>33</v>
      </c>
    </row>
    <row r="52" spans="1:1" s="666" customFormat="1" ht="18.75" customHeight="1">
      <c r="A52" s="666" t="s">
        <v>34</v>
      </c>
    </row>
    <row r="53" spans="1:1" s="666" customFormat="1" ht="18.75" customHeight="1"/>
    <row r="54" spans="1:1" s="666" customFormat="1" ht="18.75" customHeight="1">
      <c r="A54" s="666" t="s">
        <v>35</v>
      </c>
    </row>
    <row r="55" spans="1:1" s="666" customFormat="1" ht="18.75" customHeight="1">
      <c r="A55" s="666" t="s">
        <v>36</v>
      </c>
    </row>
    <row r="56" spans="1:1" s="666" customFormat="1" ht="18.75" customHeight="1">
      <c r="A56" s="666" t="s">
        <v>37</v>
      </c>
    </row>
    <row r="57" spans="1:1" s="666" customFormat="1" ht="18.75" customHeight="1">
      <c r="A57" s="666" t="s">
        <v>38</v>
      </c>
    </row>
    <row r="58" spans="1:1" s="666" customFormat="1" ht="18.75" customHeight="1">
      <c r="A58" s="666" t="s">
        <v>39</v>
      </c>
    </row>
    <row r="59" spans="1:1" s="666" customFormat="1" ht="18.75" customHeight="1">
      <c r="A59" s="666" t="s">
        <v>40</v>
      </c>
    </row>
    <row r="60" spans="1:1" s="666" customFormat="1" ht="18.75" customHeight="1">
      <c r="A60" s="666" t="s">
        <v>41</v>
      </c>
    </row>
    <row r="61" spans="1:1" s="666" customFormat="1" ht="18.75" customHeight="1">
      <c r="A61" s="666" t="s">
        <v>42</v>
      </c>
    </row>
    <row r="62" spans="1:1" s="666" customFormat="1" ht="18.75" customHeight="1">
      <c r="A62" s="666" t="s">
        <v>43</v>
      </c>
    </row>
    <row r="63" spans="1:1" s="666" customFormat="1" ht="18.75" customHeight="1">
      <c r="A63" s="666" t="s">
        <v>44</v>
      </c>
    </row>
    <row r="64" spans="1:1" s="597" customFormat="1" ht="18.75" customHeight="1">
      <c r="A64" s="666" t="s">
        <v>45</v>
      </c>
    </row>
    <row r="65" spans="1:5" s="668" customFormat="1" ht="18.75" customHeight="1">
      <c r="A65" s="684"/>
      <c r="E65" s="685"/>
    </row>
    <row r="66" spans="1:5" s="668" customFormat="1" ht="18.75" customHeight="1">
      <c r="A66" s="686" t="s">
        <v>46</v>
      </c>
      <c r="E66" s="685"/>
    </row>
    <row r="67" spans="1:5" s="668" customFormat="1" ht="18.75" customHeight="1">
      <c r="A67" s="686"/>
      <c r="E67" s="685"/>
    </row>
    <row r="68" spans="1:5" s="668" customFormat="1" ht="18.75" customHeight="1">
      <c r="A68" s="668" t="s">
        <v>47</v>
      </c>
      <c r="E68" s="685"/>
    </row>
    <row r="69" spans="1:5" s="668" customFormat="1" ht="18.75" customHeight="1">
      <c r="A69" s="668" t="s">
        <v>48</v>
      </c>
      <c r="E69" s="685"/>
    </row>
    <row r="70" spans="1:5" s="668" customFormat="1" ht="18.75" customHeight="1">
      <c r="A70" s="668" t="s">
        <v>49</v>
      </c>
      <c r="E70" s="685"/>
    </row>
    <row r="71" spans="1:5" s="668" customFormat="1" ht="18.75" customHeight="1">
      <c r="A71" s="668" t="s">
        <v>50</v>
      </c>
      <c r="E71" s="685"/>
    </row>
    <row r="72" spans="1:5" s="668" customFormat="1" ht="18.75" customHeight="1">
      <c r="A72" s="668" t="s">
        <v>51</v>
      </c>
      <c r="E72" s="685"/>
    </row>
    <row r="73" spans="1:5" s="668" customFormat="1" ht="18.75" customHeight="1">
      <c r="A73" s="670" t="s">
        <v>52</v>
      </c>
      <c r="E73" s="685"/>
    </row>
    <row r="74" spans="1:5" s="668" customFormat="1" ht="18.75" customHeight="1">
      <c r="A74" s="670"/>
      <c r="E74" s="685"/>
    </row>
    <row r="75" spans="1:5" s="668" customFormat="1" ht="18.75" customHeight="1">
      <c r="A75" s="670" t="s">
        <v>53</v>
      </c>
      <c r="E75" s="685"/>
    </row>
    <row r="76" spans="1:5" s="668" customFormat="1" ht="18.75" customHeight="1">
      <c r="A76" s="668" t="s">
        <v>54</v>
      </c>
      <c r="E76" s="685"/>
    </row>
    <row r="77" spans="1:5" s="668" customFormat="1" ht="18.75" customHeight="1">
      <c r="A77" s="668" t="s">
        <v>55</v>
      </c>
      <c r="E77" s="685"/>
    </row>
    <row r="78" spans="1:5" s="668" customFormat="1" ht="18.75" customHeight="1">
      <c r="A78" s="668" t="s">
        <v>56</v>
      </c>
      <c r="E78" s="685"/>
    </row>
    <row r="79" spans="1:5" s="668" customFormat="1" ht="18.75" customHeight="1">
      <c r="A79" s="670"/>
      <c r="E79" s="685"/>
    </row>
    <row r="80" spans="1:5" s="668" customFormat="1" ht="18.75" customHeight="1">
      <c r="A80" s="670" t="s">
        <v>57</v>
      </c>
      <c r="E80" s="685"/>
    </row>
    <row r="81" spans="1:5" s="668" customFormat="1" ht="18.75" customHeight="1">
      <c r="A81" s="668" t="s">
        <v>58</v>
      </c>
      <c r="E81" s="685"/>
    </row>
    <row r="82" spans="1:5" s="668" customFormat="1" ht="18.75" customHeight="1">
      <c r="A82" s="668" t="s">
        <v>59</v>
      </c>
    </row>
    <row r="83" spans="1:5" s="668" customFormat="1" ht="18.75" customHeight="1"/>
    <row r="84" spans="1:5" s="668" customFormat="1" ht="18.75" customHeight="1">
      <c r="A84" s="668" t="s">
        <v>60</v>
      </c>
    </row>
    <row r="85" spans="1:5" s="668" customFormat="1" ht="18.75" customHeight="1">
      <c r="A85" s="668" t="s">
        <v>61</v>
      </c>
    </row>
    <row r="86" spans="1:5" s="668" customFormat="1" ht="18.75" customHeight="1">
      <c r="A86" s="668" t="s">
        <v>62</v>
      </c>
      <c r="E86" s="685"/>
    </row>
    <row r="87" spans="1:5" s="668" customFormat="1" ht="18.75" customHeight="1"/>
    <row r="88" spans="1:5" s="668" customFormat="1" ht="18.75" customHeight="1">
      <c r="A88" s="668" t="s">
        <v>63</v>
      </c>
    </row>
    <row r="89" spans="1:5" s="668" customFormat="1" ht="18.75" customHeight="1">
      <c r="A89" s="668" t="s">
        <v>64</v>
      </c>
    </row>
    <row r="90" spans="1:5" s="668" customFormat="1" ht="18.75" customHeight="1"/>
    <row r="91" spans="1:5" s="668" customFormat="1" ht="18.75" customHeight="1">
      <c r="A91" s="670" t="s">
        <v>65</v>
      </c>
    </row>
    <row r="92" spans="1:5" s="668" customFormat="1" ht="18.75" customHeight="1">
      <c r="A92" s="668" t="s">
        <v>66</v>
      </c>
    </row>
    <row r="93" spans="1:5" s="668" customFormat="1" ht="18.75" customHeight="1">
      <c r="A93" s="668" t="s">
        <v>67</v>
      </c>
    </row>
    <row r="94" spans="1:5" s="668" customFormat="1" ht="18.75" customHeight="1">
      <c r="A94" s="668" t="s">
        <v>68</v>
      </c>
      <c r="E94" s="685"/>
    </row>
    <row r="95" spans="1:5" ht="18.75" customHeight="1">
      <c r="A95" s="668" t="s">
        <v>69</v>
      </c>
    </row>
    <row r="96" spans="1:5" ht="18.75" customHeight="1">
      <c r="A96" s="668" t="s">
        <v>70</v>
      </c>
    </row>
    <row r="97" spans="1:1" ht="18.75" customHeight="1">
      <c r="A97" s="668"/>
    </row>
    <row r="98" spans="1:1" s="668" customFormat="1" ht="18.75" customHeight="1">
      <c r="A98" s="670" t="s">
        <v>71</v>
      </c>
    </row>
    <row r="99" spans="1:1" s="668" customFormat="1" ht="18.75" customHeight="1">
      <c r="A99" s="670" t="s">
        <v>72</v>
      </c>
    </row>
    <row r="100" spans="1:1" s="668" customFormat="1" ht="18.75" customHeight="1">
      <c r="A100" s="671"/>
    </row>
    <row r="101" spans="1:1" s="668" customFormat="1" ht="18.75" customHeight="1">
      <c r="A101" s="668" t="s">
        <v>73</v>
      </c>
    </row>
    <row r="102" spans="1:1" s="668" customFormat="1" ht="18.75" customHeight="1">
      <c r="A102" s="668" t="s">
        <v>74</v>
      </c>
    </row>
    <row r="103" spans="1:1" s="668" customFormat="1" ht="18.75" customHeight="1">
      <c r="A103" s="668" t="s">
        <v>75</v>
      </c>
    </row>
    <row r="104" spans="1:1" ht="18.75" customHeight="1">
      <c r="A104" s="668" t="s">
        <v>76</v>
      </c>
    </row>
    <row r="105" spans="1:1" s="670" customFormat="1" ht="18.75" customHeight="1">
      <c r="A105" s="668" t="s">
        <v>77</v>
      </c>
    </row>
    <row r="106" spans="1:1" ht="18.75" customHeight="1">
      <c r="A106" s="668" t="s">
        <v>78</v>
      </c>
    </row>
    <row r="107" spans="1:1" s="668" customFormat="1" ht="18.75" customHeight="1">
      <c r="A107" s="671"/>
    </row>
    <row r="108" spans="1:1" s="666" customFormat="1" ht="18.75" customHeight="1">
      <c r="A108" s="687" t="s">
        <v>79</v>
      </c>
    </row>
    <row r="109" spans="1:1" s="666" customFormat="1" ht="18.75" customHeight="1">
      <c r="A109" s="688"/>
    </row>
    <row r="110" spans="1:1" s="666" customFormat="1" ht="18.75" customHeight="1">
      <c r="A110" s="666" t="s">
        <v>80</v>
      </c>
    </row>
    <row r="111" spans="1:1" s="666" customFormat="1" ht="18.75" customHeight="1">
      <c r="A111" s="666" t="s">
        <v>81</v>
      </c>
    </row>
    <row r="112" spans="1:1" s="666" customFormat="1" ht="18.75" customHeight="1">
      <c r="A112" s="666" t="s">
        <v>82</v>
      </c>
    </row>
    <row r="113" spans="1:5" s="666" customFormat="1" ht="18.75" customHeight="1">
      <c r="A113" s="666" t="s">
        <v>83</v>
      </c>
      <c r="E113" s="689"/>
    </row>
    <row r="114" spans="1:5" s="666" customFormat="1" ht="18.75" customHeight="1">
      <c r="E114" s="689"/>
    </row>
    <row r="115" spans="1:5" s="666" customFormat="1" ht="18.75" customHeight="1">
      <c r="A115" s="666" t="s">
        <v>84</v>
      </c>
    </row>
    <row r="116" spans="1:5" s="666" customFormat="1" ht="18.75" customHeight="1">
      <c r="A116" s="666" t="s">
        <v>85</v>
      </c>
    </row>
    <row r="117" spans="1:5" s="666" customFormat="1" ht="18.75" customHeight="1"/>
    <row r="118" spans="1:5" s="666" customFormat="1" ht="18.75" customHeight="1">
      <c r="A118" s="666" t="s">
        <v>86</v>
      </c>
    </row>
    <row r="119" spans="1:5" s="666" customFormat="1" ht="18.75" customHeight="1">
      <c r="A119" s="666" t="s">
        <v>87</v>
      </c>
    </row>
    <row r="120" spans="1:5" s="666" customFormat="1" ht="18.75" customHeight="1">
      <c r="A120" s="666" t="s">
        <v>88</v>
      </c>
    </row>
    <row r="121" spans="1:5" s="666" customFormat="1" ht="18.75" customHeight="1">
      <c r="A121" s="666" t="s">
        <v>89</v>
      </c>
    </row>
    <row r="122" spans="1:5" s="666" customFormat="1" ht="18.75" customHeight="1">
      <c r="A122" s="666" t="s">
        <v>90</v>
      </c>
    </row>
    <row r="123" spans="1:5" s="666" customFormat="1" ht="18.75" customHeight="1"/>
    <row r="124" spans="1:5" s="666" customFormat="1" ht="18.75" customHeight="1">
      <c r="A124" s="666" t="s">
        <v>91</v>
      </c>
    </row>
    <row r="125" spans="1:5" s="666" customFormat="1" ht="18.75" customHeight="1">
      <c r="A125" s="666" t="s">
        <v>92</v>
      </c>
    </row>
    <row r="126" spans="1:5" s="666" customFormat="1" ht="18.75" customHeight="1">
      <c r="A126" s="666" t="s">
        <v>93</v>
      </c>
    </row>
    <row r="127" spans="1:5" s="666" customFormat="1" ht="18.75" customHeight="1"/>
    <row r="128" spans="1:5" s="666" customFormat="1" ht="18.75" customHeight="1">
      <c r="A128" s="666" t="s">
        <v>94</v>
      </c>
    </row>
    <row r="129" spans="1:16" s="666" customFormat="1" ht="18.75" customHeight="1">
      <c r="A129" s="666" t="s">
        <v>95</v>
      </c>
    </row>
    <row r="130" spans="1:16" s="666" customFormat="1" ht="18.75" customHeight="1">
      <c r="A130" s="666" t="s">
        <v>96</v>
      </c>
    </row>
    <row r="131" spans="1:16" s="666" customFormat="1" ht="18.75" customHeight="1">
      <c r="A131" s="666" t="s">
        <v>97</v>
      </c>
    </row>
    <row r="132" spans="1:16" s="666" customFormat="1" ht="18.75" customHeight="1"/>
    <row r="133" spans="1:16" s="666" customFormat="1" ht="18.75" customHeight="1">
      <c r="A133" s="666" t="s">
        <v>98</v>
      </c>
    </row>
    <row r="134" spans="1:16" s="666" customFormat="1" ht="18.75" customHeight="1">
      <c r="B134" s="690">
        <v>2015</v>
      </c>
      <c r="C134" s="690" t="s">
        <v>99</v>
      </c>
      <c r="D134" s="690" t="s">
        <v>100</v>
      </c>
      <c r="E134" s="691"/>
    </row>
    <row r="135" spans="1:16" s="666" customFormat="1" ht="18.75" customHeight="1">
      <c r="A135" s="666" t="s">
        <v>101</v>
      </c>
      <c r="B135" s="689"/>
      <c r="C135" s="689"/>
      <c r="D135" s="689"/>
      <c r="E135" s="689"/>
    </row>
    <row r="136" spans="1:16" s="666" customFormat="1" ht="18.75" customHeight="1">
      <c r="A136" s="666" t="s">
        <v>102</v>
      </c>
      <c r="E136" s="666">
        <v>2005</v>
      </c>
      <c r="F136" s="666">
        <v>2015</v>
      </c>
      <c r="G136" s="666">
        <v>2025</v>
      </c>
      <c r="H136" s="666">
        <v>2035</v>
      </c>
      <c r="I136" s="666">
        <v>2045</v>
      </c>
      <c r="J136" s="666">
        <v>2055</v>
      </c>
      <c r="K136" s="666">
        <v>2065</v>
      </c>
      <c r="L136" s="666">
        <v>2075</v>
      </c>
      <c r="M136" s="666">
        <v>2085</v>
      </c>
      <c r="N136" s="666">
        <v>2095</v>
      </c>
      <c r="O136" s="666">
        <v>2105</v>
      </c>
      <c r="P136" s="666">
        <v>2115</v>
      </c>
    </row>
    <row r="137" spans="1:16" s="666" customFormat="1" ht="18.75" customHeight="1">
      <c r="A137" s="666" t="s">
        <v>103</v>
      </c>
      <c r="B137" s="692">
        <v>4.6980023352227201E-2</v>
      </c>
      <c r="C137" s="692">
        <v>4.3355523359139302E-2</v>
      </c>
      <c r="D137" s="692">
        <v>3.21826764736836E-2</v>
      </c>
      <c r="E137" s="689"/>
      <c r="F137" s="689">
        <v>4.6980023352227201E-2</v>
      </c>
      <c r="G137" s="689">
        <v>4.7203001526262403E-2</v>
      </c>
      <c r="H137" s="689">
        <v>4.1644591760819097E-2</v>
      </c>
      <c r="I137" s="689">
        <v>3.7594476797248602E-2</v>
      </c>
      <c r="J137" s="689">
        <v>3.4485311174739401E-2</v>
      </c>
      <c r="K137" s="689">
        <v>3.2592475878846699E-2</v>
      </c>
      <c r="L137" s="689">
        <v>3.1458552396006999E-2</v>
      </c>
      <c r="M137" s="689">
        <v>3.05535613833815E-2</v>
      </c>
      <c r="N137" s="666">
        <v>2.9746123636432101E-2</v>
      </c>
      <c r="O137" s="666">
        <v>2.8848234049129999E-2</v>
      </c>
      <c r="P137" s="666">
        <v>2.7041372028785898E-2</v>
      </c>
    </row>
    <row r="138" spans="1:16" s="666" customFormat="1" ht="18.75" customHeight="1">
      <c r="A138" s="666" t="s">
        <v>104</v>
      </c>
      <c r="B138" s="692">
        <v>0.1134341217349</v>
      </c>
      <c r="C138" s="692">
        <v>6.8386495136767103E-2</v>
      </c>
      <c r="D138" s="692">
        <v>3.7861577168390899E-2</v>
      </c>
      <c r="E138" s="689"/>
      <c r="F138" s="689">
        <v>0.1134341217349</v>
      </c>
      <c r="G138" s="689">
        <v>6.16575430152045E-2</v>
      </c>
      <c r="H138" s="689">
        <v>5.26009802453705E-2</v>
      </c>
      <c r="I138" s="689">
        <v>4.5853335551593398E-2</v>
      </c>
      <c r="J138" s="689">
        <v>4.17626659813203E-2</v>
      </c>
      <c r="K138" s="689">
        <v>3.9374226521584198E-2</v>
      </c>
      <c r="L138" s="689">
        <v>3.70818445706564E-2</v>
      </c>
      <c r="M138" s="689">
        <v>3.4525087816927397E-2</v>
      </c>
      <c r="N138" s="666">
        <v>3.2984986845036098E-2</v>
      </c>
      <c r="O138" s="666">
        <v>3.3448892891618197E-2</v>
      </c>
      <c r="P138" s="666">
        <v>3.4101759292725402E-2</v>
      </c>
    </row>
    <row r="139" spans="1:16" s="666" customFormat="1" ht="18.75" customHeight="1">
      <c r="A139" s="666" t="s">
        <v>105</v>
      </c>
      <c r="B139" s="692">
        <v>9.6298796333036604E-2</v>
      </c>
      <c r="C139" s="692">
        <v>7.5764576071473605E-2</v>
      </c>
      <c r="D139" s="692">
        <v>4.7113243018689001E-2</v>
      </c>
      <c r="E139" s="689"/>
      <c r="F139" s="689">
        <v>9.6298796333036604E-2</v>
      </c>
      <c r="G139" s="689">
        <v>7.8202185626861695E-2</v>
      </c>
      <c r="H139" s="689">
        <v>6.8465563677859206E-2</v>
      </c>
      <c r="I139" s="689">
        <v>6.0091758648136803E-2</v>
      </c>
      <c r="J139" s="689">
        <v>5.2787176276079498E-2</v>
      </c>
      <c r="K139" s="689">
        <v>4.84412845384855E-2</v>
      </c>
      <c r="L139" s="689">
        <v>4.5601351085424E-2</v>
      </c>
      <c r="M139" s="689">
        <v>4.3101946373191397E-2</v>
      </c>
      <c r="N139" s="666">
        <v>4.0881298491972903E-2</v>
      </c>
      <c r="O139" s="666">
        <v>3.8887885717533197E-2</v>
      </c>
      <c r="P139" s="666">
        <v>3.6788562521623797E-2</v>
      </c>
    </row>
    <row r="140" spans="1:16" s="666" customFormat="1" ht="18.75" customHeight="1">
      <c r="C140" s="689"/>
      <c r="D140" s="689"/>
      <c r="E140" s="689"/>
      <c r="H140" s="693"/>
      <c r="I140" s="693"/>
      <c r="J140" s="693"/>
      <c r="K140" s="693"/>
      <c r="L140" s="693"/>
    </row>
    <row r="141" spans="1:16" s="666" customFormat="1" ht="18.75" customHeight="1">
      <c r="A141" s="666" t="s">
        <v>106</v>
      </c>
      <c r="C141" s="689"/>
      <c r="D141" s="689"/>
      <c r="E141" s="689"/>
      <c r="H141" s="693"/>
      <c r="I141" s="693"/>
      <c r="J141" s="693"/>
      <c r="K141" s="693"/>
      <c r="L141" s="693"/>
    </row>
    <row r="142" spans="1:16" s="666" customFormat="1" ht="18.75" customHeight="1">
      <c r="A142" s="666" t="s">
        <v>107</v>
      </c>
      <c r="C142" s="689"/>
      <c r="D142" s="689"/>
      <c r="E142" s="689"/>
      <c r="H142" s="693"/>
      <c r="I142" s="693"/>
      <c r="J142" s="693"/>
      <c r="K142" s="693"/>
      <c r="L142" s="693"/>
    </row>
    <row r="143" spans="1:16" s="666" customFormat="1" ht="18.75" customHeight="1">
      <c r="C143" s="689"/>
      <c r="D143" s="689"/>
      <c r="E143" s="689"/>
      <c r="H143" s="693"/>
      <c r="I143" s="693"/>
      <c r="J143" s="693"/>
      <c r="K143" s="693"/>
      <c r="L143" s="693"/>
    </row>
    <row r="144" spans="1:16" s="666" customFormat="1" ht="18.75" customHeight="1">
      <c r="A144" s="666" t="s">
        <v>108</v>
      </c>
      <c r="C144" s="691"/>
      <c r="D144" s="691"/>
      <c r="E144" s="691"/>
      <c r="H144" s="693"/>
      <c r="I144" s="693"/>
      <c r="J144" s="693"/>
      <c r="K144" s="693"/>
      <c r="L144" s="693"/>
    </row>
    <row r="145" spans="1:12" s="666" customFormat="1" ht="18.75" customHeight="1">
      <c r="C145" s="691"/>
      <c r="D145" s="691"/>
      <c r="E145" s="691"/>
      <c r="H145" s="693"/>
      <c r="I145" s="693"/>
      <c r="J145" s="693"/>
      <c r="K145" s="693"/>
      <c r="L145" s="693"/>
    </row>
    <row r="146" spans="1:12" s="666" customFormat="1" ht="18.75" customHeight="1">
      <c r="A146" s="666" t="s">
        <v>109</v>
      </c>
      <c r="C146" s="689"/>
      <c r="D146" s="689"/>
      <c r="E146" s="689"/>
      <c r="H146" s="693"/>
      <c r="I146" s="693"/>
      <c r="J146" s="693"/>
      <c r="K146" s="693"/>
      <c r="L146" s="693"/>
    </row>
    <row r="147" spans="1:12" s="666" customFormat="1" ht="18.75" customHeight="1">
      <c r="A147" s="677" t="s">
        <v>110</v>
      </c>
      <c r="B147" s="184"/>
      <c r="C147" s="184"/>
      <c r="D147" s="679"/>
    </row>
    <row r="148" spans="1:12" s="666" customFormat="1" ht="18.75" customHeight="1">
      <c r="A148" s="677"/>
      <c r="B148" s="184"/>
      <c r="C148" s="184"/>
      <c r="D148" s="679"/>
    </row>
    <row r="149" spans="1:12" s="666" customFormat="1" ht="18.75" customHeight="1">
      <c r="A149" s="677" t="s">
        <v>111</v>
      </c>
      <c r="B149" s="184"/>
      <c r="C149" s="184"/>
      <c r="D149" s="679"/>
    </row>
    <row r="150" spans="1:12" s="666" customFormat="1" ht="18.75" customHeight="1">
      <c r="A150" s="677" t="s">
        <v>112</v>
      </c>
      <c r="B150" s="184"/>
      <c r="C150" s="184"/>
      <c r="D150" s="679"/>
    </row>
    <row r="151" spans="1:12" s="666" customFormat="1" ht="18.75" customHeight="1">
      <c r="A151" s="677" t="s">
        <v>113</v>
      </c>
      <c r="B151" s="184"/>
      <c r="C151" s="184"/>
      <c r="D151" s="679"/>
    </row>
    <row r="152" spans="1:12" s="666" customFormat="1" ht="18.75" customHeight="1">
      <c r="A152" s="677" t="s">
        <v>114</v>
      </c>
      <c r="B152" s="184"/>
      <c r="C152" s="184"/>
      <c r="D152" s="679"/>
    </row>
    <row r="153" spans="1:12" s="666" customFormat="1" ht="18.75" customHeight="1">
      <c r="A153" s="677"/>
      <c r="B153" s="184"/>
      <c r="C153" s="184"/>
      <c r="D153" s="679"/>
    </row>
    <row r="154" spans="1:12" s="666" customFormat="1" ht="18.75" customHeight="1">
      <c r="A154" s="677" t="s">
        <v>115</v>
      </c>
      <c r="B154" s="675"/>
      <c r="C154" s="675"/>
      <c r="D154" s="676"/>
    </row>
    <row r="155" spans="1:12" s="666" customFormat="1" ht="18.75" customHeight="1">
      <c r="A155" s="677" t="s">
        <v>116</v>
      </c>
      <c r="B155" s="675"/>
      <c r="C155" s="675"/>
      <c r="D155" s="676"/>
    </row>
    <row r="156" spans="1:12" s="666" customFormat="1" ht="18.75" customHeight="1">
      <c r="A156" s="677" t="s">
        <v>117</v>
      </c>
      <c r="B156" s="675"/>
      <c r="C156" s="675"/>
      <c r="D156" s="676"/>
    </row>
    <row r="157" spans="1:12" s="666" customFormat="1" ht="18.75" customHeight="1">
      <c r="A157" s="677"/>
      <c r="B157" s="675"/>
      <c r="C157" s="675"/>
      <c r="D157" s="676"/>
    </row>
    <row r="158" spans="1:12" s="666" customFormat="1" ht="18.75" customHeight="1">
      <c r="A158" s="677" t="s">
        <v>118</v>
      </c>
      <c r="B158" s="675"/>
      <c r="C158" s="675"/>
      <c r="D158" s="676"/>
    </row>
    <row r="159" spans="1:12" s="666" customFormat="1" ht="18.75" customHeight="1">
      <c r="A159" s="675" t="s">
        <v>119</v>
      </c>
      <c r="B159" s="675"/>
      <c r="C159" s="675"/>
      <c r="D159" s="675"/>
      <c r="E159" s="675"/>
      <c r="F159" s="675"/>
      <c r="G159" s="675"/>
    </row>
    <row r="160" spans="1:12" s="666" customFormat="1" ht="18.75" customHeight="1">
      <c r="A160" s="675"/>
      <c r="B160" s="675"/>
      <c r="C160" s="675"/>
      <c r="D160" s="675"/>
      <c r="E160" s="675"/>
      <c r="F160" s="675"/>
      <c r="G160" s="675"/>
    </row>
    <row r="161" spans="1:7" s="666" customFormat="1" ht="18.75" customHeight="1">
      <c r="A161" s="675" t="s">
        <v>120</v>
      </c>
      <c r="B161" s="675"/>
      <c r="C161" s="675"/>
      <c r="D161" s="675"/>
      <c r="E161" s="675"/>
      <c r="F161" s="675"/>
      <c r="G161" s="675"/>
    </row>
    <row r="162" spans="1:7" s="666" customFormat="1" ht="18.75" customHeight="1">
      <c r="A162" s="675" t="s">
        <v>121</v>
      </c>
      <c r="B162" s="675"/>
      <c r="C162" s="675"/>
      <c r="D162" s="675"/>
      <c r="E162" s="675"/>
      <c r="F162" s="675"/>
      <c r="G162" s="675"/>
    </row>
    <row r="163" spans="1:7" s="666" customFormat="1" ht="18.75" customHeight="1">
      <c r="A163" s="675"/>
    </row>
    <row r="164" spans="1:7" s="666" customFormat="1" ht="18.75" customHeight="1">
      <c r="A164" s="666" t="s">
        <v>122</v>
      </c>
    </row>
    <row r="165" spans="1:7" s="666" customFormat="1" ht="18.75" customHeight="1">
      <c r="A165" s="666" t="s">
        <v>123</v>
      </c>
    </row>
    <row r="166" spans="1:7" s="666" customFormat="1" ht="18.75" customHeight="1"/>
    <row r="167" spans="1:7" s="666" customFormat="1" ht="18.75" customHeight="1">
      <c r="A167" s="666" t="s">
        <v>124</v>
      </c>
    </row>
    <row r="168" spans="1:7" s="666" customFormat="1" ht="18.75" customHeight="1">
      <c r="A168" s="666" t="s">
        <v>125</v>
      </c>
    </row>
    <row r="169" spans="1:7" s="666" customFormat="1" ht="18.75" customHeight="1"/>
    <row r="170" spans="1:7" s="666" customFormat="1" ht="18.75" customHeight="1">
      <c r="A170" s="666" t="s">
        <v>126</v>
      </c>
    </row>
    <row r="171" spans="1:7" s="666" customFormat="1" ht="18.75" customHeight="1">
      <c r="A171" s="666" t="s">
        <v>127</v>
      </c>
    </row>
    <row r="172" spans="1:7" s="666" customFormat="1" ht="18.75" customHeight="1">
      <c r="A172" s="666" t="s">
        <v>128</v>
      </c>
    </row>
  </sheetData>
  <phoneticPr fontId="56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F560-BCE0-4229-A9A1-D6B8E5CE9032}">
  <dimension ref="A1:DA81"/>
  <sheetViews>
    <sheetView workbookViewId="0">
      <pane xSplit="1" ySplit="1" topLeftCell="B2" activePane="bottomRight" state="frozen"/>
      <selection pane="topRight"/>
      <selection pane="bottomLeft"/>
      <selection pane="bottomRight" activeCell="AB33" sqref="AB33"/>
    </sheetView>
  </sheetViews>
  <sheetFormatPr defaultColWidth="9.1796875" defaultRowHeight="13"/>
  <cols>
    <col min="1" max="1" width="32.1796875" style="1" customWidth="1"/>
    <col min="2" max="2" width="14.1796875" style="1" customWidth="1"/>
    <col min="3" max="11" width="9.1796875" style="1" customWidth="1"/>
    <col min="12" max="12" width="10.453125" style="1" customWidth="1"/>
    <col min="13" max="105" width="9.1796875" style="1"/>
    <col min="106" max="106" width="13.81640625" style="1" customWidth="1"/>
    <col min="107" max="107" width="11.453125" style="1" customWidth="1"/>
    <col min="108" max="108" width="9.1796875" style="1"/>
    <col min="109" max="109" width="16.453125" style="1" customWidth="1"/>
    <col min="110" max="110" width="11.81640625" style="1" customWidth="1"/>
    <col min="111" max="16384" width="9.1796875" style="1"/>
  </cols>
  <sheetData>
    <row r="1" spans="1:103" s="645" customFormat="1" ht="10.5">
      <c r="A1" s="651"/>
      <c r="B1" s="647">
        <v>2005</v>
      </c>
      <c r="C1" s="647">
        <v>2015</v>
      </c>
      <c r="D1" s="647">
        <v>2025</v>
      </c>
      <c r="E1" s="647">
        <v>2035</v>
      </c>
      <c r="F1" s="647">
        <v>2045</v>
      </c>
      <c r="G1" s="647">
        <v>2055</v>
      </c>
      <c r="H1" s="647">
        <v>2065</v>
      </c>
      <c r="I1" s="647">
        <v>2075</v>
      </c>
      <c r="J1" s="647">
        <v>2085</v>
      </c>
      <c r="K1" s="647">
        <v>2095</v>
      </c>
      <c r="L1" s="647">
        <v>2105</v>
      </c>
      <c r="M1" s="647">
        <v>2115</v>
      </c>
      <c r="N1" s="647">
        <v>2125</v>
      </c>
      <c r="O1" s="647">
        <v>2135</v>
      </c>
      <c r="P1" s="647">
        <v>2145</v>
      </c>
      <c r="Q1" s="647">
        <v>2155</v>
      </c>
      <c r="R1" s="647">
        <v>2165</v>
      </c>
      <c r="S1" s="647">
        <v>2175</v>
      </c>
      <c r="T1" s="647">
        <v>2185</v>
      </c>
      <c r="U1" s="647">
        <v>2195</v>
      </c>
      <c r="V1" s="647">
        <v>2205</v>
      </c>
      <c r="W1" s="647">
        <v>2215</v>
      </c>
      <c r="X1" s="647">
        <v>2225</v>
      </c>
      <c r="Y1" s="647">
        <v>2235</v>
      </c>
      <c r="Z1" s="647">
        <v>2245</v>
      </c>
      <c r="AA1" s="647">
        <v>2255</v>
      </c>
      <c r="AB1" s="647">
        <v>2265</v>
      </c>
      <c r="AC1" s="647">
        <v>2275</v>
      </c>
      <c r="AD1" s="647">
        <v>2285</v>
      </c>
      <c r="AE1" s="647">
        <v>2295</v>
      </c>
      <c r="AF1" s="647">
        <v>2305</v>
      </c>
      <c r="AG1" s="647">
        <v>2315</v>
      </c>
      <c r="AH1" s="647">
        <v>2325</v>
      </c>
      <c r="AI1" s="647">
        <v>2335</v>
      </c>
      <c r="AJ1" s="647">
        <v>2345</v>
      </c>
      <c r="AK1" s="647">
        <v>2355</v>
      </c>
      <c r="AL1" s="647">
        <v>2365</v>
      </c>
      <c r="AM1" s="647">
        <v>2375</v>
      </c>
      <c r="AN1" s="647">
        <v>2385</v>
      </c>
      <c r="AO1" s="647">
        <v>2395</v>
      </c>
      <c r="AP1" s="647">
        <v>2405</v>
      </c>
      <c r="AQ1" s="647">
        <v>2415</v>
      </c>
      <c r="AR1" s="647">
        <v>2425</v>
      </c>
      <c r="AS1" s="647">
        <v>2435</v>
      </c>
      <c r="AT1" s="647">
        <v>2445</v>
      </c>
      <c r="AU1" s="647">
        <v>2455</v>
      </c>
      <c r="AV1" s="647">
        <v>2465</v>
      </c>
      <c r="AW1" s="647">
        <v>2475</v>
      </c>
      <c r="AX1" s="647">
        <v>2485</v>
      </c>
      <c r="AY1" s="647">
        <v>2495</v>
      </c>
      <c r="AZ1" s="647">
        <v>2505</v>
      </c>
      <c r="BA1" s="647">
        <v>2515</v>
      </c>
      <c r="BB1" s="647">
        <v>2525</v>
      </c>
      <c r="BC1" s="647">
        <v>2535</v>
      </c>
      <c r="BD1" s="647">
        <v>2545</v>
      </c>
      <c r="BE1" s="647">
        <v>2555</v>
      </c>
      <c r="BF1" s="647">
        <v>2565</v>
      </c>
      <c r="BG1" s="647">
        <v>2575</v>
      </c>
      <c r="BH1" s="647">
        <v>2585</v>
      </c>
      <c r="BI1" s="647">
        <v>2595</v>
      </c>
      <c r="BJ1" s="647">
        <v>2605</v>
      </c>
      <c r="BK1" s="647">
        <v>2615</v>
      </c>
      <c r="BL1" s="647">
        <v>2625</v>
      </c>
      <c r="BM1" s="647">
        <v>2635</v>
      </c>
      <c r="BN1" s="647">
        <v>2645</v>
      </c>
      <c r="BO1" s="647">
        <v>2655</v>
      </c>
      <c r="BP1" s="647">
        <v>2665</v>
      </c>
      <c r="BQ1" s="647">
        <v>2675</v>
      </c>
      <c r="BR1" s="647">
        <v>2685</v>
      </c>
      <c r="BS1" s="647">
        <v>2695</v>
      </c>
      <c r="BT1" s="647">
        <v>2705</v>
      </c>
      <c r="BU1" s="647">
        <v>2715</v>
      </c>
      <c r="BV1" s="647">
        <v>2725</v>
      </c>
      <c r="BW1" s="647">
        <v>2735</v>
      </c>
      <c r="BX1" s="647">
        <v>2745</v>
      </c>
      <c r="BY1" s="647">
        <v>2755</v>
      </c>
      <c r="BZ1" s="647">
        <v>2765</v>
      </c>
      <c r="CA1" s="647">
        <v>2775</v>
      </c>
      <c r="CB1" s="647">
        <v>2785</v>
      </c>
      <c r="CC1" s="647">
        <v>2795</v>
      </c>
      <c r="CD1" s="647">
        <v>2805</v>
      </c>
      <c r="CE1" s="647">
        <v>2815</v>
      </c>
      <c r="CF1" s="647">
        <v>2825</v>
      </c>
      <c r="CG1" s="647">
        <v>2835</v>
      </c>
      <c r="CH1" s="647">
        <v>2845</v>
      </c>
      <c r="CI1" s="647">
        <v>2855</v>
      </c>
      <c r="CJ1" s="647">
        <v>2865</v>
      </c>
      <c r="CK1" s="647">
        <v>2875</v>
      </c>
      <c r="CL1" s="647">
        <v>2885</v>
      </c>
      <c r="CM1" s="647">
        <v>2895</v>
      </c>
      <c r="CN1" s="647">
        <v>2905</v>
      </c>
      <c r="CO1" s="647">
        <v>2915</v>
      </c>
      <c r="CP1" s="647">
        <v>2925</v>
      </c>
      <c r="CQ1" s="647">
        <v>2935</v>
      </c>
      <c r="CR1" s="647">
        <v>2945</v>
      </c>
      <c r="CS1" s="647">
        <v>2955</v>
      </c>
      <c r="CT1" s="647">
        <v>2965</v>
      </c>
      <c r="CU1" s="647">
        <v>2975</v>
      </c>
      <c r="CV1" s="647">
        <v>2985</v>
      </c>
      <c r="CW1" s="647">
        <v>2995</v>
      </c>
      <c r="CX1" s="647">
        <v>3005</v>
      </c>
      <c r="CY1" s="647">
        <v>3015</v>
      </c>
    </row>
    <row r="2" spans="1:103" s="645" customFormat="1" ht="11">
      <c r="A2" s="652"/>
      <c r="B2" s="653">
        <v>1E-3</v>
      </c>
      <c r="C2" s="652"/>
      <c r="D2" s="652"/>
      <c r="E2" s="652"/>
      <c r="F2" s="652"/>
      <c r="G2" s="652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  <c r="S2" s="647"/>
      <c r="T2" s="647"/>
      <c r="U2" s="647"/>
      <c r="V2" s="647"/>
      <c r="W2" s="647"/>
      <c r="X2" s="647"/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7"/>
      <c r="AN2" s="647"/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</row>
    <row r="3" spans="1:103" s="645" customFormat="1" ht="10.5">
      <c r="A3" s="645" t="s">
        <v>129</v>
      </c>
      <c r="B3" s="645">
        <f>+Controls!B4</f>
        <v>2301.5179994214222</v>
      </c>
    </row>
    <row r="4" spans="1:103" s="645" customFormat="1" ht="10.5">
      <c r="A4" s="654" t="s">
        <v>130</v>
      </c>
      <c r="B4" s="654"/>
      <c r="C4" s="655"/>
      <c r="D4" s="654"/>
      <c r="E4" s="654"/>
      <c r="F4" s="654"/>
      <c r="G4" s="654"/>
      <c r="H4" s="654"/>
      <c r="I4" s="654"/>
      <c r="J4" s="654"/>
      <c r="K4" s="654"/>
      <c r="L4" s="654"/>
      <c r="M4" s="654"/>
      <c r="N4" s="654"/>
      <c r="O4" s="654"/>
      <c r="P4" s="654"/>
      <c r="Q4" s="654"/>
      <c r="R4" s="654"/>
      <c r="S4" s="654"/>
      <c r="T4" s="654"/>
      <c r="U4" s="654"/>
      <c r="V4" s="654"/>
      <c r="W4" s="654"/>
      <c r="X4" s="654"/>
      <c r="Y4" s="654"/>
      <c r="Z4" s="654"/>
      <c r="AA4" s="654"/>
      <c r="AB4" s="654"/>
      <c r="AC4" s="654"/>
      <c r="AD4" s="654"/>
      <c r="AE4" s="654"/>
      <c r="AF4" s="654"/>
      <c r="AG4" s="654"/>
      <c r="AH4" s="654"/>
      <c r="AI4" s="654"/>
      <c r="AJ4" s="654"/>
      <c r="AK4" s="654"/>
      <c r="AL4" s="654"/>
      <c r="AM4" s="654"/>
      <c r="AN4" s="654"/>
      <c r="AO4" s="654"/>
      <c r="AP4" s="654"/>
      <c r="AQ4" s="654"/>
      <c r="AR4" s="654"/>
      <c r="AS4" s="654"/>
      <c r="AT4" s="654"/>
      <c r="AU4" s="654"/>
      <c r="AV4" s="654"/>
      <c r="AW4" s="654"/>
      <c r="AX4" s="654"/>
      <c r="AY4" s="654"/>
      <c r="AZ4" s="654"/>
      <c r="BA4" s="654"/>
      <c r="BB4" s="654"/>
      <c r="BC4" s="654"/>
      <c r="BD4" s="654"/>
      <c r="BE4" s="654"/>
      <c r="BF4" s="654"/>
      <c r="BG4" s="654"/>
      <c r="BH4" s="654"/>
      <c r="BI4" s="654"/>
    </row>
    <row r="5" spans="1:103" s="645" customFormat="1" ht="11">
      <c r="A5" s="656" t="s">
        <v>131</v>
      </c>
      <c r="B5" s="657">
        <f>SUM(US:OthAsia!B70)+B4</f>
        <v>9.5676363556275366</v>
      </c>
      <c r="C5" s="657">
        <f>SUM(US:OthAsia!C70)+C4</f>
        <v>11.283554134481552</v>
      </c>
      <c r="D5" s="657">
        <f>SUM(US:OthAsia!D70)+D4</f>
        <v>12.742375356834369</v>
      </c>
      <c r="E5" s="657">
        <f>SUM(US:OthAsia!E70)+E4</f>
        <v>13.997138010168909</v>
      </c>
      <c r="F5" s="657">
        <f>SUM(US:OthAsia!F70)+F4</f>
        <v>15.097382892849547</v>
      </c>
      <c r="G5" s="657">
        <f>SUM(US:OthAsia!G70)+G4</f>
        <v>15.959183583922155</v>
      </c>
      <c r="H5" s="657">
        <f>SUM(US:OthAsia!H70)+H4</f>
        <v>16.704702475286982</v>
      </c>
      <c r="I5" s="657">
        <f>SUM(US:OthAsia!I70)+I4</f>
        <v>17.457584834215691</v>
      </c>
      <c r="J5" s="657">
        <f>SUM(US:OthAsia!J70)+J4</f>
        <v>18.223401665710831</v>
      </c>
      <c r="K5" s="657">
        <f>SUM(US:OthAsia!K70)+K4</f>
        <v>19.003084907822338</v>
      </c>
      <c r="L5" s="657">
        <f>SUM(US:OthAsia!L70)+L4</f>
        <v>19.78937817242003</v>
      </c>
      <c r="M5" s="657">
        <f>SUM(US:OthAsia!M70)+M4</f>
        <v>20.562646191930153</v>
      </c>
      <c r="N5" s="657">
        <f>SUM(US:OthAsia!N70)+N4</f>
        <v>21.341481956030805</v>
      </c>
      <c r="O5" s="657">
        <f>SUM(US:OthAsia!O70)+O4</f>
        <v>22.042587824271564</v>
      </c>
      <c r="P5" s="657">
        <f>SUM(US:OthAsia!P70)+P4</f>
        <v>22.682450830958082</v>
      </c>
      <c r="Q5" s="657">
        <f>SUM(US:OthAsia!Q70)+Q4</f>
        <v>23.26728994813951</v>
      </c>
      <c r="R5" s="657">
        <f>SUM(US:OthAsia!R70)+R4</f>
        <v>23.797646963624736</v>
      </c>
      <c r="S5" s="657">
        <f>SUM(US:OthAsia!S70)+S4</f>
        <v>24.270179115577321</v>
      </c>
      <c r="T5" s="657">
        <f>SUM(US:OthAsia!T70)+T4</f>
        <v>24.677586283086406</v>
      </c>
      <c r="U5" s="657">
        <f>SUM(US:OthAsia!U70)+U4</f>
        <v>25.007778668970261</v>
      </c>
      <c r="V5" s="657">
        <f>SUM(US:OthAsia!V70)+V4</f>
        <v>25.32764880142258</v>
      </c>
      <c r="W5" s="657">
        <f>SUM(US:OthAsia!W70)+W4</f>
        <v>25.630930202874318</v>
      </c>
      <c r="X5" s="657">
        <f>SUM(US:OthAsia!X70)+X4</f>
        <v>25.81604728302505</v>
      </c>
      <c r="Y5" s="657">
        <f>SUM(US:OthAsia!Y70)+Y4</f>
        <v>25.80696019165584</v>
      </c>
      <c r="Z5" s="657">
        <f>SUM(US:OthAsia!Z70)+Z4</f>
        <v>25.52832714256612</v>
      </c>
      <c r="AA5" s="657">
        <f>SUM(US:OthAsia!AA70)+AA4</f>
        <v>23.317483624635322</v>
      </c>
      <c r="AB5" s="657">
        <f>SUM(US:OthAsia!AB70)+AB4</f>
        <v>4.835703278458523E-3</v>
      </c>
      <c r="AC5" s="657">
        <f>SUM(US:OthAsia!AC70)+AC4</f>
        <v>3.8685626227668189E-3</v>
      </c>
      <c r="AD5" s="657">
        <f>SUM(US:OthAsia!AD70)+AD4</f>
        <v>3.0948500982134553E-3</v>
      </c>
      <c r="AE5" s="657">
        <f>SUM(US:OthAsia!AE70)+AE4</f>
        <v>2.4758800785707642E-3</v>
      </c>
      <c r="AF5" s="657">
        <f>SUM(US:OthAsia!AF70)+AF4</f>
        <v>1.9807040628566112E-3</v>
      </c>
      <c r="AG5" s="657">
        <f>SUM(US:OthAsia!AG70)+AG4</f>
        <v>1.5845632502852892E-3</v>
      </c>
      <c r="AH5" s="657">
        <f>SUM(US:OthAsia!AH70)+AH4</f>
        <v>1.2676506002282316E-3</v>
      </c>
      <c r="AI5" s="657">
        <f>SUM(US:OthAsia!AI70)+AI4</f>
        <v>1.0141204801825854E-3</v>
      </c>
      <c r="AJ5" s="657">
        <f>SUM(US:OthAsia!AJ70)+AJ4</f>
        <v>8.1129638414606823E-4</v>
      </c>
      <c r="AK5" s="657">
        <f>SUM(US:OthAsia!AK70)+AK4</f>
        <v>6.4903710731685472E-4</v>
      </c>
      <c r="AL5" s="657">
        <f>SUM(US:OthAsia!AL70)+AL4</f>
        <v>5.1922968585348377E-4</v>
      </c>
      <c r="AM5" s="657">
        <f>SUM(US:OthAsia!AM70)+AM4</f>
        <v>4.1538374868278706E-4</v>
      </c>
      <c r="AN5" s="657">
        <f>SUM(US:OthAsia!AN70)+AN4</f>
        <v>3.3230699894622965E-4</v>
      </c>
      <c r="AO5" s="657">
        <f>SUM(US:OthAsia!AO70)+AO4</f>
        <v>2.658455991569837E-4</v>
      </c>
      <c r="AP5" s="657">
        <f>SUM(US:OthAsia!AP70)+AP4</f>
        <v>2.12676479325587E-4</v>
      </c>
      <c r="AQ5" s="657">
        <f>SUM(US:OthAsia!AQ70)+AQ4</f>
        <v>1.7014118346046962E-4</v>
      </c>
      <c r="AR5" s="657">
        <f>SUM(US:OthAsia!AR70)+AR4</f>
        <v>1.3611294676837569E-4</v>
      </c>
      <c r="AS5" s="657">
        <f>SUM(US:OthAsia!AS70)+AS4</f>
        <v>1.0889035741470056E-4</v>
      </c>
      <c r="AT5" s="657">
        <f>SUM(US:OthAsia!AT70)+AT4</f>
        <v>8.7112285931760449E-5</v>
      </c>
      <c r="AU5" s="657">
        <f>SUM(US:OthAsia!AU70)+AU4</f>
        <v>6.9689828745408375E-5</v>
      </c>
      <c r="AV5" s="657">
        <f>SUM(US:OthAsia!AV70)+AV4</f>
        <v>5.5751862996326699E-5</v>
      </c>
      <c r="AW5" s="657">
        <f>SUM(US:OthAsia!AW70)+AW4</f>
        <v>4.460149039706136E-5</v>
      </c>
      <c r="AX5" s="657">
        <f>SUM(US:OthAsia!AX70)+AX4</f>
        <v>3.568119231764909E-5</v>
      </c>
      <c r="AY5" s="657">
        <f>SUM(US:OthAsia!AY70)+AY4</f>
        <v>2.8544953854119276E-5</v>
      </c>
      <c r="AZ5" s="657">
        <f>SUM(US:OthAsia!AZ70)+AZ4</f>
        <v>2.2835963083295419E-5</v>
      </c>
      <c r="BA5" s="657">
        <f>SUM(US:OthAsia!BA70)+BA4</f>
        <v>1.8268770466636334E-5</v>
      </c>
      <c r="BB5" s="657">
        <f>SUM(US:OthAsia!BB70)+BB4</f>
        <v>1.4615016373309069E-5</v>
      </c>
      <c r="BC5" s="657">
        <f>SUM(US:OthAsia!BC70)+BC4</f>
        <v>1.1692013098647256E-5</v>
      </c>
      <c r="BD5" s="657">
        <f>SUM(US:OthAsia!BD70)+BD4</f>
        <v>9.3536104789178057E-6</v>
      </c>
      <c r="BE5" s="657">
        <f>SUM(US:OthAsia!BE70)+BE4</f>
        <v>7.4828883831342453E-6</v>
      </c>
      <c r="BF5" s="657">
        <f>SUM(US:OthAsia!BF70)+BF4</f>
        <v>5.9863107065073967E-6</v>
      </c>
      <c r="BG5" s="657">
        <f>SUM(US:OthAsia!BG70)+BG4</f>
        <v>4.7890485652059181E-6</v>
      </c>
      <c r="BH5" s="657">
        <f>SUM(US:OthAsia!BH70)+BH4</f>
        <v>3.8312388521647341E-6</v>
      </c>
      <c r="BI5" s="657">
        <f>SUM(US:OthAsia!BI70)+BI4</f>
        <v>3.0649910817317878E-6</v>
      </c>
    </row>
    <row r="6" spans="1:103" s="645" customFormat="1" ht="10.5">
      <c r="A6" s="654" t="s">
        <v>132</v>
      </c>
      <c r="B6" s="654">
        <v>1753.4877822680101</v>
      </c>
      <c r="C6" s="654"/>
      <c r="D6" s="654"/>
      <c r="E6" s="654"/>
      <c r="F6" s="654"/>
      <c r="G6" s="654"/>
      <c r="H6" s="654"/>
      <c r="I6" s="654"/>
      <c r="J6" s="654"/>
      <c r="K6" s="654"/>
      <c r="L6" s="654"/>
      <c r="M6" s="654"/>
      <c r="N6" s="654"/>
      <c r="O6" s="654"/>
      <c r="P6" s="654"/>
      <c r="Q6" s="654"/>
      <c r="R6" s="654"/>
      <c r="S6" s="654"/>
      <c r="T6" s="654"/>
      <c r="U6" s="654"/>
      <c r="V6" s="654"/>
      <c r="W6" s="654"/>
      <c r="X6" s="654"/>
      <c r="Y6" s="654"/>
      <c r="Z6" s="654"/>
      <c r="AA6" s="654"/>
      <c r="AB6" s="654"/>
      <c r="AC6" s="654"/>
      <c r="AD6" s="654"/>
      <c r="AE6" s="654"/>
      <c r="AF6" s="654"/>
      <c r="AG6" s="654"/>
      <c r="AH6" s="654"/>
      <c r="AI6" s="654"/>
      <c r="AJ6" s="654"/>
      <c r="AK6" s="654"/>
      <c r="AL6" s="654"/>
      <c r="AM6" s="654"/>
      <c r="AN6" s="654"/>
      <c r="AO6" s="654"/>
      <c r="AP6" s="654"/>
      <c r="AQ6" s="654"/>
      <c r="AR6" s="654"/>
      <c r="AS6" s="654"/>
      <c r="AT6" s="654"/>
      <c r="AU6" s="654"/>
      <c r="AV6" s="654"/>
      <c r="AW6" s="654"/>
      <c r="AX6" s="654"/>
      <c r="AY6" s="654"/>
      <c r="AZ6" s="654"/>
      <c r="BA6" s="654"/>
      <c r="BB6" s="654"/>
      <c r="BC6" s="654"/>
      <c r="BD6" s="654"/>
      <c r="BE6" s="654"/>
      <c r="BF6" s="654"/>
      <c r="BG6" s="654"/>
      <c r="BH6" s="654"/>
      <c r="BI6" s="654"/>
    </row>
    <row r="7" spans="1:103" s="645" customFormat="1" ht="10.5">
      <c r="A7" s="654" t="s">
        <v>133</v>
      </c>
      <c r="B7" s="654">
        <v>1753.4876047314699</v>
      </c>
      <c r="C7" s="654">
        <v>1753.4876185504299</v>
      </c>
      <c r="D7" s="654">
        <v>1753.4876596551001</v>
      </c>
      <c r="E7" s="654">
        <v>1753.4876900653401</v>
      </c>
      <c r="F7" s="654">
        <v>1753.48771255983</v>
      </c>
      <c r="G7" s="654">
        <v>1753.48772917318</v>
      </c>
      <c r="H7" s="654"/>
      <c r="I7" s="654"/>
      <c r="J7" s="654"/>
      <c r="K7" s="654"/>
      <c r="L7" s="654">
        <v>1753.4877671991301</v>
      </c>
      <c r="M7" s="654"/>
      <c r="N7" s="654"/>
      <c r="O7" s="654"/>
      <c r="P7" s="654"/>
      <c r="Q7" s="654"/>
      <c r="R7" s="654"/>
      <c r="S7" s="654"/>
      <c r="T7" s="654"/>
      <c r="U7" s="654"/>
      <c r="V7" s="654"/>
      <c r="W7" s="654"/>
      <c r="X7" s="654"/>
      <c r="Y7" s="654"/>
      <c r="Z7" s="654"/>
      <c r="AA7" s="654"/>
      <c r="AB7" s="654"/>
      <c r="AC7" s="654"/>
      <c r="AD7" s="654"/>
      <c r="AE7" s="654"/>
      <c r="AF7" s="654"/>
      <c r="AG7" s="654"/>
      <c r="AH7" s="654"/>
      <c r="AI7" s="654"/>
      <c r="AJ7" s="654"/>
      <c r="AK7" s="654"/>
      <c r="AL7" s="654"/>
      <c r="AM7" s="654"/>
      <c r="AN7" s="654"/>
      <c r="AO7" s="654"/>
      <c r="AP7" s="654"/>
      <c r="AQ7" s="654"/>
      <c r="AR7" s="654"/>
      <c r="AS7" s="654"/>
      <c r="AT7" s="654"/>
      <c r="AU7" s="654"/>
      <c r="AV7" s="654"/>
      <c r="AW7" s="654"/>
      <c r="AX7" s="654"/>
      <c r="AY7" s="654"/>
      <c r="AZ7" s="654"/>
      <c r="BA7" s="654"/>
      <c r="BB7" s="654"/>
      <c r="BC7" s="654"/>
      <c r="BD7" s="654"/>
      <c r="BE7" s="654"/>
      <c r="BF7" s="654"/>
      <c r="BG7" s="654"/>
      <c r="BH7" s="654"/>
      <c r="BI7" s="654"/>
    </row>
    <row r="8" spans="1:103" s="645" customFormat="1" ht="10.5">
      <c r="A8" s="654" t="s">
        <v>134</v>
      </c>
      <c r="B8" s="654">
        <v>0.984849131477605</v>
      </c>
      <c r="C8" s="654">
        <v>1.0284160315721</v>
      </c>
      <c r="D8" s="654">
        <v>1.1148741972430301</v>
      </c>
      <c r="E8" s="654">
        <v>0.68942854728909797</v>
      </c>
      <c r="F8" s="654">
        <v>0.75831030744688399</v>
      </c>
      <c r="G8" s="654">
        <v>0.83100581476332802</v>
      </c>
      <c r="H8" s="654"/>
      <c r="I8" s="654"/>
      <c r="J8" s="654"/>
      <c r="K8" s="654"/>
      <c r="L8" s="654">
        <v>0.86599999999999999</v>
      </c>
      <c r="M8" s="654"/>
      <c r="N8" s="654"/>
      <c r="O8" s="654"/>
      <c r="P8" s="654"/>
      <c r="Q8" s="654"/>
      <c r="R8" s="654"/>
      <c r="S8" s="654"/>
      <c r="T8" s="654"/>
      <c r="U8" s="654"/>
      <c r="V8" s="654"/>
      <c r="W8" s="654"/>
      <c r="X8" s="654"/>
      <c r="Y8" s="654"/>
      <c r="Z8" s="654"/>
      <c r="AA8" s="654"/>
      <c r="AB8" s="654"/>
      <c r="AC8" s="654"/>
      <c r="AD8" s="654"/>
      <c r="AE8" s="654"/>
      <c r="AF8" s="654"/>
      <c r="AG8" s="654"/>
      <c r="AH8" s="654"/>
      <c r="AI8" s="654"/>
      <c r="AJ8" s="654"/>
      <c r="AK8" s="654"/>
      <c r="AL8" s="654"/>
      <c r="AM8" s="654"/>
      <c r="AN8" s="654"/>
      <c r="AO8" s="654"/>
      <c r="AP8" s="654"/>
      <c r="AQ8" s="654"/>
      <c r="AR8" s="654"/>
      <c r="AS8" s="654"/>
      <c r="AT8" s="654"/>
      <c r="AU8" s="654"/>
      <c r="AV8" s="654"/>
      <c r="AW8" s="654"/>
      <c r="AX8" s="654"/>
      <c r="AY8" s="654"/>
      <c r="AZ8" s="654"/>
      <c r="BA8" s="654"/>
      <c r="BB8" s="654"/>
      <c r="BC8" s="654"/>
      <c r="BD8" s="654"/>
      <c r="BE8" s="654"/>
      <c r="BF8" s="654"/>
      <c r="BG8" s="654"/>
      <c r="BH8" s="654"/>
      <c r="BI8" s="654"/>
    </row>
    <row r="9" spans="1:103" s="645" customFormat="1" ht="10.5">
      <c r="A9" s="654" t="s">
        <v>135</v>
      </c>
      <c r="B9" s="655">
        <f>+Global!B366</f>
        <v>1</v>
      </c>
      <c r="C9" s="655">
        <f>+Global!C366</f>
        <v>0.56467664310483368</v>
      </c>
      <c r="D9" s="655">
        <f>+Global!D366</f>
        <v>0.32827176080106124</v>
      </c>
      <c r="E9" s="655">
        <f>+Global!F366</f>
        <v>0.12755890606563622</v>
      </c>
      <c r="F9" s="655">
        <f>+Global!G366</f>
        <v>8.338646375367062E-2</v>
      </c>
      <c r="G9" s="655">
        <f>+Global!H366</f>
        <v>5.594666235740655E-2</v>
      </c>
      <c r="H9" s="655">
        <f>+Global!I366</f>
        <v>3.8321988518206562E-2</v>
      </c>
      <c r="I9" s="655">
        <f>+Global!J366</f>
        <v>2.6723173270050197E-2</v>
      </c>
      <c r="J9" s="655">
        <f>+Global!K366</f>
        <v>1.8945338707328049E-2</v>
      </c>
      <c r="K9" s="655">
        <f>+Global!L366</f>
        <v>1.3654215390679708E-2</v>
      </c>
      <c r="L9" s="655">
        <f>+Global!M366</f>
        <v>1.0096490533480629E-2</v>
      </c>
      <c r="M9" s="655">
        <f>+Global!N366</f>
        <v>7.428905668647263E-3</v>
      </c>
      <c r="N9" s="655">
        <f>+Global!O366</f>
        <v>5.5597058624053258E-3</v>
      </c>
      <c r="O9" s="655">
        <f>+Global!P366</f>
        <v>4.2166894692054506E-3</v>
      </c>
      <c r="P9" s="655">
        <f>+Global!Q366</f>
        <v>3.2338167406072062E-3</v>
      </c>
      <c r="Q9" s="655">
        <f>+Global!R366</f>
        <v>2.5039681173915662E-3</v>
      </c>
      <c r="R9" s="655">
        <f>+Global!S366</f>
        <v>1.9553716307058747E-3</v>
      </c>
      <c r="S9" s="655">
        <f>+Global!T366</f>
        <v>1.5386319874577429E-3</v>
      </c>
      <c r="T9" s="655">
        <f>+Global!U366</f>
        <v>1.2190622892193049E-3</v>
      </c>
      <c r="U9" s="655">
        <f>+Global!V366</f>
        <v>9.7015546917725683E-4</v>
      </c>
      <c r="V9" s="655">
        <f>+Global!W366</f>
        <v>7.7444535452331925E-4</v>
      </c>
      <c r="W9" s="655">
        <f>+Global!X366</f>
        <v>6.2034787083000559E-4</v>
      </c>
      <c r="X9" s="655">
        <f>+Global!Y366</f>
        <v>4.9888506548200298E-4</v>
      </c>
      <c r="Y9" s="655">
        <f>+Global!Z366</f>
        <v>4.0277840965157309E-4</v>
      </c>
      <c r="Z9" s="655">
        <f>+Global!AA366</f>
        <v>3.263636336158561E-4</v>
      </c>
      <c r="AA9" s="655">
        <f>+Global!AB366</f>
        <v>2.6519751043885091E-4</v>
      </c>
      <c r="AB9" s="655">
        <f>+Global!AC366</f>
        <v>2.1516373982302631E-4</v>
      </c>
      <c r="AC9" s="655">
        <f>+Global!AD366</f>
        <v>1.7465474002476648E-4</v>
      </c>
      <c r="AD9" s="655">
        <f>+Global!AE366</f>
        <v>1.4191288132262272E-4</v>
      </c>
      <c r="AE9" s="655">
        <f>+Global!AF366</f>
        <v>1.1532479201262678E-4</v>
      </c>
      <c r="AF9" s="655">
        <f>+Global!AG366</f>
        <v>0</v>
      </c>
      <c r="AG9" s="655">
        <f>+Global!AH366</f>
        <v>0</v>
      </c>
      <c r="AH9" s="655">
        <f>+Global!AI366</f>
        <v>0</v>
      </c>
      <c r="AI9" s="655">
        <f>+Global!AJ366</f>
        <v>0</v>
      </c>
      <c r="AJ9" s="655">
        <f>+Global!AK366</f>
        <v>0</v>
      </c>
      <c r="AK9" s="655">
        <f>+Global!AL366</f>
        <v>0</v>
      </c>
      <c r="AL9" s="655">
        <f>+Global!AM366</f>
        <v>0</v>
      </c>
      <c r="AM9" s="655">
        <f>+Global!AN366</f>
        <v>0</v>
      </c>
      <c r="AN9" s="655">
        <f>+Global!AO366</f>
        <v>0</v>
      </c>
      <c r="AO9" s="655">
        <f>+Global!AP366</f>
        <v>0</v>
      </c>
      <c r="AP9" s="655">
        <f>+Global!AQ366</f>
        <v>0</v>
      </c>
      <c r="AQ9" s="655">
        <f>+Global!AR366</f>
        <v>0</v>
      </c>
      <c r="AR9" s="655">
        <f>+Global!AS366</f>
        <v>0</v>
      </c>
      <c r="AS9" s="655">
        <f>+Global!AT366</f>
        <v>0</v>
      </c>
      <c r="AT9" s="655">
        <f>+Global!AU366</f>
        <v>0</v>
      </c>
      <c r="AU9" s="655">
        <f>+Global!AV366</f>
        <v>0</v>
      </c>
      <c r="AV9" s="655">
        <f>+Global!AW366</f>
        <v>0</v>
      </c>
      <c r="AW9" s="655">
        <f>+Global!AX366</f>
        <v>0</v>
      </c>
      <c r="AX9" s="655">
        <f>+Global!AY366</f>
        <v>0</v>
      </c>
      <c r="AY9" s="655">
        <f>+Global!AZ366</f>
        <v>0</v>
      </c>
      <c r="AZ9" s="655">
        <f>+Global!BA366</f>
        <v>0</v>
      </c>
      <c r="BA9" s="655">
        <f>+Global!BB366</f>
        <v>0</v>
      </c>
      <c r="BB9" s="655">
        <f>+Global!BC366</f>
        <v>0</v>
      </c>
      <c r="BC9" s="655">
        <f>+Global!BD366</f>
        <v>0</v>
      </c>
      <c r="BD9" s="655">
        <f>+Global!BE366</f>
        <v>0</v>
      </c>
      <c r="BE9" s="655">
        <f>+Global!BF366</f>
        <v>0</v>
      </c>
      <c r="BF9" s="655">
        <f>+Global!BG366</f>
        <v>0</v>
      </c>
      <c r="BG9" s="655">
        <f>+Global!BH366</f>
        <v>0</v>
      </c>
      <c r="BH9" s="655">
        <f>+Global!BI366</f>
        <v>0</v>
      </c>
      <c r="BI9" s="655" t="e">
        <f>+Global!#REF!</f>
        <v>#REF!</v>
      </c>
    </row>
    <row r="10" spans="1:103" s="645" customFormat="1" ht="10.5">
      <c r="A10" s="654" t="s">
        <v>136</v>
      </c>
      <c r="B10" s="658">
        <f t="shared" ref="B10:G10" si="0">100000*($B6-B7)/B9</f>
        <v>17.753654014995846</v>
      </c>
      <c r="C10" s="654">
        <f t="shared" si="0"/>
        <v>28.993156013630127</v>
      </c>
      <c r="D10" s="654">
        <f t="shared" si="0"/>
        <v>37.351037960526696</v>
      </c>
      <c r="E10" s="654">
        <f t="shared" si="0"/>
        <v>72.282424504335452</v>
      </c>
      <c r="F10" s="654">
        <f t="shared" si="0"/>
        <v>83.59651782488335</v>
      </c>
      <c r="G10" s="654">
        <f t="shared" si="0"/>
        <v>94.902587213125813</v>
      </c>
      <c r="H10" s="654"/>
      <c r="I10" s="654"/>
      <c r="J10" s="654"/>
      <c r="K10" s="654"/>
      <c r="L10" s="654">
        <f>100000*($B6-L7)/L9</f>
        <v>149.24869116614158</v>
      </c>
      <c r="M10" s="654"/>
      <c r="N10" s="654"/>
      <c r="O10" s="654"/>
      <c r="P10" s="654"/>
      <c r="Q10" s="654"/>
      <c r="R10" s="654"/>
      <c r="S10" s="654"/>
      <c r="T10" s="654"/>
      <c r="U10" s="654"/>
      <c r="V10" s="654"/>
      <c r="W10" s="654"/>
      <c r="X10" s="654"/>
      <c r="Y10" s="654"/>
      <c r="Z10" s="654"/>
      <c r="AA10" s="654"/>
      <c r="AB10" s="654"/>
      <c r="AC10" s="654"/>
      <c r="AD10" s="654"/>
      <c r="AE10" s="654"/>
      <c r="AF10" s="654"/>
      <c r="AG10" s="654"/>
      <c r="AH10" s="654"/>
      <c r="AI10" s="654"/>
      <c r="AJ10" s="654"/>
      <c r="AK10" s="654"/>
      <c r="AL10" s="654"/>
      <c r="AM10" s="654"/>
      <c r="AN10" s="654"/>
      <c r="AO10" s="654"/>
      <c r="AP10" s="654"/>
      <c r="AQ10" s="654"/>
      <c r="AR10" s="654"/>
      <c r="AS10" s="654"/>
      <c r="AT10" s="654"/>
      <c r="AU10" s="654"/>
      <c r="AV10" s="654"/>
      <c r="AW10" s="654"/>
      <c r="AX10" s="654"/>
      <c r="AY10" s="654"/>
      <c r="AZ10" s="654"/>
      <c r="BA10" s="654"/>
      <c r="BB10" s="654"/>
      <c r="BC10" s="654"/>
      <c r="BD10" s="654"/>
      <c r="BE10" s="654"/>
      <c r="BF10" s="654"/>
      <c r="BG10" s="654"/>
      <c r="BH10" s="654"/>
      <c r="BI10" s="654"/>
    </row>
    <row r="11" spans="1:103" s="646" customFormat="1" ht="10.5">
      <c r="A11" s="659" t="s">
        <v>137</v>
      </c>
      <c r="B11" s="659">
        <f t="shared" ref="B11:G11" si="1">+B10*B8</f>
        <v>17.484670737222554</v>
      </c>
      <c r="C11" s="659">
        <f t="shared" si="1"/>
        <v>29.817026450288264</v>
      </c>
      <c r="D11" s="659">
        <f t="shared" si="1"/>
        <v>41.641708462436142</v>
      </c>
      <c r="E11" s="659">
        <f t="shared" si="1"/>
        <v>49.833566920557885</v>
      </c>
      <c r="F11" s="659">
        <f t="shared" si="1"/>
        <v>63.392101133276213</v>
      </c>
      <c r="G11" s="659">
        <f t="shared" si="1"/>
        <v>78.864601810191417</v>
      </c>
      <c r="H11" s="659"/>
      <c r="I11" s="659"/>
      <c r="J11" s="659"/>
      <c r="K11" s="659"/>
      <c r="L11" s="659">
        <f>+L10*L8</f>
        <v>129.2493665498786</v>
      </c>
      <c r="M11" s="659"/>
      <c r="N11" s="659"/>
      <c r="O11" s="659"/>
      <c r="P11" s="659"/>
      <c r="Q11" s="659"/>
      <c r="R11" s="659"/>
      <c r="S11" s="659"/>
      <c r="T11" s="659"/>
      <c r="U11" s="659"/>
      <c r="V11" s="659"/>
      <c r="W11" s="659"/>
      <c r="X11" s="659"/>
      <c r="Y11" s="659"/>
      <c r="Z11" s="659"/>
      <c r="AA11" s="659"/>
      <c r="AB11" s="659"/>
      <c r="AC11" s="659"/>
      <c r="AD11" s="659"/>
      <c r="AE11" s="659"/>
      <c r="AF11" s="659"/>
      <c r="AG11" s="659"/>
      <c r="AH11" s="659"/>
      <c r="AI11" s="659"/>
      <c r="AJ11" s="659"/>
      <c r="AK11" s="659"/>
      <c r="AL11" s="659"/>
      <c r="AM11" s="659"/>
      <c r="AN11" s="659"/>
      <c r="AO11" s="659"/>
      <c r="AP11" s="659"/>
      <c r="AQ11" s="659"/>
      <c r="AR11" s="659"/>
      <c r="AS11" s="659"/>
      <c r="AT11" s="659"/>
      <c r="AU11" s="659"/>
      <c r="AV11" s="659"/>
      <c r="AW11" s="659"/>
      <c r="AX11" s="659"/>
      <c r="AY11" s="659"/>
      <c r="AZ11" s="659"/>
      <c r="BA11" s="659"/>
      <c r="BB11" s="659"/>
      <c r="BC11" s="659"/>
      <c r="BD11" s="659"/>
      <c r="BE11" s="659"/>
      <c r="BF11" s="659"/>
      <c r="BG11" s="659"/>
      <c r="BH11" s="659"/>
      <c r="BI11" s="659"/>
    </row>
    <row r="12" spans="1:103" s="646" customFormat="1" ht="10.5">
      <c r="A12" s="659" t="s">
        <v>138</v>
      </c>
      <c r="B12" s="660">
        <v>17.484670378936499</v>
      </c>
      <c r="C12" s="661">
        <v>32.863819712672402</v>
      </c>
      <c r="D12" s="661">
        <v>48.723172321190802</v>
      </c>
      <c r="E12" s="661">
        <v>68.744444586686797</v>
      </c>
      <c r="F12" s="661">
        <v>93.800860706928901</v>
      </c>
      <c r="G12" s="661">
        <v>124.481853301558</v>
      </c>
      <c r="H12" s="661">
        <v>161.24871760713501</v>
      </c>
      <c r="I12" s="661">
        <v>204.68797625051701</v>
      </c>
      <c r="J12" s="661">
        <v>254.94893518324901</v>
      </c>
      <c r="K12" s="661">
        <v>311.874860664398</v>
      </c>
      <c r="L12" s="661">
        <v>374.22827926152002</v>
      </c>
      <c r="M12" s="661">
        <v>831.121877542059</v>
      </c>
      <c r="N12" s="659"/>
      <c r="O12" s="659"/>
      <c r="P12" s="659"/>
      <c r="Q12" s="659"/>
      <c r="R12" s="659"/>
      <c r="S12" s="659"/>
      <c r="T12" s="659"/>
      <c r="U12" s="659"/>
      <c r="V12" s="659"/>
      <c r="W12" s="659"/>
      <c r="X12" s="659"/>
      <c r="Y12" s="659"/>
      <c r="Z12" s="659"/>
      <c r="AA12" s="659"/>
      <c r="AB12" s="659"/>
      <c r="AC12" s="659"/>
      <c r="AD12" s="659"/>
      <c r="AE12" s="659"/>
      <c r="AF12" s="659"/>
      <c r="AG12" s="659"/>
      <c r="AH12" s="659"/>
      <c r="AI12" s="659"/>
      <c r="AJ12" s="659"/>
      <c r="AK12" s="659"/>
      <c r="AL12" s="659"/>
      <c r="AM12" s="659"/>
      <c r="AN12" s="659"/>
      <c r="AO12" s="659"/>
      <c r="AP12" s="659"/>
      <c r="AQ12" s="659"/>
      <c r="AR12" s="659"/>
      <c r="AS12" s="659"/>
      <c r="AT12" s="659"/>
      <c r="AU12" s="659"/>
      <c r="AV12" s="659"/>
      <c r="AW12" s="659"/>
      <c r="AX12" s="659"/>
      <c r="AY12" s="659"/>
      <c r="AZ12" s="659"/>
      <c r="BA12" s="659"/>
      <c r="BB12" s="659"/>
      <c r="BC12" s="659"/>
      <c r="BD12" s="659"/>
      <c r="BE12" s="659"/>
      <c r="BF12" s="659"/>
      <c r="BG12" s="659"/>
      <c r="BH12" s="659"/>
      <c r="BI12" s="659"/>
    </row>
    <row r="13" spans="1:103" s="645" customFormat="1" ht="10.5">
      <c r="A13" s="654" t="s">
        <v>139</v>
      </c>
      <c r="B13" s="654">
        <f>+Global!B378</f>
        <v>38.667085988662905</v>
      </c>
      <c r="C13" s="654">
        <f>+Global!C378</f>
        <v>68.476510337057206</v>
      </c>
      <c r="D13" s="654">
        <f>+Global!D378</f>
        <v>113.71468994588182</v>
      </c>
      <c r="E13" s="654">
        <f>+Global!E378</f>
        <v>170.37782687577592</v>
      </c>
      <c r="F13" s="654">
        <f>+Global!F378</f>
        <v>230.74966718913947</v>
      </c>
      <c r="G13" s="654">
        <f>+Global!G378</f>
        <v>295.12026170439208</v>
      </c>
      <c r="H13" s="654"/>
      <c r="I13" s="654"/>
      <c r="J13" s="654"/>
      <c r="K13" s="654"/>
      <c r="L13" s="654"/>
      <c r="M13" s="654"/>
      <c r="N13" s="654"/>
      <c r="O13" s="654"/>
      <c r="P13" s="654"/>
      <c r="Q13" s="654"/>
      <c r="R13" s="654"/>
      <c r="S13" s="654"/>
      <c r="T13" s="654"/>
      <c r="U13" s="654"/>
      <c r="V13" s="654"/>
      <c r="W13" s="654"/>
      <c r="X13" s="654"/>
      <c r="Y13" s="654"/>
      <c r="Z13" s="654"/>
      <c r="AA13" s="654"/>
      <c r="AB13" s="654"/>
      <c r="AC13" s="654"/>
      <c r="AD13" s="654"/>
      <c r="AE13" s="654"/>
      <c r="AF13" s="654"/>
      <c r="AG13" s="654"/>
      <c r="AH13" s="654"/>
      <c r="AI13" s="654"/>
      <c r="AJ13" s="654"/>
      <c r="AK13" s="654"/>
      <c r="AL13" s="654"/>
      <c r="AM13" s="654"/>
      <c r="AN13" s="654"/>
      <c r="AO13" s="654"/>
      <c r="AP13" s="654"/>
      <c r="AQ13" s="654"/>
      <c r="AR13" s="654"/>
      <c r="AS13" s="654"/>
      <c r="AT13" s="654"/>
      <c r="AU13" s="654"/>
      <c r="AV13" s="654"/>
      <c r="AW13" s="654"/>
      <c r="AX13" s="654"/>
      <c r="AY13" s="654"/>
      <c r="AZ13" s="654"/>
      <c r="BA13" s="654"/>
      <c r="BB13" s="654"/>
      <c r="BC13" s="654"/>
      <c r="BD13" s="654"/>
      <c r="BE13" s="654"/>
      <c r="BF13" s="654"/>
      <c r="BG13" s="654"/>
      <c r="BH13" s="654"/>
      <c r="BI13" s="654"/>
    </row>
    <row r="14" spans="1:103">
      <c r="A14" s="1" t="s">
        <v>140</v>
      </c>
      <c r="B14" s="1">
        <f>+C14+1</f>
        <v>1004</v>
      </c>
      <c r="C14" s="1">
        <v>1003</v>
      </c>
    </row>
    <row r="15" spans="1:103" s="645" customFormat="1" ht="10.5">
      <c r="A15" s="645" t="s">
        <v>141</v>
      </c>
      <c r="B15" s="662"/>
      <c r="C15" s="662"/>
      <c r="D15" s="654"/>
      <c r="E15" s="654"/>
      <c r="F15" s="654" t="str">
        <f>+IF(D10&gt;70,1,"")</f>
        <v/>
      </c>
      <c r="G15" s="654"/>
      <c r="H15" s="654"/>
      <c r="I15" s="654"/>
      <c r="J15" s="654"/>
      <c r="K15" s="654"/>
      <c r="L15" s="654"/>
      <c r="M15" s="654"/>
      <c r="N15" s="654"/>
      <c r="O15" s="654"/>
      <c r="P15" s="654"/>
      <c r="Q15" s="654"/>
      <c r="R15" s="654"/>
      <c r="S15" s="654"/>
      <c r="T15" s="654"/>
      <c r="U15" s="654"/>
      <c r="V15" s="654"/>
      <c r="W15" s="654"/>
      <c r="X15" s="654"/>
      <c r="Y15" s="654"/>
      <c r="Z15" s="654"/>
      <c r="AA15" s="654"/>
      <c r="AB15" s="654"/>
      <c r="AC15" s="654"/>
      <c r="AD15" s="654"/>
      <c r="AE15" s="654"/>
      <c r="AF15" s="654"/>
      <c r="AG15" s="654"/>
      <c r="AH15" s="654"/>
      <c r="AI15" s="654"/>
      <c r="AJ15" s="654"/>
      <c r="AK15" s="654"/>
      <c r="AL15" s="654"/>
      <c r="AM15" s="654"/>
      <c r="AN15" s="654"/>
      <c r="AO15" s="654"/>
      <c r="AP15" s="654"/>
      <c r="AQ15" s="654"/>
      <c r="AR15" s="654"/>
      <c r="AS15" s="654"/>
      <c r="AT15" s="654"/>
      <c r="AU15" s="654"/>
      <c r="AV15" s="654"/>
      <c r="AW15" s="654"/>
      <c r="AX15" s="654"/>
      <c r="AY15" s="654"/>
      <c r="AZ15" s="654"/>
      <c r="BA15" s="654"/>
      <c r="BB15" s="654"/>
      <c r="BC15" s="654"/>
      <c r="BD15" s="654"/>
      <c r="BE15" s="654"/>
      <c r="BF15" s="654"/>
      <c r="BG15" s="654"/>
      <c r="BH15" s="654"/>
      <c r="BI15" s="654"/>
    </row>
    <row r="16" spans="1:103" s="645" customFormat="1" ht="10.5">
      <c r="A16" s="645" t="s">
        <v>142</v>
      </c>
      <c r="B16" s="662"/>
      <c r="C16" s="662"/>
      <c r="D16" s="654"/>
      <c r="E16" s="654"/>
      <c r="F16" s="654" t="s">
        <v>143</v>
      </c>
      <c r="G16" s="654"/>
      <c r="H16" s="654"/>
      <c r="I16" s="654">
        <f>+SUMPRODUCT(F17:K17*F17:K17)</f>
        <v>0.34477945247930597</v>
      </c>
      <c r="J16" s="654"/>
      <c r="K16" s="654"/>
      <c r="L16" s="654"/>
      <c r="M16" s="654"/>
      <c r="N16" s="654"/>
      <c r="O16" s="654"/>
      <c r="P16" s="654"/>
      <c r="Q16" s="654"/>
      <c r="R16" s="654"/>
      <c r="S16" s="654"/>
      <c r="T16" s="654"/>
      <c r="U16" s="654"/>
      <c r="V16" s="654"/>
      <c r="W16" s="654"/>
      <c r="X16" s="654"/>
      <c r="Y16" s="654"/>
      <c r="Z16" s="654"/>
      <c r="AA16" s="654"/>
      <c r="AB16" s="654"/>
      <c r="AC16" s="654"/>
      <c r="AD16" s="654"/>
      <c r="AE16" s="654"/>
      <c r="AF16" s="654"/>
      <c r="AG16" s="654"/>
      <c r="AH16" s="654"/>
      <c r="AI16" s="654"/>
      <c r="AJ16" s="654"/>
      <c r="AK16" s="654"/>
      <c r="AL16" s="654"/>
      <c r="AM16" s="654"/>
      <c r="AN16" s="654"/>
      <c r="AO16" s="654"/>
      <c r="AP16" s="654"/>
      <c r="AQ16" s="654"/>
      <c r="AR16" s="654"/>
      <c r="AS16" s="654"/>
      <c r="AT16" s="654"/>
      <c r="AU16" s="654"/>
      <c r="AV16" s="654"/>
      <c r="AW16" s="654"/>
      <c r="AX16" s="654"/>
      <c r="AY16" s="654"/>
      <c r="AZ16" s="654"/>
      <c r="BA16" s="654"/>
      <c r="BB16" s="654"/>
      <c r="BC16" s="654"/>
      <c r="BD16" s="654"/>
      <c r="BE16" s="654"/>
      <c r="BF16" s="654"/>
      <c r="BG16" s="654"/>
      <c r="BH16" s="654"/>
      <c r="BI16" s="654"/>
    </row>
    <row r="17" spans="1:61" s="645" customFormat="1" ht="10.5">
      <c r="A17" s="645" t="s">
        <v>144</v>
      </c>
      <c r="B17" s="663">
        <f t="shared" ref="B17:B36" ca="1" si="2">NORMINV(RAND(),0,1)</f>
        <v>-0.13930379800564385</v>
      </c>
      <c r="C17" s="663">
        <v>1.32444866353744</v>
      </c>
      <c r="E17" s="654"/>
      <c r="F17" s="654">
        <f t="shared" ref="F17:K17" si="3">+B11/B12-1</f>
        <v>2.0491438990077881E-8</v>
      </c>
      <c r="G17" s="654">
        <f t="shared" si="3"/>
        <v>-9.2709651191558939E-2</v>
      </c>
      <c r="H17" s="654">
        <f t="shared" si="3"/>
        <v>-0.14534077978487403</v>
      </c>
      <c r="I17" s="654">
        <f t="shared" si="3"/>
        <v>-0.27508954039598477</v>
      </c>
      <c r="J17" s="654">
        <f t="shared" si="3"/>
        <v>-0.32418422756974175</v>
      </c>
      <c r="K17" s="654">
        <f t="shared" si="3"/>
        <v>-0.36645703997399959</v>
      </c>
      <c r="L17" s="654"/>
      <c r="M17" s="654"/>
      <c r="N17" s="654"/>
      <c r="O17" s="654"/>
      <c r="P17" s="654"/>
      <c r="Q17" s="654"/>
      <c r="R17" s="654"/>
      <c r="S17" s="654"/>
      <c r="T17" s="654"/>
      <c r="U17" s="654"/>
      <c r="V17" s="654"/>
      <c r="W17" s="654"/>
      <c r="X17" s="654"/>
      <c r="Y17" s="654"/>
      <c r="Z17" s="654"/>
      <c r="AA17" s="654"/>
      <c r="AB17" s="654"/>
      <c r="AC17" s="654"/>
      <c r="AD17" s="654"/>
      <c r="AE17" s="654"/>
      <c r="AF17" s="654"/>
      <c r="AG17" s="654"/>
      <c r="AH17" s="654"/>
      <c r="AI17" s="654"/>
      <c r="AJ17" s="654"/>
      <c r="AK17" s="654"/>
      <c r="AL17" s="654"/>
      <c r="AM17" s="654"/>
      <c r="AN17" s="654"/>
      <c r="AO17" s="654"/>
      <c r="AP17" s="654"/>
      <c r="AQ17" s="654"/>
      <c r="AR17" s="654"/>
      <c r="AS17" s="654"/>
      <c r="AT17" s="654"/>
      <c r="AU17" s="654"/>
      <c r="AV17" s="654"/>
      <c r="AW17" s="654"/>
      <c r="AX17" s="654"/>
      <c r="AY17" s="654"/>
      <c r="AZ17" s="654"/>
      <c r="BA17" s="654"/>
      <c r="BB17" s="654"/>
      <c r="BC17" s="654"/>
      <c r="BD17" s="654"/>
      <c r="BE17" s="654"/>
      <c r="BF17" s="654"/>
      <c r="BG17" s="654"/>
      <c r="BH17" s="654"/>
      <c r="BI17" s="654"/>
    </row>
    <row r="18" spans="1:61" s="645" customFormat="1" ht="10.5">
      <c r="A18" s="645" t="s">
        <v>145</v>
      </c>
      <c r="B18" s="663">
        <f t="shared" ca="1" si="2"/>
        <v>1.6161299158869433</v>
      </c>
      <c r="C18" s="663">
        <v>0.37069644385137301</v>
      </c>
      <c r="E18" s="654"/>
      <c r="F18" s="654" t="s">
        <v>146</v>
      </c>
      <c r="G18" s="654"/>
      <c r="H18" s="654"/>
      <c r="I18" s="654"/>
      <c r="J18" s="654"/>
      <c r="K18" s="654"/>
      <c r="L18" s="654"/>
      <c r="M18" s="654"/>
      <c r="N18" s="654"/>
      <c r="O18" s="654"/>
      <c r="P18" s="654"/>
      <c r="Q18" s="654"/>
      <c r="R18" s="654"/>
      <c r="S18" s="654"/>
      <c r="T18" s="654"/>
      <c r="U18" s="654"/>
      <c r="V18" s="654"/>
      <c r="W18" s="654"/>
      <c r="X18" s="654"/>
      <c r="Y18" s="654"/>
      <c r="Z18" s="654"/>
      <c r="AA18" s="654"/>
      <c r="AB18" s="654"/>
      <c r="AC18" s="654"/>
      <c r="AD18" s="654"/>
      <c r="AE18" s="654"/>
      <c r="AF18" s="654"/>
      <c r="AG18" s="654"/>
      <c r="AH18" s="654"/>
      <c r="AI18" s="654"/>
      <c r="AJ18" s="654"/>
      <c r="AK18" s="654"/>
      <c r="AL18" s="654"/>
      <c r="AM18" s="654"/>
      <c r="AN18" s="654"/>
      <c r="AO18" s="654"/>
      <c r="AP18" s="654"/>
      <c r="AQ18" s="654"/>
      <c r="AR18" s="654"/>
      <c r="AS18" s="654"/>
      <c r="AT18" s="654"/>
      <c r="AU18" s="654"/>
      <c r="AV18" s="654"/>
      <c r="AW18" s="654"/>
      <c r="AX18" s="654"/>
      <c r="AY18" s="654"/>
      <c r="AZ18" s="654"/>
      <c r="BA18" s="654"/>
      <c r="BB18" s="654"/>
      <c r="BC18" s="654"/>
      <c r="BD18" s="654"/>
      <c r="BE18" s="654"/>
      <c r="BF18" s="654"/>
      <c r="BG18" s="654"/>
      <c r="BH18" s="654"/>
      <c r="BI18" s="654"/>
    </row>
    <row r="19" spans="1:61" s="645" customFormat="1" ht="10.5">
      <c r="A19" s="645" t="s">
        <v>147</v>
      </c>
      <c r="B19" s="663">
        <f t="shared" ca="1" si="2"/>
        <v>-0.26279453035999917</v>
      </c>
      <c r="C19" s="663">
        <v>0.25897881238030901</v>
      </c>
      <c r="E19" s="654"/>
      <c r="F19" s="654">
        <f t="shared" ref="F19:K19" si="4">+B12/B10</f>
        <v>0.98484911129662966</v>
      </c>
      <c r="G19" s="654">
        <f t="shared" si="4"/>
        <v>1.1335026686029839</v>
      </c>
      <c r="H19" s="654">
        <f t="shared" si="4"/>
        <v>1.3044663543937494</v>
      </c>
      <c r="I19" s="654">
        <f t="shared" si="4"/>
        <v>0.95105338618744795</v>
      </c>
      <c r="J19" s="654">
        <f t="shared" si="4"/>
        <v>1.1220666021450971</v>
      </c>
      <c r="K19" s="654">
        <f t="shared" si="4"/>
        <v>1.3116802919398296</v>
      </c>
      <c r="L19" s="654"/>
      <c r="M19" s="654"/>
      <c r="N19" s="654"/>
      <c r="O19" s="654"/>
      <c r="P19" s="654">
        <f>+L12/L10</f>
        <v>2.5074141443889397</v>
      </c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654"/>
      <c r="AB19" s="654"/>
      <c r="AC19" s="654"/>
      <c r="AD19" s="654"/>
      <c r="AE19" s="654"/>
      <c r="AF19" s="654"/>
      <c r="AG19" s="654"/>
      <c r="AH19" s="654"/>
      <c r="AI19" s="654"/>
      <c r="AJ19" s="654"/>
      <c r="AK19" s="654"/>
      <c r="AL19" s="654"/>
      <c r="AM19" s="654"/>
      <c r="AN19" s="654"/>
      <c r="AO19" s="654"/>
      <c r="AP19" s="654"/>
      <c r="AQ19" s="654"/>
      <c r="AR19" s="654"/>
      <c r="AS19" s="654"/>
      <c r="AT19" s="654"/>
      <c r="AU19" s="654"/>
      <c r="AV19" s="654"/>
      <c r="AW19" s="654"/>
      <c r="AX19" s="654"/>
      <c r="AY19" s="654"/>
      <c r="AZ19" s="654"/>
      <c r="BA19" s="654"/>
      <c r="BB19" s="654"/>
      <c r="BC19" s="654"/>
      <c r="BD19" s="654"/>
      <c r="BE19" s="654"/>
      <c r="BF19" s="654"/>
      <c r="BG19" s="654"/>
      <c r="BH19" s="654"/>
      <c r="BI19" s="654"/>
    </row>
    <row r="20" spans="1:61" s="645" customFormat="1" ht="10.5">
      <c r="A20" s="645" t="s">
        <v>148</v>
      </c>
      <c r="B20" s="663">
        <f t="shared" ca="1" si="2"/>
        <v>0.30282430569632585</v>
      </c>
      <c r="C20" s="663">
        <v>-1.1981160510041999</v>
      </c>
      <c r="E20" s="654" t="s">
        <v>149</v>
      </c>
      <c r="F20" s="654">
        <f>+Z62</f>
        <v>6.4665489888029484</v>
      </c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54"/>
      <c r="AB20" s="654"/>
      <c r="AC20" s="654"/>
      <c r="AD20" s="654"/>
      <c r="AE20" s="654"/>
      <c r="AF20" s="654"/>
      <c r="AG20" s="654"/>
      <c r="AH20" s="654"/>
      <c r="AI20" s="654"/>
      <c r="AJ20" s="654"/>
      <c r="AK20" s="654"/>
      <c r="AL20" s="654"/>
      <c r="AM20" s="654"/>
      <c r="AN20" s="654"/>
      <c r="AO20" s="654"/>
      <c r="AP20" s="654"/>
      <c r="AQ20" s="654"/>
      <c r="AR20" s="654"/>
      <c r="AS20" s="654"/>
      <c r="AT20" s="654"/>
      <c r="AU20" s="654"/>
      <c r="AV20" s="654"/>
      <c r="AW20" s="654"/>
      <c r="AX20" s="654"/>
      <c r="AY20" s="654"/>
      <c r="AZ20" s="654"/>
      <c r="BA20" s="654"/>
      <c r="BB20" s="654"/>
      <c r="BC20" s="654"/>
      <c r="BD20" s="654"/>
      <c r="BE20" s="654"/>
      <c r="BF20" s="654"/>
      <c r="BG20" s="654"/>
      <c r="BH20" s="654"/>
      <c r="BI20" s="654"/>
    </row>
    <row r="21" spans="1:61" s="645" customFormat="1" ht="10.5">
      <c r="A21" s="645" t="s">
        <v>150</v>
      </c>
      <c r="B21" s="663">
        <f t="shared" ca="1" si="2"/>
        <v>-0.16500269923013405</v>
      </c>
      <c r="C21" s="663">
        <v>0.433301787938278</v>
      </c>
      <c r="E21" s="654" t="s">
        <v>151</v>
      </c>
      <c r="F21" s="654">
        <f>+BB77</f>
        <v>7.7009347741054111</v>
      </c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54"/>
      <c r="AB21" s="654"/>
      <c r="AC21" s="654"/>
      <c r="AD21" s="654"/>
      <c r="AE21" s="654"/>
      <c r="AF21" s="654"/>
      <c r="AG21" s="654"/>
      <c r="AH21" s="654"/>
      <c r="AI21" s="654"/>
      <c r="AJ21" s="654"/>
      <c r="AK21" s="654"/>
      <c r="AL21" s="654"/>
      <c r="AM21" s="654"/>
      <c r="AN21" s="654"/>
      <c r="AO21" s="654"/>
      <c r="AP21" s="654"/>
      <c r="AQ21" s="654"/>
      <c r="AR21" s="654"/>
      <c r="AS21" s="654"/>
      <c r="AT21" s="654"/>
      <c r="AU21" s="654"/>
      <c r="AV21" s="654"/>
      <c r="AW21" s="654"/>
      <c r="AX21" s="654"/>
      <c r="AY21" s="654"/>
      <c r="AZ21" s="654"/>
      <c r="BA21" s="654"/>
      <c r="BB21" s="654"/>
      <c r="BC21" s="654"/>
      <c r="BD21" s="654"/>
      <c r="BE21" s="654"/>
      <c r="BF21" s="654"/>
      <c r="BG21" s="654"/>
      <c r="BH21" s="654"/>
      <c r="BI21" s="654"/>
    </row>
    <row r="22" spans="1:61" s="645" customFormat="1" ht="10.5">
      <c r="A22" s="645" t="s">
        <v>152</v>
      </c>
      <c r="B22" s="663">
        <f t="shared" ca="1" si="2"/>
        <v>1.1218684613556293</v>
      </c>
      <c r="C22" s="663">
        <v>1.65024409017945</v>
      </c>
      <c r="E22" s="654"/>
      <c r="F22" s="654"/>
      <c r="G22" s="654"/>
      <c r="H22" s="654"/>
      <c r="I22" s="654"/>
      <c r="J22" s="654"/>
      <c r="K22" s="654"/>
      <c r="L22" s="654"/>
      <c r="M22" s="654"/>
      <c r="N22" s="654"/>
      <c r="O22" s="654"/>
      <c r="P22" s="654"/>
      <c r="Q22" s="654"/>
      <c r="R22" s="654"/>
      <c r="S22" s="654"/>
      <c r="T22" s="654"/>
      <c r="U22" s="654"/>
      <c r="V22" s="654"/>
      <c r="W22" s="654"/>
      <c r="X22" s="654"/>
      <c r="Y22" s="654"/>
      <c r="Z22" s="654"/>
      <c r="AA22" s="654"/>
      <c r="AB22" s="654"/>
      <c r="AC22" s="654"/>
      <c r="AD22" s="654"/>
      <c r="AE22" s="654"/>
      <c r="AF22" s="654"/>
      <c r="AG22" s="654"/>
      <c r="AH22" s="654"/>
      <c r="AI22" s="654"/>
      <c r="AJ22" s="654"/>
      <c r="AK22" s="654"/>
      <c r="AL22" s="654"/>
      <c r="AM22" s="654"/>
      <c r="AN22" s="654"/>
      <c r="AO22" s="654"/>
      <c r="AP22" s="654"/>
      <c r="AQ22" s="654"/>
      <c r="AR22" s="654"/>
      <c r="AS22" s="654"/>
      <c r="AT22" s="654"/>
      <c r="AU22" s="654"/>
      <c r="AV22" s="654"/>
      <c r="AW22" s="654"/>
      <c r="AX22" s="654"/>
      <c r="AY22" s="654"/>
      <c r="AZ22" s="654"/>
      <c r="BA22" s="654"/>
      <c r="BB22" s="654"/>
      <c r="BC22" s="654"/>
      <c r="BD22" s="654"/>
      <c r="BE22" s="654"/>
      <c r="BF22" s="654"/>
      <c r="BG22" s="654"/>
      <c r="BH22" s="654"/>
      <c r="BI22" s="654"/>
    </row>
    <row r="23" spans="1:61" s="645" customFormat="1" ht="10.5">
      <c r="A23" s="645" t="s">
        <v>153</v>
      </c>
      <c r="B23" s="663">
        <f t="shared" ca="1" si="2"/>
        <v>0.16622682213688303</v>
      </c>
      <c r="C23" s="663">
        <v>0.55269203801581801</v>
      </c>
      <c r="E23" s="654"/>
      <c r="F23" s="654"/>
      <c r="G23" s="654"/>
      <c r="H23" s="654"/>
      <c r="I23" s="654"/>
      <c r="J23" s="654"/>
      <c r="K23" s="654"/>
      <c r="L23" s="654"/>
      <c r="M23" s="654"/>
      <c r="N23" s="654"/>
      <c r="O23" s="654"/>
      <c r="P23" s="654"/>
      <c r="Q23" s="654"/>
      <c r="R23" s="654"/>
      <c r="S23" s="654"/>
      <c r="T23" s="654"/>
      <c r="U23" s="654"/>
      <c r="V23" s="654"/>
      <c r="W23" s="654"/>
      <c r="X23" s="654"/>
      <c r="Y23" s="654"/>
      <c r="Z23" s="654"/>
      <c r="AA23" s="654"/>
      <c r="AB23" s="654"/>
      <c r="AC23" s="654"/>
      <c r="AD23" s="654"/>
      <c r="AE23" s="654"/>
      <c r="AF23" s="654"/>
      <c r="AG23" s="654"/>
      <c r="AH23" s="654"/>
      <c r="AI23" s="654"/>
      <c r="AJ23" s="654"/>
      <c r="AK23" s="654"/>
      <c r="AL23" s="654"/>
      <c r="AM23" s="654"/>
      <c r="AN23" s="654"/>
      <c r="AO23" s="654"/>
      <c r="AP23" s="654"/>
      <c r="AQ23" s="654"/>
      <c r="AR23" s="654"/>
      <c r="AS23" s="654"/>
      <c r="AT23" s="654"/>
      <c r="AU23" s="654"/>
      <c r="AV23" s="654"/>
      <c r="AW23" s="654"/>
      <c r="AX23" s="654"/>
      <c r="AY23" s="654"/>
      <c r="AZ23" s="654"/>
      <c r="BA23" s="654"/>
      <c r="BB23" s="654"/>
      <c r="BC23" s="654"/>
      <c r="BD23" s="654"/>
      <c r="BE23" s="654"/>
      <c r="BF23" s="654"/>
      <c r="BG23" s="654"/>
      <c r="BH23" s="654"/>
      <c r="BI23" s="654"/>
    </row>
    <row r="24" spans="1:61" s="645" customFormat="1" ht="10.5">
      <c r="A24" s="645" t="s">
        <v>154</v>
      </c>
      <c r="B24" s="663">
        <f t="shared" ca="1" si="2"/>
        <v>-0.56548631165030627</v>
      </c>
      <c r="C24" s="663">
        <v>-9.1249154950167499E-2</v>
      </c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4"/>
      <c r="P24" s="654"/>
      <c r="Q24" s="654"/>
      <c r="R24" s="654"/>
      <c r="S24" s="654"/>
      <c r="T24" s="654"/>
      <c r="U24" s="654"/>
      <c r="V24" s="654"/>
      <c r="W24" s="654"/>
      <c r="X24" s="654"/>
      <c r="Y24" s="654"/>
      <c r="Z24" s="654"/>
      <c r="AA24" s="654"/>
      <c r="AB24" s="654"/>
      <c r="AC24" s="654"/>
      <c r="AD24" s="654"/>
      <c r="AE24" s="654"/>
      <c r="AF24" s="654"/>
      <c r="AG24" s="654"/>
      <c r="AH24" s="654"/>
      <c r="AI24" s="654"/>
      <c r="AJ24" s="654"/>
      <c r="AK24" s="654"/>
      <c r="AL24" s="654"/>
      <c r="AM24" s="654"/>
      <c r="AN24" s="654"/>
      <c r="AO24" s="654"/>
      <c r="AP24" s="654"/>
      <c r="AQ24" s="654"/>
      <c r="AR24" s="654"/>
      <c r="AS24" s="654"/>
      <c r="AT24" s="654"/>
      <c r="AU24" s="654"/>
      <c r="AV24" s="654"/>
      <c r="AW24" s="654"/>
      <c r="AX24" s="654"/>
      <c r="AY24" s="654"/>
      <c r="AZ24" s="654"/>
      <c r="BA24" s="654"/>
      <c r="BB24" s="654"/>
      <c r="BC24" s="654"/>
      <c r="BD24" s="654"/>
      <c r="BE24" s="654"/>
      <c r="BF24" s="654"/>
      <c r="BG24" s="654"/>
      <c r="BH24" s="654"/>
      <c r="BI24" s="654"/>
    </row>
    <row r="25" spans="1:61" s="645" customFormat="1" ht="10.5">
      <c r="A25" s="645" t="s">
        <v>155</v>
      </c>
      <c r="B25" s="663">
        <f t="shared" ca="1" si="2"/>
        <v>-0.51388316099221254</v>
      </c>
      <c r="C25" s="663">
        <v>-1.74073950848572</v>
      </c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4"/>
      <c r="P25" s="654"/>
      <c r="Q25" s="654"/>
      <c r="R25" s="654"/>
      <c r="S25" s="654"/>
      <c r="T25" s="654"/>
      <c r="U25" s="654"/>
      <c r="V25" s="654"/>
      <c r="W25" s="654"/>
      <c r="X25" s="654"/>
      <c r="Y25" s="654"/>
      <c r="Z25" s="654"/>
      <c r="AA25" s="654"/>
      <c r="AB25" s="654"/>
      <c r="AC25" s="654"/>
      <c r="AD25" s="654"/>
      <c r="AE25" s="654"/>
      <c r="AF25" s="654"/>
      <c r="AG25" s="654"/>
      <c r="AH25" s="654"/>
      <c r="AI25" s="654"/>
      <c r="AJ25" s="654"/>
      <c r="AK25" s="654"/>
      <c r="AL25" s="654"/>
      <c r="AM25" s="654"/>
      <c r="AN25" s="654"/>
      <c r="AO25" s="654"/>
      <c r="AP25" s="654"/>
      <c r="AQ25" s="654"/>
      <c r="AR25" s="654"/>
      <c r="AS25" s="654"/>
      <c r="AT25" s="654"/>
      <c r="AU25" s="654"/>
      <c r="AV25" s="654"/>
      <c r="AW25" s="654"/>
      <c r="AX25" s="654"/>
      <c r="AY25" s="654"/>
      <c r="AZ25" s="654"/>
      <c r="BA25" s="654"/>
      <c r="BB25" s="654"/>
      <c r="BC25" s="654"/>
      <c r="BD25" s="654"/>
      <c r="BE25" s="654"/>
      <c r="BF25" s="654"/>
      <c r="BG25" s="654"/>
      <c r="BH25" s="654"/>
      <c r="BI25" s="654"/>
    </row>
    <row r="26" spans="1:61" s="645" customFormat="1" ht="10.5">
      <c r="A26" s="645" t="s">
        <v>156</v>
      </c>
      <c r="B26" s="663">
        <f t="shared" ca="1" si="2"/>
        <v>2.3301223086950151</v>
      </c>
      <c r="C26" s="663">
        <v>-0.428792765759968</v>
      </c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54"/>
      <c r="AB26" s="654"/>
      <c r="AC26" s="654"/>
      <c r="AD26" s="654"/>
      <c r="AE26" s="654"/>
      <c r="AF26" s="654"/>
      <c r="AG26" s="654"/>
      <c r="AH26" s="654"/>
      <c r="AI26" s="654"/>
      <c r="AJ26" s="654"/>
      <c r="AK26" s="654"/>
      <c r="AL26" s="654"/>
      <c r="AM26" s="654"/>
      <c r="AN26" s="654"/>
      <c r="AO26" s="654"/>
      <c r="AP26" s="654"/>
      <c r="AQ26" s="654"/>
      <c r="AR26" s="654"/>
      <c r="AS26" s="654"/>
      <c r="AT26" s="654"/>
      <c r="AU26" s="654"/>
      <c r="AV26" s="654"/>
      <c r="AW26" s="654"/>
      <c r="AX26" s="654"/>
      <c r="AY26" s="654"/>
      <c r="AZ26" s="654"/>
      <c r="BA26" s="654"/>
      <c r="BB26" s="654"/>
      <c r="BC26" s="654"/>
      <c r="BD26" s="654"/>
      <c r="BE26" s="654"/>
      <c r="BF26" s="654"/>
      <c r="BG26" s="654"/>
      <c r="BH26" s="654"/>
      <c r="BI26" s="654"/>
    </row>
    <row r="27" spans="1:61" s="645" customFormat="1" ht="10.5">
      <c r="A27" s="645" t="s">
        <v>157</v>
      </c>
      <c r="B27" s="663">
        <f t="shared" ca="1" si="2"/>
        <v>-0.33463247433192012</v>
      </c>
      <c r="C27" s="663">
        <v>1.9653860804414001</v>
      </c>
      <c r="E27" s="654"/>
      <c r="F27" s="654"/>
      <c r="G27" s="654"/>
      <c r="H27" s="654"/>
      <c r="I27" s="654"/>
      <c r="J27" s="654"/>
      <c r="K27" s="654"/>
      <c r="L27" s="654"/>
      <c r="M27" s="654"/>
      <c r="N27" s="654"/>
      <c r="O27" s="654"/>
      <c r="P27" s="654"/>
      <c r="Q27" s="654"/>
      <c r="R27" s="654"/>
      <c r="S27" s="654"/>
      <c r="T27" s="654"/>
      <c r="U27" s="654"/>
      <c r="V27" s="654"/>
      <c r="W27" s="654"/>
      <c r="X27" s="654"/>
      <c r="Y27" s="654"/>
      <c r="Z27" s="654"/>
      <c r="AA27" s="654"/>
      <c r="AB27" s="654"/>
      <c r="AC27" s="654"/>
      <c r="AD27" s="654"/>
      <c r="AE27" s="654"/>
      <c r="AF27" s="654"/>
      <c r="AG27" s="654"/>
      <c r="AH27" s="654"/>
      <c r="AI27" s="654"/>
      <c r="AJ27" s="654"/>
      <c r="AK27" s="654"/>
      <c r="AL27" s="654"/>
      <c r="AM27" s="654"/>
      <c r="AN27" s="654"/>
      <c r="AO27" s="654"/>
      <c r="AP27" s="654"/>
      <c r="AQ27" s="654"/>
      <c r="AR27" s="654"/>
      <c r="AS27" s="654"/>
      <c r="AT27" s="654"/>
      <c r="AU27" s="654"/>
      <c r="AV27" s="654"/>
      <c r="AW27" s="654"/>
      <c r="AX27" s="654"/>
      <c r="AY27" s="654"/>
      <c r="AZ27" s="654"/>
      <c r="BA27" s="654"/>
      <c r="BB27" s="654"/>
      <c r="BC27" s="654"/>
      <c r="BD27" s="654"/>
      <c r="BE27" s="654"/>
      <c r="BF27" s="654"/>
      <c r="BG27" s="654"/>
      <c r="BH27" s="654"/>
      <c r="BI27" s="654"/>
    </row>
    <row r="28" spans="1:61" s="645" customFormat="1" ht="10.5">
      <c r="A28" s="645" t="s">
        <v>158</v>
      </c>
      <c r="B28" s="663">
        <f t="shared" ca="1" si="2"/>
        <v>-0.81814271485860457</v>
      </c>
      <c r="C28" s="663">
        <v>-1.07798405574717</v>
      </c>
      <c r="E28" s="654"/>
      <c r="F28" s="654"/>
      <c r="G28" s="654"/>
      <c r="H28" s="654"/>
      <c r="I28" s="654"/>
      <c r="J28" s="654"/>
      <c r="K28" s="654"/>
      <c r="L28" s="654"/>
      <c r="M28" s="654"/>
      <c r="N28" s="654"/>
      <c r="O28" s="654"/>
      <c r="P28" s="654"/>
      <c r="Q28" s="654"/>
      <c r="R28" s="654"/>
      <c r="S28" s="654"/>
      <c r="T28" s="654"/>
      <c r="U28" s="654"/>
      <c r="V28" s="654"/>
      <c r="W28" s="654"/>
      <c r="X28" s="654"/>
      <c r="Y28" s="654"/>
      <c r="Z28" s="654"/>
      <c r="AA28" s="654"/>
      <c r="AB28" s="654"/>
      <c r="AC28" s="654"/>
      <c r="AD28" s="654"/>
      <c r="AE28" s="654"/>
      <c r="AF28" s="654"/>
      <c r="AG28" s="654"/>
      <c r="AH28" s="654"/>
      <c r="AI28" s="654"/>
      <c r="AJ28" s="654"/>
      <c r="AK28" s="654"/>
      <c r="AL28" s="654"/>
      <c r="AM28" s="654"/>
      <c r="AN28" s="654"/>
      <c r="AO28" s="654"/>
      <c r="AP28" s="654"/>
      <c r="AQ28" s="654"/>
      <c r="AR28" s="654"/>
      <c r="AS28" s="654"/>
      <c r="AT28" s="654"/>
      <c r="AU28" s="654"/>
      <c r="AV28" s="654"/>
      <c r="AW28" s="654"/>
      <c r="AX28" s="654"/>
      <c r="AY28" s="654"/>
      <c r="AZ28" s="654"/>
      <c r="BA28" s="654"/>
      <c r="BB28" s="654"/>
      <c r="BC28" s="654"/>
      <c r="BD28" s="654"/>
      <c r="BE28" s="654"/>
      <c r="BF28" s="654"/>
      <c r="BG28" s="654"/>
      <c r="BH28" s="654"/>
      <c r="BI28" s="654"/>
    </row>
    <row r="29" spans="1:61" s="645" customFormat="1" ht="10.5">
      <c r="A29" s="645" t="s">
        <v>159</v>
      </c>
      <c r="B29" s="663">
        <f t="shared" ca="1" si="2"/>
        <v>2.0741158715891177</v>
      </c>
      <c r="C29" s="663">
        <v>0.46847075707263702</v>
      </c>
      <c r="E29" s="654"/>
      <c r="F29" s="654"/>
      <c r="G29" s="654"/>
      <c r="H29" s="654"/>
      <c r="I29" s="654"/>
      <c r="J29" s="654"/>
      <c r="K29" s="654"/>
      <c r="L29" s="654"/>
      <c r="M29" s="654"/>
      <c r="N29" s="654"/>
      <c r="O29" s="654"/>
      <c r="P29" s="654"/>
      <c r="Q29" s="654"/>
      <c r="R29" s="654"/>
      <c r="S29" s="654"/>
      <c r="T29" s="654"/>
      <c r="U29" s="654"/>
      <c r="V29" s="654"/>
      <c r="W29" s="654"/>
      <c r="X29" s="654"/>
      <c r="Y29" s="654"/>
      <c r="Z29" s="654"/>
      <c r="AA29" s="654"/>
      <c r="AB29" s="654"/>
      <c r="AC29" s="654"/>
      <c r="AD29" s="654"/>
      <c r="AE29" s="654"/>
      <c r="AF29" s="654"/>
      <c r="AG29" s="654"/>
      <c r="AH29" s="654"/>
      <c r="AI29" s="654"/>
      <c r="AJ29" s="654"/>
      <c r="AK29" s="654"/>
      <c r="AL29" s="654"/>
      <c r="AM29" s="654"/>
      <c r="AN29" s="654"/>
      <c r="AO29" s="654"/>
      <c r="AP29" s="654"/>
      <c r="AQ29" s="654"/>
      <c r="AR29" s="654"/>
      <c r="AS29" s="654"/>
      <c r="AT29" s="654"/>
      <c r="AU29" s="654"/>
      <c r="AV29" s="654"/>
      <c r="AW29" s="654"/>
      <c r="AX29" s="654"/>
      <c r="AY29" s="654"/>
      <c r="AZ29" s="654"/>
      <c r="BA29" s="654"/>
      <c r="BB29" s="654"/>
      <c r="BC29" s="654"/>
      <c r="BD29" s="654"/>
      <c r="BE29" s="654"/>
      <c r="BF29" s="654"/>
      <c r="BG29" s="654"/>
      <c r="BH29" s="654"/>
      <c r="BI29" s="654"/>
    </row>
    <row r="30" spans="1:61" s="645" customFormat="1" ht="10.5">
      <c r="A30" s="645" t="s">
        <v>160</v>
      </c>
      <c r="B30" s="663">
        <f t="shared" ca="1" si="2"/>
        <v>1.1571671207138379</v>
      </c>
      <c r="C30" s="663">
        <v>-1.0454296791272999</v>
      </c>
      <c r="E30" s="654"/>
      <c r="F30" s="654"/>
      <c r="G30" s="654"/>
      <c r="H30" s="654"/>
      <c r="I30" s="654"/>
      <c r="J30" s="654"/>
      <c r="K30" s="654"/>
      <c r="L30" s="654"/>
      <c r="M30" s="654"/>
      <c r="N30" s="654"/>
      <c r="O30" s="654"/>
      <c r="P30" s="654"/>
      <c r="Q30" s="654"/>
      <c r="R30" s="654"/>
      <c r="S30" s="654"/>
      <c r="T30" s="654"/>
      <c r="U30" s="654"/>
      <c r="V30" s="654"/>
      <c r="W30" s="654"/>
      <c r="X30" s="654"/>
      <c r="Y30" s="654"/>
      <c r="Z30" s="654"/>
      <c r="AA30" s="654"/>
      <c r="AB30" s="654"/>
      <c r="AC30" s="654"/>
      <c r="AD30" s="654"/>
      <c r="AE30" s="654"/>
      <c r="AF30" s="654"/>
      <c r="AG30" s="654"/>
      <c r="AH30" s="654"/>
      <c r="AI30" s="654"/>
      <c r="AJ30" s="654"/>
      <c r="AK30" s="654"/>
      <c r="AL30" s="654"/>
      <c r="AM30" s="654"/>
      <c r="AN30" s="654"/>
      <c r="AO30" s="654"/>
      <c r="AP30" s="654"/>
      <c r="AQ30" s="654"/>
      <c r="AR30" s="654"/>
      <c r="AS30" s="654"/>
      <c r="AT30" s="654"/>
      <c r="AU30" s="654"/>
      <c r="AV30" s="654"/>
      <c r="AW30" s="654"/>
      <c r="AX30" s="654"/>
      <c r="AY30" s="654"/>
      <c r="AZ30" s="654"/>
      <c r="BA30" s="654"/>
      <c r="BB30" s="654"/>
      <c r="BC30" s="654"/>
      <c r="BD30" s="654"/>
      <c r="BE30" s="654"/>
      <c r="BF30" s="654"/>
      <c r="BG30" s="654"/>
      <c r="BH30" s="654"/>
      <c r="BI30" s="654"/>
    </row>
    <row r="31" spans="1:61" s="645" customFormat="1" ht="10.5">
      <c r="A31" s="645" t="s">
        <v>161</v>
      </c>
      <c r="B31" s="663">
        <f t="shared" ca="1" si="2"/>
        <v>-1.6299690698094145</v>
      </c>
      <c r="C31" s="663">
        <v>0.35346621875706802</v>
      </c>
      <c r="E31" s="654"/>
      <c r="F31" s="654"/>
      <c r="G31" s="654"/>
      <c r="H31" s="654"/>
      <c r="I31" s="654"/>
      <c r="J31" s="654"/>
      <c r="K31" s="654"/>
      <c r="L31" s="654"/>
      <c r="M31" s="654"/>
      <c r="N31" s="654"/>
      <c r="O31" s="654"/>
      <c r="P31" s="654"/>
      <c r="Q31" s="654"/>
      <c r="R31" s="654"/>
      <c r="S31" s="654"/>
      <c r="T31" s="654"/>
      <c r="U31" s="654"/>
      <c r="V31" s="654"/>
      <c r="W31" s="654"/>
      <c r="X31" s="654"/>
      <c r="Y31" s="654"/>
      <c r="Z31" s="654"/>
      <c r="AA31" s="654"/>
      <c r="AB31" s="654"/>
      <c r="AC31" s="654"/>
      <c r="AD31" s="654"/>
      <c r="AE31" s="654"/>
      <c r="AF31" s="654"/>
      <c r="AG31" s="654"/>
      <c r="AH31" s="654"/>
      <c r="AI31" s="654"/>
      <c r="AJ31" s="654"/>
      <c r="AK31" s="654"/>
      <c r="AL31" s="654"/>
      <c r="AM31" s="654"/>
      <c r="AN31" s="654"/>
      <c r="AO31" s="654"/>
      <c r="AP31" s="654"/>
      <c r="AQ31" s="654"/>
      <c r="AR31" s="654"/>
      <c r="AS31" s="654"/>
      <c r="AT31" s="654"/>
      <c r="AU31" s="654"/>
      <c r="AV31" s="654"/>
      <c r="AW31" s="654"/>
      <c r="AX31" s="654"/>
      <c r="AY31" s="654"/>
      <c r="AZ31" s="654"/>
      <c r="BA31" s="654"/>
      <c r="BB31" s="654"/>
      <c r="BC31" s="654"/>
      <c r="BD31" s="654"/>
      <c r="BE31" s="654"/>
      <c r="BF31" s="654"/>
      <c r="BG31" s="654"/>
      <c r="BH31" s="654"/>
      <c r="BI31" s="654"/>
    </row>
    <row r="32" spans="1:61" s="645" customFormat="1" ht="10.5">
      <c r="A32" s="645" t="s">
        <v>162</v>
      </c>
      <c r="B32" s="663">
        <f t="shared" ca="1" si="2"/>
        <v>-2.2812446416040388</v>
      </c>
      <c r="C32" s="663">
        <v>-0.75943163218754595</v>
      </c>
      <c r="Q32" s="654"/>
      <c r="R32" s="654"/>
      <c r="S32" s="654"/>
      <c r="T32" s="654"/>
      <c r="U32" s="654"/>
      <c r="V32" s="654"/>
      <c r="W32" s="654"/>
      <c r="X32" s="654"/>
      <c r="Y32" s="654"/>
      <c r="Z32" s="654"/>
      <c r="AA32" s="654"/>
      <c r="AB32" s="654"/>
      <c r="AC32" s="654"/>
      <c r="AD32" s="654"/>
      <c r="AE32" s="654"/>
      <c r="AF32" s="654"/>
      <c r="AG32" s="654"/>
      <c r="AH32" s="654"/>
      <c r="AI32" s="654"/>
      <c r="AJ32" s="654"/>
      <c r="AK32" s="654"/>
      <c r="AL32" s="654"/>
      <c r="AM32" s="654"/>
      <c r="AN32" s="654"/>
      <c r="AO32" s="654"/>
      <c r="AP32" s="654"/>
      <c r="AQ32" s="654"/>
      <c r="AR32" s="654"/>
      <c r="AS32" s="654"/>
      <c r="AT32" s="654"/>
    </row>
    <row r="33" spans="1:105" s="645" customFormat="1" ht="10.5">
      <c r="A33" s="645" t="s">
        <v>163</v>
      </c>
      <c r="B33" s="663">
        <f t="shared" ca="1" si="2"/>
        <v>-0.20131174383028513</v>
      </c>
      <c r="C33" s="663">
        <v>1.0994497822682801</v>
      </c>
      <c r="Q33" s="654"/>
      <c r="R33" s="654"/>
      <c r="S33" s="654"/>
      <c r="T33" s="654"/>
      <c r="U33" s="654"/>
      <c r="V33" s="654"/>
      <c r="W33" s="654"/>
      <c r="X33" s="654"/>
      <c r="Y33" s="654"/>
      <c r="Z33" s="654"/>
      <c r="AA33" s="654"/>
      <c r="AB33" s="654"/>
      <c r="AC33" s="654"/>
      <c r="AD33" s="654"/>
      <c r="AE33" s="654"/>
      <c r="AF33" s="654"/>
      <c r="AG33" s="654"/>
      <c r="AH33" s="654"/>
      <c r="AI33" s="654"/>
      <c r="AJ33" s="654"/>
      <c r="AK33" s="654"/>
      <c r="AL33" s="654"/>
      <c r="AM33" s="654"/>
      <c r="AN33" s="654"/>
      <c r="AO33" s="654"/>
      <c r="AP33" s="654"/>
      <c r="AQ33" s="654"/>
      <c r="AR33" s="654"/>
      <c r="AS33" s="654"/>
      <c r="AT33" s="654"/>
    </row>
    <row r="34" spans="1:105" s="645" customFormat="1" ht="10.5">
      <c r="A34" s="645" t="s">
        <v>164</v>
      </c>
      <c r="B34" s="663">
        <f t="shared" ca="1" si="2"/>
        <v>-0.77444760484738429</v>
      </c>
      <c r="C34" s="663">
        <v>-0.59926721663600402</v>
      </c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654"/>
      <c r="AB34" s="654"/>
      <c r="AC34" s="654"/>
      <c r="AD34" s="654"/>
      <c r="AE34" s="654"/>
      <c r="AF34" s="654"/>
      <c r="AG34" s="654"/>
      <c r="AH34" s="654"/>
      <c r="AI34" s="654"/>
      <c r="AJ34" s="654"/>
      <c r="AK34" s="654"/>
      <c r="AL34" s="654"/>
      <c r="AM34" s="654"/>
      <c r="AN34" s="654"/>
      <c r="AO34" s="654"/>
      <c r="AP34" s="654"/>
      <c r="AQ34" s="654"/>
      <c r="AR34" s="654"/>
      <c r="AS34" s="654"/>
      <c r="AT34" s="654"/>
    </row>
    <row r="35" spans="1:105" s="645" customFormat="1" ht="10.5">
      <c r="A35" s="645" t="s">
        <v>165</v>
      </c>
      <c r="B35" s="663">
        <f t="shared" ca="1" si="2"/>
        <v>-0.87012721374853741</v>
      </c>
      <c r="C35" s="663">
        <v>-0.92866040227587499</v>
      </c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54"/>
      <c r="AB35" s="654"/>
      <c r="AC35" s="654"/>
      <c r="AD35" s="654"/>
      <c r="AE35" s="654"/>
      <c r="AF35" s="654"/>
      <c r="AG35" s="654"/>
      <c r="AH35" s="654"/>
      <c r="AI35" s="654"/>
      <c r="AJ35" s="654"/>
      <c r="AK35" s="654"/>
      <c r="AL35" s="654"/>
      <c r="AM35" s="654"/>
      <c r="AN35" s="654"/>
      <c r="AO35" s="654"/>
      <c r="AP35" s="654"/>
      <c r="AQ35" s="654"/>
      <c r="AR35" s="654"/>
      <c r="AS35" s="654"/>
      <c r="AT35" s="654"/>
    </row>
    <row r="36" spans="1:105" s="645" customFormat="1" ht="10.5">
      <c r="A36" s="645" t="s">
        <v>166</v>
      </c>
      <c r="B36" s="663">
        <f t="shared" ca="1" si="2"/>
        <v>0.747716393640527</v>
      </c>
      <c r="C36" s="663">
        <v>1.01489357091142</v>
      </c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54"/>
      <c r="AB36" s="654"/>
      <c r="AC36" s="654"/>
      <c r="AD36" s="654"/>
      <c r="AE36" s="654"/>
      <c r="AF36" s="654"/>
      <c r="AG36" s="654"/>
      <c r="AH36" s="654"/>
      <c r="AI36" s="654"/>
      <c r="AJ36" s="654"/>
      <c r="AK36" s="654"/>
      <c r="AL36" s="654"/>
      <c r="AM36" s="654"/>
      <c r="AN36" s="654"/>
      <c r="AO36" s="654"/>
      <c r="AP36" s="654"/>
      <c r="AQ36" s="654"/>
      <c r="AR36" s="654"/>
      <c r="AS36" s="654"/>
      <c r="AT36" s="654"/>
    </row>
    <row r="37" spans="1:105" s="645" customFormat="1" ht="10.5">
      <c r="A37" s="645" t="s">
        <v>167</v>
      </c>
      <c r="C37" s="663"/>
      <c r="Q37" s="654"/>
      <c r="R37" s="654"/>
      <c r="S37" s="654"/>
      <c r="T37" s="654"/>
      <c r="U37" s="654"/>
      <c r="V37" s="654"/>
      <c r="W37" s="654"/>
      <c r="X37" s="654"/>
      <c r="Y37" s="654"/>
      <c r="Z37" s="654"/>
      <c r="AA37" s="654"/>
      <c r="AB37" s="654"/>
      <c r="AC37" s="654"/>
      <c r="AD37" s="654"/>
      <c r="AE37" s="654"/>
      <c r="AF37" s="654"/>
      <c r="AG37" s="654"/>
      <c r="AH37" s="654"/>
      <c r="AI37" s="654"/>
      <c r="AJ37" s="654"/>
      <c r="AK37" s="654"/>
      <c r="AL37" s="654"/>
      <c r="AM37" s="654"/>
      <c r="AN37" s="654"/>
      <c r="AO37" s="654"/>
      <c r="AP37" s="654"/>
      <c r="AQ37" s="654"/>
      <c r="AR37" s="654"/>
      <c r="AS37" s="654"/>
      <c r="AT37" s="654"/>
    </row>
    <row r="38" spans="1:105" s="645" customFormat="1" ht="10.5">
      <c r="A38" s="645" t="s">
        <v>167</v>
      </c>
      <c r="C38" s="663"/>
      <c r="Q38" s="654"/>
      <c r="R38" s="654"/>
      <c r="S38" s="654"/>
      <c r="T38" s="654"/>
      <c r="U38" s="654"/>
      <c r="V38" s="654"/>
      <c r="W38" s="654"/>
      <c r="X38" s="654"/>
      <c r="Y38" s="654"/>
      <c r="Z38" s="654"/>
      <c r="AA38" s="654"/>
      <c r="AB38" s="654"/>
      <c r="AC38" s="654"/>
      <c r="AD38" s="654"/>
      <c r="AE38" s="654"/>
      <c r="AF38" s="654"/>
      <c r="AG38" s="654"/>
      <c r="AH38" s="654"/>
      <c r="AI38" s="654"/>
      <c r="AJ38" s="654"/>
      <c r="AK38" s="654"/>
      <c r="AL38" s="654"/>
      <c r="AM38" s="654"/>
      <c r="AN38" s="654"/>
      <c r="AO38" s="654"/>
      <c r="AP38" s="654"/>
      <c r="AQ38" s="654"/>
      <c r="AR38" s="654"/>
      <c r="AS38" s="654"/>
      <c r="AT38" s="654"/>
    </row>
    <row r="39" spans="1:105" s="645" customFormat="1" ht="10.5">
      <c r="Q39" s="654"/>
      <c r="R39" s="654"/>
      <c r="S39" s="654"/>
      <c r="T39" s="654"/>
      <c r="U39" s="654"/>
      <c r="V39" s="654"/>
      <c r="W39" s="654"/>
      <c r="X39" s="654"/>
      <c r="Y39" s="654"/>
      <c r="Z39" s="654"/>
      <c r="AA39" s="654"/>
      <c r="AB39" s="654"/>
      <c r="AC39" s="654"/>
      <c r="AD39" s="654"/>
      <c r="AE39" s="654"/>
      <c r="AF39" s="654"/>
      <c r="AG39" s="654"/>
      <c r="AH39" s="654"/>
      <c r="AI39" s="654"/>
      <c r="AJ39" s="654"/>
      <c r="AK39" s="654"/>
      <c r="AL39" s="654"/>
      <c r="AM39" s="654"/>
      <c r="AN39" s="654"/>
      <c r="AO39" s="654"/>
      <c r="AP39" s="654"/>
      <c r="AQ39" s="654"/>
      <c r="AR39" s="654"/>
      <c r="AS39" s="654"/>
      <c r="AT39" s="654"/>
    </row>
    <row r="40" spans="1:105" s="645" customFormat="1" ht="10.5">
      <c r="S40" s="648">
        <f>+Parameters!B22</f>
        <v>0.1</v>
      </c>
    </row>
    <row r="42" spans="1:105" s="647" customFormat="1" ht="67.5" customHeight="1">
      <c r="B42" s="664" t="str">
        <f>+Parameters!A9</f>
        <v>Rate of social time preference (% py)</v>
      </c>
      <c r="C42" s="664" t="str">
        <f>+Parameters!A10</f>
        <v>Elasticity of MU of consumption (set)</v>
      </c>
      <c r="D42" s="664" t="str">
        <f>+Parameters!A11</f>
        <v>Damage coefficient on temperature</v>
      </c>
      <c r="E42" s="664" t="str">
        <f>+Parameters!A12</f>
        <v>Damage coefficient on temperature squared</v>
      </c>
      <c r="F42" s="664" t="str">
        <f>+Parameters!A13</f>
        <v>Exponent on damages</v>
      </c>
      <c r="G42" s="664" t="str">
        <f>+Parameters!A14</f>
        <v>Price backstop technology (2005 US 000 $ per tC)</v>
      </c>
      <c r="H42" s="664" t="str">
        <f>+Parameters!A15</f>
        <v>Exponent of control cost function</v>
      </c>
      <c r="I42" s="664" t="str">
        <f>+Parameters!A16</f>
        <v xml:space="preserve">Backstop inflection year </v>
      </c>
      <c r="J42" s="664" t="str">
        <f>+Parameters!A17</f>
        <v>Maximum carbon resources (GtC)</v>
      </c>
      <c r="K42" s="664" t="str">
        <f>+Parameters!A18</f>
        <v>Equilibrium temperature increase for CO2 doubling</v>
      </c>
      <c r="L42" s="664" t="str">
        <f>+Parameters!A19</f>
        <v>Decline rate TFP (per decade)</v>
      </c>
      <c r="M42" s="664" t="str">
        <f>+Parameters!A20</f>
        <v>TFP convergence rate (per decade)</v>
      </c>
      <c r="N42" s="664" t="str">
        <f>+Parameters!A21</f>
        <v>Long run growth rate (per year)</v>
      </c>
      <c r="O42" s="664" t="str">
        <f>+Parameters!A22</f>
        <v>Decline rate sigma growth (per decade)</v>
      </c>
      <c r="P42" s="664" t="str">
        <f>+Parameters!A23</f>
        <v>Trend sigma growth (per year)</v>
      </c>
      <c r="Q42" s="664" t="str">
        <f>+Parameters!A24</f>
        <v>Uncertainty for frontier (US) TFP</v>
      </c>
      <c r="R42" s="664" t="str">
        <f>+Parameters!A25</f>
        <v>Adjustment rates for SLR (multiplicative)</v>
      </c>
      <c r="S42" s="664" t="str">
        <f>+Parameters!A26</f>
        <v>Random threshold temperature for melt SLR (m)</v>
      </c>
      <c r="T42" s="664" t="str">
        <f>+Parameters!A27</f>
        <v>Population uncertainty (factor for 2200)</v>
      </c>
      <c r="U42" s="664" t="str">
        <f>+Parameters!A28</f>
        <v>Carbon cycle adjustment coefficient</v>
      </c>
      <c r="V42" s="664" t="str">
        <f>+Parameters!A29</f>
        <v>Damage rate at threshold for catastrophic damages</v>
      </c>
      <c r="W42" s="664" t="str">
        <f>+Parameters!A30</f>
        <v>Convergence uncertainty</v>
      </c>
    </row>
    <row r="43" spans="1:105" s="647" customFormat="1" ht="11">
      <c r="A43" s="665"/>
      <c r="B43" s="652">
        <v>2005</v>
      </c>
      <c r="C43" s="652">
        <f t="shared" ref="C43:V43" si="5">+B43+10</f>
        <v>2015</v>
      </c>
      <c r="D43" s="652">
        <f t="shared" si="5"/>
        <v>2025</v>
      </c>
      <c r="E43" s="652">
        <f t="shared" si="5"/>
        <v>2035</v>
      </c>
      <c r="F43" s="652">
        <f t="shared" si="5"/>
        <v>2045</v>
      </c>
      <c r="G43" s="652">
        <f t="shared" si="5"/>
        <v>2055</v>
      </c>
      <c r="H43" s="652">
        <f t="shared" si="5"/>
        <v>2065</v>
      </c>
      <c r="I43" s="652">
        <f t="shared" si="5"/>
        <v>2075</v>
      </c>
      <c r="J43" s="652">
        <f t="shared" si="5"/>
        <v>2085</v>
      </c>
      <c r="K43" s="652">
        <f t="shared" si="5"/>
        <v>2095</v>
      </c>
      <c r="L43" s="652">
        <f t="shared" si="5"/>
        <v>2105</v>
      </c>
      <c r="M43" s="652">
        <f t="shared" si="5"/>
        <v>2115</v>
      </c>
      <c r="N43" s="652">
        <f t="shared" si="5"/>
        <v>2125</v>
      </c>
      <c r="O43" s="652">
        <f t="shared" si="5"/>
        <v>2135</v>
      </c>
      <c r="P43" s="652">
        <f t="shared" si="5"/>
        <v>2145</v>
      </c>
      <c r="Q43" s="652">
        <f t="shared" si="5"/>
        <v>2155</v>
      </c>
      <c r="R43" s="652">
        <f t="shared" si="5"/>
        <v>2165</v>
      </c>
      <c r="S43" s="652">
        <f t="shared" si="5"/>
        <v>2175</v>
      </c>
      <c r="T43" s="652">
        <f t="shared" si="5"/>
        <v>2185</v>
      </c>
      <c r="U43" s="652">
        <f t="shared" si="5"/>
        <v>2195</v>
      </c>
      <c r="V43" s="652">
        <f t="shared" si="5"/>
        <v>2205</v>
      </c>
      <c r="W43" s="652">
        <f t="shared" ref="W43:AH43" si="6">+V43+10</f>
        <v>2215</v>
      </c>
      <c r="X43" s="652">
        <f t="shared" si="6"/>
        <v>2225</v>
      </c>
      <c r="Y43" s="652">
        <f t="shared" si="6"/>
        <v>2235</v>
      </c>
      <c r="Z43" s="652">
        <f t="shared" si="6"/>
        <v>2245</v>
      </c>
      <c r="AA43" s="652">
        <f t="shared" si="6"/>
        <v>2255</v>
      </c>
      <c r="AB43" s="652">
        <f t="shared" si="6"/>
        <v>2265</v>
      </c>
      <c r="AC43" s="652">
        <f t="shared" si="6"/>
        <v>2275</v>
      </c>
      <c r="AD43" s="652">
        <f t="shared" si="6"/>
        <v>2285</v>
      </c>
      <c r="AE43" s="652">
        <f t="shared" si="6"/>
        <v>2295</v>
      </c>
      <c r="AF43" s="652">
        <f t="shared" si="6"/>
        <v>2305</v>
      </c>
      <c r="AG43" s="652">
        <f t="shared" si="6"/>
        <v>2315</v>
      </c>
      <c r="AH43" s="652">
        <f t="shared" si="6"/>
        <v>2325</v>
      </c>
      <c r="AI43" s="652">
        <f t="shared" ref="AI43:BN43" si="7">+AH43+10</f>
        <v>2335</v>
      </c>
      <c r="AJ43" s="652">
        <f t="shared" si="7"/>
        <v>2345</v>
      </c>
      <c r="AK43" s="652">
        <f t="shared" si="7"/>
        <v>2355</v>
      </c>
      <c r="AL43" s="652">
        <f t="shared" si="7"/>
        <v>2365</v>
      </c>
      <c r="AM43" s="652">
        <f t="shared" si="7"/>
        <v>2375</v>
      </c>
      <c r="AN43" s="652">
        <f t="shared" si="7"/>
        <v>2385</v>
      </c>
      <c r="AO43" s="652">
        <f t="shared" si="7"/>
        <v>2395</v>
      </c>
      <c r="AP43" s="652">
        <f t="shared" si="7"/>
        <v>2405</v>
      </c>
      <c r="AQ43" s="652">
        <f t="shared" si="7"/>
        <v>2415</v>
      </c>
      <c r="AR43" s="652">
        <f t="shared" si="7"/>
        <v>2425</v>
      </c>
      <c r="AS43" s="652">
        <f t="shared" si="7"/>
        <v>2435</v>
      </c>
      <c r="AT43" s="652">
        <f t="shared" si="7"/>
        <v>2445</v>
      </c>
      <c r="AU43" s="652">
        <f t="shared" si="7"/>
        <v>2455</v>
      </c>
      <c r="AV43" s="652">
        <f t="shared" si="7"/>
        <v>2465</v>
      </c>
      <c r="AW43" s="652">
        <f t="shared" si="7"/>
        <v>2475</v>
      </c>
      <c r="AX43" s="652">
        <f t="shared" si="7"/>
        <v>2485</v>
      </c>
      <c r="AY43" s="652">
        <f t="shared" si="7"/>
        <v>2495</v>
      </c>
      <c r="AZ43" s="652">
        <f t="shared" si="7"/>
        <v>2505</v>
      </c>
      <c r="BA43" s="652">
        <f t="shared" si="7"/>
        <v>2515</v>
      </c>
      <c r="BB43" s="652">
        <f t="shared" si="7"/>
        <v>2525</v>
      </c>
      <c r="BC43" s="652">
        <f t="shared" si="7"/>
        <v>2535</v>
      </c>
      <c r="BD43" s="652">
        <f t="shared" si="7"/>
        <v>2545</v>
      </c>
      <c r="BE43" s="652">
        <f t="shared" si="7"/>
        <v>2555</v>
      </c>
      <c r="BF43" s="652">
        <f t="shared" si="7"/>
        <v>2565</v>
      </c>
      <c r="BG43" s="652">
        <f t="shared" si="7"/>
        <v>2575</v>
      </c>
      <c r="BH43" s="652">
        <f t="shared" si="7"/>
        <v>2585</v>
      </c>
      <c r="BI43" s="652">
        <f t="shared" si="7"/>
        <v>2595</v>
      </c>
      <c r="BJ43" s="652">
        <f t="shared" si="7"/>
        <v>2605</v>
      </c>
      <c r="BK43" s="652">
        <f t="shared" si="7"/>
        <v>2615</v>
      </c>
      <c r="BL43" s="652">
        <f t="shared" si="7"/>
        <v>2625</v>
      </c>
      <c r="BM43" s="652">
        <f t="shared" si="7"/>
        <v>2635</v>
      </c>
      <c r="BN43" s="652">
        <f t="shared" si="7"/>
        <v>2645</v>
      </c>
      <c r="BO43" s="652">
        <f t="shared" ref="BO43:CY43" si="8">+BN43+10</f>
        <v>2655</v>
      </c>
      <c r="BP43" s="652">
        <f t="shared" si="8"/>
        <v>2665</v>
      </c>
      <c r="BQ43" s="652">
        <f t="shared" si="8"/>
        <v>2675</v>
      </c>
      <c r="BR43" s="652">
        <f t="shared" si="8"/>
        <v>2685</v>
      </c>
      <c r="BS43" s="652">
        <f t="shared" si="8"/>
        <v>2695</v>
      </c>
      <c r="BT43" s="652">
        <f t="shared" si="8"/>
        <v>2705</v>
      </c>
      <c r="BU43" s="652">
        <f t="shared" si="8"/>
        <v>2715</v>
      </c>
      <c r="BV43" s="652">
        <f t="shared" si="8"/>
        <v>2725</v>
      </c>
      <c r="BW43" s="652">
        <f t="shared" si="8"/>
        <v>2735</v>
      </c>
      <c r="BX43" s="652">
        <f t="shared" si="8"/>
        <v>2745</v>
      </c>
      <c r="BY43" s="652">
        <f t="shared" si="8"/>
        <v>2755</v>
      </c>
      <c r="BZ43" s="652">
        <f t="shared" si="8"/>
        <v>2765</v>
      </c>
      <c r="CA43" s="652">
        <f t="shared" si="8"/>
        <v>2775</v>
      </c>
      <c r="CB43" s="652">
        <f t="shared" si="8"/>
        <v>2785</v>
      </c>
      <c r="CC43" s="652">
        <f t="shared" si="8"/>
        <v>2795</v>
      </c>
      <c r="CD43" s="652">
        <f t="shared" si="8"/>
        <v>2805</v>
      </c>
      <c r="CE43" s="652">
        <f t="shared" si="8"/>
        <v>2815</v>
      </c>
      <c r="CF43" s="652">
        <f t="shared" si="8"/>
        <v>2825</v>
      </c>
      <c r="CG43" s="652">
        <f t="shared" si="8"/>
        <v>2835</v>
      </c>
      <c r="CH43" s="652">
        <f t="shared" si="8"/>
        <v>2845</v>
      </c>
      <c r="CI43" s="652">
        <f t="shared" si="8"/>
        <v>2855</v>
      </c>
      <c r="CJ43" s="652">
        <f t="shared" si="8"/>
        <v>2865</v>
      </c>
      <c r="CK43" s="652">
        <f t="shared" si="8"/>
        <v>2875</v>
      </c>
      <c r="CL43" s="652">
        <f t="shared" si="8"/>
        <v>2885</v>
      </c>
      <c r="CM43" s="652">
        <f t="shared" si="8"/>
        <v>2895</v>
      </c>
      <c r="CN43" s="652">
        <f t="shared" si="8"/>
        <v>2905</v>
      </c>
      <c r="CO43" s="652">
        <f t="shared" si="8"/>
        <v>2915</v>
      </c>
      <c r="CP43" s="652">
        <f t="shared" si="8"/>
        <v>2925</v>
      </c>
      <c r="CQ43" s="652">
        <f t="shared" si="8"/>
        <v>2935</v>
      </c>
      <c r="CR43" s="652">
        <f t="shared" si="8"/>
        <v>2945</v>
      </c>
      <c r="CS43" s="652">
        <f t="shared" si="8"/>
        <v>2955</v>
      </c>
      <c r="CT43" s="652">
        <f t="shared" si="8"/>
        <v>2965</v>
      </c>
      <c r="CU43" s="652">
        <f t="shared" si="8"/>
        <v>2975</v>
      </c>
      <c r="CV43" s="652">
        <f t="shared" si="8"/>
        <v>2985</v>
      </c>
      <c r="CW43" s="652">
        <f t="shared" si="8"/>
        <v>2995</v>
      </c>
      <c r="CX43" s="652">
        <f t="shared" si="8"/>
        <v>3005</v>
      </c>
      <c r="CY43" s="652">
        <f t="shared" si="8"/>
        <v>3015</v>
      </c>
      <c r="CZ43" s="652"/>
      <c r="DA43" s="652"/>
    </row>
    <row r="44" spans="1:105" s="648" customFormat="1" ht="10.5">
      <c r="A44" s="648" t="s">
        <v>168</v>
      </c>
      <c r="B44" s="648">
        <f>+Parameters!B9</f>
        <v>1.4999999999999999E-2</v>
      </c>
      <c r="C44" s="648">
        <f>+Parameters!B10</f>
        <v>1.5</v>
      </c>
      <c r="D44" s="648">
        <f>+Parameters!B11</f>
        <v>1.75438019516161E-3</v>
      </c>
      <c r="E44" s="648">
        <f>+Parameters!B12</f>
        <v>2.2592107531775201E-3</v>
      </c>
      <c r="F44" s="648">
        <f>+Parameters!B13</f>
        <v>2</v>
      </c>
      <c r="G44" s="648">
        <f>+Parameters!B14</f>
        <v>1.2</v>
      </c>
      <c r="H44" s="648">
        <f>+Parameters!B15</f>
        <v>2.8</v>
      </c>
      <c r="I44" s="648">
        <f>+Parameters!B16</f>
        <v>2250</v>
      </c>
      <c r="J44" s="648">
        <f>+Parameters!B17</f>
        <v>6000</v>
      </c>
      <c r="K44" s="648">
        <f>+Parameters!B18</f>
        <v>3.2</v>
      </c>
      <c r="L44" s="648">
        <f>+Parameters!B19</f>
        <v>0.1</v>
      </c>
      <c r="M44" s="648">
        <f>+Parameters!B20</f>
        <v>0.1</v>
      </c>
      <c r="N44" s="648">
        <f>+Parameters!B21</f>
        <v>3.3E-3</v>
      </c>
      <c r="O44" s="648">
        <f>+Parameters!B22</f>
        <v>0.1</v>
      </c>
      <c r="P44" s="648">
        <f>+Parameters!B23</f>
        <v>-2.5000000000000001E-3</v>
      </c>
      <c r="Q44" s="648">
        <f>+Parameters!B24</f>
        <v>0</v>
      </c>
      <c r="R44" s="648">
        <f>+Parameters!B25</f>
        <v>1</v>
      </c>
      <c r="S44" s="648">
        <f>+Parameters!B26</f>
        <v>0</v>
      </c>
      <c r="T44" s="648">
        <f>+Parameters!B27</f>
        <v>1</v>
      </c>
      <c r="U44" s="648">
        <f>+Parameters!B28</f>
        <v>12</v>
      </c>
      <c r="V44" s="648">
        <f>+Parameters!B29</f>
        <v>0</v>
      </c>
      <c r="W44" s="648">
        <f>+Parameters!B30</f>
        <v>0</v>
      </c>
    </row>
    <row r="45" spans="1:105" s="649" customFormat="1" ht="10.5">
      <c r="A45" s="649" t="str">
        <f>+Global!A34</f>
        <v>Population (millions)</v>
      </c>
      <c r="B45" s="649">
        <f>+Global!B34</f>
        <v>6410.8916214811807</v>
      </c>
      <c r="C45" s="649">
        <f>+Global!C34</f>
        <v>7182.9956289201364</v>
      </c>
      <c r="D45" s="649">
        <f>+Global!D34</f>
        <v>7868.2302650287311</v>
      </c>
      <c r="E45" s="649">
        <f>+Global!E34</f>
        <v>8397.5753251317292</v>
      </c>
      <c r="F45" s="649">
        <f>+Global!F34</f>
        <v>8788.5836504763938</v>
      </c>
      <c r="G45" s="649">
        <f>+Global!G34</f>
        <v>8922.3413886935905</v>
      </c>
      <c r="H45" s="649">
        <f>+Global!H34</f>
        <v>8924.7180531038539</v>
      </c>
      <c r="I45" s="649">
        <f>+Global!I34</f>
        <v>8932.8387752622875</v>
      </c>
      <c r="J45" s="649">
        <f>+Global!J34</f>
        <v>8946.726034849693</v>
      </c>
      <c r="K45" s="649">
        <f>+Global!K34</f>
        <v>8966.4087942738151</v>
      </c>
      <c r="L45" s="649">
        <f>+Global!L34</f>
        <v>8939.534386111307</v>
      </c>
      <c r="M45" s="649">
        <f>+Global!M34</f>
        <v>8862.7748533697068</v>
      </c>
      <c r="N45" s="649">
        <f>+Global!N34</f>
        <v>8787.3831912107089</v>
      </c>
      <c r="O45" s="649">
        <f>+Global!O34</f>
        <v>8713.3367090625343</v>
      </c>
      <c r="P45" s="649">
        <f>+Global!P34</f>
        <v>8640.6131554708427</v>
      </c>
      <c r="Q45" s="649">
        <f>+Global!Q34</f>
        <v>8569.1907093461468</v>
      </c>
      <c r="R45" s="649">
        <f>+Global!R34</f>
        <v>8499.0479713925197</v>
      </c>
      <c r="S45" s="649">
        <f>+Global!S34</f>
        <v>8430.1639557138024</v>
      </c>
      <c r="T45" s="649">
        <f>+Global!T34</f>
        <v>8362.5180815935746</v>
      </c>
      <c r="U45" s="649">
        <f>+Global!U34</f>
        <v>8296.0901654452337</v>
      </c>
      <c r="V45" s="649">
        <f>+Global!V34</f>
        <v>8278.1344289194276</v>
      </c>
      <c r="W45" s="649">
        <f>+Global!W34</f>
        <v>8307.9335523918435</v>
      </c>
      <c r="X45" s="649">
        <f>+Global!X34</f>
        <v>8353.0483441793767</v>
      </c>
      <c r="Y45" s="649">
        <f>+Global!Y34</f>
        <v>8398.4126022836281</v>
      </c>
      <c r="Z45" s="649">
        <f>+Global!Z34</f>
        <v>8444.0277330360459</v>
      </c>
      <c r="AA45" s="649">
        <f>+Global!AA34</f>
        <v>8489.8951508556875</v>
      </c>
      <c r="AB45" s="649">
        <f>+Global!AB34</f>
        <v>8536.0162782966654</v>
      </c>
      <c r="AC45" s="649">
        <f>+Global!AC34</f>
        <v>8582.3925460958853</v>
      </c>
      <c r="AD45" s="649">
        <f>+Global!AD34</f>
        <v>8629.0253932210489</v>
      </c>
      <c r="AE45" s="649">
        <f>+Global!AE34</f>
        <v>8675.9162669189682</v>
      </c>
      <c r="AF45" s="649">
        <f>+Global!AF34</f>
        <v>8699.4589182731106</v>
      </c>
      <c r="AG45" s="649">
        <f>+Global!AG34</f>
        <v>8699.4589182731106</v>
      </c>
      <c r="AH45" s="649">
        <f>+Global!AH34</f>
        <v>8699.4589182731106</v>
      </c>
      <c r="AI45" s="649">
        <f>+Global!AI34</f>
        <v>8699.4589182731106</v>
      </c>
      <c r="AJ45" s="649">
        <f>+Global!AJ34</f>
        <v>8699.4589182731106</v>
      </c>
      <c r="AK45" s="649">
        <f>+Global!AK34</f>
        <v>8699.4589182731106</v>
      </c>
      <c r="AL45" s="649">
        <f>+Global!AL34</f>
        <v>8699.4589182731106</v>
      </c>
      <c r="AM45" s="649">
        <f>+Global!AM34</f>
        <v>8699.4589182731106</v>
      </c>
      <c r="AN45" s="649">
        <f>+Global!AN34</f>
        <v>8699.4589182731106</v>
      </c>
      <c r="AO45" s="649">
        <f>+Global!AO34</f>
        <v>8699.4589182731106</v>
      </c>
      <c r="AP45" s="649">
        <f>+Global!AP34</f>
        <v>8699.4589182731106</v>
      </c>
      <c r="AQ45" s="649">
        <f>+Global!AQ34</f>
        <v>8699.4589182731106</v>
      </c>
      <c r="AR45" s="649">
        <f>+Global!AR34</f>
        <v>8699.4589182731106</v>
      </c>
      <c r="AS45" s="649">
        <f>+Global!AS34</f>
        <v>8699.4589182731106</v>
      </c>
      <c r="AT45" s="649">
        <f>+Global!AT34</f>
        <v>8699.4589182731106</v>
      </c>
      <c r="AU45" s="649">
        <f>+Global!AU34</f>
        <v>8699.4589182731106</v>
      </c>
      <c r="AV45" s="649">
        <f>+Global!AV34</f>
        <v>8699.4589182731106</v>
      </c>
      <c r="AW45" s="649">
        <f>+Global!AW34</f>
        <v>8699.4589182731106</v>
      </c>
      <c r="AX45" s="649">
        <f>+Global!AX34</f>
        <v>8699.4589182731106</v>
      </c>
      <c r="AY45" s="649">
        <f>+Global!AY34</f>
        <v>8699.4589182731106</v>
      </c>
      <c r="AZ45" s="649">
        <f>+Global!AZ34</f>
        <v>8699.4589182731106</v>
      </c>
      <c r="BA45" s="649">
        <f>+Global!BA34</f>
        <v>8699.4589182731106</v>
      </c>
      <c r="BB45" s="649">
        <f>+Global!BB34</f>
        <v>8699.4589182731106</v>
      </c>
      <c r="BC45" s="649">
        <f>+Global!BC34</f>
        <v>8699.4589182731106</v>
      </c>
      <c r="BD45" s="649">
        <f>+Global!BD34</f>
        <v>8699.4589182731106</v>
      </c>
      <c r="BE45" s="649">
        <f>+Global!BE34</f>
        <v>8699.4589182731106</v>
      </c>
      <c r="BF45" s="649">
        <f>+Global!BF34</f>
        <v>8699.4589182731106</v>
      </c>
      <c r="BG45" s="649">
        <f>+Global!BG34</f>
        <v>8699.4589182731106</v>
      </c>
      <c r="BH45" s="649">
        <f>+Global!BH34</f>
        <v>8699.4589182731106</v>
      </c>
      <c r="BI45" s="649">
        <f>+Global!BI34</f>
        <v>8699.4589182731106</v>
      </c>
    </row>
    <row r="46" spans="1:105" s="649" customFormat="1" ht="10.5">
      <c r="A46" s="649" t="s">
        <v>169</v>
      </c>
      <c r="B46" s="649">
        <f>+B14</f>
        <v>1004</v>
      </c>
    </row>
    <row r="47" spans="1:105" s="649" customFormat="1" ht="10.5">
      <c r="A47" s="649" t="str">
        <f>+Global!A42</f>
        <v xml:space="preserve">     Climate damages ($ trillions per year)</v>
      </c>
      <c r="B47" s="649">
        <f>+Global!B42</f>
        <v>8.7272389229838154E-2</v>
      </c>
      <c r="C47" s="649">
        <f>+Global!C42</f>
        <v>0.24561446295493283</v>
      </c>
      <c r="D47" s="649">
        <f>+Global!D42</f>
        <v>0.50434772324992139</v>
      </c>
      <c r="E47" s="649">
        <f>+Global!E42</f>
        <v>0.96390289856270783</v>
      </c>
      <c r="F47" s="649">
        <f>+Global!F42</f>
        <v>1.7012513180853546</v>
      </c>
      <c r="G47" s="649">
        <f>+Global!G42</f>
        <v>2.7733273001862528</v>
      </c>
      <c r="H47" s="649">
        <f>+Global!H42</f>
        <v>4.2503014818374822</v>
      </c>
      <c r="I47" s="649">
        <f>+Global!I42</f>
        <v>6.2343405684292748</v>
      </c>
      <c r="J47" s="649">
        <f>+Global!J42</f>
        <v>8.8142184651367756</v>
      </c>
      <c r="K47" s="649">
        <f>+Global!K42</f>
        <v>12.199560025835069</v>
      </c>
      <c r="L47" s="649">
        <f>+Global!L42</f>
        <v>16.423387745225796</v>
      </c>
      <c r="M47" s="649">
        <f>+Global!M42</f>
        <v>21.523596216440637</v>
      </c>
      <c r="N47" s="649">
        <f>+Global!N42</f>
        <v>27.585984582490596</v>
      </c>
      <c r="O47" s="649">
        <f>+Global!O42</f>
        <v>34.635420865588344</v>
      </c>
      <c r="P47" s="649">
        <f>+Global!P42</f>
        <v>42.747409760855703</v>
      </c>
      <c r="Q47" s="649">
        <f>+Global!Q42</f>
        <v>51.98626540984651</v>
      </c>
      <c r="R47" s="649">
        <f>+Global!R42</f>
        <v>62.408393125096836</v>
      </c>
      <c r="S47" s="649">
        <f>+Global!S42</f>
        <v>74.063212686424663</v>
      </c>
      <c r="T47" s="649">
        <f>+Global!T42</f>
        <v>86.99375210227663</v>
      </c>
      <c r="U47" s="649">
        <f>+Global!U42</f>
        <v>101.23679230898483</v>
      </c>
      <c r="V47" s="649">
        <f>+Global!V42</f>
        <v>117.23686008620484</v>
      </c>
      <c r="W47" s="649">
        <f>+Global!W42</f>
        <v>135.34692018191208</v>
      </c>
      <c r="X47" s="649">
        <f>+Global!X42</f>
        <v>155.57317246422008</v>
      </c>
      <c r="Y47" s="649">
        <f>+Global!Y42</f>
        <v>177.8699996683074</v>
      </c>
      <c r="Z47" s="649">
        <f>+Global!Z42</f>
        <v>202.26060855215133</v>
      </c>
      <c r="AA47" s="649">
        <f>+Global!AA42</f>
        <v>228.6544460065395</v>
      </c>
      <c r="AB47" s="649">
        <f>+Global!AB42</f>
        <v>255.34172056310399</v>
      </c>
      <c r="AC47" s="649">
        <f>+Global!AC42</f>
        <v>280.99174389128984</v>
      </c>
      <c r="AD47" s="649">
        <f>+Global!AD42</f>
        <v>306.57864527429729</v>
      </c>
      <c r="AE47" s="649">
        <f>+Global!AE42</f>
        <v>332.76441846561784</v>
      </c>
      <c r="AF47" s="649">
        <f>+Global!AF42</f>
        <v>359.3162150909402</v>
      </c>
      <c r="AG47" s="649">
        <f>+Global!AG42</f>
        <v>386.15207653015796</v>
      </c>
      <c r="AH47" s="649">
        <f>+Global!AH42</f>
        <v>413.98731827748384</v>
      </c>
      <c r="AI47" s="649">
        <f>+Global!AI42</f>
        <v>443.14004141751548</v>
      </c>
      <c r="AJ47" s="649">
        <f>+Global!AJ42</f>
        <v>473.77207177487344</v>
      </c>
      <c r="AK47" s="649">
        <f>+Global!AK42</f>
        <v>505.98862072568409</v>
      </c>
      <c r="AL47" s="649">
        <f>+Global!AL42</f>
        <v>539.86084145919722</v>
      </c>
      <c r="AM47" s="649">
        <f>+Global!AM42</f>
        <v>575.43877551840524</v>
      </c>
      <c r="AN47" s="649">
        <f>+Global!AN42</f>
        <v>612.75923107717108</v>
      </c>
      <c r="AO47" s="649">
        <f>+Global!AO42</f>
        <v>651.8504661317379</v>
      </c>
      <c r="AP47" s="649">
        <f>+Global!AP42</f>
        <v>692.73481736360327</v>
      </c>
      <c r="AQ47" s="649">
        <f>+Global!AQ42</f>
        <v>735.42998349571462</v>
      </c>
      <c r="AR47" s="649">
        <f>+Global!AR42</f>
        <v>779.94939979897845</v>
      </c>
      <c r="AS47" s="649">
        <f>+Global!AS42</f>
        <v>826.30196892253389</v>
      </c>
      <c r="AT47" s="649">
        <f>+Global!AT42</f>
        <v>874.49130637025337</v>
      </c>
      <c r="AU47" s="649">
        <f>+Global!AU42</f>
        <v>924.51459518288902</v>
      </c>
      <c r="AV47" s="649">
        <f>+Global!AV42</f>
        <v>976.36111213355161</v>
      </c>
      <c r="AW47" s="649">
        <f>+Global!AW42</f>
        <v>1030.0104825207645</v>
      </c>
      <c r="AX47" s="649">
        <f>+Global!AX42</f>
        <v>1085.430743157277</v>
      </c>
      <c r="AY47" s="649">
        <f>+Global!AY42</f>
        <v>1142.5763476632492</v>
      </c>
      <c r="AZ47" s="649">
        <f>+Global!AZ42</f>
        <v>1201.3863402029438</v>
      </c>
      <c r="BA47" s="649">
        <f>+Global!BA42</f>
        <v>1261.7830559759941</v>
      </c>
      <c r="BB47" s="649">
        <f>+Global!BB42</f>
        <v>1323.6718711247745</v>
      </c>
      <c r="BC47" s="649">
        <f>+Global!BC42</f>
        <v>1386.942689712836</v>
      </c>
      <c r="BD47" s="649">
        <f>+Global!BD42</f>
        <v>1451.4739465596713</v>
      </c>
      <c r="BE47" s="649">
        <f>+Global!BE42</f>
        <v>1517.1397800720301</v>
      </c>
      <c r="BF47" s="649">
        <f>+Global!BF42</f>
        <v>1583.8204561213597</v>
      </c>
      <c r="BG47" s="649">
        <f>+Global!BG42</f>
        <v>1651.4147683811316</v>
      </c>
      <c r="BH47" s="649">
        <f>+Global!BH42</f>
        <v>1719.8505808481978</v>
      </c>
      <c r="BI47" s="649">
        <f>+Global!BI42</f>
        <v>1789.0854452661247</v>
      </c>
    </row>
    <row r="48" spans="1:105" s="649" customFormat="1" ht="10.5">
      <c r="A48" s="649" t="str">
        <f>+Global!A45</f>
        <v>Abatement cost ($ trillion)</v>
      </c>
      <c r="B48" s="649">
        <f>+Global!B45</f>
        <v>1.2013015615920426E-9</v>
      </c>
      <c r="C48" s="649">
        <f>+Global!C45</f>
        <v>1.5701660121315354E-9</v>
      </c>
      <c r="D48" s="649">
        <f>+Global!D45</f>
        <v>1.8775042438919092E-9</v>
      </c>
      <c r="E48" s="649">
        <f>+Global!E45</f>
        <v>2.1535366168892775E-9</v>
      </c>
      <c r="F48" s="649">
        <f>+Global!F45</f>
        <v>2.4072810876153633E-9</v>
      </c>
      <c r="G48" s="649">
        <f>+Global!G45</f>
        <v>2.6254649986630678E-9</v>
      </c>
      <c r="H48" s="649">
        <f>+Global!H45</f>
        <v>2.8287051540750142E-9</v>
      </c>
      <c r="I48" s="649">
        <f>+Global!I45</f>
        <v>3.036973754632427E-9</v>
      </c>
      <c r="J48" s="649">
        <f>+Global!J45</f>
        <v>3.2524597274324421E-9</v>
      </c>
      <c r="K48" s="649">
        <f>+Global!K45</f>
        <v>3.4781386222193762E-9</v>
      </c>
      <c r="L48" s="649">
        <f>+Global!L45</f>
        <v>3.727654018550465E-9</v>
      </c>
      <c r="M48" s="649">
        <f>+Global!M45</f>
        <v>4.0466588863016411E-9</v>
      </c>
      <c r="N48" s="649">
        <f>+Global!N45</f>
        <v>4.6293881463789889E-9</v>
      </c>
      <c r="O48" s="649">
        <f>+Global!O45</f>
        <v>6.2163021137612724E-9</v>
      </c>
      <c r="P48" s="649">
        <f>+Global!P45</f>
        <v>1.1891721976679875E-8</v>
      </c>
      <c r="Q48" s="649">
        <f>+Global!Q45</f>
        <v>3.5689446263242414E-8</v>
      </c>
      <c r="R48" s="649">
        <f>+Global!R45</f>
        <v>1.4410511326663241E-7</v>
      </c>
      <c r="S48" s="649">
        <f>+Global!S45</f>
        <v>6.3712600355036929E-7</v>
      </c>
      <c r="T48" s="649">
        <f>+Global!T45</f>
        <v>2.7625125178701847E-6</v>
      </c>
      <c r="U48" s="649">
        <f>+Global!U45</f>
        <v>1.1287593226960455E-5</v>
      </c>
      <c r="V48" s="649">
        <f>+Global!V45</f>
        <v>4.3121910685360933E-5</v>
      </c>
      <c r="W48" s="649">
        <f>+Global!W45</f>
        <v>1.5450246508004817E-4</v>
      </c>
      <c r="X48" s="649">
        <f>+Global!X45</f>
        <v>5.2037262738645134E-4</v>
      </c>
      <c r="Y48" s="649">
        <f>+Global!Y45</f>
        <v>1.6475394440003083E-3</v>
      </c>
      <c r="Z48" s="649">
        <f>+Global!Z45</f>
        <v>4.8944971843340682E-3</v>
      </c>
      <c r="AA48" s="649">
        <f>+Global!AA45</f>
        <v>1.9573923920481011E-2</v>
      </c>
      <c r="AB48" s="649">
        <f>+Global!AB45</f>
        <v>1.2342494478331807</v>
      </c>
      <c r="AC48" s="649">
        <f>+Global!AC45</f>
        <v>0.62809517265243109</v>
      </c>
      <c r="AD48" s="649">
        <f>+Global!AD45</f>
        <v>0.31954877909326257</v>
      </c>
      <c r="AE48" s="649">
        <f>+Global!AE45</f>
        <v>0.16252211462714711</v>
      </c>
      <c r="AF48" s="649">
        <f>+Global!AF45</f>
        <v>8.2469711578538205E-2</v>
      </c>
      <c r="AG48" s="649">
        <f>+Global!AG45</f>
        <v>4.173388974360754E-2</v>
      </c>
      <c r="AH48" s="649">
        <f>+Global!AH45</f>
        <v>2.1096689024089354E-2</v>
      </c>
      <c r="AI48" s="649">
        <f>+Global!AI45</f>
        <v>1.0655683386361206E-2</v>
      </c>
      <c r="AJ48" s="649">
        <f>+Global!AJ45</f>
        <v>5.3783261694395207E-3</v>
      </c>
      <c r="AK48" s="649">
        <f>+Global!AK45</f>
        <v>2.7129764185973727E-3</v>
      </c>
      <c r="AL48" s="649">
        <f>+Global!AL45</f>
        <v>1.3677324291174334E-3</v>
      </c>
      <c r="AM48" s="649">
        <f>+Global!AM45</f>
        <v>6.8917617037031898E-4</v>
      </c>
      <c r="AN48" s="649">
        <f>+Global!AN45</f>
        <v>3.4709485512035131E-4</v>
      </c>
      <c r="AO48" s="649">
        <f>+Global!AO45</f>
        <v>1.7473018765067449E-4</v>
      </c>
      <c r="AP48" s="649">
        <f>+Global!AP45</f>
        <v>8.7922742591276911E-5</v>
      </c>
      <c r="AQ48" s="649">
        <f>+Global!AQ45</f>
        <v>4.4224051231529255E-5</v>
      </c>
      <c r="AR48" s="649">
        <f>+Global!AR45</f>
        <v>2.2235619984371042E-5</v>
      </c>
      <c r="AS48" s="649">
        <f>+Global!AS45</f>
        <v>1.1175880835570455E-5</v>
      </c>
      <c r="AT48" s="649">
        <f>+Global!AT45</f>
        <v>5.6151778289125531E-6</v>
      </c>
      <c r="AU48" s="649">
        <f>+Global!AU45</f>
        <v>2.8203375759598357E-6</v>
      </c>
      <c r="AV48" s="649">
        <f>+Global!AV45</f>
        <v>1.4161211241822434E-6</v>
      </c>
      <c r="AW48" s="649">
        <f>+Global!AW45</f>
        <v>7.1083178876239312E-7</v>
      </c>
      <c r="AX48" s="649">
        <f>+Global!AX45</f>
        <v>3.5670202734717726E-7</v>
      </c>
      <c r="AY48" s="649">
        <f>+Global!AY45</f>
        <v>1.7894594902665445E-7</v>
      </c>
      <c r="AZ48" s="649">
        <f>+Global!AZ45</f>
        <v>8.9747328727117475E-8</v>
      </c>
      <c r="BA48" s="649">
        <f>+Global!BA45</f>
        <v>4.4999895818704257E-8</v>
      </c>
      <c r="BB48" s="649">
        <f>+Global!BB45</f>
        <v>2.2558004778442539E-8</v>
      </c>
      <c r="BC48" s="649">
        <f>+Global!BC45</f>
        <v>1.1305789555557149E-8</v>
      </c>
      <c r="BD48" s="649">
        <f>+Global!BD45</f>
        <v>5.6653698740808491E-9</v>
      </c>
      <c r="BE48" s="649">
        <f>+Global!BE45</f>
        <v>2.8386044578376702E-9</v>
      </c>
      <c r="BF48" s="649">
        <f>+Global!BF45</f>
        <v>1.4222005595645098E-9</v>
      </c>
      <c r="BG48" s="649">
        <f>+Global!BG45</f>
        <v>7.12585198357705E-10</v>
      </c>
      <c r="BH48" s="649">
        <f>+Global!BH45</f>
        <v>3.5709748454064872E-10</v>
      </c>
      <c r="BI48" s="649">
        <f>+Global!BI45</f>
        <v>1.7901175872673654E-10</v>
      </c>
    </row>
    <row r="49" spans="1:61" s="649" customFormat="1" ht="10.5">
      <c r="A49" s="649" t="str">
        <f>+Global!A46</f>
        <v>Gross output (net of damages and abatement, $trill p.a.)</v>
      </c>
      <c r="B49" s="649">
        <f>+Global!B46</f>
        <v>55.291673303443027</v>
      </c>
      <c r="C49" s="649">
        <f>+Global!C46</f>
        <v>81.029788827802378</v>
      </c>
      <c r="D49" s="649">
        <f>+Global!D46</f>
        <v>111.80513597979446</v>
      </c>
      <c r="E49" s="649">
        <f>+Global!E46</f>
        <v>146.52832446973437</v>
      </c>
      <c r="F49" s="649">
        <f>+Global!F46</f>
        <v>184.98432415748189</v>
      </c>
      <c r="G49" s="649">
        <f>+Global!G46</f>
        <v>225.24465940483759</v>
      </c>
      <c r="H49" s="649">
        <f>+Global!H46</f>
        <v>267.74895215291548</v>
      </c>
      <c r="I49" s="649">
        <f>+Global!I46</f>
        <v>314.14562574851107</v>
      </c>
      <c r="J49" s="649">
        <f>+Global!J46</f>
        <v>364.44772237975297</v>
      </c>
      <c r="K49" s="649">
        <f>+Global!K46</f>
        <v>418.47835031795518</v>
      </c>
      <c r="L49" s="649">
        <f>+Global!L46</f>
        <v>475.64986754763407</v>
      </c>
      <c r="M49" s="649">
        <f>+Global!M46</f>
        <v>535.06272326966189</v>
      </c>
      <c r="N49" s="649">
        <f>+Global!N46</f>
        <v>597.92986465839545</v>
      </c>
      <c r="O49" s="649">
        <f>+Global!O46</f>
        <v>660.83274181767433</v>
      </c>
      <c r="P49" s="649">
        <f>+Global!P46</f>
        <v>723.78099988363397</v>
      </c>
      <c r="Q49" s="649">
        <f>+Global!Q46</f>
        <v>786.60672668082475</v>
      </c>
      <c r="R49" s="649">
        <f>+Global!R46</f>
        <v>849.06176179993145</v>
      </c>
      <c r="S49" s="649">
        <f>+Global!S46</f>
        <v>910.8735723065414</v>
      </c>
      <c r="T49" s="649">
        <f>+Global!T46</f>
        <v>971.77677300068876</v>
      </c>
      <c r="U49" s="649">
        <f>+Global!U46</f>
        <v>1031.5305514482131</v>
      </c>
      <c r="V49" s="649">
        <f>+Global!V46</f>
        <v>1093.5477817543631</v>
      </c>
      <c r="W49" s="649">
        <f>+Global!W46</f>
        <v>1159.017059819048</v>
      </c>
      <c r="X49" s="649">
        <f>+Global!X46</f>
        <v>1225.7891301367547</v>
      </c>
      <c r="Y49" s="649">
        <f>+Global!Y46</f>
        <v>1292.6607951012661</v>
      </c>
      <c r="Z49" s="649">
        <f>+Global!Z46</f>
        <v>1359.2083847017964</v>
      </c>
      <c r="AA49" s="649">
        <f>+Global!AA46</f>
        <v>1425.2809136307951</v>
      </c>
      <c r="AB49" s="649">
        <f>+Global!AB46</f>
        <v>1491.2984316675254</v>
      </c>
      <c r="AC49" s="649">
        <f>+Global!AC46</f>
        <v>1561.706208815526</v>
      </c>
      <c r="AD49" s="649">
        <f>+Global!AD46</f>
        <v>1634.5878809350952</v>
      </c>
      <c r="AE49" s="649">
        <f>+Global!AE46</f>
        <v>1709.4193260531388</v>
      </c>
      <c r="AF49" s="649">
        <f>+Global!AF46</f>
        <v>1782.3240488831275</v>
      </c>
      <c r="AG49" s="649">
        <f>+Global!AG46</f>
        <v>1851.8921141116703</v>
      </c>
      <c r="AH49" s="649">
        <f>+Global!AH46</f>
        <v>1920.6866764425693</v>
      </c>
      <c r="AI49" s="649">
        <f>+Global!AI46</f>
        <v>1988.8583923424376</v>
      </c>
      <c r="AJ49" s="649">
        <f>+Global!AJ46</f>
        <v>2056.4889185143707</v>
      </c>
      <c r="AK49" s="649">
        <f>+Global!AK46</f>
        <v>2123.6213725600492</v>
      </c>
      <c r="AL49" s="649">
        <f>+Global!AL46</f>
        <v>2190.2896598488628</v>
      </c>
      <c r="AM49" s="649">
        <f>+Global!AM46</f>
        <v>2256.5307364476439</v>
      </c>
      <c r="AN49" s="649">
        <f>+Global!AN46</f>
        <v>2322.3883979131051</v>
      </c>
      <c r="AO49" s="649">
        <f>+Global!AO46</f>
        <v>2387.9134092919221</v>
      </c>
      <c r="AP49" s="649">
        <f>+Global!AP46</f>
        <v>2453.1623755444334</v>
      </c>
      <c r="AQ49" s="649">
        <f>+Global!AQ46</f>
        <v>2518.1964850075215</v>
      </c>
      <c r="AR49" s="649">
        <f>+Global!AR46</f>
        <v>2583.0806240176812</v>
      </c>
      <c r="AS49" s="649">
        <f>+Global!AS46</f>
        <v>2647.8830616623263</v>
      </c>
      <c r="AT49" s="649">
        <f>+Global!AT46</f>
        <v>2712.6757785500863</v>
      </c>
      <c r="AU49" s="649">
        <f>+Global!AU46</f>
        <v>2777.5354760851333</v>
      </c>
      <c r="AV49" s="649">
        <f>+Global!AV46</f>
        <v>2842.5453069737714</v>
      </c>
      <c r="AW49" s="649">
        <f>+Global!AW46</f>
        <v>2907.7973886535401</v>
      </c>
      <c r="AX49" s="649">
        <f>+Global!AX46</f>
        <v>2973.3961845163162</v>
      </c>
      <c r="AY49" s="649">
        <f>+Global!AY46</f>
        <v>3039.4628535605079</v>
      </c>
      <c r="AZ49" s="649">
        <f>+Global!AZ46</f>
        <v>3106.1406705772392</v>
      </c>
      <c r="BA49" s="649">
        <f>+Global!BA46</f>
        <v>3173.6016031209174</v>
      </c>
      <c r="BB49" s="649">
        <f>+Global!BB46</f>
        <v>3242.05410417453</v>
      </c>
      <c r="BC49" s="649">
        <f>+Global!BC46</f>
        <v>3311.7521657374532</v>
      </c>
      <c r="BD49" s="649">
        <f>+Global!BD46</f>
        <v>3383.005740302086</v>
      </c>
      <c r="BE49" s="649">
        <f>+Global!BE46</f>
        <v>3456.1928969009518</v>
      </c>
      <c r="BF49" s="649">
        <f>+Global!BF46</f>
        <v>3531.7747465801085</v>
      </c>
      <c r="BG49" s="649">
        <f>+Global!BG46</f>
        <v>3610.3155670054675</v>
      </c>
      <c r="BH49" s="649">
        <f>+Global!BH46</f>
        <v>3692.5130976969513</v>
      </c>
      <c r="BI49" s="649">
        <f>+Global!BI46</f>
        <v>3779.248126821607</v>
      </c>
    </row>
    <row r="50" spans="1:61" s="649" customFormat="1" ht="10.5">
      <c r="A50" s="649" t="str">
        <f>+Global!A48</f>
        <v>Consumption ($trill per year)</v>
      </c>
      <c r="B50" s="649">
        <f>+Global!B48</f>
        <v>43.426252805621111</v>
      </c>
      <c r="C50" s="649">
        <f>+Global!C48</f>
        <v>63.059116070134223</v>
      </c>
      <c r="D50" s="649">
        <f>+Global!D48</f>
        <v>87.530537851667646</v>
      </c>
      <c r="E50" s="649">
        <f>+Global!E48</f>
        <v>115.24054687011751</v>
      </c>
      <c r="F50" s="649">
        <f>+Global!F48</f>
        <v>146.09795666144163</v>
      </c>
      <c r="G50" s="649">
        <f>+Global!G48</f>
        <v>178.03780732669122</v>
      </c>
      <c r="H50" s="649">
        <f>+Global!H48</f>
        <v>211.27523776810676</v>
      </c>
      <c r="I50" s="649">
        <f>+Global!I48</f>
        <v>247.42730250946585</v>
      </c>
      <c r="J50" s="649">
        <f>+Global!J48</f>
        <v>286.45513882568815</v>
      </c>
      <c r="K50" s="649">
        <f>+Global!K48</f>
        <v>328.20629865878487</v>
      </c>
      <c r="L50" s="649">
        <f>+Global!L48</f>
        <v>372.2806510470856</v>
      </c>
      <c r="M50" s="649">
        <f>+Global!M48</f>
        <v>416.51527322571212</v>
      </c>
      <c r="N50" s="649">
        <f>+Global!N48</f>
        <v>465.42785725433117</v>
      </c>
      <c r="O50" s="649">
        <f>+Global!O48</f>
        <v>514.36582555407915</v>
      </c>
      <c r="P50" s="649">
        <f>+Global!P48</f>
        <v>563.33702080699709</v>
      </c>
      <c r="Q50" s="649">
        <f>+Global!Q48</f>
        <v>612.21107748046234</v>
      </c>
      <c r="R50" s="649">
        <f>+Global!R48</f>
        <v>660.79514421255192</v>
      </c>
      <c r="S50" s="649">
        <f>+Global!S48</f>
        <v>708.8773719254076</v>
      </c>
      <c r="T50" s="649">
        <f>+Global!T48</f>
        <v>756.25144351711015</v>
      </c>
      <c r="U50" s="649">
        <f>+Global!U48</f>
        <v>802.730133460665</v>
      </c>
      <c r="V50" s="649">
        <f>+Global!V48</f>
        <v>850.96277958388714</v>
      </c>
      <c r="W50" s="649">
        <f>+Global!W48</f>
        <v>901.87153296670272</v>
      </c>
      <c r="X50" s="649">
        <f>+Global!X48</f>
        <v>953.78720374787804</v>
      </c>
      <c r="Y50" s="649">
        <f>+Global!Y48</f>
        <v>1005.7755754047812</v>
      </c>
      <c r="Z50" s="649">
        <f>+Global!Z48</f>
        <v>1057.507583216757</v>
      </c>
      <c r="AA50" s="649">
        <f>+Global!AA48</f>
        <v>1108.8660673892571</v>
      </c>
      <c r="AB50" s="649">
        <f>+Global!AB48</f>
        <v>1160.1777373605314</v>
      </c>
      <c r="AC50" s="649">
        <f>+Global!AC48</f>
        <v>1214.9003681169984</v>
      </c>
      <c r="AD50" s="649">
        <f>+Global!AD48</f>
        <v>1271.5436455022455</v>
      </c>
      <c r="AE50" s="649">
        <f>+Global!AE48</f>
        <v>1329.7002072770306</v>
      </c>
      <c r="AF50" s="649">
        <f>+Global!AF48</f>
        <v>1386.3541440649688</v>
      </c>
      <c r="AG50" s="649">
        <f>+Global!AG48</f>
        <v>1440.4095212045781</v>
      </c>
      <c r="AH50" s="649">
        <f>+Global!AH48</f>
        <v>1493.8615498900385</v>
      </c>
      <c r="AI50" s="649">
        <f>+Global!AI48</f>
        <v>1546.8275221287936</v>
      </c>
      <c r="AJ50" s="649">
        <f>+Global!AJ48</f>
        <v>1599.3710881075194</v>
      </c>
      <c r="AK50" s="649">
        <f>+Global!AK48</f>
        <v>1651.5258600219745</v>
      </c>
      <c r="AL50" s="649">
        <f>+Global!AL48</f>
        <v>1703.3182411433349</v>
      </c>
      <c r="AM50" s="649">
        <f>+Global!AM48</f>
        <v>1754.7769780946119</v>
      </c>
      <c r="AN50" s="649">
        <f>+Global!AN48</f>
        <v>1805.9361170917027</v>
      </c>
      <c r="AO50" s="649">
        <f>+Global!AO48</f>
        <v>1856.8351116130377</v>
      </c>
      <c r="AP50" s="649">
        <f>+Global!AP48</f>
        <v>1907.517948713692</v>
      </c>
      <c r="AQ50" s="649">
        <f>+Global!AQ48</f>
        <v>1958.0321754855661</v>
      </c>
      <c r="AR50" s="649">
        <f>+Global!AR48</f>
        <v>2008.4282133906306</v>
      </c>
      <c r="AS50" s="649">
        <f>+Global!AS48</f>
        <v>2058.7591153792632</v>
      </c>
      <c r="AT50" s="649">
        <f>+Global!AT48</f>
        <v>2109.0808233414332</v>
      </c>
      <c r="AU50" s="649">
        <f>+Global!AU48</f>
        <v>2159.4529542860591</v>
      </c>
      <c r="AV50" s="649">
        <f>+Global!AV48</f>
        <v>2209.94014689409</v>
      </c>
      <c r="AW50" s="649">
        <f>+Global!AW48</f>
        <v>2260.6140163505024</v>
      </c>
      <c r="AX50" s="649">
        <f>+Global!AX48</f>
        <v>2311.5557833549201</v>
      </c>
      <c r="AY50" s="649">
        <f>+Global!AY48</f>
        <v>2362.8596554511228</v>
      </c>
      <c r="AZ50" s="649">
        <f>+Global!AZ48</f>
        <v>2414.6370399620873</v>
      </c>
      <c r="BA50" s="649">
        <f>+Global!BA48</f>
        <v>2467.0216555177722</v>
      </c>
      <c r="BB50" s="649">
        <f>+Global!BB48</f>
        <v>2520.1755879530315</v>
      </c>
      <c r="BC50" s="649">
        <f>+Global!BC48</f>
        <v>2574.2963257561105</v>
      </c>
      <c r="BD50" s="649">
        <f>+Global!BD48</f>
        <v>2629.6248582173048</v>
      </c>
      <c r="BE50" s="649">
        <f>+Global!BE48</f>
        <v>2686.4551211108792</v>
      </c>
      <c r="BF50" s="649">
        <f>+Global!BF48</f>
        <v>2745.1455935486974</v>
      </c>
      <c r="BG50" s="649">
        <f>+Global!BG48</f>
        <v>2806.1349326168192</v>
      </c>
      <c r="BH50" s="649">
        <f>+Global!BH48</f>
        <v>2869.9655058126186</v>
      </c>
      <c r="BI50" s="649">
        <f>+Global!BI48</f>
        <v>2869.9655058126186</v>
      </c>
    </row>
    <row r="51" spans="1:61" s="649" customFormat="1" ht="10.5">
      <c r="A51" s="649" t="str">
        <f>+Global!A49</f>
        <v>Net capital accumulation ($trill per year)</v>
      </c>
      <c r="B51" s="649">
        <f>+Global!B49</f>
        <v>3.4379640233796129</v>
      </c>
      <c r="C51" s="649">
        <f>+Global!C49</f>
        <v>5.5247447591222221</v>
      </c>
      <c r="D51" s="649">
        <f>+Global!D49</f>
        <v>8.0316116444076187</v>
      </c>
      <c r="E51" s="649">
        <f>+Global!E49</f>
        <v>9.1043751901197094</v>
      </c>
      <c r="F51" s="649">
        <f>+Global!F49</f>
        <v>10.187678810866133</v>
      </c>
      <c r="G51" s="649">
        <f>+Global!G49</f>
        <v>11.150813852436064</v>
      </c>
      <c r="H51" s="649">
        <f>+Global!H49</f>
        <v>12.20853296201895</v>
      </c>
      <c r="I51" s="649">
        <f>+Global!I49</f>
        <v>13.523714535768566</v>
      </c>
      <c r="J51" s="649">
        <f>+Global!J49</f>
        <v>14.960036542926003</v>
      </c>
      <c r="K51" s="649">
        <f>+Global!K49</f>
        <v>16.490502520646025</v>
      </c>
      <c r="L51" s="649">
        <f>+Global!L49</f>
        <v>18.029350800469402</v>
      </c>
      <c r="M51" s="649">
        <f>+Global!M49</f>
        <v>19.383610754501515</v>
      </c>
      <c r="N51" s="649">
        <f>+Global!N49</f>
        <v>21.936880704786507</v>
      </c>
      <c r="O51" s="649">
        <f>+Global!O49</f>
        <v>21.603474704919194</v>
      </c>
      <c r="P51" s="649">
        <f>+Global!P49</f>
        <v>21.497574720381934</v>
      </c>
      <c r="Q51" s="649">
        <f>+Global!Q49</f>
        <v>21.472803632477849</v>
      </c>
      <c r="R51" s="649">
        <f>+Global!R49</f>
        <v>21.438773798871622</v>
      </c>
      <c r="S51" s="649">
        <f>+Global!S49</f>
        <v>21.346206592864174</v>
      </c>
      <c r="T51" s="649">
        <f>+Global!T49</f>
        <v>21.172544810606599</v>
      </c>
      <c r="U51" s="649">
        <f>+Global!U49</f>
        <v>20.911538999954516</v>
      </c>
      <c r="V51" s="649">
        <f>+Global!V49</f>
        <v>20.566491302564039</v>
      </c>
      <c r="W51" s="649">
        <f>+Global!W49</f>
        <v>20.95567628863591</v>
      </c>
      <c r="X51" s="649">
        <f>+Global!X49</f>
        <v>21.8673172014316</v>
      </c>
      <c r="Y51" s="649">
        <f>+Global!Y49</f>
        <v>22.481061587498186</v>
      </c>
      <c r="Z51" s="649">
        <f>+Global!Z49</f>
        <v>22.721954793729196</v>
      </c>
      <c r="AA51" s="649">
        <f>+Global!AA49</f>
        <v>22.738237542054797</v>
      </c>
      <c r="AB51" s="649">
        <f>+Global!AB49</f>
        <v>22.642377953285685</v>
      </c>
      <c r="AC51" s="649">
        <f>+Global!AC49</f>
        <v>22.600757090361896</v>
      </c>
      <c r="AD51" s="649">
        <f>+Global!AD49</f>
        <v>23.565543118879887</v>
      </c>
      <c r="AE51" s="649">
        <f>+Global!AE49</f>
        <v>24.455191549122656</v>
      </c>
      <c r="AF51" s="649">
        <f>+Global!AF49</f>
        <v>25.201881384953133</v>
      </c>
      <c r="AG51" s="649">
        <f>+Global!AG49</f>
        <v>25.038138730941281</v>
      </c>
      <c r="AH51" s="649">
        <f>+Global!AH49</f>
        <v>24.242947244645805</v>
      </c>
      <c r="AI51" s="649">
        <f>+Global!AI49</f>
        <v>23.795526674127967</v>
      </c>
      <c r="AJ51" s="649">
        <f>+Global!AJ49</f>
        <v>23.502730783206633</v>
      </c>
      <c r="AK51" s="649">
        <f>+Global!AK49</f>
        <v>23.281855700785801</v>
      </c>
      <c r="AL51" s="649">
        <f>+Global!AL49</f>
        <v>23.095563259606681</v>
      </c>
      <c r="AM51" s="649">
        <f>+Global!AM49</f>
        <v>22.928831138043506</v>
      </c>
      <c r="AN51" s="649">
        <f>+Global!AN49</f>
        <v>22.777128722033634</v>
      </c>
      <c r="AO51" s="649">
        <f>+Global!AO49</f>
        <v>22.640416181126383</v>
      </c>
      <c r="AP51" s="649">
        <f>+Global!AP49</f>
        <v>22.520241854731445</v>
      </c>
      <c r="AQ51" s="649">
        <f>+Global!AQ49</f>
        <v>22.418451952439888</v>
      </c>
      <c r="AR51" s="649">
        <f>+Global!AR49</f>
        <v>22.336713547447218</v>
      </c>
      <c r="AS51" s="649">
        <f>+Global!AS49</f>
        <v>22.276431541779729</v>
      </c>
      <c r="AT51" s="649">
        <f>+Global!AT49</f>
        <v>22.238847056994139</v>
      </c>
      <c r="AU51" s="649">
        <f>+Global!AU49</f>
        <v>22.225215427045409</v>
      </c>
      <c r="AV51" s="649">
        <f>+Global!AV49</f>
        <v>22.237020036409909</v>
      </c>
      <c r="AW51" s="649">
        <f>+Global!AW49</f>
        <v>22.276207739374772</v>
      </c>
      <c r="AX51" s="649">
        <f>+Global!AX49</f>
        <v>22.345445589265161</v>
      </c>
      <c r="AY51" s="649">
        <f>+Global!AY49</f>
        <v>22.448403969762772</v>
      </c>
      <c r="AZ51" s="649">
        <f>+Global!AZ49</f>
        <v>22.590071426901329</v>
      </c>
      <c r="BA51" s="649">
        <f>+Global!BA49</f>
        <v>22.777103372645687</v>
      </c>
      <c r="BB51" s="649">
        <f>+Global!BB49</f>
        <v>23.0182018619643</v>
      </c>
      <c r="BC51" s="649">
        <f>+Global!BC49</f>
        <v>23.324519337489615</v>
      </c>
      <c r="BD51" s="649">
        <f>+Global!BD49</f>
        <v>23.710080778522425</v>
      </c>
      <c r="BE51" s="649">
        <f>+Global!BE49</f>
        <v>24.192236083939093</v>
      </c>
      <c r="BF51" s="649">
        <f>+Global!BF49</f>
        <v>24.792204845569728</v>
      </c>
      <c r="BG51" s="649">
        <f>+Global!BG49</f>
        <v>25.5358845535314</v>
      </c>
      <c r="BH51" s="649">
        <f>+Global!BH49</f>
        <v>26.455293749936544</v>
      </c>
      <c r="BI51" s="649">
        <f>+Global!BI49</f>
        <v>27.591348052799013</v>
      </c>
    </row>
    <row r="52" spans="1:61" s="649" customFormat="1" ht="10.5">
      <c r="A52" s="649" t="str">
        <f>+Global!A51</f>
        <v>NET NATIONAL INCOME (Consumption basis)</v>
      </c>
      <c r="B52" s="649">
        <f>+Global!B51</f>
        <v>46.864216829000725</v>
      </c>
      <c r="C52" s="649">
        <f>+Global!C51</f>
        <v>68.583860829256452</v>
      </c>
      <c r="D52" s="649">
        <f>+Global!D51</f>
        <v>95.562149496075293</v>
      </c>
      <c r="E52" s="649">
        <f>+Global!E51</f>
        <v>124.34492206023722</v>
      </c>
      <c r="F52" s="649">
        <f>+Global!F51</f>
        <v>156.28563547230775</v>
      </c>
      <c r="G52" s="649">
        <f>+Global!G51</f>
        <v>189.1886211791273</v>
      </c>
      <c r="H52" s="649">
        <f>+Global!H51</f>
        <v>223.48377073012574</v>
      </c>
      <c r="I52" s="649">
        <f>+Global!I51</f>
        <v>260.95101704523438</v>
      </c>
      <c r="J52" s="649">
        <f>+Global!J51</f>
        <v>301.41517536861414</v>
      </c>
      <c r="K52" s="649">
        <f>+Global!K51</f>
        <v>344.69680117943085</v>
      </c>
      <c r="L52" s="649">
        <f>+Global!L51</f>
        <v>390.31000184755493</v>
      </c>
      <c r="M52" s="649">
        <f>+Global!M51</f>
        <v>435.89888398021367</v>
      </c>
      <c r="N52" s="649">
        <f>+Global!N51</f>
        <v>487.36473795911769</v>
      </c>
      <c r="O52" s="649">
        <f>+Global!O51</f>
        <v>535.96930025899837</v>
      </c>
      <c r="P52" s="649">
        <f>+Global!P51</f>
        <v>584.83459552737895</v>
      </c>
      <c r="Q52" s="649">
        <f>+Global!Q51</f>
        <v>633.68388111294007</v>
      </c>
      <c r="R52" s="649">
        <f>+Global!R51</f>
        <v>682.23391801142373</v>
      </c>
      <c r="S52" s="649">
        <f>+Global!S51</f>
        <v>730.22357851827189</v>
      </c>
      <c r="T52" s="649">
        <f>+Global!T51</f>
        <v>777.42398832771653</v>
      </c>
      <c r="U52" s="649">
        <f>+Global!U51</f>
        <v>823.64167246061947</v>
      </c>
      <c r="V52" s="649">
        <f>+Global!V51</f>
        <v>871.52927088645117</v>
      </c>
      <c r="W52" s="649">
        <f>+Global!W51</f>
        <v>922.82720925533863</v>
      </c>
      <c r="X52" s="649">
        <f>+Global!X51</f>
        <v>975.6545209493097</v>
      </c>
      <c r="Y52" s="649">
        <f>+Global!Y51</f>
        <v>1028.2566369922795</v>
      </c>
      <c r="Z52" s="649">
        <f>+Global!Z51</f>
        <v>1080.2295380104863</v>
      </c>
      <c r="AA52" s="649">
        <f>+Global!AA51</f>
        <v>1131.6043049313118</v>
      </c>
      <c r="AB52" s="649">
        <f>+Global!AB51</f>
        <v>1182.8201153138173</v>
      </c>
      <c r="AC52" s="649">
        <f>+Global!AC51</f>
        <v>1237.5011252073605</v>
      </c>
      <c r="AD52" s="649">
        <f>+Global!AD51</f>
        <v>1295.1091886211252</v>
      </c>
      <c r="AE52" s="649">
        <f>+Global!AE51</f>
        <v>1354.1553988261533</v>
      </c>
      <c r="AF52" s="649">
        <f>+Global!AF51</f>
        <v>1411.5560254499219</v>
      </c>
      <c r="AG52" s="649">
        <f>+Global!AG51</f>
        <v>1465.4476599355194</v>
      </c>
      <c r="AH52" s="649">
        <f>+Global!AH51</f>
        <v>1518.1044971346844</v>
      </c>
      <c r="AI52" s="649">
        <f>+Global!AI51</f>
        <v>1570.6230488029214</v>
      </c>
      <c r="AJ52" s="649">
        <f>+Global!AJ51</f>
        <v>1622.8738188907257</v>
      </c>
      <c r="AK52" s="649">
        <f>+Global!AK51</f>
        <v>1674.8077157227601</v>
      </c>
      <c r="AL52" s="649">
        <f>+Global!AL51</f>
        <v>1726.4138044029419</v>
      </c>
      <c r="AM52" s="649">
        <f>+Global!AM51</f>
        <v>1777.7058092326552</v>
      </c>
      <c r="AN52" s="649">
        <f>+Global!AN51</f>
        <v>1828.7132458137362</v>
      </c>
      <c r="AO52" s="649">
        <f>+Global!AO51</f>
        <v>1879.475527794164</v>
      </c>
      <c r="AP52" s="649">
        <f>+Global!AP51</f>
        <v>1930.0381905684233</v>
      </c>
      <c r="AQ52" s="649">
        <f>+Global!AQ51</f>
        <v>1980.4506274380058</v>
      </c>
      <c r="AR52" s="649">
        <f>+Global!AR51</f>
        <v>2030.7649269380784</v>
      </c>
      <c r="AS52" s="649">
        <f>+Global!AS51</f>
        <v>2081.0355469210431</v>
      </c>
      <c r="AT52" s="649">
        <f>+Global!AT51</f>
        <v>2131.3196703984277</v>
      </c>
      <c r="AU52" s="649">
        <f>+Global!AU51</f>
        <v>2181.6781697131046</v>
      </c>
      <c r="AV52" s="649">
        <f>+Global!AV51</f>
        <v>2232.1771669305003</v>
      </c>
      <c r="AW52" s="649">
        <f>+Global!AW51</f>
        <v>2282.8902240898774</v>
      </c>
      <c r="AX52" s="649">
        <f>+Global!AX51</f>
        <v>2333.9012289441853</v>
      </c>
      <c r="AY52" s="649">
        <f>+Global!AY51</f>
        <v>2385.308059420885</v>
      </c>
      <c r="AZ52" s="649">
        <f>+Global!AZ51</f>
        <v>2437.2271113889888</v>
      </c>
      <c r="BA52" s="649">
        <f>+Global!BA51</f>
        <v>2489.798758890418</v>
      </c>
      <c r="BB52" s="649">
        <f>+Global!BB51</f>
        <v>2543.1937898149963</v>
      </c>
      <c r="BC52" s="649">
        <f>+Global!BC51</f>
        <v>2597.6208450936001</v>
      </c>
      <c r="BD52" s="649">
        <f>+Global!BD51</f>
        <v>2653.3349389958271</v>
      </c>
      <c r="BE52" s="649">
        <f>+Global!BE51</f>
        <v>2710.6473571948181</v>
      </c>
      <c r="BF52" s="649">
        <f>+Global!BF51</f>
        <v>2769.9377983942672</v>
      </c>
      <c r="BG52" s="649">
        <f>+Global!BG51</f>
        <v>2831.6708171703508</v>
      </c>
      <c r="BH52" s="649">
        <f>+Global!BH51</f>
        <v>2896.4207995625552</v>
      </c>
      <c r="BI52" s="649">
        <f>+Global!BI51</f>
        <v>2897.5568538654179</v>
      </c>
    </row>
    <row r="53" spans="1:61" s="649" customFormat="1" ht="10.5">
      <c r="A53" s="649" t="str">
        <f>+Global!A52</f>
        <v>World per capita consumption</v>
      </c>
      <c r="B53" s="649">
        <f>+Global!B52</f>
        <v>6.7738241994469801</v>
      </c>
      <c r="C53" s="649">
        <f>+Global!C52</f>
        <v>8.7789439570652057</v>
      </c>
      <c r="D53" s="649">
        <f>+Global!D52</f>
        <v>11.124552142393105</v>
      </c>
      <c r="E53" s="649">
        <f>+Global!E52</f>
        <v>13.723073912208079</v>
      </c>
      <c r="F53" s="649">
        <f>+Global!F52</f>
        <v>16.623606541370549</v>
      </c>
      <c r="G53" s="649">
        <f>+Global!G52</f>
        <v>19.954157722803693</v>
      </c>
      <c r="H53" s="649">
        <f>+Global!H52</f>
        <v>23.67304339599043</v>
      </c>
      <c r="I53" s="649">
        <f>+Global!I52</f>
        <v>27.698619524474832</v>
      </c>
      <c r="J53" s="649">
        <f>+Global!J52</f>
        <v>32.017873097921537</v>
      </c>
      <c r="K53" s="649">
        <f>+Global!K52</f>
        <v>36.603985630053593</v>
      </c>
      <c r="L53" s="649">
        <f>+Global!L52</f>
        <v>41.644299911801951</v>
      </c>
      <c r="M53" s="649">
        <f>+Global!M52</f>
        <v>46.996034550888908</v>
      </c>
      <c r="N53" s="649">
        <f>+Global!N52</f>
        <v>52.965467321359114</v>
      </c>
      <c r="O53" s="649">
        <f>+Global!O52</f>
        <v>59.032015257610723</v>
      </c>
      <c r="P53" s="649">
        <f>+Global!P52</f>
        <v>65.196417276280641</v>
      </c>
      <c r="Q53" s="649">
        <f>+Global!Q52</f>
        <v>71.443278396493483</v>
      </c>
      <c r="R53" s="649">
        <f>+Global!R52</f>
        <v>77.749313386247948</v>
      </c>
      <c r="S53" s="649">
        <f>+Global!S52</f>
        <v>84.088207020569769</v>
      </c>
      <c r="T53" s="649">
        <f>+Global!T52</f>
        <v>90.433459890707667</v>
      </c>
      <c r="U53" s="649">
        <f>+Global!U52</f>
        <v>96.760054128170651</v>
      </c>
      <c r="V53" s="649">
        <f>+Global!V52</f>
        <v>102.79644367830906</v>
      </c>
      <c r="W53" s="649">
        <f>+Global!W52</f>
        <v>108.55545813881179</v>
      </c>
      <c r="X53" s="649">
        <f>+Global!X52</f>
        <v>114.18432702026703</v>
      </c>
      <c r="Y53" s="649">
        <f>+Global!Y52</f>
        <v>119.75781889202477</v>
      </c>
      <c r="Z53" s="649">
        <f>+Global!Z52</f>
        <v>125.23734130803602</v>
      </c>
      <c r="AA53" s="649">
        <f>+Global!AA52</f>
        <v>130.61010150137079</v>
      </c>
      <c r="AB53" s="649">
        <f>+Global!AB52</f>
        <v>135.915595698939</v>
      </c>
      <c r="AC53" s="649">
        <f>+Global!AC52</f>
        <v>141.55730602996647</v>
      </c>
      <c r="AD53" s="649">
        <f>+Global!AD52</f>
        <v>147.35657708240939</v>
      </c>
      <c r="AE53" s="649">
        <f>+Global!AE52</f>
        <v>153.26337488377351</v>
      </c>
      <c r="AF53" s="649">
        <f>+Global!AF52</f>
        <v>159.36096222639185</v>
      </c>
      <c r="AG53" s="649">
        <f>+Global!AG52</f>
        <v>165.57461041387469</v>
      </c>
      <c r="AH53" s="649">
        <f>+Global!AH52</f>
        <v>171.71890389093051</v>
      </c>
      <c r="AI53" s="649">
        <f>+Global!AI52</f>
        <v>177.80732533602759</v>
      </c>
      <c r="AJ53" s="649">
        <f>+Global!AJ52</f>
        <v>183.84719131761852</v>
      </c>
      <c r="AK53" s="649">
        <f>+Global!AK52</f>
        <v>189.84236554677716</v>
      </c>
      <c r="AL53" s="649">
        <f>+Global!AL52</f>
        <v>195.79588307101895</v>
      </c>
      <c r="AM53" s="649">
        <f>+Global!AM52</f>
        <v>201.71104830539787</v>
      </c>
      <c r="AN53" s="649">
        <f>+Global!AN52</f>
        <v>207.5917748514629</v>
      </c>
      <c r="AO53" s="649">
        <f>+Global!AO52</f>
        <v>213.44259787384908</v>
      </c>
      <c r="AP53" s="649">
        <f>+Global!AP52</f>
        <v>219.26857367036624</v>
      </c>
      <c r="AQ53" s="649">
        <f>+Global!AQ52</f>
        <v>225.07516776391031</v>
      </c>
      <c r="AR53" s="649">
        <f>+Global!AR52</f>
        <v>230.86817608529086</v>
      </c>
      <c r="AS53" s="649">
        <f>+Global!AS52</f>
        <v>236.65369705406206</v>
      </c>
      <c r="AT53" s="649">
        <f>+Global!AT52</f>
        <v>242.43816117245336</v>
      </c>
      <c r="AU53" s="649">
        <f>+Global!AU52</f>
        <v>248.2284213964335</v>
      </c>
      <c r="AV53" s="649">
        <f>+Global!AV52</f>
        <v>254.03190792155323</v>
      </c>
      <c r="AW53" s="649">
        <f>+Global!AW52</f>
        <v>259.85685289025383</v>
      </c>
      <c r="AX53" s="649">
        <f>+Global!AX52</f>
        <v>265.71259259579062</v>
      </c>
      <c r="AY53" s="649">
        <f>+Global!AY52</f>
        <v>271.6099561649707</v>
      </c>
      <c r="AZ53" s="649">
        <f>+Global!AZ52</f>
        <v>277.56174983367879</v>
      </c>
      <c r="BA53" s="649">
        <f>+Global!BA52</f>
        <v>283.58334451534938</v>
      </c>
      <c r="BB53" s="649">
        <f>+Global!BB52</f>
        <v>289.69337192448052</v>
      </c>
      <c r="BC53" s="649">
        <f>+Global!BC52</f>
        <v>295.91453329917238</v>
      </c>
      <c r="BD53" s="649">
        <f>+Global!BD52</f>
        <v>302.27453028070619</v>
      </c>
      <c r="BE53" s="649">
        <f>+Global!BE52</f>
        <v>308.80715069163807</v>
      </c>
      <c r="BF53" s="649">
        <f>+Global!BF52</f>
        <v>315.55360159038759</v>
      </c>
      <c r="BG53" s="649">
        <f>+Global!BG52</f>
        <v>322.56430646767762</v>
      </c>
      <c r="BH53" s="649">
        <f>+Global!BH52</f>
        <v>329.90161029259991</v>
      </c>
      <c r="BI53" s="649">
        <f>+Global!BI52</f>
        <v>329.90161029259991</v>
      </c>
    </row>
    <row r="54" spans="1:61" s="649" customFormat="1" ht="10.5">
      <c r="A54" s="649" t="str">
        <f>+Global!A53</f>
        <v>World gross savings rate</v>
      </c>
      <c r="B54" s="649">
        <f>+Global!B53</f>
        <v>0.21459687849749076</v>
      </c>
      <c r="C54" s="649">
        <f>+Global!C53</f>
        <v>0.22177859547256007</v>
      </c>
      <c r="D54" s="649">
        <f>+Global!D53</f>
        <v>0.21711523281465117</v>
      </c>
      <c r="E54" s="649">
        <f>+Global!E53</f>
        <v>0.21352716420421081</v>
      </c>
      <c r="F54" s="649">
        <f>+Global!F53</f>
        <v>0.21021439342576564</v>
      </c>
      <c r="G54" s="649">
        <f>+Global!G53</f>
        <v>0.20958033900950512</v>
      </c>
      <c r="H54" s="649">
        <f>+Global!H53</f>
        <v>0.2109203936400682</v>
      </c>
      <c r="I54" s="649">
        <f>+Global!I53</f>
        <v>0.21238023951495821</v>
      </c>
      <c r="J54" s="649">
        <f>+Global!J53</f>
        <v>0.21400211543316183</v>
      </c>
      <c r="K54" s="649">
        <f>+Global!K53</f>
        <v>0.21571498642781073</v>
      </c>
      <c r="L54" s="649">
        <f>+Global!L53</f>
        <v>0.21732207565514883</v>
      </c>
      <c r="M54" s="649">
        <f>+Global!M53</f>
        <v>0.22155804336271057</v>
      </c>
      <c r="N54" s="649">
        <f>+Global!N53</f>
        <v>0.22160125331716662</v>
      </c>
      <c r="O54" s="649">
        <f>+Global!O53</f>
        <v>0.22163992035371305</v>
      </c>
      <c r="P54" s="649">
        <f>+Global!P53</f>
        <v>0.2216747594955274</v>
      </c>
      <c r="Q54" s="649">
        <f>+Global!Q53</f>
        <v>0.22170627746376437</v>
      </c>
      <c r="R54" s="649">
        <f>+Global!R53</f>
        <v>0.22173489145038394</v>
      </c>
      <c r="S54" s="649">
        <f>+Global!S53</f>
        <v>0.22176096279710145</v>
      </c>
      <c r="T54" s="649">
        <f>+Global!T53</f>
        <v>0.22178481259443095</v>
      </c>
      <c r="U54" s="649">
        <f>+Global!U53</f>
        <v>0.22180672949174862</v>
      </c>
      <c r="V54" s="649">
        <f>+Global!V53</f>
        <v>0.2218330156376892</v>
      </c>
      <c r="W54" s="649">
        <f>+Global!W53</f>
        <v>0.22186517849227538</v>
      </c>
      <c r="X54" s="649">
        <f>+Global!X53</f>
        <v>0.22189944395944416</v>
      </c>
      <c r="Y54" s="649">
        <f>+Global!Y53</f>
        <v>0.22193387529325548</v>
      </c>
      <c r="Z54" s="649">
        <f>+Global!Z53</f>
        <v>0.22196802556602169</v>
      </c>
      <c r="AA54" s="649">
        <f>+Global!AA53</f>
        <v>0.22200174240423609</v>
      </c>
      <c r="AB54" s="649">
        <f>+Global!AB53</f>
        <v>0.22203516564873249</v>
      </c>
      <c r="AC54" s="649">
        <f>+Global!AC53</f>
        <v>0.22206855472615561</v>
      </c>
      <c r="AD54" s="649">
        <f>+Global!AD53</f>
        <v>0.22210138694113146</v>
      </c>
      <c r="AE54" s="649">
        <f>+Global!AE53</f>
        <v>0.22213339523476539</v>
      </c>
      <c r="AF54" s="649">
        <f>+Global!AF53</f>
        <v>0.2221649340737385</v>
      </c>
      <c r="AG54" s="649">
        <f>+Global!AG53</f>
        <v>0.22219576927378148</v>
      </c>
      <c r="AH54" s="649">
        <f>+Global!AH53</f>
        <v>0.22222527588054175</v>
      </c>
      <c r="AI54" s="649">
        <f>+Global!AI53</f>
        <v>0.22225356612394553</v>
      </c>
      <c r="AJ54" s="649">
        <f>+Global!AJ53</f>
        <v>0.22228071656086434</v>
      </c>
      <c r="AK54" s="649">
        <f>+Global!AK53</f>
        <v>0.22230681920899975</v>
      </c>
      <c r="AL54" s="649">
        <f>+Global!AL53</f>
        <v>0.2223319717169876</v>
      </c>
      <c r="AM54" s="649">
        <f>+Global!AM53</f>
        <v>0.22235627029079186</v>
      </c>
      <c r="AN54" s="649">
        <f>+Global!AN53</f>
        <v>0.22237980575750627</v>
      </c>
      <c r="AO54" s="649">
        <f>+Global!AO53</f>
        <v>0.22240266150871979</v>
      </c>
      <c r="AP54" s="649">
        <f>+Global!AP53</f>
        <v>0.22242491254157026</v>
      </c>
      <c r="AQ54" s="649">
        <f>+Global!AQ53</f>
        <v>0.22244662513706992</v>
      </c>
      <c r="AR54" s="649">
        <f>+Global!AR53</f>
        <v>0.22246785690074422</v>
      </c>
      <c r="AS54" s="649">
        <f>+Global!AS53</f>
        <v>0.22248865700028853</v>
      </c>
      <c r="AT54" s="649">
        <f>+Global!AT53</f>
        <v>0.22250906650232716</v>
      </c>
      <c r="AU54" s="649">
        <f>+Global!AU53</f>
        <v>0.22252911875323589</v>
      </c>
      <c r="AV54" s="649">
        <f>+Global!AV53</f>
        <v>0.22254883977668771</v>
      </c>
      <c r="AW54" s="649">
        <f>+Global!AW53</f>
        <v>0.22256824867798541</v>
      </c>
      <c r="AX54" s="649">
        <f>+Global!AX53</f>
        <v>0.22258735805469465</v>
      </c>
      <c r="AY54" s="649">
        <f>+Global!AY53</f>
        <v>0.22260617441558606</v>
      </c>
      <c r="AZ54" s="649">
        <f>+Global!AZ53</f>
        <v>0.22262469860601775</v>
      </c>
      <c r="BA54" s="649">
        <f>+Global!BA53</f>
        <v>0.22264292622876636</v>
      </c>
      <c r="BB54" s="649">
        <f>+Global!BB53</f>
        <v>0.22266084803828357</v>
      </c>
      <c r="BC54" s="649">
        <f>+Global!BC53</f>
        <v>0.22267845028105471</v>
      </c>
      <c r="BD54" s="649">
        <f>+Global!BD53</f>
        <v>0.2226957149701756</v>
      </c>
      <c r="BE54" s="649">
        <f>+Global!BE53</f>
        <v>0.22271262014347337</v>
      </c>
      <c r="BF54" s="649">
        <f>+Global!BF53</f>
        <v>0.22272914029784052</v>
      </c>
      <c r="BG54" s="649">
        <f>+Global!BG53</f>
        <v>0.22274524746202895</v>
      </c>
      <c r="BH54" s="649">
        <f>+Global!BH53</f>
        <v>0.22276091380619933</v>
      </c>
      <c r="BI54" s="649">
        <f>+Global!BI53</f>
        <v>0.24059881502771452</v>
      </c>
    </row>
    <row r="55" spans="1:61" s="649" customFormat="1" ht="10.5">
      <c r="A55" s="649" t="str">
        <f>+Results!A5</f>
        <v>Total carbon emissions (GTC per year)</v>
      </c>
      <c r="B55" s="649">
        <f>+Results!B5</f>
        <v>9.5676363556275366</v>
      </c>
      <c r="C55" s="649">
        <f>+Results!C5</f>
        <v>11.283554134481552</v>
      </c>
      <c r="D55" s="649">
        <f>+Results!D5</f>
        <v>12.742375356834369</v>
      </c>
      <c r="E55" s="649">
        <f>+Results!E5</f>
        <v>13.997138010168909</v>
      </c>
      <c r="F55" s="649">
        <f>+Results!F5</f>
        <v>15.097382892849547</v>
      </c>
      <c r="G55" s="649">
        <f>+Results!G5</f>
        <v>15.959183583922155</v>
      </c>
      <c r="H55" s="649">
        <f>+Results!H5</f>
        <v>16.704702475286982</v>
      </c>
      <c r="I55" s="649">
        <f>+Results!I5</f>
        <v>17.457584834215691</v>
      </c>
      <c r="J55" s="649">
        <f>+Results!J5</f>
        <v>18.223401665710831</v>
      </c>
      <c r="K55" s="649">
        <f>+Results!K5</f>
        <v>19.003084907822338</v>
      </c>
      <c r="L55" s="649">
        <f>+Results!L5</f>
        <v>19.78937817242003</v>
      </c>
      <c r="M55" s="649">
        <f>+Results!M5</f>
        <v>20.562646191930153</v>
      </c>
      <c r="N55" s="649">
        <f>+Results!N5</f>
        <v>21.341481956030805</v>
      </c>
      <c r="O55" s="649">
        <f>+Results!O5</f>
        <v>22.042587824271564</v>
      </c>
      <c r="P55" s="649">
        <f>+Results!P5</f>
        <v>22.682450830958082</v>
      </c>
      <c r="Q55" s="649">
        <f>+Results!Q5</f>
        <v>23.26728994813951</v>
      </c>
      <c r="R55" s="649">
        <f>+Results!R5</f>
        <v>23.797646963624736</v>
      </c>
      <c r="S55" s="649">
        <f>+Results!S5</f>
        <v>24.270179115577321</v>
      </c>
      <c r="T55" s="649">
        <f>+Results!T5</f>
        <v>24.677586283086406</v>
      </c>
      <c r="U55" s="649">
        <f>+Results!U5</f>
        <v>25.007778668970261</v>
      </c>
      <c r="V55" s="649">
        <f>+Results!V5</f>
        <v>25.32764880142258</v>
      </c>
      <c r="W55" s="649">
        <f>+Results!W5</f>
        <v>25.630930202874318</v>
      </c>
      <c r="X55" s="649">
        <f>+Results!X5</f>
        <v>25.81604728302505</v>
      </c>
      <c r="Y55" s="649">
        <f>+Results!Y5</f>
        <v>25.80696019165584</v>
      </c>
      <c r="Z55" s="649">
        <f>+Results!Z5</f>
        <v>25.52832714256612</v>
      </c>
      <c r="AA55" s="649">
        <f>+Results!AA5</f>
        <v>23.317483624635322</v>
      </c>
      <c r="AB55" s="649">
        <f>+Results!AB5</f>
        <v>4.835703278458523E-3</v>
      </c>
      <c r="AC55" s="649">
        <f>+Results!AC5</f>
        <v>3.8685626227668189E-3</v>
      </c>
      <c r="AD55" s="649">
        <f>+Results!AD5</f>
        <v>3.0948500982134553E-3</v>
      </c>
      <c r="AE55" s="649">
        <f>+Results!AE5</f>
        <v>2.4758800785707642E-3</v>
      </c>
      <c r="AF55" s="649">
        <f>+Results!AF5</f>
        <v>1.9807040628566112E-3</v>
      </c>
      <c r="AG55" s="649">
        <f>+Results!AG5</f>
        <v>1.5845632502852892E-3</v>
      </c>
      <c r="AH55" s="649">
        <f>+Results!AH5</f>
        <v>1.2676506002282316E-3</v>
      </c>
      <c r="AI55" s="649">
        <f>+Results!AI5</f>
        <v>1.0141204801825854E-3</v>
      </c>
      <c r="AJ55" s="649">
        <f>+Results!AJ5</f>
        <v>8.1129638414606823E-4</v>
      </c>
      <c r="AK55" s="649">
        <f>+Results!AK5</f>
        <v>6.4903710731685472E-4</v>
      </c>
      <c r="AL55" s="649">
        <f>+Results!AL5</f>
        <v>5.1922968585348377E-4</v>
      </c>
      <c r="AM55" s="649">
        <f>+Results!AM5</f>
        <v>4.1538374868278706E-4</v>
      </c>
      <c r="AN55" s="649">
        <f>+Results!AN5</f>
        <v>3.3230699894622965E-4</v>
      </c>
      <c r="AO55" s="649">
        <f>+Results!AO5</f>
        <v>2.658455991569837E-4</v>
      </c>
      <c r="AP55" s="649">
        <f>+Results!AP5</f>
        <v>2.12676479325587E-4</v>
      </c>
      <c r="AQ55" s="649">
        <f>+Results!AQ5</f>
        <v>1.7014118346046962E-4</v>
      </c>
      <c r="AR55" s="649">
        <f>+Results!AR5</f>
        <v>1.3611294676837569E-4</v>
      </c>
      <c r="AS55" s="649">
        <f>+Results!AS5</f>
        <v>1.0889035741470056E-4</v>
      </c>
      <c r="AT55" s="649">
        <f>+Results!AT5</f>
        <v>8.7112285931760449E-5</v>
      </c>
      <c r="AU55" s="649">
        <f>+Results!AU5</f>
        <v>6.9689828745408375E-5</v>
      </c>
      <c r="AV55" s="649">
        <f>+Results!AV5</f>
        <v>5.5751862996326699E-5</v>
      </c>
      <c r="AW55" s="649">
        <f>+Results!AW5</f>
        <v>4.460149039706136E-5</v>
      </c>
      <c r="AX55" s="649">
        <f>+Results!AX5</f>
        <v>3.568119231764909E-5</v>
      </c>
      <c r="AY55" s="649">
        <f>+Results!AY5</f>
        <v>2.8544953854119276E-5</v>
      </c>
      <c r="AZ55" s="649">
        <f>+Results!AZ5</f>
        <v>2.2835963083295419E-5</v>
      </c>
      <c r="BA55" s="649">
        <f>+Results!BA5</f>
        <v>1.8268770466636334E-5</v>
      </c>
      <c r="BB55" s="649">
        <f>+Results!BB5</f>
        <v>1.4615016373309069E-5</v>
      </c>
      <c r="BC55" s="649">
        <f>+Results!BC5</f>
        <v>1.1692013098647256E-5</v>
      </c>
      <c r="BD55" s="649">
        <f>+Results!BD5</f>
        <v>9.3536104789178057E-6</v>
      </c>
      <c r="BE55" s="649">
        <f>+Results!BE5</f>
        <v>7.4828883831342453E-6</v>
      </c>
      <c r="BF55" s="649">
        <f>+Results!BF5</f>
        <v>5.9863107065073967E-6</v>
      </c>
      <c r="BG55" s="649">
        <f>+Results!BG5</f>
        <v>4.7890485652059181E-6</v>
      </c>
      <c r="BH55" s="649">
        <f>+Results!BH5</f>
        <v>3.8312388521647341E-6</v>
      </c>
      <c r="BI55" s="649">
        <f>+Results!BI5</f>
        <v>3.0649910817317878E-6</v>
      </c>
    </row>
    <row r="56" spans="1:61" s="649" customFormat="1" ht="10.5">
      <c r="A56" s="649" t="str">
        <f>+Global!A56</f>
        <v>Industrial emissions (GTC per year)</v>
      </c>
      <c r="B56" s="649">
        <f>+Global!B56</f>
        <v>7.9676363556275369</v>
      </c>
      <c r="C56" s="649">
        <f>+Global!C56</f>
        <v>10.003554134481551</v>
      </c>
      <c r="D56" s="649">
        <f>+Global!D56</f>
        <v>11.718375356834368</v>
      </c>
      <c r="E56" s="649">
        <f>+Global!E56</f>
        <v>13.17793801016891</v>
      </c>
      <c r="F56" s="649">
        <f>+Global!F56</f>
        <v>14.442022892849545</v>
      </c>
      <c r="G56" s="649">
        <f>+Global!G56</f>
        <v>15.434895583922156</v>
      </c>
      <c r="H56" s="649">
        <f>+Global!H56</f>
        <v>16.285272075286979</v>
      </c>
      <c r="I56" s="649">
        <f>+Global!I56</f>
        <v>17.122040514215687</v>
      </c>
      <c r="J56" s="649">
        <f>+Global!J56</f>
        <v>17.954966209710832</v>
      </c>
      <c r="K56" s="649">
        <f>+Global!K56</f>
        <v>18.788336543022336</v>
      </c>
      <c r="L56" s="649">
        <f>+Global!L56</f>
        <v>19.61757948058003</v>
      </c>
      <c r="M56" s="649">
        <f>+Global!M56</f>
        <v>20.42520723845815</v>
      </c>
      <c r="N56" s="649">
        <f>+Global!N56</f>
        <v>21.231530793253203</v>
      </c>
      <c r="O56" s="649">
        <f>+Global!O56</f>
        <v>21.954626894049483</v>
      </c>
      <c r="P56" s="649">
        <f>+Global!P56</f>
        <v>22.612082086780418</v>
      </c>
      <c r="Q56" s="649">
        <f>+Global!Q56</f>
        <v>23.210994952797378</v>
      </c>
      <c r="R56" s="649">
        <f>+Global!R56</f>
        <v>23.752610967351028</v>
      </c>
      <c r="S56" s="649">
        <f>+Global!S56</f>
        <v>24.234150318558356</v>
      </c>
      <c r="T56" s="649">
        <f>+Global!T56</f>
        <v>24.648763245471233</v>
      </c>
      <c r="U56" s="649">
        <f>+Global!U56</f>
        <v>24.984720238878118</v>
      </c>
      <c r="V56" s="649">
        <f>+Global!V56</f>
        <v>25.309202057348873</v>
      </c>
      <c r="W56" s="649">
        <f>+Global!W56</f>
        <v>25.616172807615349</v>
      </c>
      <c r="X56" s="649">
        <f>+Global!X56</f>
        <v>25.80424136681788</v>
      </c>
      <c r="Y56" s="649">
        <f>+Global!Y56</f>
        <v>25.797515458690096</v>
      </c>
      <c r="Z56" s="649">
        <f>+Global!Z56</f>
        <v>25.520771356193524</v>
      </c>
      <c r="AA56" s="649">
        <f>+Global!AA56</f>
        <v>23.311438995537245</v>
      </c>
      <c r="AB56" s="649">
        <f>+Global!AB56</f>
        <v>0</v>
      </c>
      <c r="AC56" s="649">
        <f>+Global!AC56</f>
        <v>0</v>
      </c>
      <c r="AD56" s="649">
        <f>+Global!AD56</f>
        <v>0</v>
      </c>
      <c r="AE56" s="649">
        <f>+Global!AE56</f>
        <v>0</v>
      </c>
      <c r="AF56" s="649">
        <f>+Global!AF56</f>
        <v>0</v>
      </c>
      <c r="AG56" s="649">
        <f>+Global!AG56</f>
        <v>0</v>
      </c>
      <c r="AH56" s="649">
        <f>+Global!AH56</f>
        <v>0</v>
      </c>
      <c r="AI56" s="649">
        <f>+Global!AI56</f>
        <v>0</v>
      </c>
      <c r="AJ56" s="649">
        <f>+Global!AJ56</f>
        <v>0</v>
      </c>
      <c r="AK56" s="649">
        <f>+Global!AK56</f>
        <v>0</v>
      </c>
      <c r="AL56" s="649">
        <f>+Global!AL56</f>
        <v>0</v>
      </c>
      <c r="AM56" s="649">
        <f>+Global!AM56</f>
        <v>0</v>
      </c>
      <c r="AN56" s="649">
        <f>+Global!AN56</f>
        <v>0</v>
      </c>
      <c r="AO56" s="649">
        <f>+Global!AO56</f>
        <v>0</v>
      </c>
      <c r="AP56" s="649">
        <f>+Global!AP56</f>
        <v>0</v>
      </c>
      <c r="AQ56" s="649">
        <f>+Global!AQ56</f>
        <v>0</v>
      </c>
      <c r="AR56" s="649">
        <f>+Global!AR56</f>
        <v>0</v>
      </c>
      <c r="AS56" s="649">
        <f>+Global!AS56</f>
        <v>0</v>
      </c>
      <c r="AT56" s="649">
        <f>+Global!AT56</f>
        <v>0</v>
      </c>
      <c r="AU56" s="649">
        <f>+Global!AU56</f>
        <v>0</v>
      </c>
      <c r="AV56" s="649">
        <f>+Global!AV56</f>
        <v>0</v>
      </c>
      <c r="AW56" s="649">
        <f>+Global!AW56</f>
        <v>0</v>
      </c>
      <c r="AX56" s="649">
        <f>+Global!AX56</f>
        <v>0</v>
      </c>
      <c r="AY56" s="649">
        <f>+Global!AY56</f>
        <v>0</v>
      </c>
      <c r="AZ56" s="649">
        <f>+Global!AZ56</f>
        <v>0</v>
      </c>
      <c r="BA56" s="649">
        <f>+Global!BA56</f>
        <v>0</v>
      </c>
      <c r="BB56" s="649">
        <f>+Global!BB56</f>
        <v>0</v>
      </c>
      <c r="BC56" s="649">
        <f>+Global!BC56</f>
        <v>0</v>
      </c>
      <c r="BD56" s="649">
        <f>+Global!BD56</f>
        <v>0</v>
      </c>
      <c r="BE56" s="649">
        <f>+Global!BE56</f>
        <v>0</v>
      </c>
      <c r="BF56" s="649">
        <f>+Global!BF56</f>
        <v>0</v>
      </c>
      <c r="BG56" s="649">
        <f>+Global!BG56</f>
        <v>0</v>
      </c>
      <c r="BH56" s="649">
        <f>+Global!BH56</f>
        <v>0</v>
      </c>
      <c r="BI56" s="649">
        <f>+Global!BI56</f>
        <v>0</v>
      </c>
    </row>
    <row r="57" spans="1:61" s="649" customFormat="1" ht="10.5">
      <c r="A57" s="649" t="str">
        <f>+Global!A57</f>
        <v>World emissions intensity (sigma)</v>
      </c>
      <c r="B57" s="649">
        <f>+Global!B57</f>
        <v>0.14387482924776757</v>
      </c>
      <c r="C57" s="649">
        <f>+Global!C57</f>
        <v>0.12308218389887585</v>
      </c>
      <c r="D57" s="649">
        <f>+Global!D57</f>
        <v>0.1043400340760432</v>
      </c>
      <c r="E57" s="649">
        <f>+Global!E57</f>
        <v>8.9346660804507233E-2</v>
      </c>
      <c r="F57" s="649">
        <f>+Global!F57</f>
        <v>7.7360143416937088E-2</v>
      </c>
      <c r="G57" s="649">
        <f>+Global!G57</f>
        <v>6.7691570330860915E-2</v>
      </c>
      <c r="H57" s="649">
        <f>+Global!H57</f>
        <v>5.987248809508082E-2</v>
      </c>
      <c r="I57" s="649">
        <f>+Global!I57</f>
        <v>5.3442918765760669E-2</v>
      </c>
      <c r="J57" s="649">
        <f>+Global!J57</f>
        <v>4.8102858193666262E-2</v>
      </c>
      <c r="K57" s="649">
        <f>+Global!K57</f>
        <v>4.3625029497966927E-2</v>
      </c>
      <c r="L57" s="649">
        <f>+Global!L57</f>
        <v>3.98671930844035E-2</v>
      </c>
      <c r="M57" s="649">
        <f>+Global!M57</f>
        <v>3.6697285799565264E-2</v>
      </c>
      <c r="N57" s="649">
        <f>+Global!N57</f>
        <v>3.3942434582372699E-2</v>
      </c>
      <c r="O57" s="649">
        <f>+Global!O57</f>
        <v>3.1568126438955416E-2</v>
      </c>
      <c r="P57" s="649">
        <f>+Global!P57</f>
        <v>2.9499339883458386E-2</v>
      </c>
      <c r="Q57" s="649">
        <f>+Global!Q57</f>
        <v>2.7678498593152918E-2</v>
      </c>
      <c r="R57" s="649">
        <f>+Global!R57</f>
        <v>2.6059669463943596E-2</v>
      </c>
      <c r="S57" s="649">
        <f>+Global!S57</f>
        <v>2.4604777354371107E-2</v>
      </c>
      <c r="T57" s="649">
        <f>+Global!T57</f>
        <v>2.3280552864617502E-2</v>
      </c>
      <c r="U57" s="649">
        <f>+Global!U57</f>
        <v>2.2056356168465137E-2</v>
      </c>
      <c r="V57" s="649">
        <f>+Global!V57</f>
        <v>2.0903140229373802E-2</v>
      </c>
      <c r="W57" s="649">
        <f>+Global!W57</f>
        <v>1.9790545894137306E-2</v>
      </c>
      <c r="X57" s="649">
        <f>+Global!X57</f>
        <v>1.8680277865933993E-2</v>
      </c>
      <c r="Y57" s="649">
        <f>+Global!Y57</f>
        <v>1.7542976078911292E-2</v>
      </c>
      <c r="Z57" s="649">
        <f>+Global!Z57</f>
        <v>1.6344026983985675E-2</v>
      </c>
      <c r="AA57" s="649">
        <f>+Global!AA57</f>
        <v>1.4094361655515987E-2</v>
      </c>
      <c r="AB57" s="649">
        <f>+Global!AB57</f>
        <v>0</v>
      </c>
      <c r="AC57" s="649">
        <f>+Global!AC57</f>
        <v>0</v>
      </c>
      <c r="AD57" s="649">
        <f>+Global!AD57</f>
        <v>0</v>
      </c>
      <c r="AE57" s="649">
        <f>+Global!AE57</f>
        <v>0</v>
      </c>
      <c r="AF57" s="649">
        <f>+Global!AF57</f>
        <v>0</v>
      </c>
      <c r="AG57" s="649">
        <f>+Global!AG57</f>
        <v>0</v>
      </c>
      <c r="AH57" s="649">
        <f>+Global!AH57</f>
        <v>0</v>
      </c>
      <c r="AI57" s="649">
        <f>+Global!AI57</f>
        <v>0</v>
      </c>
      <c r="AJ57" s="649">
        <f>+Global!AJ57</f>
        <v>0</v>
      </c>
      <c r="AK57" s="649">
        <f>+Global!AK57</f>
        <v>0</v>
      </c>
      <c r="AL57" s="649">
        <f>+Global!AL57</f>
        <v>0</v>
      </c>
      <c r="AM57" s="649">
        <f>+Global!AM57</f>
        <v>0</v>
      </c>
      <c r="AN57" s="649">
        <f>+Global!AN57</f>
        <v>0</v>
      </c>
      <c r="AO57" s="649">
        <f>+Global!AO57</f>
        <v>0</v>
      </c>
      <c r="AP57" s="649">
        <f>+Global!AP57</f>
        <v>0</v>
      </c>
      <c r="AQ57" s="649">
        <f>+Global!AQ57</f>
        <v>0</v>
      </c>
      <c r="AR57" s="649">
        <f>+Global!AR57</f>
        <v>0</v>
      </c>
      <c r="AS57" s="649">
        <f>+Global!AS57</f>
        <v>0</v>
      </c>
      <c r="AT57" s="649">
        <f>+Global!AT57</f>
        <v>0</v>
      </c>
      <c r="AU57" s="649">
        <f>+Global!AU57</f>
        <v>0</v>
      </c>
      <c r="AV57" s="649">
        <f>+Global!AV57</f>
        <v>0</v>
      </c>
      <c r="AW57" s="649">
        <f>+Global!AW57</f>
        <v>0</v>
      </c>
      <c r="AX57" s="649">
        <f>+Global!AX57</f>
        <v>0</v>
      </c>
      <c r="AY57" s="649">
        <f>+Global!AY57</f>
        <v>0</v>
      </c>
      <c r="AZ57" s="649">
        <f>+Global!AZ57</f>
        <v>0</v>
      </c>
      <c r="BA57" s="649">
        <f>+Global!BA57</f>
        <v>0</v>
      </c>
      <c r="BB57" s="649">
        <f>+Global!BB57</f>
        <v>0</v>
      </c>
      <c r="BC57" s="649">
        <f>+Global!BC57</f>
        <v>0</v>
      </c>
      <c r="BD57" s="649">
        <f>+Global!BD57</f>
        <v>0</v>
      </c>
      <c r="BE57" s="649">
        <f>+Global!BE57</f>
        <v>0</v>
      </c>
      <c r="BF57" s="649">
        <f>+Global!BF57</f>
        <v>0</v>
      </c>
      <c r="BG57" s="649">
        <f>+Global!BG57</f>
        <v>0</v>
      </c>
      <c r="BH57" s="649">
        <f>+Global!BH57</f>
        <v>0</v>
      </c>
      <c r="BI57" s="649">
        <f>+Global!BI57</f>
        <v>0</v>
      </c>
    </row>
    <row r="58" spans="1:61" s="649" customFormat="1" ht="10.5">
      <c r="A58" s="649" t="str">
        <f>+Global!A60</f>
        <v>Atmospheric concentration of carbon (ppm)</v>
      </c>
      <c r="B58" s="649">
        <f>+Global!B60</f>
        <v>369.48356807511738</v>
      </c>
      <c r="C58" s="649">
        <f>+Global!C60</f>
        <v>389.20187793427232</v>
      </c>
      <c r="D58" s="649">
        <f>+Global!D60</f>
        <v>431.21991229334066</v>
      </c>
      <c r="E58" s="649">
        <f>+Global!E60</f>
        <v>475.54716588536519</v>
      </c>
      <c r="F58" s="649">
        <f>+Global!F60</f>
        <v>521.15955616597603</v>
      </c>
      <c r="G58" s="649">
        <f>+Global!G60</f>
        <v>567.39053056865316</v>
      </c>
      <c r="H58" s="649">
        <f>+Global!H60</f>
        <v>613.25566939405098</v>
      </c>
      <c r="I58" s="649">
        <f>+Global!I60</f>
        <v>658.45482067206046</v>
      </c>
      <c r="J58" s="649">
        <f>+Global!J60</f>
        <v>703.29177865566999</v>
      </c>
      <c r="K58" s="649">
        <f>+Global!K60</f>
        <v>748.04643141710221</v>
      </c>
      <c r="L58" s="649">
        <f>+Global!L60</f>
        <v>792.95827354344931</v>
      </c>
      <c r="M58" s="649">
        <f>+Global!M60</f>
        <v>838.19497299809336</v>
      </c>
      <c r="N58" s="649">
        <f>+Global!N60</f>
        <v>883.80469540827039</v>
      </c>
      <c r="O58" s="649">
        <f>+Global!O60</f>
        <v>929.91124133642541</v>
      </c>
      <c r="P58" s="649">
        <f>+Global!P60</f>
        <v>976.22718855645326</v>
      </c>
      <c r="Q58" s="649">
        <f>+Global!Q60</f>
        <v>1022.5726865044091</v>
      </c>
      <c r="R58" s="649">
        <f>+Global!R60</f>
        <v>1068.812943845619</v>
      </c>
      <c r="S58" s="649">
        <f>+Global!S60</f>
        <v>1114.8254508538134</v>
      </c>
      <c r="T58" s="649">
        <f>+Global!T60</f>
        <v>1160.4798428742706</v>
      </c>
      <c r="U58" s="649">
        <f>+Global!U60</f>
        <v>1205.6199297847472</v>
      </c>
      <c r="V58" s="649">
        <f>+Global!V60</f>
        <v>1250.0439473433696</v>
      </c>
      <c r="W58" s="649">
        <f>+Global!W60</f>
        <v>1293.8803471348886</v>
      </c>
      <c r="X58" s="649">
        <f>+Global!X60</f>
        <v>1337.2039812828741</v>
      </c>
      <c r="Y58" s="649">
        <f>+Global!Y60</f>
        <v>1379.5962553182276</v>
      </c>
      <c r="Z58" s="649">
        <f>+Global!Z60</f>
        <v>1420.3250453507442</v>
      </c>
      <c r="AA58" s="649">
        <f>+Global!AA60</f>
        <v>1458.3835883948009</v>
      </c>
      <c r="AB58" s="649">
        <f>+Global!AB60</f>
        <v>1485.067543984281</v>
      </c>
      <c r="AC58" s="649">
        <f>+Global!AC60</f>
        <v>1402.7015118099816</v>
      </c>
      <c r="AD58" s="649">
        <f>+Global!AD60</f>
        <v>1333.7794433725451</v>
      </c>
      <c r="AE58" s="649">
        <f>+Global!AE60</f>
        <v>1276.0387638314382</v>
      </c>
      <c r="AF58" s="649">
        <f>+Global!AF60</f>
        <v>1227.5979641712561</v>
      </c>
      <c r="AG58" s="649">
        <f>+Global!AG60</f>
        <v>1186.8924246067879</v>
      </c>
      <c r="AH58" s="649">
        <f>+Global!AH60</f>
        <v>1152.6210453287576</v>
      </c>
      <c r="AI58" s="649">
        <f>+Global!AI60</f>
        <v>1123.701864806595</v>
      </c>
      <c r="AJ58" s="649">
        <f>+Global!AJ60</f>
        <v>1099.2351522525075</v>
      </c>
      <c r="AK58" s="649">
        <f>+Global!AK60</f>
        <v>1078.4727156609563</v>
      </c>
      <c r="AL58" s="649">
        <f>+Global!AL60</f>
        <v>1060.7923787507891</v>
      </c>
      <c r="AM58" s="649">
        <f>+Global!AM60</f>
        <v>1045.6767563741771</v>
      </c>
      <c r="AN58" s="649">
        <f>+Global!AN60</f>
        <v>1032.695604522507</v>
      </c>
      <c r="AO58" s="649">
        <f>+Global!AO60</f>
        <v>1021.4911429490792</v>
      </c>
      <c r="AP58" s="649">
        <f>+Global!AP60</f>
        <v>1011.7658497958978</v>
      </c>
      <c r="AQ58" s="649">
        <f>+Global!AQ60</f>
        <v>1003.2723119118116</v>
      </c>
      <c r="AR58" s="649">
        <f>+Global!AR60</f>
        <v>995.80478465512658</v>
      </c>
      <c r="AS58" s="649">
        <f>+Global!AS60</f>
        <v>989.19217327519812</v>
      </c>
      <c r="AT58" s="649">
        <f>+Global!AT60</f>
        <v>983.29219645185628</v>
      </c>
      <c r="AU58" s="649">
        <f>+Global!AU60</f>
        <v>977.98653289165497</v>
      </c>
      <c r="AV58" s="649">
        <f>+Global!AV60</f>
        <v>973.17678541049065</v>
      </c>
      <c r="AW58" s="649">
        <f>+Global!AW60</f>
        <v>968.78112481628852</v>
      </c>
      <c r="AX58" s="649">
        <f>+Global!AX60</f>
        <v>964.7314990939476</v>
      </c>
      <c r="AY58" s="649">
        <f>+Global!AY60</f>
        <v>960.97131267823011</v>
      </c>
      <c r="AZ58" s="649">
        <f>+Global!AZ60</f>
        <v>957.4534966363326</v>
      </c>
      <c r="BA58" s="649">
        <f>+Global!BA60</f>
        <v>954.13890391732184</v>
      </c>
      <c r="BB58" s="649">
        <f>+Global!BB60</f>
        <v>950.99497491521913</v>
      </c>
      <c r="BC58" s="649">
        <f>+Global!BC60</f>
        <v>947.99462781447914</v>
      </c>
      <c r="BD58" s="649">
        <f>+Global!BD60</f>
        <v>945.11533585542475</v>
      </c>
      <c r="BE58" s="649">
        <f>+Global!BE60</f>
        <v>942.33836003445583</v>
      </c>
      <c r="BF58" s="649">
        <f>+Global!BF60</f>
        <v>939.64811105701415</v>
      </c>
      <c r="BG58" s="649">
        <f>+Global!BG60</f>
        <v>937.03161877128525</v>
      </c>
      <c r="BH58" s="649">
        <f>+Global!BH60</f>
        <v>934.4780909778508</v>
      </c>
      <c r="BI58" s="649">
        <f>+Global!BI60</f>
        <v>931.97854656006382</v>
      </c>
    </row>
    <row r="59" spans="1:61" s="649" customFormat="1" ht="10.5">
      <c r="A59" s="649" t="str">
        <f>+Global!A61</f>
        <v>Concentration in biosphere and upper oceans (GTC)</v>
      </c>
      <c r="B59" s="649">
        <f>+Global!B61</f>
        <v>1600</v>
      </c>
      <c r="C59" s="649">
        <f>+Global!C61</f>
        <v>1618.6835000000001</v>
      </c>
      <c r="D59" s="649">
        <f>+Global!D61</f>
        <v>1641.4350800350003</v>
      </c>
      <c r="E59" s="649">
        <f>+Global!E61</f>
        <v>1673.7429165882504</v>
      </c>
      <c r="F59" s="649">
        <f>+Global!F61</f>
        <v>1715.7000234955392</v>
      </c>
      <c r="G59" s="649">
        <f>+Global!G61</f>
        <v>1767.1328544265193</v>
      </c>
      <c r="H59" s="649">
        <f>+Global!H61</f>
        <v>1827.7065596600653</v>
      </c>
      <c r="I59" s="649">
        <f>+Global!I61</f>
        <v>1896.8521327957098</v>
      </c>
      <c r="J59" s="649">
        <f>+Global!J61</f>
        <v>1973.9534938165812</v>
      </c>
      <c r="K59" s="649">
        <f>+Global!K61</f>
        <v>2058.5043052956494</v>
      </c>
      <c r="L59" s="649">
        <f>+Global!L61</f>
        <v>2150.0961486372653</v>
      </c>
      <c r="M59" s="649">
        <f>+Global!M61</f>
        <v>2248.4031018853839</v>
      </c>
      <c r="N59" s="649">
        <f>+Global!N61</f>
        <v>2353.1590861610557</v>
      </c>
      <c r="O59" s="649">
        <f>+Global!O61</f>
        <v>2464.1242053897454</v>
      </c>
      <c r="P59" s="649">
        <f>+Global!P61</f>
        <v>2581.1027150211389</v>
      </c>
      <c r="Q59" s="649">
        <f>+Global!Q61</f>
        <v>2703.8356149215283</v>
      </c>
      <c r="R59" s="649">
        <f>+Global!R61</f>
        <v>2832.0314357599341</v>
      </c>
      <c r="S59" s="649">
        <f>+Global!S61</f>
        <v>2965.3794448562026</v>
      </c>
      <c r="T59" s="649">
        <f>+Global!T61</f>
        <v>3103.5537867158541</v>
      </c>
      <c r="U59" s="649">
        <f>+Global!U61</f>
        <v>3246.2122611212781</v>
      </c>
      <c r="V59" s="649">
        <f>+Global!V61</f>
        <v>3392.9905714854413</v>
      </c>
      <c r="W59" s="649">
        <f>+Global!W61</f>
        <v>3543.4918247054311</v>
      </c>
      <c r="X59" s="649">
        <f>+Global!X61</f>
        <v>3697.3726292719944</v>
      </c>
      <c r="Y59" s="649">
        <f>+Global!Y61</f>
        <v>3854.3266095246836</v>
      </c>
      <c r="Z59" s="649">
        <f>+Global!Z61</f>
        <v>4013.9563531001213</v>
      </c>
      <c r="AA59" s="649">
        <f>+Global!AA61</f>
        <v>4175.698009203883</v>
      </c>
      <c r="AB59" s="649">
        <f>+Global!AB61</f>
        <v>4338.7597508150448</v>
      </c>
      <c r="AC59" s="649">
        <f>+Global!AC61</f>
        <v>4500.1661356433542</v>
      </c>
      <c r="AD59" s="649">
        <f>+Global!AD61</f>
        <v>4632.1307355969993</v>
      </c>
      <c r="AE59" s="649">
        <f>+Global!AE61</f>
        <v>4739.6225756450312</v>
      </c>
      <c r="AF59" s="649">
        <f>+Global!AF61</f>
        <v>4826.7736677131634</v>
      </c>
      <c r="AG59" s="649">
        <f>+Global!AG61</f>
        <v>4897.0199879844349</v>
      </c>
      <c r="AH59" s="649">
        <f>+Global!AH61</f>
        <v>4953.2187110506429</v>
      </c>
      <c r="AI59" s="649">
        <f>+Global!AI61</f>
        <v>4997.7456993953419</v>
      </c>
      <c r="AJ59" s="649">
        <f>+Global!AJ61</f>
        <v>5032.5765733821227</v>
      </c>
      <c r="AK59" s="649">
        <f>+Global!AK61</f>
        <v>5059.354126981525</v>
      </c>
      <c r="AL59" s="649">
        <f>+Global!AL61</f>
        <v>5079.4443888107926</v>
      </c>
      <c r="AM59" s="649">
        <f>+Global!AM61</f>
        <v>5093.9832408098464</v>
      </c>
      <c r="AN59" s="649">
        <f>+Global!AN61</f>
        <v>5103.9151848333777</v>
      </c>
      <c r="AO59" s="649">
        <f>+Global!AO61</f>
        <v>5110.0255796240808</v>
      </c>
      <c r="AP59" s="649">
        <f>+Global!AP61</f>
        <v>5112.9674479152809</v>
      </c>
      <c r="AQ59" s="649">
        <f>+Global!AQ61</f>
        <v>5113.2837681990904</v>
      </c>
      <c r="AR59" s="649">
        <f>+Global!AR61</f>
        <v>5111.4260116737878</v>
      </c>
      <c r="AS59" s="649">
        <f>+Global!AS61</f>
        <v>5107.7695567994988</v>
      </c>
      <c r="AT59" s="649">
        <f>+Global!AT61</f>
        <v>5102.62650737684</v>
      </c>
      <c r="AU59" s="649">
        <f>+Global!AU61</f>
        <v>5096.2563514868107</v>
      </c>
      <c r="AV59" s="649">
        <f>+Global!AV61</f>
        <v>5088.874824971108</v>
      </c>
      <c r="AW59" s="649">
        <f>+Global!AW61</f>
        <v>5080.6612818782587</v>
      </c>
      <c r="AX59" s="649">
        <f>+Global!AX61</f>
        <v>5071.7648233633408</v>
      </c>
      <c r="AY59" s="649">
        <f>+Global!AY61</f>
        <v>5062.3093941703974</v>
      </c>
      <c r="AZ59" s="649">
        <f>+Global!AZ61</f>
        <v>5052.3980206021006</v>
      </c>
      <c r="BA59" s="649">
        <f>+Global!BA61</f>
        <v>5042.1163345893783</v>
      </c>
      <c r="BB59" s="649">
        <f>+Global!BB61</f>
        <v>5031.535504115428</v>
      </c>
      <c r="BC59" s="649">
        <f>+Global!BC61</f>
        <v>5020.7146699928562</v>
      </c>
      <c r="BD59" s="649">
        <f>+Global!BD61</f>
        <v>5009.7029721487716</v>
      </c>
      <c r="BE59" s="649">
        <f>+Global!BE61</f>
        <v>4998.5412345657369</v>
      </c>
      <c r="BF59" s="649">
        <f>+Global!BF61</f>
        <v>4987.2633663788965</v>
      </c>
      <c r="BG59" s="649">
        <f>+Global!BG61</f>
        <v>4975.8975269438688</v>
      </c>
      <c r="BH59" s="649">
        <f>+Global!BH61</f>
        <v>4964.4670946357082</v>
      </c>
      <c r="BI59" s="649">
        <f>+Global!BI61</f>
        <v>4952.9914724416622</v>
      </c>
    </row>
    <row r="60" spans="1:61" s="649" customFormat="1" ht="10.5">
      <c r="A60" s="649" t="str">
        <f>+Global!A62</f>
        <v>Concentration in deep oceans (GTC)</v>
      </c>
      <c r="B60" s="649">
        <f>+Global!B62</f>
        <v>10010</v>
      </c>
      <c r="C60" s="649">
        <f>+Global!C62</f>
        <v>10010.4925</v>
      </c>
      <c r="D60" s="649">
        <f>+Global!D62</f>
        <v>10011.078048125</v>
      </c>
      <c r="E60" s="649">
        <f>+Global!E62</f>
        <v>10011.776914989081</v>
      </c>
      <c r="F60" s="649">
        <f>+Global!F62</f>
        <v>10012.636796885779</v>
      </c>
      <c r="G60" s="649">
        <f>+Global!G62</f>
        <v>10013.705819405592</v>
      </c>
      <c r="H60" s="649">
        <f>+Global!H62</f>
        <v>10015.031204313169</v>
      </c>
      <c r="I60" s="649">
        <f>+Global!I62</f>
        <v>10016.658463708234</v>
      </c>
      <c r="J60" s="649">
        <f>+Global!J62</f>
        <v>10018.63023052443</v>
      </c>
      <c r="K60" s="649">
        <f>+Global!K62</f>
        <v>10020.986025320619</v>
      </c>
      <c r="L60" s="649">
        <f>+Global!L62</f>
        <v>10023.762807328107</v>
      </c>
      <c r="M60" s="649">
        <f>+Global!M62</f>
        <v>10026.995465965798</v>
      </c>
      <c r="N60" s="649">
        <f>+Global!N62</f>
        <v>10030.71723487575</v>
      </c>
      <c r="O60" s="649">
        <f>+Global!O62</f>
        <v>10034.959992380398</v>
      </c>
      <c r="P60" s="649">
        <f>+Global!P62</f>
        <v>10039.754393413061</v>
      </c>
      <c r="Q60" s="649">
        <f>+Global!Q62</f>
        <v>10045.130091193107</v>
      </c>
      <c r="R60" s="649">
        <f>+Global!R62</f>
        <v>10051.11542169932</v>
      </c>
      <c r="S60" s="649">
        <f>+Global!S62</f>
        <v>10057.737242311845</v>
      </c>
      <c r="T60" s="649">
        <f>+Global!T62</f>
        <v>10065.020836604392</v>
      </c>
      <c r="U60" s="649">
        <f>+Global!U62</f>
        <v>10072.989839910517</v>
      </c>
      <c r="V60" s="649">
        <f>+Global!V62</f>
        <v>10081.666158836191</v>
      </c>
      <c r="W60" s="649">
        <f>+Global!W62</f>
        <v>10091.06986207449</v>
      </c>
      <c r="X60" s="649">
        <f>+Global!X62</f>
        <v>10101.219018801461</v>
      </c>
      <c r="Y60" s="649">
        <f>+Global!Y62</f>
        <v>10112.129967683719</v>
      </c>
      <c r="Z60" s="649">
        <f>+Global!Z62</f>
        <v>10123.817503255579</v>
      </c>
      <c r="AA60" s="649">
        <f>+Global!AA62</f>
        <v>10136.294421893637</v>
      </c>
      <c r="AB60" s="649">
        <f>+Global!AB62</f>
        <v>10149.570691123236</v>
      </c>
      <c r="AC60" s="649">
        <f>+Global!AC62</f>
        <v>10163.652311858968</v>
      </c>
      <c r="AD60" s="649">
        <f>+Global!AD62</f>
        <v>10178.53040330329</v>
      </c>
      <c r="AE60" s="649">
        <f>+Global!AE62</f>
        <v>10194.057159178798</v>
      </c>
      <c r="AF60" s="649">
        <f>+Global!AF62</f>
        <v>10210.109729187638</v>
      </c>
      <c r="AG60" s="649">
        <f>+Global!AG62</f>
        <v>10226.586015229312</v>
      </c>
      <c r="AH60" s="649">
        <f>+Global!AH62</f>
        <v>10243.401175657811</v>
      </c>
      <c r="AI60" s="649">
        <f>+Global!AI62</f>
        <v>10260.484718331321</v>
      </c>
      <c r="AJ60" s="649">
        <f>+Global!AJ62</f>
        <v>10277.77808328955</v>
      </c>
      <c r="AK60" s="649">
        <f>+Global!AK62</f>
        <v>10295.232632593994</v>
      </c>
      <c r="AL60" s="649">
        <f>+Global!AL62</f>
        <v>10312.807978754456</v>
      </c>
      <c r="AM60" s="649">
        <f>+Global!AM62</f>
        <v>10330.470594714445</v>
      </c>
      <c r="AN60" s="649">
        <f>+Global!AN62</f>
        <v>10348.192657972457</v>
      </c>
      <c r="AO60" s="649">
        <f>+Global!AO62</f>
        <v>10365.951089403145</v>
      </c>
      <c r="AP60" s="649">
        <f>+Global!AP62</f>
        <v>10383.726753984212</v>
      </c>
      <c r="AQ60" s="649">
        <f>+Global!AQ62</f>
        <v>10401.5037961583</v>
      </c>
      <c r="AR60" s="649">
        <f>+Global!AR62</f>
        <v>10419.269087152177</v>
      </c>
      <c r="AS60" s="649">
        <f>+Global!AS62</f>
        <v>10437.011765395182</v>
      </c>
      <c r="AT60" s="649">
        <f>+Global!AT62</f>
        <v>10454.722854355132</v>
      </c>
      <c r="AU60" s="649">
        <f>+Global!AU62</f>
        <v>10472.39494475125</v>
      </c>
      <c r="AV60" s="649">
        <f>+Global!AV62</f>
        <v>10490.021930300121</v>
      </c>
      <c r="AW60" s="649">
        <f>+Global!AW62</f>
        <v>10507.598787977253</v>
      </c>
      <c r="AX60" s="649">
        <f>+Global!AX62</f>
        <v>10525.12139529566</v>
      </c>
      <c r="AY60" s="649">
        <f>+Global!AY62</f>
        <v>10542.586378366004</v>
      </c>
      <c r="AZ60" s="649">
        <f>+Global!AZ62</f>
        <v>10559.99098555308</v>
      </c>
      <c r="BA60" s="649">
        <f>+Global!BA62</f>
        <v>10577.332982416925</v>
      </c>
      <c r="BB60" s="649">
        <f>+Global!BB62</f>
        <v>10594.610564353059</v>
      </c>
      <c r="BC60" s="649">
        <f>+Global!BC62</f>
        <v>10611.822283950372</v>
      </c>
      <c r="BD60" s="649">
        <f>+Global!BD62</f>
        <v>10628.966990587374</v>
      </c>
      <c r="BE60" s="649">
        <f>+Global!BE62</f>
        <v>10646.043780205178</v>
      </c>
      <c r="BF60" s="649">
        <f>+Global!BF62</f>
        <v>10663.051953542852</v>
      </c>
      <c r="BG60" s="649">
        <f>+Global!BG62</f>
        <v>10679.990981409588</v>
      </c>
      <c r="BH60" s="649">
        <f>+Global!BH62</f>
        <v>10696.860475808251</v>
      </c>
      <c r="BI60" s="649">
        <f>+Global!BI62</f>
        <v>10713.660165924573</v>
      </c>
    </row>
    <row r="61" spans="1:61" s="649" customFormat="1" ht="10.5">
      <c r="A61" s="649" t="str">
        <f>+Global!A64</f>
        <v>Cumulative Emissions to date</v>
      </c>
      <c r="B61" s="649">
        <f>+Global!B64</f>
        <v>79.676363556275362</v>
      </c>
      <c r="C61" s="649">
        <f>+Global!C64</f>
        <v>179.71190490109086</v>
      </c>
      <c r="D61" s="649">
        <f>+Global!D64</f>
        <v>296.89565846943458</v>
      </c>
      <c r="E61" s="649">
        <f>+Global!E64</f>
        <v>428.67503857112365</v>
      </c>
      <c r="F61" s="649">
        <f>+Global!F64</f>
        <v>573.09526749961913</v>
      </c>
      <c r="G61" s="649">
        <f>+Global!G64</f>
        <v>727.44422333884063</v>
      </c>
      <c r="H61" s="649">
        <f>+Global!H64</f>
        <v>890.29694409171043</v>
      </c>
      <c r="I61" s="649">
        <f>+Global!I64</f>
        <v>1061.5173492338672</v>
      </c>
      <c r="J61" s="649">
        <f>+Global!J64</f>
        <v>1241.0670113309754</v>
      </c>
      <c r="K61" s="649">
        <f>+Global!K64</f>
        <v>1428.9503767611989</v>
      </c>
      <c r="L61" s="649">
        <f>+Global!L64</f>
        <v>1625.1261715669991</v>
      </c>
      <c r="M61" s="649">
        <f>+Global!M64</f>
        <v>1829.3782439515805</v>
      </c>
      <c r="N61" s="649">
        <f>+Global!N64</f>
        <v>2041.6935518841126</v>
      </c>
      <c r="O61" s="649">
        <f>+Global!O64</f>
        <v>2261.2398208246072</v>
      </c>
      <c r="P61" s="649">
        <f>+Global!P64</f>
        <v>2487.3606416924113</v>
      </c>
      <c r="Q61" s="649">
        <f>+Global!Q64</f>
        <v>2719.4705912203849</v>
      </c>
      <c r="R61" s="649">
        <f>+Global!R64</f>
        <v>2956.9967008938952</v>
      </c>
      <c r="S61" s="649">
        <f>+Global!S64</f>
        <v>3199.3382040794786</v>
      </c>
      <c r="T61" s="649">
        <f>+Global!T64</f>
        <v>3445.8258365341908</v>
      </c>
      <c r="U61" s="649">
        <f>+Global!U64</f>
        <v>3695.673038922972</v>
      </c>
      <c r="V61" s="649">
        <f>+Global!V64</f>
        <v>3948.7650594964607</v>
      </c>
      <c r="W61" s="649">
        <f>+Global!W64</f>
        <v>4204.9267875726146</v>
      </c>
      <c r="X61" s="649">
        <f>+Global!X64</f>
        <v>4462.9692012407932</v>
      </c>
      <c r="Y61" s="649">
        <f>+Global!Y64</f>
        <v>4720.9443558276944</v>
      </c>
      <c r="Z61" s="649">
        <f>+Global!Z64</f>
        <v>4976.15206938963</v>
      </c>
      <c r="AA61" s="649">
        <f>+Global!AA64</f>
        <v>5209.2664593450027</v>
      </c>
      <c r="AB61" s="649">
        <f>+Global!AB64</f>
        <v>5209.2664593450027</v>
      </c>
      <c r="AC61" s="649">
        <f>+Global!AC64</f>
        <v>5209.2664593450027</v>
      </c>
      <c r="AD61" s="649">
        <f>+Global!AD64</f>
        <v>5209.2664593450027</v>
      </c>
      <c r="AE61" s="649">
        <f>+Global!AE64</f>
        <v>5209.2664593450027</v>
      </c>
      <c r="AF61" s="649">
        <f>+Global!AF64</f>
        <v>5209.2664593450027</v>
      </c>
      <c r="AG61" s="649">
        <f>+Global!AG64</f>
        <v>5209.2664593450027</v>
      </c>
      <c r="AH61" s="649">
        <f>+Global!AH64</f>
        <v>5209.2664593450027</v>
      </c>
      <c r="AI61" s="649">
        <f>+Global!AI64</f>
        <v>5209.2664593450027</v>
      </c>
      <c r="AJ61" s="649">
        <f>+Global!AJ64</f>
        <v>5209.2664593450027</v>
      </c>
      <c r="AK61" s="649">
        <f>+Global!AK64</f>
        <v>5209.2664593450027</v>
      </c>
      <c r="AL61" s="649">
        <f>+Global!AL64</f>
        <v>5209.2664593450027</v>
      </c>
      <c r="AM61" s="649">
        <f>+Global!AM64</f>
        <v>5209.2664593450027</v>
      </c>
      <c r="AN61" s="649">
        <f>+Global!AN64</f>
        <v>5209.2664593450027</v>
      </c>
      <c r="AO61" s="649">
        <f>+Global!AO64</f>
        <v>5209.2664593450027</v>
      </c>
      <c r="AP61" s="649">
        <f>+Global!AP64</f>
        <v>5209.2664593450027</v>
      </c>
      <c r="AQ61" s="649">
        <f>+Global!AQ64</f>
        <v>5209.2664593450027</v>
      </c>
      <c r="AR61" s="649">
        <f>+Global!AR64</f>
        <v>5209.2664593450027</v>
      </c>
      <c r="AS61" s="649">
        <f>+Global!AS64</f>
        <v>5209.2664593450027</v>
      </c>
      <c r="AT61" s="649">
        <f>+Global!AT64</f>
        <v>5209.2664593450027</v>
      </c>
      <c r="AU61" s="649">
        <f>+Global!AU64</f>
        <v>5209.2664593450027</v>
      </c>
      <c r="AV61" s="649">
        <f>+Global!AV64</f>
        <v>5209.2664593450027</v>
      </c>
      <c r="AW61" s="649">
        <f>+Global!AW64</f>
        <v>5209.2664593450027</v>
      </c>
      <c r="AX61" s="649">
        <f>+Global!AX64</f>
        <v>5209.2664593450027</v>
      </c>
      <c r="AY61" s="649">
        <f>+Global!AY64</f>
        <v>5209.2664593450027</v>
      </c>
      <c r="AZ61" s="649">
        <f>+Global!AZ64</f>
        <v>5209.2664593450027</v>
      </c>
      <c r="BA61" s="649">
        <f>+Global!BA64</f>
        <v>5209.2664593450027</v>
      </c>
      <c r="BB61" s="649">
        <f>+Global!BB64</f>
        <v>5209.2664593450027</v>
      </c>
      <c r="BC61" s="649">
        <f>+Global!BC64</f>
        <v>5209.2664593450027</v>
      </c>
      <c r="BD61" s="649">
        <f>+Global!BD64</f>
        <v>5209.2664593450027</v>
      </c>
      <c r="BE61" s="649">
        <f>+Global!BE64</f>
        <v>5209.2664593450027</v>
      </c>
      <c r="BF61" s="649">
        <f>+Global!BF64</f>
        <v>5209.2664593450027</v>
      </c>
      <c r="BG61" s="649">
        <f>+Global!BG64</f>
        <v>5209.2664593450027</v>
      </c>
      <c r="BH61" s="649">
        <f>+Global!BH64</f>
        <v>5209.2664593450027</v>
      </c>
      <c r="BI61" s="649">
        <f>+Global!BI64</f>
        <v>5209.2664593450027</v>
      </c>
    </row>
    <row r="62" spans="1:61" s="649" customFormat="1" ht="10.5">
      <c r="A62" s="649" t="str">
        <f>+Global!A70</f>
        <v>Atmospheric temperature (degrees Celsius above preindustrial)</v>
      </c>
      <c r="B62" s="649">
        <f>+Global!B70</f>
        <v>0.83</v>
      </c>
      <c r="C62" s="649">
        <f>+Global!C70</f>
        <v>0.98</v>
      </c>
      <c r="D62" s="649">
        <f>+Global!D70</f>
        <v>1.2299072803648878</v>
      </c>
      <c r="E62" s="649">
        <f>+Global!E70</f>
        <v>1.5203061790744932</v>
      </c>
      <c r="F62" s="649">
        <f>+Global!F70</f>
        <v>1.8319126422158489</v>
      </c>
      <c r="G62" s="649">
        <f>+Global!G70</f>
        <v>2.1509718132816515</v>
      </c>
      <c r="H62" s="649">
        <f>+Global!H70</f>
        <v>2.4680617535638172</v>
      </c>
      <c r="I62" s="649">
        <f>+Global!I70</f>
        <v>2.7778418001671961</v>
      </c>
      <c r="J62" s="649">
        <f>+Global!J70</f>
        <v>3.0779677409816255</v>
      </c>
      <c r="K62" s="649">
        <f>+Global!K70</f>
        <v>3.367812676156571</v>
      </c>
      <c r="L62" s="649">
        <f>+Global!L70</f>
        <v>3.6476485330626893</v>
      </c>
      <c r="M62" s="649">
        <f>+Global!M70</f>
        <v>3.9106156129397851</v>
      </c>
      <c r="N62" s="649">
        <f>+Global!N70</f>
        <v>4.1598146898624559</v>
      </c>
      <c r="O62" s="649">
        <f>+Global!O70</f>
        <v>4.3974364966447048</v>
      </c>
      <c r="P62" s="649">
        <f>+Global!P70</f>
        <v>4.624874484385562</v>
      </c>
      <c r="Q62" s="649">
        <f>+Global!Q70</f>
        <v>4.8430870914360984</v>
      </c>
      <c r="R62" s="649">
        <f>+Global!R70</f>
        <v>5.0527710121251976</v>
      </c>
      <c r="S62" s="649">
        <f>+Global!S70</f>
        <v>5.254444721491887</v>
      </c>
      <c r="T62" s="649">
        <f>+Global!T70</f>
        <v>5.448486015626937</v>
      </c>
      <c r="U62" s="649">
        <f>+Global!U70</f>
        <v>5.6351426051912696</v>
      </c>
      <c r="V62" s="649">
        <f>+Global!V70</f>
        <v>5.8147037467486919</v>
      </c>
      <c r="W62" s="649">
        <f>+Global!W70</f>
        <v>5.9875921126930871</v>
      </c>
      <c r="X62" s="649">
        <f>+Global!X70</f>
        <v>6.1540649059706602</v>
      </c>
      <c r="Y62" s="649">
        <f>+Global!Y70</f>
        <v>6.3139419480150911</v>
      </c>
      <c r="Z62" s="649">
        <f>+Global!Z70</f>
        <v>6.4665489888029484</v>
      </c>
      <c r="AA62" s="649">
        <f>+Global!AA70</f>
        <v>6.6078391386183553</v>
      </c>
      <c r="AB62" s="649">
        <f>+Global!AB70</f>
        <v>6.6941469848905317</v>
      </c>
      <c r="AC62" s="649">
        <f>+Global!AC70</f>
        <v>6.7029302629115044</v>
      </c>
      <c r="AD62" s="649">
        <f>+Global!AD70</f>
        <v>6.6653985107224925</v>
      </c>
      <c r="AE62" s="649">
        <f>+Global!AE70</f>
        <v>6.602160769418175</v>
      </c>
      <c r="AF62" s="649">
        <f>+Global!AF70</f>
        <v>6.5266254657074185</v>
      </c>
      <c r="AG62" s="649">
        <f>+Global!AG70</f>
        <v>6.4473235814257066</v>
      </c>
      <c r="AH62" s="649">
        <f>+Global!AH70</f>
        <v>6.3694987945756134</v>
      </c>
      <c r="AI62" s="649">
        <f>+Global!AI70</f>
        <v>6.2961969489256724</v>
      </c>
      <c r="AJ62" s="649">
        <f>+Global!AJ70</f>
        <v>6.2290123662265486</v>
      </c>
      <c r="AK62" s="649">
        <f>+Global!AK70</f>
        <v>6.1685981748003895</v>
      </c>
      <c r="AL62" s="649">
        <f>+Global!AL70</f>
        <v>6.1150139032819579</v>
      </c>
      <c r="AM62" s="649">
        <f>+Global!AM70</f>
        <v>6.0679606470388148</v>
      </c>
      <c r="AN62" s="649">
        <f>+Global!AN70</f>
        <v>6.0269385264868687</v>
      </c>
      <c r="AO62" s="649">
        <f>+Global!AO70</f>
        <v>5.9913505027218186</v>
      </c>
      <c r="AP62" s="649">
        <f>+Global!AP70</f>
        <v>5.9605692883416195</v>
      </c>
      <c r="AQ62" s="649">
        <f>+Global!AQ70</f>
        <v>5.9339790197070856</v>
      </c>
      <c r="AR62" s="649">
        <f>+Global!AR70</f>
        <v>5.9109998264642964</v>
      </c>
      <c r="AS62" s="649">
        <f>+Global!AS70</f>
        <v>5.8911009649362658</v>
      </c>
      <c r="AT62" s="649">
        <f>+Global!AT70</f>
        <v>5.87380644913324</v>
      </c>
      <c r="AU62" s="649">
        <f>+Global!AU70</f>
        <v>5.8586958948093724</v>
      </c>
      <c r="AV62" s="649">
        <f>+Global!AV70</f>
        <v>5.8454024353092047</v>
      </c>
      <c r="AW62" s="649">
        <f>+Global!AW70</f>
        <v>5.8336089665463726</v>
      </c>
      <c r="AX62" s="649">
        <f>+Global!AX70</f>
        <v>5.8230435577570425</v>
      </c>
      <c r="AY62" s="649">
        <f>+Global!AY70</f>
        <v>5.8134745720157381</v>
      </c>
      <c r="AZ62" s="649">
        <f>+Global!AZ70</f>
        <v>5.8047058385258348</v>
      </c>
      <c r="BA62" s="649">
        <f>+Global!BA70</f>
        <v>5.7965720807963557</v>
      </c>
      <c r="BB62" s="649">
        <f>+Global!BB70</f>
        <v>5.7889347120161716</v>
      </c>
      <c r="BC62" s="649">
        <f>+Global!BC70</f>
        <v>5.781678047702707</v>
      </c>
      <c r="BD62" s="649">
        <f>+Global!BD70</f>
        <v>5.7747059463955921</v>
      </c>
      <c r="BE62" s="649">
        <f>+Global!BE70</f>
        <v>5.7679388649405352</v>
      </c>
      <c r="BF62" s="649">
        <f>+Global!BF70</f>
        <v>5.7613113009234738</v>
      </c>
      <c r="BG62" s="649">
        <f>+Global!BG70</f>
        <v>5.7547695876650806</v>
      </c>
      <c r="BH62" s="649">
        <f>+Global!BH70</f>
        <v>5.7482700044940342</v>
      </c>
      <c r="BI62" s="649">
        <f>+Global!BI70</f>
        <v>5.741777165139843</v>
      </c>
    </row>
    <row r="63" spans="1:61" s="649" customFormat="1" ht="10.5">
      <c r="A63" s="649" t="str">
        <f>+Global!A71</f>
        <v>Total increase in radiative forcing since preindustrial (Watts per square meter)</v>
      </c>
      <c r="B63" s="649">
        <f>+Global!B71</f>
        <v>1.6046851411366683</v>
      </c>
      <c r="C63" s="649">
        <f>+Global!C71</f>
        <v>2.0695681410234492</v>
      </c>
      <c r="D63" s="649">
        <f>+Global!D71</f>
        <v>2.6541597094465765</v>
      </c>
      <c r="E63" s="649">
        <f>+Global!E71</f>
        <v>3.2086204838349057</v>
      </c>
      <c r="F63" s="649">
        <f>+Global!F71</f>
        <v>3.7278544271902998</v>
      </c>
      <c r="G63" s="649">
        <f>+Global!G71</f>
        <v>4.2090962901209492</v>
      </c>
      <c r="H63" s="649">
        <f>+Global!H71</f>
        <v>4.6524318578485317</v>
      </c>
      <c r="I63" s="649">
        <f>+Global!I71</f>
        <v>5.0634462256697539</v>
      </c>
      <c r="J63" s="649">
        <f>+Global!J71</f>
        <v>5.4487630880100779</v>
      </c>
      <c r="K63" s="649">
        <f>+Global!K71</f>
        <v>5.8134156339854437</v>
      </c>
      <c r="L63" s="649">
        <f>+Global!L71</f>
        <v>6.1610956719945147</v>
      </c>
      <c r="M63" s="649">
        <f>+Global!M71</f>
        <v>6.458227307029091</v>
      </c>
      <c r="N63" s="649">
        <f>+Global!N71</f>
        <v>6.7427091939029822</v>
      </c>
      <c r="O63" s="649">
        <f>+Global!O71</f>
        <v>7.0151858255799064</v>
      </c>
      <c r="P63" s="649">
        <f>+Global!P71</f>
        <v>7.2754141453300321</v>
      </c>
      <c r="Q63" s="649">
        <f>+Global!Q71</f>
        <v>7.5236494181202884</v>
      </c>
      <c r="R63" s="649">
        <f>+Global!R71</f>
        <v>7.7602939025861648</v>
      </c>
      <c r="S63" s="649">
        <f>+Global!S71</f>
        <v>7.9857333320122459</v>
      </c>
      <c r="T63" s="649">
        <f>+Global!T71</f>
        <v>8.2002462770942177</v>
      </c>
      <c r="U63" s="649">
        <f>+Global!U71</f>
        <v>8.4039346110454947</v>
      </c>
      <c r="V63" s="649">
        <f>+Global!V71</f>
        <v>8.5975166222326322</v>
      </c>
      <c r="W63" s="649">
        <f>+Global!W71</f>
        <v>8.7822032767520657</v>
      </c>
      <c r="X63" s="649">
        <f>+Global!X71</f>
        <v>8.9579570798716937</v>
      </c>
      <c r="Y63" s="649">
        <f>+Global!Y71</f>
        <v>9.1231726714194288</v>
      </c>
      <c r="Z63" s="649">
        <f>+Global!Z71</f>
        <v>9.2753075642445388</v>
      </c>
      <c r="AA63" s="649">
        <f>+Global!AA71</f>
        <v>9.3972377879050573</v>
      </c>
      <c r="AB63" s="649">
        <f>+Global!AB71</f>
        <v>9.2925352245855688</v>
      </c>
      <c r="AC63" s="649">
        <f>+Global!AC71</f>
        <v>8.9975277199966719</v>
      </c>
      <c r="AD63" s="649">
        <f>+Global!AD71</f>
        <v>8.7377122204989295</v>
      </c>
      <c r="AE63" s="649">
        <f>+Global!AE71</f>
        <v>8.5100007529853645</v>
      </c>
      <c r="AF63" s="649">
        <f>+Global!AF71</f>
        <v>8.3112359580009958</v>
      </c>
      <c r="AG63" s="649">
        <f>+Global!AG71</f>
        <v>8.1382972531105331</v>
      </c>
      <c r="AH63" s="649">
        <f>+Global!AH71</f>
        <v>7.9881846827768941</v>
      </c>
      <c r="AI63" s="649">
        <f>+Global!AI71</f>
        <v>7.8580796961389527</v>
      </c>
      <c r="AJ63" s="649">
        <f>+Global!AJ71</f>
        <v>7.7453844704583759</v>
      </c>
      <c r="AK63" s="649">
        <f>+Global!AK71</f>
        <v>7.6477428461571773</v>
      </c>
      <c r="AL63" s="649">
        <f>+Global!AL71</f>
        <v>7.5630465726661305</v>
      </c>
      <c r="AM63" s="649">
        <f>+Global!AM71</f>
        <v>7.4894305914635515</v>
      </c>
      <c r="AN63" s="649">
        <f>+Global!AN71</f>
        <v>7.4252607269382462</v>
      </c>
      <c r="AO63" s="649">
        <f>+Global!AO71</f>
        <v>7.369116607133197</v>
      </c>
      <c r="AP63" s="649">
        <f>+Global!AP71</f>
        <v>7.3197720332975642</v>
      </c>
      <c r="AQ63" s="649">
        <f>+Global!AQ71</f>
        <v>7.2761744464409821</v>
      </c>
      <c r="AR63" s="649">
        <f>+Global!AR71</f>
        <v>7.2374246462187015</v>
      </c>
      <c r="AS63" s="649">
        <f>+Global!AS71</f>
        <v>7.2027575188824704</v>
      </c>
      <c r="AT63" s="649">
        <f>+Global!AT71</f>
        <v>7.1715242252301055</v>
      </c>
      <c r="AU63" s="649">
        <f>+Global!AU71</f>
        <v>7.1431760756207323</v>
      </c>
      <c r="AV63" s="649">
        <f>+Global!AV71</f>
        <v>7.1172501626738471</v>
      </c>
      <c r="AW63" s="649">
        <f>+Global!AW71</f>
        <v>7.0933567184733786</v>
      </c>
      <c r="AX63" s="649">
        <f>+Global!AX71</f>
        <v>7.0711680987092391</v>
      </c>
      <c r="AY63" s="649">
        <f>+Global!AY71</f>
        <v>7.0504092601954431</v>
      </c>
      <c r="AZ63" s="649">
        <f>+Global!AZ71</f>
        <v>7.0308495819161241</v>
      </c>
      <c r="BA63" s="649">
        <f>+Global!BA71</f>
        <v>7.0122958765842034</v>
      </c>
      <c r="BB63" s="649">
        <f>+Global!BB71</f>
        <v>6.9945864448272843</v>
      </c>
      <c r="BC63" s="649">
        <f>+Global!BC71</f>
        <v>6.9775860341142568</v>
      </c>
      <c r="BD63" s="649">
        <f>+Global!BD71</f>
        <v>6.9611815770418035</v>
      </c>
      <c r="BE63" s="649">
        <f>+Global!BE71</f>
        <v>6.9452785970391853</v>
      </c>
      <c r="BF63" s="649">
        <f>+Global!BF71</f>
        <v>6.9297981829161062</v>
      </c>
      <c r="BG63" s="649">
        <f>+Global!BG71</f>
        <v>6.9146744463654786</v>
      </c>
      <c r="BH63" s="649">
        <f>+Global!BH71</f>
        <v>6.8998523882063774</v>
      </c>
      <c r="BI63" s="649">
        <f>+Global!BI71</f>
        <v>6.8852861096607176</v>
      </c>
    </row>
    <row r="64" spans="1:61" s="649" customFormat="1" ht="10.5">
      <c r="A64" s="649" t="str">
        <f>+Global!A72</f>
        <v>Lower ocean temperature (degrees Celsius above preindustrial)</v>
      </c>
      <c r="B64" s="649">
        <f>+Global!B72</f>
        <v>6.7999999999999996E-3</v>
      </c>
      <c r="C64" s="649">
        <f>+Global!C72</f>
        <v>4.7960000000000003E-2</v>
      </c>
      <c r="D64" s="649">
        <f>+Global!D72</f>
        <v>9.4562000000000007E-2</v>
      </c>
      <c r="E64" s="649">
        <f>+Global!E72</f>
        <v>0.1513292640182444</v>
      </c>
      <c r="F64" s="649">
        <f>+Global!F72</f>
        <v>0.21977810977105683</v>
      </c>
      <c r="G64" s="649">
        <f>+Global!G72</f>
        <v>0.30038483639329644</v>
      </c>
      <c r="H64" s="649">
        <f>+Global!H72</f>
        <v>0.39291418523771421</v>
      </c>
      <c r="I64" s="649">
        <f>+Global!I72</f>
        <v>0.49667156365401938</v>
      </c>
      <c r="J64" s="649">
        <f>+Global!J72</f>
        <v>0.61073007547967817</v>
      </c>
      <c r="K64" s="649">
        <f>+Global!K72</f>
        <v>0.73409195875477551</v>
      </c>
      <c r="L64" s="649">
        <f>+Global!L72</f>
        <v>0.86577799462486527</v>
      </c>
      <c r="M64" s="649">
        <f>+Global!M72</f>
        <v>1.0048715215467565</v>
      </c>
      <c r="N64" s="649">
        <f>+Global!N72</f>
        <v>1.1501587261164079</v>
      </c>
      <c r="O64" s="649">
        <f>+Global!O72</f>
        <v>1.3006415243037104</v>
      </c>
      <c r="P64" s="649">
        <f>+Global!P72</f>
        <v>1.45548127292076</v>
      </c>
      <c r="Q64" s="649">
        <f>+Global!Q72</f>
        <v>1.6139509334940001</v>
      </c>
      <c r="R64" s="649">
        <f>+Global!R72</f>
        <v>1.7754077413911049</v>
      </c>
      <c r="S64" s="649">
        <f>+Global!S72</f>
        <v>1.9392759049278094</v>
      </c>
      <c r="T64" s="649">
        <f>+Global!T72</f>
        <v>2.1050343457560134</v>
      </c>
      <c r="U64" s="649">
        <f>+Global!U72</f>
        <v>2.2722069292495597</v>
      </c>
      <c r="V64" s="649">
        <f>+Global!V72</f>
        <v>2.4403537130466453</v>
      </c>
      <c r="W64" s="649">
        <f>+Global!W72</f>
        <v>2.6090712147317476</v>
      </c>
      <c r="X64" s="649">
        <f>+Global!X72</f>
        <v>2.7779972596298146</v>
      </c>
      <c r="Y64" s="649">
        <f>+Global!Y72</f>
        <v>2.9468006419468571</v>
      </c>
      <c r="Z64" s="649">
        <f>+Global!Z72</f>
        <v>3.115157707250269</v>
      </c>
      <c r="AA64" s="649">
        <f>+Global!AA72</f>
        <v>3.2827272713279028</v>
      </c>
      <c r="AB64" s="649">
        <f>+Global!AB72</f>
        <v>3.4489828646924252</v>
      </c>
      <c r="AC64" s="649">
        <f>+Global!AC72</f>
        <v>3.6112410707023304</v>
      </c>
      <c r="AD64" s="649">
        <f>+Global!AD72</f>
        <v>3.7658255303127892</v>
      </c>
      <c r="AE64" s="649">
        <f>+Global!AE72</f>
        <v>3.9108041793332742</v>
      </c>
      <c r="AF64" s="649">
        <f>+Global!AF72</f>
        <v>4.0453720088375196</v>
      </c>
      <c r="AG64" s="649">
        <f>+Global!AG72</f>
        <v>4.1694346816810146</v>
      </c>
      <c r="AH64" s="649">
        <f>+Global!AH72</f>
        <v>4.2833291266682494</v>
      </c>
      <c r="AI64" s="649">
        <f>+Global!AI72</f>
        <v>4.3876376100636172</v>
      </c>
      <c r="AJ64" s="649">
        <f>+Global!AJ72</f>
        <v>4.4830655770067196</v>
      </c>
      <c r="AK64" s="649">
        <f>+Global!AK72</f>
        <v>4.5703629164677109</v>
      </c>
      <c r="AL64" s="649">
        <f>+Global!AL72</f>
        <v>4.6502746793843448</v>
      </c>
      <c r="AM64" s="649">
        <f>+Global!AM72</f>
        <v>4.7235116405792255</v>
      </c>
      <c r="AN64" s="649">
        <f>+Global!AN72</f>
        <v>4.7907340909022054</v>
      </c>
      <c r="AO64" s="649">
        <f>+Global!AO72</f>
        <v>4.8525443126814389</v>
      </c>
      <c r="AP64" s="649">
        <f>+Global!AP72</f>
        <v>4.9094846221834576</v>
      </c>
      <c r="AQ64" s="649">
        <f>+Global!AQ72</f>
        <v>4.9620388554913655</v>
      </c>
      <c r="AR64" s="649">
        <f>+Global!AR72</f>
        <v>5.0106358637021513</v>
      </c>
      <c r="AS64" s="649">
        <f>+Global!AS72</f>
        <v>5.0556540618402588</v>
      </c>
      <c r="AT64" s="649">
        <f>+Global!AT72</f>
        <v>5.0974264069950594</v>
      </c>
      <c r="AU64" s="649">
        <f>+Global!AU72</f>
        <v>5.1362454091019689</v>
      </c>
      <c r="AV64" s="649">
        <f>+Global!AV72</f>
        <v>5.1723679333873394</v>
      </c>
      <c r="AW64" s="649">
        <f>+Global!AW72</f>
        <v>5.2060196584834326</v>
      </c>
      <c r="AX64" s="649">
        <f>+Global!AX72</f>
        <v>5.23739912388658</v>
      </c>
      <c r="AY64" s="649">
        <f>+Global!AY72</f>
        <v>5.2666813455801034</v>
      </c>
      <c r="AZ64" s="649">
        <f>+Global!AZ72</f>
        <v>5.2940210069018852</v>
      </c>
      <c r="BA64" s="649">
        <f>+Global!BA72</f>
        <v>5.3195552484830824</v>
      </c>
      <c r="BB64" s="649">
        <f>+Global!BB72</f>
        <v>5.3434060900987461</v>
      </c>
      <c r="BC64" s="649">
        <f>+Global!BC72</f>
        <v>5.3656825211946177</v>
      </c>
      <c r="BD64" s="649">
        <f>+Global!BD72</f>
        <v>5.3864822975200219</v>
      </c>
      <c r="BE64" s="649">
        <f>+Global!BE72</f>
        <v>5.4058934799638001</v>
      </c>
      <c r="BF64" s="649">
        <f>+Global!BF72</f>
        <v>5.4239957492126365</v>
      </c>
      <c r="BG64" s="649">
        <f>+Global!BG72</f>
        <v>5.4408615267981784</v>
      </c>
      <c r="BH64" s="649">
        <f>+Global!BH72</f>
        <v>5.4565569298415237</v>
      </c>
      <c r="BI64" s="649">
        <f>+Global!BI72</f>
        <v>5.4711425835741494</v>
      </c>
    </row>
    <row r="65" spans="1:105" s="649" customFormat="1" ht="10.5">
      <c r="A65" s="649" t="str">
        <f>+Global!A77</f>
        <v>Sum of utilities (international weights)</v>
      </c>
      <c r="B65" s="649">
        <f>+Global!B77</f>
        <v>2301.5179994214222</v>
      </c>
    </row>
    <row r="66" spans="1:105" s="649" customFormat="1" ht="10.5">
      <c r="A66" s="649" t="str">
        <f>+Global!A81</f>
        <v>Backstop price (US)</v>
      </c>
      <c r="B66" s="649">
        <f>+Global!B81</f>
        <v>1134.0000000000002</v>
      </c>
      <c r="C66" s="649">
        <f>+Global!C81</f>
        <v>1082.9700000000003</v>
      </c>
      <c r="D66" s="649">
        <f>+Global!D81</f>
        <v>1034.4915000000001</v>
      </c>
      <c r="E66" s="649">
        <f>+Global!E81</f>
        <v>988.43692499999997</v>
      </c>
      <c r="F66" s="649">
        <f>+Global!F81</f>
        <v>944.68507875</v>
      </c>
      <c r="G66" s="649">
        <f>+Global!G81</f>
        <v>903.1208248124999</v>
      </c>
      <c r="H66" s="649">
        <f>+Global!H81</f>
        <v>863.63478357187489</v>
      </c>
      <c r="I66" s="649">
        <f>+Global!I81</f>
        <v>826.12304439328113</v>
      </c>
      <c r="J66" s="649">
        <f>+Global!J81</f>
        <v>790.48689217361698</v>
      </c>
      <c r="K66" s="649">
        <f>+Global!K81</f>
        <v>756.63254756493609</v>
      </c>
      <c r="L66" s="649">
        <f>+Global!L81</f>
        <v>724.47092018668934</v>
      </c>
      <c r="M66" s="649">
        <f>+Global!M81</f>
        <v>693.91737417735487</v>
      </c>
      <c r="N66" s="649">
        <f>+Global!N81</f>
        <v>664.89150546848703</v>
      </c>
      <c r="O66" s="649">
        <f>+Global!O81</f>
        <v>637.3169301950627</v>
      </c>
      <c r="P66" s="649">
        <f>+Global!P81</f>
        <v>611.1210836853096</v>
      </c>
      <c r="Q66" s="649">
        <f>+Global!Q81</f>
        <v>586.2350295010441</v>
      </c>
      <c r="R66" s="649">
        <f>+Global!R81</f>
        <v>562.59327802599194</v>
      </c>
      <c r="S66" s="649">
        <f>+Global!S81</f>
        <v>540.13361412469226</v>
      </c>
      <c r="T66" s="649">
        <f>+Global!T81</f>
        <v>518.79693341845768</v>
      </c>
      <c r="U66" s="649">
        <f>+Global!U81</f>
        <v>498.52708674753478</v>
      </c>
      <c r="V66" s="649">
        <f>+Global!V81</f>
        <v>479.27073241015802</v>
      </c>
      <c r="W66" s="649">
        <f>+Global!W81</f>
        <v>460.97719578965007</v>
      </c>
      <c r="X66" s="649">
        <f>+Global!X81</f>
        <v>443.59833600016759</v>
      </c>
      <c r="Y66" s="649">
        <f>+Global!Y81</f>
        <v>427.08841920015914</v>
      </c>
      <c r="Z66" s="649">
        <f>+Global!Z81</f>
        <v>411.40399824015117</v>
      </c>
      <c r="AA66" s="649">
        <f>+Global!AA81</f>
        <v>205.70199912007558</v>
      </c>
      <c r="AB66" s="649">
        <f>+Global!AB81</f>
        <v>102.85099956003779</v>
      </c>
      <c r="AC66" s="649">
        <f>+Global!AC81</f>
        <v>51.425499780018896</v>
      </c>
      <c r="AD66" s="649">
        <f>+Global!AD81</f>
        <v>25.712749890009448</v>
      </c>
      <c r="AE66" s="649">
        <f>+Global!AE81</f>
        <v>12.856374945004724</v>
      </c>
      <c r="AF66" s="649">
        <f>+Global!AF81</f>
        <v>6.428187472502362</v>
      </c>
      <c r="AG66" s="649">
        <f>+Global!AG81</f>
        <v>3.214093736251181</v>
      </c>
      <c r="AH66" s="649">
        <f>+Global!AH81</f>
        <v>1.6070468681255905</v>
      </c>
      <c r="AI66" s="649">
        <f>+Global!AI81</f>
        <v>0.80352343406279525</v>
      </c>
      <c r="AJ66" s="649">
        <f>+Global!AJ81</f>
        <v>0.40176171703139762</v>
      </c>
      <c r="AK66" s="649">
        <f>+Global!AK81</f>
        <v>0.20088085851569881</v>
      </c>
      <c r="AL66" s="649">
        <f>+Global!AL81</f>
        <v>0.10044042925784941</v>
      </c>
      <c r="AM66" s="649">
        <f>+Global!AM81</f>
        <v>5.0220214628924703E-2</v>
      </c>
      <c r="AN66" s="649">
        <f>+Global!AN81</f>
        <v>2.5110107314462352E-2</v>
      </c>
      <c r="AO66" s="649">
        <f>+Global!AO81</f>
        <v>1.2555053657231176E-2</v>
      </c>
      <c r="AP66" s="649">
        <f>+Global!AP81</f>
        <v>6.2775268286155879E-3</v>
      </c>
      <c r="AQ66" s="649">
        <f>+Global!AQ81</f>
        <v>3.1387634143077939E-3</v>
      </c>
      <c r="AR66" s="649">
        <f>+Global!AR81</f>
        <v>1.569381707153897E-3</v>
      </c>
      <c r="AS66" s="649">
        <f>+Global!AS81</f>
        <v>7.8469085357694849E-4</v>
      </c>
      <c r="AT66" s="649">
        <f>+Global!AT81</f>
        <v>3.9234542678847424E-4</v>
      </c>
      <c r="AU66" s="649">
        <f>+Global!AU81</f>
        <v>1.9617271339423712E-4</v>
      </c>
      <c r="AV66" s="649">
        <f>+Global!AV81</f>
        <v>9.8086356697118561E-5</v>
      </c>
      <c r="AW66" s="649">
        <f>+Global!AW81</f>
        <v>4.904317834855928E-5</v>
      </c>
      <c r="AX66" s="649">
        <f>+Global!AX81</f>
        <v>2.452158917427964E-5</v>
      </c>
      <c r="AY66" s="649">
        <f>+Global!AY81</f>
        <v>1.226079458713982E-5</v>
      </c>
      <c r="AZ66" s="649">
        <f>+Global!AZ81</f>
        <v>6.13039729356991E-6</v>
      </c>
      <c r="BA66" s="649">
        <f>+Global!BA81</f>
        <v>3.065198646784955E-6</v>
      </c>
      <c r="BB66" s="649">
        <f>+Global!BB81</f>
        <v>1.5325993233924775E-6</v>
      </c>
      <c r="BC66" s="649">
        <f>+Global!BC81</f>
        <v>7.6629966169623876E-7</v>
      </c>
      <c r="BD66" s="649">
        <f>+Global!BD81</f>
        <v>3.8314983084811938E-7</v>
      </c>
      <c r="BE66" s="649">
        <f>+Global!BE81</f>
        <v>1.9157491542405969E-7</v>
      </c>
      <c r="BF66" s="649">
        <f>+Global!BF81</f>
        <v>9.5787457712029845E-8</v>
      </c>
      <c r="BG66" s="649">
        <f>+Global!BG81</f>
        <v>4.7893728856014922E-8</v>
      </c>
      <c r="BH66" s="649">
        <f>+Global!BH81</f>
        <v>2.3946864428007461E-8</v>
      </c>
      <c r="BI66" s="649">
        <f>+Global!BI81</f>
        <v>1.1973432214003731E-8</v>
      </c>
    </row>
    <row r="67" spans="1:105" s="649" customFormat="1" ht="10.5">
      <c r="A67" s="649" t="str">
        <f>+Global!A82</f>
        <v>Backstop price (wt average)</v>
      </c>
      <c r="B67" s="649">
        <f>+Global!B82</f>
        <v>1259.2274620271833</v>
      </c>
      <c r="C67" s="649">
        <f>+Global!C82</f>
        <v>1202.56222623596</v>
      </c>
      <c r="D67" s="649">
        <f>+Global!D82</f>
        <v>1148.7302522342977</v>
      </c>
      <c r="E67" s="649">
        <f>+Global!E82</f>
        <v>1097.5898769327187</v>
      </c>
      <c r="F67" s="649">
        <f>+Global!F82</f>
        <v>1049.0065203962188</v>
      </c>
      <c r="G67" s="649">
        <f>+Global!G82</f>
        <v>1002.8523316865437</v>
      </c>
      <c r="H67" s="649">
        <f>+Global!H82</f>
        <v>959.00585241235251</v>
      </c>
      <c r="I67" s="649">
        <f>+Global!I82</f>
        <v>917.35169710187074</v>
      </c>
      <c r="J67" s="649">
        <f>+Global!J82</f>
        <v>877.78024955691308</v>
      </c>
      <c r="K67" s="649">
        <f>+Global!K82</f>
        <v>840.18737438920334</v>
      </c>
      <c r="L67" s="649">
        <f>+Global!L82</f>
        <v>804.47414297987916</v>
      </c>
      <c r="M67" s="649">
        <f>+Global!M82</f>
        <v>770.54657314102121</v>
      </c>
      <c r="N67" s="649">
        <f>+Global!N82</f>
        <v>738.31538179410597</v>
      </c>
      <c r="O67" s="649">
        <f>+Global!O82</f>
        <v>707.69575001453666</v>
      </c>
      <c r="P67" s="649">
        <f>+Global!P82</f>
        <v>678.60709982394576</v>
      </c>
      <c r="Q67" s="649">
        <f>+Global!Q82</f>
        <v>650.97288214288437</v>
      </c>
      <c r="R67" s="649">
        <f>+Global!R82</f>
        <v>624.72037534587605</v>
      </c>
      <c r="S67" s="649">
        <f>+Global!S82</f>
        <v>599.78049388871807</v>
      </c>
      <c r="T67" s="649">
        <f>+Global!T82</f>
        <v>576.08760650441809</v>
      </c>
      <c r="U67" s="649">
        <f>+Global!U82</f>
        <v>553.5793634893331</v>
      </c>
      <c r="V67" s="649">
        <f>+Global!V82</f>
        <v>532.19653262500231</v>
      </c>
      <c r="W67" s="649">
        <f>+Global!W82</f>
        <v>511.88284330388808</v>
      </c>
      <c r="X67" s="649">
        <f>+Global!X82</f>
        <v>492.58483844882966</v>
      </c>
      <c r="Y67" s="649">
        <f>+Global!Y82</f>
        <v>474.25173383652401</v>
      </c>
      <c r="Z67" s="649">
        <f>+Global!Z82</f>
        <v>456.8352844548337</v>
      </c>
      <c r="AA67" s="649">
        <f>+Global!AA82</f>
        <v>228.41764222741685</v>
      </c>
      <c r="AB67" s="649">
        <f>+Global!AB82</f>
        <v>228.41764222741685</v>
      </c>
      <c r="AC67" s="649">
        <f>+Global!AC82</f>
        <v>228.41764222741685</v>
      </c>
      <c r="AD67" s="649">
        <f>+Global!AD82</f>
        <v>228.41764222741685</v>
      </c>
      <c r="AE67" s="649">
        <f>+Global!AE82</f>
        <v>228.41764222741685</v>
      </c>
      <c r="AF67" s="649">
        <f>+Global!AF82</f>
        <v>228.41764222741685</v>
      </c>
      <c r="AG67" s="649">
        <f>+Global!AG82</f>
        <v>228.41764222741685</v>
      </c>
      <c r="AH67" s="649">
        <f>+Global!AH82</f>
        <v>228.41764222741685</v>
      </c>
      <c r="AI67" s="649">
        <f>+Global!AI82</f>
        <v>228.41764222741685</v>
      </c>
      <c r="AJ67" s="649">
        <f>+Global!AJ82</f>
        <v>228.41764222741685</v>
      </c>
      <c r="AK67" s="649">
        <f>+Global!AK82</f>
        <v>228.41764222741685</v>
      </c>
      <c r="AL67" s="649">
        <f>+Global!AL82</f>
        <v>228.41764222741685</v>
      </c>
      <c r="AM67" s="649">
        <f>+Global!AM82</f>
        <v>228.41764222741685</v>
      </c>
      <c r="AN67" s="649">
        <f>+Global!AN82</f>
        <v>228.41764222741685</v>
      </c>
      <c r="AO67" s="649">
        <f>+Global!AO82</f>
        <v>228.41764222741685</v>
      </c>
      <c r="AP67" s="649">
        <f>+Global!AP82</f>
        <v>228.41764222741685</v>
      </c>
      <c r="AQ67" s="649">
        <f>+Global!AQ82</f>
        <v>228.41764222741685</v>
      </c>
      <c r="AR67" s="649">
        <f>+Global!AR82</f>
        <v>228.41764222741685</v>
      </c>
      <c r="AS67" s="649">
        <f>+Global!AS82</f>
        <v>228.41764222741685</v>
      </c>
      <c r="AT67" s="649">
        <f>+Global!AT82</f>
        <v>228.41764222741685</v>
      </c>
      <c r="AU67" s="649">
        <f>+Global!AU82</f>
        <v>228.41764222741685</v>
      </c>
      <c r="AV67" s="649">
        <f>+Global!AV82</f>
        <v>228.41764222741685</v>
      </c>
      <c r="AW67" s="649">
        <f>+Global!AW82</f>
        <v>228.41764222741685</v>
      </c>
      <c r="AX67" s="649">
        <f>+Global!AX82</f>
        <v>228.41764222741685</v>
      </c>
      <c r="AY67" s="649">
        <f>+Global!AY82</f>
        <v>228.41764222741685</v>
      </c>
      <c r="AZ67" s="649">
        <f>+Global!AZ82</f>
        <v>228.41764222741685</v>
      </c>
      <c r="BA67" s="649">
        <f>+Global!BA82</f>
        <v>228.41764222741685</v>
      </c>
      <c r="BB67" s="649">
        <f>+Global!BB82</f>
        <v>228.41764222741685</v>
      </c>
      <c r="BC67" s="649">
        <f>+Global!BC82</f>
        <v>228.41764222741685</v>
      </c>
      <c r="BD67" s="649">
        <f>+Global!BD82</f>
        <v>228.41764222741685</v>
      </c>
      <c r="BE67" s="649">
        <f>+Global!BE82</f>
        <v>228.41764222741685</v>
      </c>
      <c r="BF67" s="649">
        <f>+Global!BF82</f>
        <v>228.41764222741685</v>
      </c>
      <c r="BG67" s="649">
        <f>+Global!BG82</f>
        <v>228.41764222741685</v>
      </c>
      <c r="BH67" s="649">
        <f>+Global!BH82</f>
        <v>228.41764222741685</v>
      </c>
      <c r="BI67" s="649">
        <f>+Global!BI82</f>
        <v>228.41764222741685</v>
      </c>
    </row>
    <row r="68" spans="1:105" s="649" customFormat="1" ht="10.5">
      <c r="A68" s="649">
        <f>+Global!A41</f>
        <v>0</v>
      </c>
      <c r="B68" s="649">
        <f>+Global!B41</f>
        <v>0</v>
      </c>
      <c r="C68" s="649">
        <f>+Global!C41</f>
        <v>0</v>
      </c>
      <c r="D68" s="649">
        <f>+Global!D41</f>
        <v>0</v>
      </c>
      <c r="E68" s="649">
        <f>+Global!E41</f>
        <v>0</v>
      </c>
      <c r="F68" s="649">
        <f>+Global!F41</f>
        <v>0</v>
      </c>
      <c r="G68" s="649">
        <f>+Global!G41</f>
        <v>0</v>
      </c>
      <c r="H68" s="649">
        <f>+Global!H41</f>
        <v>0</v>
      </c>
      <c r="I68" s="649">
        <f>+Global!I41</f>
        <v>0</v>
      </c>
      <c r="J68" s="649">
        <f>+Global!J41</f>
        <v>0</v>
      </c>
      <c r="K68" s="649">
        <f>+Global!K41</f>
        <v>0</v>
      </c>
      <c r="L68" s="649">
        <f>+Global!L41</f>
        <v>0</v>
      </c>
      <c r="M68" s="649">
        <f>+Global!M41</f>
        <v>0</v>
      </c>
      <c r="N68" s="649">
        <f>+Global!N41</f>
        <v>0</v>
      </c>
      <c r="O68" s="649">
        <f>+Global!O41</f>
        <v>0</v>
      </c>
      <c r="P68" s="649">
        <f>+Global!P41</f>
        <v>0</v>
      </c>
      <c r="Q68" s="649">
        <f>+Global!Q41</f>
        <v>0</v>
      </c>
      <c r="R68" s="649">
        <f>+Global!R41</f>
        <v>0</v>
      </c>
      <c r="S68" s="649">
        <f>+Global!S41</f>
        <v>0</v>
      </c>
      <c r="T68" s="649">
        <f>+Global!T41</f>
        <v>0</v>
      </c>
      <c r="U68" s="649">
        <f>+Global!U41</f>
        <v>0</v>
      </c>
      <c r="V68" s="649">
        <f>+Global!V41</f>
        <v>0</v>
      </c>
      <c r="W68" s="649">
        <f>+Global!W41</f>
        <v>0</v>
      </c>
      <c r="X68" s="649">
        <f>+Global!X41</f>
        <v>0</v>
      </c>
      <c r="Y68" s="649">
        <f>+Global!Y41</f>
        <v>0</v>
      </c>
      <c r="Z68" s="649">
        <f>+Global!Z41</f>
        <v>0</v>
      </c>
      <c r="AA68" s="649">
        <f>+Global!AA41</f>
        <v>0</v>
      </c>
      <c r="AB68" s="649">
        <f>+Global!AB41</f>
        <v>0</v>
      </c>
      <c r="AC68" s="649">
        <f>+Global!AC41</f>
        <v>0</v>
      </c>
      <c r="AD68" s="649">
        <f>+Global!AD41</f>
        <v>0</v>
      </c>
      <c r="AE68" s="649">
        <f>+Global!AE41</f>
        <v>0</v>
      </c>
      <c r="AF68" s="649">
        <f>+Global!AF41</f>
        <v>0</v>
      </c>
      <c r="AG68" s="649">
        <f>+Global!AG41</f>
        <v>0</v>
      </c>
      <c r="AH68" s="649">
        <f>+Global!AH41</f>
        <v>0</v>
      </c>
      <c r="AI68" s="649">
        <f>+Global!AI41</f>
        <v>0</v>
      </c>
      <c r="AJ68" s="649">
        <f>+Global!AJ41</f>
        <v>0</v>
      </c>
      <c r="AK68" s="649">
        <f>+Global!AK41</f>
        <v>0</v>
      </c>
      <c r="AL68" s="649">
        <f>+Global!AL41</f>
        <v>0</v>
      </c>
      <c r="AM68" s="649">
        <f>+Global!AM41</f>
        <v>0</v>
      </c>
      <c r="AN68" s="649">
        <f>+Global!AN41</f>
        <v>0</v>
      </c>
      <c r="AO68" s="649">
        <f>+Global!AO41</f>
        <v>0</v>
      </c>
      <c r="AP68" s="649">
        <f>+Global!AP41</f>
        <v>0</v>
      </c>
      <c r="AQ68" s="649">
        <f>+Global!AQ41</f>
        <v>0</v>
      </c>
      <c r="AR68" s="649">
        <f>+Global!AR41</f>
        <v>0</v>
      </c>
      <c r="AS68" s="649">
        <f>+Global!AS41</f>
        <v>0</v>
      </c>
      <c r="AT68" s="649">
        <f>+Global!AT41</f>
        <v>0</v>
      </c>
      <c r="AU68" s="649">
        <f>+Global!AU41</f>
        <v>0</v>
      </c>
      <c r="AV68" s="649">
        <f>+Global!AV41</f>
        <v>0</v>
      </c>
      <c r="AW68" s="649">
        <f>+Global!AW41</f>
        <v>0</v>
      </c>
      <c r="AX68" s="649">
        <f>+Global!AX41</f>
        <v>0</v>
      </c>
      <c r="AY68" s="649">
        <f>+Global!AY41</f>
        <v>0</v>
      </c>
      <c r="AZ68" s="649">
        <f>+Global!AZ41</f>
        <v>0</v>
      </c>
      <c r="BA68" s="649">
        <f>+Global!BA41</f>
        <v>0</v>
      </c>
      <c r="BB68" s="649">
        <f>+Global!BB41</f>
        <v>0</v>
      </c>
      <c r="BC68" s="649">
        <f>+Global!BC41</f>
        <v>0</v>
      </c>
      <c r="BD68" s="649">
        <f>+Global!BD41</f>
        <v>0</v>
      </c>
      <c r="BE68" s="649">
        <f>+Global!BE41</f>
        <v>0</v>
      </c>
      <c r="BF68" s="649">
        <f>+Global!BF41</f>
        <v>0</v>
      </c>
      <c r="BG68" s="649">
        <f>+Global!BG41</f>
        <v>0</v>
      </c>
      <c r="BH68" s="649">
        <f>+Global!BH41</f>
        <v>0</v>
      </c>
      <c r="BI68" s="649">
        <f>+Global!BI41</f>
        <v>0</v>
      </c>
    </row>
    <row r="69" spans="1:105" s="650" customFormat="1" ht="10.5">
      <c r="A69" s="650" t="str">
        <f>+US!A134</f>
        <v>Discount rate t to t+1, US</v>
      </c>
      <c r="B69" s="650">
        <f>+US!B134</f>
        <v>0</v>
      </c>
      <c r="C69" s="650">
        <f>+US!C134</f>
        <v>3.4628473810918159E-2</v>
      </c>
      <c r="D69" s="650">
        <f>+US!D134</f>
        <v>4.3789666591394161E-2</v>
      </c>
      <c r="E69" s="650">
        <f>+US!E134</f>
        <v>3.9073996270073907E-2</v>
      </c>
      <c r="F69" s="650">
        <f>+US!F134</f>
        <v>3.6131766303403534E-2</v>
      </c>
      <c r="G69" s="650">
        <f>+US!G134</f>
        <v>3.413894922842764E-2</v>
      </c>
      <c r="H69" s="650">
        <f>+US!H134</f>
        <v>3.2264582348834558E-2</v>
      </c>
      <c r="I69" s="650">
        <f>+US!I134</f>
        <v>3.0783107321692871E-2</v>
      </c>
      <c r="J69" s="650">
        <f>+US!J134</f>
        <v>2.9548845258763556E-2</v>
      </c>
      <c r="K69" s="650">
        <f>+US!K134</f>
        <v>2.8710347359039989E-2</v>
      </c>
      <c r="L69" s="650">
        <f>+US!L134</f>
        <v>2.8271699758298796E-2</v>
      </c>
      <c r="M69" s="650">
        <f>+US!M134</f>
        <v>2.4514782766979382E-2</v>
      </c>
      <c r="N69" s="650">
        <f>+US!N134</f>
        <v>2.8157606600472285E-2</v>
      </c>
      <c r="O69" s="650">
        <f>+US!O134</f>
        <v>2.6397071607694889E-2</v>
      </c>
      <c r="P69" s="650">
        <f>+US!P134</f>
        <v>2.5247977351370299E-2</v>
      </c>
      <c r="Q69" s="650">
        <f>+US!Q134</f>
        <v>2.4428631124831846E-2</v>
      </c>
      <c r="R69" s="650">
        <f>+US!R134</f>
        <v>2.3798706264288372E-2</v>
      </c>
      <c r="S69" s="650">
        <f>+US!S134</f>
        <v>2.3285345327786144E-2</v>
      </c>
      <c r="T69" s="650">
        <f>+US!T134</f>
        <v>2.2849397531289783E-2</v>
      </c>
      <c r="U69" s="650">
        <f>+US!U134</f>
        <v>2.2469056844307556E-2</v>
      </c>
      <c r="V69" s="650">
        <f>+US!V134</f>
        <v>2.2187928396654621E-2</v>
      </c>
      <c r="W69" s="650">
        <f>+US!W134</f>
        <v>2.1914214803104626E-2</v>
      </c>
      <c r="X69" s="650">
        <f>+US!X134</f>
        <v>2.1598517292557906E-2</v>
      </c>
      <c r="Y69" s="650">
        <f>+US!Y134</f>
        <v>2.1327671913953017E-2</v>
      </c>
      <c r="Z69" s="650">
        <f>+US!Z134</f>
        <v>2.1091381013737642E-2</v>
      </c>
      <c r="AA69" s="650">
        <f>+US!AA134</f>
        <v>2.0892702361117843E-2</v>
      </c>
      <c r="AB69" s="650">
        <f>+US!AB134</f>
        <v>2.0765804229218476E-2</v>
      </c>
      <c r="AC69" s="650">
        <f>+US!AC134</f>
        <v>2.0980945633412018E-2</v>
      </c>
      <c r="AD69" s="650">
        <f>+US!AD134</f>
        <v>2.102128009846882E-2</v>
      </c>
      <c r="AE69" s="650">
        <f>+US!AE134</f>
        <v>2.1009535858460548E-2</v>
      </c>
      <c r="AF69" s="650">
        <f>+US!AF134</f>
        <v>2.1066430500547906E-2</v>
      </c>
      <c r="AG69" s="650">
        <f>+US!AG134</f>
        <v>2.1045019652623065E-2</v>
      </c>
      <c r="AH69" s="650">
        <f>+US!AH134</f>
        <v>2.0870312812653502E-2</v>
      </c>
      <c r="AI69" s="650">
        <f>+US!AI134</f>
        <v>2.072295478880859E-2</v>
      </c>
      <c r="AJ69" s="650">
        <f>+US!AJ134</f>
        <v>2.0592637673574554E-2</v>
      </c>
      <c r="AK69" s="650">
        <f>+US!AK134</f>
        <v>2.0474495798689762E-2</v>
      </c>
      <c r="AL69" s="650">
        <f>+US!AL134</f>
        <v>2.0366309595932997E-2</v>
      </c>
      <c r="AM69" s="650">
        <f>+US!AM134</f>
        <v>2.0266963087595347E-2</v>
      </c>
      <c r="AN69" s="650">
        <f>+US!AN134</f>
        <v>2.0175748719236219E-2</v>
      </c>
      <c r="AO69" s="650">
        <f>+US!AO134</f>
        <v>2.0092077648716122E-2</v>
      </c>
    </row>
    <row r="70" spans="1:105" s="650" customFormat="1" ht="10.5">
      <c r="A70" s="650" t="str">
        <f>+US!A131</f>
        <v>Ramsey (average), US</v>
      </c>
      <c r="B70" s="650">
        <f>+US!B131</f>
        <v>0</v>
      </c>
      <c r="C70" s="650">
        <f>+US!C131</f>
        <v>4.7048398966406481E-2</v>
      </c>
      <c r="D70" s="650">
        <f>+US!D131</f>
        <v>4.7408021734229075E-2</v>
      </c>
      <c r="E70" s="650">
        <f>+US!E131</f>
        <v>4.2062233159848375E-2</v>
      </c>
      <c r="F70" s="650">
        <f>+US!F131</f>
        <v>3.8033383478971297E-2</v>
      </c>
      <c r="G70" s="650">
        <f>+US!G131</f>
        <v>3.4677650116030384E-2</v>
      </c>
      <c r="H70" s="650">
        <f>+US!H131</f>
        <v>3.2493935066399179E-2</v>
      </c>
      <c r="I70" s="650">
        <f>+US!I131</f>
        <v>3.1176774830546518E-2</v>
      </c>
      <c r="J70" s="650">
        <f>+US!J131</f>
        <v>3.0170332854344867E-2</v>
      </c>
      <c r="K70" s="650">
        <f>+US!K131</f>
        <v>2.9394383690457593E-2</v>
      </c>
      <c r="L70" s="650">
        <f>+US!L131</f>
        <v>2.7040340880103091E-2</v>
      </c>
      <c r="M70" s="650">
        <f>+US!M131</f>
        <v>2.6829540762730249E-2</v>
      </c>
      <c r="N70" s="650">
        <f>+US!N131</f>
        <v>2.7747322463196413E-2</v>
      </c>
      <c r="O70" s="650">
        <f>+US!O131</f>
        <v>2.6330344142310225E-2</v>
      </c>
      <c r="P70" s="650">
        <f>+US!P131</f>
        <v>2.5370515579244558E-2</v>
      </c>
      <c r="Q70" s="650">
        <f>+US!Q131</f>
        <v>2.4663225042459335E-2</v>
      </c>
      <c r="R70" s="650">
        <f>+US!R131</f>
        <v>2.4104901991003055E-2</v>
      </c>
      <c r="S70" s="650">
        <f>+US!S131</f>
        <v>2.3641066122336893E-2</v>
      </c>
      <c r="T70" s="650">
        <f>+US!T131</f>
        <v>2.3242050225837738E-2</v>
      </c>
      <c r="U70" s="650">
        <f>+US!U131</f>
        <v>2.2856934638868273E-2</v>
      </c>
      <c r="V70" s="650">
        <f>+US!V131</f>
        <v>2.2462207003008192E-2</v>
      </c>
      <c r="W70" s="650">
        <f>+US!W131</f>
        <v>2.2112150577470055E-2</v>
      </c>
      <c r="X70" s="650">
        <f>+US!X131</f>
        <v>2.1825085737484057E-2</v>
      </c>
      <c r="Y70" s="650">
        <f>+US!Y131</f>
        <v>2.1576816879024303E-2</v>
      </c>
      <c r="Z70" s="650">
        <f>+US!Z131</f>
        <v>2.1363828327498904E-2</v>
      </c>
      <c r="AA70" s="650">
        <f>+US!AA131</f>
        <v>2.1204377025208311E-2</v>
      </c>
      <c r="AB70" s="650">
        <f>+US!AB131</f>
        <v>2.1247593838567613E-2</v>
      </c>
      <c r="AC70" s="650">
        <f>+US!AC131</f>
        <v>2.137271749741761E-2</v>
      </c>
      <c r="AD70" s="650">
        <f>+US!AD131</f>
        <v>2.138671865232495E-2</v>
      </c>
      <c r="AE70" s="650">
        <f>+US!AE131</f>
        <v>2.1289403318377937E-2</v>
      </c>
      <c r="AF70" s="650">
        <f>+US!AF131</f>
        <v>2.1067929320688739E-2</v>
      </c>
      <c r="AG70" s="650">
        <f>+US!AG131</f>
        <v>2.0852459125432425E-2</v>
      </c>
      <c r="AH70" s="650">
        <f>+US!AH131</f>
        <v>2.069472089537043E-2</v>
      </c>
      <c r="AI70" s="650">
        <f>+US!AI131</f>
        <v>2.0558703173018396E-2</v>
      </c>
      <c r="AJ70" s="650">
        <f>+US!AJ131</f>
        <v>2.043698099897083E-2</v>
      </c>
      <c r="AK70" s="650">
        <f>+US!AK131</f>
        <v>2.032608799013691E-2</v>
      </c>
      <c r="AL70" s="650">
        <f>+US!AL131</f>
        <v>2.022439323066294E-2</v>
      </c>
      <c r="AM70" s="650">
        <f>+US!AM131</f>
        <v>2.0131005850346807E-2</v>
      </c>
      <c r="AN70" s="650">
        <f>+US!AN131</f>
        <v>2.0045292779354996E-2</v>
      </c>
      <c r="AO70" s="650">
        <f>+US!AO131</f>
        <v>1.9966686133012543E-2</v>
      </c>
    </row>
    <row r="71" spans="1:105" s="650" customFormat="1" ht="10.5">
      <c r="A71" s="650" t="str">
        <f>+China!A134</f>
        <v>Discount rate t to t+1, China</v>
      </c>
      <c r="B71" s="650">
        <f>+China!B134</f>
        <v>0</v>
      </c>
      <c r="C71" s="650">
        <f>+China!C134</f>
        <v>0.16613248639477152</v>
      </c>
      <c r="D71" s="650">
        <f>+China!D134</f>
        <v>6.4807169210896243E-2</v>
      </c>
      <c r="E71" s="650">
        <f>+China!E134</f>
        <v>5.7401252695996607E-2</v>
      </c>
      <c r="F71" s="650">
        <f>+China!F134</f>
        <v>5.2048257007836662E-2</v>
      </c>
      <c r="G71" s="650">
        <f>+China!G134</f>
        <v>4.7738901788914934E-2</v>
      </c>
      <c r="H71" s="650">
        <f>+China!H134</f>
        <v>4.4897091361173702E-2</v>
      </c>
      <c r="I71" s="650">
        <f>+China!I134</f>
        <v>4.202219101296345E-2</v>
      </c>
      <c r="J71" s="650">
        <f>+China!J134</f>
        <v>3.9611625606857048E-2</v>
      </c>
      <c r="K71" s="650">
        <f>+China!K134</f>
        <v>3.6034552915417351E-2</v>
      </c>
      <c r="L71" s="650">
        <f>+China!L134</f>
        <v>3.3485961834476941E-2</v>
      </c>
      <c r="M71" s="650">
        <f>+China!M134</f>
        <v>3.5029405713654427E-2</v>
      </c>
      <c r="N71" s="650">
        <f>+China!N134</f>
        <v>3.1188855090968692E-2</v>
      </c>
      <c r="O71" s="650">
        <f>+China!O134</f>
        <v>2.9879615810591842E-2</v>
      </c>
      <c r="P71" s="650">
        <f>+China!P134</f>
        <v>2.8586910838073631E-2</v>
      </c>
      <c r="Q71" s="650">
        <f>+China!Q134</f>
        <v>2.7358868733444952E-2</v>
      </c>
      <c r="R71" s="650">
        <f>+China!R134</f>
        <v>2.6210316424784885E-2</v>
      </c>
      <c r="S71" s="650">
        <f>+China!S134</f>
        <v>2.5143927330251392E-2</v>
      </c>
      <c r="T71" s="650">
        <f>+China!T134</f>
        <v>2.4156735007270003E-2</v>
      </c>
      <c r="U71" s="650">
        <f>+China!U134</f>
        <v>2.3243393641102505E-2</v>
      </c>
      <c r="V71" s="650">
        <f>+China!V134</f>
        <v>2.2277994794912326E-2</v>
      </c>
      <c r="W71" s="650">
        <f>+China!W134</f>
        <v>2.1417674219357474E-2</v>
      </c>
      <c r="X71" s="650">
        <f>+China!X134</f>
        <v>2.0751121610240952E-2</v>
      </c>
      <c r="Y71" s="650">
        <f>+China!Y134</f>
        <v>2.0098080417037645E-2</v>
      </c>
      <c r="Z71" s="650">
        <f>+China!Z134</f>
        <v>1.946987828485347E-2</v>
      </c>
      <c r="AA71" s="650">
        <f>+China!AA134</f>
        <v>1.8882763795075919E-2</v>
      </c>
      <c r="AB71" s="650">
        <f>+China!AB134</f>
        <v>1.8382628918591992E-2</v>
      </c>
      <c r="AC71" s="650">
        <f>+China!AC134</f>
        <v>1.8334746640855215E-2</v>
      </c>
      <c r="AD71" s="650">
        <f>+China!AD134</f>
        <v>1.8139958754801233E-2</v>
      </c>
      <c r="AE71" s="650">
        <f>+China!AE134</f>
        <v>1.7928629495640669E-2</v>
      </c>
      <c r="AF71" s="650">
        <f>+China!AF134</f>
        <v>1.7860468936353069E-2</v>
      </c>
      <c r="AG71" s="650">
        <f>+China!AG134</f>
        <v>1.7749496342703175E-2</v>
      </c>
      <c r="AH71" s="650">
        <f>+China!AH134</f>
        <v>1.7463915137153396E-2</v>
      </c>
      <c r="AI71" s="650">
        <f>+China!AI134</f>
        <v>1.7206530990247826E-2</v>
      </c>
      <c r="AJ71" s="650">
        <f>+China!AJ134</f>
        <v>1.6971943834821701E-2</v>
      </c>
      <c r="AK71" s="650">
        <f>+China!AK134</f>
        <v>1.6751769360508595E-2</v>
      </c>
      <c r="AL71" s="650">
        <f>+China!AL134</f>
        <v>1.6541602608345807E-2</v>
      </c>
      <c r="AM71" s="650">
        <f>+China!AM134</f>
        <v>1.6339096414562437E-2</v>
      </c>
      <c r="AN71" s="650">
        <f>+China!AN134</f>
        <v>1.614285339217747E-2</v>
      </c>
      <c r="AO71" s="650">
        <f>+China!AO134</f>
        <v>1.5951917034151553E-2</v>
      </c>
    </row>
    <row r="72" spans="1:105" s="650" customFormat="1" ht="10.5">
      <c r="A72" s="650" t="str">
        <f>+China!A131</f>
        <v>Ramsey (average), China</v>
      </c>
      <c r="B72" s="650">
        <f>+China!B131</f>
        <v>0</v>
      </c>
      <c r="C72" s="650">
        <f>+China!C131</f>
        <v>0.11345366233881118</v>
      </c>
      <c r="D72" s="650">
        <f>+China!D131</f>
        <v>6.173716490560243E-2</v>
      </c>
      <c r="E72" s="650">
        <f>+China!E131</f>
        <v>5.2943857513467467E-2</v>
      </c>
      <c r="F72" s="650">
        <f>+China!F131</f>
        <v>4.639328517041353E-2</v>
      </c>
      <c r="G72" s="650">
        <f>+China!G131</f>
        <v>4.2080640489654028E-2</v>
      </c>
      <c r="H72" s="650">
        <f>+China!H131</f>
        <v>3.9327338549393381E-2</v>
      </c>
      <c r="I72" s="650">
        <f>+China!I131</f>
        <v>3.6791740094708189E-2</v>
      </c>
      <c r="J72" s="650">
        <f>+China!J131</f>
        <v>3.3910368021769874E-2</v>
      </c>
      <c r="K72" s="650">
        <f>+China!K131</f>
        <v>3.1827102454745959E-2</v>
      </c>
      <c r="L72" s="650">
        <f>+China!L131</f>
        <v>3.3084931953379679E-2</v>
      </c>
      <c r="M72" s="650">
        <f>+China!M131</f>
        <v>3.2843935153457654E-2</v>
      </c>
      <c r="N72" s="650">
        <f>+China!N131</f>
        <v>3.0349975116318949E-2</v>
      </c>
      <c r="O72" s="650">
        <f>+China!O131</f>
        <v>2.9086757206911007E-2</v>
      </c>
      <c r="P72" s="650">
        <f>+China!P131</f>
        <v>2.7861450390216889E-2</v>
      </c>
      <c r="Q72" s="650">
        <f>+China!Q131</f>
        <v>2.6704842116897626E-2</v>
      </c>
      <c r="R72" s="650">
        <f>+China!R131</f>
        <v>2.5625699975292265E-2</v>
      </c>
      <c r="S72" s="650">
        <f>+China!S131</f>
        <v>2.4624131937629933E-2</v>
      </c>
      <c r="T72" s="650">
        <f>+China!T131</f>
        <v>2.3696312176665214E-2</v>
      </c>
      <c r="U72" s="650">
        <f>+China!U131</f>
        <v>2.2907939494915108E-2</v>
      </c>
      <c r="V72" s="650">
        <f>+China!V131</f>
        <v>2.2274384650057027E-2</v>
      </c>
      <c r="W72" s="650">
        <f>+China!W131</f>
        <v>2.1656709843429187E-2</v>
      </c>
      <c r="X72" s="650">
        <f>+China!X131</f>
        <v>2.1010330317284866E-2</v>
      </c>
      <c r="Y72" s="650">
        <f>+China!Y131</f>
        <v>2.0382337813588804E-2</v>
      </c>
      <c r="Z72" s="650">
        <f>+China!Z131</f>
        <v>1.9786296526917775E-2</v>
      </c>
      <c r="AA72" s="650">
        <f>+China!AA131</f>
        <v>1.9252769460763319E-2</v>
      </c>
      <c r="AB72" s="650">
        <f>+China!AB131</f>
        <v>1.8983766683871861E-2</v>
      </c>
      <c r="AC72" s="650">
        <f>+China!AC131</f>
        <v>1.8864607600438052E-2</v>
      </c>
      <c r="AD72" s="650">
        <f>+China!AD131</f>
        <v>1.86651652515952E-2</v>
      </c>
      <c r="AE72" s="650">
        <f>+China!AE131</f>
        <v>1.835784684566507E-2</v>
      </c>
      <c r="AF72" s="650">
        <f>+China!AF131</f>
        <v>1.7929761136796278E-2</v>
      </c>
      <c r="AG72" s="650">
        <f>+China!AG131</f>
        <v>1.7564881003552087E-2</v>
      </c>
      <c r="AH72" s="650">
        <f>+China!AH131</f>
        <v>1.7298061790729898E-2</v>
      </c>
      <c r="AI72" s="650">
        <f>+China!AI131</f>
        <v>1.7056239808605482E-2</v>
      </c>
      <c r="AJ72" s="650">
        <f>+China!AJ131</f>
        <v>1.6832655265481607E-2</v>
      </c>
      <c r="AK72" s="650">
        <f>+China!AK131</f>
        <v>1.6621030792336261E-2</v>
      </c>
      <c r="AL72" s="650">
        <f>+China!AL131</f>
        <v>1.6418052677309287E-2</v>
      </c>
      <c r="AM72" s="650">
        <f>+China!AM131</f>
        <v>1.6221883901528046E-2</v>
      </c>
      <c r="AN72" s="650">
        <f>+China!AN131</f>
        <v>1.6031370150036237E-2</v>
      </c>
      <c r="AO72" s="650">
        <f>+China!AO131</f>
        <v>1.5845684037849542E-2</v>
      </c>
      <c r="AP72" s="650">
        <f>+China!AP131</f>
        <v>1.5664180518325691E-2</v>
      </c>
      <c r="AQ72" s="650">
        <f>+China!AQ131</f>
        <v>1.5486349715082153E-2</v>
      </c>
    </row>
    <row r="73" spans="1:105" s="649" customFormat="1" ht="10.5">
      <c r="A73" s="649" t="s">
        <v>170</v>
      </c>
      <c r="B73" s="649">
        <f>+Global!B378</f>
        <v>38.667085988662905</v>
      </c>
      <c r="C73" s="649">
        <f>+Global!C378</f>
        <v>68.476510337057206</v>
      </c>
      <c r="D73" s="649">
        <f>+Global!D378</f>
        <v>113.71468994588182</v>
      </c>
      <c r="E73" s="649">
        <f>+Global!E378</f>
        <v>170.37782687577592</v>
      </c>
      <c r="F73" s="649">
        <f>+Global!F378</f>
        <v>230.74966718913947</v>
      </c>
      <c r="G73" s="649">
        <f>+Global!G378</f>
        <v>295.12026170439208</v>
      </c>
      <c r="L73" s="649">
        <f>+Global!L378</f>
        <v>640.26817598751961</v>
      </c>
    </row>
    <row r="74" spans="1:105" s="650" customFormat="1" ht="10.5">
      <c r="A74" s="650" t="s">
        <v>171</v>
      </c>
      <c r="B74" s="650">
        <f t="shared" ref="B74:G74" si="9">+B11</f>
        <v>17.484670737222554</v>
      </c>
      <c r="C74" s="650">
        <f t="shared" si="9"/>
        <v>29.817026450288264</v>
      </c>
      <c r="D74" s="650">
        <f t="shared" si="9"/>
        <v>41.641708462436142</v>
      </c>
      <c r="E74" s="650">
        <f t="shared" si="9"/>
        <v>49.833566920557885</v>
      </c>
      <c r="F74" s="650">
        <f t="shared" si="9"/>
        <v>63.392101133276213</v>
      </c>
      <c r="G74" s="650">
        <f t="shared" si="9"/>
        <v>78.864601810191417</v>
      </c>
    </row>
    <row r="75" spans="1:105" s="648" customFormat="1" ht="10.5">
      <c r="A75" s="649" t="str">
        <f>+Global!A132</f>
        <v>Thermal expansion</v>
      </c>
      <c r="B75" s="649">
        <f>+Global!B132</f>
        <v>9.9841681529815929E-2</v>
      </c>
      <c r="C75" s="649">
        <f>+Global!C132</f>
        <v>0.10923518827643243</v>
      </c>
      <c r="D75" s="649">
        <f>+Global!D132</f>
        <v>0.12141093710704617</v>
      </c>
      <c r="E75" s="649">
        <f>+Global!E132</f>
        <v>0.13678938332787166</v>
      </c>
      <c r="F75" s="649">
        <f>+Global!F132</f>
        <v>0.15554871650184005</v>
      </c>
      <c r="G75" s="649">
        <f>+Global!G132</f>
        <v>0.17769725414142484</v>
      </c>
      <c r="H75" s="649">
        <f>+Global!H132</f>
        <v>0.20312969154237065</v>
      </c>
      <c r="I75" s="649">
        <f>+Global!I132</f>
        <v>0.23167896805449448</v>
      </c>
      <c r="J75" s="649">
        <f>+Global!J132</f>
        <v>0.26315382541258214</v>
      </c>
      <c r="K75" s="649">
        <f>+Global!K132</f>
        <v>0.29736006344776456</v>
      </c>
      <c r="L75" s="649">
        <f>+Global!L132</f>
        <v>0.33411143106272922</v>
      </c>
      <c r="M75" s="649">
        <f>+Global!M132</f>
        <v>0.37314358383007096</v>
      </c>
      <c r="N75" s="649">
        <f>+Global!N132</f>
        <v>0.41423586905327958</v>
      </c>
      <c r="O75" s="649">
        <f>+Global!O132</f>
        <v>0.45719931869753799</v>
      </c>
      <c r="P75" s="649">
        <f>+Global!P132</f>
        <v>0.50186628881178186</v>
      </c>
      <c r="Q75" s="649">
        <f>+Global!Q132</f>
        <v>0.548084709412888</v>
      </c>
      <c r="R75" s="649">
        <f>+Global!R132</f>
        <v>0.59571455863161227</v>
      </c>
      <c r="S75" s="649">
        <f>+Global!S132</f>
        <v>0.64462542722410987</v>
      </c>
      <c r="T75" s="649">
        <f>+Global!T132</f>
        <v>0.69469459363390229</v>
      </c>
      <c r="U75" s="649">
        <f>+Global!U132</f>
        <v>0.7458052729244451</v>
      </c>
      <c r="V75" s="649">
        <f>+Global!V132</f>
        <v>0.79784697398074023</v>
      </c>
      <c r="W75" s="649">
        <f>+Global!W132</f>
        <v>0.85071695404757774</v>
      </c>
      <c r="X75" s="649">
        <f>+Global!X132</f>
        <v>0.90431804024604312</v>
      </c>
      <c r="Y75" s="649">
        <f>+Global!Y132</f>
        <v>0.95855323024287309</v>
      </c>
      <c r="Z75" s="649">
        <f>+Global!Z132</f>
        <v>1.0133197404773044</v>
      </c>
      <c r="AA75" s="649">
        <f>+Global!AA132</f>
        <v>1.0684685452760803</v>
      </c>
      <c r="AB75" s="649">
        <f>+Global!AB132</f>
        <v>1.1233285596108591</v>
      </c>
      <c r="AC75" s="649">
        <f>+Global!AC132</f>
        <v>1.1769734902176825</v>
      </c>
      <c r="AD75" s="649">
        <f>+Global!AD132</f>
        <v>1.2288750480215271</v>
      </c>
      <c r="AE75" s="649">
        <f>+Global!AE132</f>
        <v>1.2787657562008963</v>
      </c>
      <c r="AF75" s="649">
        <f>+Global!AF132</f>
        <v>1.3265459893310281</v>
      </c>
      <c r="AG75" s="649">
        <f>+Global!AG132</f>
        <v>1.372221217144362</v>
      </c>
      <c r="AH75" s="649">
        <f>+Global!AH132</f>
        <v>1.4158599014491569</v>
      </c>
      <c r="AI75" s="649">
        <f>+Global!AI132</f>
        <v>1.4575655218397594</v>
      </c>
      <c r="AJ75" s="649">
        <f>+Global!AJ132</f>
        <v>1.4974582590789511</v>
      </c>
      <c r="AK75" s="649">
        <f>+Global!AK132</f>
        <v>1.5356632628453419</v>
      </c>
      <c r="AL75" s="649">
        <f>+Global!AL132</f>
        <v>1.5723033863061211</v>
      </c>
      <c r="AM75" s="649">
        <f>+Global!AM132</f>
        <v>1.6074949265632232</v>
      </c>
      <c r="AN75" s="649">
        <f>+Global!AN132</f>
        <v>1.6413453631474288</v>
      </c>
      <c r="AO75" s="649">
        <f>+Global!AO132</f>
        <v>1.6739524007006981</v>
      </c>
      <c r="AP75" s="649">
        <f>+Global!AP132</f>
        <v>1.7054038401842238</v>
      </c>
      <c r="AQ75" s="649">
        <f>+Global!AQ132</f>
        <v>1.7357779548409105</v>
      </c>
      <c r="AR75" s="649">
        <f>+Global!AR132</f>
        <v>1.765144152875773</v>
      </c>
      <c r="AS75" s="649">
        <f>+Global!AS132</f>
        <v>1.7935637822822443</v>
      </c>
      <c r="AT75" s="649">
        <f>+Global!AT132</f>
        <v>1.8210909840778706</v>
      </c>
      <c r="AU75" s="649">
        <f>+Global!AU132</f>
        <v>1.8477735351581976</v>
      </c>
      <c r="AV75" s="649">
        <f>+Global!AV132</f>
        <v>1.8736536457687996</v>
      </c>
      <c r="AW75" s="649">
        <f>+Global!AW132</f>
        <v>1.898768692574049</v>
      </c>
      <c r="AX75" s="649">
        <f>+Global!AX132</f>
        <v>1.9231518788307449</v>
      </c>
      <c r="AY75" s="649">
        <f>+Global!AY132</f>
        <v>1.9468328199277316</v>
      </c>
      <c r="AZ75" s="649">
        <f>+Global!AZ132</f>
        <v>1.9698380567116776</v>
      </c>
      <c r="BA75" s="649">
        <f>+Global!BA132</f>
        <v>1.9921915014180169</v>
      </c>
      <c r="BB75" s="649">
        <f>+Global!BB132</f>
        <v>2.0139148222500158</v>
      </c>
      <c r="BC75" s="649">
        <f>+Global!BC132</f>
        <v>2.035027773106254</v>
      </c>
      <c r="BD75" s="649">
        <f>+Global!BD132</f>
        <v>2.0555484749299753</v>
      </c>
      <c r="BE75" s="649">
        <f>+Global!BE132</f>
        <v>2.0754936548359315</v>
      </c>
      <c r="BF75" s="649">
        <f>+Global!BF132</f>
        <v>2.0948788486918155</v>
      </c>
      <c r="BG75" s="649">
        <f>+Global!BG132</f>
        <v>2.1137185722783025</v>
      </c>
      <c r="BH75" s="649">
        <f>+Global!BH132</f>
        <v>2.1320264655795573</v>
      </c>
      <c r="BI75" s="649">
        <f>+Global!BI132</f>
        <v>2.1498154141991388</v>
      </c>
      <c r="BJ75" s="649">
        <f>+Global!BJ77</f>
        <v>2.1663464756855362</v>
      </c>
      <c r="BK75" s="649">
        <f>+Global!BK77</f>
        <v>2.1818833779925004</v>
      </c>
      <c r="BL75" s="649">
        <f>+Global!BL77</f>
        <v>2.1966079848206372</v>
      </c>
      <c r="BM75" s="649">
        <f>+Global!BM77</f>
        <v>2.2106466448622504</v>
      </c>
      <c r="BN75" s="649">
        <f>+Global!BN77</f>
        <v>2.2240880334706743</v>
      </c>
      <c r="BO75" s="649">
        <f>+Global!BO77</f>
        <v>2.2369952354420928</v>
      </c>
      <c r="BP75" s="649">
        <f>+Global!BP77</f>
        <v>2.2494139292762929</v>
      </c>
      <c r="BQ75" s="649">
        <f>+Global!BQ77</f>
        <v>2.2613779320916318</v>
      </c>
      <c r="BR75" s="649">
        <f>+Global!BR77</f>
        <v>2.2729129574930762</v>
      </c>
      <c r="BS75" s="649">
        <f>+Global!BS77</f>
        <v>2.2840391633188863</v>
      </c>
      <c r="BT75" s="649">
        <f>+Global!BT77</f>
        <v>2.294772879814436</v>
      </c>
      <c r="BU75" s="649">
        <f>+Global!BU77</f>
        <v>2.3051277826345129</v>
      </c>
      <c r="BV75" s="649">
        <f>+Global!BV77</f>
        <v>2.3151156896908316</v>
      </c>
      <c r="BW75" s="649">
        <f>+Global!BW77</f>
        <v>2.3247471030647402</v>
      </c>
      <c r="BX75" s="649">
        <f>+Global!BX77</f>
        <v>2.3340315780801952</v>
      </c>
      <c r="BY75" s="649">
        <f>+Global!BY77</f>
        <v>2.3429779751448851</v>
      </c>
      <c r="BZ75" s="649">
        <f>+Global!BZ77</f>
        <v>2.351594632034169</v>
      </c>
      <c r="CA75" s="649">
        <f>+Global!CA77</f>
        <v>2.3598894821493865</v>
      </c>
      <c r="CB75" s="649">
        <f>+Global!CB77</f>
        <v>2.3678701360585168</v>
      </c>
      <c r="CC75" s="649">
        <f>+Global!CC77</f>
        <v>2.3755439380569996</v>
      </c>
      <c r="CD75" s="649">
        <f>+Global!CD77</f>
        <v>2.3829180057128738</v>
      </c>
      <c r="CE75" s="649">
        <f>+Global!CE77</f>
        <v>2.3899992578031317</v>
      </c>
      <c r="CF75" s="649">
        <f>+Global!CF77</f>
        <v>2.3967944343147263</v>
      </c>
      <c r="CG75" s="649">
        <f>+Global!CG77</f>
        <v>2.4033101110081363</v>
      </c>
      <c r="CH75" s="649">
        <f>+Global!CH77</f>
        <v>2.4095527102438736</v>
      </c>
      <c r="CI75" s="649">
        <f>+Global!CI77</f>
        <v>2.4155285092309091</v>
      </c>
      <c r="CJ75" s="649">
        <f>+Global!CJ77</f>
        <v>2.4212436464882181</v>
      </c>
      <c r="CK75" s="649">
        <f>+Global!CK77</f>
        <v>2.4267041270605896</v>
      </c>
      <c r="CL75" s="649">
        <f>+Global!CL77</f>
        <v>2.4319158268596452</v>
      </c>
      <c r="CM75" s="649">
        <f>+Global!CM77</f>
        <v>2.4368844963850456</v>
      </c>
      <c r="CN75" s="649">
        <f>+Global!CN77</f>
        <v>2.4416157640016904</v>
      </c>
      <c r="CO75" s="649">
        <f>+Global!CO77</f>
        <v>2.4461151388946036</v>
      </c>
      <c r="CP75" s="649">
        <f>+Global!CP77</f>
        <v>2.4503880137860974</v>
      </c>
      <c r="CQ75" s="649">
        <f>+Global!CQ77</f>
        <v>2.4544396674743307</v>
      </c>
      <c r="CR75" s="649">
        <f>+Global!CR77</f>
        <v>2.458275267234808</v>
      </c>
      <c r="CS75" s="649">
        <f>+Global!CS77</f>
        <v>2.4618998711142197</v>
      </c>
      <c r="CT75" s="649">
        <f>+Global!CT77</f>
        <v>2.465318430137585</v>
      </c>
      <c r="CU75" s="649">
        <f>+Global!CU77</f>
        <v>2.4685357904437688</v>
      </c>
      <c r="CV75" s="649">
        <f>+Global!CV77</f>
        <v>2.4715566953603041</v>
      </c>
      <c r="CW75" s="649">
        <f>+Global!CW77</f>
        <v>2.4743857874255357</v>
      </c>
      <c r="CX75" s="649">
        <f>+Global!CX77</f>
        <v>2.4770276103640194</v>
      </c>
      <c r="CY75" s="649">
        <f>+Global!CY77</f>
        <v>2.4794866110196292</v>
      </c>
      <c r="CZ75" s="649"/>
      <c r="DA75" s="649"/>
    </row>
    <row r="76" spans="1:105" s="648" customFormat="1" ht="10.5">
      <c r="A76" s="649" t="str">
        <f>+Global!A134</f>
        <v>TE, G&amp;SIC, GIS</v>
      </c>
      <c r="B76" s="649">
        <f>+Global!B134</f>
        <v>0.12048168152981593</v>
      </c>
      <c r="C76" s="649">
        <f>+Global!C134</f>
        <v>0.14327373596874013</v>
      </c>
      <c r="D76" s="649">
        <f>+Global!D134</f>
        <v>0.18421248452136041</v>
      </c>
      <c r="E76" s="649">
        <f>+Global!E134</f>
        <v>0.2332072651850004</v>
      </c>
      <c r="F76" s="649">
        <f>+Global!F134</f>
        <v>0.29056178171537261</v>
      </c>
      <c r="G76" s="649">
        <f>+Global!G134</f>
        <v>0.35606788978816167</v>
      </c>
      <c r="H76" s="649">
        <f>+Global!H134</f>
        <v>0.42920291175761466</v>
      </c>
      <c r="I76" s="649">
        <f>+Global!I134</f>
        <v>0.50928415641658598</v>
      </c>
      <c r="J76" s="649">
        <f>+Global!J134</f>
        <v>0.59558335407575969</v>
      </c>
      <c r="K76" s="649">
        <f>+Global!K134</f>
        <v>0.68739466781680592</v>
      </c>
      <c r="L76" s="649">
        <f>+Global!L134</f>
        <v>0.78407129799177244</v>
      </c>
      <c r="M76" s="649">
        <f>+Global!M134</f>
        <v>0.88484328258944023</v>
      </c>
      <c r="N76" s="649">
        <f>+Global!N134</f>
        <v>0.98909735055160941</v>
      </c>
      <c r="O76" s="649">
        <f>+Global!O134</f>
        <v>1.0963429784108998</v>
      </c>
      <c r="P76" s="649">
        <f>+Global!P134</f>
        <v>1.2061821793889005</v>
      </c>
      <c r="Q76" s="649">
        <f>+Global!Q134</f>
        <v>1.3182894945751107</v>
      </c>
      <c r="R76" s="649">
        <f>+Global!R134</f>
        <v>1.4323969017326097</v>
      </c>
      <c r="S76" s="649">
        <f>+Global!S134</f>
        <v>1.548281377835401</v>
      </c>
      <c r="T76" s="649">
        <f>+Global!T134</f>
        <v>1.6657541185935887</v>
      </c>
      <c r="U76" s="649">
        <f>+Global!U134</f>
        <v>1.7846509184767163</v>
      </c>
      <c r="V76" s="649">
        <f>+Global!V134</f>
        <v>1.9048274951473141</v>
      </c>
      <c r="W76" s="649">
        <f>+Global!W134</f>
        <v>2.0261576548469558</v>
      </c>
      <c r="X76" s="649">
        <f>+Global!X134</f>
        <v>2.1485254512671963</v>
      </c>
      <c r="Y76" s="649">
        <f>+Global!Y134</f>
        <v>2.2718124894525014</v>
      </c>
      <c r="Z76" s="649">
        <f>+Global!Z134</f>
        <v>2.3958854020397</v>
      </c>
      <c r="AA76" s="649">
        <f>+Global!AA134</f>
        <v>2.5205218703989263</v>
      </c>
      <c r="AB76" s="649">
        <f>+Global!AB134</f>
        <v>2.6445576314905885</v>
      </c>
      <c r="AC76" s="649">
        <f>+Global!AC134</f>
        <v>2.7663852661934714</v>
      </c>
      <c r="AD76" s="649">
        <f>+Global!AD134</f>
        <v>2.885118109915036</v>
      </c>
      <c r="AE76" s="649">
        <f>+Global!AE134</f>
        <v>3.0003300043430885</v>
      </c>
      <c r="AF76" s="649">
        <f>+Global!AF134</f>
        <v>3.1118835383659658</v>
      </c>
      <c r="AG76" s="649">
        <f>+Global!AG134</f>
        <v>3.2198170139707747</v>
      </c>
      <c r="AH76" s="649">
        <f>+Global!AH134</f>
        <v>3.3242704192322936</v>
      </c>
      <c r="AI76" s="649">
        <f>+Global!AI134</f>
        <v>3.4254373751325229</v>
      </c>
      <c r="AJ76" s="649">
        <f>+Global!AJ134</f>
        <v>3.5235344086110469</v>
      </c>
      <c r="AK76" s="649">
        <f>+Global!AK134</f>
        <v>3.6187817797910666</v>
      </c>
      <c r="AL76" s="649">
        <f>+Global!AL134</f>
        <v>3.7113919878652073</v>
      </c>
      <c r="AM76" s="649">
        <f>+Global!AM134</f>
        <v>3.8015633416337882</v>
      </c>
      <c r="AN76" s="649">
        <f>+Global!AN134</f>
        <v>3.8894768272637021</v>
      </c>
      <c r="AO76" s="649">
        <f>+Global!AO134</f>
        <v>3.9752950784890988</v>
      </c>
      <c r="AP76" s="649">
        <f>+Global!AP134</f>
        <v>4.0591626442801791</v>
      </c>
      <c r="AQ76" s="649">
        <f>+Global!AQ134</f>
        <v>4.1412070154603855</v>
      </c>
      <c r="AR76" s="649">
        <f>+Global!AR134</f>
        <v>4.2215400542179342</v>
      </c>
      <c r="AS76" s="649">
        <f>+Global!AS134</f>
        <v>4.3002595953090497</v>
      </c>
      <c r="AT76" s="649">
        <f>+Global!AT134</f>
        <v>4.3774510728667373</v>
      </c>
      <c r="AU76" s="649">
        <f>+Global!AU134</f>
        <v>4.4531890843559978</v>
      </c>
      <c r="AV76" s="649">
        <f>+Global!AV134</f>
        <v>4.5275388418102605</v>
      </c>
      <c r="AW76" s="649">
        <f>+Global!AW134</f>
        <v>4.6005574859208984</v>
      </c>
      <c r="AX76" s="649">
        <f>+Global!AX134</f>
        <v>4.672295254931182</v>
      </c>
      <c r="AY76" s="649">
        <f>+Global!AY134</f>
        <v>4.7427965104732852</v>
      </c>
      <c r="AZ76" s="649">
        <f>+Global!AZ134</f>
        <v>4.8121006284837406</v>
      </c>
      <c r="BA76" s="649">
        <f>+Global!BA134</f>
        <v>4.8802427665342272</v>
      </c>
      <c r="BB76" s="649">
        <f>+Global!BB134</f>
        <v>4.9472545202889275</v>
      </c>
      <c r="BC76" s="649">
        <f>+Global!BC134</f>
        <v>5.013164482013666</v>
      </c>
      <c r="BD76" s="649">
        <f>+Global!BD134</f>
        <v>5.077998713570814</v>
      </c>
      <c r="BE76" s="649">
        <f>+Global!BE134</f>
        <v>5.1417811454439697</v>
      </c>
      <c r="BF76" s="649">
        <f>+Global!BF134</f>
        <v>5.2045339122503247</v>
      </c>
      <c r="BG76" s="649">
        <f>+Global!BG134</f>
        <v>5.266277634047464</v>
      </c>
      <c r="BH76" s="649">
        <f>+Global!BH134</f>
        <v>5.3270316516063581</v>
      </c>
      <c r="BI76" s="649">
        <f>+Global!BI134</f>
        <v>5.3868142227516351</v>
      </c>
      <c r="BJ76" s="649">
        <f>+Global!BJ79</f>
        <v>5.4444781431738551</v>
      </c>
      <c r="BK76" s="649">
        <f>+Global!BK79</f>
        <v>5.5004314002178925</v>
      </c>
      <c r="BL76" s="649">
        <f>+Global!BL79</f>
        <v>5.5549541154125226</v>
      </c>
      <c r="BM76" s="649">
        <f>+Global!BM79</f>
        <v>5.6082400606692886</v>
      </c>
      <c r="BN76" s="649">
        <f>+Global!BN79</f>
        <v>5.6604246497287285</v>
      </c>
      <c r="BO76" s="649">
        <f>+Global!BO79</f>
        <v>5.7116038188114961</v>
      </c>
      <c r="BP76" s="649">
        <f>+Global!BP79</f>
        <v>5.7618467666280839</v>
      </c>
      <c r="BQ76" s="649">
        <f>+Global!BQ79</f>
        <v>5.811204553952269</v>
      </c>
      <c r="BR76" s="649">
        <f>+Global!BR79</f>
        <v>5.8597159105251402</v>
      </c>
      <c r="BS76" s="649">
        <f>+Global!BS79</f>
        <v>5.9074111578088377</v>
      </c>
      <c r="BT76" s="649">
        <f>+Global!BT79</f>
        <v>5.9543148602091858</v>
      </c>
      <c r="BU76" s="649">
        <f>+Global!BU79</f>
        <v>6.0004476179658797</v>
      </c>
      <c r="BV76" s="649">
        <f>+Global!BV79</f>
        <v>6.0458272804671367</v>
      </c>
      <c r="BW76" s="649">
        <f>+Global!BW79</f>
        <v>6.0904697680874733</v>
      </c>
      <c r="BX76" s="649">
        <f>+Global!BX79</f>
        <v>6.1343896295011842</v>
      </c>
      <c r="BY76" s="649">
        <f>+Global!BY79</f>
        <v>6.177600420175323</v>
      </c>
      <c r="BZ76" s="649">
        <f>+Global!BZ79</f>
        <v>6.2201149599151302</v>
      </c>
      <c r="CA76" s="649">
        <f>+Global!CA79</f>
        <v>6.261945508553592</v>
      </c>
      <c r="CB76" s="649">
        <f>+Global!CB79</f>
        <v>6.3031038862002369</v>
      </c>
      <c r="CC76" s="649">
        <f>+Global!CC79</f>
        <v>6.3436015559060968</v>
      </c>
      <c r="CD76" s="649">
        <f>+Global!CD79</f>
        <v>6.3834496808225909</v>
      </c>
      <c r="CE76" s="649">
        <f>+Global!CE79</f>
        <v>6.4226591640282891</v>
      </c>
      <c r="CF76" s="649">
        <f>+Global!CF79</f>
        <v>6.4612406765596164</v>
      </c>
      <c r="CG76" s="649">
        <f>+Global!CG79</f>
        <v>6.4992046773982839</v>
      </c>
      <c r="CH76" s="649">
        <f>+Global!CH79</f>
        <v>6.5365614279620612</v>
      </c>
      <c r="CI76" s="649">
        <f>+Global!CI79</f>
        <v>6.5733210028291822</v>
      </c>
      <c r="CJ76" s="649">
        <f>+Global!CJ79</f>
        <v>6.6094932978737875</v>
      </c>
      <c r="CK76" s="649">
        <f>+Global!CK79</f>
        <v>6.6450880366149949</v>
      </c>
      <c r="CL76" s="649">
        <f>+Global!CL79</f>
        <v>6.6801147753277821</v>
      </c>
      <c r="CM76" s="649">
        <f>+Global!CM79</f>
        <v>6.7145829072910708</v>
      </c>
      <c r="CN76" s="649">
        <f>+Global!CN79</f>
        <v>6.7485016664306841</v>
      </c>
      <c r="CO76" s="649">
        <f>+Global!CO79</f>
        <v>6.7818801305346916</v>
      </c>
      <c r="CP76" s="649">
        <f>+Global!CP79</f>
        <v>6.8147272241637857</v>
      </c>
      <c r="CQ76" s="649">
        <f>+Global!CQ79</f>
        <v>6.8470517213417992</v>
      </c>
      <c r="CR76" s="649">
        <f>+Global!CR79</f>
        <v>6.8788622480856674</v>
      </c>
      <c r="CS76" s="649">
        <f>+Global!CS79</f>
        <v>6.9101672848162821</v>
      </c>
      <c r="CT76" s="649">
        <f>+Global!CT79</f>
        <v>6.9409751686794365</v>
      </c>
      <c r="CU76" s="649">
        <f>+Global!CU79</f>
        <v>6.9712940957974174</v>
      </c>
      <c r="CV76" s="649">
        <f>+Global!CV79</f>
        <v>7.0011321234658404</v>
      </c>
      <c r="CW76" s="649">
        <f>+Global!CW79</f>
        <v>7.0304971723060952</v>
      </c>
      <c r="CX76" s="649">
        <f>+Global!CX79</f>
        <v>7.0593970283807987</v>
      </c>
      <c r="CY76" s="649">
        <f>+Global!CY79</f>
        <v>7.0878393452775192</v>
      </c>
      <c r="CZ76" s="649"/>
      <c r="DA76" s="649"/>
    </row>
    <row r="77" spans="1:105" s="648" customFormat="1" ht="10.5">
      <c r="A77" s="649" t="str">
        <f>+Global!A135</f>
        <v>TE, G&amp;SIC, GIS. AIS</v>
      </c>
      <c r="B77" s="649">
        <f>+Global!B135</f>
        <v>0.12170661589439408</v>
      </c>
      <c r="C77" s="649">
        <f>+Global!C135</f>
        <v>0.14455281068668518</v>
      </c>
      <c r="D77" s="649">
        <f>+Global!D135</f>
        <v>0.18359509994461037</v>
      </c>
      <c r="E77" s="649">
        <f>+Global!E135</f>
        <v>0.22842677270374498</v>
      </c>
      <c r="F77" s="649">
        <f>+Global!F135</f>
        <v>0.27918600145694106</v>
      </c>
      <c r="G77" s="649">
        <f>+Global!G135</f>
        <v>0.33560647130784821</v>
      </c>
      <c r="H77" s="649">
        <f>+Global!H135</f>
        <v>0.39718087503476801</v>
      </c>
      <c r="I77" s="649">
        <f>+Global!I135</f>
        <v>0.46328357729549963</v>
      </c>
      <c r="J77" s="649">
        <f>+Global!J135</f>
        <v>0.55902121271225713</v>
      </c>
      <c r="K77" s="649">
        <f>+Global!K135</f>
        <v>0.66672123197302435</v>
      </c>
      <c r="L77" s="649">
        <f>+Global!L135</f>
        <v>0.78551409137932016</v>
      </c>
      <c r="M77" s="649">
        <f>+Global!M135</f>
        <v>0.90865109985363091</v>
      </c>
      <c r="N77" s="649">
        <f>+Global!N135</f>
        <v>1.0408159183109138</v>
      </c>
      <c r="O77" s="649">
        <f>+Global!O135</f>
        <v>1.1812603803744335</v>
      </c>
      <c r="P77" s="649">
        <f>+Global!P135</f>
        <v>1.3293598664987845</v>
      </c>
      <c r="Q77" s="649">
        <f>+Global!Q135</f>
        <v>1.4845836142872266</v>
      </c>
      <c r="R77" s="649">
        <f>+Global!R135</f>
        <v>1.6464738023929899</v>
      </c>
      <c r="S77" s="649">
        <f>+Global!S135</f>
        <v>1.8146291469285252</v>
      </c>
      <c r="T77" s="649">
        <f>+Global!T135</f>
        <v>1.9886909902929375</v>
      </c>
      <c r="U77" s="649">
        <f>+Global!U135</f>
        <v>2.1683307862478789</v>
      </c>
      <c r="V77" s="649">
        <f>+Global!V135</f>
        <v>2.3532463489220148</v>
      </c>
      <c r="W77" s="649">
        <f>+Global!W135</f>
        <v>2.5431629872599255</v>
      </c>
      <c r="X77" s="649">
        <f>+Global!X135</f>
        <v>2.737821981502516</v>
      </c>
      <c r="Y77" s="649">
        <f>+Global!Y135</f>
        <v>2.9369581535133742</v>
      </c>
      <c r="Z77" s="649">
        <f>+Global!Z135</f>
        <v>3.1402763478521707</v>
      </c>
      <c r="AA77" s="649">
        <f>+Global!AA135</f>
        <v>3.3473023975103091</v>
      </c>
      <c r="AB77" s="649">
        <f>+Global!AB135</f>
        <v>3.5556484521537746</v>
      </c>
      <c r="AC77" s="649">
        <f>+Global!AC135</f>
        <v>3.761981845252552</v>
      </c>
      <c r="AD77" s="649">
        <f>+Global!AD135</f>
        <v>3.9643852081720059</v>
      </c>
      <c r="AE77" s="649">
        <f>+Global!AE135</f>
        <v>4.1618603163232484</v>
      </c>
      <c r="AF77" s="649">
        <f>+Global!AF135</f>
        <v>4.3539960861556093</v>
      </c>
      <c r="AG77" s="649">
        <f>+Global!AG135</f>
        <v>4.5407469974109818</v>
      </c>
      <c r="AH77" s="649">
        <f>+Global!AH135</f>
        <v>4.7222859097888925</v>
      </c>
      <c r="AI77" s="649">
        <f>+Global!AI135</f>
        <v>4.898907098718853</v>
      </c>
      <c r="AJ77" s="649">
        <f>+Global!AJ135</f>
        <v>5.0709632259463913</v>
      </c>
      <c r="AK77" s="649">
        <f>+Global!AK135</f>
        <v>5.238825221250325</v>
      </c>
      <c r="AL77" s="649">
        <f>+Global!AL135</f>
        <v>5.4028575782411652</v>
      </c>
      <c r="AM77" s="649">
        <f>+Global!AM135</f>
        <v>5.5634039482530202</v>
      </c>
      <c r="AN77" s="649">
        <f>+Global!AN135</f>
        <v>5.7207795355652848</v>
      </c>
      <c r="AO77" s="649">
        <f>+Global!AO135</f>
        <v>5.8752679054001833</v>
      </c>
      <c r="AP77" s="649">
        <f>+Global!AP135</f>
        <v>6.0271205784353734</v>
      </c>
      <c r="AQ77" s="649">
        <f>+Global!AQ135</f>
        <v>6.1765583116478702</v>
      </c>
      <c r="AR77" s="649">
        <f>+Global!AR135</f>
        <v>6.3237733288274196</v>
      </c>
      <c r="AS77" s="649">
        <f>+Global!AS135</f>
        <v>6.4689320150547314</v>
      </c>
      <c r="AT77" s="649">
        <f>+Global!AT135</f>
        <v>6.6121777620988862</v>
      </c>
      <c r="AU77" s="649">
        <f>+Global!AU135</f>
        <v>6.7536337697449991</v>
      </c>
      <c r="AV77" s="649">
        <f>+Global!AV135</f>
        <v>6.8934056880219217</v>
      </c>
      <c r="AW77" s="649">
        <f>+Global!AW135</f>
        <v>7.0315840387180311</v>
      </c>
      <c r="AX77" s="649">
        <f>+Global!AX135</f>
        <v>7.1682463895714248</v>
      </c>
      <c r="AY77" s="649">
        <f>+Global!AY135</f>
        <v>7.3034592768141549</v>
      </c>
      <c r="AZ77" s="649">
        <f>+Global!AZ135</f>
        <v>7.4372798853580804</v>
      </c>
      <c r="BA77" s="649">
        <f>+Global!BA135</f>
        <v>7.5697575036537739</v>
      </c>
      <c r="BB77" s="649">
        <f>+Global!BB135</f>
        <v>7.7009347741054111</v>
      </c>
      <c r="BC77" s="649">
        <f>+Global!BC135</f>
        <v>7.8308487612529554</v>
      </c>
      <c r="BD77" s="649">
        <f>+Global!BD135</f>
        <v>7.9595318596814302</v>
      </c>
      <c r="BE77" s="649">
        <f>+Global!BE135</f>
        <v>8.0870125624276508</v>
      </c>
      <c r="BF77" s="649">
        <f>+Global!BF135</f>
        <v>8.2133161089580717</v>
      </c>
      <c r="BG77" s="649">
        <f>+Global!BG135</f>
        <v>8.3384650298704095</v>
      </c>
      <c r="BH77" s="649">
        <f>+Global!BH135</f>
        <v>8.4624796035071146</v>
      </c>
      <c r="BI77" s="649">
        <f>+Global!BI135</f>
        <v>8.5853782377710761</v>
      </c>
      <c r="BJ77" s="649">
        <f>+Global!BJ80</f>
        <v>8.7046245835832625</v>
      </c>
      <c r="BK77" s="649">
        <f>+Global!BK80</f>
        <v>8.821058182923462</v>
      </c>
      <c r="BL77" s="649">
        <f>+Global!BL80</f>
        <v>8.9352511115582658</v>
      </c>
      <c r="BM77" s="649">
        <f>+Global!BM80</f>
        <v>9.0475945621743357</v>
      </c>
      <c r="BN77" s="649">
        <f>+Global!BN80</f>
        <v>9.1583573479761693</v>
      </c>
      <c r="BO77" s="649">
        <f>+Global!BO80</f>
        <v>9.2677254434146477</v>
      </c>
      <c r="BP77" s="649">
        <f>+Global!BP80</f>
        <v>9.3758287150511208</v>
      </c>
      <c r="BQ77" s="649">
        <f>+Global!BQ80</f>
        <v>9.4827589970219854</v>
      </c>
      <c r="BR77" s="649">
        <f>+Global!BR80</f>
        <v>9.5885823170014728</v>
      </c>
      <c r="BS77" s="649">
        <f>+Global!BS80</f>
        <v>9.6933471681776791</v>
      </c>
      <c r="BT77" s="649">
        <f>+Global!BT80</f>
        <v>9.7970901079887227</v>
      </c>
      <c r="BU77" s="649">
        <f>+Global!BU80</f>
        <v>9.8998395491258133</v>
      </c>
      <c r="BV77" s="649">
        <f>+Global!BV80</f>
        <v>10.001618327789988</v>
      </c>
      <c r="BW77" s="649">
        <f>+Global!BW80</f>
        <v>10.102445444652652</v>
      </c>
      <c r="BX77" s="649">
        <f>+Global!BX80</f>
        <v>10.202337245891027</v>
      </c>
      <c r="BY77" s="649">
        <f>+Global!BY80</f>
        <v>10.301308225109022</v>
      </c>
      <c r="BZ77" s="649">
        <f>+Global!BZ80</f>
        <v>10.399371568446098</v>
      </c>
      <c r="CA77" s="649">
        <f>+Global!CA80</f>
        <v>10.496539525623728</v>
      </c>
      <c r="CB77" s="649">
        <f>+Global!CB80</f>
        <v>10.59282366293646</v>
      </c>
      <c r="CC77" s="649">
        <f>+Global!CC80</f>
        <v>10.688235036109342</v>
      </c>
      <c r="CD77" s="649">
        <f>+Global!CD80</f>
        <v>10.782784308710637</v>
      </c>
      <c r="CE77" s="649">
        <f>+Global!CE80</f>
        <v>10.876481833531908</v>
      </c>
      <c r="CF77" s="649">
        <f>+Global!CF80</f>
        <v>10.969337708745751</v>
      </c>
      <c r="CG77" s="649">
        <f>+Global!CG80</f>
        <v>11.061361816858522</v>
      </c>
      <c r="CH77" s="649">
        <f>+Global!CH80</f>
        <v>11.152563851906105</v>
      </c>
      <c r="CI77" s="649">
        <f>+Global!CI80</f>
        <v>11.242953338599193</v>
      </c>
      <c r="CJ77" s="649">
        <f>+Global!CJ80</f>
        <v>11.33253964594341</v>
      </c>
      <c r="CK77" s="649">
        <f>+Global!CK80</f>
        <v>11.42133199705774</v>
      </c>
      <c r="CL77" s="649">
        <f>+Global!CL80</f>
        <v>11.509339476369705</v>
      </c>
      <c r="CM77" s="649">
        <f>+Global!CM80</f>
        <v>11.596571034995163</v>
      </c>
      <c r="CN77" s="649">
        <f>+Global!CN80</f>
        <v>11.683035494857778</v>
      </c>
      <c r="CO77" s="649">
        <f>+Global!CO80</f>
        <v>11.768741551930894</v>
      </c>
      <c r="CP77" s="649">
        <f>+Global!CP80</f>
        <v>11.853697778866504</v>
      </c>
      <c r="CQ77" s="649">
        <f>+Global!CQ80</f>
        <v>11.937912627195093</v>
      </c>
      <c r="CR77" s="649">
        <f>+Global!CR80</f>
        <v>12.021394429224571</v>
      </c>
      <c r="CS77" s="649">
        <f>+Global!CS80</f>
        <v>12.104151399727932</v>
      </c>
      <c r="CT77" s="649">
        <f>+Global!CT80</f>
        <v>12.186191637482846</v>
      </c>
      <c r="CU77" s="649">
        <f>+Global!CU80</f>
        <v>12.267523126707708</v>
      </c>
      <c r="CV77" s="649">
        <f>+Global!CV80</f>
        <v>12.348153738425779</v>
      </c>
      <c r="CW77" s="649">
        <f>+Global!CW80</f>
        <v>12.428091231779916</v>
      </c>
      <c r="CX77" s="649">
        <f>+Global!CX80</f>
        <v>12.507343255313877</v>
      </c>
      <c r="CY77" s="649">
        <f>+Global!CY80</f>
        <v>12.585917348231638</v>
      </c>
      <c r="CZ77" s="649"/>
      <c r="DA77" s="649"/>
    </row>
    <row r="78" spans="1:105" s="648" customFormat="1" ht="10.5">
      <c r="A78" s="649" t="str">
        <f>+Global!A408</f>
        <v>pop wtd MU</v>
      </c>
      <c r="B78" s="649">
        <f>+Global!B408</f>
        <v>288.77287695585147</v>
      </c>
      <c r="C78" s="649">
        <f>+Global!C408</f>
        <v>147.71502243161925</v>
      </c>
      <c r="D78" s="649">
        <f>+Global!D408</f>
        <v>85.6368104889916</v>
      </c>
      <c r="E78" s="649">
        <f>+Global!E408</f>
        <v>53.479592698619186</v>
      </c>
      <c r="F78" s="649">
        <f>+Global!F408</f>
        <v>34.894268272080751</v>
      </c>
      <c r="G78" s="649">
        <f>+Global!G408</f>
        <v>23.756616123534346</v>
      </c>
      <c r="H78" s="649">
        <f>+Global!H408</f>
        <v>16.858023817702261</v>
      </c>
      <c r="I78" s="649">
        <f>+Global!I408</f>
        <v>12.376909990891859</v>
      </c>
      <c r="J78" s="649">
        <f>+Global!J408</f>
        <v>9.3590172054339114</v>
      </c>
      <c r="K78" s="649">
        <f>+Global!K408</f>
        <v>7.2134542083925988</v>
      </c>
      <c r="L78" s="649">
        <f>+Global!L408</f>
        <v>5.6630553878106173</v>
      </c>
      <c r="M78" s="649">
        <f>+Global!M408</f>
        <v>4.5162586965388059</v>
      </c>
      <c r="N78" s="649">
        <f>+Global!N408</f>
        <v>3.6786952799774926</v>
      </c>
      <c r="O78" s="649">
        <f>+Global!O408</f>
        <v>3.0512721268688074</v>
      </c>
      <c r="P78" s="649">
        <f>+Global!P408</f>
        <v>2.5720687100029496</v>
      </c>
      <c r="Q78" s="649">
        <f>+Global!Q408</f>
        <v>2.1997385190872847</v>
      </c>
      <c r="R78" s="649">
        <f>+Global!R408</f>
        <v>1.9059736144024475</v>
      </c>
      <c r="S78" s="649">
        <f>+Global!S408</f>
        <v>1.6709706518049112</v>
      </c>
      <c r="T78" s="649">
        <f>+Global!T408</f>
        <v>1.4806110070772478</v>
      </c>
      <c r="U78" s="649">
        <f>+Global!U408</f>
        <v>1.3246560327870895</v>
      </c>
      <c r="V78" s="649">
        <f>+Global!V408</f>
        <v>1.2003958412859015</v>
      </c>
      <c r="W78" s="649">
        <f>+Global!W408</f>
        <v>1.099355760429515</v>
      </c>
      <c r="X78" s="649">
        <f>+Global!X408</f>
        <v>1.0149886903824974</v>
      </c>
      <c r="Y78" s="649">
        <f>+Global!Y408</f>
        <v>0.94171317172248692</v>
      </c>
      <c r="Z78" s="649">
        <f>+Global!Z408</f>
        <v>0.87829274480356323</v>
      </c>
      <c r="AA78" s="649">
        <f>+Global!AA408</f>
        <v>0.82327413922802006</v>
      </c>
      <c r="AB78" s="649">
        <f>+Global!AB408</f>
        <v>0.77477021525527179</v>
      </c>
      <c r="AC78" s="649">
        <f>+Global!AC408</f>
        <v>0.72861739906310885</v>
      </c>
      <c r="AD78" s="649">
        <f>+Global!AD408</f>
        <v>0.68615616342615926</v>
      </c>
      <c r="AE78" s="649">
        <f>+Global!AE408</f>
        <v>0.64743115474232704</v>
      </c>
      <c r="AF78" s="649">
        <f>+Global!AF408</f>
        <v>0.61161649715673361</v>
      </c>
      <c r="AG78" s="649"/>
      <c r="AH78" s="649"/>
      <c r="AI78" s="649"/>
      <c r="AJ78" s="649"/>
      <c r="AK78" s="649"/>
      <c r="AL78" s="649"/>
      <c r="AM78" s="649"/>
      <c r="AN78" s="649"/>
      <c r="AO78" s="649"/>
      <c r="AP78" s="649"/>
      <c r="AQ78" s="649"/>
      <c r="AR78" s="649"/>
      <c r="AS78" s="649"/>
      <c r="AT78" s="649"/>
      <c r="AU78" s="649"/>
      <c r="AV78" s="649"/>
      <c r="AW78" s="649"/>
      <c r="AX78" s="649"/>
      <c r="AY78" s="649"/>
      <c r="AZ78" s="649"/>
      <c r="BA78" s="649"/>
      <c r="BB78" s="649"/>
      <c r="BC78" s="649"/>
      <c r="BD78" s="649"/>
      <c r="BE78" s="649"/>
      <c r="BF78" s="649"/>
      <c r="BG78" s="649"/>
      <c r="BH78" s="649"/>
      <c r="BI78" s="649"/>
      <c r="BJ78" s="649"/>
      <c r="BK78" s="649"/>
      <c r="BL78" s="649"/>
      <c r="BM78" s="649"/>
      <c r="BN78" s="649"/>
      <c r="BO78" s="649"/>
      <c r="BP78" s="649"/>
      <c r="BQ78" s="649"/>
      <c r="BR78" s="649"/>
      <c r="BS78" s="649"/>
      <c r="BT78" s="649"/>
      <c r="BU78" s="649"/>
      <c r="BV78" s="649"/>
      <c r="BW78" s="649"/>
      <c r="BX78" s="649"/>
      <c r="BY78" s="649"/>
      <c r="BZ78" s="649"/>
      <c r="CA78" s="649"/>
      <c r="CB78" s="649"/>
      <c r="CC78" s="649"/>
      <c r="CD78" s="649"/>
      <c r="CE78" s="649"/>
      <c r="CF78" s="649"/>
      <c r="CG78" s="649"/>
      <c r="CH78" s="649"/>
      <c r="CI78" s="649"/>
      <c r="CJ78" s="649"/>
      <c r="CK78" s="649"/>
      <c r="CL78" s="649"/>
      <c r="CM78" s="649"/>
      <c r="CN78" s="649"/>
      <c r="CO78" s="649"/>
      <c r="CP78" s="649"/>
      <c r="CQ78" s="649"/>
      <c r="CR78" s="649"/>
      <c r="CS78" s="649"/>
      <c r="CT78" s="649"/>
      <c r="CU78" s="649"/>
      <c r="CV78" s="649"/>
      <c r="CW78" s="649"/>
      <c r="CX78" s="649"/>
      <c r="CY78" s="649"/>
      <c r="CZ78" s="649"/>
      <c r="DA78" s="649"/>
    </row>
    <row r="79" spans="1:105" s="648" customFormat="1" ht="10.5">
      <c r="A79" s="649" t="str">
        <f>+Global!A409</f>
        <v>st dev MU/mean</v>
      </c>
      <c r="B79" s="649">
        <f>+Global!B409</f>
        <v>1.3584127346369383</v>
      </c>
      <c r="C79" s="649">
        <f>+Global!C409</f>
        <v>1.3665312652624253</v>
      </c>
      <c r="D79" s="649">
        <f>+Global!D409</f>
        <v>1.2948450936254083</v>
      </c>
      <c r="E79" s="649">
        <f>+Global!E409</f>
        <v>1.2245791346640462</v>
      </c>
      <c r="F79" s="649">
        <f>+Global!F409</f>
        <v>1.1471272663695369</v>
      </c>
      <c r="G79" s="649">
        <f>+Global!G409</f>
        <v>1.0778940800246577</v>
      </c>
      <c r="H79" s="649">
        <f>+Global!H409</f>
        <v>1.0218217779857368</v>
      </c>
      <c r="I79" s="649">
        <f>+Global!I409</f>
        <v>0.96962741390016161</v>
      </c>
      <c r="J79" s="649">
        <f>+Global!J409</f>
        <v>0.92152690930452785</v>
      </c>
      <c r="K79" s="649">
        <f>+Global!K409</f>
        <v>0.86704183066842944</v>
      </c>
      <c r="L79" s="649">
        <f>+Global!L409</f>
        <v>0.81862068918741893</v>
      </c>
      <c r="M79" s="649">
        <f>+Global!M409</f>
        <v>0.77437884445279592</v>
      </c>
      <c r="N79" s="649">
        <f>+Global!N409</f>
        <v>0.74728292198253332</v>
      </c>
      <c r="O79" s="649">
        <f>+Global!O409</f>
        <v>0.72059097134883998</v>
      </c>
      <c r="P79" s="649">
        <f>+Global!P409</f>
        <v>0.69560211008938699</v>
      </c>
      <c r="Q79" s="649">
        <f>+Global!Q409</f>
        <v>0.672867386743353</v>
      </c>
      <c r="R79" s="649">
        <f>+Global!R409</f>
        <v>0.65256721247289906</v>
      </c>
      <c r="S79" s="649">
        <f>+Global!S409</f>
        <v>0.63469749762809569</v>
      </c>
      <c r="T79" s="649">
        <f>+Global!T409</f>
        <v>0.61916574318612672</v>
      </c>
      <c r="U79" s="649">
        <f>+Global!U409</f>
        <v>0.60584151611955217</v>
      </c>
      <c r="V79" s="649">
        <f>+Global!V409</f>
        <v>0.59594924740932098</v>
      </c>
      <c r="W79" s="649">
        <f>+Global!W409</f>
        <v>0.58874981660243497</v>
      </c>
      <c r="X79" s="649">
        <f>+Global!X409</f>
        <v>0.58431003135127746</v>
      </c>
      <c r="Y79" s="649">
        <f>+Global!Y409</f>
        <v>0.58031056865850372</v>
      </c>
      <c r="Z79" s="649">
        <f>+Global!Z409</f>
        <v>0.57727659223247074</v>
      </c>
      <c r="AA79" s="649">
        <f>+Global!AA409</f>
        <v>0.5754379669862274</v>
      </c>
      <c r="AB79" s="649">
        <f>+Global!AB409</f>
        <v>0.57438008682669761</v>
      </c>
      <c r="AC79" s="649">
        <f>+Global!AC409</f>
        <v>0.57403263334720822</v>
      </c>
      <c r="AD79" s="649">
        <f>+Global!AD409</f>
        <v>0.57442004240988631</v>
      </c>
      <c r="AE79" s="649">
        <f>+Global!AE409</f>
        <v>0.57573175575095403</v>
      </c>
      <c r="AF79" s="649">
        <f>+Global!AF409</f>
        <v>0.57814905273997508</v>
      </c>
      <c r="AG79" s="649"/>
      <c r="AH79" s="649"/>
      <c r="AI79" s="649"/>
      <c r="AJ79" s="649"/>
      <c r="AK79" s="649"/>
      <c r="AL79" s="649"/>
      <c r="AM79" s="649"/>
      <c r="AN79" s="649"/>
      <c r="AO79" s="649"/>
      <c r="AP79" s="649"/>
      <c r="AQ79" s="649"/>
      <c r="AR79" s="649"/>
      <c r="AS79" s="649"/>
      <c r="AT79" s="649"/>
      <c r="AU79" s="649"/>
      <c r="AV79" s="649"/>
      <c r="AW79" s="649"/>
      <c r="AX79" s="649"/>
      <c r="AY79" s="649"/>
      <c r="AZ79" s="649"/>
      <c r="BA79" s="649"/>
      <c r="BB79" s="649"/>
      <c r="BC79" s="649"/>
      <c r="BD79" s="649"/>
      <c r="BE79" s="649"/>
      <c r="BF79" s="649"/>
      <c r="BG79" s="649"/>
      <c r="BH79" s="649"/>
      <c r="BI79" s="649"/>
      <c r="BJ79" s="649"/>
      <c r="BK79" s="649"/>
      <c r="BL79" s="649"/>
      <c r="BM79" s="649"/>
      <c r="BN79" s="649"/>
      <c r="BO79" s="649"/>
      <c r="BP79" s="649"/>
      <c r="BQ79" s="649"/>
      <c r="BR79" s="649"/>
      <c r="BS79" s="649"/>
      <c r="BT79" s="649"/>
      <c r="BU79" s="649"/>
      <c r="BV79" s="649"/>
      <c r="BW79" s="649"/>
      <c r="BX79" s="649"/>
      <c r="BY79" s="649"/>
      <c r="BZ79" s="649"/>
      <c r="CA79" s="649"/>
      <c r="CB79" s="649"/>
      <c r="CC79" s="649"/>
      <c r="CD79" s="649"/>
      <c r="CE79" s="649"/>
      <c r="CF79" s="649"/>
      <c r="CG79" s="649"/>
      <c r="CH79" s="649"/>
      <c r="CI79" s="649"/>
      <c r="CJ79" s="649"/>
      <c r="CK79" s="649"/>
      <c r="CL79" s="649"/>
      <c r="CM79" s="649"/>
      <c r="CN79" s="649"/>
      <c r="CO79" s="649"/>
      <c r="CP79" s="649"/>
      <c r="CQ79" s="649"/>
      <c r="CR79" s="649"/>
      <c r="CS79" s="649"/>
      <c r="CT79" s="649"/>
      <c r="CU79" s="649"/>
      <c r="CV79" s="649"/>
      <c r="CW79" s="649"/>
      <c r="CX79" s="649"/>
      <c r="CY79" s="649"/>
      <c r="CZ79" s="649"/>
      <c r="DA79" s="649"/>
    </row>
    <row r="80" spans="1:105" s="648" customFormat="1" ht="10.5">
      <c r="A80" s="649" t="str">
        <f>+Global!A410</f>
        <v>max/min MUC</v>
      </c>
      <c r="B80" s="649">
        <f>+Global!B410</f>
        <v>154.40195137326555</v>
      </c>
      <c r="C80" s="649">
        <f>+Global!C410</f>
        <v>100.89207531075228</v>
      </c>
      <c r="D80" s="649">
        <f>+Global!D410</f>
        <v>72.369230511811224</v>
      </c>
      <c r="E80" s="649">
        <f>+Global!E410</f>
        <v>53.732062849691772</v>
      </c>
      <c r="F80" s="649">
        <f>+Global!F410</f>
        <v>40.435632749308617</v>
      </c>
      <c r="G80" s="649">
        <f>+Global!G410</f>
        <v>31.641966380135781</v>
      </c>
      <c r="H80" s="649">
        <f>+Global!H410</f>
        <v>25.791319411466805</v>
      </c>
      <c r="I80" s="649">
        <f>+Global!I410</f>
        <v>21.47661952651254</v>
      </c>
      <c r="J80" s="649">
        <f>+Global!J410</f>
        <v>18.231860756799666</v>
      </c>
      <c r="K80" s="649">
        <f>+Global!K410</f>
        <v>15.524407201683182</v>
      </c>
      <c r="L80" s="649">
        <f>+Global!L410</f>
        <v>13.526838850503717</v>
      </c>
      <c r="M80" s="649">
        <f>+Global!M410</f>
        <v>11.720656016214663</v>
      </c>
      <c r="N80" s="649">
        <f>+Global!N410</f>
        <v>10.787844816546528</v>
      </c>
      <c r="O80" s="649">
        <f>+Global!O410</f>
        <v>9.938885576283651</v>
      </c>
      <c r="P80" s="649">
        <f>+Global!P410</f>
        <v>9.2055025286015564</v>
      </c>
      <c r="Q80" s="649">
        <f>+Global!Q410</f>
        <v>8.5862613002130992</v>
      </c>
      <c r="R80" s="649">
        <f>+Global!R410</f>
        <v>8.0687264313239666</v>
      </c>
      <c r="S80" s="649">
        <f>+Global!S410</f>
        <v>7.6381891814075935</v>
      </c>
      <c r="T80" s="649">
        <f>+Global!T410</f>
        <v>7.2808725370179168</v>
      </c>
      <c r="U80" s="649">
        <f>+Global!U410</f>
        <v>6.9848891036080563</v>
      </c>
      <c r="V80" s="649">
        <f>+Global!V410</f>
        <v>6.769378031527963</v>
      </c>
      <c r="W80" s="649">
        <f>+Global!W410</f>
        <v>6.6115774214752374</v>
      </c>
      <c r="X80" s="649">
        <f>+Global!X410</f>
        <v>6.4995122045785072</v>
      </c>
      <c r="Y80" s="649">
        <f>+Global!Y410</f>
        <v>6.3956859979405447</v>
      </c>
      <c r="Z80" s="649">
        <f>+Global!Z410</f>
        <v>6.3074715397811651</v>
      </c>
      <c r="AA80" s="649">
        <f>+Global!AA410</f>
        <v>6.236816809679004</v>
      </c>
      <c r="AB80" s="649">
        <f>+Global!AB410</f>
        <v>6.1765288208015861</v>
      </c>
      <c r="AC80" s="649">
        <f>+Global!AC410</f>
        <v>6.1206290124733949</v>
      </c>
      <c r="AD80" s="649">
        <f>+Global!AD410</f>
        <v>6.0694691725097334</v>
      </c>
      <c r="AE80" s="649">
        <f>+Global!AE410</f>
        <v>6.0244436349725143</v>
      </c>
      <c r="AF80" s="649">
        <f>+Global!AF410</f>
        <v>5.9861865112710273</v>
      </c>
      <c r="AG80" s="649"/>
      <c r="AH80" s="649"/>
      <c r="AI80" s="649"/>
      <c r="AJ80" s="649"/>
      <c r="AK80" s="649"/>
      <c r="AL80" s="649"/>
      <c r="AM80" s="649"/>
      <c r="AN80" s="649"/>
      <c r="AO80" s="649"/>
      <c r="AP80" s="649"/>
      <c r="AQ80" s="649"/>
      <c r="AR80" s="649"/>
      <c r="AS80" s="649"/>
      <c r="AT80" s="649"/>
      <c r="AU80" s="649"/>
      <c r="AV80" s="649"/>
      <c r="AW80" s="649"/>
      <c r="AX80" s="649"/>
      <c r="AY80" s="649"/>
      <c r="AZ80" s="649"/>
      <c r="BA80" s="649"/>
      <c r="BB80" s="649"/>
      <c r="BC80" s="649"/>
      <c r="BD80" s="649"/>
      <c r="BE80" s="649"/>
      <c r="BF80" s="649"/>
      <c r="BG80" s="649"/>
      <c r="BH80" s="649"/>
      <c r="BI80" s="649"/>
      <c r="BJ80" s="649"/>
      <c r="BK80" s="649"/>
      <c r="BL80" s="649"/>
      <c r="BM80" s="649"/>
      <c r="BN80" s="649"/>
      <c r="BO80" s="649"/>
      <c r="BP80" s="649"/>
      <c r="BQ80" s="649"/>
      <c r="BR80" s="649"/>
      <c r="BS80" s="649"/>
      <c r="BT80" s="649"/>
      <c r="BU80" s="649"/>
      <c r="BV80" s="649"/>
      <c r="BW80" s="649"/>
      <c r="BX80" s="649"/>
      <c r="BY80" s="649"/>
      <c r="BZ80" s="649"/>
      <c r="CA80" s="649"/>
      <c r="CB80" s="649"/>
      <c r="CC80" s="649"/>
      <c r="CD80" s="649"/>
      <c r="CE80" s="649"/>
      <c r="CF80" s="649"/>
      <c r="CG80" s="649"/>
      <c r="CH80" s="649"/>
      <c r="CI80" s="649"/>
      <c r="CJ80" s="649"/>
      <c r="CK80" s="649"/>
      <c r="CL80" s="649"/>
      <c r="CM80" s="649"/>
      <c r="CN80" s="649"/>
      <c r="CO80" s="649"/>
      <c r="CP80" s="649"/>
      <c r="CQ80" s="649"/>
      <c r="CR80" s="649"/>
      <c r="CS80" s="649"/>
      <c r="CT80" s="649"/>
      <c r="CU80" s="649"/>
      <c r="CV80" s="649"/>
      <c r="CW80" s="649"/>
      <c r="CX80" s="649"/>
      <c r="CY80" s="649"/>
      <c r="CZ80" s="649"/>
      <c r="DA80" s="649"/>
    </row>
    <row r="81" spans="1:105" s="648" customFormat="1" ht="10.5">
      <c r="A81" s="649" t="s">
        <v>172</v>
      </c>
      <c r="B81" s="649">
        <f>+Global!B411</f>
        <v>179.20419134433666</v>
      </c>
      <c r="C81" s="649">
        <f>+Global!C411</f>
        <v>93.59902030397825</v>
      </c>
      <c r="D81" s="649">
        <f>+Global!D411</f>
        <v>53.110999651097508</v>
      </c>
      <c r="E81" s="649">
        <f>+Global!E411</f>
        <v>32.674664155770841</v>
      </c>
      <c r="F81" s="649">
        <f>+Global!F411</f>
        <v>21.178226931164186</v>
      </c>
      <c r="G81" s="649">
        <f>+Global!G411</f>
        <v>14.478832996578324</v>
      </c>
      <c r="H81" s="649">
        <f>+Global!H411</f>
        <v>10.373910802803197</v>
      </c>
      <c r="I81" s="649">
        <f>+Global!I411</f>
        <v>7.6905931479711844</v>
      </c>
      <c r="J81" s="649">
        <f>+Global!J411</f>
        <v>5.8707229667803178</v>
      </c>
      <c r="K81" s="649">
        <f>+Global!K411</f>
        <v>4.585672017448144</v>
      </c>
      <c r="L81" s="649">
        <f>+Global!L411</f>
        <v>3.6679800214371787</v>
      </c>
      <c r="M81" s="649">
        <f>+Global!M411</f>
        <v>3.0008219795465716</v>
      </c>
      <c r="N81" s="649">
        <f>+Global!N411</f>
        <v>2.4826041764587194</v>
      </c>
      <c r="O81" s="649">
        <f>+Global!O411</f>
        <v>2.0917489946552288</v>
      </c>
      <c r="P81" s="649">
        <f>+Global!P411</f>
        <v>1.7899440535691697</v>
      </c>
      <c r="Q81" s="649">
        <f>+Global!Q411</f>
        <v>1.5524035531624827</v>
      </c>
      <c r="R81" s="649">
        <f>+Global!R411</f>
        <v>1.3623974155780989</v>
      </c>
      <c r="S81" s="649">
        <f>+Global!S411</f>
        <v>1.2082663654672148</v>
      </c>
      <c r="T81" s="649">
        <f>+Global!T411</f>
        <v>1.0816770712158634</v>
      </c>
      <c r="U81" s="649">
        <f>+Global!U411</f>
        <v>0.97654791548903719</v>
      </c>
      <c r="V81" s="649">
        <f>+Global!V411</f>
        <v>0.89040891532038857</v>
      </c>
      <c r="W81" s="649">
        <f>+Global!W411</f>
        <v>0.81849478134860265</v>
      </c>
      <c r="X81" s="649">
        <f>+Global!X411</f>
        <v>0.75661700417634625</v>
      </c>
      <c r="Y81" s="649">
        <f>+Global!Y411</f>
        <v>0.70259023753383321</v>
      </c>
      <c r="Z81" s="649">
        <f>+Global!Z411</f>
        <v>0.65544363286897123</v>
      </c>
      <c r="AA81" s="649">
        <f>+Global!AA411</f>
        <v>0.61413528885282365</v>
      </c>
      <c r="AB81" s="649">
        <f>+Global!AB411</f>
        <v>0.57742198399035127</v>
      </c>
      <c r="AC81" s="649">
        <f>+Global!AC411</f>
        <v>0.54238014070690255</v>
      </c>
      <c r="AD81" s="649">
        <f>+Global!AD411</f>
        <v>0.50999949742945072</v>
      </c>
      <c r="AE81" s="649">
        <f>+Global!AE411</f>
        <v>0.48031142583352709</v>
      </c>
      <c r="AF81" s="649">
        <f>+Global!AF411</f>
        <v>0.45269488982255041</v>
      </c>
      <c r="AG81" s="649"/>
      <c r="AH81" s="649"/>
      <c r="AI81" s="649"/>
      <c r="AJ81" s="649"/>
      <c r="AK81" s="649"/>
      <c r="AL81" s="649"/>
      <c r="AM81" s="649"/>
      <c r="AN81" s="649"/>
      <c r="AO81" s="649"/>
      <c r="AP81" s="649"/>
      <c r="AQ81" s="649"/>
      <c r="AR81" s="649"/>
      <c r="AS81" s="649"/>
      <c r="AT81" s="649"/>
      <c r="AU81" s="649"/>
      <c r="AV81" s="649"/>
      <c r="AW81" s="649"/>
      <c r="AX81" s="649"/>
      <c r="AY81" s="649"/>
      <c r="AZ81" s="649"/>
      <c r="BA81" s="649"/>
      <c r="BB81" s="649"/>
      <c r="BC81" s="649"/>
      <c r="BD81" s="649"/>
      <c r="BE81" s="649"/>
      <c r="BF81" s="649"/>
      <c r="BG81" s="649"/>
      <c r="BH81" s="649"/>
      <c r="BI81" s="649"/>
      <c r="BJ81" s="649"/>
      <c r="BK81" s="649"/>
      <c r="BL81" s="649"/>
      <c r="BM81" s="649"/>
      <c r="BN81" s="649"/>
      <c r="BO81" s="649"/>
      <c r="BP81" s="649"/>
      <c r="BQ81" s="649"/>
      <c r="BR81" s="649"/>
      <c r="BS81" s="649"/>
      <c r="BT81" s="649"/>
      <c r="BU81" s="649"/>
      <c r="BV81" s="649"/>
      <c r="BW81" s="649"/>
      <c r="BX81" s="649"/>
      <c r="BY81" s="649"/>
      <c r="BZ81" s="649"/>
      <c r="CA81" s="649"/>
      <c r="CB81" s="649"/>
      <c r="CC81" s="649"/>
      <c r="CD81" s="649"/>
      <c r="CE81" s="649"/>
      <c r="CF81" s="649"/>
      <c r="CG81" s="649"/>
      <c r="CH81" s="649"/>
      <c r="CI81" s="649"/>
      <c r="CJ81" s="649"/>
      <c r="CK81" s="649"/>
      <c r="CL81" s="649"/>
      <c r="CM81" s="649"/>
      <c r="CN81" s="649"/>
      <c r="CO81" s="649"/>
      <c r="CP81" s="649"/>
      <c r="CQ81" s="649"/>
      <c r="CR81" s="649"/>
      <c r="CS81" s="649"/>
      <c r="CT81" s="649"/>
      <c r="CU81" s="649"/>
      <c r="CV81" s="649"/>
      <c r="CW81" s="649"/>
      <c r="CX81" s="649"/>
      <c r="CY81" s="649"/>
      <c r="CZ81" s="649"/>
      <c r="DA81" s="649"/>
    </row>
  </sheetData>
  <phoneticPr fontId="56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15E4-5C0A-4DB9-AD14-322AAD331B40}">
  <dimension ref="A1:BS98"/>
  <sheetViews>
    <sheetView workbookViewId="0">
      <pane xSplit="1" ySplit="7" topLeftCell="B9" activePane="bottomRight" state="frozen"/>
      <selection pane="topRight"/>
      <selection pane="bottomLeft"/>
      <selection pane="bottomRight" activeCell="C4" sqref="C4"/>
    </sheetView>
  </sheetViews>
  <sheetFormatPr defaultColWidth="9.453125" defaultRowHeight="12"/>
  <cols>
    <col min="1" max="1" width="34.54296875" style="612" customWidth="1"/>
    <col min="2" max="2" width="11.453125" style="612" customWidth="1"/>
    <col min="3" max="3" width="13" style="612" customWidth="1"/>
    <col min="4" max="4" width="11.81640625" style="612" customWidth="1"/>
    <col min="5" max="5" width="9.81640625" style="612" customWidth="1"/>
    <col min="6" max="6" width="9.453125" style="612" customWidth="1"/>
    <col min="7" max="7" width="8.453125" style="612" customWidth="1"/>
    <col min="8" max="9" width="9.453125" style="612" customWidth="1"/>
    <col min="10" max="10" width="9.81640625" style="612" customWidth="1"/>
    <col min="11" max="11" width="12" style="612" customWidth="1"/>
    <col min="12" max="12" width="12.81640625" style="612" customWidth="1"/>
    <col min="13" max="13" width="15.1796875" style="612" customWidth="1"/>
    <col min="14" max="14" width="16.81640625" style="612" customWidth="1"/>
    <col min="15" max="15" width="19.1796875" style="612" customWidth="1"/>
    <col min="16" max="16" width="22.453125" style="612" customWidth="1"/>
    <col min="17" max="16384" width="9.453125" style="612"/>
  </cols>
  <sheetData>
    <row r="1" spans="1:61" ht="14.5">
      <c r="A1" s="613" t="s">
        <v>173</v>
      </c>
      <c r="C1" s="614" t="s">
        <v>7</v>
      </c>
      <c r="D1" s="614"/>
      <c r="I1" s="635">
        <v>1</v>
      </c>
    </row>
    <row r="2" spans="1:61" ht="13">
      <c r="A2" s="615" t="s">
        <v>174</v>
      </c>
      <c r="B2" s="616"/>
      <c r="C2" s="114" t="s">
        <v>8</v>
      </c>
      <c r="D2" s="614"/>
      <c r="I2" s="636">
        <v>1</v>
      </c>
    </row>
    <row r="3" spans="1:61" s="600" customFormat="1" ht="14.5">
      <c r="A3" s="617"/>
      <c r="B3" s="618"/>
      <c r="C3" s="619"/>
      <c r="D3" s="619"/>
      <c r="E3" s="619"/>
      <c r="I3" s="637"/>
    </row>
    <row r="4" spans="1:61" s="601" customFormat="1" ht="20.25" customHeight="1">
      <c r="A4" s="620" t="s">
        <v>175</v>
      </c>
      <c r="B4" s="621">
        <f>SUM(US:OthAsia!B95)</f>
        <v>2301.5179994214222</v>
      </c>
      <c r="C4" s="621">
        <v>2301.51799942142</v>
      </c>
      <c r="D4" s="622">
        <f>+B4-C4</f>
        <v>0</v>
      </c>
      <c r="E4" s="612"/>
      <c r="G4" s="612"/>
      <c r="H4" s="612"/>
      <c r="I4" s="612"/>
      <c r="J4" s="612"/>
      <c r="K4" s="612"/>
      <c r="L4" s="612"/>
      <c r="M4" s="612"/>
      <c r="N4" s="612"/>
      <c r="O4" s="612"/>
    </row>
    <row r="5" spans="1:61">
      <c r="B5" s="612">
        <v>1</v>
      </c>
      <c r="C5" s="612">
        <v>2</v>
      </c>
      <c r="D5" s="612">
        <v>3</v>
      </c>
      <c r="E5" s="612">
        <v>4</v>
      </c>
      <c r="F5" s="612">
        <v>5</v>
      </c>
      <c r="G5" s="612">
        <v>6</v>
      </c>
      <c r="H5" s="612">
        <v>7</v>
      </c>
      <c r="I5" s="612">
        <v>8</v>
      </c>
      <c r="J5" s="612">
        <v>9</v>
      </c>
      <c r="K5" s="612">
        <v>10</v>
      </c>
      <c r="L5" s="612">
        <v>11</v>
      </c>
      <c r="M5" s="612">
        <v>12</v>
      </c>
      <c r="N5" s="612">
        <v>13</v>
      </c>
      <c r="O5" s="612">
        <v>14</v>
      </c>
      <c r="P5" s="612">
        <v>15</v>
      </c>
      <c r="Q5" s="612">
        <v>16</v>
      </c>
      <c r="R5" s="612">
        <v>17</v>
      </c>
      <c r="S5" s="612">
        <v>18</v>
      </c>
      <c r="T5" s="612">
        <v>19</v>
      </c>
      <c r="U5" s="612">
        <v>20</v>
      </c>
      <c r="V5" s="612">
        <v>21</v>
      </c>
      <c r="W5" s="612">
        <v>22</v>
      </c>
      <c r="X5" s="612">
        <v>23</v>
      </c>
      <c r="Y5" s="612">
        <v>24</v>
      </c>
      <c r="Z5" s="612">
        <v>25</v>
      </c>
      <c r="AA5" s="612">
        <v>26</v>
      </c>
      <c r="AB5" s="612">
        <v>27</v>
      </c>
      <c r="AC5" s="612">
        <v>28</v>
      </c>
      <c r="AD5" s="612">
        <v>29</v>
      </c>
      <c r="AE5" s="612">
        <v>30</v>
      </c>
      <c r="AF5" s="612">
        <v>31</v>
      </c>
      <c r="AG5" s="612">
        <v>32</v>
      </c>
      <c r="AH5" s="612">
        <v>33</v>
      </c>
      <c r="AI5" s="612">
        <v>34</v>
      </c>
      <c r="AJ5" s="612">
        <v>35</v>
      </c>
      <c r="AK5" s="612">
        <v>36</v>
      </c>
      <c r="AL5" s="612">
        <v>37</v>
      </c>
      <c r="AM5" s="612">
        <v>38</v>
      </c>
      <c r="AN5" s="612">
        <v>39</v>
      </c>
      <c r="AO5" s="612">
        <v>40</v>
      </c>
      <c r="AP5" s="612">
        <v>41</v>
      </c>
      <c r="AQ5" s="612">
        <v>42</v>
      </c>
      <c r="AR5" s="612">
        <v>43</v>
      </c>
      <c r="AS5" s="612">
        <v>44</v>
      </c>
      <c r="AT5" s="612">
        <v>45</v>
      </c>
      <c r="AU5" s="612">
        <v>46</v>
      </c>
      <c r="AV5" s="612">
        <v>47</v>
      </c>
      <c r="AW5" s="612">
        <v>48</v>
      </c>
      <c r="AX5" s="612">
        <v>49</v>
      </c>
      <c r="AY5" s="612">
        <v>50</v>
      </c>
      <c r="AZ5" s="612">
        <v>51</v>
      </c>
      <c r="BA5" s="612">
        <v>52</v>
      </c>
      <c r="BB5" s="612">
        <v>53</v>
      </c>
      <c r="BC5" s="612">
        <v>54</v>
      </c>
      <c r="BD5" s="612">
        <v>55</v>
      </c>
      <c r="BE5" s="612">
        <v>56</v>
      </c>
      <c r="BF5" s="612">
        <v>57</v>
      </c>
      <c r="BG5" s="612">
        <v>58</v>
      </c>
      <c r="BH5" s="612">
        <v>59</v>
      </c>
      <c r="BI5" s="612">
        <v>60</v>
      </c>
    </row>
    <row r="6" spans="1:61">
      <c r="B6" s="612">
        <v>2005</v>
      </c>
      <c r="C6" s="612">
        <v>2015</v>
      </c>
      <c r="D6" s="612">
        <v>2025</v>
      </c>
      <c r="E6" s="612">
        <v>2035</v>
      </c>
      <c r="F6" s="612">
        <v>2045</v>
      </c>
      <c r="G6" s="612">
        <v>2055</v>
      </c>
      <c r="H6" s="612">
        <v>2065</v>
      </c>
      <c r="I6" s="612">
        <v>2075</v>
      </c>
      <c r="J6" s="612">
        <v>2085</v>
      </c>
      <c r="K6" s="612">
        <v>2095</v>
      </c>
      <c r="L6" s="612">
        <v>2105</v>
      </c>
      <c r="M6" s="612">
        <v>2115</v>
      </c>
      <c r="N6" s="612">
        <v>2125</v>
      </c>
      <c r="O6" s="612">
        <v>2135</v>
      </c>
      <c r="P6" s="612">
        <v>2145</v>
      </c>
      <c r="Q6" s="612">
        <v>2155</v>
      </c>
      <c r="R6" s="612">
        <v>2165</v>
      </c>
      <c r="S6" s="612">
        <v>2175</v>
      </c>
      <c r="T6" s="612">
        <v>2185</v>
      </c>
      <c r="U6" s="612">
        <v>2195</v>
      </c>
      <c r="V6" s="612">
        <v>2205</v>
      </c>
      <c r="W6" s="612">
        <v>2215</v>
      </c>
      <c r="X6" s="612">
        <v>2225</v>
      </c>
      <c r="Y6" s="612">
        <v>2235</v>
      </c>
      <c r="Z6" s="612">
        <v>2245</v>
      </c>
      <c r="AA6" s="612">
        <v>2255</v>
      </c>
      <c r="AB6" s="612">
        <v>2265</v>
      </c>
      <c r="AC6" s="612">
        <v>2275</v>
      </c>
      <c r="AD6" s="612">
        <v>2285</v>
      </c>
      <c r="AE6" s="612">
        <v>2295</v>
      </c>
      <c r="AF6" s="612">
        <v>2305</v>
      </c>
      <c r="AG6" s="612">
        <v>2315</v>
      </c>
      <c r="AH6" s="612">
        <v>2325</v>
      </c>
      <c r="AI6" s="612">
        <v>2335</v>
      </c>
      <c r="AJ6" s="612">
        <v>2345</v>
      </c>
      <c r="AK6" s="612">
        <v>2355</v>
      </c>
      <c r="AL6" s="612">
        <v>2365</v>
      </c>
      <c r="AM6" s="612">
        <v>2375</v>
      </c>
      <c r="AN6" s="612">
        <v>2385</v>
      </c>
      <c r="AO6" s="612">
        <v>2395</v>
      </c>
      <c r="AP6" s="612">
        <v>2405</v>
      </c>
      <c r="AQ6" s="612">
        <v>2415</v>
      </c>
      <c r="AR6" s="612">
        <v>2425</v>
      </c>
      <c r="AS6" s="612">
        <v>2435</v>
      </c>
      <c r="AT6" s="612">
        <v>2445</v>
      </c>
      <c r="AU6" s="612">
        <v>2455</v>
      </c>
      <c r="AV6" s="612">
        <v>2465</v>
      </c>
      <c r="AW6" s="612">
        <v>2475</v>
      </c>
      <c r="AX6" s="612">
        <v>2485</v>
      </c>
      <c r="AY6" s="612">
        <v>2495</v>
      </c>
      <c r="AZ6" s="612">
        <v>2505</v>
      </c>
      <c r="BA6" s="612">
        <v>2515</v>
      </c>
      <c r="BB6" s="612">
        <v>2525</v>
      </c>
      <c r="BC6" s="612">
        <v>2535</v>
      </c>
      <c r="BD6" s="612">
        <v>2545</v>
      </c>
      <c r="BE6" s="612">
        <v>2555</v>
      </c>
      <c r="BF6" s="612">
        <v>2565</v>
      </c>
      <c r="BG6" s="612">
        <v>2575</v>
      </c>
      <c r="BH6" s="612">
        <v>2585</v>
      </c>
      <c r="BI6" s="612">
        <v>2595</v>
      </c>
    </row>
    <row r="7" spans="1:61" ht="18.75" customHeight="1">
      <c r="A7" s="623" t="s">
        <v>176</v>
      </c>
      <c r="C7" s="604">
        <v>0</v>
      </c>
      <c r="D7" s="624"/>
    </row>
    <row r="8" spans="1:61" s="602" customFormat="1" ht="14.25" customHeight="1">
      <c r="A8" s="625" t="s">
        <v>177</v>
      </c>
      <c r="B8" s="626">
        <f>+B9+B10</f>
        <v>1E-3</v>
      </c>
      <c r="C8" s="626">
        <f t="shared" ref="C8:M8" si="0">+C9+C10</f>
        <v>1E-3</v>
      </c>
      <c r="D8" s="626">
        <f t="shared" si="0"/>
        <v>1.0000000000000521E-3</v>
      </c>
      <c r="E8" s="626">
        <f t="shared" si="0"/>
        <v>1.0000000000215492E-3</v>
      </c>
      <c r="F8" s="626">
        <f t="shared" si="0"/>
        <v>1.0000000017689817E-3</v>
      </c>
      <c r="G8" s="626">
        <f t="shared" si="0"/>
        <v>1.0000000576642783E-3</v>
      </c>
      <c r="H8" s="626">
        <f t="shared" si="0"/>
        <v>1.0000010087449862E-3</v>
      </c>
      <c r="I8" s="626">
        <f t="shared" si="0"/>
        <v>1.0000113920947279E-3</v>
      </c>
      <c r="J8" s="626">
        <f t="shared" si="0"/>
        <v>1.0000940394660177E-3</v>
      </c>
      <c r="K8" s="626">
        <f t="shared" si="0"/>
        <v>1.0006133774100503E-3</v>
      </c>
      <c r="L8" s="626">
        <f t="shared" si="0"/>
        <v>1.003329590032867E-3</v>
      </c>
      <c r="M8" s="626">
        <f t="shared" si="0"/>
        <v>1.0155894218064868E-3</v>
      </c>
      <c r="N8" s="626">
        <f t="shared" ref="N8:Z8" si="1">+N9+N10</f>
        <v>1.0645397255263089E-3</v>
      </c>
      <c r="O8" s="626">
        <f t="shared" si="1"/>
        <v>1.2410303223762502E-3</v>
      </c>
      <c r="P8" s="626">
        <f t="shared" si="1"/>
        <v>1.8210025266551014E-3</v>
      </c>
      <c r="Q8" s="626">
        <f t="shared" si="1"/>
        <v>3.5766183309002184E-3</v>
      </c>
      <c r="R8" s="626">
        <f t="shared" si="1"/>
        <v>8.5161838592479073E-3</v>
      </c>
      <c r="S8" s="626">
        <f t="shared" si="1"/>
        <v>2.1530289584171879E-2</v>
      </c>
      <c r="T8" s="626">
        <f t="shared" si="1"/>
        <v>5.3833188353047248E-2</v>
      </c>
      <c r="U8" s="626">
        <f t="shared" si="1"/>
        <v>0.12973744072668422</v>
      </c>
      <c r="V8" s="626">
        <f t="shared" si="1"/>
        <v>0.29919990110504918</v>
      </c>
      <c r="W8" s="626">
        <f t="shared" si="1"/>
        <v>0.66126843802292923</v>
      </c>
      <c r="X8" s="626">
        <f t="shared" si="1"/>
        <v>1.4047386546896248</v>
      </c>
      <c r="Y8" s="626">
        <f t="shared" si="1"/>
        <v>2.8696110898541152</v>
      </c>
      <c r="Z8" s="626">
        <f t="shared" si="1"/>
        <v>5.6313004966981506</v>
      </c>
      <c r="AA8" s="626">
        <f>+MIN(AA9+AA10,Global!AA81)</f>
        <v>10.59131116102029</v>
      </c>
      <c r="AB8" s="626">
        <f>+MIN(AB9+AB10,Global!AB81)</f>
        <v>102.85099956003779</v>
      </c>
      <c r="AC8" s="626">
        <f>+MIN(AC9+AC10,Global!AC81)</f>
        <v>51.425499780018896</v>
      </c>
      <c r="AD8" s="626">
        <f>+MIN(AD9+AD10,Global!AD81)</f>
        <v>25.712749890009448</v>
      </c>
      <c r="AE8" s="626">
        <f>+MIN(AE9+AE10,Global!AE81)</f>
        <v>12.856374945004724</v>
      </c>
      <c r="AF8" s="626">
        <f>+MIN(AF9+AF10,Global!AF81)</f>
        <v>6.428187472502362</v>
      </c>
      <c r="AG8" s="626">
        <f>+MIN(AG9+AG10,Global!AG81)</f>
        <v>3.214093736251181</v>
      </c>
      <c r="AH8" s="626">
        <f>+MIN(AH9+AH10,Global!AH81)</f>
        <v>1.6070468681255905</v>
      </c>
      <c r="AI8" s="626">
        <f>+MIN(AI9+AI10,Global!AI81)</f>
        <v>0.80352343406279525</v>
      </c>
      <c r="AJ8" s="626">
        <f>+MIN(AJ9+AJ10,Global!AJ81)</f>
        <v>0.40176171703139762</v>
      </c>
      <c r="AK8" s="626">
        <f>+MIN(AK9+AK10,Global!AK81)</f>
        <v>0.20088085851569881</v>
      </c>
      <c r="AL8" s="626">
        <f>+MIN(AL9+AL10,Global!AL81)</f>
        <v>0.10044042925784941</v>
      </c>
      <c r="AM8" s="626">
        <f>+MIN(AM9+AM10,Global!AM81)</f>
        <v>5.0220214628924703E-2</v>
      </c>
      <c r="AN8" s="626">
        <f>+MIN(AN9+AN10,Global!AN81)</f>
        <v>2.5110107314462352E-2</v>
      </c>
      <c r="AO8" s="626">
        <f>+MIN(AO9+AO10,Global!AO81)</f>
        <v>1.2555053657231176E-2</v>
      </c>
      <c r="AP8" s="626">
        <f>+MIN(AP9+AP10,Global!AP81)</f>
        <v>6.2775268286155879E-3</v>
      </c>
      <c r="AQ8" s="626">
        <f>+MIN(AQ9+AQ10,Global!AQ81)</f>
        <v>3.1387634143077939E-3</v>
      </c>
      <c r="AR8" s="626">
        <f>+MIN(AR9+AR10,Global!AR81)</f>
        <v>1.569381707153897E-3</v>
      </c>
      <c r="AS8" s="626">
        <f>+MIN(AS9+AS10,Global!AS81)</f>
        <v>7.8469085357694849E-4</v>
      </c>
      <c r="AT8" s="626">
        <f>+MIN(AT9+AT10,Global!AT81)</f>
        <v>3.9234542678847424E-4</v>
      </c>
      <c r="AU8" s="626">
        <f>+MIN(AU9+AU10,Global!AU81)</f>
        <v>1.9617271339423712E-4</v>
      </c>
      <c r="AV8" s="626">
        <f>+MIN(AV9+AV10,Global!AV81)</f>
        <v>9.8086356697118561E-5</v>
      </c>
      <c r="AW8" s="626">
        <f>+MIN(AW9+AW10,Global!AW81)</f>
        <v>4.904317834855928E-5</v>
      </c>
      <c r="AX8" s="626">
        <f>+MIN(AX9+AX10,Global!AX81)</f>
        <v>2.452158917427964E-5</v>
      </c>
      <c r="AY8" s="626">
        <f>+MIN(AY9+AY10,Global!AY81)</f>
        <v>1.226079458713982E-5</v>
      </c>
      <c r="AZ8" s="626">
        <f>+MIN(AZ9+AZ10,Global!AZ81)</f>
        <v>6.13039729356991E-6</v>
      </c>
      <c r="BA8" s="626">
        <f>+MIN(BA9+BA10,Global!BA81)</f>
        <v>3.065198646784955E-6</v>
      </c>
      <c r="BB8" s="626">
        <f>+MIN(BB9+BB10,Global!BB81)</f>
        <v>1.5325993233924775E-6</v>
      </c>
      <c r="BC8" s="626">
        <f>+MIN(BC9+BC10,Global!BC81)</f>
        <v>7.6629966169623876E-7</v>
      </c>
      <c r="BD8" s="626">
        <f>+MIN(BD9+BD10,Global!BD81)</f>
        <v>3.8314983084811938E-7</v>
      </c>
      <c r="BE8" s="626">
        <f>+MIN(BE9+BE10,Global!BE81)</f>
        <v>1.9157491542405969E-7</v>
      </c>
      <c r="BF8" s="626">
        <f>+MIN(BF9+BF10,Global!BF81)</f>
        <v>9.5787457712029845E-8</v>
      </c>
      <c r="BG8" s="626">
        <f>+MIN(BG9+BG10,Global!BG81)</f>
        <v>4.7893728856014922E-8</v>
      </c>
      <c r="BH8" s="626">
        <f>+MIN(BH9+BH10,Global!BH81)</f>
        <v>2.3946864428007461E-8</v>
      </c>
      <c r="BI8" s="626">
        <f>+MIN(BI9+BI10,Global!BI81)</f>
        <v>1.1973432214003731E-8</v>
      </c>
    </row>
    <row r="9" spans="1:61" s="603" customFormat="1" ht="13">
      <c r="A9" s="627" t="s">
        <v>178</v>
      </c>
      <c r="B9" s="628">
        <v>0</v>
      </c>
      <c r="C9" s="628">
        <f>+Global!C84</f>
        <v>3.0070389287706203E-21</v>
      </c>
      <c r="D9" s="628">
        <f>+Global!D84</f>
        <v>5.2132333743870096E-17</v>
      </c>
      <c r="E9" s="628">
        <f>+Global!E84</f>
        <v>2.1549200322818337E-14</v>
      </c>
      <c r="F9" s="628">
        <f>+Global!F84</f>
        <v>1.7689817099191038E-12</v>
      </c>
      <c r="G9" s="628">
        <f>+Global!G84</f>
        <v>5.7664278346510029E-11</v>
      </c>
      <c r="H9" s="628">
        <f>+Global!H84</f>
        <v>1.0087449862090303E-9</v>
      </c>
      <c r="I9" s="628">
        <f>+Global!I84</f>
        <v>1.1392094727763031E-8</v>
      </c>
      <c r="J9" s="628">
        <f>+Global!J84</f>
        <v>9.4039466017717397E-8</v>
      </c>
      <c r="K9" s="628">
        <f>+Global!K84</f>
        <v>6.1337741005017265E-7</v>
      </c>
      <c r="L9" s="628">
        <f>+Global!L84</f>
        <v>3.3295900328669421E-6</v>
      </c>
      <c r="M9" s="628">
        <f>+Global!M84</f>
        <v>1.5589421806486728E-5</v>
      </c>
      <c r="N9" s="628">
        <f>+Global!N84</f>
        <v>6.4539725526308953E-5</v>
      </c>
      <c r="O9" s="628">
        <f>+Global!O84</f>
        <v>2.4103032237625028E-4</v>
      </c>
      <c r="P9" s="628">
        <f>+Global!P84</f>
        <v>8.2100252665510151E-4</v>
      </c>
      <c r="Q9" s="628">
        <f>+Global!Q84</f>
        <v>2.5766183309002184E-3</v>
      </c>
      <c r="R9" s="628">
        <f>+Global!R84</f>
        <v>7.5161838592479073E-3</v>
      </c>
      <c r="S9" s="628">
        <f>+Global!S84</f>
        <v>2.0530289584171878E-2</v>
      </c>
      <c r="T9" s="628">
        <f>+Global!T84</f>
        <v>5.2833188353047247E-2</v>
      </c>
      <c r="U9" s="628">
        <f>+Global!U84</f>
        <v>0.12873744072668422</v>
      </c>
      <c r="V9" s="628">
        <f>+Global!V84</f>
        <v>0.29819990110504918</v>
      </c>
      <c r="W9" s="628">
        <f>+Global!W84</f>
        <v>0.66026843802292923</v>
      </c>
      <c r="X9" s="628">
        <f>+Global!X84</f>
        <v>1.4037386546896249</v>
      </c>
      <c r="Y9" s="628">
        <f>+Global!Y84</f>
        <v>2.8686110898541153</v>
      </c>
      <c r="Z9" s="628">
        <f>+Global!Z84</f>
        <v>5.6303004966981502</v>
      </c>
      <c r="AA9" s="628">
        <f>+Global!AA84</f>
        <v>10.59031116102029</v>
      </c>
      <c r="AB9" s="628">
        <f>+Global!AB84</f>
        <v>18.34441499938697</v>
      </c>
      <c r="AC9" s="628">
        <f>+Global!AC84</f>
        <v>18.34441499938697</v>
      </c>
      <c r="AD9" s="628">
        <f>+Global!AD84</f>
        <v>18.34441499938697</v>
      </c>
      <c r="AE9" s="628">
        <f>+Global!AE84</f>
        <v>18.34441499938697</v>
      </c>
      <c r="AF9" s="628">
        <f>+Global!AF84</f>
        <v>18.34441499938697</v>
      </c>
      <c r="AG9" s="628">
        <f>+Global!AG84</f>
        <v>18.34441499938697</v>
      </c>
      <c r="AH9" s="628">
        <f>+Global!AH84</f>
        <v>18.34441499938697</v>
      </c>
      <c r="AI9" s="628">
        <f>+Global!AI84</f>
        <v>18.34441499938697</v>
      </c>
      <c r="AJ9" s="628">
        <f>+Global!AJ84</f>
        <v>18.34441499938697</v>
      </c>
      <c r="AK9" s="628">
        <f>+Global!AK84</f>
        <v>18.34441499938697</v>
      </c>
      <c r="AL9" s="628">
        <f>+Global!AL84</f>
        <v>18.34441499938697</v>
      </c>
      <c r="AM9" s="628">
        <f>+Global!AM84</f>
        <v>18.34441499938697</v>
      </c>
      <c r="AN9" s="628">
        <f>+Global!AN84</f>
        <v>18.34441499938697</v>
      </c>
      <c r="AO9" s="628">
        <f>+Global!AO84</f>
        <v>18.34441499938697</v>
      </c>
      <c r="AP9" s="628">
        <f>+Global!AP84</f>
        <v>18.34441499938697</v>
      </c>
      <c r="AQ9" s="628">
        <f>+Global!AQ84</f>
        <v>18.34441499938697</v>
      </c>
      <c r="AR9" s="628">
        <f>+Global!AR84</f>
        <v>18.34441499938697</v>
      </c>
      <c r="AS9" s="628">
        <f>+Global!AS84</f>
        <v>18.34441499938697</v>
      </c>
      <c r="AT9" s="628">
        <f>+Global!AT84</f>
        <v>18.34441499938697</v>
      </c>
      <c r="AU9" s="628">
        <f>+Global!AU84</f>
        <v>18.34441499938697</v>
      </c>
      <c r="AV9" s="628">
        <f>+Global!AV84</f>
        <v>18.34441499938697</v>
      </c>
      <c r="AW9" s="628">
        <f>+Global!AW84</f>
        <v>18.34441499938697</v>
      </c>
      <c r="AX9" s="628">
        <f>+Global!AX84</f>
        <v>18.34441499938697</v>
      </c>
      <c r="AY9" s="628">
        <f>+Global!AY84</f>
        <v>18.34441499938697</v>
      </c>
      <c r="AZ9" s="628">
        <f>+Global!AZ84</f>
        <v>18.34441499938697</v>
      </c>
      <c r="BA9" s="628">
        <f>+Global!BA84</f>
        <v>18.34441499938697</v>
      </c>
      <c r="BB9" s="628">
        <f>+Global!BB84</f>
        <v>18.34441499938697</v>
      </c>
      <c r="BC9" s="628">
        <f>+Global!BC84</f>
        <v>18.34441499938697</v>
      </c>
      <c r="BD9" s="628">
        <f>+Global!BD84</f>
        <v>18.34441499938697</v>
      </c>
      <c r="BE9" s="628">
        <f>+Global!BE84</f>
        <v>18.34441499938697</v>
      </c>
      <c r="BF9" s="628">
        <f>+Global!BF84</f>
        <v>18.34441499938697</v>
      </c>
      <c r="BG9" s="628">
        <f>+Global!BG84</f>
        <v>18.34441499938697</v>
      </c>
      <c r="BH9" s="628">
        <f>+Global!BH84</f>
        <v>18.34441499938697</v>
      </c>
      <c r="BI9" s="628">
        <f>+Global!BI84</f>
        <v>18.34441499938697</v>
      </c>
    </row>
    <row r="10" spans="1:61" s="604" customFormat="1" ht="13">
      <c r="A10" s="604" t="s">
        <v>179</v>
      </c>
      <c r="B10" s="628">
        <v>1E-3</v>
      </c>
      <c r="C10" s="628">
        <v>1E-3</v>
      </c>
      <c r="D10" s="628">
        <v>1E-3</v>
      </c>
      <c r="E10" s="628">
        <v>1E-3</v>
      </c>
      <c r="F10" s="628">
        <v>1E-3</v>
      </c>
      <c r="G10" s="628">
        <v>1E-3</v>
      </c>
      <c r="H10" s="628">
        <v>1E-3</v>
      </c>
      <c r="I10" s="628">
        <v>1E-3</v>
      </c>
      <c r="J10" s="628">
        <v>1E-3</v>
      </c>
      <c r="K10" s="628">
        <v>1E-3</v>
      </c>
      <c r="L10" s="628">
        <v>1E-3</v>
      </c>
      <c r="M10" s="628">
        <v>1E-3</v>
      </c>
      <c r="N10" s="628">
        <v>1E-3</v>
      </c>
      <c r="O10" s="628">
        <v>1E-3</v>
      </c>
      <c r="P10" s="628">
        <v>1E-3</v>
      </c>
      <c r="Q10" s="628">
        <v>1E-3</v>
      </c>
      <c r="R10" s="628">
        <v>1E-3</v>
      </c>
      <c r="S10" s="628">
        <v>1E-3</v>
      </c>
      <c r="T10" s="628">
        <v>1E-3</v>
      </c>
      <c r="U10" s="628">
        <v>1E-3</v>
      </c>
      <c r="V10" s="628">
        <v>1E-3</v>
      </c>
      <c r="W10" s="628">
        <v>1E-3</v>
      </c>
      <c r="X10" s="628">
        <v>1E-3</v>
      </c>
      <c r="Y10" s="628">
        <v>1E-3</v>
      </c>
      <c r="Z10" s="628">
        <v>1E-3</v>
      </c>
      <c r="AA10" s="628">
        <v>1E-3</v>
      </c>
      <c r="AB10" s="604">
        <v>1200</v>
      </c>
      <c r="AC10" s="604">
        <v>1200</v>
      </c>
      <c r="AD10" s="604">
        <v>1200</v>
      </c>
      <c r="AE10" s="604">
        <v>1200</v>
      </c>
      <c r="AF10" s="604">
        <v>1200</v>
      </c>
      <c r="AG10" s="604">
        <v>1200</v>
      </c>
      <c r="AH10" s="604">
        <v>1200</v>
      </c>
      <c r="AI10" s="604">
        <v>1200</v>
      </c>
      <c r="AJ10" s="604">
        <v>1200</v>
      </c>
      <c r="AK10" s="604">
        <v>1200</v>
      </c>
      <c r="AL10" s="604">
        <v>1200</v>
      </c>
      <c r="AM10" s="604">
        <v>1200</v>
      </c>
      <c r="AN10" s="604">
        <v>1200</v>
      </c>
      <c r="AO10" s="604">
        <v>1200</v>
      </c>
      <c r="AP10" s="604">
        <v>1200</v>
      </c>
      <c r="AQ10" s="604">
        <v>1200</v>
      </c>
      <c r="AR10" s="604">
        <v>1200</v>
      </c>
      <c r="AS10" s="604">
        <v>1200</v>
      </c>
      <c r="AT10" s="604">
        <v>1200</v>
      </c>
      <c r="AU10" s="604">
        <v>1200</v>
      </c>
      <c r="AV10" s="604">
        <v>1200</v>
      </c>
      <c r="AW10" s="604">
        <v>1200</v>
      </c>
      <c r="AX10" s="604">
        <v>1200</v>
      </c>
      <c r="AY10" s="604">
        <v>1200</v>
      </c>
      <c r="AZ10" s="604">
        <v>1200</v>
      </c>
      <c r="BA10" s="604">
        <v>1200</v>
      </c>
      <c r="BB10" s="604">
        <v>1200</v>
      </c>
      <c r="BC10" s="604">
        <v>1200</v>
      </c>
      <c r="BD10" s="604">
        <v>1200</v>
      </c>
      <c r="BE10" s="604">
        <v>1200</v>
      </c>
      <c r="BF10" s="604">
        <v>1200</v>
      </c>
      <c r="BG10" s="604">
        <v>1200</v>
      </c>
      <c r="BH10" s="604">
        <v>1200</v>
      </c>
      <c r="BI10" s="604">
        <v>1200</v>
      </c>
    </row>
    <row r="11" spans="1:61" s="603" customFormat="1">
      <c r="A11" s="603" t="s">
        <v>180</v>
      </c>
      <c r="B11" s="603">
        <f t="shared" ref="B11:G22" si="2">+B$10</f>
        <v>1E-3</v>
      </c>
      <c r="C11" s="603">
        <f t="shared" si="2"/>
        <v>1E-3</v>
      </c>
      <c r="D11" s="603">
        <f t="shared" si="2"/>
        <v>1E-3</v>
      </c>
      <c r="E11" s="603">
        <f t="shared" si="2"/>
        <v>1E-3</v>
      </c>
      <c r="F11" s="603">
        <f t="shared" ref="F11:Q22" si="3">+F$10</f>
        <v>1E-3</v>
      </c>
      <c r="G11" s="603">
        <f t="shared" si="3"/>
        <v>1E-3</v>
      </c>
      <c r="H11" s="603">
        <f t="shared" ref="H11:J22" si="4">+H$10</f>
        <v>1E-3</v>
      </c>
      <c r="I11" s="603">
        <f t="shared" si="4"/>
        <v>1E-3</v>
      </c>
      <c r="J11" s="603">
        <f t="shared" si="4"/>
        <v>1E-3</v>
      </c>
      <c r="K11" s="603">
        <f t="shared" si="3"/>
        <v>1E-3</v>
      </c>
      <c r="L11" s="603">
        <f t="shared" si="3"/>
        <v>1E-3</v>
      </c>
      <c r="M11" s="603">
        <f t="shared" si="3"/>
        <v>1E-3</v>
      </c>
      <c r="N11" s="603">
        <f t="shared" si="3"/>
        <v>1E-3</v>
      </c>
      <c r="O11" s="603">
        <f t="shared" si="3"/>
        <v>1E-3</v>
      </c>
      <c r="P11" s="603">
        <f t="shared" si="3"/>
        <v>1E-3</v>
      </c>
      <c r="Q11" s="603">
        <f t="shared" si="3"/>
        <v>1E-3</v>
      </c>
      <c r="R11" s="603">
        <f t="shared" ref="R11:BI17" si="5">+R$10</f>
        <v>1E-3</v>
      </c>
      <c r="S11" s="603">
        <f t="shared" si="5"/>
        <v>1E-3</v>
      </c>
      <c r="T11" s="603">
        <f t="shared" si="5"/>
        <v>1E-3</v>
      </c>
      <c r="U11" s="603">
        <f t="shared" si="5"/>
        <v>1E-3</v>
      </c>
      <c r="V11" s="603">
        <f t="shared" si="5"/>
        <v>1E-3</v>
      </c>
      <c r="W11" s="603">
        <f t="shared" si="5"/>
        <v>1E-3</v>
      </c>
      <c r="X11" s="603">
        <f t="shared" si="5"/>
        <v>1E-3</v>
      </c>
      <c r="Y11" s="603">
        <f t="shared" si="5"/>
        <v>1E-3</v>
      </c>
      <c r="Z11" s="603">
        <f t="shared" si="5"/>
        <v>1E-3</v>
      </c>
      <c r="AA11" s="603">
        <f t="shared" si="5"/>
        <v>1E-3</v>
      </c>
      <c r="AB11" s="603">
        <f t="shared" si="5"/>
        <v>1200</v>
      </c>
      <c r="AC11" s="603">
        <f t="shared" si="5"/>
        <v>1200</v>
      </c>
      <c r="AD11" s="603">
        <f t="shared" si="5"/>
        <v>1200</v>
      </c>
      <c r="AE11" s="603">
        <f t="shared" si="5"/>
        <v>1200</v>
      </c>
      <c r="AF11" s="603">
        <f t="shared" si="5"/>
        <v>1200</v>
      </c>
      <c r="AG11" s="603">
        <f t="shared" si="5"/>
        <v>1200</v>
      </c>
      <c r="AH11" s="603">
        <f t="shared" si="5"/>
        <v>1200</v>
      </c>
      <c r="AI11" s="603">
        <f t="shared" si="5"/>
        <v>1200</v>
      </c>
      <c r="AJ11" s="603">
        <f t="shared" si="5"/>
        <v>1200</v>
      </c>
      <c r="AK11" s="603">
        <f t="shared" si="5"/>
        <v>1200</v>
      </c>
      <c r="AL11" s="603">
        <f t="shared" si="5"/>
        <v>1200</v>
      </c>
      <c r="AM11" s="603">
        <f t="shared" si="5"/>
        <v>1200</v>
      </c>
      <c r="AN11" s="603">
        <f t="shared" si="5"/>
        <v>1200</v>
      </c>
      <c r="AO11" s="603">
        <f t="shared" si="5"/>
        <v>1200</v>
      </c>
      <c r="AP11" s="603">
        <f t="shared" si="5"/>
        <v>1200</v>
      </c>
      <c r="AQ11" s="603">
        <f t="shared" si="5"/>
        <v>1200</v>
      </c>
      <c r="AR11" s="603">
        <f t="shared" si="5"/>
        <v>1200</v>
      </c>
      <c r="AS11" s="603">
        <f t="shared" si="5"/>
        <v>1200</v>
      </c>
      <c r="AT11" s="603">
        <f t="shared" si="5"/>
        <v>1200</v>
      </c>
      <c r="AU11" s="603">
        <f t="shared" si="5"/>
        <v>1200</v>
      </c>
      <c r="AV11" s="603">
        <f t="shared" si="5"/>
        <v>1200</v>
      </c>
      <c r="AW11" s="603">
        <f t="shared" si="5"/>
        <v>1200</v>
      </c>
      <c r="AX11" s="603">
        <f t="shared" si="5"/>
        <v>1200</v>
      </c>
      <c r="AY11" s="603">
        <f t="shared" si="5"/>
        <v>1200</v>
      </c>
      <c r="AZ11" s="603">
        <f t="shared" si="5"/>
        <v>1200</v>
      </c>
      <c r="BA11" s="603">
        <f t="shared" si="5"/>
        <v>1200</v>
      </c>
      <c r="BB11" s="603">
        <f t="shared" si="5"/>
        <v>1200</v>
      </c>
      <c r="BC11" s="603">
        <f t="shared" si="5"/>
        <v>1200</v>
      </c>
      <c r="BD11" s="603">
        <f t="shared" si="5"/>
        <v>1200</v>
      </c>
      <c r="BE11" s="603">
        <f t="shared" si="5"/>
        <v>1200</v>
      </c>
      <c r="BF11" s="603">
        <f t="shared" si="5"/>
        <v>1200</v>
      </c>
      <c r="BG11" s="603">
        <f t="shared" si="5"/>
        <v>1200</v>
      </c>
      <c r="BH11" s="603">
        <f t="shared" si="5"/>
        <v>1200</v>
      </c>
      <c r="BI11" s="603">
        <f t="shared" si="5"/>
        <v>1200</v>
      </c>
    </row>
    <row r="12" spans="1:61" s="603" customFormat="1">
      <c r="A12" s="603" t="s">
        <v>181</v>
      </c>
      <c r="B12" s="603">
        <f t="shared" si="2"/>
        <v>1E-3</v>
      </c>
      <c r="C12" s="603">
        <f t="shared" si="2"/>
        <v>1E-3</v>
      </c>
      <c r="D12" s="603">
        <f t="shared" si="2"/>
        <v>1E-3</v>
      </c>
      <c r="E12" s="603">
        <f t="shared" si="2"/>
        <v>1E-3</v>
      </c>
      <c r="F12" s="603">
        <f t="shared" si="3"/>
        <v>1E-3</v>
      </c>
      <c r="G12" s="603">
        <f t="shared" si="3"/>
        <v>1E-3</v>
      </c>
      <c r="H12" s="603">
        <f t="shared" si="4"/>
        <v>1E-3</v>
      </c>
      <c r="I12" s="603">
        <f t="shared" si="4"/>
        <v>1E-3</v>
      </c>
      <c r="J12" s="603">
        <f t="shared" si="4"/>
        <v>1E-3</v>
      </c>
      <c r="K12" s="603">
        <f t="shared" si="3"/>
        <v>1E-3</v>
      </c>
      <c r="L12" s="603">
        <f t="shared" si="3"/>
        <v>1E-3</v>
      </c>
      <c r="M12" s="603">
        <f t="shared" si="3"/>
        <v>1E-3</v>
      </c>
      <c r="N12" s="603">
        <f t="shared" si="3"/>
        <v>1E-3</v>
      </c>
      <c r="O12" s="603">
        <f t="shared" si="3"/>
        <v>1E-3</v>
      </c>
      <c r="P12" s="603">
        <f t="shared" ref="P12:AL17" si="6">+P$10</f>
        <v>1E-3</v>
      </c>
      <c r="Q12" s="603">
        <f t="shared" si="6"/>
        <v>1E-3</v>
      </c>
      <c r="R12" s="603">
        <f t="shared" si="6"/>
        <v>1E-3</v>
      </c>
      <c r="S12" s="603">
        <f t="shared" si="6"/>
        <v>1E-3</v>
      </c>
      <c r="T12" s="603">
        <f t="shared" si="6"/>
        <v>1E-3</v>
      </c>
      <c r="U12" s="603">
        <f t="shared" si="6"/>
        <v>1E-3</v>
      </c>
      <c r="V12" s="603">
        <f t="shared" si="6"/>
        <v>1E-3</v>
      </c>
      <c r="W12" s="603">
        <f t="shared" si="6"/>
        <v>1E-3</v>
      </c>
      <c r="X12" s="603">
        <f t="shared" si="6"/>
        <v>1E-3</v>
      </c>
      <c r="Y12" s="603">
        <f t="shared" si="6"/>
        <v>1E-3</v>
      </c>
      <c r="Z12" s="603">
        <f t="shared" si="6"/>
        <v>1E-3</v>
      </c>
      <c r="AA12" s="603">
        <f t="shared" si="6"/>
        <v>1E-3</v>
      </c>
      <c r="AB12" s="603">
        <f t="shared" si="6"/>
        <v>1200</v>
      </c>
      <c r="AC12" s="603">
        <f t="shared" si="6"/>
        <v>1200</v>
      </c>
      <c r="AD12" s="603">
        <f t="shared" si="6"/>
        <v>1200</v>
      </c>
      <c r="AE12" s="603">
        <f t="shared" si="6"/>
        <v>1200</v>
      </c>
      <c r="AF12" s="603">
        <f t="shared" si="6"/>
        <v>1200</v>
      </c>
      <c r="AG12" s="603">
        <f t="shared" si="6"/>
        <v>1200</v>
      </c>
      <c r="AH12" s="603">
        <f t="shared" si="6"/>
        <v>1200</v>
      </c>
      <c r="AI12" s="603">
        <f t="shared" si="6"/>
        <v>1200</v>
      </c>
      <c r="AJ12" s="603">
        <f t="shared" si="6"/>
        <v>1200</v>
      </c>
      <c r="AK12" s="603">
        <f t="shared" si="6"/>
        <v>1200</v>
      </c>
      <c r="AL12" s="603">
        <f t="shared" si="6"/>
        <v>1200</v>
      </c>
      <c r="AM12" s="603">
        <f t="shared" si="5"/>
        <v>1200</v>
      </c>
      <c r="AN12" s="603">
        <f t="shared" si="5"/>
        <v>1200</v>
      </c>
      <c r="AO12" s="603">
        <f t="shared" si="5"/>
        <v>1200</v>
      </c>
      <c r="AP12" s="603">
        <f t="shared" si="5"/>
        <v>1200</v>
      </c>
      <c r="AQ12" s="603">
        <f t="shared" si="5"/>
        <v>1200</v>
      </c>
      <c r="AR12" s="603">
        <f t="shared" si="5"/>
        <v>1200</v>
      </c>
      <c r="AS12" s="603">
        <f t="shared" si="5"/>
        <v>1200</v>
      </c>
      <c r="AT12" s="603">
        <f t="shared" si="5"/>
        <v>1200</v>
      </c>
      <c r="AU12" s="603">
        <f t="shared" si="5"/>
        <v>1200</v>
      </c>
      <c r="AV12" s="603">
        <f t="shared" si="5"/>
        <v>1200</v>
      </c>
      <c r="AW12" s="603">
        <f t="shared" si="5"/>
        <v>1200</v>
      </c>
      <c r="AX12" s="603">
        <f t="shared" si="5"/>
        <v>1200</v>
      </c>
      <c r="AY12" s="603">
        <f t="shared" si="5"/>
        <v>1200</v>
      </c>
      <c r="AZ12" s="603">
        <f t="shared" si="5"/>
        <v>1200</v>
      </c>
      <c r="BA12" s="603">
        <f t="shared" si="5"/>
        <v>1200</v>
      </c>
      <c r="BB12" s="603">
        <f t="shared" si="5"/>
        <v>1200</v>
      </c>
      <c r="BC12" s="603">
        <f t="shared" si="5"/>
        <v>1200</v>
      </c>
      <c r="BD12" s="603">
        <f t="shared" si="5"/>
        <v>1200</v>
      </c>
      <c r="BE12" s="603">
        <f t="shared" si="5"/>
        <v>1200</v>
      </c>
      <c r="BF12" s="603">
        <f t="shared" si="5"/>
        <v>1200</v>
      </c>
      <c r="BG12" s="603">
        <f t="shared" si="5"/>
        <v>1200</v>
      </c>
      <c r="BH12" s="603">
        <f t="shared" si="5"/>
        <v>1200</v>
      </c>
      <c r="BI12" s="603">
        <f t="shared" si="5"/>
        <v>1200</v>
      </c>
    </row>
    <row r="13" spans="1:61" s="603" customFormat="1">
      <c r="A13" s="603" t="s">
        <v>182</v>
      </c>
      <c r="B13" s="603">
        <f t="shared" si="2"/>
        <v>1E-3</v>
      </c>
      <c r="C13" s="603">
        <f t="shared" si="2"/>
        <v>1E-3</v>
      </c>
      <c r="D13" s="603">
        <f t="shared" si="2"/>
        <v>1E-3</v>
      </c>
      <c r="E13" s="603">
        <f t="shared" si="2"/>
        <v>1E-3</v>
      </c>
      <c r="F13" s="603">
        <f t="shared" si="3"/>
        <v>1E-3</v>
      </c>
      <c r="G13" s="603">
        <f t="shared" si="3"/>
        <v>1E-3</v>
      </c>
      <c r="H13" s="603">
        <f t="shared" si="4"/>
        <v>1E-3</v>
      </c>
      <c r="I13" s="603">
        <f t="shared" si="4"/>
        <v>1E-3</v>
      </c>
      <c r="J13" s="603">
        <f t="shared" si="4"/>
        <v>1E-3</v>
      </c>
      <c r="K13" s="603">
        <f t="shared" si="3"/>
        <v>1E-3</v>
      </c>
      <c r="L13" s="603">
        <f t="shared" si="3"/>
        <v>1E-3</v>
      </c>
      <c r="M13" s="603">
        <f t="shared" si="3"/>
        <v>1E-3</v>
      </c>
      <c r="N13" s="603">
        <f t="shared" si="3"/>
        <v>1E-3</v>
      </c>
      <c r="O13" s="603">
        <f t="shared" si="3"/>
        <v>1E-3</v>
      </c>
      <c r="P13" s="603">
        <f t="shared" si="6"/>
        <v>1E-3</v>
      </c>
      <c r="Q13" s="603">
        <f t="shared" si="6"/>
        <v>1E-3</v>
      </c>
      <c r="R13" s="603">
        <f t="shared" si="6"/>
        <v>1E-3</v>
      </c>
      <c r="S13" s="603">
        <f t="shared" si="6"/>
        <v>1E-3</v>
      </c>
      <c r="T13" s="603">
        <f t="shared" si="6"/>
        <v>1E-3</v>
      </c>
      <c r="U13" s="603">
        <f t="shared" si="6"/>
        <v>1E-3</v>
      </c>
      <c r="V13" s="603">
        <f t="shared" si="6"/>
        <v>1E-3</v>
      </c>
      <c r="W13" s="603">
        <f t="shared" si="6"/>
        <v>1E-3</v>
      </c>
      <c r="X13" s="603">
        <f t="shared" si="6"/>
        <v>1E-3</v>
      </c>
      <c r="Y13" s="603">
        <f t="shared" si="6"/>
        <v>1E-3</v>
      </c>
      <c r="Z13" s="603">
        <f t="shared" si="6"/>
        <v>1E-3</v>
      </c>
      <c r="AA13" s="603">
        <f t="shared" si="6"/>
        <v>1E-3</v>
      </c>
      <c r="AB13" s="603">
        <f t="shared" si="6"/>
        <v>1200</v>
      </c>
      <c r="AC13" s="603">
        <f t="shared" si="6"/>
        <v>1200</v>
      </c>
      <c r="AD13" s="603">
        <f t="shared" si="6"/>
        <v>1200</v>
      </c>
      <c r="AE13" s="603">
        <f t="shared" si="6"/>
        <v>1200</v>
      </c>
      <c r="AF13" s="603">
        <f t="shared" si="6"/>
        <v>1200</v>
      </c>
      <c r="AG13" s="603">
        <f t="shared" si="6"/>
        <v>1200</v>
      </c>
      <c r="AH13" s="603">
        <f t="shared" si="6"/>
        <v>1200</v>
      </c>
      <c r="AI13" s="603">
        <f t="shared" si="6"/>
        <v>1200</v>
      </c>
      <c r="AJ13" s="603">
        <f t="shared" si="6"/>
        <v>1200</v>
      </c>
      <c r="AK13" s="603">
        <f t="shared" si="6"/>
        <v>1200</v>
      </c>
      <c r="AL13" s="603">
        <f t="shared" si="6"/>
        <v>1200</v>
      </c>
      <c r="AM13" s="603">
        <f t="shared" si="5"/>
        <v>1200</v>
      </c>
      <c r="AN13" s="603">
        <f t="shared" si="5"/>
        <v>1200</v>
      </c>
      <c r="AO13" s="603">
        <f t="shared" si="5"/>
        <v>1200</v>
      </c>
      <c r="AP13" s="603">
        <f t="shared" si="5"/>
        <v>1200</v>
      </c>
      <c r="AQ13" s="603">
        <f t="shared" si="5"/>
        <v>1200</v>
      </c>
      <c r="AR13" s="603">
        <f t="shared" si="5"/>
        <v>1200</v>
      </c>
      <c r="AS13" s="603">
        <f t="shared" si="5"/>
        <v>1200</v>
      </c>
      <c r="AT13" s="603">
        <f t="shared" si="5"/>
        <v>1200</v>
      </c>
      <c r="AU13" s="603">
        <f t="shared" si="5"/>
        <v>1200</v>
      </c>
      <c r="AV13" s="603">
        <f t="shared" si="5"/>
        <v>1200</v>
      </c>
      <c r="AW13" s="603">
        <f t="shared" si="5"/>
        <v>1200</v>
      </c>
      <c r="AX13" s="603">
        <f t="shared" si="5"/>
        <v>1200</v>
      </c>
      <c r="AY13" s="603">
        <f t="shared" si="5"/>
        <v>1200</v>
      </c>
      <c r="AZ13" s="603">
        <f t="shared" si="5"/>
        <v>1200</v>
      </c>
      <c r="BA13" s="603">
        <f t="shared" si="5"/>
        <v>1200</v>
      </c>
      <c r="BB13" s="603">
        <f t="shared" si="5"/>
        <v>1200</v>
      </c>
      <c r="BC13" s="603">
        <f t="shared" si="5"/>
        <v>1200</v>
      </c>
      <c r="BD13" s="603">
        <f t="shared" si="5"/>
        <v>1200</v>
      </c>
      <c r="BE13" s="603">
        <f t="shared" si="5"/>
        <v>1200</v>
      </c>
      <c r="BF13" s="603">
        <f t="shared" si="5"/>
        <v>1200</v>
      </c>
      <c r="BG13" s="603">
        <f t="shared" si="5"/>
        <v>1200</v>
      </c>
      <c r="BH13" s="603">
        <f t="shared" si="5"/>
        <v>1200</v>
      </c>
      <c r="BI13" s="603">
        <f t="shared" si="5"/>
        <v>1200</v>
      </c>
    </row>
    <row r="14" spans="1:61" s="603" customFormat="1">
      <c r="A14" s="603" t="s">
        <v>183</v>
      </c>
      <c r="B14" s="603">
        <f t="shared" si="2"/>
        <v>1E-3</v>
      </c>
      <c r="C14" s="603">
        <f t="shared" si="2"/>
        <v>1E-3</v>
      </c>
      <c r="D14" s="603">
        <f t="shared" si="2"/>
        <v>1E-3</v>
      </c>
      <c r="E14" s="603">
        <f t="shared" si="2"/>
        <v>1E-3</v>
      </c>
      <c r="F14" s="603">
        <f t="shared" si="3"/>
        <v>1E-3</v>
      </c>
      <c r="G14" s="603">
        <f t="shared" si="3"/>
        <v>1E-3</v>
      </c>
      <c r="H14" s="603">
        <f t="shared" si="4"/>
        <v>1E-3</v>
      </c>
      <c r="I14" s="603">
        <f t="shared" si="4"/>
        <v>1E-3</v>
      </c>
      <c r="J14" s="603">
        <f t="shared" si="4"/>
        <v>1E-3</v>
      </c>
      <c r="K14" s="603">
        <f t="shared" si="3"/>
        <v>1E-3</v>
      </c>
      <c r="L14" s="603">
        <f t="shared" si="3"/>
        <v>1E-3</v>
      </c>
      <c r="M14" s="603">
        <f t="shared" si="3"/>
        <v>1E-3</v>
      </c>
      <c r="N14" s="603">
        <f t="shared" si="3"/>
        <v>1E-3</v>
      </c>
      <c r="O14" s="603">
        <f t="shared" si="3"/>
        <v>1E-3</v>
      </c>
      <c r="P14" s="603">
        <f t="shared" si="6"/>
        <v>1E-3</v>
      </c>
      <c r="Q14" s="603">
        <f t="shared" si="6"/>
        <v>1E-3</v>
      </c>
      <c r="R14" s="603">
        <f t="shared" si="6"/>
        <v>1E-3</v>
      </c>
      <c r="S14" s="603">
        <f t="shared" si="6"/>
        <v>1E-3</v>
      </c>
      <c r="T14" s="603">
        <f t="shared" si="6"/>
        <v>1E-3</v>
      </c>
      <c r="U14" s="603">
        <f t="shared" si="6"/>
        <v>1E-3</v>
      </c>
      <c r="V14" s="603">
        <f t="shared" si="6"/>
        <v>1E-3</v>
      </c>
      <c r="W14" s="603">
        <f t="shared" si="6"/>
        <v>1E-3</v>
      </c>
      <c r="X14" s="603">
        <f t="shared" si="6"/>
        <v>1E-3</v>
      </c>
      <c r="Y14" s="603">
        <f t="shared" si="6"/>
        <v>1E-3</v>
      </c>
      <c r="Z14" s="603">
        <f t="shared" si="6"/>
        <v>1E-3</v>
      </c>
      <c r="AA14" s="603">
        <f t="shared" si="6"/>
        <v>1E-3</v>
      </c>
      <c r="AB14" s="603">
        <f t="shared" si="6"/>
        <v>1200</v>
      </c>
      <c r="AC14" s="603">
        <f t="shared" si="6"/>
        <v>1200</v>
      </c>
      <c r="AD14" s="603">
        <f t="shared" si="6"/>
        <v>1200</v>
      </c>
      <c r="AE14" s="603">
        <f t="shared" si="6"/>
        <v>1200</v>
      </c>
      <c r="AF14" s="603">
        <f t="shared" si="6"/>
        <v>1200</v>
      </c>
      <c r="AG14" s="603">
        <f t="shared" si="6"/>
        <v>1200</v>
      </c>
      <c r="AH14" s="603">
        <f t="shared" si="6"/>
        <v>1200</v>
      </c>
      <c r="AI14" s="603">
        <f t="shared" si="6"/>
        <v>1200</v>
      </c>
      <c r="AJ14" s="603">
        <f t="shared" si="6"/>
        <v>1200</v>
      </c>
      <c r="AK14" s="603">
        <f t="shared" si="6"/>
        <v>1200</v>
      </c>
      <c r="AL14" s="603">
        <f t="shared" si="6"/>
        <v>1200</v>
      </c>
      <c r="AM14" s="603">
        <f t="shared" si="5"/>
        <v>1200</v>
      </c>
      <c r="AN14" s="603">
        <f t="shared" si="5"/>
        <v>1200</v>
      </c>
      <c r="AO14" s="603">
        <f t="shared" si="5"/>
        <v>1200</v>
      </c>
      <c r="AP14" s="603">
        <f t="shared" si="5"/>
        <v>1200</v>
      </c>
      <c r="AQ14" s="603">
        <f t="shared" si="5"/>
        <v>1200</v>
      </c>
      <c r="AR14" s="603">
        <f t="shared" si="5"/>
        <v>1200</v>
      </c>
      <c r="AS14" s="603">
        <f t="shared" si="5"/>
        <v>1200</v>
      </c>
      <c r="AT14" s="603">
        <f t="shared" si="5"/>
        <v>1200</v>
      </c>
      <c r="AU14" s="603">
        <f t="shared" si="5"/>
        <v>1200</v>
      </c>
      <c r="AV14" s="603">
        <f t="shared" si="5"/>
        <v>1200</v>
      </c>
      <c r="AW14" s="603">
        <f t="shared" si="5"/>
        <v>1200</v>
      </c>
      <c r="AX14" s="603">
        <f t="shared" si="5"/>
        <v>1200</v>
      </c>
      <c r="AY14" s="603">
        <f t="shared" si="5"/>
        <v>1200</v>
      </c>
      <c r="AZ14" s="603">
        <f t="shared" si="5"/>
        <v>1200</v>
      </c>
      <c r="BA14" s="603">
        <f t="shared" si="5"/>
        <v>1200</v>
      </c>
      <c r="BB14" s="603">
        <f t="shared" si="5"/>
        <v>1200</v>
      </c>
      <c r="BC14" s="603">
        <f t="shared" si="5"/>
        <v>1200</v>
      </c>
      <c r="BD14" s="603">
        <f t="shared" si="5"/>
        <v>1200</v>
      </c>
      <c r="BE14" s="603">
        <f t="shared" si="5"/>
        <v>1200</v>
      </c>
      <c r="BF14" s="603">
        <f t="shared" si="5"/>
        <v>1200</v>
      </c>
      <c r="BG14" s="603">
        <f t="shared" si="5"/>
        <v>1200</v>
      </c>
      <c r="BH14" s="603">
        <f t="shared" si="5"/>
        <v>1200</v>
      </c>
      <c r="BI14" s="603">
        <f t="shared" si="5"/>
        <v>1200</v>
      </c>
    </row>
    <row r="15" spans="1:61" s="603" customFormat="1">
      <c r="A15" s="603" t="s">
        <v>184</v>
      </c>
      <c r="B15" s="603">
        <f t="shared" si="2"/>
        <v>1E-3</v>
      </c>
      <c r="C15" s="603">
        <f t="shared" si="2"/>
        <v>1E-3</v>
      </c>
      <c r="D15" s="603">
        <f t="shared" si="2"/>
        <v>1E-3</v>
      </c>
      <c r="E15" s="603">
        <f t="shared" si="2"/>
        <v>1E-3</v>
      </c>
      <c r="F15" s="603">
        <f t="shared" si="3"/>
        <v>1E-3</v>
      </c>
      <c r="G15" s="603">
        <f t="shared" si="3"/>
        <v>1E-3</v>
      </c>
      <c r="H15" s="603">
        <f t="shared" si="4"/>
        <v>1E-3</v>
      </c>
      <c r="I15" s="603">
        <f t="shared" si="4"/>
        <v>1E-3</v>
      </c>
      <c r="J15" s="603">
        <f t="shared" si="4"/>
        <v>1E-3</v>
      </c>
      <c r="K15" s="603">
        <f t="shared" si="3"/>
        <v>1E-3</v>
      </c>
      <c r="L15" s="603">
        <f t="shared" si="3"/>
        <v>1E-3</v>
      </c>
      <c r="M15" s="603">
        <f t="shared" si="3"/>
        <v>1E-3</v>
      </c>
      <c r="N15" s="603">
        <f t="shared" si="3"/>
        <v>1E-3</v>
      </c>
      <c r="O15" s="603">
        <f t="shared" si="3"/>
        <v>1E-3</v>
      </c>
      <c r="P15" s="603">
        <f t="shared" si="6"/>
        <v>1E-3</v>
      </c>
      <c r="Q15" s="603">
        <f t="shared" si="6"/>
        <v>1E-3</v>
      </c>
      <c r="R15" s="603">
        <f t="shared" si="6"/>
        <v>1E-3</v>
      </c>
      <c r="S15" s="603">
        <f t="shared" si="6"/>
        <v>1E-3</v>
      </c>
      <c r="T15" s="603">
        <f t="shared" si="6"/>
        <v>1E-3</v>
      </c>
      <c r="U15" s="603">
        <f t="shared" si="6"/>
        <v>1E-3</v>
      </c>
      <c r="V15" s="603">
        <f t="shared" si="6"/>
        <v>1E-3</v>
      </c>
      <c r="W15" s="603">
        <f t="shared" si="6"/>
        <v>1E-3</v>
      </c>
      <c r="X15" s="603">
        <f t="shared" si="6"/>
        <v>1E-3</v>
      </c>
      <c r="Y15" s="603">
        <f t="shared" si="6"/>
        <v>1E-3</v>
      </c>
      <c r="Z15" s="603">
        <f t="shared" si="6"/>
        <v>1E-3</v>
      </c>
      <c r="AA15" s="603">
        <f t="shared" si="6"/>
        <v>1E-3</v>
      </c>
      <c r="AB15" s="603">
        <f t="shared" si="6"/>
        <v>1200</v>
      </c>
      <c r="AC15" s="603">
        <f t="shared" si="6"/>
        <v>1200</v>
      </c>
      <c r="AD15" s="603">
        <f t="shared" si="6"/>
        <v>1200</v>
      </c>
      <c r="AE15" s="603">
        <f t="shared" si="6"/>
        <v>1200</v>
      </c>
      <c r="AF15" s="603">
        <f t="shared" si="6"/>
        <v>1200</v>
      </c>
      <c r="AG15" s="603">
        <f t="shared" si="6"/>
        <v>1200</v>
      </c>
      <c r="AH15" s="603">
        <f t="shared" si="6"/>
        <v>1200</v>
      </c>
      <c r="AI15" s="603">
        <f t="shared" si="6"/>
        <v>1200</v>
      </c>
      <c r="AJ15" s="603">
        <f t="shared" si="6"/>
        <v>1200</v>
      </c>
      <c r="AK15" s="603">
        <f t="shared" si="6"/>
        <v>1200</v>
      </c>
      <c r="AL15" s="603">
        <f t="shared" si="6"/>
        <v>1200</v>
      </c>
      <c r="AM15" s="603">
        <f t="shared" si="5"/>
        <v>1200</v>
      </c>
      <c r="AN15" s="603">
        <f t="shared" si="5"/>
        <v>1200</v>
      </c>
      <c r="AO15" s="603">
        <f t="shared" si="5"/>
        <v>1200</v>
      </c>
      <c r="AP15" s="603">
        <f t="shared" si="5"/>
        <v>1200</v>
      </c>
      <c r="AQ15" s="603">
        <f t="shared" si="5"/>
        <v>1200</v>
      </c>
      <c r="AR15" s="603">
        <f t="shared" si="5"/>
        <v>1200</v>
      </c>
      <c r="AS15" s="603">
        <f t="shared" si="5"/>
        <v>1200</v>
      </c>
      <c r="AT15" s="603">
        <f t="shared" si="5"/>
        <v>1200</v>
      </c>
      <c r="AU15" s="603">
        <f t="shared" si="5"/>
        <v>1200</v>
      </c>
      <c r="AV15" s="603">
        <f t="shared" si="5"/>
        <v>1200</v>
      </c>
      <c r="AW15" s="603">
        <f t="shared" si="5"/>
        <v>1200</v>
      </c>
      <c r="AX15" s="603">
        <f t="shared" si="5"/>
        <v>1200</v>
      </c>
      <c r="AY15" s="603">
        <f t="shared" si="5"/>
        <v>1200</v>
      </c>
      <c r="AZ15" s="603">
        <f t="shared" si="5"/>
        <v>1200</v>
      </c>
      <c r="BA15" s="603">
        <f t="shared" si="5"/>
        <v>1200</v>
      </c>
      <c r="BB15" s="603">
        <f t="shared" si="5"/>
        <v>1200</v>
      </c>
      <c r="BC15" s="603">
        <f t="shared" si="5"/>
        <v>1200</v>
      </c>
      <c r="BD15" s="603">
        <f t="shared" si="5"/>
        <v>1200</v>
      </c>
      <c r="BE15" s="603">
        <f t="shared" si="5"/>
        <v>1200</v>
      </c>
      <c r="BF15" s="603">
        <f t="shared" si="5"/>
        <v>1200</v>
      </c>
      <c r="BG15" s="603">
        <f t="shared" si="5"/>
        <v>1200</v>
      </c>
      <c r="BH15" s="603">
        <f t="shared" si="5"/>
        <v>1200</v>
      </c>
      <c r="BI15" s="603">
        <f t="shared" si="5"/>
        <v>1200</v>
      </c>
    </row>
    <row r="16" spans="1:61" s="603" customFormat="1">
      <c r="A16" s="603" t="s">
        <v>185</v>
      </c>
      <c r="B16" s="603">
        <f t="shared" si="2"/>
        <v>1E-3</v>
      </c>
      <c r="C16" s="603">
        <f t="shared" si="2"/>
        <v>1E-3</v>
      </c>
      <c r="D16" s="603">
        <f t="shared" si="2"/>
        <v>1E-3</v>
      </c>
      <c r="E16" s="603">
        <f t="shared" si="2"/>
        <v>1E-3</v>
      </c>
      <c r="F16" s="603">
        <f t="shared" si="3"/>
        <v>1E-3</v>
      </c>
      <c r="G16" s="603">
        <f t="shared" si="3"/>
        <v>1E-3</v>
      </c>
      <c r="H16" s="603">
        <f t="shared" si="4"/>
        <v>1E-3</v>
      </c>
      <c r="I16" s="603">
        <f t="shared" si="4"/>
        <v>1E-3</v>
      </c>
      <c r="J16" s="603">
        <f t="shared" si="4"/>
        <v>1E-3</v>
      </c>
      <c r="K16" s="603">
        <f t="shared" si="3"/>
        <v>1E-3</v>
      </c>
      <c r="L16" s="603">
        <f t="shared" si="3"/>
        <v>1E-3</v>
      </c>
      <c r="M16" s="603">
        <f t="shared" si="3"/>
        <v>1E-3</v>
      </c>
      <c r="N16" s="603">
        <f t="shared" si="3"/>
        <v>1E-3</v>
      </c>
      <c r="O16" s="603">
        <f t="shared" si="3"/>
        <v>1E-3</v>
      </c>
      <c r="P16" s="603">
        <f t="shared" si="6"/>
        <v>1E-3</v>
      </c>
      <c r="Q16" s="603">
        <f t="shared" si="6"/>
        <v>1E-3</v>
      </c>
      <c r="R16" s="603">
        <f t="shared" si="6"/>
        <v>1E-3</v>
      </c>
      <c r="S16" s="603">
        <f t="shared" si="6"/>
        <v>1E-3</v>
      </c>
      <c r="T16" s="603">
        <f t="shared" si="6"/>
        <v>1E-3</v>
      </c>
      <c r="U16" s="603">
        <f t="shared" si="6"/>
        <v>1E-3</v>
      </c>
      <c r="V16" s="603">
        <f t="shared" si="6"/>
        <v>1E-3</v>
      </c>
      <c r="W16" s="603">
        <f t="shared" si="6"/>
        <v>1E-3</v>
      </c>
      <c r="X16" s="603">
        <f t="shared" si="6"/>
        <v>1E-3</v>
      </c>
      <c r="Y16" s="603">
        <f t="shared" si="6"/>
        <v>1E-3</v>
      </c>
      <c r="Z16" s="603">
        <f t="shared" si="6"/>
        <v>1E-3</v>
      </c>
      <c r="AA16" s="603">
        <f t="shared" si="6"/>
        <v>1E-3</v>
      </c>
      <c r="AB16" s="603">
        <f t="shared" si="6"/>
        <v>1200</v>
      </c>
      <c r="AC16" s="603">
        <f t="shared" si="6"/>
        <v>1200</v>
      </c>
      <c r="AD16" s="603">
        <f t="shared" si="6"/>
        <v>1200</v>
      </c>
      <c r="AE16" s="603">
        <f t="shared" si="6"/>
        <v>1200</v>
      </c>
      <c r="AF16" s="603">
        <f t="shared" si="6"/>
        <v>1200</v>
      </c>
      <c r="AG16" s="603">
        <f t="shared" si="6"/>
        <v>1200</v>
      </c>
      <c r="AH16" s="603">
        <f t="shared" si="6"/>
        <v>1200</v>
      </c>
      <c r="AI16" s="603">
        <f t="shared" si="6"/>
        <v>1200</v>
      </c>
      <c r="AJ16" s="603">
        <f t="shared" si="6"/>
        <v>1200</v>
      </c>
      <c r="AK16" s="603">
        <f t="shared" si="6"/>
        <v>1200</v>
      </c>
      <c r="AL16" s="603">
        <f t="shared" si="6"/>
        <v>1200</v>
      </c>
      <c r="AM16" s="603">
        <f t="shared" si="5"/>
        <v>1200</v>
      </c>
      <c r="AN16" s="603">
        <f t="shared" si="5"/>
        <v>1200</v>
      </c>
      <c r="AO16" s="603">
        <f t="shared" si="5"/>
        <v>1200</v>
      </c>
      <c r="AP16" s="603">
        <f t="shared" si="5"/>
        <v>1200</v>
      </c>
      <c r="AQ16" s="603">
        <f t="shared" si="5"/>
        <v>1200</v>
      </c>
      <c r="AR16" s="603">
        <f t="shared" si="5"/>
        <v>1200</v>
      </c>
      <c r="AS16" s="603">
        <f t="shared" si="5"/>
        <v>1200</v>
      </c>
      <c r="AT16" s="603">
        <f t="shared" si="5"/>
        <v>1200</v>
      </c>
      <c r="AU16" s="603">
        <f t="shared" si="5"/>
        <v>1200</v>
      </c>
      <c r="AV16" s="603">
        <f t="shared" si="5"/>
        <v>1200</v>
      </c>
      <c r="AW16" s="603">
        <f t="shared" si="5"/>
        <v>1200</v>
      </c>
      <c r="AX16" s="603">
        <f t="shared" si="5"/>
        <v>1200</v>
      </c>
      <c r="AY16" s="603">
        <f t="shared" si="5"/>
        <v>1200</v>
      </c>
      <c r="AZ16" s="603">
        <f t="shared" si="5"/>
        <v>1200</v>
      </c>
      <c r="BA16" s="603">
        <f t="shared" si="5"/>
        <v>1200</v>
      </c>
      <c r="BB16" s="603">
        <f t="shared" si="5"/>
        <v>1200</v>
      </c>
      <c r="BC16" s="603">
        <f t="shared" si="5"/>
        <v>1200</v>
      </c>
      <c r="BD16" s="603">
        <f t="shared" si="5"/>
        <v>1200</v>
      </c>
      <c r="BE16" s="603">
        <f t="shared" si="5"/>
        <v>1200</v>
      </c>
      <c r="BF16" s="603">
        <f t="shared" si="5"/>
        <v>1200</v>
      </c>
      <c r="BG16" s="603">
        <f t="shared" si="5"/>
        <v>1200</v>
      </c>
      <c r="BH16" s="603">
        <f t="shared" si="5"/>
        <v>1200</v>
      </c>
      <c r="BI16" s="603">
        <f t="shared" si="5"/>
        <v>1200</v>
      </c>
    </row>
    <row r="17" spans="1:61" s="603" customFormat="1">
      <c r="A17" s="603" t="s">
        <v>186</v>
      </c>
      <c r="B17" s="603">
        <f t="shared" si="2"/>
        <v>1E-3</v>
      </c>
      <c r="C17" s="603">
        <f t="shared" si="2"/>
        <v>1E-3</v>
      </c>
      <c r="D17" s="603">
        <f t="shared" si="2"/>
        <v>1E-3</v>
      </c>
      <c r="E17" s="603">
        <f t="shared" si="2"/>
        <v>1E-3</v>
      </c>
      <c r="F17" s="603">
        <f t="shared" si="3"/>
        <v>1E-3</v>
      </c>
      <c r="G17" s="603">
        <f t="shared" si="3"/>
        <v>1E-3</v>
      </c>
      <c r="H17" s="603">
        <f t="shared" si="4"/>
        <v>1E-3</v>
      </c>
      <c r="I17" s="603">
        <f t="shared" si="4"/>
        <v>1E-3</v>
      </c>
      <c r="J17" s="603">
        <f t="shared" si="4"/>
        <v>1E-3</v>
      </c>
      <c r="K17" s="603">
        <f t="shared" si="3"/>
        <v>1E-3</v>
      </c>
      <c r="L17" s="603">
        <f t="shared" si="3"/>
        <v>1E-3</v>
      </c>
      <c r="M17" s="603">
        <f t="shared" si="3"/>
        <v>1E-3</v>
      </c>
      <c r="N17" s="603">
        <f t="shared" si="3"/>
        <v>1E-3</v>
      </c>
      <c r="O17" s="603">
        <f t="shared" si="3"/>
        <v>1E-3</v>
      </c>
      <c r="P17" s="603">
        <f t="shared" si="6"/>
        <v>1E-3</v>
      </c>
      <c r="Q17" s="603">
        <f t="shared" si="6"/>
        <v>1E-3</v>
      </c>
      <c r="R17" s="603">
        <f t="shared" si="6"/>
        <v>1E-3</v>
      </c>
      <c r="S17" s="603">
        <f t="shared" si="6"/>
        <v>1E-3</v>
      </c>
      <c r="T17" s="603">
        <f t="shared" si="6"/>
        <v>1E-3</v>
      </c>
      <c r="U17" s="603">
        <f t="shared" si="6"/>
        <v>1E-3</v>
      </c>
      <c r="V17" s="603">
        <f t="shared" si="6"/>
        <v>1E-3</v>
      </c>
      <c r="W17" s="603">
        <f t="shared" si="6"/>
        <v>1E-3</v>
      </c>
      <c r="X17" s="603">
        <f t="shared" si="6"/>
        <v>1E-3</v>
      </c>
      <c r="Y17" s="603">
        <f t="shared" si="6"/>
        <v>1E-3</v>
      </c>
      <c r="Z17" s="603">
        <f t="shared" si="6"/>
        <v>1E-3</v>
      </c>
      <c r="AA17" s="603">
        <f t="shared" si="6"/>
        <v>1E-3</v>
      </c>
      <c r="AB17" s="603">
        <f t="shared" si="6"/>
        <v>1200</v>
      </c>
      <c r="AC17" s="603">
        <f t="shared" si="6"/>
        <v>1200</v>
      </c>
      <c r="AD17" s="603">
        <f t="shared" si="6"/>
        <v>1200</v>
      </c>
      <c r="AE17" s="603">
        <f t="shared" si="6"/>
        <v>1200</v>
      </c>
      <c r="AF17" s="603">
        <f t="shared" si="6"/>
        <v>1200</v>
      </c>
      <c r="AG17" s="603">
        <f t="shared" si="6"/>
        <v>1200</v>
      </c>
      <c r="AH17" s="603">
        <f t="shared" si="6"/>
        <v>1200</v>
      </c>
      <c r="AI17" s="603">
        <f t="shared" si="6"/>
        <v>1200</v>
      </c>
      <c r="AJ17" s="603">
        <f t="shared" si="6"/>
        <v>1200</v>
      </c>
      <c r="AK17" s="603">
        <f t="shared" si="6"/>
        <v>1200</v>
      </c>
      <c r="AL17" s="603">
        <f t="shared" si="6"/>
        <v>1200</v>
      </c>
      <c r="AM17" s="603">
        <f t="shared" si="5"/>
        <v>1200</v>
      </c>
      <c r="AN17" s="603">
        <f t="shared" si="5"/>
        <v>1200</v>
      </c>
      <c r="AO17" s="603">
        <f t="shared" si="5"/>
        <v>1200</v>
      </c>
      <c r="AP17" s="603">
        <f t="shared" si="5"/>
        <v>1200</v>
      </c>
      <c r="AQ17" s="603">
        <f t="shared" si="5"/>
        <v>1200</v>
      </c>
      <c r="AR17" s="603">
        <f t="shared" si="5"/>
        <v>1200</v>
      </c>
      <c r="AS17" s="603">
        <f t="shared" si="5"/>
        <v>1200</v>
      </c>
      <c r="AT17" s="603">
        <f t="shared" si="5"/>
        <v>1200</v>
      </c>
      <c r="AU17" s="603">
        <f t="shared" si="5"/>
        <v>1200</v>
      </c>
      <c r="AV17" s="603">
        <f t="shared" si="5"/>
        <v>1200</v>
      </c>
      <c r="AW17" s="603">
        <f t="shared" si="5"/>
        <v>1200</v>
      </c>
      <c r="AX17" s="603">
        <f t="shared" si="5"/>
        <v>1200</v>
      </c>
      <c r="AY17" s="603">
        <f t="shared" si="5"/>
        <v>1200</v>
      </c>
      <c r="AZ17" s="603">
        <f t="shared" si="5"/>
        <v>1200</v>
      </c>
      <c r="BA17" s="603">
        <f t="shared" si="5"/>
        <v>1200</v>
      </c>
      <c r="BB17" s="603">
        <f t="shared" si="5"/>
        <v>1200</v>
      </c>
      <c r="BC17" s="603">
        <f t="shared" si="5"/>
        <v>1200</v>
      </c>
      <c r="BD17" s="603">
        <f t="shared" si="5"/>
        <v>1200</v>
      </c>
      <c r="BE17" s="603">
        <f t="shared" si="5"/>
        <v>1200</v>
      </c>
      <c r="BF17" s="603">
        <f t="shared" si="5"/>
        <v>1200</v>
      </c>
      <c r="BG17" s="603">
        <f t="shared" si="5"/>
        <v>1200</v>
      </c>
      <c r="BH17" s="603">
        <f t="shared" si="5"/>
        <v>1200</v>
      </c>
      <c r="BI17" s="603">
        <f t="shared" si="5"/>
        <v>1200</v>
      </c>
    </row>
    <row r="18" spans="1:61" s="603" customFormat="1">
      <c r="A18" s="603" t="s">
        <v>187</v>
      </c>
      <c r="B18" s="603">
        <f t="shared" si="2"/>
        <v>1E-3</v>
      </c>
      <c r="C18" s="603">
        <f t="shared" si="2"/>
        <v>1E-3</v>
      </c>
      <c r="D18" s="603">
        <f t="shared" si="2"/>
        <v>1E-3</v>
      </c>
      <c r="E18" s="603">
        <f t="shared" si="2"/>
        <v>1E-3</v>
      </c>
      <c r="F18" s="603">
        <f t="shared" si="3"/>
        <v>1E-3</v>
      </c>
      <c r="G18" s="603">
        <f t="shared" si="3"/>
        <v>1E-3</v>
      </c>
      <c r="H18" s="603">
        <f t="shared" si="4"/>
        <v>1E-3</v>
      </c>
      <c r="I18" s="603">
        <f t="shared" si="4"/>
        <v>1E-3</v>
      </c>
      <c r="J18" s="603">
        <f t="shared" si="4"/>
        <v>1E-3</v>
      </c>
      <c r="K18" s="603">
        <f t="shared" si="3"/>
        <v>1E-3</v>
      </c>
      <c r="L18" s="603">
        <f t="shared" si="3"/>
        <v>1E-3</v>
      </c>
      <c r="M18" s="603">
        <f t="shared" si="3"/>
        <v>1E-3</v>
      </c>
      <c r="N18" s="603">
        <f t="shared" si="3"/>
        <v>1E-3</v>
      </c>
      <c r="O18" s="603">
        <f t="shared" si="3"/>
        <v>1E-3</v>
      </c>
      <c r="P18" s="603">
        <f t="shared" ref="P18:BI22" si="7">+P$10</f>
        <v>1E-3</v>
      </c>
      <c r="Q18" s="603">
        <f t="shared" si="7"/>
        <v>1E-3</v>
      </c>
      <c r="R18" s="603">
        <f t="shared" si="7"/>
        <v>1E-3</v>
      </c>
      <c r="S18" s="603">
        <f t="shared" si="7"/>
        <v>1E-3</v>
      </c>
      <c r="T18" s="603">
        <f t="shared" si="7"/>
        <v>1E-3</v>
      </c>
      <c r="U18" s="603">
        <f t="shared" si="7"/>
        <v>1E-3</v>
      </c>
      <c r="V18" s="603">
        <f t="shared" si="7"/>
        <v>1E-3</v>
      </c>
      <c r="W18" s="603">
        <f t="shared" si="7"/>
        <v>1E-3</v>
      </c>
      <c r="X18" s="603">
        <f t="shared" si="7"/>
        <v>1E-3</v>
      </c>
      <c r="Y18" s="603">
        <f t="shared" si="7"/>
        <v>1E-3</v>
      </c>
      <c r="Z18" s="603">
        <f t="shared" si="7"/>
        <v>1E-3</v>
      </c>
      <c r="AA18" s="603">
        <f t="shared" si="7"/>
        <v>1E-3</v>
      </c>
      <c r="AB18" s="603">
        <f t="shared" si="7"/>
        <v>1200</v>
      </c>
      <c r="AC18" s="603">
        <f t="shared" si="7"/>
        <v>1200</v>
      </c>
      <c r="AD18" s="603">
        <f t="shared" si="7"/>
        <v>1200</v>
      </c>
      <c r="AE18" s="603">
        <f t="shared" si="7"/>
        <v>1200</v>
      </c>
      <c r="AF18" s="603">
        <f t="shared" si="7"/>
        <v>1200</v>
      </c>
      <c r="AG18" s="603">
        <f t="shared" si="7"/>
        <v>1200</v>
      </c>
      <c r="AH18" s="603">
        <f t="shared" si="7"/>
        <v>1200</v>
      </c>
      <c r="AI18" s="603">
        <f t="shared" si="7"/>
        <v>1200</v>
      </c>
      <c r="AJ18" s="603">
        <f t="shared" si="7"/>
        <v>1200</v>
      </c>
      <c r="AK18" s="603">
        <f t="shared" si="7"/>
        <v>1200</v>
      </c>
      <c r="AL18" s="603">
        <f t="shared" si="7"/>
        <v>1200</v>
      </c>
      <c r="AM18" s="603">
        <f t="shared" si="7"/>
        <v>1200</v>
      </c>
      <c r="AN18" s="603">
        <f t="shared" si="7"/>
        <v>1200</v>
      </c>
      <c r="AO18" s="603">
        <f t="shared" si="7"/>
        <v>1200</v>
      </c>
      <c r="AP18" s="603">
        <f t="shared" si="7"/>
        <v>1200</v>
      </c>
      <c r="AQ18" s="603">
        <f t="shared" si="7"/>
        <v>1200</v>
      </c>
      <c r="AR18" s="603">
        <f t="shared" si="7"/>
        <v>1200</v>
      </c>
      <c r="AS18" s="603">
        <f t="shared" si="7"/>
        <v>1200</v>
      </c>
      <c r="AT18" s="603">
        <f t="shared" si="7"/>
        <v>1200</v>
      </c>
      <c r="AU18" s="603">
        <f t="shared" si="7"/>
        <v>1200</v>
      </c>
      <c r="AV18" s="603">
        <f t="shared" si="7"/>
        <v>1200</v>
      </c>
      <c r="AW18" s="603">
        <f t="shared" si="7"/>
        <v>1200</v>
      </c>
      <c r="AX18" s="603">
        <f t="shared" si="7"/>
        <v>1200</v>
      </c>
      <c r="AY18" s="603">
        <f t="shared" si="7"/>
        <v>1200</v>
      </c>
      <c r="AZ18" s="603">
        <f t="shared" si="7"/>
        <v>1200</v>
      </c>
      <c r="BA18" s="603">
        <f t="shared" si="7"/>
        <v>1200</v>
      </c>
      <c r="BB18" s="603">
        <f t="shared" si="7"/>
        <v>1200</v>
      </c>
      <c r="BC18" s="603">
        <f t="shared" si="7"/>
        <v>1200</v>
      </c>
      <c r="BD18" s="603">
        <f t="shared" si="7"/>
        <v>1200</v>
      </c>
      <c r="BE18" s="603">
        <f t="shared" si="7"/>
        <v>1200</v>
      </c>
      <c r="BF18" s="603">
        <f t="shared" si="7"/>
        <v>1200</v>
      </c>
      <c r="BG18" s="603">
        <f t="shared" si="7"/>
        <v>1200</v>
      </c>
      <c r="BH18" s="603">
        <f t="shared" si="7"/>
        <v>1200</v>
      </c>
      <c r="BI18" s="603">
        <f t="shared" si="7"/>
        <v>1200</v>
      </c>
    </row>
    <row r="19" spans="1:61" s="603" customFormat="1">
      <c r="A19" s="603" t="s">
        <v>188</v>
      </c>
      <c r="B19" s="603">
        <f t="shared" si="2"/>
        <v>1E-3</v>
      </c>
      <c r="C19" s="603">
        <f t="shared" si="2"/>
        <v>1E-3</v>
      </c>
      <c r="D19" s="603">
        <f t="shared" si="2"/>
        <v>1E-3</v>
      </c>
      <c r="E19" s="603">
        <f t="shared" si="2"/>
        <v>1E-3</v>
      </c>
      <c r="F19" s="603">
        <f t="shared" si="2"/>
        <v>1E-3</v>
      </c>
      <c r="G19" s="603">
        <f t="shared" si="2"/>
        <v>1E-3</v>
      </c>
      <c r="H19" s="603">
        <f t="shared" si="4"/>
        <v>1E-3</v>
      </c>
      <c r="I19" s="603">
        <f t="shared" si="4"/>
        <v>1E-3</v>
      </c>
      <c r="J19" s="603">
        <f t="shared" si="4"/>
        <v>1E-3</v>
      </c>
      <c r="K19" s="603">
        <f t="shared" si="3"/>
        <v>1E-3</v>
      </c>
      <c r="L19" s="603">
        <f t="shared" si="3"/>
        <v>1E-3</v>
      </c>
      <c r="M19" s="603">
        <f t="shared" si="3"/>
        <v>1E-3</v>
      </c>
      <c r="N19" s="603">
        <f t="shared" si="3"/>
        <v>1E-3</v>
      </c>
      <c r="O19" s="603">
        <f t="shared" si="3"/>
        <v>1E-3</v>
      </c>
      <c r="P19" s="603">
        <f t="shared" si="7"/>
        <v>1E-3</v>
      </c>
      <c r="Q19" s="603">
        <f t="shared" si="7"/>
        <v>1E-3</v>
      </c>
      <c r="R19" s="603">
        <f t="shared" si="7"/>
        <v>1E-3</v>
      </c>
      <c r="S19" s="603">
        <f t="shared" si="7"/>
        <v>1E-3</v>
      </c>
      <c r="T19" s="603">
        <f t="shared" si="7"/>
        <v>1E-3</v>
      </c>
      <c r="U19" s="603">
        <f t="shared" si="7"/>
        <v>1E-3</v>
      </c>
      <c r="V19" s="603">
        <f t="shared" si="7"/>
        <v>1E-3</v>
      </c>
      <c r="W19" s="603">
        <f t="shared" si="7"/>
        <v>1E-3</v>
      </c>
      <c r="X19" s="603">
        <f t="shared" si="7"/>
        <v>1E-3</v>
      </c>
      <c r="Y19" s="603">
        <f t="shared" si="7"/>
        <v>1E-3</v>
      </c>
      <c r="Z19" s="603">
        <f t="shared" si="7"/>
        <v>1E-3</v>
      </c>
      <c r="AA19" s="603">
        <f t="shared" si="7"/>
        <v>1E-3</v>
      </c>
      <c r="AB19" s="603">
        <f t="shared" si="7"/>
        <v>1200</v>
      </c>
      <c r="AC19" s="603">
        <f t="shared" si="7"/>
        <v>1200</v>
      </c>
      <c r="AD19" s="603">
        <f t="shared" si="7"/>
        <v>1200</v>
      </c>
      <c r="AE19" s="603">
        <f t="shared" si="7"/>
        <v>1200</v>
      </c>
      <c r="AF19" s="603">
        <f t="shared" si="7"/>
        <v>1200</v>
      </c>
      <c r="AG19" s="603">
        <f t="shared" si="7"/>
        <v>1200</v>
      </c>
      <c r="AH19" s="603">
        <f t="shared" si="7"/>
        <v>1200</v>
      </c>
      <c r="AI19" s="603">
        <f t="shared" si="7"/>
        <v>1200</v>
      </c>
      <c r="AJ19" s="603">
        <f t="shared" si="7"/>
        <v>1200</v>
      </c>
      <c r="AK19" s="603">
        <f t="shared" si="7"/>
        <v>1200</v>
      </c>
      <c r="AL19" s="603">
        <f t="shared" si="7"/>
        <v>1200</v>
      </c>
      <c r="AM19" s="603">
        <f t="shared" si="7"/>
        <v>1200</v>
      </c>
      <c r="AN19" s="603">
        <f t="shared" si="7"/>
        <v>1200</v>
      </c>
      <c r="AO19" s="603">
        <f t="shared" ref="AM19:BI22" si="8">+AO$10</f>
        <v>1200</v>
      </c>
      <c r="AP19" s="603">
        <f t="shared" si="8"/>
        <v>1200</v>
      </c>
      <c r="AQ19" s="603">
        <f t="shared" si="8"/>
        <v>1200</v>
      </c>
      <c r="AR19" s="603">
        <f t="shared" si="8"/>
        <v>1200</v>
      </c>
      <c r="AS19" s="603">
        <f t="shared" si="8"/>
        <v>1200</v>
      </c>
      <c r="AT19" s="603">
        <f t="shared" si="8"/>
        <v>1200</v>
      </c>
      <c r="AU19" s="603">
        <f t="shared" si="8"/>
        <v>1200</v>
      </c>
      <c r="AV19" s="603">
        <f t="shared" si="8"/>
        <v>1200</v>
      </c>
      <c r="AW19" s="603">
        <f t="shared" si="8"/>
        <v>1200</v>
      </c>
      <c r="AX19" s="603">
        <f t="shared" si="8"/>
        <v>1200</v>
      </c>
      <c r="AY19" s="603">
        <f t="shared" si="8"/>
        <v>1200</v>
      </c>
      <c r="AZ19" s="603">
        <f t="shared" si="8"/>
        <v>1200</v>
      </c>
      <c r="BA19" s="603">
        <f t="shared" si="8"/>
        <v>1200</v>
      </c>
      <c r="BB19" s="603">
        <f t="shared" si="8"/>
        <v>1200</v>
      </c>
      <c r="BC19" s="603">
        <f t="shared" si="8"/>
        <v>1200</v>
      </c>
      <c r="BD19" s="603">
        <f t="shared" si="8"/>
        <v>1200</v>
      </c>
      <c r="BE19" s="603">
        <f t="shared" si="8"/>
        <v>1200</v>
      </c>
      <c r="BF19" s="603">
        <f t="shared" si="8"/>
        <v>1200</v>
      </c>
      <c r="BG19" s="603">
        <f t="shared" si="8"/>
        <v>1200</v>
      </c>
      <c r="BH19" s="603">
        <f t="shared" si="8"/>
        <v>1200</v>
      </c>
      <c r="BI19" s="603">
        <f t="shared" si="8"/>
        <v>1200</v>
      </c>
    </row>
    <row r="20" spans="1:61" s="603" customFormat="1">
      <c r="A20" s="603" t="s">
        <v>189</v>
      </c>
      <c r="B20" s="603">
        <f t="shared" si="2"/>
        <v>1E-3</v>
      </c>
      <c r="C20" s="603">
        <f t="shared" si="2"/>
        <v>1E-3</v>
      </c>
      <c r="D20" s="603">
        <f t="shared" si="2"/>
        <v>1E-3</v>
      </c>
      <c r="E20" s="603">
        <f t="shared" si="2"/>
        <v>1E-3</v>
      </c>
      <c r="F20" s="603">
        <f t="shared" si="3"/>
        <v>1E-3</v>
      </c>
      <c r="G20" s="603">
        <f t="shared" si="3"/>
        <v>1E-3</v>
      </c>
      <c r="H20" s="603">
        <f t="shared" si="4"/>
        <v>1E-3</v>
      </c>
      <c r="I20" s="603">
        <f t="shared" si="4"/>
        <v>1E-3</v>
      </c>
      <c r="J20" s="603">
        <f t="shared" si="4"/>
        <v>1E-3</v>
      </c>
      <c r="K20" s="603">
        <f t="shared" si="3"/>
        <v>1E-3</v>
      </c>
      <c r="L20" s="603">
        <f t="shared" si="3"/>
        <v>1E-3</v>
      </c>
      <c r="M20" s="603">
        <f t="shared" si="3"/>
        <v>1E-3</v>
      </c>
      <c r="N20" s="603">
        <f t="shared" si="3"/>
        <v>1E-3</v>
      </c>
      <c r="O20" s="603">
        <f t="shared" si="3"/>
        <v>1E-3</v>
      </c>
      <c r="P20" s="603">
        <f t="shared" si="7"/>
        <v>1E-3</v>
      </c>
      <c r="Q20" s="603">
        <f t="shared" si="7"/>
        <v>1E-3</v>
      </c>
      <c r="R20" s="603">
        <f t="shared" si="7"/>
        <v>1E-3</v>
      </c>
      <c r="S20" s="603">
        <f t="shared" si="7"/>
        <v>1E-3</v>
      </c>
      <c r="T20" s="603">
        <f t="shared" si="7"/>
        <v>1E-3</v>
      </c>
      <c r="U20" s="603">
        <f t="shared" si="7"/>
        <v>1E-3</v>
      </c>
      <c r="V20" s="603">
        <f t="shared" si="7"/>
        <v>1E-3</v>
      </c>
      <c r="W20" s="603">
        <f t="shared" si="7"/>
        <v>1E-3</v>
      </c>
      <c r="X20" s="603">
        <f t="shared" si="7"/>
        <v>1E-3</v>
      </c>
      <c r="Y20" s="603">
        <f t="shared" si="7"/>
        <v>1E-3</v>
      </c>
      <c r="Z20" s="603">
        <f t="shared" si="7"/>
        <v>1E-3</v>
      </c>
      <c r="AA20" s="603">
        <f t="shared" si="7"/>
        <v>1E-3</v>
      </c>
      <c r="AB20" s="603">
        <f t="shared" si="7"/>
        <v>1200</v>
      </c>
      <c r="AC20" s="603">
        <f t="shared" si="7"/>
        <v>1200</v>
      </c>
      <c r="AD20" s="603">
        <f t="shared" si="7"/>
        <v>1200</v>
      </c>
      <c r="AE20" s="603">
        <f t="shared" si="7"/>
        <v>1200</v>
      </c>
      <c r="AF20" s="603">
        <f t="shared" si="7"/>
        <v>1200</v>
      </c>
      <c r="AG20" s="603">
        <f t="shared" si="7"/>
        <v>1200</v>
      </c>
      <c r="AH20" s="603">
        <f t="shared" si="7"/>
        <v>1200</v>
      </c>
      <c r="AI20" s="603">
        <f t="shared" si="7"/>
        <v>1200</v>
      </c>
      <c r="AJ20" s="603">
        <f t="shared" si="7"/>
        <v>1200</v>
      </c>
      <c r="AK20" s="603">
        <f t="shared" si="7"/>
        <v>1200</v>
      </c>
      <c r="AL20" s="603">
        <f t="shared" si="7"/>
        <v>1200</v>
      </c>
      <c r="AM20" s="603">
        <f t="shared" si="8"/>
        <v>1200</v>
      </c>
      <c r="AN20" s="603">
        <f t="shared" si="8"/>
        <v>1200</v>
      </c>
      <c r="AO20" s="603">
        <f t="shared" si="8"/>
        <v>1200</v>
      </c>
      <c r="AP20" s="603">
        <f t="shared" si="8"/>
        <v>1200</v>
      </c>
      <c r="AQ20" s="603">
        <f t="shared" si="8"/>
        <v>1200</v>
      </c>
      <c r="AR20" s="603">
        <f t="shared" si="8"/>
        <v>1200</v>
      </c>
      <c r="AS20" s="603">
        <f t="shared" si="8"/>
        <v>1200</v>
      </c>
      <c r="AT20" s="603">
        <f t="shared" si="8"/>
        <v>1200</v>
      </c>
      <c r="AU20" s="603">
        <f t="shared" si="8"/>
        <v>1200</v>
      </c>
      <c r="AV20" s="603">
        <f t="shared" si="8"/>
        <v>1200</v>
      </c>
      <c r="AW20" s="603">
        <f t="shared" si="8"/>
        <v>1200</v>
      </c>
      <c r="AX20" s="603">
        <f t="shared" si="8"/>
        <v>1200</v>
      </c>
      <c r="AY20" s="603">
        <f t="shared" si="8"/>
        <v>1200</v>
      </c>
      <c r="AZ20" s="603">
        <f t="shared" si="8"/>
        <v>1200</v>
      </c>
      <c r="BA20" s="603">
        <f t="shared" si="8"/>
        <v>1200</v>
      </c>
      <c r="BB20" s="603">
        <f t="shared" si="8"/>
        <v>1200</v>
      </c>
      <c r="BC20" s="603">
        <f t="shared" si="8"/>
        <v>1200</v>
      </c>
      <c r="BD20" s="603">
        <f t="shared" si="8"/>
        <v>1200</v>
      </c>
      <c r="BE20" s="603">
        <f t="shared" si="8"/>
        <v>1200</v>
      </c>
      <c r="BF20" s="603">
        <f t="shared" si="8"/>
        <v>1200</v>
      </c>
      <c r="BG20" s="603">
        <f t="shared" si="8"/>
        <v>1200</v>
      </c>
      <c r="BH20" s="603">
        <f t="shared" si="8"/>
        <v>1200</v>
      </c>
      <c r="BI20" s="603">
        <f t="shared" si="8"/>
        <v>1200</v>
      </c>
    </row>
    <row r="21" spans="1:61" s="603" customFormat="1">
      <c r="A21" s="603" t="s">
        <v>190</v>
      </c>
      <c r="B21" s="603">
        <f t="shared" si="2"/>
        <v>1E-3</v>
      </c>
      <c r="C21" s="603">
        <f t="shared" si="2"/>
        <v>1E-3</v>
      </c>
      <c r="D21" s="603">
        <f t="shared" si="2"/>
        <v>1E-3</v>
      </c>
      <c r="E21" s="603">
        <f t="shared" si="2"/>
        <v>1E-3</v>
      </c>
      <c r="F21" s="603">
        <f t="shared" si="3"/>
        <v>1E-3</v>
      </c>
      <c r="G21" s="603">
        <f t="shared" si="3"/>
        <v>1E-3</v>
      </c>
      <c r="H21" s="603">
        <f t="shared" si="4"/>
        <v>1E-3</v>
      </c>
      <c r="I21" s="603">
        <f t="shared" si="4"/>
        <v>1E-3</v>
      </c>
      <c r="J21" s="603">
        <f t="shared" si="4"/>
        <v>1E-3</v>
      </c>
      <c r="K21" s="603">
        <f t="shared" si="3"/>
        <v>1E-3</v>
      </c>
      <c r="L21" s="603">
        <f t="shared" si="3"/>
        <v>1E-3</v>
      </c>
      <c r="M21" s="603">
        <f t="shared" si="3"/>
        <v>1E-3</v>
      </c>
      <c r="N21" s="603">
        <f t="shared" si="3"/>
        <v>1E-3</v>
      </c>
      <c r="O21" s="603">
        <f t="shared" si="3"/>
        <v>1E-3</v>
      </c>
      <c r="P21" s="603">
        <f t="shared" si="7"/>
        <v>1E-3</v>
      </c>
      <c r="Q21" s="603">
        <f t="shared" si="7"/>
        <v>1E-3</v>
      </c>
      <c r="R21" s="603">
        <f t="shared" si="7"/>
        <v>1E-3</v>
      </c>
      <c r="S21" s="603">
        <f t="shared" si="7"/>
        <v>1E-3</v>
      </c>
      <c r="T21" s="603">
        <f t="shared" si="7"/>
        <v>1E-3</v>
      </c>
      <c r="U21" s="603">
        <f t="shared" si="7"/>
        <v>1E-3</v>
      </c>
      <c r="V21" s="603">
        <f t="shared" si="7"/>
        <v>1E-3</v>
      </c>
      <c r="W21" s="603">
        <f t="shared" si="7"/>
        <v>1E-3</v>
      </c>
      <c r="X21" s="603">
        <f t="shared" si="7"/>
        <v>1E-3</v>
      </c>
      <c r="Y21" s="603">
        <f t="shared" si="7"/>
        <v>1E-3</v>
      </c>
      <c r="Z21" s="603">
        <f t="shared" si="7"/>
        <v>1E-3</v>
      </c>
      <c r="AA21" s="603">
        <f t="shared" si="7"/>
        <v>1E-3</v>
      </c>
      <c r="AB21" s="603">
        <f t="shared" si="7"/>
        <v>1200</v>
      </c>
      <c r="AC21" s="603">
        <f t="shared" si="7"/>
        <v>1200</v>
      </c>
      <c r="AD21" s="603">
        <f t="shared" si="7"/>
        <v>1200</v>
      </c>
      <c r="AE21" s="603">
        <f t="shared" si="7"/>
        <v>1200</v>
      </c>
      <c r="AF21" s="603">
        <f t="shared" si="7"/>
        <v>1200</v>
      </c>
      <c r="AG21" s="603">
        <f t="shared" si="7"/>
        <v>1200</v>
      </c>
      <c r="AH21" s="603">
        <f t="shared" si="7"/>
        <v>1200</v>
      </c>
      <c r="AI21" s="603">
        <f t="shared" si="7"/>
        <v>1200</v>
      </c>
      <c r="AJ21" s="603">
        <f t="shared" si="7"/>
        <v>1200</v>
      </c>
      <c r="AK21" s="603">
        <f t="shared" si="7"/>
        <v>1200</v>
      </c>
      <c r="AL21" s="603">
        <f t="shared" si="7"/>
        <v>1200</v>
      </c>
      <c r="AM21" s="603">
        <f t="shared" si="8"/>
        <v>1200</v>
      </c>
      <c r="AN21" s="603">
        <f t="shared" si="8"/>
        <v>1200</v>
      </c>
      <c r="AO21" s="603">
        <f t="shared" si="8"/>
        <v>1200</v>
      </c>
      <c r="AP21" s="603">
        <f t="shared" si="8"/>
        <v>1200</v>
      </c>
      <c r="AQ21" s="603">
        <f t="shared" si="8"/>
        <v>1200</v>
      </c>
      <c r="AR21" s="603">
        <f t="shared" si="8"/>
        <v>1200</v>
      </c>
      <c r="AS21" s="603">
        <f t="shared" si="8"/>
        <v>1200</v>
      </c>
      <c r="AT21" s="603">
        <f t="shared" si="8"/>
        <v>1200</v>
      </c>
      <c r="AU21" s="603">
        <f t="shared" si="8"/>
        <v>1200</v>
      </c>
      <c r="AV21" s="603">
        <f t="shared" si="8"/>
        <v>1200</v>
      </c>
      <c r="AW21" s="603">
        <f t="shared" si="8"/>
        <v>1200</v>
      </c>
      <c r="AX21" s="603">
        <f t="shared" si="8"/>
        <v>1200</v>
      </c>
      <c r="AY21" s="603">
        <f t="shared" si="8"/>
        <v>1200</v>
      </c>
      <c r="AZ21" s="603">
        <f t="shared" si="8"/>
        <v>1200</v>
      </c>
      <c r="BA21" s="603">
        <f t="shared" si="8"/>
        <v>1200</v>
      </c>
      <c r="BB21" s="603">
        <f t="shared" si="8"/>
        <v>1200</v>
      </c>
      <c r="BC21" s="603">
        <f t="shared" si="8"/>
        <v>1200</v>
      </c>
      <c r="BD21" s="603">
        <f t="shared" si="8"/>
        <v>1200</v>
      </c>
      <c r="BE21" s="603">
        <f t="shared" si="8"/>
        <v>1200</v>
      </c>
      <c r="BF21" s="603">
        <f t="shared" si="8"/>
        <v>1200</v>
      </c>
      <c r="BG21" s="603">
        <f t="shared" si="8"/>
        <v>1200</v>
      </c>
      <c r="BH21" s="603">
        <f t="shared" si="8"/>
        <v>1200</v>
      </c>
      <c r="BI21" s="603">
        <f t="shared" si="8"/>
        <v>1200</v>
      </c>
    </row>
    <row r="22" spans="1:61" s="603" customFormat="1">
      <c r="A22" s="603" t="s">
        <v>191</v>
      </c>
      <c r="B22" s="603">
        <f t="shared" si="2"/>
        <v>1E-3</v>
      </c>
      <c r="C22" s="603">
        <f t="shared" si="2"/>
        <v>1E-3</v>
      </c>
      <c r="D22" s="603">
        <f t="shared" si="2"/>
        <v>1E-3</v>
      </c>
      <c r="E22" s="603">
        <f t="shared" si="2"/>
        <v>1E-3</v>
      </c>
      <c r="F22" s="603">
        <f t="shared" si="3"/>
        <v>1E-3</v>
      </c>
      <c r="G22" s="603">
        <f t="shared" si="3"/>
        <v>1E-3</v>
      </c>
      <c r="H22" s="603">
        <f t="shared" si="4"/>
        <v>1E-3</v>
      </c>
      <c r="I22" s="603">
        <f t="shared" si="4"/>
        <v>1E-3</v>
      </c>
      <c r="J22" s="603">
        <f t="shared" si="4"/>
        <v>1E-3</v>
      </c>
      <c r="K22" s="603">
        <f t="shared" si="3"/>
        <v>1E-3</v>
      </c>
      <c r="L22" s="603">
        <f t="shared" si="3"/>
        <v>1E-3</v>
      </c>
      <c r="M22" s="603">
        <f t="shared" si="3"/>
        <v>1E-3</v>
      </c>
      <c r="N22" s="603">
        <f t="shared" si="3"/>
        <v>1E-3</v>
      </c>
      <c r="O22" s="603">
        <f t="shared" si="3"/>
        <v>1E-3</v>
      </c>
      <c r="P22" s="603">
        <f t="shared" si="7"/>
        <v>1E-3</v>
      </c>
      <c r="Q22" s="603">
        <f t="shared" si="7"/>
        <v>1E-3</v>
      </c>
      <c r="R22" s="603">
        <f t="shared" si="7"/>
        <v>1E-3</v>
      </c>
      <c r="S22" s="603">
        <f t="shared" si="7"/>
        <v>1E-3</v>
      </c>
      <c r="T22" s="603">
        <f t="shared" si="7"/>
        <v>1E-3</v>
      </c>
      <c r="U22" s="603">
        <f t="shared" si="7"/>
        <v>1E-3</v>
      </c>
      <c r="V22" s="603">
        <f t="shared" si="7"/>
        <v>1E-3</v>
      </c>
      <c r="W22" s="603">
        <f t="shared" si="7"/>
        <v>1E-3</v>
      </c>
      <c r="X22" s="603">
        <f t="shared" si="7"/>
        <v>1E-3</v>
      </c>
      <c r="Y22" s="603">
        <f t="shared" si="7"/>
        <v>1E-3</v>
      </c>
      <c r="Z22" s="603">
        <f t="shared" si="7"/>
        <v>1E-3</v>
      </c>
      <c r="AA22" s="603">
        <f t="shared" si="7"/>
        <v>1E-3</v>
      </c>
      <c r="AB22" s="603">
        <f t="shared" si="7"/>
        <v>1200</v>
      </c>
      <c r="AC22" s="603">
        <f t="shared" si="7"/>
        <v>1200</v>
      </c>
      <c r="AD22" s="603">
        <f t="shared" si="7"/>
        <v>1200</v>
      </c>
      <c r="AE22" s="603">
        <f t="shared" si="7"/>
        <v>1200</v>
      </c>
      <c r="AF22" s="603">
        <f t="shared" si="7"/>
        <v>1200</v>
      </c>
      <c r="AG22" s="603">
        <f t="shared" si="7"/>
        <v>1200</v>
      </c>
      <c r="AH22" s="603">
        <f t="shared" si="7"/>
        <v>1200</v>
      </c>
      <c r="AI22" s="603">
        <f t="shared" si="7"/>
        <v>1200</v>
      </c>
      <c r="AJ22" s="603">
        <f t="shared" si="7"/>
        <v>1200</v>
      </c>
      <c r="AK22" s="603">
        <f t="shared" si="7"/>
        <v>1200</v>
      </c>
      <c r="AL22" s="603">
        <f t="shared" si="7"/>
        <v>1200</v>
      </c>
      <c r="AM22" s="603">
        <f t="shared" si="8"/>
        <v>1200</v>
      </c>
      <c r="AN22" s="603">
        <f t="shared" si="8"/>
        <v>1200</v>
      </c>
      <c r="AO22" s="603">
        <f t="shared" si="8"/>
        <v>1200</v>
      </c>
      <c r="AP22" s="603">
        <f t="shared" si="8"/>
        <v>1200</v>
      </c>
      <c r="AQ22" s="603">
        <f t="shared" si="8"/>
        <v>1200</v>
      </c>
      <c r="AR22" s="603">
        <f t="shared" si="8"/>
        <v>1200</v>
      </c>
      <c r="AS22" s="603">
        <f t="shared" si="8"/>
        <v>1200</v>
      </c>
      <c r="AT22" s="603">
        <f t="shared" si="8"/>
        <v>1200</v>
      </c>
      <c r="AU22" s="603">
        <f t="shared" si="8"/>
        <v>1200</v>
      </c>
      <c r="AV22" s="603">
        <f t="shared" si="8"/>
        <v>1200</v>
      </c>
      <c r="AW22" s="603">
        <f t="shared" si="8"/>
        <v>1200</v>
      </c>
      <c r="AX22" s="603">
        <f t="shared" si="8"/>
        <v>1200</v>
      </c>
      <c r="AY22" s="603">
        <f t="shared" si="8"/>
        <v>1200</v>
      </c>
      <c r="AZ22" s="603">
        <f t="shared" si="8"/>
        <v>1200</v>
      </c>
      <c r="BA22" s="603">
        <f t="shared" si="8"/>
        <v>1200</v>
      </c>
      <c r="BB22" s="603">
        <f t="shared" si="8"/>
        <v>1200</v>
      </c>
      <c r="BC22" s="603">
        <f t="shared" si="8"/>
        <v>1200</v>
      </c>
      <c r="BD22" s="603">
        <f t="shared" si="8"/>
        <v>1200</v>
      </c>
      <c r="BE22" s="603">
        <f t="shared" si="8"/>
        <v>1200</v>
      </c>
      <c r="BF22" s="603">
        <f t="shared" si="8"/>
        <v>1200</v>
      </c>
      <c r="BG22" s="603">
        <f t="shared" si="8"/>
        <v>1200</v>
      </c>
      <c r="BH22" s="603">
        <f t="shared" si="8"/>
        <v>1200</v>
      </c>
      <c r="BI22" s="603">
        <f t="shared" si="8"/>
        <v>1200</v>
      </c>
    </row>
    <row r="23" spans="1:61" s="605" customFormat="1">
      <c r="A23" s="605" t="s">
        <v>192</v>
      </c>
      <c r="B23" s="605">
        <f>+SUMPRODUCT(Controls!B11:B22*Data!$C$89:$C$100)/SUM(Data!$C$89:$C$100)</f>
        <v>1E-3</v>
      </c>
      <c r="C23" s="605">
        <f>+SUMPRODUCT(Controls!C11:C22*Data!$C$89:$C$100)/SUM(Data!$C$89:$C$100)</f>
        <v>1E-3</v>
      </c>
      <c r="D23" s="605">
        <f>+SUMPRODUCT(Controls!D11:D22*Data!$C$89:$C$100)/SUM(Data!$C$89:$C$100)</f>
        <v>1E-3</v>
      </c>
      <c r="E23" s="605">
        <f>+SUMPRODUCT(Controls!E11:E22*Data!$C$89:$C$100)/SUM(Data!$C$89:$C$100)</f>
        <v>1E-3</v>
      </c>
      <c r="F23" s="605">
        <f>+SUMPRODUCT(Controls!F11:F22*Data!$C$89:$C$100)/SUM(Data!$C$89:$C$100)</f>
        <v>1E-3</v>
      </c>
      <c r="G23" s="605">
        <f>+SUMPRODUCT(Controls!G11:G22*Data!$C$89:$C$100)/SUM(Data!$C$89:$C$100)</f>
        <v>1E-3</v>
      </c>
      <c r="H23" s="605">
        <f>+SUMPRODUCT(Controls!H11:H22*Data!$C$89:$C$100)/SUM(Data!$C$89:$C$100)</f>
        <v>1E-3</v>
      </c>
      <c r="I23" s="605">
        <f>+SUMPRODUCT(Controls!I11:I22*Data!$C$89:$C$100)/SUM(Data!$C$89:$C$100)</f>
        <v>1E-3</v>
      </c>
      <c r="J23" s="605">
        <f>+SUMPRODUCT(Controls!J11:J22*Data!$C$89:$C$100)/SUM(Data!$C$89:$C$100)</f>
        <v>1E-3</v>
      </c>
      <c r="K23" s="605">
        <f>+SUMPRODUCT(Controls!K11:K22*Data!$C$89:$C$100)/SUM(Data!$C$89:$C$100)</f>
        <v>1E-3</v>
      </c>
      <c r="L23" s="605">
        <f>+SUMPRODUCT(Controls!L11:L22*Data!$C$89:$C$100)/SUM(Data!$C$89:$C$100)</f>
        <v>1E-3</v>
      </c>
      <c r="M23" s="605">
        <f>+SUMPRODUCT(Controls!M11:M22*Data!$C$89:$C$100)/SUM(Data!$C$89:$C$100)</f>
        <v>1E-3</v>
      </c>
    </row>
    <row r="24" spans="1:61" ht="15" customHeight="1">
      <c r="A24" s="5" t="s">
        <v>193</v>
      </c>
    </row>
    <row r="25" spans="1:61" ht="15" customHeight="1">
      <c r="A25" s="5"/>
      <c r="B25" s="629"/>
      <c r="C25" s="629"/>
      <c r="D25" s="629"/>
      <c r="E25" s="629"/>
      <c r="F25" s="629"/>
    </row>
    <row r="26" spans="1:61">
      <c r="B26" s="612">
        <v>2005</v>
      </c>
      <c r="C26" s="612">
        <v>2015</v>
      </c>
      <c r="D26" s="612">
        <v>2025</v>
      </c>
      <c r="E26" s="612">
        <v>2035</v>
      </c>
      <c r="F26" s="612">
        <v>2045</v>
      </c>
      <c r="G26" s="612">
        <v>2055</v>
      </c>
      <c r="H26" s="612">
        <v>2065</v>
      </c>
      <c r="I26" s="612">
        <v>2075</v>
      </c>
      <c r="J26" s="612">
        <v>2085</v>
      </c>
      <c r="K26" s="612">
        <v>2095</v>
      </c>
      <c r="L26" s="612">
        <v>2105</v>
      </c>
      <c r="M26" s="612">
        <v>2115</v>
      </c>
      <c r="N26" s="612">
        <v>2125</v>
      </c>
      <c r="O26" s="612">
        <v>2135</v>
      </c>
      <c r="P26" s="612">
        <v>2145</v>
      </c>
      <c r="Q26" s="612">
        <v>2155</v>
      </c>
      <c r="R26" s="612">
        <v>2165</v>
      </c>
      <c r="S26" s="612">
        <v>2175</v>
      </c>
      <c r="T26" s="612">
        <v>2185</v>
      </c>
      <c r="U26" s="612">
        <v>2195</v>
      </c>
      <c r="V26" s="612">
        <v>2205</v>
      </c>
      <c r="W26" s="612">
        <v>2215</v>
      </c>
      <c r="X26" s="612">
        <v>2225</v>
      </c>
      <c r="Y26" s="612">
        <v>2235</v>
      </c>
      <c r="Z26" s="612">
        <v>2245</v>
      </c>
      <c r="AA26" s="612">
        <v>2255</v>
      </c>
      <c r="AB26" s="612">
        <v>2265</v>
      </c>
      <c r="AC26" s="612">
        <v>2275</v>
      </c>
      <c r="AD26" s="612">
        <v>2285</v>
      </c>
      <c r="AE26" s="612">
        <v>2295</v>
      </c>
      <c r="AF26" s="612">
        <v>2305</v>
      </c>
      <c r="AG26" s="612">
        <v>2315</v>
      </c>
      <c r="AH26" s="612">
        <v>2325</v>
      </c>
      <c r="AI26" s="612">
        <v>2335</v>
      </c>
      <c r="AJ26" s="612">
        <v>2345</v>
      </c>
      <c r="AK26" s="612">
        <v>2355</v>
      </c>
      <c r="AL26" s="612">
        <v>2365</v>
      </c>
      <c r="AM26" s="612">
        <v>2375</v>
      </c>
      <c r="AN26" s="612">
        <v>2385</v>
      </c>
      <c r="AO26" s="612">
        <v>2395</v>
      </c>
      <c r="AP26" s="612">
        <v>2405</v>
      </c>
      <c r="AQ26" s="612">
        <v>2415</v>
      </c>
      <c r="AR26" s="612">
        <v>2425</v>
      </c>
      <c r="AS26" s="612">
        <v>2435</v>
      </c>
      <c r="AT26" s="612">
        <v>2445</v>
      </c>
      <c r="AU26" s="612">
        <v>2455</v>
      </c>
      <c r="AV26" s="612">
        <v>2465</v>
      </c>
      <c r="AW26" s="612">
        <v>2475</v>
      </c>
      <c r="AX26" s="612">
        <v>2485</v>
      </c>
      <c r="AY26" s="612">
        <v>2495</v>
      </c>
      <c r="AZ26" s="612">
        <v>2505</v>
      </c>
      <c r="BA26" s="612">
        <v>2515</v>
      </c>
      <c r="BB26" s="612">
        <v>2525</v>
      </c>
      <c r="BC26" s="612">
        <v>2535</v>
      </c>
      <c r="BD26" s="612">
        <v>2545</v>
      </c>
      <c r="BE26" s="612">
        <v>2555</v>
      </c>
      <c r="BF26" s="612">
        <v>2565</v>
      </c>
      <c r="BG26" s="612">
        <v>2575</v>
      </c>
      <c r="BH26" s="612">
        <v>2585</v>
      </c>
      <c r="BI26" s="612">
        <v>2595</v>
      </c>
    </row>
    <row r="27" spans="1:61" ht="15.5">
      <c r="A27" s="630" t="s">
        <v>194</v>
      </c>
      <c r="B27" s="631">
        <v>0.17851791916683199</v>
      </c>
      <c r="C27" s="631">
        <v>0.20440906512588</v>
      </c>
      <c r="D27" s="631">
        <v>0.20081283771564501</v>
      </c>
      <c r="E27" s="631">
        <v>0.19862437206474601</v>
      </c>
      <c r="F27" s="631">
        <v>0.19724537293411301</v>
      </c>
      <c r="G27" s="632">
        <v>0.19749782870000099</v>
      </c>
      <c r="H27" s="631">
        <v>0.19980405942420201</v>
      </c>
    </row>
    <row r="28" spans="1:61" s="606" customFormat="1">
      <c r="A28" s="633" t="s">
        <v>180</v>
      </c>
      <c r="B28" s="631">
        <v>0.17851791916683199</v>
      </c>
      <c r="C28" s="631">
        <v>0.204411685614418</v>
      </c>
      <c r="D28" s="631">
        <v>0.20081130743596901</v>
      </c>
      <c r="E28" s="631">
        <v>0.19862347859815699</v>
      </c>
      <c r="F28" s="631">
        <v>0.19724517955141099</v>
      </c>
      <c r="G28" s="632">
        <v>0.19749773378886101</v>
      </c>
      <c r="H28" s="631">
        <v>0.19978659099475399</v>
      </c>
      <c r="I28" s="631">
        <v>0.20224864393886499</v>
      </c>
      <c r="J28" s="631">
        <v>0.205001331865968</v>
      </c>
      <c r="K28" s="631">
        <v>0.20701315102347001</v>
      </c>
      <c r="L28" s="631">
        <v>0.20687069210728601</v>
      </c>
      <c r="M28" s="631">
        <v>0.220303078859725</v>
      </c>
      <c r="N28" s="618">
        <f>+M28</f>
        <v>0.220303078859725</v>
      </c>
      <c r="O28" s="618">
        <f t="shared" ref="O28:BI28" si="9">+N28</f>
        <v>0.220303078859725</v>
      </c>
      <c r="P28" s="618">
        <f t="shared" si="9"/>
        <v>0.220303078859725</v>
      </c>
      <c r="Q28" s="618">
        <f t="shared" si="9"/>
        <v>0.220303078859725</v>
      </c>
      <c r="R28" s="618">
        <f t="shared" si="9"/>
        <v>0.220303078859725</v>
      </c>
      <c r="S28" s="618">
        <f t="shared" si="9"/>
        <v>0.220303078859725</v>
      </c>
      <c r="T28" s="618">
        <f t="shared" si="9"/>
        <v>0.220303078859725</v>
      </c>
      <c r="U28" s="618">
        <f t="shared" si="9"/>
        <v>0.220303078859725</v>
      </c>
      <c r="V28" s="618">
        <f t="shared" si="9"/>
        <v>0.220303078859725</v>
      </c>
      <c r="W28" s="618">
        <f t="shared" si="9"/>
        <v>0.220303078859725</v>
      </c>
      <c r="X28" s="618">
        <f t="shared" si="9"/>
        <v>0.220303078859725</v>
      </c>
      <c r="Y28" s="618">
        <f t="shared" si="9"/>
        <v>0.220303078859725</v>
      </c>
      <c r="Z28" s="618">
        <f t="shared" si="9"/>
        <v>0.220303078859725</v>
      </c>
      <c r="AA28" s="618">
        <f t="shared" si="9"/>
        <v>0.220303078859725</v>
      </c>
      <c r="AB28" s="618">
        <f t="shared" si="9"/>
        <v>0.220303078859725</v>
      </c>
      <c r="AC28" s="618">
        <f t="shared" si="9"/>
        <v>0.220303078859725</v>
      </c>
      <c r="AD28" s="618">
        <f t="shared" si="9"/>
        <v>0.220303078859725</v>
      </c>
      <c r="AE28" s="618">
        <f t="shared" si="9"/>
        <v>0.220303078859725</v>
      </c>
      <c r="AF28" s="618">
        <f t="shared" si="9"/>
        <v>0.220303078859725</v>
      </c>
      <c r="AG28" s="618">
        <f t="shared" si="9"/>
        <v>0.220303078859725</v>
      </c>
      <c r="AH28" s="618">
        <f t="shared" si="9"/>
        <v>0.220303078859725</v>
      </c>
      <c r="AI28" s="618">
        <f t="shared" si="9"/>
        <v>0.220303078859725</v>
      </c>
      <c r="AJ28" s="618">
        <f t="shared" si="9"/>
        <v>0.220303078859725</v>
      </c>
      <c r="AK28" s="618">
        <f t="shared" si="9"/>
        <v>0.220303078859725</v>
      </c>
      <c r="AL28" s="618">
        <f t="shared" si="9"/>
        <v>0.220303078859725</v>
      </c>
      <c r="AM28" s="618">
        <f t="shared" si="9"/>
        <v>0.220303078859725</v>
      </c>
      <c r="AN28" s="618">
        <f t="shared" si="9"/>
        <v>0.220303078859725</v>
      </c>
      <c r="AO28" s="618">
        <f t="shared" si="9"/>
        <v>0.220303078859725</v>
      </c>
      <c r="AP28" s="618">
        <f t="shared" si="9"/>
        <v>0.220303078859725</v>
      </c>
      <c r="AQ28" s="618">
        <f t="shared" si="9"/>
        <v>0.220303078859725</v>
      </c>
      <c r="AR28" s="618">
        <f t="shared" si="9"/>
        <v>0.220303078859725</v>
      </c>
      <c r="AS28" s="618">
        <f t="shared" si="9"/>
        <v>0.220303078859725</v>
      </c>
      <c r="AT28" s="618">
        <f t="shared" si="9"/>
        <v>0.220303078859725</v>
      </c>
      <c r="AU28" s="618">
        <f t="shared" si="9"/>
        <v>0.220303078859725</v>
      </c>
      <c r="AV28" s="618">
        <f t="shared" si="9"/>
        <v>0.220303078859725</v>
      </c>
      <c r="AW28" s="618">
        <f t="shared" si="9"/>
        <v>0.220303078859725</v>
      </c>
      <c r="AX28" s="618">
        <f t="shared" si="9"/>
        <v>0.220303078859725</v>
      </c>
      <c r="AY28" s="618">
        <f t="shared" si="9"/>
        <v>0.220303078859725</v>
      </c>
      <c r="AZ28" s="618">
        <f t="shared" si="9"/>
        <v>0.220303078859725</v>
      </c>
      <c r="BA28" s="618">
        <f t="shared" si="9"/>
        <v>0.220303078859725</v>
      </c>
      <c r="BB28" s="618">
        <f t="shared" si="9"/>
        <v>0.220303078859725</v>
      </c>
      <c r="BC28" s="618">
        <f t="shared" si="9"/>
        <v>0.220303078859725</v>
      </c>
      <c r="BD28" s="618">
        <f t="shared" si="9"/>
        <v>0.220303078859725</v>
      </c>
      <c r="BE28" s="618">
        <f t="shared" si="9"/>
        <v>0.220303078859725</v>
      </c>
      <c r="BF28" s="618">
        <f t="shared" si="9"/>
        <v>0.220303078859725</v>
      </c>
      <c r="BG28" s="618">
        <f t="shared" si="9"/>
        <v>0.220303078859725</v>
      </c>
      <c r="BH28" s="618">
        <f t="shared" si="9"/>
        <v>0.220303078859725</v>
      </c>
      <c r="BI28" s="618">
        <f t="shared" si="9"/>
        <v>0.220303078859725</v>
      </c>
    </row>
    <row r="29" spans="1:61" s="606" customFormat="1">
      <c r="A29" s="633" t="s">
        <v>181</v>
      </c>
      <c r="B29" s="632">
        <v>0.17464278549877801</v>
      </c>
      <c r="C29" s="632">
        <v>0.199511875734567</v>
      </c>
      <c r="D29" s="632">
        <v>0.19621702705844801</v>
      </c>
      <c r="E29" s="632">
        <v>0.19444764809439499</v>
      </c>
      <c r="F29" s="632">
        <v>0.193117696878815</v>
      </c>
      <c r="G29" s="632">
        <v>0.19342037928562</v>
      </c>
      <c r="H29" s="632">
        <v>0.194998817571296</v>
      </c>
      <c r="I29" s="632">
        <v>0.19675155944103101</v>
      </c>
      <c r="J29" s="632">
        <v>0.198677540424155</v>
      </c>
      <c r="K29" s="632">
        <v>0.205176845809554</v>
      </c>
      <c r="L29" s="632">
        <v>0.210744926960692</v>
      </c>
      <c r="M29" s="632">
        <v>0.22033628181322801</v>
      </c>
      <c r="N29" s="618">
        <f t="shared" ref="N29:BI29" si="10">+M29</f>
        <v>0.22033628181322801</v>
      </c>
      <c r="O29" s="618">
        <f t="shared" si="10"/>
        <v>0.22033628181322801</v>
      </c>
      <c r="P29" s="618">
        <f t="shared" si="10"/>
        <v>0.22033628181322801</v>
      </c>
      <c r="Q29" s="618">
        <f t="shared" si="10"/>
        <v>0.22033628181322801</v>
      </c>
      <c r="R29" s="618">
        <f t="shared" si="10"/>
        <v>0.22033628181322801</v>
      </c>
      <c r="S29" s="618">
        <f t="shared" si="10"/>
        <v>0.22033628181322801</v>
      </c>
      <c r="T29" s="618">
        <f t="shared" si="10"/>
        <v>0.22033628181322801</v>
      </c>
      <c r="U29" s="618">
        <f t="shared" si="10"/>
        <v>0.22033628181322801</v>
      </c>
      <c r="V29" s="618">
        <f t="shared" si="10"/>
        <v>0.22033628181322801</v>
      </c>
      <c r="W29" s="618">
        <f t="shared" si="10"/>
        <v>0.22033628181322801</v>
      </c>
      <c r="X29" s="618">
        <f t="shared" si="10"/>
        <v>0.22033628181322801</v>
      </c>
      <c r="Y29" s="618">
        <f t="shared" si="10"/>
        <v>0.22033628181322801</v>
      </c>
      <c r="Z29" s="618">
        <f t="shared" si="10"/>
        <v>0.22033628181322801</v>
      </c>
      <c r="AA29" s="618">
        <f t="shared" si="10"/>
        <v>0.22033628181322801</v>
      </c>
      <c r="AB29" s="618">
        <f t="shared" si="10"/>
        <v>0.22033628181322801</v>
      </c>
      <c r="AC29" s="618">
        <f t="shared" si="10"/>
        <v>0.22033628181322801</v>
      </c>
      <c r="AD29" s="618">
        <f t="shared" si="10"/>
        <v>0.22033628181322801</v>
      </c>
      <c r="AE29" s="618">
        <f t="shared" si="10"/>
        <v>0.22033628181322801</v>
      </c>
      <c r="AF29" s="618">
        <f t="shared" si="10"/>
        <v>0.22033628181322801</v>
      </c>
      <c r="AG29" s="618">
        <f t="shared" si="10"/>
        <v>0.22033628181322801</v>
      </c>
      <c r="AH29" s="618">
        <f t="shared" si="10"/>
        <v>0.22033628181322801</v>
      </c>
      <c r="AI29" s="618">
        <f t="shared" si="10"/>
        <v>0.22033628181322801</v>
      </c>
      <c r="AJ29" s="618">
        <f t="shared" si="10"/>
        <v>0.22033628181322801</v>
      </c>
      <c r="AK29" s="618">
        <f t="shared" si="10"/>
        <v>0.22033628181322801</v>
      </c>
      <c r="AL29" s="618">
        <f t="shared" si="10"/>
        <v>0.22033628181322801</v>
      </c>
      <c r="AM29" s="618">
        <f t="shared" si="10"/>
        <v>0.22033628181322801</v>
      </c>
      <c r="AN29" s="618">
        <f t="shared" si="10"/>
        <v>0.22033628181322801</v>
      </c>
      <c r="AO29" s="618">
        <f t="shared" si="10"/>
        <v>0.22033628181322801</v>
      </c>
      <c r="AP29" s="618">
        <f t="shared" si="10"/>
        <v>0.22033628181322801</v>
      </c>
      <c r="AQ29" s="618">
        <f t="shared" si="10"/>
        <v>0.22033628181322801</v>
      </c>
      <c r="AR29" s="618">
        <f t="shared" si="10"/>
        <v>0.22033628181322801</v>
      </c>
      <c r="AS29" s="618">
        <f t="shared" si="10"/>
        <v>0.22033628181322801</v>
      </c>
      <c r="AT29" s="618">
        <f t="shared" si="10"/>
        <v>0.22033628181322801</v>
      </c>
      <c r="AU29" s="618">
        <f t="shared" si="10"/>
        <v>0.22033628181322801</v>
      </c>
      <c r="AV29" s="618">
        <f t="shared" si="10"/>
        <v>0.22033628181322801</v>
      </c>
      <c r="AW29" s="618">
        <f t="shared" si="10"/>
        <v>0.22033628181322801</v>
      </c>
      <c r="AX29" s="618">
        <f t="shared" si="10"/>
        <v>0.22033628181322801</v>
      </c>
      <c r="AY29" s="618">
        <f t="shared" si="10"/>
        <v>0.22033628181322801</v>
      </c>
      <c r="AZ29" s="618">
        <f t="shared" si="10"/>
        <v>0.22033628181322801</v>
      </c>
      <c r="BA29" s="618">
        <f t="shared" si="10"/>
        <v>0.22033628181322801</v>
      </c>
      <c r="BB29" s="618">
        <f t="shared" si="10"/>
        <v>0.22033628181322801</v>
      </c>
      <c r="BC29" s="618">
        <f t="shared" si="10"/>
        <v>0.22033628181322801</v>
      </c>
      <c r="BD29" s="618">
        <f t="shared" si="10"/>
        <v>0.22033628181322801</v>
      </c>
      <c r="BE29" s="618">
        <f t="shared" si="10"/>
        <v>0.22033628181322801</v>
      </c>
      <c r="BF29" s="618">
        <f t="shared" si="10"/>
        <v>0.22033628181322801</v>
      </c>
      <c r="BG29" s="618">
        <f t="shared" si="10"/>
        <v>0.22033628181322801</v>
      </c>
      <c r="BH29" s="618">
        <f t="shared" si="10"/>
        <v>0.22033628181322801</v>
      </c>
      <c r="BI29" s="618">
        <f t="shared" si="10"/>
        <v>0.22033628181322801</v>
      </c>
    </row>
    <row r="30" spans="1:61" s="606" customFormat="1">
      <c r="A30" s="633" t="s">
        <v>182</v>
      </c>
      <c r="B30" s="632">
        <v>0.15130516850935399</v>
      </c>
      <c r="C30" s="632">
        <v>0.180288798704244</v>
      </c>
      <c r="D30" s="632">
        <v>0.17561051284599999</v>
      </c>
      <c r="E30" s="632">
        <v>0.16834939682036701</v>
      </c>
      <c r="F30" s="632">
        <v>0.17936264615265601</v>
      </c>
      <c r="G30" s="632">
        <v>0.187150529171144</v>
      </c>
      <c r="H30" s="632">
        <v>0.18886752273284299</v>
      </c>
      <c r="I30" s="632">
        <v>0.19078953271553101</v>
      </c>
      <c r="J30" s="632">
        <v>0.19299543769997901</v>
      </c>
      <c r="K30" s="632">
        <v>0.20201478435586001</v>
      </c>
      <c r="L30" s="632">
        <v>0.209371486938384</v>
      </c>
      <c r="M30" s="632">
        <v>0.22226937429570401</v>
      </c>
      <c r="N30" s="618">
        <f t="shared" ref="N30:BI30" si="11">+M30</f>
        <v>0.22226937429570401</v>
      </c>
      <c r="O30" s="618">
        <f t="shared" si="11"/>
        <v>0.22226937429570401</v>
      </c>
      <c r="P30" s="618">
        <f t="shared" si="11"/>
        <v>0.22226937429570401</v>
      </c>
      <c r="Q30" s="618">
        <f t="shared" si="11"/>
        <v>0.22226937429570401</v>
      </c>
      <c r="R30" s="618">
        <f t="shared" si="11"/>
        <v>0.22226937429570401</v>
      </c>
      <c r="S30" s="618">
        <f t="shared" si="11"/>
        <v>0.22226937429570401</v>
      </c>
      <c r="T30" s="618">
        <f t="shared" si="11"/>
        <v>0.22226937429570401</v>
      </c>
      <c r="U30" s="618">
        <f t="shared" si="11"/>
        <v>0.22226937429570401</v>
      </c>
      <c r="V30" s="618">
        <f t="shared" si="11"/>
        <v>0.22226937429570401</v>
      </c>
      <c r="W30" s="618">
        <f t="shared" si="11"/>
        <v>0.22226937429570401</v>
      </c>
      <c r="X30" s="618">
        <f t="shared" si="11"/>
        <v>0.22226937429570401</v>
      </c>
      <c r="Y30" s="618">
        <f t="shared" si="11"/>
        <v>0.22226937429570401</v>
      </c>
      <c r="Z30" s="618">
        <f t="shared" si="11"/>
        <v>0.22226937429570401</v>
      </c>
      <c r="AA30" s="618">
        <f t="shared" si="11"/>
        <v>0.22226937429570401</v>
      </c>
      <c r="AB30" s="618">
        <f t="shared" si="11"/>
        <v>0.22226937429570401</v>
      </c>
      <c r="AC30" s="618">
        <f t="shared" si="11"/>
        <v>0.22226937429570401</v>
      </c>
      <c r="AD30" s="618">
        <f t="shared" si="11"/>
        <v>0.22226937429570401</v>
      </c>
      <c r="AE30" s="618">
        <f t="shared" si="11"/>
        <v>0.22226937429570401</v>
      </c>
      <c r="AF30" s="618">
        <f t="shared" si="11"/>
        <v>0.22226937429570401</v>
      </c>
      <c r="AG30" s="618">
        <f t="shared" si="11"/>
        <v>0.22226937429570401</v>
      </c>
      <c r="AH30" s="618">
        <f t="shared" si="11"/>
        <v>0.22226937429570401</v>
      </c>
      <c r="AI30" s="618">
        <f t="shared" si="11"/>
        <v>0.22226937429570401</v>
      </c>
      <c r="AJ30" s="618">
        <f t="shared" si="11"/>
        <v>0.22226937429570401</v>
      </c>
      <c r="AK30" s="618">
        <f t="shared" si="11"/>
        <v>0.22226937429570401</v>
      </c>
      <c r="AL30" s="618">
        <f t="shared" si="11"/>
        <v>0.22226937429570401</v>
      </c>
      <c r="AM30" s="618">
        <f t="shared" si="11"/>
        <v>0.22226937429570401</v>
      </c>
      <c r="AN30" s="618">
        <f t="shared" si="11"/>
        <v>0.22226937429570401</v>
      </c>
      <c r="AO30" s="618">
        <f t="shared" si="11"/>
        <v>0.22226937429570401</v>
      </c>
      <c r="AP30" s="618">
        <f t="shared" si="11"/>
        <v>0.22226937429570401</v>
      </c>
      <c r="AQ30" s="618">
        <f t="shared" si="11"/>
        <v>0.22226937429570401</v>
      </c>
      <c r="AR30" s="618">
        <f t="shared" si="11"/>
        <v>0.22226937429570401</v>
      </c>
      <c r="AS30" s="618">
        <f t="shared" si="11"/>
        <v>0.22226937429570401</v>
      </c>
      <c r="AT30" s="618">
        <f t="shared" si="11"/>
        <v>0.22226937429570401</v>
      </c>
      <c r="AU30" s="618">
        <f t="shared" si="11"/>
        <v>0.22226937429570401</v>
      </c>
      <c r="AV30" s="618">
        <f t="shared" si="11"/>
        <v>0.22226937429570401</v>
      </c>
      <c r="AW30" s="618">
        <f t="shared" si="11"/>
        <v>0.22226937429570401</v>
      </c>
      <c r="AX30" s="618">
        <f t="shared" si="11"/>
        <v>0.22226937429570401</v>
      </c>
      <c r="AY30" s="618">
        <f t="shared" si="11"/>
        <v>0.22226937429570401</v>
      </c>
      <c r="AZ30" s="618">
        <f t="shared" si="11"/>
        <v>0.22226937429570401</v>
      </c>
      <c r="BA30" s="618">
        <f t="shared" si="11"/>
        <v>0.22226937429570401</v>
      </c>
      <c r="BB30" s="618">
        <f t="shared" si="11"/>
        <v>0.22226937429570401</v>
      </c>
      <c r="BC30" s="618">
        <f t="shared" si="11"/>
        <v>0.22226937429570401</v>
      </c>
      <c r="BD30" s="618">
        <f t="shared" si="11"/>
        <v>0.22226937429570401</v>
      </c>
      <c r="BE30" s="618">
        <f t="shared" si="11"/>
        <v>0.22226937429570401</v>
      </c>
      <c r="BF30" s="618">
        <f t="shared" si="11"/>
        <v>0.22226937429570401</v>
      </c>
      <c r="BG30" s="618">
        <f t="shared" si="11"/>
        <v>0.22226937429570401</v>
      </c>
      <c r="BH30" s="618">
        <f t="shared" si="11"/>
        <v>0.22226937429570401</v>
      </c>
      <c r="BI30" s="618">
        <f t="shared" si="11"/>
        <v>0.22226937429570401</v>
      </c>
    </row>
    <row r="31" spans="1:61" s="606" customFormat="1">
      <c r="A31" s="633" t="s">
        <v>183</v>
      </c>
      <c r="B31" s="632">
        <v>0.19116870416633899</v>
      </c>
      <c r="C31" s="632">
        <v>0.189031540128272</v>
      </c>
      <c r="D31" s="632">
        <v>0.18513371193962</v>
      </c>
      <c r="E31" s="632">
        <v>0.185563870068611</v>
      </c>
      <c r="F31" s="632">
        <v>0.18787392777807499</v>
      </c>
      <c r="G31" s="632">
        <v>0.18989118964398199</v>
      </c>
      <c r="H31" s="632">
        <v>0.19064813179718801</v>
      </c>
      <c r="I31" s="632">
        <v>0.191683400072968</v>
      </c>
      <c r="J31" s="632">
        <v>0.193080598682911</v>
      </c>
      <c r="K31" s="632">
        <v>0.20313479711589799</v>
      </c>
      <c r="L31" s="632">
        <v>0.21241990984042899</v>
      </c>
      <c r="M31" s="632">
        <v>0.22223322828967501</v>
      </c>
      <c r="N31" s="618">
        <f t="shared" ref="N31:BI31" si="12">+M31</f>
        <v>0.22223322828967501</v>
      </c>
      <c r="O31" s="618">
        <f t="shared" si="12"/>
        <v>0.22223322828967501</v>
      </c>
      <c r="P31" s="618">
        <f t="shared" si="12"/>
        <v>0.22223322828967501</v>
      </c>
      <c r="Q31" s="618">
        <f t="shared" si="12"/>
        <v>0.22223322828967501</v>
      </c>
      <c r="R31" s="618">
        <f t="shared" si="12"/>
        <v>0.22223322828967501</v>
      </c>
      <c r="S31" s="618">
        <f t="shared" si="12"/>
        <v>0.22223322828967501</v>
      </c>
      <c r="T31" s="618">
        <f t="shared" si="12"/>
        <v>0.22223322828967501</v>
      </c>
      <c r="U31" s="618">
        <f t="shared" si="12"/>
        <v>0.22223322828967501</v>
      </c>
      <c r="V31" s="618">
        <f t="shared" si="12"/>
        <v>0.22223322828967501</v>
      </c>
      <c r="W31" s="618">
        <f t="shared" si="12"/>
        <v>0.22223322828967501</v>
      </c>
      <c r="X31" s="618">
        <f t="shared" si="12"/>
        <v>0.22223322828967501</v>
      </c>
      <c r="Y31" s="618">
        <f t="shared" si="12"/>
        <v>0.22223322828967501</v>
      </c>
      <c r="Z31" s="618">
        <f t="shared" si="12"/>
        <v>0.22223322828967501</v>
      </c>
      <c r="AA31" s="618">
        <f t="shared" si="12"/>
        <v>0.22223322828967501</v>
      </c>
      <c r="AB31" s="618">
        <f t="shared" si="12"/>
        <v>0.22223322828967501</v>
      </c>
      <c r="AC31" s="618">
        <f t="shared" si="12"/>
        <v>0.22223322828967501</v>
      </c>
      <c r="AD31" s="618">
        <f t="shared" si="12"/>
        <v>0.22223322828967501</v>
      </c>
      <c r="AE31" s="618">
        <f t="shared" si="12"/>
        <v>0.22223322828967501</v>
      </c>
      <c r="AF31" s="618">
        <f t="shared" si="12"/>
        <v>0.22223322828967501</v>
      </c>
      <c r="AG31" s="618">
        <f t="shared" si="12"/>
        <v>0.22223322828967501</v>
      </c>
      <c r="AH31" s="618">
        <f t="shared" si="12"/>
        <v>0.22223322828967501</v>
      </c>
      <c r="AI31" s="618">
        <f t="shared" si="12"/>
        <v>0.22223322828967501</v>
      </c>
      <c r="AJ31" s="618">
        <f t="shared" si="12"/>
        <v>0.22223322828967501</v>
      </c>
      <c r="AK31" s="618">
        <f t="shared" si="12"/>
        <v>0.22223322828967501</v>
      </c>
      <c r="AL31" s="618">
        <f t="shared" si="12"/>
        <v>0.22223322828967501</v>
      </c>
      <c r="AM31" s="618">
        <f t="shared" si="12"/>
        <v>0.22223322828967501</v>
      </c>
      <c r="AN31" s="618">
        <f t="shared" si="12"/>
        <v>0.22223322828967501</v>
      </c>
      <c r="AO31" s="618">
        <f t="shared" si="12"/>
        <v>0.22223322828967501</v>
      </c>
      <c r="AP31" s="618">
        <f t="shared" si="12"/>
        <v>0.22223322828967501</v>
      </c>
      <c r="AQ31" s="618">
        <f t="shared" si="12"/>
        <v>0.22223322828967501</v>
      </c>
      <c r="AR31" s="618">
        <f t="shared" si="12"/>
        <v>0.22223322828967501</v>
      </c>
      <c r="AS31" s="618">
        <f t="shared" si="12"/>
        <v>0.22223322828967501</v>
      </c>
      <c r="AT31" s="618">
        <f t="shared" si="12"/>
        <v>0.22223322828967501</v>
      </c>
      <c r="AU31" s="618">
        <f t="shared" si="12"/>
        <v>0.22223322828967501</v>
      </c>
      <c r="AV31" s="618">
        <f t="shared" si="12"/>
        <v>0.22223322828967501</v>
      </c>
      <c r="AW31" s="618">
        <f t="shared" si="12"/>
        <v>0.22223322828967501</v>
      </c>
      <c r="AX31" s="618">
        <f t="shared" si="12"/>
        <v>0.22223322828967501</v>
      </c>
      <c r="AY31" s="618">
        <f t="shared" si="12"/>
        <v>0.22223322828967501</v>
      </c>
      <c r="AZ31" s="618">
        <f t="shared" si="12"/>
        <v>0.22223322828967501</v>
      </c>
      <c r="BA31" s="618">
        <f t="shared" si="12"/>
        <v>0.22223322828967501</v>
      </c>
      <c r="BB31" s="618">
        <f t="shared" si="12"/>
        <v>0.22223322828967501</v>
      </c>
      <c r="BC31" s="618">
        <f t="shared" si="12"/>
        <v>0.22223322828967501</v>
      </c>
      <c r="BD31" s="618">
        <f t="shared" si="12"/>
        <v>0.22223322828967501</v>
      </c>
      <c r="BE31" s="618">
        <f t="shared" si="12"/>
        <v>0.22223322828967501</v>
      </c>
      <c r="BF31" s="618">
        <f t="shared" si="12"/>
        <v>0.22223322828967501</v>
      </c>
      <c r="BG31" s="618">
        <f t="shared" si="12"/>
        <v>0.22223322828967501</v>
      </c>
      <c r="BH31" s="618">
        <f t="shared" si="12"/>
        <v>0.22223322828967501</v>
      </c>
      <c r="BI31" s="618">
        <f t="shared" si="12"/>
        <v>0.22223322828967501</v>
      </c>
    </row>
    <row r="32" spans="1:61" s="606" customFormat="1">
      <c r="A32" s="633" t="s">
        <v>184</v>
      </c>
      <c r="B32" s="632">
        <v>0.19500683909729499</v>
      </c>
      <c r="C32" s="632">
        <v>0.225795658283483</v>
      </c>
      <c r="D32" s="632">
        <v>0.21818997077859101</v>
      </c>
      <c r="E32" s="632">
        <v>0.21376519988182899</v>
      </c>
      <c r="F32" s="632">
        <v>0.211039966647662</v>
      </c>
      <c r="G32" s="632">
        <v>0.210542856336701</v>
      </c>
      <c r="H32" s="632">
        <v>0.21015163132466599</v>
      </c>
      <c r="I32" s="632">
        <v>0.210163961927363</v>
      </c>
      <c r="J32" s="632">
        <v>0.21067751414477801</v>
      </c>
      <c r="K32" s="632">
        <v>0.21679424846015799</v>
      </c>
      <c r="L32" s="632">
        <v>0.22273954697694101</v>
      </c>
      <c r="M32" s="632">
        <v>0.228908987983446</v>
      </c>
      <c r="N32" s="618">
        <f t="shared" ref="N32:BI32" si="13">+M32</f>
        <v>0.228908987983446</v>
      </c>
      <c r="O32" s="618">
        <f t="shared" si="13"/>
        <v>0.228908987983446</v>
      </c>
      <c r="P32" s="618">
        <f t="shared" si="13"/>
        <v>0.228908987983446</v>
      </c>
      <c r="Q32" s="618">
        <f t="shared" si="13"/>
        <v>0.228908987983446</v>
      </c>
      <c r="R32" s="618">
        <f t="shared" si="13"/>
        <v>0.228908987983446</v>
      </c>
      <c r="S32" s="618">
        <f t="shared" si="13"/>
        <v>0.228908987983446</v>
      </c>
      <c r="T32" s="618">
        <f t="shared" si="13"/>
        <v>0.228908987983446</v>
      </c>
      <c r="U32" s="618">
        <f t="shared" si="13"/>
        <v>0.228908987983446</v>
      </c>
      <c r="V32" s="618">
        <f t="shared" si="13"/>
        <v>0.228908987983446</v>
      </c>
      <c r="W32" s="618">
        <f t="shared" si="13"/>
        <v>0.228908987983446</v>
      </c>
      <c r="X32" s="618">
        <f t="shared" si="13"/>
        <v>0.228908987983446</v>
      </c>
      <c r="Y32" s="618">
        <f t="shared" si="13"/>
        <v>0.228908987983446</v>
      </c>
      <c r="Z32" s="618">
        <f t="shared" si="13"/>
        <v>0.228908987983446</v>
      </c>
      <c r="AA32" s="618">
        <f t="shared" si="13"/>
        <v>0.228908987983446</v>
      </c>
      <c r="AB32" s="618">
        <f t="shared" si="13"/>
        <v>0.228908987983446</v>
      </c>
      <c r="AC32" s="618">
        <f t="shared" si="13"/>
        <v>0.228908987983446</v>
      </c>
      <c r="AD32" s="618">
        <f t="shared" si="13"/>
        <v>0.228908987983446</v>
      </c>
      <c r="AE32" s="618">
        <f t="shared" si="13"/>
        <v>0.228908987983446</v>
      </c>
      <c r="AF32" s="618">
        <f t="shared" si="13"/>
        <v>0.228908987983446</v>
      </c>
      <c r="AG32" s="618">
        <f t="shared" si="13"/>
        <v>0.228908987983446</v>
      </c>
      <c r="AH32" s="618">
        <f t="shared" si="13"/>
        <v>0.228908987983446</v>
      </c>
      <c r="AI32" s="618">
        <f t="shared" si="13"/>
        <v>0.228908987983446</v>
      </c>
      <c r="AJ32" s="618">
        <f t="shared" si="13"/>
        <v>0.228908987983446</v>
      </c>
      <c r="AK32" s="618">
        <f t="shared" si="13"/>
        <v>0.228908987983446</v>
      </c>
      <c r="AL32" s="618">
        <f t="shared" si="13"/>
        <v>0.228908987983446</v>
      </c>
      <c r="AM32" s="618">
        <f t="shared" si="13"/>
        <v>0.228908987983446</v>
      </c>
      <c r="AN32" s="618">
        <f t="shared" si="13"/>
        <v>0.228908987983446</v>
      </c>
      <c r="AO32" s="618">
        <f t="shared" si="13"/>
        <v>0.228908987983446</v>
      </c>
      <c r="AP32" s="618">
        <f t="shared" si="13"/>
        <v>0.228908987983446</v>
      </c>
      <c r="AQ32" s="618">
        <f t="shared" si="13"/>
        <v>0.228908987983446</v>
      </c>
      <c r="AR32" s="618">
        <f t="shared" si="13"/>
        <v>0.228908987983446</v>
      </c>
      <c r="AS32" s="618">
        <f t="shared" si="13"/>
        <v>0.228908987983446</v>
      </c>
      <c r="AT32" s="618">
        <f t="shared" si="13"/>
        <v>0.228908987983446</v>
      </c>
      <c r="AU32" s="618">
        <f t="shared" si="13"/>
        <v>0.228908987983446</v>
      </c>
      <c r="AV32" s="618">
        <f t="shared" si="13"/>
        <v>0.228908987983446</v>
      </c>
      <c r="AW32" s="618">
        <f t="shared" si="13"/>
        <v>0.228908987983446</v>
      </c>
      <c r="AX32" s="618">
        <f t="shared" si="13"/>
        <v>0.228908987983446</v>
      </c>
      <c r="AY32" s="618">
        <f t="shared" si="13"/>
        <v>0.228908987983446</v>
      </c>
      <c r="AZ32" s="618">
        <f t="shared" si="13"/>
        <v>0.228908987983446</v>
      </c>
      <c r="BA32" s="618">
        <f t="shared" si="13"/>
        <v>0.228908987983446</v>
      </c>
      <c r="BB32" s="618">
        <f t="shared" si="13"/>
        <v>0.228908987983446</v>
      </c>
      <c r="BC32" s="618">
        <f t="shared" si="13"/>
        <v>0.228908987983446</v>
      </c>
      <c r="BD32" s="618">
        <f t="shared" si="13"/>
        <v>0.228908987983446</v>
      </c>
      <c r="BE32" s="618">
        <f t="shared" si="13"/>
        <v>0.228908987983446</v>
      </c>
      <c r="BF32" s="618">
        <f t="shared" si="13"/>
        <v>0.228908987983446</v>
      </c>
      <c r="BG32" s="618">
        <f t="shared" si="13"/>
        <v>0.228908987983446</v>
      </c>
      <c r="BH32" s="618">
        <f t="shared" si="13"/>
        <v>0.228908987983446</v>
      </c>
      <c r="BI32" s="618">
        <f t="shared" si="13"/>
        <v>0.228908987983446</v>
      </c>
    </row>
    <row r="33" spans="1:61" s="606" customFormat="1">
      <c r="A33" s="633" t="s">
        <v>185</v>
      </c>
      <c r="B33" s="632">
        <v>0.35708144186291402</v>
      </c>
      <c r="C33" s="632">
        <v>0.22676100751615899</v>
      </c>
      <c r="D33" s="632">
        <v>0.215164764810093</v>
      </c>
      <c r="E33" s="632">
        <v>0.207548734752249</v>
      </c>
      <c r="F33" s="632">
        <v>0.20327969271124499</v>
      </c>
      <c r="G33" s="632">
        <v>0.20375853404594901</v>
      </c>
      <c r="H33" s="632">
        <v>0.20342374466527399</v>
      </c>
      <c r="I33" s="632">
        <v>0.203342468471337</v>
      </c>
      <c r="J33" s="632">
        <v>0.203167302172725</v>
      </c>
      <c r="K33" s="632">
        <v>0.209220274920667</v>
      </c>
      <c r="L33" s="632">
        <v>0.21852011577296701</v>
      </c>
      <c r="M33" s="632">
        <v>0.213244343784246</v>
      </c>
      <c r="N33" s="618">
        <f t="shared" ref="N33:BI33" si="14">+M33</f>
        <v>0.213244343784246</v>
      </c>
      <c r="O33" s="618">
        <f t="shared" si="14"/>
        <v>0.213244343784246</v>
      </c>
      <c r="P33" s="618">
        <f t="shared" si="14"/>
        <v>0.213244343784246</v>
      </c>
      <c r="Q33" s="618">
        <f t="shared" si="14"/>
        <v>0.213244343784246</v>
      </c>
      <c r="R33" s="618">
        <f t="shared" si="14"/>
        <v>0.213244343784246</v>
      </c>
      <c r="S33" s="618">
        <f t="shared" si="14"/>
        <v>0.213244343784246</v>
      </c>
      <c r="T33" s="618">
        <f t="shared" si="14"/>
        <v>0.213244343784246</v>
      </c>
      <c r="U33" s="618">
        <f t="shared" si="14"/>
        <v>0.213244343784246</v>
      </c>
      <c r="V33" s="618">
        <f t="shared" si="14"/>
        <v>0.213244343784246</v>
      </c>
      <c r="W33" s="618">
        <f t="shared" si="14"/>
        <v>0.213244343784246</v>
      </c>
      <c r="X33" s="618">
        <f t="shared" si="14"/>
        <v>0.213244343784246</v>
      </c>
      <c r="Y33" s="618">
        <f t="shared" si="14"/>
        <v>0.213244343784246</v>
      </c>
      <c r="Z33" s="618">
        <f t="shared" si="14"/>
        <v>0.213244343784246</v>
      </c>
      <c r="AA33" s="618">
        <f t="shared" si="14"/>
        <v>0.213244343784246</v>
      </c>
      <c r="AB33" s="618">
        <f t="shared" si="14"/>
        <v>0.213244343784246</v>
      </c>
      <c r="AC33" s="618">
        <f t="shared" si="14"/>
        <v>0.213244343784246</v>
      </c>
      <c r="AD33" s="618">
        <f t="shared" si="14"/>
        <v>0.213244343784246</v>
      </c>
      <c r="AE33" s="618">
        <f t="shared" si="14"/>
        <v>0.213244343784246</v>
      </c>
      <c r="AF33" s="618">
        <f t="shared" si="14"/>
        <v>0.213244343784246</v>
      </c>
      <c r="AG33" s="618">
        <f t="shared" si="14"/>
        <v>0.213244343784246</v>
      </c>
      <c r="AH33" s="618">
        <f t="shared" si="14"/>
        <v>0.213244343784246</v>
      </c>
      <c r="AI33" s="618">
        <f t="shared" si="14"/>
        <v>0.213244343784246</v>
      </c>
      <c r="AJ33" s="618">
        <f t="shared" si="14"/>
        <v>0.213244343784246</v>
      </c>
      <c r="AK33" s="618">
        <f t="shared" si="14"/>
        <v>0.213244343784246</v>
      </c>
      <c r="AL33" s="618">
        <f t="shared" si="14"/>
        <v>0.213244343784246</v>
      </c>
      <c r="AM33" s="618">
        <f t="shared" si="14"/>
        <v>0.213244343784246</v>
      </c>
      <c r="AN33" s="618">
        <f t="shared" si="14"/>
        <v>0.213244343784246</v>
      </c>
      <c r="AO33" s="618">
        <f t="shared" si="14"/>
        <v>0.213244343784246</v>
      </c>
      <c r="AP33" s="618">
        <f t="shared" si="14"/>
        <v>0.213244343784246</v>
      </c>
      <c r="AQ33" s="618">
        <f t="shared" si="14"/>
        <v>0.213244343784246</v>
      </c>
      <c r="AR33" s="618">
        <f t="shared" si="14"/>
        <v>0.213244343784246</v>
      </c>
      <c r="AS33" s="618">
        <f t="shared" si="14"/>
        <v>0.213244343784246</v>
      </c>
      <c r="AT33" s="618">
        <f t="shared" si="14"/>
        <v>0.213244343784246</v>
      </c>
      <c r="AU33" s="618">
        <f t="shared" si="14"/>
        <v>0.213244343784246</v>
      </c>
      <c r="AV33" s="618">
        <f t="shared" si="14"/>
        <v>0.213244343784246</v>
      </c>
      <c r="AW33" s="618">
        <f t="shared" si="14"/>
        <v>0.213244343784246</v>
      </c>
      <c r="AX33" s="618">
        <f t="shared" si="14"/>
        <v>0.213244343784246</v>
      </c>
      <c r="AY33" s="618">
        <f t="shared" si="14"/>
        <v>0.213244343784246</v>
      </c>
      <c r="AZ33" s="618">
        <f t="shared" si="14"/>
        <v>0.213244343784246</v>
      </c>
      <c r="BA33" s="618">
        <f t="shared" si="14"/>
        <v>0.213244343784246</v>
      </c>
      <c r="BB33" s="618">
        <f t="shared" si="14"/>
        <v>0.213244343784246</v>
      </c>
      <c r="BC33" s="618">
        <f t="shared" si="14"/>
        <v>0.213244343784246</v>
      </c>
      <c r="BD33" s="618">
        <f t="shared" si="14"/>
        <v>0.213244343784246</v>
      </c>
      <c r="BE33" s="618">
        <f t="shared" si="14"/>
        <v>0.213244343784246</v>
      </c>
      <c r="BF33" s="618">
        <f t="shared" si="14"/>
        <v>0.213244343784246</v>
      </c>
      <c r="BG33" s="618">
        <f t="shared" si="14"/>
        <v>0.213244343784246</v>
      </c>
      <c r="BH33" s="618">
        <f t="shared" si="14"/>
        <v>0.213244343784246</v>
      </c>
      <c r="BI33" s="618">
        <f t="shared" si="14"/>
        <v>0.213244343784246</v>
      </c>
    </row>
    <row r="34" spans="1:61" s="606" customFormat="1">
      <c r="A34" s="633" t="s">
        <v>186</v>
      </c>
      <c r="B34" s="632">
        <v>0.29484648547194497</v>
      </c>
      <c r="C34" s="632">
        <v>0.26865630507701299</v>
      </c>
      <c r="D34" s="632">
        <v>0.25373354159377998</v>
      </c>
      <c r="E34" s="632">
        <v>0.24344426015069301</v>
      </c>
      <c r="F34" s="632">
        <v>0.23218356885139399</v>
      </c>
      <c r="G34" s="632">
        <v>0.22645882046122301</v>
      </c>
      <c r="H34" s="632">
        <v>0.225263279432489</v>
      </c>
      <c r="I34" s="632">
        <v>0.224542071129882</v>
      </c>
      <c r="J34" s="632">
        <v>0.22439286463993999</v>
      </c>
      <c r="K34" s="632">
        <v>0.22474462158787201</v>
      </c>
      <c r="L34" s="632">
        <v>0.22572862074328501</v>
      </c>
      <c r="M34" s="632">
        <v>0.22819109400760601</v>
      </c>
      <c r="N34" s="618">
        <f t="shared" ref="N34:BI34" si="15">+M34</f>
        <v>0.22819109400760601</v>
      </c>
      <c r="O34" s="618">
        <f t="shared" si="15"/>
        <v>0.22819109400760601</v>
      </c>
      <c r="P34" s="618">
        <f t="shared" si="15"/>
        <v>0.22819109400760601</v>
      </c>
      <c r="Q34" s="618">
        <f t="shared" si="15"/>
        <v>0.22819109400760601</v>
      </c>
      <c r="R34" s="618">
        <f t="shared" si="15"/>
        <v>0.22819109400760601</v>
      </c>
      <c r="S34" s="618">
        <f t="shared" si="15"/>
        <v>0.22819109400760601</v>
      </c>
      <c r="T34" s="618">
        <f t="shared" si="15"/>
        <v>0.22819109400760601</v>
      </c>
      <c r="U34" s="618">
        <f t="shared" si="15"/>
        <v>0.22819109400760601</v>
      </c>
      <c r="V34" s="618">
        <f t="shared" si="15"/>
        <v>0.22819109400760601</v>
      </c>
      <c r="W34" s="618">
        <f t="shared" si="15"/>
        <v>0.22819109400760601</v>
      </c>
      <c r="X34" s="618">
        <f t="shared" si="15"/>
        <v>0.22819109400760601</v>
      </c>
      <c r="Y34" s="618">
        <f t="shared" si="15"/>
        <v>0.22819109400760601</v>
      </c>
      <c r="Z34" s="618">
        <f t="shared" si="15"/>
        <v>0.22819109400760601</v>
      </c>
      <c r="AA34" s="618">
        <f t="shared" si="15"/>
        <v>0.22819109400760601</v>
      </c>
      <c r="AB34" s="618">
        <f t="shared" si="15"/>
        <v>0.22819109400760601</v>
      </c>
      <c r="AC34" s="618">
        <f t="shared" si="15"/>
        <v>0.22819109400760601</v>
      </c>
      <c r="AD34" s="618">
        <f t="shared" si="15"/>
        <v>0.22819109400760601</v>
      </c>
      <c r="AE34" s="618">
        <f t="shared" si="15"/>
        <v>0.22819109400760601</v>
      </c>
      <c r="AF34" s="618">
        <f t="shared" si="15"/>
        <v>0.22819109400760601</v>
      </c>
      <c r="AG34" s="618">
        <f t="shared" si="15"/>
        <v>0.22819109400760601</v>
      </c>
      <c r="AH34" s="618">
        <f t="shared" si="15"/>
        <v>0.22819109400760601</v>
      </c>
      <c r="AI34" s="618">
        <f t="shared" si="15"/>
        <v>0.22819109400760601</v>
      </c>
      <c r="AJ34" s="618">
        <f t="shared" si="15"/>
        <v>0.22819109400760601</v>
      </c>
      <c r="AK34" s="618">
        <f t="shared" si="15"/>
        <v>0.22819109400760601</v>
      </c>
      <c r="AL34" s="618">
        <f t="shared" si="15"/>
        <v>0.22819109400760601</v>
      </c>
      <c r="AM34" s="618">
        <f t="shared" si="15"/>
        <v>0.22819109400760601</v>
      </c>
      <c r="AN34" s="618">
        <f t="shared" si="15"/>
        <v>0.22819109400760601</v>
      </c>
      <c r="AO34" s="618">
        <f t="shared" si="15"/>
        <v>0.22819109400760601</v>
      </c>
      <c r="AP34" s="618">
        <f t="shared" si="15"/>
        <v>0.22819109400760601</v>
      </c>
      <c r="AQ34" s="618">
        <f t="shared" si="15"/>
        <v>0.22819109400760601</v>
      </c>
      <c r="AR34" s="618">
        <f t="shared" si="15"/>
        <v>0.22819109400760601</v>
      </c>
      <c r="AS34" s="618">
        <f t="shared" si="15"/>
        <v>0.22819109400760601</v>
      </c>
      <c r="AT34" s="618">
        <f t="shared" si="15"/>
        <v>0.22819109400760601</v>
      </c>
      <c r="AU34" s="618">
        <f t="shared" si="15"/>
        <v>0.22819109400760601</v>
      </c>
      <c r="AV34" s="618">
        <f t="shared" si="15"/>
        <v>0.22819109400760601</v>
      </c>
      <c r="AW34" s="618">
        <f t="shared" si="15"/>
        <v>0.22819109400760601</v>
      </c>
      <c r="AX34" s="618">
        <f t="shared" si="15"/>
        <v>0.22819109400760601</v>
      </c>
      <c r="AY34" s="618">
        <f t="shared" si="15"/>
        <v>0.22819109400760601</v>
      </c>
      <c r="AZ34" s="618">
        <f t="shared" si="15"/>
        <v>0.22819109400760601</v>
      </c>
      <c r="BA34" s="618">
        <f t="shared" si="15"/>
        <v>0.22819109400760601</v>
      </c>
      <c r="BB34" s="618">
        <f t="shared" si="15"/>
        <v>0.22819109400760601</v>
      </c>
      <c r="BC34" s="618">
        <f t="shared" si="15"/>
        <v>0.22819109400760601</v>
      </c>
      <c r="BD34" s="618">
        <f t="shared" si="15"/>
        <v>0.22819109400760601</v>
      </c>
      <c r="BE34" s="618">
        <f t="shared" si="15"/>
        <v>0.22819109400760601</v>
      </c>
      <c r="BF34" s="618">
        <f t="shared" si="15"/>
        <v>0.22819109400760601</v>
      </c>
      <c r="BG34" s="618">
        <f t="shared" si="15"/>
        <v>0.22819109400760601</v>
      </c>
      <c r="BH34" s="618">
        <f t="shared" si="15"/>
        <v>0.22819109400760601</v>
      </c>
      <c r="BI34" s="618">
        <f t="shared" si="15"/>
        <v>0.22819109400760601</v>
      </c>
    </row>
    <row r="35" spans="1:61" s="606" customFormat="1">
      <c r="A35" s="633" t="s">
        <v>187</v>
      </c>
      <c r="B35" s="632">
        <v>0.25700191079110402</v>
      </c>
      <c r="C35" s="632">
        <v>0.250152331220026</v>
      </c>
      <c r="D35" s="632">
        <v>0.239121677326608</v>
      </c>
      <c r="E35" s="632">
        <v>0.23072693070317701</v>
      </c>
      <c r="F35" s="632">
        <v>0.22098172984734499</v>
      </c>
      <c r="G35" s="632">
        <v>0.217628840504247</v>
      </c>
      <c r="H35" s="632">
        <v>0.218454206857571</v>
      </c>
      <c r="I35" s="632">
        <v>0.21955433741057001</v>
      </c>
      <c r="J35" s="632">
        <v>0.22101455180104701</v>
      </c>
      <c r="K35" s="632">
        <v>0.215862290931811</v>
      </c>
      <c r="L35" s="632">
        <v>0.209426965128271</v>
      </c>
      <c r="M35" s="632">
        <v>0.218755188294983</v>
      </c>
      <c r="N35" s="618">
        <f t="shared" ref="N35:BI35" si="16">+M35</f>
        <v>0.218755188294983</v>
      </c>
      <c r="O35" s="618">
        <f t="shared" si="16"/>
        <v>0.218755188294983</v>
      </c>
      <c r="P35" s="618">
        <f t="shared" si="16"/>
        <v>0.218755188294983</v>
      </c>
      <c r="Q35" s="618">
        <f t="shared" si="16"/>
        <v>0.218755188294983</v>
      </c>
      <c r="R35" s="618">
        <f t="shared" si="16"/>
        <v>0.218755188294983</v>
      </c>
      <c r="S35" s="618">
        <f t="shared" si="16"/>
        <v>0.218755188294983</v>
      </c>
      <c r="T35" s="618">
        <f t="shared" si="16"/>
        <v>0.218755188294983</v>
      </c>
      <c r="U35" s="618">
        <f t="shared" si="16"/>
        <v>0.218755188294983</v>
      </c>
      <c r="V35" s="618">
        <f t="shared" si="16"/>
        <v>0.218755188294983</v>
      </c>
      <c r="W35" s="618">
        <f t="shared" si="16"/>
        <v>0.218755188294983</v>
      </c>
      <c r="X35" s="618">
        <f t="shared" si="16"/>
        <v>0.218755188294983</v>
      </c>
      <c r="Y35" s="618">
        <f t="shared" si="16"/>
        <v>0.218755188294983</v>
      </c>
      <c r="Z35" s="618">
        <f t="shared" si="16"/>
        <v>0.218755188294983</v>
      </c>
      <c r="AA35" s="618">
        <f t="shared" si="16"/>
        <v>0.218755188294983</v>
      </c>
      <c r="AB35" s="618">
        <f t="shared" si="16"/>
        <v>0.218755188294983</v>
      </c>
      <c r="AC35" s="618">
        <f t="shared" si="16"/>
        <v>0.218755188294983</v>
      </c>
      <c r="AD35" s="618">
        <f t="shared" si="16"/>
        <v>0.218755188294983</v>
      </c>
      <c r="AE35" s="618">
        <f t="shared" si="16"/>
        <v>0.218755188294983</v>
      </c>
      <c r="AF35" s="618">
        <f t="shared" si="16"/>
        <v>0.218755188294983</v>
      </c>
      <c r="AG35" s="618">
        <f t="shared" si="16"/>
        <v>0.218755188294983</v>
      </c>
      <c r="AH35" s="618">
        <f t="shared" si="16"/>
        <v>0.218755188294983</v>
      </c>
      <c r="AI35" s="618">
        <f t="shared" si="16"/>
        <v>0.218755188294983</v>
      </c>
      <c r="AJ35" s="618">
        <f t="shared" si="16"/>
        <v>0.218755188294983</v>
      </c>
      <c r="AK35" s="618">
        <f t="shared" si="16"/>
        <v>0.218755188294983</v>
      </c>
      <c r="AL35" s="618">
        <f t="shared" si="16"/>
        <v>0.218755188294983</v>
      </c>
      <c r="AM35" s="618">
        <f t="shared" si="16"/>
        <v>0.218755188294983</v>
      </c>
      <c r="AN35" s="618">
        <f t="shared" si="16"/>
        <v>0.218755188294983</v>
      </c>
      <c r="AO35" s="618">
        <f t="shared" si="16"/>
        <v>0.218755188294983</v>
      </c>
      <c r="AP35" s="618">
        <f t="shared" si="16"/>
        <v>0.218755188294983</v>
      </c>
      <c r="AQ35" s="618">
        <f t="shared" si="16"/>
        <v>0.218755188294983</v>
      </c>
      <c r="AR35" s="618">
        <f t="shared" si="16"/>
        <v>0.218755188294983</v>
      </c>
      <c r="AS35" s="618">
        <f t="shared" si="16"/>
        <v>0.218755188294983</v>
      </c>
      <c r="AT35" s="618">
        <f t="shared" si="16"/>
        <v>0.218755188294983</v>
      </c>
      <c r="AU35" s="618">
        <f t="shared" si="16"/>
        <v>0.218755188294983</v>
      </c>
      <c r="AV35" s="618">
        <f t="shared" si="16"/>
        <v>0.218755188294983</v>
      </c>
      <c r="AW35" s="618">
        <f t="shared" si="16"/>
        <v>0.218755188294983</v>
      </c>
      <c r="AX35" s="618">
        <f t="shared" si="16"/>
        <v>0.218755188294983</v>
      </c>
      <c r="AY35" s="618">
        <f t="shared" si="16"/>
        <v>0.218755188294983</v>
      </c>
      <c r="AZ35" s="618">
        <f t="shared" si="16"/>
        <v>0.218755188294983</v>
      </c>
      <c r="BA35" s="618">
        <f t="shared" si="16"/>
        <v>0.218755188294983</v>
      </c>
      <c r="BB35" s="618">
        <f t="shared" si="16"/>
        <v>0.218755188294983</v>
      </c>
      <c r="BC35" s="618">
        <f t="shared" si="16"/>
        <v>0.218755188294983</v>
      </c>
      <c r="BD35" s="618">
        <f t="shared" si="16"/>
        <v>0.218755188294983</v>
      </c>
      <c r="BE35" s="618">
        <f t="shared" si="16"/>
        <v>0.218755188294983</v>
      </c>
      <c r="BF35" s="618">
        <f t="shared" si="16"/>
        <v>0.218755188294983</v>
      </c>
      <c r="BG35" s="618">
        <f t="shared" si="16"/>
        <v>0.218755188294983</v>
      </c>
      <c r="BH35" s="618">
        <f t="shared" si="16"/>
        <v>0.218755188294983</v>
      </c>
      <c r="BI35" s="618">
        <f t="shared" si="16"/>
        <v>0.218755188294983</v>
      </c>
    </row>
    <row r="36" spans="1:61" s="606" customFormat="1">
      <c r="A36" s="633" t="s">
        <v>188</v>
      </c>
      <c r="B36" s="632">
        <v>0.29788860940944301</v>
      </c>
      <c r="C36" s="632">
        <v>0.30359077514848798</v>
      </c>
      <c r="D36" s="632">
        <v>0.28874202541933203</v>
      </c>
      <c r="E36" s="632">
        <v>0.27593629358162503</v>
      </c>
      <c r="F36" s="632">
        <v>0.25613280450558501</v>
      </c>
      <c r="G36" s="632">
        <v>0.24401481496786101</v>
      </c>
      <c r="H36" s="632">
        <v>0.242565811339296</v>
      </c>
      <c r="I36" s="632">
        <v>0.24152833799787099</v>
      </c>
      <c r="J36" s="632">
        <v>0.24092324736913101</v>
      </c>
      <c r="K36" s="632">
        <v>0.23202158681601701</v>
      </c>
      <c r="L36" s="632">
        <v>0.22490582720354099</v>
      </c>
      <c r="M36" s="632">
        <v>0.223782317728353</v>
      </c>
      <c r="N36" s="618">
        <f t="shared" ref="N36:BI36" si="17">+M36</f>
        <v>0.223782317728353</v>
      </c>
      <c r="O36" s="618">
        <f t="shared" si="17"/>
        <v>0.223782317728353</v>
      </c>
      <c r="P36" s="618">
        <f t="shared" si="17"/>
        <v>0.223782317728353</v>
      </c>
      <c r="Q36" s="618">
        <f t="shared" si="17"/>
        <v>0.223782317728353</v>
      </c>
      <c r="R36" s="618">
        <f t="shared" si="17"/>
        <v>0.223782317728353</v>
      </c>
      <c r="S36" s="618">
        <f t="shared" si="17"/>
        <v>0.223782317728353</v>
      </c>
      <c r="T36" s="618">
        <f t="shared" si="17"/>
        <v>0.223782317728353</v>
      </c>
      <c r="U36" s="618">
        <f t="shared" si="17"/>
        <v>0.223782317728353</v>
      </c>
      <c r="V36" s="618">
        <f t="shared" si="17"/>
        <v>0.223782317728353</v>
      </c>
      <c r="W36" s="618">
        <f t="shared" si="17"/>
        <v>0.223782317728353</v>
      </c>
      <c r="X36" s="618">
        <f t="shared" si="17"/>
        <v>0.223782317728353</v>
      </c>
      <c r="Y36" s="618">
        <f t="shared" si="17"/>
        <v>0.223782317728353</v>
      </c>
      <c r="Z36" s="618">
        <f t="shared" si="17"/>
        <v>0.223782317728353</v>
      </c>
      <c r="AA36" s="618">
        <f t="shared" si="17"/>
        <v>0.223782317728353</v>
      </c>
      <c r="AB36" s="618">
        <f t="shared" si="17"/>
        <v>0.223782317728353</v>
      </c>
      <c r="AC36" s="618">
        <f t="shared" si="17"/>
        <v>0.223782317728353</v>
      </c>
      <c r="AD36" s="618">
        <f t="shared" si="17"/>
        <v>0.223782317728353</v>
      </c>
      <c r="AE36" s="618">
        <f t="shared" si="17"/>
        <v>0.223782317728353</v>
      </c>
      <c r="AF36" s="618">
        <f t="shared" si="17"/>
        <v>0.223782317728353</v>
      </c>
      <c r="AG36" s="618">
        <f t="shared" si="17"/>
        <v>0.223782317728353</v>
      </c>
      <c r="AH36" s="618">
        <f t="shared" si="17"/>
        <v>0.223782317728353</v>
      </c>
      <c r="AI36" s="618">
        <f t="shared" si="17"/>
        <v>0.223782317728353</v>
      </c>
      <c r="AJ36" s="618">
        <f t="shared" si="17"/>
        <v>0.223782317728353</v>
      </c>
      <c r="AK36" s="618">
        <f t="shared" si="17"/>
        <v>0.223782317728353</v>
      </c>
      <c r="AL36" s="618">
        <f t="shared" si="17"/>
        <v>0.223782317728353</v>
      </c>
      <c r="AM36" s="618">
        <f t="shared" si="17"/>
        <v>0.223782317728353</v>
      </c>
      <c r="AN36" s="618">
        <f t="shared" si="17"/>
        <v>0.223782317728353</v>
      </c>
      <c r="AO36" s="618">
        <f t="shared" si="17"/>
        <v>0.223782317728353</v>
      </c>
      <c r="AP36" s="618">
        <f t="shared" si="17"/>
        <v>0.223782317728353</v>
      </c>
      <c r="AQ36" s="618">
        <f t="shared" si="17"/>
        <v>0.223782317728353</v>
      </c>
      <c r="AR36" s="618">
        <f t="shared" si="17"/>
        <v>0.223782317728353</v>
      </c>
      <c r="AS36" s="618">
        <f t="shared" si="17"/>
        <v>0.223782317728353</v>
      </c>
      <c r="AT36" s="618">
        <f t="shared" si="17"/>
        <v>0.223782317728353</v>
      </c>
      <c r="AU36" s="618">
        <f t="shared" si="17"/>
        <v>0.223782317728353</v>
      </c>
      <c r="AV36" s="618">
        <f t="shared" si="17"/>
        <v>0.223782317728353</v>
      </c>
      <c r="AW36" s="618">
        <f t="shared" si="17"/>
        <v>0.223782317728353</v>
      </c>
      <c r="AX36" s="618">
        <f t="shared" si="17"/>
        <v>0.223782317728353</v>
      </c>
      <c r="AY36" s="618">
        <f t="shared" si="17"/>
        <v>0.223782317728353</v>
      </c>
      <c r="AZ36" s="618">
        <f t="shared" si="17"/>
        <v>0.223782317728353</v>
      </c>
      <c r="BA36" s="618">
        <f t="shared" si="17"/>
        <v>0.223782317728353</v>
      </c>
      <c r="BB36" s="618">
        <f t="shared" si="17"/>
        <v>0.223782317728353</v>
      </c>
      <c r="BC36" s="618">
        <f t="shared" si="17"/>
        <v>0.223782317728353</v>
      </c>
      <c r="BD36" s="618">
        <f t="shared" si="17"/>
        <v>0.223782317728353</v>
      </c>
      <c r="BE36" s="618">
        <f t="shared" si="17"/>
        <v>0.223782317728353</v>
      </c>
      <c r="BF36" s="618">
        <f t="shared" si="17"/>
        <v>0.223782317728353</v>
      </c>
      <c r="BG36" s="618">
        <f t="shared" si="17"/>
        <v>0.223782317728353</v>
      </c>
      <c r="BH36" s="618">
        <f t="shared" si="17"/>
        <v>0.223782317728353</v>
      </c>
      <c r="BI36" s="618">
        <f t="shared" si="17"/>
        <v>0.223782317728353</v>
      </c>
    </row>
    <row r="37" spans="1:61" s="606" customFormat="1">
      <c r="A37" s="633" t="s">
        <v>189</v>
      </c>
      <c r="B37" s="632">
        <v>0.23570388608045501</v>
      </c>
      <c r="C37" s="632">
        <v>0.237909020695592</v>
      </c>
      <c r="D37" s="632">
        <v>0.22912270211317901</v>
      </c>
      <c r="E37" s="632">
        <v>0.22069701683869999</v>
      </c>
      <c r="F37" s="632">
        <v>0.21416107983063601</v>
      </c>
      <c r="G37" s="632">
        <v>0.212720817892221</v>
      </c>
      <c r="H37" s="632">
        <v>0.21309603865646101</v>
      </c>
      <c r="I37" s="632">
        <v>0.21378594238336601</v>
      </c>
      <c r="J37" s="632">
        <v>0.21491052039196401</v>
      </c>
      <c r="K37" s="632">
        <v>0.21680028128984299</v>
      </c>
      <c r="L37" s="632">
        <v>0.217645567933547</v>
      </c>
      <c r="M37" s="632">
        <v>0.226187871702172</v>
      </c>
      <c r="N37" s="618">
        <f t="shared" ref="N37:BI37" si="18">+M37</f>
        <v>0.226187871702172</v>
      </c>
      <c r="O37" s="618">
        <f t="shared" si="18"/>
        <v>0.226187871702172</v>
      </c>
      <c r="P37" s="618">
        <f t="shared" si="18"/>
        <v>0.226187871702172</v>
      </c>
      <c r="Q37" s="618">
        <f t="shared" si="18"/>
        <v>0.226187871702172</v>
      </c>
      <c r="R37" s="618">
        <f t="shared" si="18"/>
        <v>0.226187871702172</v>
      </c>
      <c r="S37" s="618">
        <f t="shared" si="18"/>
        <v>0.226187871702172</v>
      </c>
      <c r="T37" s="618">
        <f t="shared" si="18"/>
        <v>0.226187871702172</v>
      </c>
      <c r="U37" s="618">
        <f t="shared" si="18"/>
        <v>0.226187871702172</v>
      </c>
      <c r="V37" s="618">
        <f t="shared" si="18"/>
        <v>0.226187871702172</v>
      </c>
      <c r="W37" s="618">
        <f t="shared" si="18"/>
        <v>0.226187871702172</v>
      </c>
      <c r="X37" s="618">
        <f t="shared" si="18"/>
        <v>0.226187871702172</v>
      </c>
      <c r="Y37" s="618">
        <f t="shared" si="18"/>
        <v>0.226187871702172</v>
      </c>
      <c r="Z37" s="618">
        <f t="shared" si="18"/>
        <v>0.226187871702172</v>
      </c>
      <c r="AA37" s="618">
        <f t="shared" si="18"/>
        <v>0.226187871702172</v>
      </c>
      <c r="AB37" s="618">
        <f t="shared" si="18"/>
        <v>0.226187871702172</v>
      </c>
      <c r="AC37" s="618">
        <f t="shared" si="18"/>
        <v>0.226187871702172</v>
      </c>
      <c r="AD37" s="618">
        <f t="shared" si="18"/>
        <v>0.226187871702172</v>
      </c>
      <c r="AE37" s="618">
        <f t="shared" si="18"/>
        <v>0.226187871702172</v>
      </c>
      <c r="AF37" s="618">
        <f t="shared" si="18"/>
        <v>0.226187871702172</v>
      </c>
      <c r="AG37" s="618">
        <f t="shared" si="18"/>
        <v>0.226187871702172</v>
      </c>
      <c r="AH37" s="618">
        <f t="shared" si="18"/>
        <v>0.226187871702172</v>
      </c>
      <c r="AI37" s="618">
        <f t="shared" si="18"/>
        <v>0.226187871702172</v>
      </c>
      <c r="AJ37" s="618">
        <f t="shared" si="18"/>
        <v>0.226187871702172</v>
      </c>
      <c r="AK37" s="618">
        <f t="shared" si="18"/>
        <v>0.226187871702172</v>
      </c>
      <c r="AL37" s="618">
        <f t="shared" si="18"/>
        <v>0.226187871702172</v>
      </c>
      <c r="AM37" s="618">
        <f t="shared" si="18"/>
        <v>0.226187871702172</v>
      </c>
      <c r="AN37" s="618">
        <f t="shared" si="18"/>
        <v>0.226187871702172</v>
      </c>
      <c r="AO37" s="618">
        <f t="shared" si="18"/>
        <v>0.226187871702172</v>
      </c>
      <c r="AP37" s="618">
        <f t="shared" si="18"/>
        <v>0.226187871702172</v>
      </c>
      <c r="AQ37" s="618">
        <f t="shared" si="18"/>
        <v>0.226187871702172</v>
      </c>
      <c r="AR37" s="618">
        <f t="shared" si="18"/>
        <v>0.226187871702172</v>
      </c>
      <c r="AS37" s="618">
        <f t="shared" si="18"/>
        <v>0.226187871702172</v>
      </c>
      <c r="AT37" s="618">
        <f t="shared" si="18"/>
        <v>0.226187871702172</v>
      </c>
      <c r="AU37" s="618">
        <f t="shared" si="18"/>
        <v>0.226187871702172</v>
      </c>
      <c r="AV37" s="618">
        <f t="shared" si="18"/>
        <v>0.226187871702172</v>
      </c>
      <c r="AW37" s="618">
        <f t="shared" si="18"/>
        <v>0.226187871702172</v>
      </c>
      <c r="AX37" s="618">
        <f t="shared" si="18"/>
        <v>0.226187871702172</v>
      </c>
      <c r="AY37" s="618">
        <f t="shared" si="18"/>
        <v>0.226187871702172</v>
      </c>
      <c r="AZ37" s="618">
        <f t="shared" si="18"/>
        <v>0.226187871702172</v>
      </c>
      <c r="BA37" s="618">
        <f t="shared" si="18"/>
        <v>0.226187871702172</v>
      </c>
      <c r="BB37" s="618">
        <f t="shared" si="18"/>
        <v>0.226187871702172</v>
      </c>
      <c r="BC37" s="618">
        <f t="shared" si="18"/>
        <v>0.226187871702172</v>
      </c>
      <c r="BD37" s="618">
        <f t="shared" si="18"/>
        <v>0.226187871702172</v>
      </c>
      <c r="BE37" s="618">
        <f t="shared" si="18"/>
        <v>0.226187871702172</v>
      </c>
      <c r="BF37" s="618">
        <f t="shared" si="18"/>
        <v>0.226187871702172</v>
      </c>
      <c r="BG37" s="618">
        <f t="shared" si="18"/>
        <v>0.226187871702172</v>
      </c>
      <c r="BH37" s="618">
        <f t="shared" si="18"/>
        <v>0.226187871702172</v>
      </c>
      <c r="BI37" s="618">
        <f t="shared" si="18"/>
        <v>0.226187871702172</v>
      </c>
    </row>
    <row r="38" spans="1:61" s="606" customFormat="1">
      <c r="A38" s="633" t="s">
        <v>190</v>
      </c>
      <c r="B38" s="632">
        <v>0.186908552540268</v>
      </c>
      <c r="C38" s="632">
        <v>0.20306631580236401</v>
      </c>
      <c r="D38" s="632">
        <v>0.19794957414301101</v>
      </c>
      <c r="E38" s="632">
        <v>0.19302617707505701</v>
      </c>
      <c r="F38" s="632">
        <v>0.18994991789169799</v>
      </c>
      <c r="G38" s="632">
        <v>0.189345980397428</v>
      </c>
      <c r="H38" s="632">
        <v>0.191023411692294</v>
      </c>
      <c r="I38" s="632">
        <v>0.19285651886478999</v>
      </c>
      <c r="J38" s="632">
        <v>0.19479924961361</v>
      </c>
      <c r="K38" s="632">
        <v>0.20167915075617199</v>
      </c>
      <c r="L38" s="632">
        <v>0.207707160721917</v>
      </c>
      <c r="M38" s="632">
        <v>0.21691090060939</v>
      </c>
      <c r="N38" s="618">
        <f t="shared" ref="N38:BI38" si="19">+M38</f>
        <v>0.21691090060939</v>
      </c>
      <c r="O38" s="618">
        <f t="shared" si="19"/>
        <v>0.21691090060939</v>
      </c>
      <c r="P38" s="618">
        <f t="shared" si="19"/>
        <v>0.21691090060939</v>
      </c>
      <c r="Q38" s="618">
        <f t="shared" si="19"/>
        <v>0.21691090060939</v>
      </c>
      <c r="R38" s="618">
        <f t="shared" si="19"/>
        <v>0.21691090060939</v>
      </c>
      <c r="S38" s="618">
        <f t="shared" si="19"/>
        <v>0.21691090060939</v>
      </c>
      <c r="T38" s="618">
        <f t="shared" si="19"/>
        <v>0.21691090060939</v>
      </c>
      <c r="U38" s="618">
        <f t="shared" si="19"/>
        <v>0.21691090060939</v>
      </c>
      <c r="V38" s="618">
        <f t="shared" si="19"/>
        <v>0.21691090060939</v>
      </c>
      <c r="W38" s="618">
        <f t="shared" si="19"/>
        <v>0.21691090060939</v>
      </c>
      <c r="X38" s="618">
        <f t="shared" si="19"/>
        <v>0.21691090060939</v>
      </c>
      <c r="Y38" s="618">
        <f t="shared" si="19"/>
        <v>0.21691090060939</v>
      </c>
      <c r="Z38" s="618">
        <f t="shared" si="19"/>
        <v>0.21691090060939</v>
      </c>
      <c r="AA38" s="618">
        <f t="shared" si="19"/>
        <v>0.21691090060939</v>
      </c>
      <c r="AB38" s="618">
        <f t="shared" si="19"/>
        <v>0.21691090060939</v>
      </c>
      <c r="AC38" s="618">
        <f t="shared" si="19"/>
        <v>0.21691090060939</v>
      </c>
      <c r="AD38" s="618">
        <f t="shared" si="19"/>
        <v>0.21691090060939</v>
      </c>
      <c r="AE38" s="618">
        <f t="shared" si="19"/>
        <v>0.21691090060939</v>
      </c>
      <c r="AF38" s="618">
        <f t="shared" si="19"/>
        <v>0.21691090060939</v>
      </c>
      <c r="AG38" s="618">
        <f t="shared" si="19"/>
        <v>0.21691090060939</v>
      </c>
      <c r="AH38" s="618">
        <f t="shared" si="19"/>
        <v>0.21691090060939</v>
      </c>
      <c r="AI38" s="618">
        <f t="shared" si="19"/>
        <v>0.21691090060939</v>
      </c>
      <c r="AJ38" s="618">
        <f t="shared" si="19"/>
        <v>0.21691090060939</v>
      </c>
      <c r="AK38" s="618">
        <f t="shared" si="19"/>
        <v>0.21691090060939</v>
      </c>
      <c r="AL38" s="618">
        <f t="shared" si="19"/>
        <v>0.21691090060939</v>
      </c>
      <c r="AM38" s="618">
        <f t="shared" si="19"/>
        <v>0.21691090060939</v>
      </c>
      <c r="AN38" s="618">
        <f t="shared" si="19"/>
        <v>0.21691090060939</v>
      </c>
      <c r="AO38" s="618">
        <f t="shared" si="19"/>
        <v>0.21691090060939</v>
      </c>
      <c r="AP38" s="618">
        <f t="shared" si="19"/>
        <v>0.21691090060939</v>
      </c>
      <c r="AQ38" s="618">
        <f t="shared" si="19"/>
        <v>0.21691090060939</v>
      </c>
      <c r="AR38" s="618">
        <f t="shared" si="19"/>
        <v>0.21691090060939</v>
      </c>
      <c r="AS38" s="618">
        <f t="shared" si="19"/>
        <v>0.21691090060939</v>
      </c>
      <c r="AT38" s="618">
        <f t="shared" si="19"/>
        <v>0.21691090060939</v>
      </c>
      <c r="AU38" s="618">
        <f t="shared" si="19"/>
        <v>0.21691090060939</v>
      </c>
      <c r="AV38" s="618">
        <f t="shared" si="19"/>
        <v>0.21691090060939</v>
      </c>
      <c r="AW38" s="618">
        <f t="shared" si="19"/>
        <v>0.21691090060939</v>
      </c>
      <c r="AX38" s="618">
        <f t="shared" si="19"/>
        <v>0.21691090060939</v>
      </c>
      <c r="AY38" s="618">
        <f t="shared" si="19"/>
        <v>0.21691090060939</v>
      </c>
      <c r="AZ38" s="618">
        <f t="shared" si="19"/>
        <v>0.21691090060939</v>
      </c>
      <c r="BA38" s="618">
        <f t="shared" si="19"/>
        <v>0.21691090060939</v>
      </c>
      <c r="BB38" s="618">
        <f t="shared" si="19"/>
        <v>0.21691090060939</v>
      </c>
      <c r="BC38" s="618">
        <f t="shared" si="19"/>
        <v>0.21691090060939</v>
      </c>
      <c r="BD38" s="618">
        <f t="shared" si="19"/>
        <v>0.21691090060939</v>
      </c>
      <c r="BE38" s="618">
        <f t="shared" si="19"/>
        <v>0.21691090060939</v>
      </c>
      <c r="BF38" s="618">
        <f t="shared" si="19"/>
        <v>0.21691090060939</v>
      </c>
      <c r="BG38" s="618">
        <f t="shared" si="19"/>
        <v>0.21691090060939</v>
      </c>
      <c r="BH38" s="618">
        <f t="shared" si="19"/>
        <v>0.21691090060939</v>
      </c>
      <c r="BI38" s="618">
        <f t="shared" si="19"/>
        <v>0.21691090060939</v>
      </c>
    </row>
    <row r="39" spans="1:61" s="606" customFormat="1">
      <c r="A39" s="633" t="s">
        <v>191</v>
      </c>
      <c r="B39" s="632">
        <v>0.240906778742811</v>
      </c>
      <c r="C39" s="632">
        <v>0.27878900739472701</v>
      </c>
      <c r="D39" s="632">
        <v>0.26593412796489801</v>
      </c>
      <c r="E39" s="632">
        <v>0.25432500497917598</v>
      </c>
      <c r="F39" s="632">
        <v>0.241421144050666</v>
      </c>
      <c r="G39" s="632">
        <v>0.23453135050311699</v>
      </c>
      <c r="H39" s="632">
        <v>0.232951986670903</v>
      </c>
      <c r="I39" s="632">
        <v>0.23183169833643799</v>
      </c>
      <c r="J39" s="632">
        <v>0.23124471119866699</v>
      </c>
      <c r="K39" s="632">
        <v>0.22879016682325801</v>
      </c>
      <c r="L39" s="632">
        <v>0.22945447097309099</v>
      </c>
      <c r="M39" s="632">
        <v>0.22371270831332801</v>
      </c>
      <c r="N39" s="618">
        <f t="shared" ref="N39:BI39" si="20">+M39</f>
        <v>0.22371270831332801</v>
      </c>
      <c r="O39" s="618">
        <f t="shared" si="20"/>
        <v>0.22371270831332801</v>
      </c>
      <c r="P39" s="618">
        <f t="shared" si="20"/>
        <v>0.22371270831332801</v>
      </c>
      <c r="Q39" s="618">
        <f t="shared" si="20"/>
        <v>0.22371270831332801</v>
      </c>
      <c r="R39" s="618">
        <f t="shared" si="20"/>
        <v>0.22371270831332801</v>
      </c>
      <c r="S39" s="618">
        <f t="shared" si="20"/>
        <v>0.22371270831332801</v>
      </c>
      <c r="T39" s="618">
        <f t="shared" si="20"/>
        <v>0.22371270831332801</v>
      </c>
      <c r="U39" s="618">
        <f t="shared" si="20"/>
        <v>0.22371270831332801</v>
      </c>
      <c r="V39" s="618">
        <f t="shared" si="20"/>
        <v>0.22371270831332801</v>
      </c>
      <c r="W39" s="618">
        <f t="shared" si="20"/>
        <v>0.22371270831332801</v>
      </c>
      <c r="X39" s="618">
        <f t="shared" si="20"/>
        <v>0.22371270831332801</v>
      </c>
      <c r="Y39" s="618">
        <f t="shared" si="20"/>
        <v>0.22371270831332801</v>
      </c>
      <c r="Z39" s="618">
        <f t="shared" si="20"/>
        <v>0.22371270831332801</v>
      </c>
      <c r="AA39" s="618">
        <f t="shared" si="20"/>
        <v>0.22371270831332801</v>
      </c>
      <c r="AB39" s="618">
        <f t="shared" si="20"/>
        <v>0.22371270831332801</v>
      </c>
      <c r="AC39" s="618">
        <f t="shared" si="20"/>
        <v>0.22371270831332801</v>
      </c>
      <c r="AD39" s="618">
        <f t="shared" si="20"/>
        <v>0.22371270831332801</v>
      </c>
      <c r="AE39" s="618">
        <f t="shared" si="20"/>
        <v>0.22371270831332801</v>
      </c>
      <c r="AF39" s="618">
        <f t="shared" si="20"/>
        <v>0.22371270831332801</v>
      </c>
      <c r="AG39" s="618">
        <f t="shared" si="20"/>
        <v>0.22371270831332801</v>
      </c>
      <c r="AH39" s="618">
        <f t="shared" si="20"/>
        <v>0.22371270831332801</v>
      </c>
      <c r="AI39" s="618">
        <f t="shared" si="20"/>
        <v>0.22371270831332801</v>
      </c>
      <c r="AJ39" s="618">
        <f t="shared" si="20"/>
        <v>0.22371270831332801</v>
      </c>
      <c r="AK39" s="618">
        <f t="shared" si="20"/>
        <v>0.22371270831332801</v>
      </c>
      <c r="AL39" s="618">
        <f t="shared" si="20"/>
        <v>0.22371270831332801</v>
      </c>
      <c r="AM39" s="618">
        <f t="shared" si="20"/>
        <v>0.22371270831332801</v>
      </c>
      <c r="AN39" s="618">
        <f t="shared" si="20"/>
        <v>0.22371270831332801</v>
      </c>
      <c r="AO39" s="618">
        <f t="shared" si="20"/>
        <v>0.22371270831332801</v>
      </c>
      <c r="AP39" s="618">
        <f t="shared" si="20"/>
        <v>0.22371270831332801</v>
      </c>
      <c r="AQ39" s="618">
        <f t="shared" si="20"/>
        <v>0.22371270831332801</v>
      </c>
      <c r="AR39" s="618">
        <f t="shared" si="20"/>
        <v>0.22371270831332801</v>
      </c>
      <c r="AS39" s="618">
        <f t="shared" si="20"/>
        <v>0.22371270831332801</v>
      </c>
      <c r="AT39" s="618">
        <f t="shared" si="20"/>
        <v>0.22371270831332801</v>
      </c>
      <c r="AU39" s="618">
        <f t="shared" si="20"/>
        <v>0.22371270831332801</v>
      </c>
      <c r="AV39" s="618">
        <f t="shared" si="20"/>
        <v>0.22371270831332801</v>
      </c>
      <c r="AW39" s="618">
        <f t="shared" si="20"/>
        <v>0.22371270831332801</v>
      </c>
      <c r="AX39" s="618">
        <f t="shared" si="20"/>
        <v>0.22371270831332801</v>
      </c>
      <c r="AY39" s="618">
        <f t="shared" si="20"/>
        <v>0.22371270831332801</v>
      </c>
      <c r="AZ39" s="618">
        <f t="shared" si="20"/>
        <v>0.22371270831332801</v>
      </c>
      <c r="BA39" s="618">
        <f t="shared" si="20"/>
        <v>0.22371270831332801</v>
      </c>
      <c r="BB39" s="618">
        <f t="shared" si="20"/>
        <v>0.22371270831332801</v>
      </c>
      <c r="BC39" s="618">
        <f t="shared" si="20"/>
        <v>0.22371270831332801</v>
      </c>
      <c r="BD39" s="618">
        <f t="shared" si="20"/>
        <v>0.22371270831332801</v>
      </c>
      <c r="BE39" s="618">
        <f t="shared" si="20"/>
        <v>0.22371270831332801</v>
      </c>
      <c r="BF39" s="618">
        <f t="shared" si="20"/>
        <v>0.22371270831332801</v>
      </c>
      <c r="BG39" s="618">
        <f t="shared" si="20"/>
        <v>0.22371270831332801</v>
      </c>
      <c r="BH39" s="618">
        <f t="shared" si="20"/>
        <v>0.22371270831332801</v>
      </c>
      <c r="BI39" s="618">
        <f t="shared" si="20"/>
        <v>0.22371270831332801</v>
      </c>
    </row>
    <row r="41" spans="1:61" ht="15.5">
      <c r="A41" s="5" t="s">
        <v>195</v>
      </c>
    </row>
    <row r="43" spans="1:61">
      <c r="B43" s="612">
        <v>2005</v>
      </c>
      <c r="C43" s="612">
        <v>2015</v>
      </c>
      <c r="D43" s="612">
        <v>2025</v>
      </c>
      <c r="E43" s="612">
        <v>2035</v>
      </c>
      <c r="F43" s="612">
        <v>2045</v>
      </c>
      <c r="G43" s="612">
        <v>2055</v>
      </c>
      <c r="H43" s="612">
        <v>2065</v>
      </c>
      <c r="I43" s="612">
        <v>2075</v>
      </c>
      <c r="J43" s="612">
        <v>2085</v>
      </c>
      <c r="K43" s="612">
        <v>2095</v>
      </c>
      <c r="L43" s="612">
        <v>2105</v>
      </c>
      <c r="M43" s="612">
        <v>2115</v>
      </c>
      <c r="N43" s="612">
        <v>2125</v>
      </c>
      <c r="O43" s="612">
        <v>2135</v>
      </c>
      <c r="P43" s="612">
        <v>2145</v>
      </c>
      <c r="Q43" s="612">
        <v>2155</v>
      </c>
      <c r="R43" s="612">
        <v>2165</v>
      </c>
      <c r="S43" s="612">
        <v>2175</v>
      </c>
      <c r="T43" s="612">
        <v>2185</v>
      </c>
      <c r="U43" s="612">
        <v>2195</v>
      </c>
      <c r="V43" s="612">
        <v>2205</v>
      </c>
      <c r="W43" s="612">
        <v>2215</v>
      </c>
      <c r="X43" s="612">
        <v>2225</v>
      </c>
      <c r="Y43" s="612">
        <v>2235</v>
      </c>
      <c r="Z43" s="612">
        <v>2245</v>
      </c>
      <c r="AA43" s="612">
        <v>2255</v>
      </c>
      <c r="AB43" s="612">
        <v>2265</v>
      </c>
      <c r="AC43" s="612">
        <v>2275</v>
      </c>
      <c r="AD43" s="612">
        <v>2285</v>
      </c>
      <c r="AE43" s="612">
        <v>2295</v>
      </c>
      <c r="AF43" s="612">
        <v>2305</v>
      </c>
      <c r="AG43" s="612">
        <v>2315</v>
      </c>
      <c r="AH43" s="612">
        <v>2325</v>
      </c>
      <c r="AI43" s="612">
        <v>2335</v>
      </c>
      <c r="AJ43" s="612">
        <v>2345</v>
      </c>
      <c r="AK43" s="612">
        <v>2355</v>
      </c>
      <c r="AL43" s="612">
        <v>2365</v>
      </c>
      <c r="AM43" s="612">
        <v>2375</v>
      </c>
      <c r="AN43" s="612">
        <v>2385</v>
      </c>
      <c r="AO43" s="612">
        <v>2395</v>
      </c>
      <c r="AP43" s="612">
        <v>2405</v>
      </c>
      <c r="AQ43" s="612">
        <v>2415</v>
      </c>
      <c r="AR43" s="612">
        <v>2425</v>
      </c>
      <c r="AS43" s="612">
        <v>2435</v>
      </c>
      <c r="AT43" s="612">
        <v>2445</v>
      </c>
      <c r="AU43" s="612">
        <v>2455</v>
      </c>
      <c r="AV43" s="612">
        <v>2465</v>
      </c>
      <c r="AW43" s="612">
        <v>2475</v>
      </c>
      <c r="AX43" s="612">
        <v>2485</v>
      </c>
      <c r="AY43" s="612">
        <v>2495</v>
      </c>
      <c r="AZ43" s="612">
        <v>2505</v>
      </c>
      <c r="BA43" s="612">
        <v>2515</v>
      </c>
      <c r="BB43" s="612">
        <v>2525</v>
      </c>
      <c r="BC43" s="612">
        <v>2535</v>
      </c>
      <c r="BD43" s="612">
        <v>2545</v>
      </c>
      <c r="BE43" s="612">
        <v>2555</v>
      </c>
      <c r="BF43" s="612">
        <v>2565</v>
      </c>
      <c r="BG43" s="612">
        <v>2575</v>
      </c>
      <c r="BH43" s="612">
        <v>2585</v>
      </c>
      <c r="BI43" s="612">
        <v>2595</v>
      </c>
    </row>
    <row r="44" spans="1:61" ht="15.5">
      <c r="A44" s="630" t="s">
        <v>196</v>
      </c>
    </row>
    <row r="45" spans="1:61">
      <c r="B45" s="612" t="s">
        <v>180</v>
      </c>
      <c r="C45" s="612" t="s">
        <v>181</v>
      </c>
      <c r="D45" s="612" t="s">
        <v>182</v>
      </c>
      <c r="E45" s="612" t="s">
        <v>183</v>
      </c>
      <c r="F45" s="612" t="s">
        <v>184</v>
      </c>
      <c r="G45" s="612" t="s">
        <v>185</v>
      </c>
      <c r="H45" s="612" t="s">
        <v>186</v>
      </c>
      <c r="I45" s="612" t="s">
        <v>187</v>
      </c>
      <c r="J45" s="612" t="s">
        <v>188</v>
      </c>
      <c r="K45" s="612" t="s">
        <v>189</v>
      </c>
      <c r="L45" s="612" t="s">
        <v>190</v>
      </c>
      <c r="M45" s="612" t="s">
        <v>191</v>
      </c>
    </row>
    <row r="46" spans="1:61">
      <c r="A46" s="612" t="s">
        <v>197</v>
      </c>
      <c r="B46" s="612">
        <v>1</v>
      </c>
      <c r="C46" s="612">
        <v>1</v>
      </c>
      <c r="D46" s="612">
        <v>1</v>
      </c>
      <c r="E46" s="612">
        <v>1</v>
      </c>
      <c r="F46" s="612">
        <v>1</v>
      </c>
      <c r="G46" s="612">
        <v>1</v>
      </c>
      <c r="H46" s="612">
        <v>1</v>
      </c>
      <c r="I46" s="612">
        <v>1</v>
      </c>
      <c r="J46" s="612">
        <v>1</v>
      </c>
      <c r="K46" s="612">
        <v>1</v>
      </c>
      <c r="L46" s="612">
        <v>1</v>
      </c>
      <c r="M46" s="612">
        <v>1</v>
      </c>
    </row>
    <row r="47" spans="1:61">
      <c r="A47" s="612" t="s">
        <v>198</v>
      </c>
      <c r="B47" s="612">
        <v>2010</v>
      </c>
      <c r="C47" s="612">
        <v>2010</v>
      </c>
      <c r="D47" s="612">
        <v>2010</v>
      </c>
      <c r="E47" s="612">
        <v>2010</v>
      </c>
      <c r="F47" s="612">
        <v>2010</v>
      </c>
      <c r="G47" s="612">
        <v>2010</v>
      </c>
      <c r="H47" s="612">
        <v>2010</v>
      </c>
      <c r="I47" s="612">
        <v>2010</v>
      </c>
      <c r="J47" s="612">
        <v>2010</v>
      </c>
      <c r="K47" s="612">
        <v>2010</v>
      </c>
      <c r="L47" s="612">
        <v>2010</v>
      </c>
      <c r="M47" s="612">
        <v>2010</v>
      </c>
    </row>
    <row r="48" spans="1:61">
      <c r="A48" s="612" t="s">
        <v>199</v>
      </c>
      <c r="B48" s="612">
        <v>1</v>
      </c>
      <c r="C48" s="612">
        <v>1</v>
      </c>
      <c r="D48" s="612">
        <v>1</v>
      </c>
      <c r="E48" s="612">
        <v>1</v>
      </c>
      <c r="F48" s="612">
        <v>1</v>
      </c>
      <c r="G48" s="612">
        <v>1</v>
      </c>
      <c r="H48" s="612">
        <v>1</v>
      </c>
      <c r="I48" s="612">
        <v>1</v>
      </c>
      <c r="J48" s="612">
        <v>1</v>
      </c>
      <c r="K48" s="612">
        <v>1</v>
      </c>
      <c r="L48" s="612">
        <v>1</v>
      </c>
      <c r="M48" s="612">
        <v>1</v>
      </c>
    </row>
    <row r="49" spans="1:61">
      <c r="A49" s="612" t="s">
        <v>200</v>
      </c>
      <c r="B49" s="612">
        <v>1</v>
      </c>
      <c r="C49" s="612">
        <v>1</v>
      </c>
      <c r="D49" s="612">
        <v>1</v>
      </c>
      <c r="E49" s="612">
        <v>1</v>
      </c>
      <c r="F49" s="612">
        <v>1</v>
      </c>
      <c r="G49" s="612">
        <v>1</v>
      </c>
      <c r="H49" s="612">
        <v>1</v>
      </c>
      <c r="I49" s="612">
        <v>1</v>
      </c>
      <c r="J49" s="612">
        <v>1</v>
      </c>
      <c r="K49" s="612">
        <v>1</v>
      </c>
      <c r="L49" s="612">
        <v>1</v>
      </c>
      <c r="M49" s="612">
        <v>1</v>
      </c>
    </row>
    <row r="50" spans="1:61">
      <c r="A50" s="612" t="s">
        <v>201</v>
      </c>
      <c r="B50" s="612">
        <f>+Parameters!F113</f>
        <v>0</v>
      </c>
      <c r="C50" s="612">
        <f>+Parameters!G113</f>
        <v>0</v>
      </c>
      <c r="D50" s="612">
        <f>+Parameters!H113</f>
        <v>0</v>
      </c>
      <c r="E50" s="612">
        <f>+Parameters!I113</f>
        <v>0</v>
      </c>
      <c r="F50" s="612">
        <f>+Parameters!J113</f>
        <v>0</v>
      </c>
      <c r="G50" s="612">
        <f>+Parameters!K113</f>
        <v>0</v>
      </c>
      <c r="H50" s="612">
        <f>+Parameters!L113</f>
        <v>0</v>
      </c>
      <c r="I50" s="612">
        <f>+Parameters!M113</f>
        <v>0</v>
      </c>
      <c r="J50" s="612">
        <f>+Parameters!N113</f>
        <v>0</v>
      </c>
      <c r="K50" s="612">
        <f>+Parameters!O113</f>
        <v>0</v>
      </c>
      <c r="L50" s="612">
        <f>+Parameters!P113</f>
        <v>0</v>
      </c>
      <c r="M50" s="612">
        <f>+Parameters!Q113</f>
        <v>0</v>
      </c>
    </row>
    <row r="52" spans="1:61" ht="15.5">
      <c r="A52" s="5" t="s">
        <v>202</v>
      </c>
    </row>
    <row r="54" spans="1:61" ht="15.5">
      <c r="A54" s="623" t="s">
        <v>203</v>
      </c>
    </row>
    <row r="55" spans="1:61" ht="15.5">
      <c r="A55" s="623" t="s">
        <v>204</v>
      </c>
    </row>
    <row r="56" spans="1:61" s="607" customFormat="1">
      <c r="A56" s="634" t="s">
        <v>180</v>
      </c>
      <c r="B56" s="607">
        <f>+Copen!V70</f>
        <v>0</v>
      </c>
      <c r="C56" s="607">
        <f>+Copen!X70</f>
        <v>1</v>
      </c>
      <c r="D56" s="607">
        <f>+Copen!Z70</f>
        <v>1</v>
      </c>
      <c r="E56" s="607">
        <f>+Copen!AB70</f>
        <v>1</v>
      </c>
      <c r="F56" s="607">
        <f>+Copen!AD70</f>
        <v>1</v>
      </c>
      <c r="G56" s="607">
        <f>+Copen!AF70</f>
        <v>1</v>
      </c>
      <c r="H56" s="607">
        <f>+Copen!AH70</f>
        <v>1</v>
      </c>
      <c r="I56" s="607">
        <f>+Copen!AJ70</f>
        <v>1</v>
      </c>
      <c r="J56" s="638">
        <f>+Copen!AL70</f>
        <v>1</v>
      </c>
      <c r="K56" s="638">
        <f>+Copen!AN70</f>
        <v>1</v>
      </c>
      <c r="L56" s="638">
        <f>+Copen!AP70</f>
        <v>1</v>
      </c>
      <c r="M56" s="638">
        <f>+Copen!AR70</f>
        <v>1</v>
      </c>
      <c r="N56" s="638">
        <f>+Copen!AT70</f>
        <v>1</v>
      </c>
      <c r="O56" s="638">
        <f>+Copen!AV70</f>
        <v>1</v>
      </c>
      <c r="P56" s="638">
        <f>+Copen!AX70</f>
        <v>1</v>
      </c>
      <c r="Q56" s="607">
        <f>+P56</f>
        <v>1</v>
      </c>
      <c r="R56" s="607">
        <f t="shared" ref="R56:BI56" si="21">+Q56</f>
        <v>1</v>
      </c>
      <c r="S56" s="607">
        <f t="shared" si="21"/>
        <v>1</v>
      </c>
      <c r="T56" s="607">
        <f t="shared" si="21"/>
        <v>1</v>
      </c>
      <c r="U56" s="607">
        <f t="shared" si="21"/>
        <v>1</v>
      </c>
      <c r="V56" s="607">
        <f t="shared" si="21"/>
        <v>1</v>
      </c>
      <c r="W56" s="607">
        <f t="shared" si="21"/>
        <v>1</v>
      </c>
      <c r="X56" s="607">
        <f t="shared" si="21"/>
        <v>1</v>
      </c>
      <c r="Y56" s="607">
        <f t="shared" si="21"/>
        <v>1</v>
      </c>
      <c r="Z56" s="607">
        <f t="shared" si="21"/>
        <v>1</v>
      </c>
      <c r="AA56" s="607">
        <f t="shared" si="21"/>
        <v>1</v>
      </c>
      <c r="AB56" s="607">
        <f t="shared" si="21"/>
        <v>1</v>
      </c>
      <c r="AC56" s="607">
        <f t="shared" si="21"/>
        <v>1</v>
      </c>
      <c r="AD56" s="607">
        <f t="shared" si="21"/>
        <v>1</v>
      </c>
      <c r="AE56" s="607">
        <f t="shared" si="21"/>
        <v>1</v>
      </c>
      <c r="AF56" s="607">
        <f t="shared" si="21"/>
        <v>1</v>
      </c>
      <c r="AG56" s="607">
        <f t="shared" si="21"/>
        <v>1</v>
      </c>
      <c r="AH56" s="607">
        <f t="shared" si="21"/>
        <v>1</v>
      </c>
      <c r="AI56" s="607">
        <f t="shared" si="21"/>
        <v>1</v>
      </c>
      <c r="AJ56" s="607">
        <f t="shared" si="21"/>
        <v>1</v>
      </c>
      <c r="AK56" s="607">
        <f t="shared" si="21"/>
        <v>1</v>
      </c>
      <c r="AL56" s="607">
        <f t="shared" si="21"/>
        <v>1</v>
      </c>
      <c r="AM56" s="607">
        <f t="shared" si="21"/>
        <v>1</v>
      </c>
      <c r="AN56" s="607">
        <f t="shared" si="21"/>
        <v>1</v>
      </c>
      <c r="AO56" s="607">
        <f t="shared" si="21"/>
        <v>1</v>
      </c>
      <c r="AP56" s="607">
        <f t="shared" si="21"/>
        <v>1</v>
      </c>
      <c r="AQ56" s="607">
        <f t="shared" si="21"/>
        <v>1</v>
      </c>
      <c r="AR56" s="607">
        <f t="shared" si="21"/>
        <v>1</v>
      </c>
      <c r="AS56" s="607">
        <f t="shared" si="21"/>
        <v>1</v>
      </c>
      <c r="AT56" s="607">
        <f t="shared" si="21"/>
        <v>1</v>
      </c>
      <c r="AU56" s="607">
        <f t="shared" si="21"/>
        <v>1</v>
      </c>
      <c r="AV56" s="607">
        <f t="shared" si="21"/>
        <v>1</v>
      </c>
      <c r="AW56" s="607">
        <f t="shared" si="21"/>
        <v>1</v>
      </c>
      <c r="AX56" s="607">
        <f t="shared" si="21"/>
        <v>1</v>
      </c>
      <c r="AY56" s="607">
        <f t="shared" si="21"/>
        <v>1</v>
      </c>
      <c r="AZ56" s="607">
        <f t="shared" si="21"/>
        <v>1</v>
      </c>
      <c r="BA56" s="607">
        <f t="shared" si="21"/>
        <v>1</v>
      </c>
      <c r="BB56" s="607">
        <f t="shared" si="21"/>
        <v>1</v>
      </c>
      <c r="BC56" s="607">
        <f t="shared" si="21"/>
        <v>1</v>
      </c>
      <c r="BD56" s="607">
        <f t="shared" si="21"/>
        <v>1</v>
      </c>
      <c r="BE56" s="607">
        <f t="shared" si="21"/>
        <v>1</v>
      </c>
      <c r="BF56" s="607">
        <f t="shared" si="21"/>
        <v>1</v>
      </c>
      <c r="BG56" s="607">
        <f t="shared" si="21"/>
        <v>1</v>
      </c>
      <c r="BH56" s="607">
        <f t="shared" si="21"/>
        <v>1</v>
      </c>
      <c r="BI56" s="607">
        <f t="shared" si="21"/>
        <v>1</v>
      </c>
    </row>
    <row r="57" spans="1:61" s="607" customFormat="1">
      <c r="A57" s="634" t="s">
        <v>181</v>
      </c>
      <c r="B57" s="607">
        <f>+Copen!V71</f>
        <v>0</v>
      </c>
      <c r="C57" s="607">
        <f>+Copen!X71</f>
        <v>1</v>
      </c>
      <c r="D57" s="607">
        <f>+Copen!Z71</f>
        <v>1</v>
      </c>
      <c r="E57" s="607">
        <f>+Copen!AB71</f>
        <v>1</v>
      </c>
      <c r="F57" s="607">
        <f>+Copen!AD71</f>
        <v>1</v>
      </c>
      <c r="G57" s="607">
        <f>+Copen!AF71</f>
        <v>1</v>
      </c>
      <c r="H57" s="607">
        <f>+Copen!AH71</f>
        <v>1</v>
      </c>
      <c r="I57" s="607">
        <f>+Copen!AJ71</f>
        <v>1</v>
      </c>
      <c r="J57" s="638">
        <f>+Copen!AL71</f>
        <v>1</v>
      </c>
      <c r="K57" s="638">
        <f>+Copen!AN71</f>
        <v>1</v>
      </c>
      <c r="L57" s="638">
        <f>+Copen!AP71</f>
        <v>1</v>
      </c>
      <c r="M57" s="638">
        <f>+Copen!AR71</f>
        <v>1</v>
      </c>
      <c r="N57" s="638">
        <f>+Copen!AT71</f>
        <v>1</v>
      </c>
      <c r="O57" s="638">
        <f>+Copen!AV71</f>
        <v>1</v>
      </c>
      <c r="P57" s="638">
        <f>+Copen!AX71</f>
        <v>1</v>
      </c>
      <c r="Q57" s="607">
        <f t="shared" ref="Q57:BI62" si="22">+P57</f>
        <v>1</v>
      </c>
      <c r="R57" s="607">
        <f t="shared" si="22"/>
        <v>1</v>
      </c>
      <c r="S57" s="607">
        <f t="shared" si="22"/>
        <v>1</v>
      </c>
      <c r="T57" s="607">
        <f t="shared" si="22"/>
        <v>1</v>
      </c>
      <c r="U57" s="607">
        <f t="shared" si="22"/>
        <v>1</v>
      </c>
      <c r="V57" s="607">
        <f t="shared" si="22"/>
        <v>1</v>
      </c>
      <c r="W57" s="607">
        <f t="shared" si="22"/>
        <v>1</v>
      </c>
      <c r="X57" s="607">
        <f t="shared" si="22"/>
        <v>1</v>
      </c>
      <c r="Y57" s="607">
        <f t="shared" si="22"/>
        <v>1</v>
      </c>
      <c r="Z57" s="607">
        <f t="shared" si="22"/>
        <v>1</v>
      </c>
      <c r="AA57" s="607">
        <f t="shared" si="22"/>
        <v>1</v>
      </c>
      <c r="AB57" s="607">
        <f t="shared" si="22"/>
        <v>1</v>
      </c>
      <c r="AC57" s="607">
        <f t="shared" si="22"/>
        <v>1</v>
      </c>
      <c r="AD57" s="607">
        <f t="shared" si="22"/>
        <v>1</v>
      </c>
      <c r="AE57" s="607">
        <f t="shared" si="22"/>
        <v>1</v>
      </c>
      <c r="AF57" s="607">
        <f t="shared" si="22"/>
        <v>1</v>
      </c>
      <c r="AG57" s="607">
        <f t="shared" si="22"/>
        <v>1</v>
      </c>
      <c r="AH57" s="607">
        <f t="shared" si="22"/>
        <v>1</v>
      </c>
      <c r="AI57" s="607">
        <f t="shared" si="22"/>
        <v>1</v>
      </c>
      <c r="AJ57" s="607">
        <f t="shared" si="22"/>
        <v>1</v>
      </c>
      <c r="AK57" s="607">
        <f t="shared" si="22"/>
        <v>1</v>
      </c>
      <c r="AL57" s="607">
        <f t="shared" si="22"/>
        <v>1</v>
      </c>
      <c r="AM57" s="607">
        <f t="shared" si="22"/>
        <v>1</v>
      </c>
      <c r="AN57" s="607">
        <f t="shared" si="22"/>
        <v>1</v>
      </c>
      <c r="AO57" s="607">
        <f t="shared" si="22"/>
        <v>1</v>
      </c>
      <c r="AP57" s="607">
        <f t="shared" si="22"/>
        <v>1</v>
      </c>
      <c r="AQ57" s="607">
        <f t="shared" si="22"/>
        <v>1</v>
      </c>
      <c r="AR57" s="607">
        <f t="shared" si="22"/>
        <v>1</v>
      </c>
      <c r="AS57" s="607">
        <f t="shared" si="22"/>
        <v>1</v>
      </c>
      <c r="AT57" s="607">
        <f t="shared" si="22"/>
        <v>1</v>
      </c>
      <c r="AU57" s="607">
        <f t="shared" si="22"/>
        <v>1</v>
      </c>
      <c r="AV57" s="607">
        <f t="shared" si="22"/>
        <v>1</v>
      </c>
      <c r="AW57" s="607">
        <f t="shared" si="22"/>
        <v>1</v>
      </c>
      <c r="AX57" s="607">
        <f t="shared" si="22"/>
        <v>1</v>
      </c>
      <c r="AY57" s="607">
        <f t="shared" si="22"/>
        <v>1</v>
      </c>
      <c r="AZ57" s="607">
        <f t="shared" si="22"/>
        <v>1</v>
      </c>
      <c r="BA57" s="607">
        <f t="shared" si="22"/>
        <v>1</v>
      </c>
      <c r="BB57" s="607">
        <f t="shared" si="22"/>
        <v>1</v>
      </c>
      <c r="BC57" s="607">
        <f t="shared" si="22"/>
        <v>1</v>
      </c>
      <c r="BD57" s="607">
        <f t="shared" si="22"/>
        <v>1</v>
      </c>
      <c r="BE57" s="607">
        <f t="shared" si="22"/>
        <v>1</v>
      </c>
      <c r="BF57" s="607">
        <f t="shared" si="22"/>
        <v>1</v>
      </c>
      <c r="BG57" s="607">
        <f t="shared" si="22"/>
        <v>1</v>
      </c>
      <c r="BH57" s="607">
        <f t="shared" si="22"/>
        <v>1</v>
      </c>
      <c r="BI57" s="607">
        <f t="shared" si="22"/>
        <v>1</v>
      </c>
    </row>
    <row r="58" spans="1:61" s="607" customFormat="1">
      <c r="A58" s="634" t="s">
        <v>182</v>
      </c>
      <c r="B58" s="607">
        <f>+Copen!V72</f>
        <v>0</v>
      </c>
      <c r="C58" s="607">
        <f>+Copen!X72</f>
        <v>1</v>
      </c>
      <c r="D58" s="607">
        <f>+Copen!Z72</f>
        <v>1</v>
      </c>
      <c r="E58" s="607">
        <f>+Copen!AB72</f>
        <v>1</v>
      </c>
      <c r="F58" s="607">
        <f>+Copen!AD72</f>
        <v>1</v>
      </c>
      <c r="G58" s="607">
        <f>+Copen!AF72</f>
        <v>1</v>
      </c>
      <c r="H58" s="607">
        <f>+Copen!AH72</f>
        <v>1</v>
      </c>
      <c r="I58" s="607">
        <f>+Copen!AJ72</f>
        <v>1</v>
      </c>
      <c r="J58" s="638">
        <f>+Copen!AL72</f>
        <v>1</v>
      </c>
      <c r="K58" s="638">
        <f>+Copen!AN72</f>
        <v>1</v>
      </c>
      <c r="L58" s="638">
        <f>+Copen!AP72</f>
        <v>1</v>
      </c>
      <c r="M58" s="638">
        <f>+Copen!AR72</f>
        <v>1</v>
      </c>
      <c r="N58" s="638">
        <f>+Copen!AT72</f>
        <v>1</v>
      </c>
      <c r="O58" s="638">
        <f>+Copen!AV72</f>
        <v>1</v>
      </c>
      <c r="P58" s="638">
        <f>+Copen!AX72</f>
        <v>1</v>
      </c>
      <c r="Q58" s="607">
        <f t="shared" si="22"/>
        <v>1</v>
      </c>
      <c r="R58" s="607">
        <f t="shared" si="22"/>
        <v>1</v>
      </c>
      <c r="S58" s="607">
        <f t="shared" si="22"/>
        <v>1</v>
      </c>
      <c r="T58" s="607">
        <f t="shared" si="22"/>
        <v>1</v>
      </c>
      <c r="U58" s="607">
        <f t="shared" si="22"/>
        <v>1</v>
      </c>
      <c r="V58" s="607">
        <f t="shared" si="22"/>
        <v>1</v>
      </c>
      <c r="W58" s="607">
        <f t="shared" si="22"/>
        <v>1</v>
      </c>
      <c r="X58" s="607">
        <f t="shared" si="22"/>
        <v>1</v>
      </c>
      <c r="Y58" s="607">
        <f t="shared" si="22"/>
        <v>1</v>
      </c>
      <c r="Z58" s="607">
        <f t="shared" si="22"/>
        <v>1</v>
      </c>
      <c r="AA58" s="607">
        <f t="shared" si="22"/>
        <v>1</v>
      </c>
      <c r="AB58" s="607">
        <f t="shared" si="22"/>
        <v>1</v>
      </c>
      <c r="AC58" s="607">
        <f t="shared" si="22"/>
        <v>1</v>
      </c>
      <c r="AD58" s="607">
        <f t="shared" si="22"/>
        <v>1</v>
      </c>
      <c r="AE58" s="607">
        <f t="shared" si="22"/>
        <v>1</v>
      </c>
      <c r="AF58" s="607">
        <f t="shared" si="22"/>
        <v>1</v>
      </c>
      <c r="AG58" s="607">
        <f t="shared" si="22"/>
        <v>1</v>
      </c>
      <c r="AH58" s="607">
        <f t="shared" si="22"/>
        <v>1</v>
      </c>
      <c r="AI58" s="607">
        <f t="shared" si="22"/>
        <v>1</v>
      </c>
      <c r="AJ58" s="607">
        <f t="shared" si="22"/>
        <v>1</v>
      </c>
      <c r="AK58" s="607">
        <f t="shared" si="22"/>
        <v>1</v>
      </c>
      <c r="AL58" s="607">
        <f t="shared" si="22"/>
        <v>1</v>
      </c>
      <c r="AM58" s="607">
        <f t="shared" si="22"/>
        <v>1</v>
      </c>
      <c r="AN58" s="607">
        <f t="shared" si="22"/>
        <v>1</v>
      </c>
      <c r="AO58" s="607">
        <f t="shared" si="22"/>
        <v>1</v>
      </c>
      <c r="AP58" s="607">
        <f t="shared" si="22"/>
        <v>1</v>
      </c>
      <c r="AQ58" s="607">
        <f t="shared" si="22"/>
        <v>1</v>
      </c>
      <c r="AR58" s="607">
        <f t="shared" si="22"/>
        <v>1</v>
      </c>
      <c r="AS58" s="607">
        <f t="shared" si="22"/>
        <v>1</v>
      </c>
      <c r="AT58" s="607">
        <f t="shared" si="22"/>
        <v>1</v>
      </c>
      <c r="AU58" s="607">
        <f t="shared" si="22"/>
        <v>1</v>
      </c>
      <c r="AV58" s="607">
        <f t="shared" si="22"/>
        <v>1</v>
      </c>
      <c r="AW58" s="607">
        <f t="shared" si="22"/>
        <v>1</v>
      </c>
      <c r="AX58" s="607">
        <f t="shared" si="22"/>
        <v>1</v>
      </c>
      <c r="AY58" s="607">
        <f t="shared" si="22"/>
        <v>1</v>
      </c>
      <c r="AZ58" s="607">
        <f t="shared" si="22"/>
        <v>1</v>
      </c>
      <c r="BA58" s="607">
        <f t="shared" si="22"/>
        <v>1</v>
      </c>
      <c r="BB58" s="607">
        <f t="shared" si="22"/>
        <v>1</v>
      </c>
      <c r="BC58" s="607">
        <f t="shared" si="22"/>
        <v>1</v>
      </c>
      <c r="BD58" s="607">
        <f t="shared" si="22"/>
        <v>1</v>
      </c>
      <c r="BE58" s="607">
        <f t="shared" si="22"/>
        <v>1</v>
      </c>
      <c r="BF58" s="607">
        <f t="shared" si="22"/>
        <v>1</v>
      </c>
      <c r="BG58" s="607">
        <f t="shared" si="22"/>
        <v>1</v>
      </c>
      <c r="BH58" s="607">
        <f t="shared" si="22"/>
        <v>1</v>
      </c>
      <c r="BI58" s="607">
        <f t="shared" si="22"/>
        <v>1</v>
      </c>
    </row>
    <row r="59" spans="1:61" s="607" customFormat="1">
      <c r="A59" s="634" t="s">
        <v>183</v>
      </c>
      <c r="B59" s="607">
        <f>+Copen!V73</f>
        <v>0</v>
      </c>
      <c r="C59" s="607">
        <f>+Copen!X73</f>
        <v>1</v>
      </c>
      <c r="D59" s="607">
        <f>+Copen!Z73</f>
        <v>1</v>
      </c>
      <c r="E59" s="607">
        <f>+Copen!AB73</f>
        <v>1</v>
      </c>
      <c r="F59" s="607">
        <f>+Copen!AD73</f>
        <v>1</v>
      </c>
      <c r="G59" s="607">
        <f>+Copen!AF73</f>
        <v>1</v>
      </c>
      <c r="H59" s="607">
        <f>+Copen!AH73</f>
        <v>1</v>
      </c>
      <c r="I59" s="607">
        <f>+Copen!AJ73</f>
        <v>1</v>
      </c>
      <c r="J59" s="638">
        <f>+Copen!AL73</f>
        <v>1</v>
      </c>
      <c r="K59" s="638">
        <f>+Copen!AN73</f>
        <v>1</v>
      </c>
      <c r="L59" s="638">
        <f>+Copen!AP73</f>
        <v>1</v>
      </c>
      <c r="M59" s="638">
        <f>+Copen!AR73</f>
        <v>1</v>
      </c>
      <c r="N59" s="638">
        <f>+Copen!AT73</f>
        <v>1</v>
      </c>
      <c r="O59" s="638">
        <f>+Copen!AV73</f>
        <v>1</v>
      </c>
      <c r="P59" s="638">
        <f>+Copen!AX73</f>
        <v>1</v>
      </c>
      <c r="Q59" s="607">
        <f t="shared" si="22"/>
        <v>1</v>
      </c>
      <c r="R59" s="607">
        <f t="shared" si="22"/>
        <v>1</v>
      </c>
      <c r="S59" s="607">
        <f t="shared" si="22"/>
        <v>1</v>
      </c>
      <c r="T59" s="607">
        <f t="shared" si="22"/>
        <v>1</v>
      </c>
      <c r="U59" s="607">
        <f t="shared" si="22"/>
        <v>1</v>
      </c>
      <c r="V59" s="607">
        <f t="shared" si="22"/>
        <v>1</v>
      </c>
      <c r="W59" s="607">
        <f t="shared" si="22"/>
        <v>1</v>
      </c>
      <c r="X59" s="607">
        <f t="shared" si="22"/>
        <v>1</v>
      </c>
      <c r="Y59" s="607">
        <f t="shared" si="22"/>
        <v>1</v>
      </c>
      <c r="Z59" s="607">
        <f t="shared" si="22"/>
        <v>1</v>
      </c>
      <c r="AA59" s="607">
        <f t="shared" si="22"/>
        <v>1</v>
      </c>
      <c r="AB59" s="607">
        <f t="shared" si="22"/>
        <v>1</v>
      </c>
      <c r="AC59" s="607">
        <f t="shared" si="22"/>
        <v>1</v>
      </c>
      <c r="AD59" s="607">
        <f t="shared" si="22"/>
        <v>1</v>
      </c>
      <c r="AE59" s="607">
        <f t="shared" si="22"/>
        <v>1</v>
      </c>
      <c r="AF59" s="607">
        <f t="shared" si="22"/>
        <v>1</v>
      </c>
      <c r="AG59" s="607">
        <f t="shared" si="22"/>
        <v>1</v>
      </c>
      <c r="AH59" s="607">
        <f t="shared" si="22"/>
        <v>1</v>
      </c>
      <c r="AI59" s="607">
        <f t="shared" si="22"/>
        <v>1</v>
      </c>
      <c r="AJ59" s="607">
        <f t="shared" si="22"/>
        <v>1</v>
      </c>
      <c r="AK59" s="607">
        <f t="shared" si="22"/>
        <v>1</v>
      </c>
      <c r="AL59" s="607">
        <f t="shared" si="22"/>
        <v>1</v>
      </c>
      <c r="AM59" s="607">
        <f t="shared" si="22"/>
        <v>1</v>
      </c>
      <c r="AN59" s="607">
        <f t="shared" si="22"/>
        <v>1</v>
      </c>
      <c r="AO59" s="607">
        <f t="shared" si="22"/>
        <v>1</v>
      </c>
      <c r="AP59" s="607">
        <f t="shared" si="22"/>
        <v>1</v>
      </c>
      <c r="AQ59" s="607">
        <f t="shared" si="22"/>
        <v>1</v>
      </c>
      <c r="AR59" s="607">
        <f t="shared" si="22"/>
        <v>1</v>
      </c>
      <c r="AS59" s="607">
        <f t="shared" si="22"/>
        <v>1</v>
      </c>
      <c r="AT59" s="607">
        <f t="shared" si="22"/>
        <v>1</v>
      </c>
      <c r="AU59" s="607">
        <f t="shared" si="22"/>
        <v>1</v>
      </c>
      <c r="AV59" s="607">
        <f t="shared" si="22"/>
        <v>1</v>
      </c>
      <c r="AW59" s="607">
        <f t="shared" si="22"/>
        <v>1</v>
      </c>
      <c r="AX59" s="607">
        <f t="shared" si="22"/>
        <v>1</v>
      </c>
      <c r="AY59" s="607">
        <f t="shared" si="22"/>
        <v>1</v>
      </c>
      <c r="AZ59" s="607">
        <f t="shared" si="22"/>
        <v>1</v>
      </c>
      <c r="BA59" s="607">
        <f t="shared" si="22"/>
        <v>1</v>
      </c>
      <c r="BB59" s="607">
        <f t="shared" si="22"/>
        <v>1</v>
      </c>
      <c r="BC59" s="607">
        <f t="shared" si="22"/>
        <v>1</v>
      </c>
      <c r="BD59" s="607">
        <f t="shared" si="22"/>
        <v>1</v>
      </c>
      <c r="BE59" s="607">
        <f t="shared" si="22"/>
        <v>1</v>
      </c>
      <c r="BF59" s="607">
        <f t="shared" si="22"/>
        <v>1</v>
      </c>
      <c r="BG59" s="607">
        <f t="shared" si="22"/>
        <v>1</v>
      </c>
      <c r="BH59" s="607">
        <f t="shared" si="22"/>
        <v>1</v>
      </c>
      <c r="BI59" s="607">
        <f t="shared" si="22"/>
        <v>1</v>
      </c>
    </row>
    <row r="60" spans="1:61" s="607" customFormat="1">
      <c r="A60" s="634" t="s">
        <v>184</v>
      </c>
      <c r="B60" s="607">
        <f>+Copen!V74</f>
        <v>0</v>
      </c>
      <c r="C60" s="607">
        <f>+Copen!X74</f>
        <v>0</v>
      </c>
      <c r="D60" s="607">
        <f>+Copen!Z74</f>
        <v>1</v>
      </c>
      <c r="E60" s="607">
        <f>+Copen!AB74</f>
        <v>1</v>
      </c>
      <c r="F60" s="607">
        <f>+Copen!AD74</f>
        <v>1</v>
      </c>
      <c r="G60" s="607">
        <f>+Copen!AF74</f>
        <v>1</v>
      </c>
      <c r="H60" s="607">
        <f>+Copen!AH74</f>
        <v>1</v>
      </c>
      <c r="I60" s="607">
        <f>+Copen!AJ74</f>
        <v>1</v>
      </c>
      <c r="J60" s="638">
        <f>+Copen!AL74</f>
        <v>1</v>
      </c>
      <c r="K60" s="638">
        <f>+Copen!AN74</f>
        <v>1</v>
      </c>
      <c r="L60" s="638">
        <f>+Copen!AP74</f>
        <v>1</v>
      </c>
      <c r="M60" s="638">
        <f>+Copen!AR74</f>
        <v>1</v>
      </c>
      <c r="N60" s="638">
        <f>+Copen!AT74</f>
        <v>1</v>
      </c>
      <c r="O60" s="638">
        <f>+Copen!AV74</f>
        <v>1</v>
      </c>
      <c r="P60" s="638">
        <f>+Copen!AX74</f>
        <v>1</v>
      </c>
      <c r="Q60" s="607">
        <f t="shared" si="22"/>
        <v>1</v>
      </c>
      <c r="R60" s="607">
        <f t="shared" si="22"/>
        <v>1</v>
      </c>
      <c r="S60" s="607">
        <f t="shared" si="22"/>
        <v>1</v>
      </c>
      <c r="T60" s="607">
        <f t="shared" si="22"/>
        <v>1</v>
      </c>
      <c r="U60" s="607">
        <f t="shared" si="22"/>
        <v>1</v>
      </c>
      <c r="V60" s="607">
        <f t="shared" si="22"/>
        <v>1</v>
      </c>
      <c r="W60" s="607">
        <f t="shared" si="22"/>
        <v>1</v>
      </c>
      <c r="X60" s="607">
        <f t="shared" si="22"/>
        <v>1</v>
      </c>
      <c r="Y60" s="607">
        <f t="shared" si="22"/>
        <v>1</v>
      </c>
      <c r="Z60" s="607">
        <f t="shared" si="22"/>
        <v>1</v>
      </c>
      <c r="AA60" s="607">
        <f t="shared" si="22"/>
        <v>1</v>
      </c>
      <c r="AB60" s="607">
        <f t="shared" si="22"/>
        <v>1</v>
      </c>
      <c r="AC60" s="607">
        <f t="shared" si="22"/>
        <v>1</v>
      </c>
      <c r="AD60" s="607">
        <f t="shared" si="22"/>
        <v>1</v>
      </c>
      <c r="AE60" s="607">
        <f t="shared" si="22"/>
        <v>1</v>
      </c>
      <c r="AF60" s="607">
        <f t="shared" si="22"/>
        <v>1</v>
      </c>
      <c r="AG60" s="607">
        <f t="shared" si="22"/>
        <v>1</v>
      </c>
      <c r="AH60" s="607">
        <f t="shared" si="22"/>
        <v>1</v>
      </c>
      <c r="AI60" s="607">
        <f t="shared" si="22"/>
        <v>1</v>
      </c>
      <c r="AJ60" s="607">
        <f t="shared" si="22"/>
        <v>1</v>
      </c>
      <c r="AK60" s="607">
        <f t="shared" si="22"/>
        <v>1</v>
      </c>
      <c r="AL60" s="607">
        <f t="shared" si="22"/>
        <v>1</v>
      </c>
      <c r="AM60" s="607">
        <f t="shared" si="22"/>
        <v>1</v>
      </c>
      <c r="AN60" s="607">
        <f t="shared" si="22"/>
        <v>1</v>
      </c>
      <c r="AO60" s="607">
        <f t="shared" si="22"/>
        <v>1</v>
      </c>
      <c r="AP60" s="607">
        <f t="shared" si="22"/>
        <v>1</v>
      </c>
      <c r="AQ60" s="607">
        <f t="shared" si="22"/>
        <v>1</v>
      </c>
      <c r="AR60" s="607">
        <f t="shared" si="22"/>
        <v>1</v>
      </c>
      <c r="AS60" s="607">
        <f t="shared" si="22"/>
        <v>1</v>
      </c>
      <c r="AT60" s="607">
        <f t="shared" si="22"/>
        <v>1</v>
      </c>
      <c r="AU60" s="607">
        <f t="shared" si="22"/>
        <v>1</v>
      </c>
      <c r="AV60" s="607">
        <f t="shared" si="22"/>
        <v>1</v>
      </c>
      <c r="AW60" s="607">
        <f t="shared" si="22"/>
        <v>1</v>
      </c>
      <c r="AX60" s="607">
        <f t="shared" si="22"/>
        <v>1</v>
      </c>
      <c r="AY60" s="607">
        <f t="shared" si="22"/>
        <v>1</v>
      </c>
      <c r="AZ60" s="607">
        <f t="shared" si="22"/>
        <v>1</v>
      </c>
      <c r="BA60" s="607">
        <f t="shared" si="22"/>
        <v>1</v>
      </c>
      <c r="BB60" s="607">
        <f t="shared" si="22"/>
        <v>1</v>
      </c>
      <c r="BC60" s="607">
        <f t="shared" si="22"/>
        <v>1</v>
      </c>
      <c r="BD60" s="607">
        <f t="shared" si="22"/>
        <v>1</v>
      </c>
      <c r="BE60" s="607">
        <f t="shared" si="22"/>
        <v>1</v>
      </c>
      <c r="BF60" s="607">
        <f t="shared" si="22"/>
        <v>1</v>
      </c>
      <c r="BG60" s="607">
        <f t="shared" si="22"/>
        <v>1</v>
      </c>
      <c r="BH60" s="607">
        <f t="shared" si="22"/>
        <v>1</v>
      </c>
      <c r="BI60" s="607">
        <f t="shared" si="22"/>
        <v>1</v>
      </c>
    </row>
    <row r="61" spans="1:61" s="607" customFormat="1">
      <c r="A61" s="634" t="s">
        <v>185</v>
      </c>
      <c r="B61" s="607">
        <f>+Copen!V75</f>
        <v>0</v>
      </c>
      <c r="C61" s="607">
        <f>+Copen!X75</f>
        <v>0</v>
      </c>
      <c r="D61" s="607">
        <f>+Copen!Z75</f>
        <v>0</v>
      </c>
      <c r="E61" s="607">
        <f>+Copen!AB75</f>
        <v>1</v>
      </c>
      <c r="F61" s="607">
        <f>+Copen!AD75</f>
        <v>1</v>
      </c>
      <c r="G61" s="607">
        <f>+Copen!AF75</f>
        <v>1</v>
      </c>
      <c r="H61" s="607">
        <f>+Copen!AH75</f>
        <v>1</v>
      </c>
      <c r="I61" s="607">
        <f>+Copen!AJ75</f>
        <v>1</v>
      </c>
      <c r="J61" s="638">
        <f>+Copen!AL75</f>
        <v>1</v>
      </c>
      <c r="K61" s="638">
        <f>+Copen!AN75</f>
        <v>1</v>
      </c>
      <c r="L61" s="638">
        <f>+Copen!AP75</f>
        <v>1</v>
      </c>
      <c r="M61" s="638">
        <f>+Copen!AR75</f>
        <v>1</v>
      </c>
      <c r="N61" s="638">
        <f>+Copen!AT75</f>
        <v>1</v>
      </c>
      <c r="O61" s="638">
        <f>+Copen!AV75</f>
        <v>1</v>
      </c>
      <c r="P61" s="638">
        <f>+Copen!AX75</f>
        <v>1</v>
      </c>
      <c r="Q61" s="607">
        <f t="shared" si="22"/>
        <v>1</v>
      </c>
      <c r="R61" s="607">
        <f t="shared" si="22"/>
        <v>1</v>
      </c>
      <c r="S61" s="607">
        <f t="shared" si="22"/>
        <v>1</v>
      </c>
      <c r="T61" s="607">
        <f t="shared" si="22"/>
        <v>1</v>
      </c>
      <c r="U61" s="607">
        <f t="shared" si="22"/>
        <v>1</v>
      </c>
      <c r="V61" s="607">
        <f t="shared" si="22"/>
        <v>1</v>
      </c>
      <c r="W61" s="607">
        <f t="shared" si="22"/>
        <v>1</v>
      </c>
      <c r="X61" s="607">
        <f t="shared" si="22"/>
        <v>1</v>
      </c>
      <c r="Y61" s="607">
        <f t="shared" si="22"/>
        <v>1</v>
      </c>
      <c r="Z61" s="607">
        <f t="shared" si="22"/>
        <v>1</v>
      </c>
      <c r="AA61" s="607">
        <f t="shared" si="22"/>
        <v>1</v>
      </c>
      <c r="AB61" s="607">
        <f t="shared" si="22"/>
        <v>1</v>
      </c>
      <c r="AC61" s="607">
        <f t="shared" si="22"/>
        <v>1</v>
      </c>
      <c r="AD61" s="607">
        <f t="shared" si="22"/>
        <v>1</v>
      </c>
      <c r="AE61" s="607">
        <f t="shared" si="22"/>
        <v>1</v>
      </c>
      <c r="AF61" s="607">
        <f t="shared" si="22"/>
        <v>1</v>
      </c>
      <c r="AG61" s="607">
        <f t="shared" si="22"/>
        <v>1</v>
      </c>
      <c r="AH61" s="607">
        <f t="shared" si="22"/>
        <v>1</v>
      </c>
      <c r="AI61" s="607">
        <f t="shared" si="22"/>
        <v>1</v>
      </c>
      <c r="AJ61" s="607">
        <f t="shared" si="22"/>
        <v>1</v>
      </c>
      <c r="AK61" s="607">
        <f t="shared" si="22"/>
        <v>1</v>
      </c>
      <c r="AL61" s="607">
        <f t="shared" si="22"/>
        <v>1</v>
      </c>
      <c r="AM61" s="607">
        <f t="shared" si="22"/>
        <v>1</v>
      </c>
      <c r="AN61" s="607">
        <f t="shared" si="22"/>
        <v>1</v>
      </c>
      <c r="AO61" s="607">
        <f t="shared" si="22"/>
        <v>1</v>
      </c>
      <c r="AP61" s="607">
        <f t="shared" si="22"/>
        <v>1</v>
      </c>
      <c r="AQ61" s="607">
        <f t="shared" si="22"/>
        <v>1</v>
      </c>
      <c r="AR61" s="607">
        <f t="shared" si="22"/>
        <v>1</v>
      </c>
      <c r="AS61" s="607">
        <f t="shared" si="22"/>
        <v>1</v>
      </c>
      <c r="AT61" s="607">
        <f t="shared" si="22"/>
        <v>1</v>
      </c>
      <c r="AU61" s="607">
        <f t="shared" si="22"/>
        <v>1</v>
      </c>
      <c r="AV61" s="607">
        <f t="shared" si="22"/>
        <v>1</v>
      </c>
      <c r="AW61" s="607">
        <f t="shared" si="22"/>
        <v>1</v>
      </c>
      <c r="AX61" s="607">
        <f t="shared" si="22"/>
        <v>1</v>
      </c>
      <c r="AY61" s="607">
        <f t="shared" si="22"/>
        <v>1</v>
      </c>
      <c r="AZ61" s="607">
        <f t="shared" si="22"/>
        <v>1</v>
      </c>
      <c r="BA61" s="607">
        <f t="shared" si="22"/>
        <v>1</v>
      </c>
      <c r="BB61" s="607">
        <f t="shared" si="22"/>
        <v>1</v>
      </c>
      <c r="BC61" s="607">
        <f t="shared" si="22"/>
        <v>1</v>
      </c>
      <c r="BD61" s="607">
        <f t="shared" si="22"/>
        <v>1</v>
      </c>
      <c r="BE61" s="607">
        <f t="shared" si="22"/>
        <v>1</v>
      </c>
      <c r="BF61" s="607">
        <f t="shared" si="22"/>
        <v>1</v>
      </c>
      <c r="BG61" s="607">
        <f t="shared" si="22"/>
        <v>1</v>
      </c>
      <c r="BH61" s="607">
        <f t="shared" si="22"/>
        <v>1</v>
      </c>
      <c r="BI61" s="607">
        <f t="shared" si="22"/>
        <v>1</v>
      </c>
    </row>
    <row r="62" spans="1:61" s="607" customFormat="1">
      <c r="A62" s="634" t="s">
        <v>186</v>
      </c>
      <c r="B62" s="607">
        <f>+Copen!V76</f>
        <v>0</v>
      </c>
      <c r="C62" s="607">
        <f>+Copen!X76</f>
        <v>0</v>
      </c>
      <c r="D62" s="607">
        <f>+Copen!Z76</f>
        <v>0</v>
      </c>
      <c r="E62" s="607">
        <f>+Copen!AB76</f>
        <v>0</v>
      </c>
      <c r="F62" s="607">
        <f>+Copen!AD76</f>
        <v>1</v>
      </c>
      <c r="G62" s="607">
        <f>+Copen!AF76</f>
        <v>1</v>
      </c>
      <c r="H62" s="607">
        <f>+Copen!AH76</f>
        <v>1</v>
      </c>
      <c r="I62" s="607">
        <f>+Copen!AJ76</f>
        <v>1</v>
      </c>
      <c r="J62" s="638">
        <f>+Copen!AL76</f>
        <v>1</v>
      </c>
      <c r="K62" s="638">
        <f>+Copen!AN76</f>
        <v>1</v>
      </c>
      <c r="L62" s="638">
        <f>+Copen!AP76</f>
        <v>1</v>
      </c>
      <c r="M62" s="638">
        <f>+Copen!AR76</f>
        <v>1</v>
      </c>
      <c r="N62" s="638">
        <f>+Copen!AT76</f>
        <v>1</v>
      </c>
      <c r="O62" s="638">
        <f>+Copen!AV76</f>
        <v>1</v>
      </c>
      <c r="P62" s="638">
        <f>+Copen!AX76</f>
        <v>1</v>
      </c>
      <c r="Q62" s="607">
        <f t="shared" si="22"/>
        <v>1</v>
      </c>
      <c r="R62" s="607">
        <f t="shared" si="22"/>
        <v>1</v>
      </c>
      <c r="S62" s="607">
        <f t="shared" si="22"/>
        <v>1</v>
      </c>
      <c r="T62" s="607">
        <f t="shared" si="22"/>
        <v>1</v>
      </c>
      <c r="U62" s="607">
        <f t="shared" si="22"/>
        <v>1</v>
      </c>
      <c r="V62" s="607">
        <f t="shared" si="22"/>
        <v>1</v>
      </c>
      <c r="W62" s="607">
        <f t="shared" si="22"/>
        <v>1</v>
      </c>
      <c r="X62" s="607">
        <f t="shared" si="22"/>
        <v>1</v>
      </c>
      <c r="Y62" s="607">
        <f t="shared" si="22"/>
        <v>1</v>
      </c>
      <c r="Z62" s="607">
        <f t="shared" si="22"/>
        <v>1</v>
      </c>
      <c r="AA62" s="607">
        <f t="shared" si="22"/>
        <v>1</v>
      </c>
      <c r="AB62" s="607">
        <f t="shared" si="22"/>
        <v>1</v>
      </c>
      <c r="AC62" s="607">
        <f t="shared" si="22"/>
        <v>1</v>
      </c>
      <c r="AD62" s="607">
        <f t="shared" si="22"/>
        <v>1</v>
      </c>
      <c r="AE62" s="607">
        <f t="shared" si="22"/>
        <v>1</v>
      </c>
      <c r="AF62" s="607">
        <f t="shared" si="22"/>
        <v>1</v>
      </c>
      <c r="AG62" s="607">
        <f t="shared" si="22"/>
        <v>1</v>
      </c>
      <c r="AH62" s="607">
        <f t="shared" si="22"/>
        <v>1</v>
      </c>
      <c r="AI62" s="607">
        <f t="shared" si="22"/>
        <v>1</v>
      </c>
      <c r="AJ62" s="607">
        <f t="shared" si="22"/>
        <v>1</v>
      </c>
      <c r="AK62" s="607">
        <f t="shared" si="22"/>
        <v>1</v>
      </c>
      <c r="AL62" s="607">
        <f t="shared" si="22"/>
        <v>1</v>
      </c>
      <c r="AM62" s="607">
        <f t="shared" si="22"/>
        <v>1</v>
      </c>
      <c r="AN62" s="607">
        <f t="shared" si="22"/>
        <v>1</v>
      </c>
      <c r="AO62" s="607">
        <f t="shared" si="22"/>
        <v>1</v>
      </c>
      <c r="AP62" s="607">
        <f t="shared" si="22"/>
        <v>1</v>
      </c>
      <c r="AQ62" s="607">
        <f t="shared" si="22"/>
        <v>1</v>
      </c>
      <c r="AR62" s="607">
        <f t="shared" si="22"/>
        <v>1</v>
      </c>
      <c r="AS62" s="607">
        <f t="shared" si="22"/>
        <v>1</v>
      </c>
      <c r="AT62" s="607">
        <f t="shared" si="22"/>
        <v>1</v>
      </c>
      <c r="AU62" s="607">
        <f t="shared" ref="AU62:BI62" si="23">+AT62</f>
        <v>1</v>
      </c>
      <c r="AV62" s="607">
        <f t="shared" si="23"/>
        <v>1</v>
      </c>
      <c r="AW62" s="607">
        <f t="shared" si="23"/>
        <v>1</v>
      </c>
      <c r="AX62" s="607">
        <f t="shared" si="23"/>
        <v>1</v>
      </c>
      <c r="AY62" s="607">
        <f t="shared" si="23"/>
        <v>1</v>
      </c>
      <c r="AZ62" s="607">
        <f t="shared" si="23"/>
        <v>1</v>
      </c>
      <c r="BA62" s="607">
        <f t="shared" si="23"/>
        <v>1</v>
      </c>
      <c r="BB62" s="607">
        <f t="shared" si="23"/>
        <v>1</v>
      </c>
      <c r="BC62" s="607">
        <f t="shared" si="23"/>
        <v>1</v>
      </c>
      <c r="BD62" s="607">
        <f t="shared" si="23"/>
        <v>1</v>
      </c>
      <c r="BE62" s="607">
        <f t="shared" si="23"/>
        <v>1</v>
      </c>
      <c r="BF62" s="607">
        <f t="shared" si="23"/>
        <v>1</v>
      </c>
      <c r="BG62" s="607">
        <f t="shared" si="23"/>
        <v>1</v>
      </c>
      <c r="BH62" s="607">
        <f t="shared" si="23"/>
        <v>1</v>
      </c>
      <c r="BI62" s="607">
        <f t="shared" si="23"/>
        <v>1</v>
      </c>
    </row>
    <row r="63" spans="1:61" s="607" customFormat="1">
      <c r="A63" s="634" t="s">
        <v>187</v>
      </c>
      <c r="B63" s="607">
        <f>+Copen!V77</f>
        <v>0</v>
      </c>
      <c r="C63" s="607">
        <f>+Copen!X77</f>
        <v>0</v>
      </c>
      <c r="D63" s="607">
        <f>+Copen!Z77</f>
        <v>0</v>
      </c>
      <c r="E63" s="607">
        <f>+Copen!AB77</f>
        <v>0</v>
      </c>
      <c r="F63" s="607">
        <f>+Copen!AD77</f>
        <v>0</v>
      </c>
      <c r="G63" s="607">
        <f>+Copen!AF77</f>
        <v>1</v>
      </c>
      <c r="H63" s="607">
        <f>+Copen!AH77</f>
        <v>1</v>
      </c>
      <c r="I63" s="607">
        <f>+Copen!AJ77</f>
        <v>1</v>
      </c>
      <c r="J63" s="638">
        <f>+Copen!AL77</f>
        <v>1</v>
      </c>
      <c r="K63" s="638">
        <f>+Copen!AN77</f>
        <v>1</v>
      </c>
      <c r="L63" s="638">
        <f>+Copen!AP77</f>
        <v>1</v>
      </c>
      <c r="M63" s="638">
        <f>+Copen!AR77</f>
        <v>1</v>
      </c>
      <c r="N63" s="638">
        <f>+Copen!AT77</f>
        <v>1</v>
      </c>
      <c r="O63" s="638">
        <f>+Copen!AV77</f>
        <v>1</v>
      </c>
      <c r="P63" s="638">
        <f>+Copen!AX77</f>
        <v>1</v>
      </c>
      <c r="Q63" s="607">
        <f t="shared" ref="Q63:BI67" si="24">+P63</f>
        <v>1</v>
      </c>
      <c r="R63" s="607">
        <f t="shared" si="24"/>
        <v>1</v>
      </c>
      <c r="S63" s="607">
        <f t="shared" si="24"/>
        <v>1</v>
      </c>
      <c r="T63" s="607">
        <f t="shared" si="24"/>
        <v>1</v>
      </c>
      <c r="U63" s="607">
        <f t="shared" si="24"/>
        <v>1</v>
      </c>
      <c r="V63" s="607">
        <f t="shared" si="24"/>
        <v>1</v>
      </c>
      <c r="W63" s="607">
        <f t="shared" si="24"/>
        <v>1</v>
      </c>
      <c r="X63" s="607">
        <f t="shared" si="24"/>
        <v>1</v>
      </c>
      <c r="Y63" s="607">
        <f t="shared" si="24"/>
        <v>1</v>
      </c>
      <c r="Z63" s="607">
        <f t="shared" si="24"/>
        <v>1</v>
      </c>
      <c r="AA63" s="607">
        <f t="shared" si="24"/>
        <v>1</v>
      </c>
      <c r="AB63" s="607">
        <f t="shared" si="24"/>
        <v>1</v>
      </c>
      <c r="AC63" s="607">
        <f t="shared" si="24"/>
        <v>1</v>
      </c>
      <c r="AD63" s="607">
        <f t="shared" si="24"/>
        <v>1</v>
      </c>
      <c r="AE63" s="607">
        <f t="shared" si="24"/>
        <v>1</v>
      </c>
      <c r="AF63" s="607">
        <f t="shared" si="24"/>
        <v>1</v>
      </c>
      <c r="AG63" s="607">
        <f t="shared" si="24"/>
        <v>1</v>
      </c>
      <c r="AH63" s="607">
        <f t="shared" si="24"/>
        <v>1</v>
      </c>
      <c r="AI63" s="607">
        <f t="shared" si="24"/>
        <v>1</v>
      </c>
      <c r="AJ63" s="607">
        <f t="shared" si="24"/>
        <v>1</v>
      </c>
      <c r="AK63" s="607">
        <f t="shared" si="24"/>
        <v>1</v>
      </c>
      <c r="AL63" s="607">
        <f t="shared" si="24"/>
        <v>1</v>
      </c>
      <c r="AM63" s="607">
        <f t="shared" si="24"/>
        <v>1</v>
      </c>
      <c r="AN63" s="607">
        <f t="shared" si="24"/>
        <v>1</v>
      </c>
      <c r="AO63" s="607">
        <f t="shared" si="24"/>
        <v>1</v>
      </c>
      <c r="AP63" s="607">
        <f t="shared" si="24"/>
        <v>1</v>
      </c>
      <c r="AQ63" s="607">
        <f t="shared" si="24"/>
        <v>1</v>
      </c>
      <c r="AR63" s="607">
        <f t="shared" si="24"/>
        <v>1</v>
      </c>
      <c r="AS63" s="607">
        <f t="shared" si="24"/>
        <v>1</v>
      </c>
      <c r="AT63" s="607">
        <f t="shared" si="24"/>
        <v>1</v>
      </c>
      <c r="AU63" s="607">
        <f t="shared" si="24"/>
        <v>1</v>
      </c>
      <c r="AV63" s="607">
        <f t="shared" si="24"/>
        <v>1</v>
      </c>
      <c r="AW63" s="607">
        <f t="shared" si="24"/>
        <v>1</v>
      </c>
      <c r="AX63" s="607">
        <f t="shared" si="24"/>
        <v>1</v>
      </c>
      <c r="AY63" s="607">
        <f t="shared" si="24"/>
        <v>1</v>
      </c>
      <c r="AZ63" s="607">
        <f t="shared" si="24"/>
        <v>1</v>
      </c>
      <c r="BA63" s="607">
        <f t="shared" si="24"/>
        <v>1</v>
      </c>
      <c r="BB63" s="607">
        <f t="shared" si="24"/>
        <v>1</v>
      </c>
      <c r="BC63" s="607">
        <f t="shared" si="24"/>
        <v>1</v>
      </c>
      <c r="BD63" s="607">
        <f t="shared" si="24"/>
        <v>1</v>
      </c>
      <c r="BE63" s="607">
        <f t="shared" si="24"/>
        <v>1</v>
      </c>
      <c r="BF63" s="607">
        <f t="shared" si="24"/>
        <v>1</v>
      </c>
      <c r="BG63" s="607">
        <f t="shared" si="24"/>
        <v>1</v>
      </c>
      <c r="BH63" s="607">
        <f t="shared" si="24"/>
        <v>1</v>
      </c>
      <c r="BI63" s="607">
        <f t="shared" si="24"/>
        <v>1</v>
      </c>
    </row>
    <row r="64" spans="1:61" s="607" customFormat="1">
      <c r="A64" s="634" t="s">
        <v>188</v>
      </c>
      <c r="B64" s="607">
        <f>+Copen!V78</f>
        <v>0</v>
      </c>
      <c r="C64" s="607">
        <f>+Copen!X78</f>
        <v>0</v>
      </c>
      <c r="D64" s="607">
        <f>+Copen!Z78</f>
        <v>0</v>
      </c>
      <c r="E64" s="607">
        <f>+Copen!AB78</f>
        <v>0</v>
      </c>
      <c r="F64" s="607">
        <f>+Copen!AD78</f>
        <v>0</v>
      </c>
      <c r="G64" s="607">
        <f>+Copen!AF78</f>
        <v>0</v>
      </c>
      <c r="H64" s="607">
        <f>+Copen!AH78</f>
        <v>0</v>
      </c>
      <c r="I64" s="607">
        <f>+Copen!AJ78</f>
        <v>1</v>
      </c>
      <c r="J64" s="638">
        <f>+Copen!AL78</f>
        <v>1</v>
      </c>
      <c r="K64" s="638">
        <f>+Copen!AN78</f>
        <v>1</v>
      </c>
      <c r="L64" s="638">
        <f>+Copen!AP78</f>
        <v>1</v>
      </c>
      <c r="M64" s="638">
        <f>+Copen!AR78</f>
        <v>1</v>
      </c>
      <c r="N64" s="638">
        <f>+Copen!AT78</f>
        <v>1</v>
      </c>
      <c r="O64" s="638">
        <f>+Copen!AV78</f>
        <v>1</v>
      </c>
      <c r="P64" s="638">
        <f>+Copen!AX78</f>
        <v>1</v>
      </c>
      <c r="Q64" s="607">
        <f t="shared" si="24"/>
        <v>1</v>
      </c>
      <c r="R64" s="607">
        <f t="shared" si="24"/>
        <v>1</v>
      </c>
      <c r="S64" s="607">
        <f t="shared" si="24"/>
        <v>1</v>
      </c>
      <c r="T64" s="607">
        <f t="shared" si="24"/>
        <v>1</v>
      </c>
      <c r="U64" s="607">
        <f t="shared" si="24"/>
        <v>1</v>
      </c>
      <c r="V64" s="607">
        <f t="shared" si="24"/>
        <v>1</v>
      </c>
      <c r="W64" s="607">
        <f t="shared" si="24"/>
        <v>1</v>
      </c>
      <c r="X64" s="607">
        <f t="shared" si="24"/>
        <v>1</v>
      </c>
      <c r="Y64" s="607">
        <f t="shared" si="24"/>
        <v>1</v>
      </c>
      <c r="Z64" s="607">
        <f t="shared" si="24"/>
        <v>1</v>
      </c>
      <c r="AA64" s="607">
        <f t="shared" si="24"/>
        <v>1</v>
      </c>
      <c r="AB64" s="607">
        <f t="shared" si="24"/>
        <v>1</v>
      </c>
      <c r="AC64" s="607">
        <f t="shared" si="24"/>
        <v>1</v>
      </c>
      <c r="AD64" s="607">
        <f t="shared" si="24"/>
        <v>1</v>
      </c>
      <c r="AE64" s="607">
        <f t="shared" si="24"/>
        <v>1</v>
      </c>
      <c r="AF64" s="607">
        <f t="shared" si="24"/>
        <v>1</v>
      </c>
      <c r="AG64" s="607">
        <f t="shared" si="24"/>
        <v>1</v>
      </c>
      <c r="AH64" s="607">
        <f t="shared" si="24"/>
        <v>1</v>
      </c>
      <c r="AI64" s="607">
        <f t="shared" si="24"/>
        <v>1</v>
      </c>
      <c r="AJ64" s="607">
        <f t="shared" si="24"/>
        <v>1</v>
      </c>
      <c r="AK64" s="607">
        <f t="shared" si="24"/>
        <v>1</v>
      </c>
      <c r="AL64" s="607">
        <f t="shared" si="24"/>
        <v>1</v>
      </c>
      <c r="AM64" s="607">
        <f t="shared" si="24"/>
        <v>1</v>
      </c>
      <c r="AN64" s="607">
        <f t="shared" si="24"/>
        <v>1</v>
      </c>
      <c r="AO64" s="607">
        <f t="shared" si="24"/>
        <v>1</v>
      </c>
      <c r="AP64" s="607">
        <f t="shared" si="24"/>
        <v>1</v>
      </c>
      <c r="AQ64" s="607">
        <f t="shared" si="24"/>
        <v>1</v>
      </c>
      <c r="AR64" s="607">
        <f t="shared" si="24"/>
        <v>1</v>
      </c>
      <c r="AS64" s="607">
        <f t="shared" si="24"/>
        <v>1</v>
      </c>
      <c r="AT64" s="607">
        <f t="shared" si="24"/>
        <v>1</v>
      </c>
      <c r="AU64" s="607">
        <f t="shared" si="24"/>
        <v>1</v>
      </c>
      <c r="AV64" s="607">
        <f t="shared" si="24"/>
        <v>1</v>
      </c>
      <c r="AW64" s="607">
        <f t="shared" si="24"/>
        <v>1</v>
      </c>
      <c r="AX64" s="607">
        <f t="shared" si="24"/>
        <v>1</v>
      </c>
      <c r="AY64" s="607">
        <f t="shared" si="24"/>
        <v>1</v>
      </c>
      <c r="AZ64" s="607">
        <f t="shared" si="24"/>
        <v>1</v>
      </c>
      <c r="BA64" s="607">
        <f t="shared" si="24"/>
        <v>1</v>
      </c>
      <c r="BB64" s="607">
        <f t="shared" si="24"/>
        <v>1</v>
      </c>
      <c r="BC64" s="607">
        <f t="shared" si="24"/>
        <v>1</v>
      </c>
      <c r="BD64" s="607">
        <f t="shared" si="24"/>
        <v>1</v>
      </c>
      <c r="BE64" s="607">
        <f t="shared" si="24"/>
        <v>1</v>
      </c>
      <c r="BF64" s="607">
        <f t="shared" si="24"/>
        <v>1</v>
      </c>
      <c r="BG64" s="607">
        <f t="shared" si="24"/>
        <v>1</v>
      </c>
      <c r="BH64" s="607">
        <f t="shared" si="24"/>
        <v>1</v>
      </c>
      <c r="BI64" s="607">
        <f t="shared" si="24"/>
        <v>1</v>
      </c>
    </row>
    <row r="65" spans="1:61" s="607" customFormat="1">
      <c r="A65" s="634" t="s">
        <v>189</v>
      </c>
      <c r="B65" s="607">
        <f>+Copen!V79</f>
        <v>0</v>
      </c>
      <c r="C65" s="607">
        <f>+Copen!X79</f>
        <v>0</v>
      </c>
      <c r="D65" s="607">
        <f>+Copen!Z79</f>
        <v>0</v>
      </c>
      <c r="E65" s="607">
        <f>+Copen!AB79</f>
        <v>1</v>
      </c>
      <c r="F65" s="607">
        <f>+Copen!AD79</f>
        <v>1</v>
      </c>
      <c r="G65" s="607">
        <f>+Copen!AF79</f>
        <v>1</v>
      </c>
      <c r="H65" s="607">
        <f>+Copen!AH79</f>
        <v>1</v>
      </c>
      <c r="I65" s="607">
        <f>+Copen!AJ79</f>
        <v>1</v>
      </c>
      <c r="J65" s="638">
        <f>+Copen!AL79</f>
        <v>1</v>
      </c>
      <c r="K65" s="638">
        <f>+Copen!AN79</f>
        <v>1</v>
      </c>
      <c r="L65" s="638">
        <f>+Copen!AP79</f>
        <v>1</v>
      </c>
      <c r="M65" s="638">
        <f>+Copen!AR79</f>
        <v>1</v>
      </c>
      <c r="N65" s="638">
        <f>+Copen!AT79</f>
        <v>1</v>
      </c>
      <c r="O65" s="638">
        <f>+Copen!AV79</f>
        <v>1</v>
      </c>
      <c r="P65" s="638">
        <f>+Copen!AX79</f>
        <v>1</v>
      </c>
      <c r="Q65" s="607">
        <f t="shared" si="24"/>
        <v>1</v>
      </c>
      <c r="R65" s="607">
        <f t="shared" si="24"/>
        <v>1</v>
      </c>
      <c r="S65" s="607">
        <f t="shared" si="24"/>
        <v>1</v>
      </c>
      <c r="T65" s="607">
        <f t="shared" si="24"/>
        <v>1</v>
      </c>
      <c r="U65" s="607">
        <f t="shared" si="24"/>
        <v>1</v>
      </c>
      <c r="V65" s="607">
        <f t="shared" si="24"/>
        <v>1</v>
      </c>
      <c r="W65" s="607">
        <f t="shared" si="24"/>
        <v>1</v>
      </c>
      <c r="X65" s="607">
        <f t="shared" si="24"/>
        <v>1</v>
      </c>
      <c r="Y65" s="607">
        <f t="shared" si="24"/>
        <v>1</v>
      </c>
      <c r="Z65" s="607">
        <f t="shared" si="24"/>
        <v>1</v>
      </c>
      <c r="AA65" s="607">
        <f t="shared" si="24"/>
        <v>1</v>
      </c>
      <c r="AB65" s="607">
        <f t="shared" si="24"/>
        <v>1</v>
      </c>
      <c r="AC65" s="607">
        <f t="shared" si="24"/>
        <v>1</v>
      </c>
      <c r="AD65" s="607">
        <f t="shared" si="24"/>
        <v>1</v>
      </c>
      <c r="AE65" s="607">
        <f t="shared" si="24"/>
        <v>1</v>
      </c>
      <c r="AF65" s="607">
        <f t="shared" si="24"/>
        <v>1</v>
      </c>
      <c r="AG65" s="607">
        <f t="shared" si="24"/>
        <v>1</v>
      </c>
      <c r="AH65" s="607">
        <f t="shared" si="24"/>
        <v>1</v>
      </c>
      <c r="AI65" s="607">
        <f t="shared" si="24"/>
        <v>1</v>
      </c>
      <c r="AJ65" s="607">
        <f t="shared" si="24"/>
        <v>1</v>
      </c>
      <c r="AK65" s="607">
        <f t="shared" si="24"/>
        <v>1</v>
      </c>
      <c r="AL65" s="607">
        <f t="shared" si="24"/>
        <v>1</v>
      </c>
      <c r="AM65" s="607">
        <f t="shared" si="24"/>
        <v>1</v>
      </c>
      <c r="AN65" s="607">
        <f t="shared" si="24"/>
        <v>1</v>
      </c>
      <c r="AO65" s="607">
        <f t="shared" si="24"/>
        <v>1</v>
      </c>
      <c r="AP65" s="607">
        <f t="shared" si="24"/>
        <v>1</v>
      </c>
      <c r="AQ65" s="607">
        <f t="shared" si="24"/>
        <v>1</v>
      </c>
      <c r="AR65" s="607">
        <f t="shared" si="24"/>
        <v>1</v>
      </c>
      <c r="AS65" s="607">
        <f t="shared" si="24"/>
        <v>1</v>
      </c>
      <c r="AT65" s="607">
        <f t="shared" si="24"/>
        <v>1</v>
      </c>
      <c r="AU65" s="607">
        <f t="shared" si="24"/>
        <v>1</v>
      </c>
      <c r="AV65" s="607">
        <f t="shared" si="24"/>
        <v>1</v>
      </c>
      <c r="AW65" s="607">
        <f t="shared" si="24"/>
        <v>1</v>
      </c>
      <c r="AX65" s="607">
        <f t="shared" si="24"/>
        <v>1</v>
      </c>
      <c r="AY65" s="607">
        <f t="shared" si="24"/>
        <v>1</v>
      </c>
      <c r="AZ65" s="607">
        <f t="shared" si="24"/>
        <v>1</v>
      </c>
      <c r="BA65" s="607">
        <f t="shared" si="24"/>
        <v>1</v>
      </c>
      <c r="BB65" s="607">
        <f t="shared" si="24"/>
        <v>1</v>
      </c>
      <c r="BC65" s="607">
        <f t="shared" si="24"/>
        <v>1</v>
      </c>
      <c r="BD65" s="607">
        <f t="shared" si="24"/>
        <v>1</v>
      </c>
      <c r="BE65" s="607">
        <f t="shared" si="24"/>
        <v>1</v>
      </c>
      <c r="BF65" s="607">
        <f t="shared" si="24"/>
        <v>1</v>
      </c>
      <c r="BG65" s="607">
        <f t="shared" si="24"/>
        <v>1</v>
      </c>
      <c r="BH65" s="607">
        <f t="shared" si="24"/>
        <v>1</v>
      </c>
      <c r="BI65" s="607">
        <f t="shared" si="24"/>
        <v>1</v>
      </c>
    </row>
    <row r="66" spans="1:61" s="607" customFormat="1">
      <c r="A66" s="634" t="s">
        <v>190</v>
      </c>
      <c r="B66" s="607">
        <f>+Copen!V80</f>
        <v>0</v>
      </c>
      <c r="C66" s="607">
        <f>+Copen!X80</f>
        <v>1</v>
      </c>
      <c r="D66" s="607">
        <f>+Copen!Z80</f>
        <v>1</v>
      </c>
      <c r="E66" s="607">
        <f>+Copen!AB80</f>
        <v>1</v>
      </c>
      <c r="F66" s="607">
        <f>+Copen!AD80</f>
        <v>1</v>
      </c>
      <c r="G66" s="607">
        <f>+Copen!AF80</f>
        <v>1</v>
      </c>
      <c r="H66" s="607">
        <f>+Copen!AH80</f>
        <v>1</v>
      </c>
      <c r="I66" s="607">
        <f>+Copen!AJ80</f>
        <v>1</v>
      </c>
      <c r="J66" s="638">
        <f>+Copen!AL80</f>
        <v>1</v>
      </c>
      <c r="K66" s="638">
        <f>+Copen!AN80</f>
        <v>1</v>
      </c>
      <c r="L66" s="638">
        <f>+Copen!AP80</f>
        <v>1</v>
      </c>
      <c r="M66" s="638">
        <f>+Copen!AR80</f>
        <v>1</v>
      </c>
      <c r="N66" s="638">
        <f>+Copen!AT80</f>
        <v>1</v>
      </c>
      <c r="O66" s="638">
        <f>+Copen!AV80</f>
        <v>1</v>
      </c>
      <c r="P66" s="638">
        <f>+Copen!AX80</f>
        <v>1</v>
      </c>
      <c r="Q66" s="607">
        <f t="shared" si="24"/>
        <v>1</v>
      </c>
      <c r="R66" s="607">
        <f t="shared" si="24"/>
        <v>1</v>
      </c>
      <c r="S66" s="607">
        <f t="shared" si="24"/>
        <v>1</v>
      </c>
      <c r="T66" s="607">
        <f t="shared" si="24"/>
        <v>1</v>
      </c>
      <c r="U66" s="607">
        <f t="shared" si="24"/>
        <v>1</v>
      </c>
      <c r="V66" s="607">
        <f t="shared" si="24"/>
        <v>1</v>
      </c>
      <c r="W66" s="607">
        <f t="shared" si="24"/>
        <v>1</v>
      </c>
      <c r="X66" s="607">
        <f t="shared" si="24"/>
        <v>1</v>
      </c>
      <c r="Y66" s="607">
        <f t="shared" si="24"/>
        <v>1</v>
      </c>
      <c r="Z66" s="607">
        <f t="shared" si="24"/>
        <v>1</v>
      </c>
      <c r="AA66" s="607">
        <f t="shared" si="24"/>
        <v>1</v>
      </c>
      <c r="AB66" s="607">
        <f t="shared" si="24"/>
        <v>1</v>
      </c>
      <c r="AC66" s="607">
        <f t="shared" si="24"/>
        <v>1</v>
      </c>
      <c r="AD66" s="607">
        <f t="shared" si="24"/>
        <v>1</v>
      </c>
      <c r="AE66" s="607">
        <f t="shared" si="24"/>
        <v>1</v>
      </c>
      <c r="AF66" s="607">
        <f t="shared" si="24"/>
        <v>1</v>
      </c>
      <c r="AG66" s="607">
        <f t="shared" si="24"/>
        <v>1</v>
      </c>
      <c r="AH66" s="607">
        <f t="shared" si="24"/>
        <v>1</v>
      </c>
      <c r="AI66" s="607">
        <f t="shared" si="24"/>
        <v>1</v>
      </c>
      <c r="AJ66" s="607">
        <f t="shared" si="24"/>
        <v>1</v>
      </c>
      <c r="AK66" s="607">
        <f t="shared" si="24"/>
        <v>1</v>
      </c>
      <c r="AL66" s="607">
        <f t="shared" si="24"/>
        <v>1</v>
      </c>
      <c r="AM66" s="607">
        <f t="shared" si="24"/>
        <v>1</v>
      </c>
      <c r="AN66" s="607">
        <f t="shared" si="24"/>
        <v>1</v>
      </c>
      <c r="AO66" s="607">
        <f t="shared" si="24"/>
        <v>1</v>
      </c>
      <c r="AP66" s="607">
        <f t="shared" si="24"/>
        <v>1</v>
      </c>
      <c r="AQ66" s="607">
        <f t="shared" si="24"/>
        <v>1</v>
      </c>
      <c r="AR66" s="607">
        <f t="shared" si="24"/>
        <v>1</v>
      </c>
      <c r="AS66" s="607">
        <f t="shared" si="24"/>
        <v>1</v>
      </c>
      <c r="AT66" s="607">
        <f t="shared" si="24"/>
        <v>1</v>
      </c>
      <c r="AU66" s="607">
        <f t="shared" si="24"/>
        <v>1</v>
      </c>
      <c r="AV66" s="607">
        <f t="shared" si="24"/>
        <v>1</v>
      </c>
      <c r="AW66" s="607">
        <f t="shared" si="24"/>
        <v>1</v>
      </c>
      <c r="AX66" s="607">
        <f t="shared" si="24"/>
        <v>1</v>
      </c>
      <c r="AY66" s="607">
        <f t="shared" si="24"/>
        <v>1</v>
      </c>
      <c r="AZ66" s="607">
        <f t="shared" si="24"/>
        <v>1</v>
      </c>
      <c r="BA66" s="607">
        <f t="shared" si="24"/>
        <v>1</v>
      </c>
      <c r="BB66" s="607">
        <f t="shared" si="24"/>
        <v>1</v>
      </c>
      <c r="BC66" s="607">
        <f t="shared" si="24"/>
        <v>1</v>
      </c>
      <c r="BD66" s="607">
        <f t="shared" si="24"/>
        <v>1</v>
      </c>
      <c r="BE66" s="607">
        <f t="shared" si="24"/>
        <v>1</v>
      </c>
      <c r="BF66" s="607">
        <f t="shared" si="24"/>
        <v>1</v>
      </c>
      <c r="BG66" s="607">
        <f t="shared" si="24"/>
        <v>1</v>
      </c>
      <c r="BH66" s="607">
        <f t="shared" si="24"/>
        <v>1</v>
      </c>
      <c r="BI66" s="607">
        <f t="shared" si="24"/>
        <v>1</v>
      </c>
    </row>
    <row r="67" spans="1:61" s="607" customFormat="1">
      <c r="A67" s="634" t="s">
        <v>191</v>
      </c>
      <c r="B67" s="607">
        <f>+Copen!V81</f>
        <v>0</v>
      </c>
      <c r="C67" s="607">
        <f>+Copen!X81</f>
        <v>0</v>
      </c>
      <c r="D67" s="607">
        <f>+Copen!Z81</f>
        <v>0</v>
      </c>
      <c r="E67" s="607">
        <f>+Copen!AB81</f>
        <v>0</v>
      </c>
      <c r="F67" s="607">
        <f>+Copen!AD81</f>
        <v>1</v>
      </c>
      <c r="G67" s="607">
        <f>+Copen!AF81</f>
        <v>1</v>
      </c>
      <c r="H67" s="607">
        <f>+Copen!AH81</f>
        <v>1</v>
      </c>
      <c r="I67" s="607">
        <f>+Copen!AJ81</f>
        <v>1</v>
      </c>
      <c r="J67" s="638">
        <f>+Copen!AL81</f>
        <v>1</v>
      </c>
      <c r="K67" s="638">
        <f>+Copen!AN81</f>
        <v>1</v>
      </c>
      <c r="L67" s="638">
        <f>+Copen!AP81</f>
        <v>1</v>
      </c>
      <c r="M67" s="638">
        <f>+Copen!AR81</f>
        <v>1</v>
      </c>
      <c r="N67" s="638">
        <f>+Copen!AT81</f>
        <v>1</v>
      </c>
      <c r="O67" s="638">
        <f>+Copen!AV81</f>
        <v>1</v>
      </c>
      <c r="P67" s="638">
        <f>+Copen!AX81</f>
        <v>1</v>
      </c>
      <c r="Q67" s="607">
        <f t="shared" si="24"/>
        <v>1</v>
      </c>
      <c r="R67" s="607">
        <f t="shared" si="24"/>
        <v>1</v>
      </c>
      <c r="S67" s="607">
        <f t="shared" si="24"/>
        <v>1</v>
      </c>
      <c r="T67" s="607">
        <f t="shared" si="24"/>
        <v>1</v>
      </c>
      <c r="U67" s="607">
        <f t="shared" si="24"/>
        <v>1</v>
      </c>
      <c r="V67" s="607">
        <f t="shared" si="24"/>
        <v>1</v>
      </c>
      <c r="W67" s="607">
        <f t="shared" si="24"/>
        <v>1</v>
      </c>
      <c r="X67" s="607">
        <f t="shared" si="24"/>
        <v>1</v>
      </c>
      <c r="Y67" s="607">
        <f t="shared" si="24"/>
        <v>1</v>
      </c>
      <c r="Z67" s="607">
        <f t="shared" si="24"/>
        <v>1</v>
      </c>
      <c r="AA67" s="607">
        <f t="shared" si="24"/>
        <v>1</v>
      </c>
      <c r="AB67" s="607">
        <f t="shared" si="24"/>
        <v>1</v>
      </c>
      <c r="AC67" s="607">
        <f t="shared" si="24"/>
        <v>1</v>
      </c>
      <c r="AD67" s="607">
        <f t="shared" si="24"/>
        <v>1</v>
      </c>
      <c r="AE67" s="607">
        <f t="shared" si="24"/>
        <v>1</v>
      </c>
      <c r="AF67" s="607">
        <f t="shared" si="24"/>
        <v>1</v>
      </c>
      <c r="AG67" s="607">
        <f t="shared" si="24"/>
        <v>1</v>
      </c>
      <c r="AH67" s="607">
        <f t="shared" si="24"/>
        <v>1</v>
      </c>
      <c r="AI67" s="607">
        <f t="shared" si="24"/>
        <v>1</v>
      </c>
      <c r="AJ67" s="607">
        <f t="shared" si="24"/>
        <v>1</v>
      </c>
      <c r="AK67" s="607">
        <f t="shared" si="24"/>
        <v>1</v>
      </c>
      <c r="AL67" s="607">
        <f t="shared" si="24"/>
        <v>1</v>
      </c>
      <c r="AM67" s="607">
        <f t="shared" si="24"/>
        <v>1</v>
      </c>
      <c r="AN67" s="607">
        <f t="shared" si="24"/>
        <v>1</v>
      </c>
      <c r="AO67" s="607">
        <f t="shared" si="24"/>
        <v>1</v>
      </c>
      <c r="AP67" s="607">
        <f t="shared" si="24"/>
        <v>1</v>
      </c>
      <c r="AQ67" s="607">
        <f t="shared" si="24"/>
        <v>1</v>
      </c>
      <c r="AR67" s="607">
        <f t="shared" si="24"/>
        <v>1</v>
      </c>
      <c r="AS67" s="607">
        <f t="shared" si="24"/>
        <v>1</v>
      </c>
      <c r="AT67" s="607">
        <f t="shared" si="24"/>
        <v>1</v>
      </c>
      <c r="AU67" s="607">
        <f t="shared" si="24"/>
        <v>1</v>
      </c>
      <c r="AV67" s="607">
        <f t="shared" si="24"/>
        <v>1</v>
      </c>
      <c r="AW67" s="607">
        <f t="shared" si="24"/>
        <v>1</v>
      </c>
      <c r="AX67" s="607">
        <f t="shared" si="24"/>
        <v>1</v>
      </c>
      <c r="AY67" s="607">
        <f t="shared" si="24"/>
        <v>1</v>
      </c>
      <c r="AZ67" s="607">
        <f t="shared" si="24"/>
        <v>1</v>
      </c>
      <c r="BA67" s="607">
        <f t="shared" si="24"/>
        <v>1</v>
      </c>
      <c r="BB67" s="607">
        <f t="shared" si="24"/>
        <v>1</v>
      </c>
      <c r="BC67" s="607">
        <f t="shared" si="24"/>
        <v>1</v>
      </c>
      <c r="BD67" s="607">
        <f t="shared" si="24"/>
        <v>1</v>
      </c>
      <c r="BE67" s="607">
        <f t="shared" si="24"/>
        <v>1</v>
      </c>
      <c r="BF67" s="607">
        <f t="shared" si="24"/>
        <v>1</v>
      </c>
      <c r="BG67" s="607">
        <f t="shared" si="24"/>
        <v>1</v>
      </c>
      <c r="BH67" s="607">
        <f t="shared" si="24"/>
        <v>1</v>
      </c>
      <c r="BI67" s="607">
        <f t="shared" si="24"/>
        <v>1</v>
      </c>
    </row>
    <row r="68" spans="1:61" s="608" customFormat="1">
      <c r="A68" s="639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0"/>
      <c r="P68" s="640"/>
      <c r="Q68" s="640"/>
      <c r="R68" s="640"/>
      <c r="S68" s="640"/>
      <c r="T68" s="640"/>
      <c r="U68" s="640"/>
      <c r="V68" s="640"/>
      <c r="W68" s="640"/>
      <c r="X68" s="640"/>
      <c r="Y68" s="640"/>
      <c r="Z68" s="640"/>
      <c r="AA68" s="640"/>
      <c r="AB68" s="640"/>
      <c r="AC68" s="640"/>
      <c r="AD68" s="640"/>
      <c r="AE68" s="640"/>
      <c r="AF68" s="640"/>
      <c r="AG68" s="640"/>
      <c r="AH68" s="640"/>
      <c r="AI68" s="640"/>
      <c r="AJ68" s="640"/>
      <c r="AK68" s="640"/>
      <c r="AL68" s="640"/>
      <c r="AM68" s="640"/>
      <c r="AN68" s="640"/>
      <c r="AO68" s="640"/>
      <c r="AP68" s="640"/>
      <c r="AQ68" s="640"/>
      <c r="AR68" s="640"/>
      <c r="AS68" s="640"/>
      <c r="AT68" s="640"/>
      <c r="AU68" s="640"/>
      <c r="AV68" s="640"/>
      <c r="AW68" s="640"/>
      <c r="AX68" s="640"/>
      <c r="AY68" s="640"/>
      <c r="AZ68" s="640"/>
      <c r="BA68" s="640"/>
      <c r="BB68" s="640"/>
      <c r="BC68" s="640"/>
      <c r="BD68" s="640"/>
      <c r="BE68" s="640"/>
      <c r="BF68" s="640"/>
      <c r="BG68" s="640"/>
      <c r="BH68" s="640"/>
      <c r="BI68" s="640"/>
    </row>
    <row r="69" spans="1:61" ht="15.5">
      <c r="A69" s="641" t="str">
        <f>+Copen!A101</f>
        <v>Emission cap (actual if non-capped)</v>
      </c>
    </row>
    <row r="70" spans="1:61" s="609" customFormat="1">
      <c r="A70" s="642" t="s">
        <v>180</v>
      </c>
      <c r="B70" s="609">
        <f>+Copen!R102</f>
        <v>1.6621334550980098</v>
      </c>
      <c r="C70" s="609">
        <f>+Copen!X102</f>
        <v>1.3842794390922082</v>
      </c>
      <c r="D70" s="609">
        <f>+Copen!Z102</f>
        <v>1.3529484199086481</v>
      </c>
      <c r="E70" s="609">
        <f>+Copen!AB102</f>
        <v>1.0650404885241205</v>
      </c>
      <c r="F70" s="609">
        <f>+Copen!AD102</f>
        <v>0.76569263722136705</v>
      </c>
      <c r="G70" s="609">
        <f>+Copen!AF102</f>
        <v>0.5391431571248293</v>
      </c>
      <c r="H70" s="609">
        <f>+Copen!AH102</f>
        <v>0.43798529818541043</v>
      </c>
      <c r="I70" s="609">
        <f>+Copen!AJ102</f>
        <v>0.36306889547259608</v>
      </c>
      <c r="J70" s="609">
        <f>+Copen!AL102</f>
        <v>0.30766153025849441</v>
      </c>
      <c r="K70" s="609">
        <f>+Copen!AN102</f>
        <v>0.26664261383066884</v>
      </c>
      <c r="L70" s="609">
        <f>+Copen!AP102</f>
        <v>0.23748629239215138</v>
      </c>
      <c r="M70" s="609">
        <f>+Copen!AR102</f>
        <v>0.2143313788839166</v>
      </c>
      <c r="N70" s="609">
        <f>+Copen!AT102</f>
        <v>0.1934340694427347</v>
      </c>
      <c r="O70" s="609">
        <f>+Copen!AV102</f>
        <v>0.17457424767206803</v>
      </c>
      <c r="P70" s="609">
        <f>+Copen!AX102</f>
        <v>0.1575532585240414</v>
      </c>
      <c r="Q70" s="609">
        <f>+Copen!AZ102</f>
        <v>0.14219181581794735</v>
      </c>
      <c r="R70" s="609">
        <f>+Copen!BB102</f>
        <v>0.12832811377569747</v>
      </c>
      <c r="S70" s="609">
        <f>+Copen!BD102</f>
        <v>0.11581612268256695</v>
      </c>
      <c r="T70" s="609">
        <f>+Copen!BF102</f>
        <v>0.10452405072101666</v>
      </c>
      <c r="U70" s="609">
        <f>+Copen!BH102</f>
        <v>9.4332955775717514E-2</v>
      </c>
      <c r="V70" s="609">
        <f>+Copen!BJ102</f>
        <v>8.5135492587585057E-2</v>
      </c>
      <c r="W70" s="609">
        <f>+Copen!BK102</f>
        <v>8.0878717958205795E-2</v>
      </c>
      <c r="X70" s="609">
        <f>+Copen!BL102</f>
        <v>7.6834782060295495E-2</v>
      </c>
      <c r="Y70" s="609">
        <f>+Copen!BM102</f>
        <v>7.2993042957280721E-2</v>
      </c>
      <c r="Z70" s="609">
        <f>+Copen!BN102</f>
        <v>6.9343390809416677E-2</v>
      </c>
      <c r="AA70" s="609">
        <f>+Copen!BO102</f>
        <v>6.5876221268945837E-2</v>
      </c>
      <c r="AB70" s="609">
        <f>+Copen!BP102</f>
        <v>6.258241020549854E-2</v>
      </c>
      <c r="AC70" s="609">
        <f>+Copen!BQ102</f>
        <v>5.9453289695223607E-2</v>
      </c>
      <c r="AD70" s="609">
        <f>+Copen!BR102</f>
        <v>5.6480625210462425E-2</v>
      </c>
      <c r="AE70" s="609">
        <f>+Copen!BS102</f>
        <v>5.3656593949939303E-2</v>
      </c>
      <c r="AF70" s="609">
        <f>+Copen!BT102</f>
        <v>5.0973764252442336E-2</v>
      </c>
      <c r="AG70" s="609">
        <f>+Copen!BU102</f>
        <v>4.8425076039820214E-2</v>
      </c>
      <c r="AH70" s="609">
        <f>+Copen!BV102</f>
        <v>4.6003822237829201E-2</v>
      </c>
      <c r="AI70" s="609">
        <f>+Copen!BW102</f>
        <v>4.3703631125937739E-2</v>
      </c>
      <c r="AJ70" s="609">
        <f>+Copen!BX102</f>
        <v>4.1518449569640847E-2</v>
      </c>
      <c r="AK70" s="609">
        <f>+Copen!BY102</f>
        <v>3.9442527091158801E-2</v>
      </c>
      <c r="AL70" s="609">
        <f>+Copen!BZ102</f>
        <v>3.7470400736600858E-2</v>
      </c>
      <c r="AM70" s="609">
        <f>+Copen!CA102</f>
        <v>3.5596880699770815E-2</v>
      </c>
      <c r="AN70" s="609">
        <f>+Copen!CB102</f>
        <v>3.3817036664782273E-2</v>
      </c>
      <c r="AO70" s="609">
        <f>+Copen!CC102</f>
        <v>3.2126184831543156E-2</v>
      </c>
      <c r="AP70" s="609">
        <f>+Copen!CD102</f>
        <v>3.0519875589965998E-2</v>
      </c>
      <c r="AQ70" s="609">
        <f>+Copen!CE102</f>
        <v>2.8993881810467696E-2</v>
      </c>
      <c r="AR70" s="609">
        <f>+Copen!CF102</f>
        <v>2.754418771994431E-2</v>
      </c>
      <c r="AS70" s="609">
        <f>+Copen!CG102</f>
        <v>2.6166978333947093E-2</v>
      </c>
      <c r="AT70" s="609">
        <f>+Copen!CH102</f>
        <v>2.4858629417249738E-2</v>
      </c>
      <c r="AU70" s="609">
        <f>+Copen!CI102</f>
        <v>2.3615697946387251E-2</v>
      </c>
      <c r="AV70" s="609">
        <f>+Copen!CJ102</f>
        <v>2.2434913049067886E-2</v>
      </c>
      <c r="AW70" s="609">
        <f>+Copen!CK102</f>
        <v>2.1313167396614492E-2</v>
      </c>
      <c r="AX70" s="609">
        <f>+Copen!CL102</f>
        <v>2.0247509026783767E-2</v>
      </c>
      <c r="AY70" s="609">
        <f>+Copen!CM102</f>
        <v>1.9235133575444579E-2</v>
      </c>
      <c r="AZ70" s="609">
        <f>+Copen!CN102</f>
        <v>1.8273376896672348E-2</v>
      </c>
      <c r="BA70" s="609">
        <f>+Copen!CO102</f>
        <v>1.7359708051838729E-2</v>
      </c>
      <c r="BB70" s="609">
        <f>+Copen!CP102</f>
        <v>1.6491722649246792E-2</v>
      </c>
      <c r="BC70" s="609">
        <f>+Copen!CQ102</f>
        <v>1.566713651678445E-2</v>
      </c>
      <c r="BD70" s="609">
        <f>+Copen!CR102</f>
        <v>1.4883779690945226E-2</v>
      </c>
      <c r="BE70" s="609">
        <f>+Copen!CS102</f>
        <v>1.4139590706397965E-2</v>
      </c>
      <c r="BF70" s="609">
        <f>+Copen!CT102</f>
        <v>1.3432611171078065E-2</v>
      </c>
      <c r="BG70" s="609">
        <f>+Copen!CU102</f>
        <v>1.2760980612524161E-2</v>
      </c>
      <c r="BH70" s="609">
        <f>+Copen!CV102</f>
        <v>1.2122931581897953E-2</v>
      </c>
      <c r="BI70" s="609">
        <f>+Copen!CW102</f>
        <v>1.1516785002803055E-2</v>
      </c>
    </row>
    <row r="71" spans="1:61" s="609" customFormat="1">
      <c r="A71" s="642" t="s">
        <v>181</v>
      </c>
      <c r="B71" s="609">
        <f>+Copen!R103</f>
        <v>1.14605061916605</v>
      </c>
      <c r="C71" s="609">
        <f>+Copen!X103</f>
        <v>1.0537535277990648</v>
      </c>
      <c r="D71" s="609">
        <f>+Copen!Z103</f>
        <v>0.90645464756908811</v>
      </c>
      <c r="E71" s="609">
        <f>+Copen!AB103</f>
        <v>0.80990096886794394</v>
      </c>
      <c r="F71" s="609">
        <f>+Copen!AD103</f>
        <v>0.5822644448005807</v>
      </c>
      <c r="G71" s="609">
        <f>+Copen!AF103</f>
        <v>0.40998682211510334</v>
      </c>
      <c r="H71" s="609">
        <f>+Copen!AH103</f>
        <v>0.33306218981574953</v>
      </c>
      <c r="I71" s="609">
        <f>+Copen!AJ103</f>
        <v>0.27609264941330947</v>
      </c>
      <c r="J71" s="609">
        <f>+Copen!AL103</f>
        <v>0.23395859042414768</v>
      </c>
      <c r="K71" s="609">
        <f>+Copen!AN103</f>
        <v>0.20276610477240925</v>
      </c>
      <c r="L71" s="609">
        <f>+Copen!AP103</f>
        <v>0.18059442845012857</v>
      </c>
      <c r="M71" s="609">
        <f>+Copen!AR103</f>
        <v>0.16298647167624103</v>
      </c>
      <c r="N71" s="609">
        <f>+Copen!AT103</f>
        <v>0.1470952906878075</v>
      </c>
      <c r="O71" s="609">
        <f>+Copen!AV103</f>
        <v>0.13275349984574625</v>
      </c>
      <c r="P71" s="609">
        <f>+Copen!AX103</f>
        <v>0.11981003361078597</v>
      </c>
      <c r="Q71" s="609">
        <f>+Copen!AZ103</f>
        <v>0.10812855533373433</v>
      </c>
      <c r="R71" s="609">
        <f>+Copen!BB103</f>
        <v>9.7586021188695235E-2</v>
      </c>
      <c r="S71" s="609">
        <f>+Copen!BD103</f>
        <v>8.8071384122797441E-2</v>
      </c>
      <c r="T71" s="609">
        <f>+Copen!BF103</f>
        <v>7.9484424170824686E-2</v>
      </c>
      <c r="U71" s="609">
        <f>+Copen!BH103</f>
        <v>7.1734692814169276E-2</v>
      </c>
      <c r="V71" s="609">
        <f>+Copen!BJ103</f>
        <v>6.4740560264787764E-2</v>
      </c>
      <c r="W71" s="609">
        <f>+Copen!BK103</f>
        <v>6.1503532251548372E-2</v>
      </c>
      <c r="X71" s="609">
        <f>+Copen!BL103</f>
        <v>5.8428355638970954E-2</v>
      </c>
      <c r="Y71" s="609">
        <f>+Copen!BM103</f>
        <v>5.5506937857022404E-2</v>
      </c>
      <c r="Z71" s="609">
        <f>+Copen!BN103</f>
        <v>5.2731590964171279E-2</v>
      </c>
      <c r="AA71" s="609">
        <f>+Copen!BO103</f>
        <v>5.0095011415962711E-2</v>
      </c>
      <c r="AB71" s="609">
        <f>+Copen!BP103</f>
        <v>4.7590260845164573E-2</v>
      </c>
      <c r="AC71" s="609">
        <f>+Copen!BQ103</f>
        <v>4.5210747802906341E-2</v>
      </c>
      <c r="AD71" s="609">
        <f>+Copen!BR103</f>
        <v>4.2950210412761022E-2</v>
      </c>
      <c r="AE71" s="609">
        <f>+Copen!BS103</f>
        <v>4.0802699892122971E-2</v>
      </c>
      <c r="AF71" s="609">
        <f>+Copen!BT103</f>
        <v>3.8762564897516817E-2</v>
      </c>
      <c r="AG71" s="609">
        <f>+Copen!BU103</f>
        <v>3.6824436652640978E-2</v>
      </c>
      <c r="AH71" s="609">
        <f>+Copen!BV103</f>
        <v>3.4983214820008927E-2</v>
      </c>
      <c r="AI71" s="609">
        <f>+Copen!BW103</f>
        <v>3.3234054079008479E-2</v>
      </c>
      <c r="AJ71" s="609">
        <f>+Copen!BX103</f>
        <v>3.1572351375058053E-2</v>
      </c>
      <c r="AK71" s="609">
        <f>+Copen!BY103</f>
        <v>2.9993733806305149E-2</v>
      </c>
      <c r="AL71" s="609">
        <f>+Copen!BZ103</f>
        <v>2.8494047115989889E-2</v>
      </c>
      <c r="AM71" s="609">
        <f>+Copen!CA103</f>
        <v>2.7069344760190392E-2</v>
      </c>
      <c r="AN71" s="609">
        <f>+Copen!CB103</f>
        <v>2.571587752218087E-2</v>
      </c>
      <c r="AO71" s="609">
        <f>+Copen!CC103</f>
        <v>2.4430083646071826E-2</v>
      </c>
      <c r="AP71" s="609">
        <f>+Copen!CD103</f>
        <v>2.3208579463768232E-2</v>
      </c>
      <c r="AQ71" s="609">
        <f>+Copen!CE103</f>
        <v>2.2048150490579819E-2</v>
      </c>
      <c r="AR71" s="609">
        <f>+Copen!CF103</f>
        <v>2.0945742966050826E-2</v>
      </c>
      <c r="AS71" s="609">
        <f>+Copen!CG103</f>
        <v>1.9898455817748285E-2</v>
      </c>
      <c r="AT71" s="609">
        <f>+Copen!CH103</f>
        <v>1.8903533026860868E-2</v>
      </c>
      <c r="AU71" s="609">
        <f>+Copen!CI103</f>
        <v>1.7958356375517823E-2</v>
      </c>
      <c r="AV71" s="609">
        <f>+Copen!CJ103</f>
        <v>1.7060438556741931E-2</v>
      </c>
      <c r="AW71" s="609">
        <f>+Copen!CK103</f>
        <v>1.6207416628904833E-2</v>
      </c>
      <c r="AX71" s="609">
        <f>+Copen!CL103</f>
        <v>1.5397045797459591E-2</v>
      </c>
      <c r="AY71" s="609">
        <f>+Copen!CM103</f>
        <v>1.4627193507586612E-2</v>
      </c>
      <c r="AZ71" s="609">
        <f>+Copen!CN103</f>
        <v>1.389583383220728E-2</v>
      </c>
      <c r="BA71" s="609">
        <f>+Copen!CO103</f>
        <v>1.3201042140596916E-2</v>
      </c>
      <c r="BB71" s="609">
        <f>+Copen!CP103</f>
        <v>1.2540990033567069E-2</v>
      </c>
      <c r="BC71" s="609">
        <f>+Copen!CQ103</f>
        <v>1.1913940531888715E-2</v>
      </c>
      <c r="BD71" s="609">
        <f>+Copen!CR103</f>
        <v>1.1318243505294279E-2</v>
      </c>
      <c r="BE71" s="609">
        <f>+Copen!CS103</f>
        <v>1.0752331330029565E-2</v>
      </c>
      <c r="BF71" s="609">
        <f>+Copen!CT103</f>
        <v>1.0214714763528086E-2</v>
      </c>
      <c r="BG71" s="609">
        <f>+Copen!CU103</f>
        <v>9.7039790253516806E-3</v>
      </c>
      <c r="BH71" s="609">
        <f>+Copen!CV103</f>
        <v>9.2187800740840958E-3</v>
      </c>
      <c r="BI71" s="609">
        <f>+Copen!CW103</f>
        <v>8.75784107037989E-3</v>
      </c>
    </row>
    <row r="72" spans="1:61" s="609" customFormat="1">
      <c r="A72" s="642" t="s">
        <v>182</v>
      </c>
      <c r="B72" s="609">
        <f>+Copen!R104</f>
        <v>0.36996592574248305</v>
      </c>
      <c r="C72" s="609">
        <f>+Copen!X104</f>
        <v>0.27014967320962358</v>
      </c>
      <c r="D72" s="609">
        <f>+Copen!Z104</f>
        <v>0.26403525414455831</v>
      </c>
      <c r="E72" s="609">
        <f>+Copen!AB104</f>
        <v>0.20784845299623325</v>
      </c>
      <c r="F72" s="609">
        <f>+Copen!AD104</f>
        <v>0.14942908915848496</v>
      </c>
      <c r="G72" s="609">
        <f>+Copen!AF104</f>
        <v>0.10521672402068778</v>
      </c>
      <c r="H72" s="609">
        <f>+Copen!AH104</f>
        <v>8.5475216805215193E-2</v>
      </c>
      <c r="I72" s="609">
        <f>+Copen!AJ104</f>
        <v>7.085487271906768E-2</v>
      </c>
      <c r="J72" s="609">
        <f>+Copen!AL104</f>
        <v>6.0041823573577353E-2</v>
      </c>
      <c r="K72" s="609">
        <f>+Copen!AN104</f>
        <v>5.2036758587813446E-2</v>
      </c>
      <c r="L72" s="609">
        <f>+Copen!AP104</f>
        <v>4.6346743634058461E-2</v>
      </c>
      <c r="M72" s="609">
        <f>+Copen!AR104</f>
        <v>4.1827936129737758E-2</v>
      </c>
      <c r="N72" s="609">
        <f>+Copen!AT104</f>
        <v>3.7749712357088329E-2</v>
      </c>
      <c r="O72" s="609">
        <f>+Copen!AV104</f>
        <v>3.406911540227222E-2</v>
      </c>
      <c r="P72" s="609">
        <f>+Copen!AX104</f>
        <v>3.0747376650550676E-2</v>
      </c>
      <c r="Q72" s="609">
        <f>+Copen!AZ104</f>
        <v>2.7749507427121983E-2</v>
      </c>
      <c r="R72" s="609">
        <f>+Copen!BB104</f>
        <v>2.5043930452977588E-2</v>
      </c>
      <c r="S72" s="609">
        <f>+Copen!BD104</f>
        <v>2.2602147233812271E-2</v>
      </c>
      <c r="T72" s="609">
        <f>+Copen!BF104</f>
        <v>2.0398437878515575E-2</v>
      </c>
      <c r="U72" s="609">
        <f>+Copen!BH104</f>
        <v>1.8409590185360303E-2</v>
      </c>
      <c r="V72" s="609">
        <f>+Copen!BJ104</f>
        <v>1.6614655142287674E-2</v>
      </c>
      <c r="W72" s="609">
        <f>+Copen!BK104</f>
        <v>1.5783922385173288E-2</v>
      </c>
      <c r="X72" s="609">
        <f>+Copen!BL104</f>
        <v>1.4994726265914624E-2</v>
      </c>
      <c r="Y72" s="609">
        <f>+Copen!BM104</f>
        <v>1.4244989952618891E-2</v>
      </c>
      <c r="Z72" s="609">
        <f>+Copen!BN104</f>
        <v>1.3532740454987946E-2</v>
      </c>
      <c r="AA72" s="609">
        <f>+Copen!BO104</f>
        <v>1.2856103432238548E-2</v>
      </c>
      <c r="AB72" s="609">
        <f>+Copen!BP104</f>
        <v>1.221329826062662E-2</v>
      </c>
      <c r="AC72" s="609">
        <f>+Copen!BQ104</f>
        <v>1.1602633347595289E-2</v>
      </c>
      <c r="AD72" s="609">
        <f>+Copen!BR104</f>
        <v>1.1022501680215523E-2</v>
      </c>
      <c r="AE72" s="609">
        <f>+Copen!BS104</f>
        <v>1.0471376596204746E-2</v>
      </c>
      <c r="AF72" s="609">
        <f>+Copen!BT104</f>
        <v>9.9478077663945081E-3</v>
      </c>
      <c r="AG72" s="609">
        <f>+Copen!BU104</f>
        <v>9.4504173780747824E-3</v>
      </c>
      <c r="AH72" s="609">
        <f>+Copen!BV104</f>
        <v>8.977896509171043E-3</v>
      </c>
      <c r="AI72" s="609">
        <f>+Copen!BW104</f>
        <v>8.5290016837124907E-3</v>
      </c>
      <c r="AJ72" s="609">
        <f>+Copen!BX104</f>
        <v>8.1025515995268652E-3</v>
      </c>
      <c r="AK72" s="609">
        <f>+Copen!BY104</f>
        <v>7.6974240195505214E-3</v>
      </c>
      <c r="AL72" s="609">
        <f>+Copen!BZ104</f>
        <v>7.3125528185729949E-3</v>
      </c>
      <c r="AM72" s="609">
        <f>+Copen!CA104</f>
        <v>6.946925177644345E-3</v>
      </c>
      <c r="AN72" s="609">
        <f>+Copen!CB104</f>
        <v>6.5995789187621272E-3</v>
      </c>
      <c r="AO72" s="609">
        <f>+Copen!CC104</f>
        <v>6.2695999728240208E-3</v>
      </c>
      <c r="AP72" s="609">
        <f>+Copen!CD104</f>
        <v>5.9561199741828197E-3</v>
      </c>
      <c r="AQ72" s="609">
        <f>+Copen!CE104</f>
        <v>5.6583139754736783E-3</v>
      </c>
      <c r="AR72" s="609">
        <f>+Copen!CF104</f>
        <v>5.3753982766999945E-3</v>
      </c>
      <c r="AS72" s="609">
        <f>+Copen!CG104</f>
        <v>5.1066283628649943E-3</v>
      </c>
      <c r="AT72" s="609">
        <f>+Copen!CH104</f>
        <v>4.8512969447217441E-3</v>
      </c>
      <c r="AU72" s="609">
        <f>+Copen!CI104</f>
        <v>4.6087320974856566E-3</v>
      </c>
      <c r="AV72" s="609">
        <f>+Copen!CJ104</f>
        <v>4.3782954926113735E-3</v>
      </c>
      <c r="AW72" s="609">
        <f>+Copen!CK104</f>
        <v>4.1593807179808049E-3</v>
      </c>
      <c r="AX72" s="609">
        <f>+Copen!CL104</f>
        <v>3.9514116820817645E-3</v>
      </c>
      <c r="AY72" s="609">
        <f>+Copen!CM104</f>
        <v>3.7538410979776763E-3</v>
      </c>
      <c r="AZ72" s="609">
        <f>+Copen!CN104</f>
        <v>3.5661490430787925E-3</v>
      </c>
      <c r="BA72" s="609">
        <f>+Copen!CO104</f>
        <v>3.3878415909248528E-3</v>
      </c>
      <c r="BB72" s="609">
        <f>+Copen!CP104</f>
        <v>3.21844951137861E-3</v>
      </c>
      <c r="BC72" s="609">
        <f>+Copen!CQ104</f>
        <v>3.0575270358096794E-3</v>
      </c>
      <c r="BD72" s="609">
        <f>+Copen!CR104</f>
        <v>2.9046506840191954E-3</v>
      </c>
      <c r="BE72" s="609">
        <f>+Copen!CS104</f>
        <v>2.7594181498182355E-3</v>
      </c>
      <c r="BF72" s="609">
        <f>+Copen!CT104</f>
        <v>2.6214472423273238E-3</v>
      </c>
      <c r="BG72" s="609">
        <f>+Copen!CU104</f>
        <v>2.4903748802109576E-3</v>
      </c>
      <c r="BH72" s="609">
        <f>+Copen!CV104</f>
        <v>2.3658561362004094E-3</v>
      </c>
      <c r="BI72" s="609">
        <f>+Copen!CW104</f>
        <v>2.2475633293903888E-3</v>
      </c>
    </row>
    <row r="73" spans="1:61" s="609" customFormat="1">
      <c r="A73" s="642" t="s">
        <v>183</v>
      </c>
      <c r="B73" s="609">
        <f>+Copen!R105</f>
        <v>0.43123618180564</v>
      </c>
      <c r="C73" s="609">
        <f>+Copen!X105</f>
        <v>0.65</v>
      </c>
      <c r="D73" s="609">
        <f>+Copen!Z105</f>
        <v>0.62712759012947783</v>
      </c>
      <c r="E73" s="609">
        <f>+Copen!AB105</f>
        <v>0.4936746036508558</v>
      </c>
      <c r="F73" s="609">
        <f>+Copen!AD105</f>
        <v>0.3549189099115419</v>
      </c>
      <c r="G73" s="609">
        <f>+Copen!AF105</f>
        <v>0.24990719815122153</v>
      </c>
      <c r="H73" s="609">
        <f>+Copen!AH105</f>
        <v>0.2030178390553154</v>
      </c>
      <c r="I73" s="609">
        <f>+Copen!AJ105</f>
        <v>0.16829209311917023</v>
      </c>
      <c r="J73" s="609">
        <f>+Copen!AL105</f>
        <v>0.14260930513491757</v>
      </c>
      <c r="K73" s="609">
        <f>+Copen!AN105</f>
        <v>0.12359594599234097</v>
      </c>
      <c r="L73" s="609">
        <f>+Copen!AP105</f>
        <v>0.11008121525189452</v>
      </c>
      <c r="M73" s="609">
        <f>+Copen!AR105</f>
        <v>9.9348296764834795E-2</v>
      </c>
      <c r="N73" s="609">
        <f>+Copen!AT105</f>
        <v>8.9661837830263394E-2</v>
      </c>
      <c r="O73" s="609">
        <f>+Copen!AV105</f>
        <v>8.0919808641812696E-2</v>
      </c>
      <c r="P73" s="609">
        <f>+Copen!AX105</f>
        <v>7.3030127299235956E-2</v>
      </c>
      <c r="Q73" s="609">
        <f>+Copen!AZ105</f>
        <v>6.5909689887560449E-2</v>
      </c>
      <c r="R73" s="609">
        <f>+Copen!BB105</f>
        <v>5.94834951235233E-2</v>
      </c>
      <c r="S73" s="609">
        <f>+Copen!BD105</f>
        <v>5.3683854348979772E-2</v>
      </c>
      <c r="T73" s="609">
        <f>+Copen!BF105</f>
        <v>4.8449678549954238E-2</v>
      </c>
      <c r="U73" s="609">
        <f>+Copen!BH105</f>
        <v>4.3725834891333699E-2</v>
      </c>
      <c r="V73" s="609">
        <f>+Copen!BJ105</f>
        <v>3.9462565989428662E-2</v>
      </c>
      <c r="W73" s="609">
        <f>+Copen!BK105</f>
        <v>3.7489437689957224E-2</v>
      </c>
      <c r="X73" s="609">
        <f>+Copen!BL105</f>
        <v>3.5614965805459364E-2</v>
      </c>
      <c r="Y73" s="609">
        <f>+Copen!BM105</f>
        <v>3.3834217515186393E-2</v>
      </c>
      <c r="Z73" s="609">
        <f>+Copen!BN105</f>
        <v>3.2142506639427075E-2</v>
      </c>
      <c r="AA73" s="609">
        <f>+Copen!BO105</f>
        <v>3.0535381307455721E-2</v>
      </c>
      <c r="AB73" s="609">
        <f>+Copen!BP105</f>
        <v>2.9008612242082933E-2</v>
      </c>
      <c r="AC73" s="609">
        <f>+Copen!BQ105</f>
        <v>2.7558181629978785E-2</v>
      </c>
      <c r="AD73" s="609">
        <f>+Copen!BR105</f>
        <v>2.6180272548479846E-2</v>
      </c>
      <c r="AE73" s="609">
        <f>+Copen!BS105</f>
        <v>2.4871258921055853E-2</v>
      </c>
      <c r="AF73" s="609">
        <f>+Copen!BT105</f>
        <v>2.3627695975003058E-2</v>
      </c>
      <c r="AG73" s="609">
        <f>+Copen!BU105</f>
        <v>2.2446311176252905E-2</v>
      </c>
      <c r="AH73" s="609">
        <f>+Copen!BV105</f>
        <v>2.1323995617440257E-2</v>
      </c>
      <c r="AI73" s="609">
        <f>+Copen!BW105</f>
        <v>2.0257795836568244E-2</v>
      </c>
      <c r="AJ73" s="609">
        <f>+Copen!BX105</f>
        <v>1.9244906044739829E-2</v>
      </c>
      <c r="AK73" s="609">
        <f>+Copen!BY105</f>
        <v>1.8282660742502836E-2</v>
      </c>
      <c r="AL73" s="609">
        <f>+Copen!BZ105</f>
        <v>1.7368527705377692E-2</v>
      </c>
      <c r="AM73" s="609">
        <f>+Copen!CA105</f>
        <v>1.6500101320108807E-2</v>
      </c>
      <c r="AN73" s="609">
        <f>+Copen!CB105</f>
        <v>1.5675096254103366E-2</v>
      </c>
      <c r="AO73" s="609">
        <f>+Copen!CC105</f>
        <v>1.4891341441398196E-2</v>
      </c>
      <c r="AP73" s="609">
        <f>+Copen!CD105</f>
        <v>1.4146774369328286E-2</v>
      </c>
      <c r="AQ73" s="609">
        <f>+Copen!CE105</f>
        <v>1.3439435650861871E-2</v>
      </c>
      <c r="AR73" s="609">
        <f>+Copen!CF105</f>
        <v>1.2767463868318776E-2</v>
      </c>
      <c r="AS73" s="609">
        <f>+Copen!CG105</f>
        <v>1.2129090674902837E-2</v>
      </c>
      <c r="AT73" s="609">
        <f>+Copen!CH105</f>
        <v>1.1522636141157694E-2</v>
      </c>
      <c r="AU73" s="609">
        <f>+Copen!CI105</f>
        <v>1.094650433409981E-2</v>
      </c>
      <c r="AV73" s="609">
        <f>+Copen!CJ105</f>
        <v>1.0399179117394819E-2</v>
      </c>
      <c r="AW73" s="609">
        <f>+Copen!CK105</f>
        <v>9.8792201615250774E-3</v>
      </c>
      <c r="AX73" s="609">
        <f>+Copen!CL105</f>
        <v>9.3852591534488231E-3</v>
      </c>
      <c r="AY73" s="609">
        <f>+Copen!CM105</f>
        <v>8.9159961957763819E-3</v>
      </c>
      <c r="AZ73" s="609">
        <f>+Copen!CN105</f>
        <v>8.4701963859875624E-3</v>
      </c>
      <c r="BA73" s="609">
        <f>+Copen!CO105</f>
        <v>8.0466865666881833E-3</v>
      </c>
      <c r="BB73" s="609">
        <f>+Copen!CP105</f>
        <v>7.6443522383537734E-3</v>
      </c>
      <c r="BC73" s="609">
        <f>+Copen!CQ105</f>
        <v>7.2621346264360844E-3</v>
      </c>
      <c r="BD73" s="609">
        <f>+Copen!CR105</f>
        <v>6.8990278951142799E-3</v>
      </c>
      <c r="BE73" s="609">
        <f>+Copen!CS105</f>
        <v>6.5540765003585652E-3</v>
      </c>
      <c r="BF73" s="609">
        <f>+Copen!CT105</f>
        <v>6.2263726753406367E-3</v>
      </c>
      <c r="BG73" s="609">
        <f>+Copen!CU105</f>
        <v>5.9150540415736043E-3</v>
      </c>
      <c r="BH73" s="609">
        <f>+Copen!CV105</f>
        <v>5.6193013394949236E-3</v>
      </c>
      <c r="BI73" s="609">
        <f>+Copen!CW105</f>
        <v>5.3383362725201774E-3</v>
      </c>
    </row>
    <row r="74" spans="1:61" s="609" customFormat="1">
      <c r="A74" s="642" t="s">
        <v>184</v>
      </c>
      <c r="B74" s="609">
        <f>+Copen!R106</f>
        <v>0.25666629327476997</v>
      </c>
      <c r="C74" s="609">
        <f>+Copen!X106</f>
        <v>0.49278319473093002</v>
      </c>
      <c r="D74" s="609">
        <f>+Copen!Z106</f>
        <v>0.47544298056602052</v>
      </c>
      <c r="E74" s="609">
        <f>+Copen!AB106</f>
        <v>0.37426853591476061</v>
      </c>
      <c r="F74" s="609">
        <f>+Copen!AD106</f>
        <v>0.26907396045635201</v>
      </c>
      <c r="G74" s="609">
        <f>+Copen!AF106</f>
        <v>0.18946164229417622</v>
      </c>
      <c r="H74" s="609">
        <f>+Copen!AH106</f>
        <v>0.15391350664161249</v>
      </c>
      <c r="I74" s="609">
        <f>+Copen!AJ106</f>
        <v>0.1275869466080306</v>
      </c>
      <c r="J74" s="609">
        <f>+Copen!AL106</f>
        <v>0.1081161061272965</v>
      </c>
      <c r="K74" s="609">
        <f>+Copen!AN106</f>
        <v>9.3701546341380434E-2</v>
      </c>
      <c r="L74" s="609">
        <f>+Copen!AP106</f>
        <v>8.3455650664141179E-2</v>
      </c>
      <c r="M74" s="609">
        <f>+Copen!AR106</f>
        <v>7.5318724724387401E-2</v>
      </c>
      <c r="N74" s="609">
        <f>+Copen!AT106</f>
        <v>6.7975149063759621E-2</v>
      </c>
      <c r="O74" s="609">
        <f>+Copen!AV106</f>
        <v>6.1347572030043047E-2</v>
      </c>
      <c r="P74" s="609">
        <f>+Copen!AX106</f>
        <v>5.5366183757113843E-2</v>
      </c>
      <c r="Q74" s="609">
        <f>+Copen!AZ106</f>
        <v>4.9967980840795241E-2</v>
      </c>
      <c r="R74" s="609">
        <f>+Copen!BB106</f>
        <v>4.5096102708817698E-2</v>
      </c>
      <c r="S74" s="609">
        <f>+Copen!BD106</f>
        <v>4.0699232694707967E-2</v>
      </c>
      <c r="T74" s="609">
        <f>+Copen!BF106</f>
        <v>3.673105750697394E-2</v>
      </c>
      <c r="U74" s="609">
        <f>+Copen!BH106</f>
        <v>3.3149779400043974E-2</v>
      </c>
      <c r="V74" s="609">
        <f>+Copen!BJ106</f>
        <v>2.9917675908539682E-2</v>
      </c>
      <c r="W74" s="609">
        <f>+Copen!BK106</f>
        <v>2.8421792113112698E-2</v>
      </c>
      <c r="X74" s="609">
        <f>+Copen!BL106</f>
        <v>2.700070250745706E-2</v>
      </c>
      <c r="Y74" s="609">
        <f>+Copen!BM106</f>
        <v>2.5650667382084207E-2</v>
      </c>
      <c r="Z74" s="609">
        <f>+Copen!BN106</f>
        <v>2.4368134012979995E-2</v>
      </c>
      <c r="AA74" s="609">
        <f>+Copen!BO106</f>
        <v>2.3149727312330993E-2</v>
      </c>
      <c r="AB74" s="609">
        <f>+Copen!BP106</f>
        <v>2.1992240946714443E-2</v>
      </c>
      <c r="AC74" s="609">
        <f>+Copen!BQ106</f>
        <v>2.0892628899378721E-2</v>
      </c>
      <c r="AD74" s="609">
        <f>+Copen!BR106</f>
        <v>1.9847997454409783E-2</v>
      </c>
      <c r="AE74" s="609">
        <f>+Copen!BS106</f>
        <v>1.8855597581689292E-2</v>
      </c>
      <c r="AF74" s="609">
        <f>+Copen!BT106</f>
        <v>1.7912817702604826E-2</v>
      </c>
      <c r="AG74" s="609">
        <f>+Copen!BU106</f>
        <v>1.7017176817474583E-2</v>
      </c>
      <c r="AH74" s="609">
        <f>+Copen!BV106</f>
        <v>1.6166317976600852E-2</v>
      </c>
      <c r="AI74" s="609">
        <f>+Copen!BW106</f>
        <v>1.5358002077770808E-2</v>
      </c>
      <c r="AJ74" s="609">
        <f>+Copen!BX106</f>
        <v>1.4590101973882268E-2</v>
      </c>
      <c r="AK74" s="609">
        <f>+Copen!BY106</f>
        <v>1.3860596875188154E-2</v>
      </c>
      <c r="AL74" s="609">
        <f>+Copen!BZ106</f>
        <v>1.3167567031428745E-2</v>
      </c>
      <c r="AM74" s="609">
        <f>+Copen!CA106</f>
        <v>1.2509188679857307E-2</v>
      </c>
      <c r="AN74" s="609">
        <f>+Copen!CB106</f>
        <v>1.1883729245864441E-2</v>
      </c>
      <c r="AO74" s="609">
        <f>+Copen!CC106</f>
        <v>1.1289542783571218E-2</v>
      </c>
      <c r="AP74" s="609">
        <f>+Copen!CD106</f>
        <v>1.0725065644392656E-2</v>
      </c>
      <c r="AQ74" s="609">
        <f>+Copen!CE106</f>
        <v>1.0188812362173023E-2</v>
      </c>
      <c r="AR74" s="609">
        <f>+Copen!CF106</f>
        <v>9.6793717440643717E-3</v>
      </c>
      <c r="AS74" s="609">
        <f>+Copen!CG106</f>
        <v>9.1954031568611521E-3</v>
      </c>
      <c r="AT74" s="609">
        <f>+Copen!CH106</f>
        <v>8.7356329990180941E-3</v>
      </c>
      <c r="AU74" s="609">
        <f>+Copen!CI106</f>
        <v>8.2988513490671895E-3</v>
      </c>
      <c r="AV74" s="609">
        <f>+Copen!CJ106</f>
        <v>7.8839087816138295E-3</v>
      </c>
      <c r="AW74" s="609">
        <f>+Copen!CK106</f>
        <v>7.4897133425331375E-3</v>
      </c>
      <c r="AX74" s="609">
        <f>+Copen!CL106</f>
        <v>7.1152276754064808E-3</v>
      </c>
      <c r="AY74" s="609">
        <f>+Copen!CM106</f>
        <v>6.7594662916361566E-3</v>
      </c>
      <c r="AZ74" s="609">
        <f>+Copen!CN106</f>
        <v>6.4214929770543489E-3</v>
      </c>
      <c r="BA74" s="609">
        <f>+Copen!CO106</f>
        <v>6.1004183282016315E-3</v>
      </c>
      <c r="BB74" s="609">
        <f>+Copen!CP106</f>
        <v>5.7953974117915495E-3</v>
      </c>
      <c r="BC74" s="609">
        <f>+Copen!CQ106</f>
        <v>5.505627541201972E-3</v>
      </c>
      <c r="BD74" s="609">
        <f>+Copen!CR106</f>
        <v>5.2303461641418731E-3</v>
      </c>
      <c r="BE74" s="609">
        <f>+Copen!CS106</f>
        <v>4.9688288559347794E-3</v>
      </c>
      <c r="BF74" s="609">
        <f>+Copen!CT106</f>
        <v>4.7203874131380406E-3</v>
      </c>
      <c r="BG74" s="609">
        <f>+Copen!CU106</f>
        <v>4.4843680424811383E-3</v>
      </c>
      <c r="BH74" s="609">
        <f>+Copen!CV106</f>
        <v>4.2601496403570811E-3</v>
      </c>
      <c r="BI74" s="609">
        <f>+Copen!CW106</f>
        <v>4.0471421583392272E-3</v>
      </c>
    </row>
    <row r="75" spans="1:61" s="609" customFormat="1">
      <c r="A75" s="642" t="s">
        <v>185</v>
      </c>
      <c r="B75" s="609">
        <f>+Copen!R107</f>
        <v>1.6007411280266</v>
      </c>
      <c r="C75" s="609">
        <f>+Copen!X107</f>
        <v>2.8437371757269037</v>
      </c>
      <c r="D75" s="609">
        <f>+Copen!Z107</f>
        <v>3.2081467193314204</v>
      </c>
      <c r="E75" s="609">
        <f>+Copen!AB107</f>
        <v>2.5254518937569661</v>
      </c>
      <c r="F75" s="609">
        <f>+Copen!AD107</f>
        <v>1.8156304305258093</v>
      </c>
      <c r="G75" s="609">
        <f>+Copen!AF107</f>
        <v>1.2784303712751981</v>
      </c>
      <c r="H75" s="609">
        <f>+Copen!AH107</f>
        <v>1.0385622074075767</v>
      </c>
      <c r="I75" s="609">
        <f>+Copen!AJ107</f>
        <v>0.86091847165935431</v>
      </c>
      <c r="J75" s="609">
        <f>+Copen!AL107</f>
        <v>0.72953507645909954</v>
      </c>
      <c r="K75" s="609">
        <f>+Copen!AN107</f>
        <v>0.63226994777271284</v>
      </c>
      <c r="L75" s="609">
        <f>+Copen!AP107</f>
        <v>0.56313371493904141</v>
      </c>
      <c r="M75" s="609">
        <f>+Copen!AR107</f>
        <v>0.50822817773248485</v>
      </c>
      <c r="N75" s="609">
        <f>+Copen!AT107</f>
        <v>0.45867593040356758</v>
      </c>
      <c r="O75" s="609">
        <f>+Copen!AV107</f>
        <v>0.41395502718921967</v>
      </c>
      <c r="P75" s="609">
        <f>+Copen!AX107</f>
        <v>0.37359441203827071</v>
      </c>
      <c r="Q75" s="609">
        <f>+Copen!AZ107</f>
        <v>0.33716895686453929</v>
      </c>
      <c r="R75" s="609">
        <f>+Copen!BB107</f>
        <v>0.3042949835702467</v>
      </c>
      <c r="S75" s="609">
        <f>+Copen!BD107</f>
        <v>0.27462622267214765</v>
      </c>
      <c r="T75" s="609">
        <f>+Copen!BF107</f>
        <v>0.24785016596161324</v>
      </c>
      <c r="U75" s="609">
        <f>+Copen!BH107</f>
        <v>0.22368477478035595</v>
      </c>
      <c r="V75" s="609">
        <f>+Copen!BJ107</f>
        <v>0.20187550923927122</v>
      </c>
      <c r="W75" s="609">
        <f>+Copen!BK107</f>
        <v>0.19178173377730764</v>
      </c>
      <c r="X75" s="609">
        <f>+Copen!BL107</f>
        <v>0.18219264708844227</v>
      </c>
      <c r="Y75" s="609">
        <f>+Copen!BM107</f>
        <v>0.17308301473402016</v>
      </c>
      <c r="Z75" s="609">
        <f>+Copen!BN107</f>
        <v>0.16442886399731915</v>
      </c>
      <c r="AA75" s="609">
        <f>+Copen!BO107</f>
        <v>0.1562074207974532</v>
      </c>
      <c r="AB75" s="609">
        <f>+Copen!BP107</f>
        <v>0.14839704975758053</v>
      </c>
      <c r="AC75" s="609">
        <f>+Copen!BQ107</f>
        <v>0.14097719726970151</v>
      </c>
      <c r="AD75" s="609">
        <f>+Copen!BR107</f>
        <v>0.13392833740621643</v>
      </c>
      <c r="AE75" s="609">
        <f>+Copen!BS107</f>
        <v>0.1272319205359056</v>
      </c>
      <c r="AF75" s="609">
        <f>+Copen!BT107</f>
        <v>0.12087032450911031</v>
      </c>
      <c r="AG75" s="609">
        <f>+Copen!BU107</f>
        <v>0.1148268082836548</v>
      </c>
      <c r="AH75" s="609">
        <f>+Copen!BV107</f>
        <v>0.10908546786947206</v>
      </c>
      <c r="AI75" s="609">
        <f>+Copen!BW107</f>
        <v>0.10363119447599844</v>
      </c>
      <c r="AJ75" s="609">
        <f>+Copen!BX107</f>
        <v>9.844963475219852E-2</v>
      </c>
      <c r="AK75" s="609">
        <f>+Copen!BY107</f>
        <v>9.3527153014588596E-2</v>
      </c>
      <c r="AL75" s="609">
        <f>+Copen!BZ107</f>
        <v>8.8850795363859161E-2</v>
      </c>
      <c r="AM75" s="609">
        <f>+Copen!CA107</f>
        <v>8.4408255595666198E-2</v>
      </c>
      <c r="AN75" s="609">
        <f>+Copen!CB107</f>
        <v>8.0187842815882884E-2</v>
      </c>
      <c r="AO75" s="609">
        <f>+Copen!CC107</f>
        <v>7.617845067508873E-2</v>
      </c>
      <c r="AP75" s="609">
        <f>+Copen!CD107</f>
        <v>7.2369528141334294E-2</v>
      </c>
      <c r="AQ75" s="609">
        <f>+Copen!CE107</f>
        <v>6.8751051734267571E-2</v>
      </c>
      <c r="AR75" s="609">
        <f>+Copen!CF107</f>
        <v>6.5313499147554188E-2</v>
      </c>
      <c r="AS75" s="609">
        <f>+Copen!CG107</f>
        <v>6.2047824190176473E-2</v>
      </c>
      <c r="AT75" s="609">
        <f>+Copen!CH107</f>
        <v>5.894543298066765E-2</v>
      </c>
      <c r="AU75" s="609">
        <f>+Copen!CI107</f>
        <v>5.5998161331634266E-2</v>
      </c>
      <c r="AV75" s="609">
        <f>+Copen!CJ107</f>
        <v>5.319825326505255E-2</v>
      </c>
      <c r="AW75" s="609">
        <f>+Copen!CK107</f>
        <v>5.0538340601799923E-2</v>
      </c>
      <c r="AX75" s="609">
        <f>+Copen!CL107</f>
        <v>4.8011423571709927E-2</v>
      </c>
      <c r="AY75" s="609">
        <f>+Copen!CM107</f>
        <v>4.5610852393124429E-2</v>
      </c>
      <c r="AZ75" s="609">
        <f>+Copen!CN107</f>
        <v>4.3330309773468204E-2</v>
      </c>
      <c r="BA75" s="609">
        <f>+Copen!CO107</f>
        <v>4.1163794284794789E-2</v>
      </c>
      <c r="BB75" s="609">
        <f>+Copen!CP107</f>
        <v>3.910560457055505E-2</v>
      </c>
      <c r="BC75" s="609">
        <f>+Copen!CQ107</f>
        <v>3.7150324342027294E-2</v>
      </c>
      <c r="BD75" s="609">
        <f>+Copen!CR107</f>
        <v>3.5292808124925926E-2</v>
      </c>
      <c r="BE75" s="609">
        <f>+Copen!CS107</f>
        <v>3.3528167718679627E-2</v>
      </c>
      <c r="BF75" s="609">
        <f>+Copen!CT107</f>
        <v>3.1851759332745644E-2</v>
      </c>
      <c r="BG75" s="609">
        <f>+Copen!CU107</f>
        <v>3.025917136610836E-2</v>
      </c>
      <c r="BH75" s="609">
        <f>+Copen!CV107</f>
        <v>2.8746212797802942E-2</v>
      </c>
      <c r="BI75" s="609">
        <f>+Copen!CW107</f>
        <v>2.7308902157912793E-2</v>
      </c>
    </row>
    <row r="76" spans="1:61" s="609" customFormat="1">
      <c r="A76" s="642" t="s">
        <v>186</v>
      </c>
      <c r="B76" s="609">
        <f>+Copen!R108</f>
        <v>0.40515158969265602</v>
      </c>
      <c r="C76" s="609">
        <f>+Copen!X108</f>
        <v>0.7230937431006107</v>
      </c>
      <c r="D76" s="609">
        <f>+Copen!Z108</f>
        <v>0.95176955277896969</v>
      </c>
      <c r="E76" s="609">
        <f>+Copen!AB108</f>
        <v>1.1736542267846219</v>
      </c>
      <c r="F76" s="609">
        <f>+Copen!AD108</f>
        <v>0.84377862604832721</v>
      </c>
      <c r="G76" s="609">
        <f>+Copen!AF108</f>
        <v>0.59412543656290373</v>
      </c>
      <c r="H76" s="609">
        <f>+Copen!AH108</f>
        <v>0.48265141280888313</v>
      </c>
      <c r="I76" s="609">
        <f>+Copen!AJ108</f>
        <v>0.40009497139017536</v>
      </c>
      <c r="J76" s="609">
        <f>+Copen!AL108</f>
        <v>0.33903711576945272</v>
      </c>
      <c r="K76" s="609">
        <f>+Copen!AN108</f>
        <v>0.29383505522586217</v>
      </c>
      <c r="L76" s="609">
        <f>+Copen!AP108</f>
        <v>0.26170534723586203</v>
      </c>
      <c r="M76" s="609">
        <f>+Copen!AR108</f>
        <v>0.23618907588036547</v>
      </c>
      <c r="N76" s="609">
        <f>+Copen!AT108</f>
        <v>0.2131606409820298</v>
      </c>
      <c r="O76" s="609">
        <f>+Copen!AV108</f>
        <v>0.19237747848628187</v>
      </c>
      <c r="P76" s="609">
        <f>+Copen!AX108</f>
        <v>0.17362067433386938</v>
      </c>
      <c r="Q76" s="609">
        <f>+Copen!AZ108</f>
        <v>0.15669265858631709</v>
      </c>
      <c r="R76" s="609">
        <f>+Copen!BB108</f>
        <v>0.14141512437415116</v>
      </c>
      <c r="S76" s="609">
        <f>+Copen!BD108</f>
        <v>0.12762714974767142</v>
      </c>
      <c r="T76" s="609">
        <f>+Copen!BF108</f>
        <v>0.11518350264727344</v>
      </c>
      <c r="U76" s="609">
        <f>+Copen!BH108</f>
        <v>0.10395311113916426</v>
      </c>
      <c r="V76" s="609">
        <f>+Copen!BJ108</f>
        <v>9.3817682803095742E-2</v>
      </c>
      <c r="W76" s="609">
        <f>+Copen!BK108</f>
        <v>8.9126798662940945E-2</v>
      </c>
      <c r="X76" s="609">
        <f>+Copen!BL108</f>
        <v>8.4670458729793896E-2</v>
      </c>
      <c r="Y76" s="609">
        <f>+Copen!BM108</f>
        <v>8.0436935793304201E-2</v>
      </c>
      <c r="Z76" s="609">
        <f>+Copen!BN108</f>
        <v>7.6415089003638983E-2</v>
      </c>
      <c r="AA76" s="609">
        <f>+Copen!BO108</f>
        <v>7.2594334553457027E-2</v>
      </c>
      <c r="AB76" s="609">
        <f>+Copen!BP108</f>
        <v>6.8964617825784169E-2</v>
      </c>
      <c r="AC76" s="609">
        <f>+Copen!BQ108</f>
        <v>6.5516386934494963E-2</v>
      </c>
      <c r="AD76" s="609">
        <f>+Copen!BR108</f>
        <v>6.2240567587770211E-2</v>
      </c>
      <c r="AE76" s="609">
        <f>+Copen!BS108</f>
        <v>5.9128539208381695E-2</v>
      </c>
      <c r="AF76" s="609">
        <f>+Copen!BT108</f>
        <v>5.6172112247962605E-2</v>
      </c>
      <c r="AG76" s="609">
        <f>+Copen!BU108</f>
        <v>5.3363506635564474E-2</v>
      </c>
      <c r="AH76" s="609">
        <f>+Copen!BV108</f>
        <v>5.0695331303786249E-2</v>
      </c>
      <c r="AI76" s="609">
        <f>+Copen!BW108</f>
        <v>4.8160564738596937E-2</v>
      </c>
      <c r="AJ76" s="609">
        <f>+Copen!BX108</f>
        <v>4.5752536501667086E-2</v>
      </c>
      <c r="AK76" s="609">
        <f>+Copen!BY108</f>
        <v>4.346490967658373E-2</v>
      </c>
      <c r="AL76" s="609">
        <f>+Copen!BZ108</f>
        <v>4.129166419275454E-2</v>
      </c>
      <c r="AM76" s="609">
        <f>+Copen!CA108</f>
        <v>3.9227080983116815E-2</v>
      </c>
      <c r="AN76" s="609">
        <f>+Copen!CB108</f>
        <v>3.726572693396097E-2</v>
      </c>
      <c r="AO76" s="609">
        <f>+Copen!CC108</f>
        <v>3.5402440587262919E-2</v>
      </c>
      <c r="AP76" s="609">
        <f>+Copen!CD108</f>
        <v>3.3632318557899769E-2</v>
      </c>
      <c r="AQ76" s="609">
        <f>+Copen!CE108</f>
        <v>3.1950702630004782E-2</v>
      </c>
      <c r="AR76" s="609">
        <f>+Copen!CF108</f>
        <v>3.035316749850454E-2</v>
      </c>
      <c r="AS76" s="609">
        <f>+Copen!CG108</f>
        <v>2.8835509123579312E-2</v>
      </c>
      <c r="AT76" s="609">
        <f>+Copen!CH108</f>
        <v>2.7393733667400347E-2</v>
      </c>
      <c r="AU76" s="609">
        <f>+Copen!CI108</f>
        <v>2.6024046984030328E-2</v>
      </c>
      <c r="AV76" s="609">
        <f>+Copen!CJ108</f>
        <v>2.4722844634828812E-2</v>
      </c>
      <c r="AW76" s="609">
        <f>+Copen!CK108</f>
        <v>2.3486702403087371E-2</v>
      </c>
      <c r="AX76" s="609">
        <f>+Copen!CL108</f>
        <v>2.2312367282933E-2</v>
      </c>
      <c r="AY76" s="609">
        <f>+Copen!CM108</f>
        <v>2.1196748918786347E-2</v>
      </c>
      <c r="AZ76" s="609">
        <f>+Copen!CN108</f>
        <v>2.0136911472847029E-2</v>
      </c>
      <c r="BA76" s="609">
        <f>+Copen!CO108</f>
        <v>1.9130065899204678E-2</v>
      </c>
      <c r="BB76" s="609">
        <f>+Copen!CP108</f>
        <v>1.8173562604244443E-2</v>
      </c>
      <c r="BC76" s="609">
        <f>+Copen!CQ108</f>
        <v>1.7264884474032221E-2</v>
      </c>
      <c r="BD76" s="609">
        <f>+Copen!CR108</f>
        <v>1.6401640250330609E-2</v>
      </c>
      <c r="BE76" s="609">
        <f>+Copen!CS108</f>
        <v>1.5581558237814078E-2</v>
      </c>
      <c r="BF76" s="609">
        <f>+Copen!CT108</f>
        <v>1.4802480325923373E-2</v>
      </c>
      <c r="BG76" s="609">
        <f>+Copen!CU108</f>
        <v>1.4062356309627204E-2</v>
      </c>
      <c r="BH76" s="609">
        <f>+Copen!CV108</f>
        <v>1.3359238494145843E-2</v>
      </c>
      <c r="BI76" s="609">
        <f>+Copen!CW108</f>
        <v>1.269127656943855E-2</v>
      </c>
    </row>
    <row r="77" spans="1:61" s="609" customFormat="1">
      <c r="A77" s="642" t="s">
        <v>187</v>
      </c>
      <c r="B77" s="609">
        <f>+Copen!R109</f>
        <v>0.58967496043455192</v>
      </c>
      <c r="C77" s="609">
        <f>+Copen!X109</f>
        <v>0.80742718953750447</v>
      </c>
      <c r="D77" s="609">
        <f>+Copen!Z109</f>
        <v>1.0442826029982819</v>
      </c>
      <c r="E77" s="609">
        <f>+Copen!AB109</f>
        <v>1.2745456100982429</v>
      </c>
      <c r="F77" s="609">
        <f>+Copen!AD109</f>
        <v>1.4943414327878377</v>
      </c>
      <c r="G77" s="609">
        <f>+Copen!AF109</f>
        <v>1.0522028275201407</v>
      </c>
      <c r="H77" s="609">
        <f>+Copen!AH109</f>
        <v>0.85478107822156624</v>
      </c>
      <c r="I77" s="609">
        <f>+Copen!AJ109</f>
        <v>0.7085726923404676</v>
      </c>
      <c r="J77" s="609">
        <f>+Copen!AL109</f>
        <v>0.60043854360226789</v>
      </c>
      <c r="K77" s="609">
        <f>+Copen!AN109</f>
        <v>0.52038518620209706</v>
      </c>
      <c r="L77" s="609">
        <f>+Copen!AP109</f>
        <v>0.46348311213832272</v>
      </c>
      <c r="M77" s="609">
        <f>+Copen!AR109</f>
        <v>0.41829350870483623</v>
      </c>
      <c r="N77" s="609">
        <f>+Copen!AT109</f>
        <v>0.37750989160611464</v>
      </c>
      <c r="O77" s="609">
        <f>+Copen!AV109</f>
        <v>0.34070267717451846</v>
      </c>
      <c r="P77" s="609">
        <f>+Copen!AX109</f>
        <v>0.30748416615000285</v>
      </c>
      <c r="Q77" s="609">
        <f>+Copen!AZ109</f>
        <v>0.27750445995037754</v>
      </c>
      <c r="R77" s="609">
        <f>+Copen!BB109</f>
        <v>0.25044777510521571</v>
      </c>
      <c r="S77" s="609">
        <f>+Copen!BD109</f>
        <v>0.22602911703245715</v>
      </c>
      <c r="T77" s="609">
        <f>+Copen!BF109</f>
        <v>0.20399127812179255</v>
      </c>
      <c r="U77" s="609">
        <f>+Copen!BH109</f>
        <v>0.18410212850491775</v>
      </c>
      <c r="V77" s="609">
        <f>+Copen!BJ109</f>
        <v>0.16615217097568827</v>
      </c>
      <c r="W77" s="609">
        <f>+Copen!BK109</f>
        <v>0.15784456242690384</v>
      </c>
      <c r="X77" s="609">
        <f>+Copen!BL109</f>
        <v>0.14995233430555863</v>
      </c>
      <c r="Y77" s="609">
        <f>+Copen!BM109</f>
        <v>0.14245471759028069</v>
      </c>
      <c r="Z77" s="609">
        <f>+Copen!BN109</f>
        <v>0.13533198171076666</v>
      </c>
      <c r="AA77" s="609">
        <f>+Copen!BO109</f>
        <v>0.12856538262522832</v>
      </c>
      <c r="AB77" s="609">
        <f>+Copen!BP109</f>
        <v>0.1221371134939669</v>
      </c>
      <c r="AC77" s="609">
        <f>+Copen!BQ109</f>
        <v>0.11603025781926855</v>
      </c>
      <c r="AD77" s="609">
        <f>+Copen!BR109</f>
        <v>0.11022874492830512</v>
      </c>
      <c r="AE77" s="609">
        <f>+Copen!BS109</f>
        <v>0.10471730768188986</v>
      </c>
      <c r="AF77" s="609">
        <f>+Copen!BT109</f>
        <v>9.9481442297795361E-2</v>
      </c>
      <c r="AG77" s="609">
        <f>+Copen!BU109</f>
        <v>9.4507370182905587E-2</v>
      </c>
      <c r="AH77" s="609">
        <f>+Copen!BV109</f>
        <v>8.9782001673760298E-2</v>
      </c>
      <c r="AI77" s="609">
        <f>+Copen!BW109</f>
        <v>8.5292901590072273E-2</v>
      </c>
      <c r="AJ77" s="609">
        <f>+Copen!BX109</f>
        <v>8.102825651056865E-2</v>
      </c>
      <c r="AK77" s="609">
        <f>+Copen!BY109</f>
        <v>7.6976843685040208E-2</v>
      </c>
      <c r="AL77" s="609">
        <f>+Copen!BZ109</f>
        <v>7.3128001500788201E-2</v>
      </c>
      <c r="AM77" s="609">
        <f>+Copen!CA109</f>
        <v>6.9471601425748791E-2</v>
      </c>
      <c r="AN77" s="609">
        <f>+Copen!CB109</f>
        <v>6.5998021354461353E-2</v>
      </c>
      <c r="AO77" s="609">
        <f>+Copen!CC109</f>
        <v>6.2698120286738282E-2</v>
      </c>
      <c r="AP77" s="609">
        <f>+Copen!CD109</f>
        <v>5.9563214272401362E-2</v>
      </c>
      <c r="AQ77" s="609">
        <f>+Copen!CE109</f>
        <v>5.6585053558781288E-2</v>
      </c>
      <c r="AR77" s="609">
        <f>+Copen!CF109</f>
        <v>5.3755800880842218E-2</v>
      </c>
      <c r="AS77" s="609">
        <f>+Copen!CG109</f>
        <v>5.1068010836800105E-2</v>
      </c>
      <c r="AT77" s="609">
        <f>+Copen!CH109</f>
        <v>4.8514610294960098E-2</v>
      </c>
      <c r="AU77" s="609">
        <f>+Copen!CI109</f>
        <v>4.6088879780212089E-2</v>
      </c>
      <c r="AV77" s="609">
        <f>+Copen!CJ109</f>
        <v>4.3784435791201483E-2</v>
      </c>
      <c r="AW77" s="609">
        <f>+Copen!CK109</f>
        <v>4.1595214001641408E-2</v>
      </c>
      <c r="AX77" s="609">
        <f>+Copen!CL109</f>
        <v>3.9515453301559332E-2</v>
      </c>
      <c r="AY77" s="609">
        <f>+Copen!CM109</f>
        <v>3.7539680636481366E-2</v>
      </c>
      <c r="AZ77" s="609">
        <f>+Copen!CN109</f>
        <v>3.5662696604657297E-2</v>
      </c>
      <c r="BA77" s="609">
        <f>+Copen!CO109</f>
        <v>3.387956177442443E-2</v>
      </c>
      <c r="BB77" s="609">
        <f>+Copen!CP109</f>
        <v>3.2185583685703206E-2</v>
      </c>
      <c r="BC77" s="609">
        <f>+Copen!CQ109</f>
        <v>3.0576304501418045E-2</v>
      </c>
      <c r="BD77" s="609">
        <f>+Copen!CR109</f>
        <v>2.9047489276347142E-2</v>
      </c>
      <c r="BE77" s="609">
        <f>+Copen!CS109</f>
        <v>2.7595114812529783E-2</v>
      </c>
      <c r="BF77" s="609">
        <f>+Copen!CT109</f>
        <v>2.6215359071903293E-2</v>
      </c>
      <c r="BG77" s="609">
        <f>+Copen!CU109</f>
        <v>2.4904591118308127E-2</v>
      </c>
      <c r="BH77" s="609">
        <f>+Copen!CV109</f>
        <v>2.3659361562392719E-2</v>
      </c>
      <c r="BI77" s="609">
        <f>+Copen!CW109</f>
        <v>2.2476393484273081E-2</v>
      </c>
    </row>
    <row r="78" spans="1:61" s="609" customFormat="1">
      <c r="A78" s="642" t="s">
        <v>188</v>
      </c>
      <c r="B78" s="609">
        <f>+Copen!R110</f>
        <v>0.19137708401697298</v>
      </c>
      <c r="C78" s="609">
        <f>+Copen!X110</f>
        <v>0.24403788868483117</v>
      </c>
      <c r="D78" s="609">
        <f>+Copen!Z110</f>
        <v>0.35389319854131812</v>
      </c>
      <c r="E78" s="609">
        <f>+Copen!AB110</f>
        <v>0.48200312688199887</v>
      </c>
      <c r="F78" s="609">
        <f>+Copen!AD110</f>
        <v>0.6260305422447725</v>
      </c>
      <c r="G78" s="609">
        <f>+Copen!AF110</f>
        <v>0.75868965138535904</v>
      </c>
      <c r="H78" s="609">
        <f>+Copen!AH110</f>
        <v>0.87768254899933362</v>
      </c>
      <c r="I78" s="609">
        <f>+Copen!AJ110</f>
        <v>0.72755691791705779</v>
      </c>
      <c r="J78" s="609">
        <f>+Copen!AL110</f>
        <v>0.61652561678451745</v>
      </c>
      <c r="K78" s="609">
        <f>+Copen!AN110</f>
        <v>0.53432745333766096</v>
      </c>
      <c r="L78" s="609">
        <f>+Copen!AP110</f>
        <v>0.47590084718073689</v>
      </c>
      <c r="M78" s="609">
        <f>+Copen!AR110</f>
        <v>0.429500514580615</v>
      </c>
      <c r="N78" s="609">
        <f>+Copen!AT110</f>
        <v>0.38762421440900502</v>
      </c>
      <c r="O78" s="609">
        <f>+Copen!AV110</f>
        <v>0.34983085350412696</v>
      </c>
      <c r="P78" s="609">
        <f>+Copen!AX110</f>
        <v>0.31572234528747456</v>
      </c>
      <c r="Q78" s="609">
        <f>+Copen!AZ110</f>
        <v>0.28493941662194577</v>
      </c>
      <c r="R78" s="609">
        <f>+Copen!BB110</f>
        <v>0.257157823501306</v>
      </c>
      <c r="S78" s="609">
        <f>+Copen!BD110</f>
        <v>0.23208493570992866</v>
      </c>
      <c r="T78" s="609">
        <f>+Copen!BF110</f>
        <v>0.2094566544782106</v>
      </c>
      <c r="U78" s="609">
        <f>+Copen!BH110</f>
        <v>0.18903463066658505</v>
      </c>
      <c r="V78" s="609">
        <f>+Copen!BJ110</f>
        <v>0.17060375417659299</v>
      </c>
      <c r="W78" s="609">
        <f>+Copen!BK110</f>
        <v>0.16207356646776333</v>
      </c>
      <c r="X78" s="609">
        <f>+Copen!BL110</f>
        <v>0.15396988814437515</v>
      </c>
      <c r="Y78" s="609">
        <f>+Copen!BM110</f>
        <v>0.14627139373715639</v>
      </c>
      <c r="Z78" s="609">
        <f>+Copen!BN110</f>
        <v>0.13895782405029858</v>
      </c>
      <c r="AA78" s="609">
        <f>+Copen!BO110</f>
        <v>0.13200993284778365</v>
      </c>
      <c r="AB78" s="609">
        <f>+Copen!BP110</f>
        <v>0.12540943620539446</v>
      </c>
      <c r="AC78" s="609">
        <f>+Copen!BQ110</f>
        <v>0.11913896439512474</v>
      </c>
      <c r="AD78" s="609">
        <f>+Copen!BR110</f>
        <v>0.11318201617536849</v>
      </c>
      <c r="AE78" s="609">
        <f>+Copen!BS110</f>
        <v>0.10752291536660007</v>
      </c>
      <c r="AF78" s="609">
        <f>+Copen!BT110</f>
        <v>0.10214676959827006</v>
      </c>
      <c r="AG78" s="609">
        <f>+Copen!BU110</f>
        <v>9.7039431118356556E-2</v>
      </c>
      <c r="AH78" s="609">
        <f>+Copen!BV110</f>
        <v>9.218745956243872E-2</v>
      </c>
      <c r="AI78" s="609">
        <f>+Copen!BW110</f>
        <v>8.7578086584316775E-2</v>
      </c>
      <c r="AJ78" s="609">
        <f>+Copen!BX110</f>
        <v>8.3199182255100937E-2</v>
      </c>
      <c r="AK78" s="609">
        <f>+Copen!BY110</f>
        <v>7.9039223142345891E-2</v>
      </c>
      <c r="AL78" s="609">
        <f>+Copen!BZ110</f>
        <v>7.5087261985228596E-2</v>
      </c>
      <c r="AM78" s="609">
        <f>+Copen!CA110</f>
        <v>7.1332898885967166E-2</v>
      </c>
      <c r="AN78" s="609">
        <f>+Copen!CB110</f>
        <v>6.7766253941668811E-2</v>
      </c>
      <c r="AO78" s="609">
        <f>+Copen!CC110</f>
        <v>6.4377941244585374E-2</v>
      </c>
      <c r="AP78" s="609">
        <f>+Copen!CD110</f>
        <v>6.1159044182356105E-2</v>
      </c>
      <c r="AQ78" s="609">
        <f>+Copen!CE110</f>
        <v>5.8101091973238296E-2</v>
      </c>
      <c r="AR78" s="609">
        <f>+Copen!CF110</f>
        <v>5.519603737457638E-2</v>
      </c>
      <c r="AS78" s="609">
        <f>+Copen!CG110</f>
        <v>5.2436235505847556E-2</v>
      </c>
      <c r="AT78" s="609">
        <f>+Copen!CH110</f>
        <v>4.9814423730555175E-2</v>
      </c>
      <c r="AU78" s="609">
        <f>+Copen!CI110</f>
        <v>4.7323702544027416E-2</v>
      </c>
      <c r="AV78" s="609">
        <f>+Copen!CJ110</f>
        <v>4.4957517416826041E-2</v>
      </c>
      <c r="AW78" s="609">
        <f>+Copen!CK110</f>
        <v>4.2709641545984736E-2</v>
      </c>
      <c r="AX78" s="609">
        <f>+Copen!CL110</f>
        <v>4.0574159468685499E-2</v>
      </c>
      <c r="AY78" s="609">
        <f>+Copen!CM110</f>
        <v>3.8545451495251223E-2</v>
      </c>
      <c r="AZ78" s="609">
        <f>+Copen!CN110</f>
        <v>3.6618178920488659E-2</v>
      </c>
      <c r="BA78" s="609">
        <f>+Copen!CO110</f>
        <v>3.4787269974464227E-2</v>
      </c>
      <c r="BB78" s="609">
        <f>+Copen!CP110</f>
        <v>3.3047906475741011E-2</v>
      </c>
      <c r="BC78" s="609">
        <f>+Copen!CQ110</f>
        <v>3.1395511151953957E-2</v>
      </c>
      <c r="BD78" s="609">
        <f>+Copen!CR110</f>
        <v>2.9825735594356258E-2</v>
      </c>
      <c r="BE78" s="609">
        <f>+Copen!CS110</f>
        <v>2.8334448814638445E-2</v>
      </c>
      <c r="BF78" s="609">
        <f>+Copen!CT110</f>
        <v>2.6917726373906523E-2</v>
      </c>
      <c r="BG78" s="609">
        <f>+Copen!CU110</f>
        <v>2.5571840055211195E-2</v>
      </c>
      <c r="BH78" s="609">
        <f>+Copen!CV110</f>
        <v>2.4293248052450634E-2</v>
      </c>
      <c r="BI78" s="609">
        <f>+Copen!CW110</f>
        <v>2.30785856498281E-2</v>
      </c>
    </row>
    <row r="79" spans="1:61" s="609" customFormat="1">
      <c r="A79" s="642" t="s">
        <v>189</v>
      </c>
      <c r="B79" s="609">
        <f>+Copen!R111</f>
        <v>0.41227239850714803</v>
      </c>
      <c r="C79" s="609">
        <f>+Copen!X111</f>
        <v>0.53297093331331458</v>
      </c>
      <c r="D79" s="609">
        <f>+Copen!Z111</f>
        <v>0.67605785971701782</v>
      </c>
      <c r="E79" s="609">
        <f>+Copen!AB111</f>
        <v>0.53219249351146791</v>
      </c>
      <c r="F79" s="609">
        <f>+Copen!AD111</f>
        <v>0.38261068781610214</v>
      </c>
      <c r="G79" s="609">
        <f>+Copen!AF111</f>
        <v>0.26940566508182084</v>
      </c>
      <c r="H79" s="609">
        <f>+Copen!AH111</f>
        <v>0.21885786547482833</v>
      </c>
      <c r="I79" s="609">
        <f>+Copen!AJ111</f>
        <v>0.18142271855389602</v>
      </c>
      <c r="J79" s="609">
        <f>+Copen!AL111</f>
        <v>0.1537360867592161</v>
      </c>
      <c r="K79" s="609">
        <f>+Copen!AN111</f>
        <v>0.13323925152141791</v>
      </c>
      <c r="L79" s="609">
        <f>+Copen!AP111</f>
        <v>0.11867006323685904</v>
      </c>
      <c r="M79" s="609">
        <f>+Copen!AR111</f>
        <v>0.10709973207126526</v>
      </c>
      <c r="N79" s="609">
        <f>+Copen!AT111</f>
        <v>9.6657508194316899E-2</v>
      </c>
      <c r="O79" s="609">
        <f>+Copen!AV111</f>
        <v>8.7233401145370995E-2</v>
      </c>
      <c r="P79" s="609">
        <f>+Copen!AX111</f>
        <v>7.8728144533697322E-2</v>
      </c>
      <c r="Q79" s="609">
        <f>+Copen!AZ111</f>
        <v>7.1052150441661827E-2</v>
      </c>
      <c r="R79" s="609">
        <f>+Copen!BB111</f>
        <v>6.412456577359979E-2</v>
      </c>
      <c r="S79" s="609">
        <f>+Copen!BD111</f>
        <v>5.7872420610673804E-2</v>
      </c>
      <c r="T79" s="609">
        <f>+Copen!BF111</f>
        <v>5.2229859601133105E-2</v>
      </c>
      <c r="U79" s="609">
        <f>+Copen!BH111</f>
        <v>4.7137448290022622E-2</v>
      </c>
      <c r="V79" s="609">
        <f>+Copen!BJ111</f>
        <v>4.2541547081745415E-2</v>
      </c>
      <c r="W79" s="609">
        <f>+Copen!BK111</f>
        <v>4.0414469727658144E-2</v>
      </c>
      <c r="X79" s="609">
        <f>+Copen!BL111</f>
        <v>3.8393746241275235E-2</v>
      </c>
      <c r="Y79" s="609">
        <f>+Copen!BM111</f>
        <v>3.6474058929211475E-2</v>
      </c>
      <c r="Z79" s="609">
        <f>+Copen!BN111</f>
        <v>3.4650355982750902E-2</v>
      </c>
      <c r="AA79" s="609">
        <f>+Copen!BO111</f>
        <v>3.2917838183613359E-2</v>
      </c>
      <c r="AB79" s="609">
        <f>+Copen!BP111</f>
        <v>3.1271946274432687E-2</v>
      </c>
      <c r="AC79" s="609">
        <f>+Copen!BQ111</f>
        <v>2.9708348960711051E-2</v>
      </c>
      <c r="AD79" s="609">
        <f>+Copen!BR111</f>
        <v>2.8222931512675499E-2</v>
      </c>
      <c r="AE79" s="609">
        <f>+Copen!BS111</f>
        <v>2.6811784937041724E-2</v>
      </c>
      <c r="AF79" s="609">
        <f>+Copen!BT111</f>
        <v>2.5471195690189637E-2</v>
      </c>
      <c r="AG79" s="609">
        <f>+Copen!BU111</f>
        <v>2.4197635905680154E-2</v>
      </c>
      <c r="AH79" s="609">
        <f>+Copen!BV111</f>
        <v>2.2987754110396146E-2</v>
      </c>
      <c r="AI79" s="609">
        <f>+Copen!BW111</f>
        <v>2.1838366404876339E-2</v>
      </c>
      <c r="AJ79" s="609">
        <f>+Copen!BX111</f>
        <v>2.074644808463252E-2</v>
      </c>
      <c r="AK79" s="609">
        <f>+Copen!BY111</f>
        <v>1.9709125680400893E-2</v>
      </c>
      <c r="AL79" s="609">
        <f>+Copen!BZ111</f>
        <v>1.8723669396380847E-2</v>
      </c>
      <c r="AM79" s="609">
        <f>+Copen!CA111</f>
        <v>1.7787485926561805E-2</v>
      </c>
      <c r="AN79" s="609">
        <f>+Copen!CB111</f>
        <v>1.6898111630233713E-2</v>
      </c>
      <c r="AO79" s="609">
        <f>+Copen!CC111</f>
        <v>1.6053206048722027E-2</v>
      </c>
      <c r="AP79" s="609">
        <f>+Copen!CD111</f>
        <v>1.5250545746285924E-2</v>
      </c>
      <c r="AQ79" s="609">
        <f>+Copen!CE111</f>
        <v>1.4488018458971628E-2</v>
      </c>
      <c r="AR79" s="609">
        <f>+Copen!CF111</f>
        <v>1.3763617536023046E-2</v>
      </c>
      <c r="AS79" s="609">
        <f>+Copen!CG111</f>
        <v>1.3075436659221893E-2</v>
      </c>
      <c r="AT79" s="609">
        <f>+Copen!CH111</f>
        <v>1.2421664826260798E-2</v>
      </c>
      <c r="AU79" s="609">
        <f>+Copen!CI111</f>
        <v>1.1800581584947758E-2</v>
      </c>
      <c r="AV79" s="609">
        <f>+Copen!CJ111</f>
        <v>1.1210552505700369E-2</v>
      </c>
      <c r="AW79" s="609">
        <f>+Copen!CK111</f>
        <v>1.0650024880415351E-2</v>
      </c>
      <c r="AX79" s="609">
        <f>+Copen!CL111</f>
        <v>1.0117523636394583E-2</v>
      </c>
      <c r="AY79" s="609">
        <f>+Copen!CM111</f>
        <v>9.6116474545748527E-3</v>
      </c>
      <c r="AZ79" s="609">
        <f>+Copen!CN111</f>
        <v>9.1310650818461105E-3</v>
      </c>
      <c r="BA79" s="609">
        <f>+Copen!CO111</f>
        <v>8.6745118277538041E-3</v>
      </c>
      <c r="BB79" s="609">
        <f>+Copen!CP111</f>
        <v>8.2407862363661141E-3</v>
      </c>
      <c r="BC79" s="609">
        <f>+Copen!CQ111</f>
        <v>7.8287469245478074E-3</v>
      </c>
      <c r="BD79" s="609">
        <f>+Copen!CR111</f>
        <v>7.4373095783204163E-3</v>
      </c>
      <c r="BE79" s="609">
        <f>+Copen!CS111</f>
        <v>7.065444099404395E-3</v>
      </c>
      <c r="BF79" s="609">
        <f>+Copen!CT111</f>
        <v>6.7121718944341746E-3</v>
      </c>
      <c r="BG79" s="609">
        <f>+Copen!CU111</f>
        <v>6.3765632997124658E-3</v>
      </c>
      <c r="BH79" s="609">
        <f>+Copen!CV111</f>
        <v>6.0577351347268424E-3</v>
      </c>
      <c r="BI79" s="609">
        <f>+Copen!CW111</f>
        <v>5.7548483779904999E-3</v>
      </c>
    </row>
    <row r="80" spans="1:61" s="609" customFormat="1">
      <c r="A80" s="642" t="s">
        <v>190</v>
      </c>
      <c r="B80" s="609">
        <f>+Copen!R112</f>
        <v>0.54177826149727903</v>
      </c>
      <c r="C80" s="609">
        <f>+Copen!X112</f>
        <v>0.56968410834355443</v>
      </c>
      <c r="D80" s="609">
        <f>+Copen!Z112</f>
        <v>0.55679019167974397</v>
      </c>
      <c r="E80" s="609">
        <f>+Copen!AB112</f>
        <v>0.43830502998190662</v>
      </c>
      <c r="F80" s="609">
        <f>+Copen!AD112</f>
        <v>0.31511190225200136</v>
      </c>
      <c r="G80" s="609">
        <f>+Copen!AF112</f>
        <v>0.22187809777598544</v>
      </c>
      <c r="H80" s="609">
        <f>+Copen!AH112</f>
        <v>0.1802477570771179</v>
      </c>
      <c r="I80" s="609">
        <f>+Copen!AJ112</f>
        <v>0.14941678258273083</v>
      </c>
      <c r="J80" s="609">
        <f>+Copen!AL112</f>
        <v>0.12661452564220957</v>
      </c>
      <c r="K80" s="609">
        <f>+Copen!AN112</f>
        <v>0.10973366750728786</v>
      </c>
      <c r="L80" s="609">
        <f>+Copen!AP112</f>
        <v>9.7734722415556655E-2</v>
      </c>
      <c r="M80" s="609">
        <f>+Copen!AR112</f>
        <v>8.8205586980039871E-2</v>
      </c>
      <c r="N80" s="609">
        <f>+Copen!AT112</f>
        <v>7.9605542249485975E-2</v>
      </c>
      <c r="O80" s="609">
        <f>+Copen!AV112</f>
        <v>7.1844001880161087E-2</v>
      </c>
      <c r="P80" s="609">
        <f>+Copen!AX112</f>
        <v>6.4839211696845381E-2</v>
      </c>
      <c r="Q80" s="609">
        <f>+Copen!AZ112</f>
        <v>5.8517388556402948E-2</v>
      </c>
      <c r="R80" s="609">
        <f>+Copen!BB112</f>
        <v>5.2811943172153653E-2</v>
      </c>
      <c r="S80" s="609">
        <f>+Copen!BD112</f>
        <v>4.766277871286867E-2</v>
      </c>
      <c r="T80" s="609">
        <f>+Copen!BF112</f>
        <v>4.301565778836397E-2</v>
      </c>
      <c r="U80" s="609">
        <f>+Copen!BH112</f>
        <v>3.8821631153998476E-2</v>
      </c>
      <c r="V80" s="609">
        <f>+Copen!BJ112</f>
        <v>3.5036522116483622E-2</v>
      </c>
      <c r="W80" s="609">
        <f>+Copen!BK112</f>
        <v>3.3284696010659441E-2</v>
      </c>
      <c r="X80" s="609">
        <f>+Copen!BL112</f>
        <v>3.1620461210126467E-2</v>
      </c>
      <c r="Y80" s="609">
        <f>+Copen!BM112</f>
        <v>3.0039438149620141E-2</v>
      </c>
      <c r="Z80" s="609">
        <f>+Copen!BN112</f>
        <v>2.8537466242139133E-2</v>
      </c>
      <c r="AA80" s="609">
        <f>+Copen!BO112</f>
        <v>2.7110592930032176E-2</v>
      </c>
      <c r="AB80" s="609">
        <f>+Copen!BP112</f>
        <v>2.5755063283530565E-2</v>
      </c>
      <c r="AC80" s="609">
        <f>+Copen!BQ112</f>
        <v>2.4467310119354036E-2</v>
      </c>
      <c r="AD80" s="609">
        <f>+Copen!BR112</f>
        <v>2.3243944613386334E-2</v>
      </c>
      <c r="AE80" s="609">
        <f>+Copen!BS112</f>
        <v>2.2081747382717017E-2</v>
      </c>
      <c r="AF80" s="609">
        <f>+Copen!BT112</f>
        <v>2.0977660013581166E-2</v>
      </c>
      <c r="AG80" s="609">
        <f>+Copen!BU112</f>
        <v>1.9928777012902108E-2</v>
      </c>
      <c r="AH80" s="609">
        <f>+Copen!BV112</f>
        <v>1.8932338162257003E-2</v>
      </c>
      <c r="AI80" s="609">
        <f>+Copen!BW112</f>
        <v>1.7985721254144153E-2</v>
      </c>
      <c r="AJ80" s="609">
        <f>+Copen!BX112</f>
        <v>1.7086435191436943E-2</v>
      </c>
      <c r="AK80" s="609">
        <f>+Copen!BY112</f>
        <v>1.6232113431865095E-2</v>
      </c>
      <c r="AL80" s="609">
        <f>+Copen!BZ112</f>
        <v>1.542050776027184E-2</v>
      </c>
      <c r="AM80" s="609">
        <f>+Copen!CA112</f>
        <v>1.4649482372258247E-2</v>
      </c>
      <c r="AN80" s="609">
        <f>+Copen!CB112</f>
        <v>1.3917008253645334E-2</v>
      </c>
      <c r="AO80" s="609">
        <f>+Copen!CC112</f>
        <v>1.3221157840963066E-2</v>
      </c>
      <c r="AP80" s="609">
        <f>+Copen!CD112</f>
        <v>1.2560099948914912E-2</v>
      </c>
      <c r="AQ80" s="609">
        <f>+Copen!CE112</f>
        <v>1.1932094951469166E-2</v>
      </c>
      <c r="AR80" s="609">
        <f>+Copen!CF112</f>
        <v>1.1335490203895708E-2</v>
      </c>
      <c r="AS80" s="609">
        <f>+Copen!CG112</f>
        <v>1.0768715693700921E-2</v>
      </c>
      <c r="AT80" s="609">
        <f>+Copen!CH112</f>
        <v>1.0230279909015875E-2</v>
      </c>
      <c r="AU80" s="609">
        <f>+Copen!CI112</f>
        <v>9.7187659135650802E-3</v>
      </c>
      <c r="AV80" s="609">
        <f>+Copen!CJ112</f>
        <v>9.2328276178868258E-3</v>
      </c>
      <c r="AW80" s="609">
        <f>+Copen!CK112</f>
        <v>8.7711862369924849E-3</v>
      </c>
      <c r="AX80" s="609">
        <f>+Copen!CL112</f>
        <v>8.3326269251428609E-3</v>
      </c>
      <c r="AY80" s="609">
        <f>+Copen!CM112</f>
        <v>7.9159955788857175E-3</v>
      </c>
      <c r="AZ80" s="609">
        <f>+Copen!CN112</f>
        <v>7.5201957999414312E-3</v>
      </c>
      <c r="BA80" s="609">
        <f>+Copen!CO112</f>
        <v>7.144186009944359E-3</v>
      </c>
      <c r="BB80" s="609">
        <f>+Copen!CP112</f>
        <v>6.7869767094471409E-3</v>
      </c>
      <c r="BC80" s="609">
        <f>+Copen!CQ112</f>
        <v>6.4476278739747832E-3</v>
      </c>
      <c r="BD80" s="609">
        <f>+Copen!CR112</f>
        <v>6.1252464802760438E-3</v>
      </c>
      <c r="BE80" s="609">
        <f>+Copen!CS112</f>
        <v>5.8189841562622411E-3</v>
      </c>
      <c r="BF80" s="609">
        <f>+Copen!CT112</f>
        <v>5.5280349484491285E-3</v>
      </c>
      <c r="BG80" s="609">
        <f>+Copen!CU112</f>
        <v>5.2516332010266722E-3</v>
      </c>
      <c r="BH80" s="609">
        <f>+Copen!CV112</f>
        <v>4.9890515409753387E-3</v>
      </c>
      <c r="BI80" s="609">
        <f>+Copen!CW112</f>
        <v>4.7395989639265716E-3</v>
      </c>
    </row>
    <row r="81" spans="1:71" s="609" customFormat="1">
      <c r="A81" s="642" t="s">
        <v>191</v>
      </c>
      <c r="B81" s="609">
        <f>+Copen!R113</f>
        <v>0.36395210273783307</v>
      </c>
      <c r="C81" s="609">
        <f>+Copen!X113</f>
        <v>0.63080748393847563</v>
      </c>
      <c r="D81" s="609">
        <f>+Copen!Z113</f>
        <v>0.87865736123542482</v>
      </c>
      <c r="E81" s="609">
        <f>+Copen!AB113</f>
        <v>1.1513158345113574</v>
      </c>
      <c r="F81" s="609">
        <f>+Copen!AD113</f>
        <v>0.82771882111574335</v>
      </c>
      <c r="G81" s="609">
        <f>+Copen!AF113</f>
        <v>0.58281733000257008</v>
      </c>
      <c r="H81" s="609">
        <f>+Copen!AH113</f>
        <v>0.47346501331871327</v>
      </c>
      <c r="I81" s="609">
        <f>+Copen!AJ113</f>
        <v>0.39247988492475233</v>
      </c>
      <c r="J81" s="609">
        <f>+Copen!AL113</f>
        <v>0.33258415550703985</v>
      </c>
      <c r="K81" s="609">
        <f>+Copen!AN113</f>
        <v>0.28824243469293576</v>
      </c>
      <c r="L81" s="609">
        <f>+Copen!AP113</f>
        <v>0.25672425776917845</v>
      </c>
      <c r="M81" s="609">
        <f>+Copen!AR113</f>
        <v>0.23169364263668354</v>
      </c>
      <c r="N81" s="609">
        <f>+Copen!AT113</f>
        <v>0.20910351247960687</v>
      </c>
      <c r="O81" s="609">
        <f>+Copen!AV113</f>
        <v>0.18871592001284518</v>
      </c>
      <c r="P81" s="609">
        <f>+Copen!AX113</f>
        <v>0.17031611781159275</v>
      </c>
      <c r="Q81" s="609">
        <f>+Copen!AZ113</f>
        <v>0.15371029632496244</v>
      </c>
      <c r="R81" s="609">
        <f>+Copen!BB113</f>
        <v>0.13872354243327858</v>
      </c>
      <c r="S81" s="609">
        <f>+Copen!BD113</f>
        <v>0.1251979970460339</v>
      </c>
      <c r="T81" s="609">
        <f>+Copen!BF113</f>
        <v>0.11299119233404559</v>
      </c>
      <c r="U81" s="609">
        <f>+Copen!BH113</f>
        <v>0.10197455108147613</v>
      </c>
      <c r="V81" s="609">
        <f>+Copen!BJ113</f>
        <v>9.2032032351032189E-2</v>
      </c>
      <c r="W81" s="609">
        <f>+Copen!BK113</f>
        <v>8.7430430733480571E-2</v>
      </c>
      <c r="X81" s="609">
        <f>+Copen!BL113</f>
        <v>8.3058909196806543E-2</v>
      </c>
      <c r="Y81" s="609">
        <f>+Copen!BM113</f>
        <v>7.8905963736966206E-2</v>
      </c>
      <c r="Z81" s="609">
        <f>+Copen!BN113</f>
        <v>7.4960665550117891E-2</v>
      </c>
      <c r="AA81" s="609">
        <f>+Copen!BO113</f>
        <v>7.1212632272612E-2</v>
      </c>
      <c r="AB81" s="609">
        <f>+Copen!BP113</f>
        <v>6.7652000658981401E-2</v>
      </c>
      <c r="AC81" s="609">
        <f>+Copen!BQ113</f>
        <v>6.4269400626032328E-2</v>
      </c>
      <c r="AD81" s="609">
        <f>+Copen!BR113</f>
        <v>6.105593059473071E-2</v>
      </c>
      <c r="AE81" s="609">
        <f>+Copen!BS113</f>
        <v>5.8003134064994175E-2</v>
      </c>
      <c r="AF81" s="609">
        <f>+Copen!BT113</f>
        <v>5.5102977361744465E-2</v>
      </c>
      <c r="AG81" s="609">
        <f>+Copen!BU113</f>
        <v>5.2347828493657239E-2</v>
      </c>
      <c r="AH81" s="609">
        <f>+Copen!BV113</f>
        <v>4.9730437068974377E-2</v>
      </c>
      <c r="AI81" s="609">
        <f>+Copen!BW113</f>
        <v>4.7243915215525657E-2</v>
      </c>
      <c r="AJ81" s="609">
        <f>+Copen!BX113</f>
        <v>4.4881719454749371E-2</v>
      </c>
      <c r="AK81" s="609">
        <f>+Copen!BY113</f>
        <v>4.2637633482011897E-2</v>
      </c>
      <c r="AL81" s="609">
        <f>+Copen!BZ113</f>
        <v>4.05057518079113E-2</v>
      </c>
      <c r="AM81" s="609">
        <f>+Copen!CA113</f>
        <v>3.8480464217515734E-2</v>
      </c>
      <c r="AN81" s="609">
        <f>+Copen!CB113</f>
        <v>3.6556441006639948E-2</v>
      </c>
      <c r="AO81" s="609">
        <f>+Copen!CC113</f>
        <v>3.4728618956307945E-2</v>
      </c>
      <c r="AP81" s="609">
        <f>+Copen!CD113</f>
        <v>3.2992188008492546E-2</v>
      </c>
      <c r="AQ81" s="609">
        <f>+Copen!CE113</f>
        <v>3.1342578608067918E-2</v>
      </c>
      <c r="AR81" s="609">
        <f>+Copen!CF113</f>
        <v>2.9775449677664521E-2</v>
      </c>
      <c r="AS81" s="609">
        <f>+Copen!CG113</f>
        <v>2.8286677193781293E-2</v>
      </c>
      <c r="AT81" s="609">
        <f>+Copen!CH113</f>
        <v>2.6872343334092226E-2</v>
      </c>
      <c r="AU81" s="609">
        <f>+Copen!CI113</f>
        <v>2.5528726167387612E-2</v>
      </c>
      <c r="AV81" s="609">
        <f>+Copen!CJ113</f>
        <v>2.4252289859018231E-2</v>
      </c>
      <c r="AW81" s="609">
        <f>+Copen!CK113</f>
        <v>2.3039675366067318E-2</v>
      </c>
      <c r="AX81" s="609">
        <f>+Copen!CL113</f>
        <v>2.188769159776395E-2</v>
      </c>
      <c r="AY81" s="609">
        <f>+Copen!CM113</f>
        <v>2.0793307017875753E-2</v>
      </c>
      <c r="AZ81" s="609">
        <f>+Copen!CN113</f>
        <v>1.9753641666981965E-2</v>
      </c>
      <c r="BA81" s="609">
        <f>+Copen!CO113</f>
        <v>1.8765959583632866E-2</v>
      </c>
      <c r="BB81" s="609">
        <f>+Copen!CP113</f>
        <v>1.7827661604451223E-2</v>
      </c>
      <c r="BC81" s="609">
        <f>+Copen!CQ113</f>
        <v>1.6936278524228663E-2</v>
      </c>
      <c r="BD81" s="609">
        <f>+Copen!CR113</f>
        <v>1.6089464598017231E-2</v>
      </c>
      <c r="BE81" s="609">
        <f>+Copen!CS113</f>
        <v>1.5284991368116368E-2</v>
      </c>
      <c r="BF81" s="609">
        <f>+Copen!CT113</f>
        <v>1.452074179971055E-2</v>
      </c>
      <c r="BG81" s="609">
        <f>+Copen!CU113</f>
        <v>1.3794704709725021E-2</v>
      </c>
      <c r="BH81" s="609">
        <f>+Copen!CV113</f>
        <v>1.3104969474238769E-2</v>
      </c>
      <c r="BI81" s="609">
        <f>+Copen!CW113</f>
        <v>1.2449721000526831E-2</v>
      </c>
    </row>
    <row r="82" spans="1:71" s="610" customFormat="1">
      <c r="U82" s="610">
        <f>SUM(U70:U81)</f>
        <v>1.150061128683145</v>
      </c>
      <c r="V82" s="610">
        <f>SUM(V70:V81)</f>
        <v>1.0379301686365383</v>
      </c>
    </row>
    <row r="83" spans="1:71" s="610" customFormat="1">
      <c r="A83" s="610" t="s">
        <v>205</v>
      </c>
    </row>
    <row r="84" spans="1:71" s="604" customFormat="1" ht="13">
      <c r="A84" s="604" t="s">
        <v>179</v>
      </c>
      <c r="B84" s="628">
        <v>1E-3</v>
      </c>
      <c r="C84" s="604">
        <v>42.800327928662099</v>
      </c>
      <c r="D84" s="604">
        <v>71.172417385181006</v>
      </c>
      <c r="E84" s="604">
        <v>85.231065873067905</v>
      </c>
      <c r="F84" s="604">
        <v>135.01204549772399</v>
      </c>
      <c r="G84" s="604">
        <v>156.27126558160799</v>
      </c>
      <c r="H84" s="604">
        <v>189.81413522894999</v>
      </c>
      <c r="I84" s="604">
        <v>242.26958402023101</v>
      </c>
      <c r="J84" s="604">
        <v>303.94807557477901</v>
      </c>
      <c r="K84" s="604">
        <v>347.42521101610498</v>
      </c>
      <c r="L84" s="604">
        <v>450.30712263350603</v>
      </c>
      <c r="M84" s="604">
        <v>681.95114585263002</v>
      </c>
      <c r="N84" s="604">
        <v>532.37218413296</v>
      </c>
      <c r="O84" s="604">
        <v>594.84402780059304</v>
      </c>
      <c r="P84" s="604">
        <v>658.41467629009696</v>
      </c>
      <c r="Q84" s="604">
        <v>663.19340339819701</v>
      </c>
      <c r="R84" s="604">
        <v>624.65410867312403</v>
      </c>
      <c r="S84" s="604">
        <v>614.22415912691395</v>
      </c>
      <c r="T84" s="604">
        <v>590.92968158850294</v>
      </c>
      <c r="U84" s="604">
        <v>587.45656542780705</v>
      </c>
      <c r="V84" s="604">
        <v>586.22363562495104</v>
      </c>
      <c r="W84" s="604">
        <v>577.61769929096397</v>
      </c>
      <c r="X84" s="604">
        <v>576.85299496044001</v>
      </c>
      <c r="Y84" s="604">
        <v>573.10939151764603</v>
      </c>
      <c r="Z84" s="604">
        <v>570.59849366553101</v>
      </c>
      <c r="AA84" s="604">
        <v>1200</v>
      </c>
      <c r="AB84" s="604">
        <v>1200</v>
      </c>
      <c r="AC84" s="604">
        <v>1200</v>
      </c>
      <c r="AD84" s="604">
        <v>1200</v>
      </c>
      <c r="AE84" s="604">
        <v>1200</v>
      </c>
      <c r="AF84" s="604">
        <v>1200</v>
      </c>
      <c r="AG84" s="604">
        <v>1200</v>
      </c>
      <c r="AH84" s="604">
        <v>1200</v>
      </c>
      <c r="AI84" s="604">
        <v>1200</v>
      </c>
      <c r="AJ84" s="604">
        <v>1200</v>
      </c>
      <c r="AK84" s="604">
        <v>1200</v>
      </c>
      <c r="AL84" s="604">
        <v>1200</v>
      </c>
      <c r="AM84" s="604">
        <v>1200</v>
      </c>
      <c r="AN84" s="604">
        <v>1200</v>
      </c>
      <c r="AO84" s="604">
        <v>1200</v>
      </c>
      <c r="AP84" s="604">
        <v>1200</v>
      </c>
      <c r="AQ84" s="604">
        <v>1200</v>
      </c>
      <c r="AR84" s="604">
        <v>1200</v>
      </c>
      <c r="AS84" s="604">
        <v>1200</v>
      </c>
      <c r="AT84" s="604">
        <v>1200</v>
      </c>
      <c r="AU84" s="604">
        <v>1200</v>
      </c>
      <c r="AV84" s="604">
        <v>1200</v>
      </c>
      <c r="AW84" s="604">
        <v>1200</v>
      </c>
      <c r="AX84" s="604">
        <v>1200</v>
      </c>
      <c r="AY84" s="604">
        <v>1200</v>
      </c>
      <c r="AZ84" s="604">
        <v>1200</v>
      </c>
      <c r="BA84" s="604">
        <v>1200</v>
      </c>
      <c r="BB84" s="604">
        <v>1200</v>
      </c>
      <c r="BC84" s="604">
        <v>1200</v>
      </c>
      <c r="BD84" s="604">
        <v>1200</v>
      </c>
      <c r="BE84" s="604">
        <v>1200</v>
      </c>
      <c r="BF84" s="604">
        <v>1200</v>
      </c>
      <c r="BG84" s="604">
        <v>1200</v>
      </c>
      <c r="BH84" s="604">
        <v>1200</v>
      </c>
      <c r="BI84" s="604">
        <v>1200</v>
      </c>
    </row>
    <row r="85" spans="1:71" s="610" customFormat="1"/>
    <row r="86" spans="1:71" s="610" customFormat="1">
      <c r="A86" s="610" t="s">
        <v>206</v>
      </c>
    </row>
    <row r="87" spans="1:71" s="604" customFormat="1" ht="13">
      <c r="A87" s="604" t="s">
        <v>179</v>
      </c>
      <c r="B87" s="628">
        <v>1E-3</v>
      </c>
      <c r="C87" s="604">
        <v>92.734851415434505</v>
      </c>
      <c r="D87" s="604">
        <v>154.887055517454</v>
      </c>
      <c r="E87" s="604">
        <v>248.01213527973201</v>
      </c>
      <c r="F87" s="604">
        <v>385.45173508604603</v>
      </c>
      <c r="G87" s="604">
        <v>578.33076279944896</v>
      </c>
      <c r="H87" s="604">
        <v>823.63433554415201</v>
      </c>
      <c r="I87" s="604">
        <v>1165.74710192117</v>
      </c>
      <c r="J87" s="604">
        <v>1245.63508669574</v>
      </c>
      <c r="K87" s="604">
        <v>893.50768223114699</v>
      </c>
      <c r="L87" s="604">
        <v>1200</v>
      </c>
      <c r="M87" s="604">
        <v>900</v>
      </c>
      <c r="N87" s="604">
        <v>702.64811759698898</v>
      </c>
      <c r="O87" s="604">
        <v>649.93499504797603</v>
      </c>
      <c r="P87" s="604">
        <v>647.09613485522198</v>
      </c>
      <c r="Q87" s="604">
        <v>648.59072085149205</v>
      </c>
      <c r="R87" s="604">
        <v>647.08623975009004</v>
      </c>
      <c r="S87" s="604">
        <v>639.97912404745</v>
      </c>
      <c r="T87" s="604">
        <v>719.70117465699502</v>
      </c>
      <c r="U87" s="604">
        <v>567.70707524514603</v>
      </c>
      <c r="V87" s="604">
        <v>567.66489871334602</v>
      </c>
      <c r="W87" s="604">
        <v>567.35467692486498</v>
      </c>
      <c r="X87" s="604">
        <v>567.32812616664296</v>
      </c>
      <c r="Y87" s="604">
        <v>567.301110771612</v>
      </c>
      <c r="Z87" s="604">
        <v>567.10493493504396</v>
      </c>
      <c r="AA87" s="604">
        <v>1200</v>
      </c>
      <c r="AB87" s="604">
        <v>1200</v>
      </c>
      <c r="AC87" s="604">
        <v>1200</v>
      </c>
      <c r="AD87" s="604">
        <v>1200</v>
      </c>
      <c r="AE87" s="604">
        <v>1200</v>
      </c>
      <c r="AF87" s="604">
        <v>1200</v>
      </c>
      <c r="AG87" s="604">
        <v>1200</v>
      </c>
      <c r="AH87" s="604">
        <v>1200</v>
      </c>
      <c r="AI87" s="604">
        <v>1200</v>
      </c>
      <c r="AJ87" s="604">
        <v>1200</v>
      </c>
      <c r="AK87" s="604">
        <v>1200</v>
      </c>
      <c r="AL87" s="604">
        <v>1200</v>
      </c>
      <c r="AM87" s="604">
        <v>1200</v>
      </c>
      <c r="AN87" s="604">
        <v>1200</v>
      </c>
      <c r="AO87" s="604">
        <v>1200</v>
      </c>
      <c r="AP87" s="604">
        <v>1200</v>
      </c>
      <c r="AQ87" s="604">
        <v>1200</v>
      </c>
      <c r="AR87" s="604">
        <v>1200</v>
      </c>
      <c r="AS87" s="604">
        <v>1200</v>
      </c>
      <c r="AT87" s="604">
        <v>1200</v>
      </c>
      <c r="AU87" s="604">
        <v>1200</v>
      </c>
      <c r="AV87" s="604">
        <v>1200</v>
      </c>
      <c r="AW87" s="604">
        <v>1200</v>
      </c>
      <c r="AX87" s="604">
        <v>1200</v>
      </c>
      <c r="AY87" s="604">
        <v>1200</v>
      </c>
      <c r="AZ87" s="604">
        <v>1200</v>
      </c>
      <c r="BA87" s="604">
        <v>1200</v>
      </c>
      <c r="BB87" s="604">
        <v>1200</v>
      </c>
      <c r="BC87" s="604">
        <v>1200</v>
      </c>
      <c r="BD87" s="604">
        <v>1200</v>
      </c>
      <c r="BE87" s="604">
        <v>1200</v>
      </c>
      <c r="BF87" s="604">
        <v>1200</v>
      </c>
      <c r="BG87" s="604">
        <v>1200</v>
      </c>
      <c r="BH87" s="604">
        <v>1200</v>
      </c>
      <c r="BI87" s="604">
        <v>1200</v>
      </c>
    </row>
    <row r="88" spans="1:71" s="610" customFormat="1"/>
    <row r="89" spans="1:71">
      <c r="A89" s="612" t="s">
        <v>207</v>
      </c>
    </row>
    <row r="90" spans="1:71" s="611" customFormat="1" ht="13">
      <c r="A90" s="643" t="s">
        <v>179</v>
      </c>
      <c r="B90" s="628">
        <v>1E-3</v>
      </c>
      <c r="C90" s="628">
        <v>1E-3</v>
      </c>
      <c r="D90" s="628">
        <v>1E-3</v>
      </c>
      <c r="E90" s="628">
        <v>1E-3</v>
      </c>
      <c r="F90" s="628">
        <v>1E-3</v>
      </c>
      <c r="G90" s="628">
        <v>1E-3</v>
      </c>
      <c r="H90" s="628">
        <v>1E-3</v>
      </c>
      <c r="I90" s="628">
        <v>1E-3</v>
      </c>
      <c r="J90" s="628">
        <v>1E-3</v>
      </c>
      <c r="K90" s="628">
        <v>1E-3</v>
      </c>
      <c r="L90" s="628">
        <v>1E-3</v>
      </c>
      <c r="M90" s="628">
        <v>1E-3</v>
      </c>
      <c r="N90" s="628">
        <v>1E-3</v>
      </c>
      <c r="O90" s="628">
        <v>1E-3</v>
      </c>
      <c r="P90" s="628">
        <v>1E-3</v>
      </c>
      <c r="Q90" s="628">
        <v>1E-3</v>
      </c>
      <c r="R90" s="628">
        <v>1E-3</v>
      </c>
      <c r="S90" s="628">
        <v>1E-3</v>
      </c>
      <c r="T90" s="628">
        <v>1E-3</v>
      </c>
      <c r="U90" s="628">
        <v>1E-3</v>
      </c>
      <c r="V90" s="628">
        <v>1E-3</v>
      </c>
      <c r="W90" s="628">
        <v>1E-3</v>
      </c>
      <c r="X90" s="628">
        <v>1E-3</v>
      </c>
      <c r="Y90" s="628">
        <v>1E-3</v>
      </c>
      <c r="Z90" s="628">
        <v>1E-3</v>
      </c>
      <c r="AA90" s="628">
        <v>1E-3</v>
      </c>
      <c r="AB90" s="628">
        <v>1E-3</v>
      </c>
      <c r="AC90" s="628">
        <v>1E-3</v>
      </c>
      <c r="AD90" s="628">
        <v>1E-3</v>
      </c>
      <c r="AE90" s="628">
        <v>1E-3</v>
      </c>
      <c r="AF90" s="628">
        <v>1E-3</v>
      </c>
      <c r="AG90" s="628">
        <v>1E-3</v>
      </c>
      <c r="AH90" s="628">
        <v>1E-3</v>
      </c>
      <c r="AI90" s="628">
        <v>1E-3</v>
      </c>
      <c r="AJ90" s="628">
        <v>1E-3</v>
      </c>
      <c r="AK90" s="628">
        <v>1E-3</v>
      </c>
      <c r="AL90" s="628">
        <v>1E-3</v>
      </c>
      <c r="AM90" s="628">
        <v>1E-3</v>
      </c>
      <c r="AN90" s="628">
        <v>1E-3</v>
      </c>
      <c r="AO90" s="628">
        <v>1E-3</v>
      </c>
      <c r="AP90" s="628">
        <v>1E-3</v>
      </c>
      <c r="AQ90" s="628">
        <v>1E-3</v>
      </c>
      <c r="AR90" s="628">
        <v>1E-3</v>
      </c>
      <c r="AS90" s="628">
        <v>1E-3</v>
      </c>
      <c r="AT90" s="628">
        <v>1E-3</v>
      </c>
      <c r="AU90" s="628">
        <v>1E-3</v>
      </c>
      <c r="AV90" s="628">
        <v>1E-3</v>
      </c>
      <c r="AW90" s="628">
        <v>1E-3</v>
      </c>
      <c r="AX90" s="628">
        <v>1E-3</v>
      </c>
      <c r="AY90" s="628">
        <v>1E-3</v>
      </c>
      <c r="AZ90" s="628">
        <v>1E-3</v>
      </c>
      <c r="BA90" s="628">
        <v>1E-3</v>
      </c>
      <c r="BB90" s="628">
        <v>1E-3</v>
      </c>
      <c r="BC90" s="628">
        <v>1E-3</v>
      </c>
      <c r="BD90" s="628">
        <v>1E-3</v>
      </c>
      <c r="BE90" s="628">
        <v>1E-3</v>
      </c>
      <c r="BF90" s="628">
        <v>1E-3</v>
      </c>
      <c r="BG90" s="628">
        <v>1E-3</v>
      </c>
      <c r="BH90" s="628">
        <v>1E-3</v>
      </c>
      <c r="BI90" s="628">
        <v>1E-3</v>
      </c>
    </row>
    <row r="96" spans="1:71">
      <c r="J96" s="644"/>
      <c r="K96" s="644"/>
      <c r="L96" s="644"/>
      <c r="M96" s="644"/>
      <c r="N96" s="644"/>
      <c r="O96" s="644"/>
      <c r="P96" s="644"/>
      <c r="BM96" s="644"/>
      <c r="BN96" s="644"/>
      <c r="BO96" s="644"/>
      <c r="BP96" s="644"/>
      <c r="BQ96" s="644"/>
      <c r="BR96" s="644"/>
      <c r="BS96" s="644"/>
    </row>
    <row r="98" spans="10:71">
      <c r="J98" s="644"/>
      <c r="K98" s="644"/>
      <c r="L98" s="644"/>
      <c r="M98" s="644"/>
      <c r="N98" s="644"/>
      <c r="O98" s="644"/>
      <c r="P98" s="644"/>
      <c r="BM98" s="644"/>
      <c r="BN98" s="644"/>
      <c r="BO98" s="644"/>
      <c r="BP98" s="644"/>
      <c r="BQ98" s="644"/>
      <c r="BR98" s="644"/>
      <c r="BS98" s="644"/>
    </row>
  </sheetData>
  <phoneticPr fontId="56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4A05-EBCA-4948-9881-381B9286537E}">
  <dimension ref="A1:CB203"/>
  <sheetViews>
    <sheetView zoomScale="85" workbookViewId="0">
      <selection activeCell="E58" sqref="E58"/>
    </sheetView>
  </sheetViews>
  <sheetFormatPr defaultColWidth="10.453125" defaultRowHeight="14.25" customHeight="1"/>
  <cols>
    <col min="1" max="1" width="54" style="560" customWidth="1"/>
    <col min="2" max="2" width="18" style="560" customWidth="1"/>
    <col min="3" max="3" width="9.1796875" style="560" customWidth="1"/>
    <col min="4" max="4" width="10.54296875" style="560" customWidth="1"/>
    <col min="5" max="5" width="10.54296875" style="561" customWidth="1"/>
    <col min="6" max="7" width="10.54296875" style="560" customWidth="1"/>
    <col min="8" max="10" width="10.453125" style="560" customWidth="1"/>
    <col min="11" max="12" width="7.453125" style="560" customWidth="1"/>
    <col min="13" max="14" width="9.453125" style="560" customWidth="1"/>
    <col min="15" max="17" width="7.453125" style="560" customWidth="1"/>
    <col min="18" max="18" width="7.453125" style="562" customWidth="1"/>
    <col min="19" max="20" width="10.453125" style="560"/>
    <col min="21" max="16384" width="10.453125" style="563"/>
  </cols>
  <sheetData>
    <row r="1" spans="1:34" ht="18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s="551" customFormat="1" ht="18.75" customHeight="1">
      <c r="A2" s="564" t="s">
        <v>208</v>
      </c>
      <c r="B2" s="565" t="s">
        <v>209</v>
      </c>
      <c r="C2" s="565"/>
      <c r="D2" s="565"/>
      <c r="E2" s="565"/>
      <c r="F2" s="565"/>
      <c r="G2" s="565"/>
      <c r="H2" s="565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3" spans="1:34" s="551" customFormat="1" ht="18.75" customHeight="1">
      <c r="A3" s="566"/>
      <c r="B3" s="566" t="s">
        <v>210</v>
      </c>
      <c r="C3" s="566"/>
      <c r="D3" s="566"/>
      <c r="E3" s="566"/>
      <c r="F3" s="566"/>
      <c r="G3" s="566"/>
      <c r="H3" s="566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spans="1:34" s="551" customFormat="1" ht="3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4" s="551" customFormat="1" ht="3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s="551" customFormat="1" ht="26.25" customHeight="1">
      <c r="A6" s="10"/>
      <c r="B6" s="567" t="s">
        <v>211</v>
      </c>
      <c r="C6" s="10"/>
      <c r="D6" s="567" t="s">
        <v>212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4" s="551" customFormat="1" ht="14.2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s="551" customFormat="1" ht="17.25" customHeight="1">
      <c r="A8" s="568" t="s">
        <v>213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spans="1:34" s="551" customFormat="1" ht="17.25" customHeight="1">
      <c r="A9" s="10" t="s">
        <v>141</v>
      </c>
      <c r="B9" s="569">
        <v>1.4999999999999999E-2</v>
      </c>
      <c r="C9" s="10"/>
      <c r="D9" s="10" t="s">
        <v>214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s="551" customFormat="1" ht="17.25" customHeight="1">
      <c r="A10" s="10" t="s">
        <v>142</v>
      </c>
      <c r="B10" s="569">
        <v>1.5</v>
      </c>
      <c r="C10" s="10"/>
      <c r="D10" s="10" t="s">
        <v>214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s="551" customFormat="1" ht="17.25" customHeight="1">
      <c r="A11" s="10" t="s">
        <v>144</v>
      </c>
      <c r="B11" s="569">
        <v>1.75438019516161E-3</v>
      </c>
      <c r="C11" s="10"/>
      <c r="D11" s="10" t="s">
        <v>215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s="551" customFormat="1" ht="17.25" customHeight="1">
      <c r="A12" s="10" t="s">
        <v>145</v>
      </c>
      <c r="B12" s="569">
        <v>2.2592107531775201E-3</v>
      </c>
      <c r="C12" s="10"/>
      <c r="D12" s="10" t="s">
        <v>215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s="551" customFormat="1" ht="17.25" customHeight="1">
      <c r="A13" s="10" t="s">
        <v>147</v>
      </c>
      <c r="B13" s="569">
        <v>2</v>
      </c>
      <c r="C13" s="10"/>
      <c r="D13" s="10" t="s">
        <v>215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s="551" customFormat="1" ht="17.25" customHeight="1">
      <c r="A14" s="10" t="s">
        <v>148</v>
      </c>
      <c r="B14" s="569">
        <v>1.2</v>
      </c>
      <c r="C14" s="10"/>
      <c r="D14" s="10" t="s">
        <v>216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s="551" customFormat="1" ht="17.25" customHeight="1">
      <c r="A15" s="10" t="s">
        <v>150</v>
      </c>
      <c r="B15" s="569">
        <v>2.8</v>
      </c>
      <c r="C15" s="10"/>
      <c r="D15" s="10" t="s">
        <v>216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s="551" customFormat="1" ht="17.25" customHeight="1">
      <c r="A16" s="10" t="s">
        <v>152</v>
      </c>
      <c r="B16" s="570">
        <v>2250</v>
      </c>
      <c r="C16" s="10"/>
      <c r="D16" s="10" t="s">
        <v>217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s="551" customFormat="1" ht="17.25" customHeight="1">
      <c r="A17" s="10" t="s">
        <v>153</v>
      </c>
      <c r="B17" s="570">
        <v>6000</v>
      </c>
      <c r="C17" s="10"/>
      <c r="D17" s="10" t="s">
        <v>218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s="551" customFormat="1" ht="17.25" customHeight="1">
      <c r="A18" s="10" t="s">
        <v>154</v>
      </c>
      <c r="B18" s="569">
        <v>3.2</v>
      </c>
      <c r="C18" s="10"/>
      <c r="D18" s="10" t="s">
        <v>219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s="551" customFormat="1" ht="17.25" customHeight="1">
      <c r="A19" s="10" t="s">
        <v>155</v>
      </c>
      <c r="B19" s="569">
        <v>0.1</v>
      </c>
      <c r="C19" s="10"/>
      <c r="D19" s="10" t="s">
        <v>220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s="551" customFormat="1" ht="17.25" customHeight="1">
      <c r="A20" s="10" t="s">
        <v>156</v>
      </c>
      <c r="B20" s="569">
        <v>0.1</v>
      </c>
      <c r="C20" s="10"/>
      <c r="D20" s="10" t="s">
        <v>220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s="551" customFormat="1" ht="17.25" customHeight="1">
      <c r="A21" s="10" t="s">
        <v>157</v>
      </c>
      <c r="B21" s="569">
        <v>3.3E-3</v>
      </c>
      <c r="C21" s="10"/>
      <c r="D21" s="10" t="s">
        <v>221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s="551" customFormat="1" ht="17.25" customHeight="1">
      <c r="A22" s="10" t="s">
        <v>158</v>
      </c>
      <c r="B22" s="569">
        <v>0.1</v>
      </c>
      <c r="C22" s="10"/>
      <c r="D22" s="10" t="s">
        <v>222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s="551" customFormat="1" ht="17.25" customHeight="1">
      <c r="A23" s="10" t="s">
        <v>159</v>
      </c>
      <c r="B23" s="569">
        <v>-2.5000000000000001E-3</v>
      </c>
      <c r="C23" s="10"/>
      <c r="D23" s="10" t="s">
        <v>222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s="551" customFormat="1" ht="17.25" customHeight="1">
      <c r="A24" s="10" t="s">
        <v>160</v>
      </c>
      <c r="B24" s="569">
        <v>0</v>
      </c>
      <c r="C24" s="10"/>
      <c r="D24" s="10" t="s">
        <v>223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s="551" customFormat="1" ht="17.25" customHeight="1">
      <c r="A25" s="10" t="s">
        <v>161</v>
      </c>
      <c r="B25" s="569">
        <v>1</v>
      </c>
      <c r="C25" s="10"/>
      <c r="D25" s="10" t="s">
        <v>224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s="551" customFormat="1" ht="17.25" customHeight="1">
      <c r="A26" s="10" t="s">
        <v>162</v>
      </c>
      <c r="B26" s="569">
        <v>0</v>
      </c>
      <c r="C26" s="10"/>
      <c r="D26" s="10" t="s">
        <v>224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s="551" customFormat="1" ht="17.25" customHeight="1">
      <c r="A27" s="10" t="s">
        <v>225</v>
      </c>
      <c r="B27" s="569">
        <v>1</v>
      </c>
      <c r="C27" s="10"/>
      <c r="D27" s="10" t="s">
        <v>226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s="551" customFormat="1" ht="17.25" customHeight="1">
      <c r="A28" s="10" t="s">
        <v>164</v>
      </c>
      <c r="B28" s="569">
        <v>12</v>
      </c>
      <c r="C28" s="10"/>
      <c r="D28" s="10" t="s">
        <v>227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s="551" customFormat="1" ht="17.25" customHeight="1">
      <c r="A29" s="10" t="s">
        <v>165</v>
      </c>
      <c r="B29" s="569">
        <v>0</v>
      </c>
      <c r="C29" s="10"/>
      <c r="D29" s="10" t="s">
        <v>228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s="551" customFormat="1" ht="17.25" customHeight="1">
      <c r="A30" s="10" t="s">
        <v>166</v>
      </c>
      <c r="B30" s="569">
        <v>0</v>
      </c>
      <c r="C30" s="10"/>
      <c r="D30" s="10" t="s">
        <v>229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s="551" customFormat="1" ht="17.25" customHeight="1">
      <c r="A31" s="10" t="s">
        <v>230</v>
      </c>
      <c r="B31" s="565">
        <v>4</v>
      </c>
      <c r="C31" s="10"/>
      <c r="D31" s="551" t="s">
        <v>229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s="551" customFormat="1" ht="17.25" customHeight="1">
      <c r="A32" s="10" t="s">
        <v>231</v>
      </c>
      <c r="B32" s="565">
        <v>6</v>
      </c>
      <c r="C32" s="10"/>
      <c r="D32" s="10" t="s">
        <v>229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s="551" customFormat="1" ht="17.25" customHeight="1">
      <c r="A33" s="10" t="s">
        <v>165</v>
      </c>
      <c r="B33" s="571">
        <f>+A6</f>
        <v>0</v>
      </c>
      <c r="C33" s="10"/>
      <c r="D33" s="10" t="s">
        <v>229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s="552" customFormat="1" ht="28.5" customHeight="1">
      <c r="A34" s="572" t="s">
        <v>232</v>
      </c>
      <c r="B34" s="572"/>
      <c r="C34" s="572"/>
      <c r="D34" s="572"/>
      <c r="E34" s="572"/>
      <c r="F34" s="572"/>
      <c r="G34" s="572"/>
      <c r="H34" s="572"/>
      <c r="I34" s="572"/>
      <c r="J34" s="572"/>
      <c r="K34" s="572"/>
      <c r="L34" s="572"/>
      <c r="M34" s="572"/>
      <c r="N34" s="572"/>
      <c r="O34" s="572"/>
      <c r="P34" s="572"/>
      <c r="Q34" s="572"/>
      <c r="R34" s="572"/>
      <c r="S34" s="572"/>
      <c r="T34" s="572"/>
      <c r="U34" s="572"/>
      <c r="V34" s="572"/>
      <c r="W34" s="572"/>
      <c r="X34" s="572"/>
      <c r="Y34" s="572"/>
      <c r="Z34" s="572"/>
      <c r="AA34" s="572"/>
      <c r="AB34" s="572"/>
      <c r="AC34" s="572"/>
      <c r="AD34" s="572"/>
      <c r="AE34" s="572"/>
      <c r="AF34" s="572"/>
      <c r="AG34" s="572"/>
      <c r="AH34" s="572"/>
    </row>
    <row r="35" spans="1:34" s="551" customFormat="1" ht="17.25" customHeight="1">
      <c r="A35" s="10" t="s">
        <v>233</v>
      </c>
      <c r="B35" s="10"/>
      <c r="C35" s="565">
        <v>0.3</v>
      </c>
      <c r="D35" s="10" t="s">
        <v>234</v>
      </c>
      <c r="E35" s="10"/>
      <c r="F35" s="565">
        <v>0.3</v>
      </c>
      <c r="G35" s="565">
        <v>0.3</v>
      </c>
      <c r="H35" s="565">
        <v>0.3</v>
      </c>
      <c r="I35" s="565">
        <v>0.3</v>
      </c>
      <c r="J35" s="565">
        <v>0.3</v>
      </c>
      <c r="K35" s="565">
        <v>0.3</v>
      </c>
      <c r="L35" s="565">
        <v>0.3</v>
      </c>
      <c r="M35" s="565">
        <v>0.3</v>
      </c>
      <c r="N35" s="565">
        <v>0.3</v>
      </c>
      <c r="O35" s="565">
        <v>0.3</v>
      </c>
      <c r="P35" s="565">
        <v>0.3</v>
      </c>
      <c r="Q35" s="565">
        <v>0.3</v>
      </c>
      <c r="R35" s="10" t="s">
        <v>235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s="551" customFormat="1" ht="17.25" customHeight="1">
      <c r="A36" s="10" t="s">
        <v>236</v>
      </c>
      <c r="B36" s="10"/>
      <c r="C36" s="565">
        <v>0.1</v>
      </c>
      <c r="D36" s="10" t="s">
        <v>234</v>
      </c>
      <c r="E36" s="10"/>
      <c r="F36" s="565">
        <v>0.1</v>
      </c>
      <c r="G36" s="565">
        <v>0.1</v>
      </c>
      <c r="H36" s="565">
        <v>0.1</v>
      </c>
      <c r="I36" s="565">
        <v>0.1</v>
      </c>
      <c r="J36" s="565">
        <v>0.1</v>
      </c>
      <c r="K36" s="565">
        <v>0.1</v>
      </c>
      <c r="L36" s="565">
        <v>0.1</v>
      </c>
      <c r="M36" s="565">
        <v>0.1</v>
      </c>
      <c r="N36" s="565">
        <v>0.1</v>
      </c>
      <c r="O36" s="565">
        <v>0.1</v>
      </c>
      <c r="P36" s="565">
        <v>0.1</v>
      </c>
      <c r="Q36" s="565">
        <v>0.1</v>
      </c>
      <c r="R36" s="10" t="s">
        <v>235</v>
      </c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s="551" customFormat="1" ht="17.25" customHeight="1">
      <c r="A37" s="10" t="s">
        <v>237</v>
      </c>
      <c r="B37" s="10"/>
      <c r="C37" s="565">
        <v>55.34</v>
      </c>
      <c r="D37" s="10" t="s">
        <v>238</v>
      </c>
      <c r="E37" s="10">
        <f>SUM(F37:Q37)</f>
        <v>55.378945693874144</v>
      </c>
      <c r="F37" s="10">
        <f>+Data!C140</f>
        <v>12.397900201983999</v>
      </c>
      <c r="G37" s="10">
        <f>+Data!D140</f>
        <v>13.0310574778273</v>
      </c>
      <c r="H37" s="10">
        <f>+Data!E140</f>
        <v>3.8702837853585201</v>
      </c>
      <c r="I37" s="10">
        <f>+Data!F140</f>
        <v>1.6979566948188101</v>
      </c>
      <c r="J37" s="10">
        <f>+Data!G140</f>
        <v>0.80733505428693597</v>
      </c>
      <c r="K37" s="10">
        <f>+Data!H140</f>
        <v>5.3332327426145003</v>
      </c>
      <c r="L37" s="10">
        <f>+Data!I140</f>
        <v>2.4408315128007598</v>
      </c>
      <c r="M37" s="10">
        <f>+Data!J140</f>
        <v>3.4801033488396902</v>
      </c>
      <c r="N37" s="10">
        <f>+Data!K140</f>
        <v>1.30053013555199</v>
      </c>
      <c r="O37" s="10">
        <f>+Data!L140</f>
        <v>4.5584762524914098</v>
      </c>
      <c r="P37" s="10">
        <f>+Data!M140</f>
        <v>3.8420497503564501</v>
      </c>
      <c r="Q37" s="10">
        <f>+Data!N140</f>
        <v>2.6191887369437801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s="551" customFormat="1" ht="17.25" customHeight="1">
      <c r="A38" s="10" t="s">
        <v>239</v>
      </c>
      <c r="B38" s="10"/>
      <c r="C38" s="565">
        <v>0.05</v>
      </c>
      <c r="D38" s="10" t="s">
        <v>240</v>
      </c>
      <c r="E38" s="10"/>
      <c r="F38" s="10">
        <f>+Data!C142</f>
        <v>6.2765473111546344E-2</v>
      </c>
      <c r="G38" s="10">
        <f>+Data!D142</f>
        <v>6.7765473111546348E-2</v>
      </c>
      <c r="H38" s="10">
        <f>+Data!E142</f>
        <v>6.2765473111546344E-2</v>
      </c>
      <c r="I38" s="10">
        <f>+Data!F142</f>
        <v>8.2765473111546348E-2</v>
      </c>
      <c r="J38" s="10">
        <f>+Data!G142</f>
        <v>7.7765473111546343E-2</v>
      </c>
      <c r="K38" s="10">
        <f>+Data!H142</f>
        <v>7.2765473111546339E-2</v>
      </c>
      <c r="L38" s="10">
        <f>+Data!I142</f>
        <v>7.7765473111546343E-2</v>
      </c>
      <c r="M38" s="10">
        <f>+Data!J142</f>
        <v>9.2765473111546343E-2</v>
      </c>
      <c r="N38" s="10">
        <f>+Data!K142</f>
        <v>8.2765473111546348E-2</v>
      </c>
      <c r="O38" s="10">
        <f>+Data!L142</f>
        <v>7.7765473111546343E-2</v>
      </c>
      <c r="P38" s="10">
        <f>+Data!M142</f>
        <v>6.7765473111546348E-2</v>
      </c>
      <c r="Q38" s="10">
        <f>+Data!N142</f>
        <v>7.7765473111546343E-2</v>
      </c>
      <c r="R38" s="10" t="s">
        <v>241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s="553" customFormat="1" ht="17.25" customHeight="1">
      <c r="A39" s="10" t="s">
        <v>242</v>
      </c>
      <c r="B39" s="10"/>
      <c r="C39" s="565">
        <v>180</v>
      </c>
      <c r="D39" s="10" t="s">
        <v>243</v>
      </c>
      <c r="E39" s="10"/>
      <c r="F39" s="10">
        <f>+Data!C143</f>
        <v>22.851099741812213</v>
      </c>
      <c r="G39" s="10">
        <f>+Data!D143</f>
        <v>23.302275318288558</v>
      </c>
      <c r="H39" s="10">
        <f>+Data!E143</f>
        <v>7.1334854586257483</v>
      </c>
      <c r="I39" s="10">
        <f>+Data!F143</f>
        <v>2.78710743212834</v>
      </c>
      <c r="J39" s="10">
        <f>+Data!G143</f>
        <v>1.3624722059165111</v>
      </c>
      <c r="K39" s="10">
        <f>+Data!H143</f>
        <v>9.2609350350421398</v>
      </c>
      <c r="L39" s="10">
        <f>+Data!I143</f>
        <v>4.1191882823091728</v>
      </c>
      <c r="M39" s="10">
        <f>+Data!J143</f>
        <v>5.4160684888199055</v>
      </c>
      <c r="N39" s="10">
        <f>+Data!K143</f>
        <v>2.1347524454330231</v>
      </c>
      <c r="O39" s="10">
        <f>+Data!L143</f>
        <v>7.6929611347491607</v>
      </c>
      <c r="P39" s="10">
        <f>+Data!M143</f>
        <v>6.8703941504135813</v>
      </c>
      <c r="Q39" s="10">
        <f>+Data!N143</f>
        <v>4.4201869312950226</v>
      </c>
      <c r="R39" s="10" t="s">
        <v>244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ht="17.25" customHeight="1">
      <c r="A40" s="10" t="s">
        <v>245</v>
      </c>
      <c r="B40" s="10"/>
      <c r="C40" s="10"/>
      <c r="D40" s="10" t="s">
        <v>243</v>
      </c>
      <c r="E40" s="10"/>
      <c r="F40" s="10">
        <f>+Data!C144</f>
        <v>11.347695356481594</v>
      </c>
      <c r="G40" s="10">
        <f>+Data!D144</f>
        <v>8.3478215480070386</v>
      </c>
      <c r="H40" s="10">
        <f>+Data!E144</f>
        <v>9.062435156822831</v>
      </c>
      <c r="I40" s="10">
        <f>+Data!F144</f>
        <v>4.8677307749233352</v>
      </c>
      <c r="J40" s="10">
        <f>+Data!G144</f>
        <v>2.7019694302576198</v>
      </c>
      <c r="K40" s="10">
        <f>+Data!H144</f>
        <v>2.2708227004455939</v>
      </c>
      <c r="L40" s="10">
        <f>+Data!I144</f>
        <v>1.4983739690273445</v>
      </c>
      <c r="M40" s="10">
        <f>+Data!J144</f>
        <v>3.8948608362974007</v>
      </c>
      <c r="N40" s="10">
        <f>+Data!K144</f>
        <v>1.2512595399070268</v>
      </c>
      <c r="O40" s="10">
        <f>+Data!L144</f>
        <v>3.730597774829794</v>
      </c>
      <c r="P40" s="10">
        <f>+Data!M144</f>
        <v>9.0293442586263417</v>
      </c>
      <c r="Q40" s="10">
        <f>+Data!N144</f>
        <v>1.7549043305648566</v>
      </c>
      <c r="R40" s="10" t="s">
        <v>244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ht="17.25" customHeight="1">
      <c r="A41" s="10" t="s">
        <v>246</v>
      </c>
      <c r="B41" s="10"/>
      <c r="C41" s="10"/>
      <c r="D41" s="10" t="s">
        <v>243</v>
      </c>
      <c r="E41" s="10"/>
      <c r="F41" s="10">
        <f>+Data!C145</f>
        <v>0.23181397787929234</v>
      </c>
      <c r="G41" s="10">
        <f>+Data!D145</f>
        <v>0.21696963456055077</v>
      </c>
      <c r="H41" s="10">
        <f>+Data!E145</f>
        <v>0.21278717384542731</v>
      </c>
      <c r="I41" s="10">
        <f>+Data!F145</f>
        <v>0.20100020615749792</v>
      </c>
      <c r="J41" s="10">
        <f>+Data!G145</f>
        <v>0.20828063220529899</v>
      </c>
      <c r="K41" s="10">
        <f>+Data!H145</f>
        <v>0.3110510972999303</v>
      </c>
      <c r="L41" s="10">
        <f>+Data!I145</f>
        <v>0.27229997512202248</v>
      </c>
      <c r="M41" s="10">
        <f>+Data!J145</f>
        <v>0.22518800116133308</v>
      </c>
      <c r="N41" s="10">
        <f>+Data!K145</f>
        <v>0.26357004644074233</v>
      </c>
      <c r="O41" s="10">
        <f>+Data!L145</f>
        <v>0.2418477498386207</v>
      </c>
      <c r="P41" s="10">
        <f>+Data!M145</f>
        <v>0.22905543234134529</v>
      </c>
      <c r="Q41" s="10">
        <f>+Data!N145</f>
        <v>0.24387582996705398</v>
      </c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s="554" customFormat="1" ht="28.5" customHeight="1">
      <c r="A42" s="572" t="s">
        <v>247</v>
      </c>
      <c r="B42" s="572"/>
      <c r="C42" s="572"/>
      <c r="D42" s="572"/>
      <c r="E42" s="572"/>
      <c r="F42" s="572"/>
      <c r="G42" s="572"/>
      <c r="H42" s="572"/>
      <c r="I42" s="572"/>
      <c r="J42" s="572"/>
      <c r="K42" s="572"/>
      <c r="L42" s="572"/>
      <c r="M42" s="572"/>
      <c r="N42" s="572"/>
      <c r="O42" s="572"/>
      <c r="P42" s="572"/>
      <c r="Q42" s="572"/>
      <c r="R42" s="572"/>
      <c r="S42" s="572"/>
      <c r="T42" s="572"/>
      <c r="U42" s="572"/>
      <c r="V42" s="572"/>
      <c r="W42" s="572"/>
      <c r="X42" s="572"/>
      <c r="Y42" s="572"/>
      <c r="Z42" s="572"/>
      <c r="AA42" s="572"/>
      <c r="AB42" s="572"/>
      <c r="AC42" s="572"/>
      <c r="AD42" s="572"/>
      <c r="AE42" s="572"/>
      <c r="AF42" s="572"/>
      <c r="AG42" s="572"/>
      <c r="AH42" s="572"/>
    </row>
    <row r="43" spans="1:34" ht="17.25" customHeight="1">
      <c r="A43" s="10" t="s">
        <v>141</v>
      </c>
      <c r="B43" s="10"/>
      <c r="C43" s="565">
        <v>1.4999999999999999E-2</v>
      </c>
      <c r="D43" s="10" t="s">
        <v>240</v>
      </c>
      <c r="E43" s="10"/>
      <c r="F43" s="10">
        <f>+$C43</f>
        <v>1.4999999999999999E-2</v>
      </c>
      <c r="G43" s="10">
        <f t="shared" ref="G43:Q45" si="0">+$C43</f>
        <v>1.4999999999999999E-2</v>
      </c>
      <c r="H43" s="10">
        <f t="shared" si="0"/>
        <v>1.4999999999999999E-2</v>
      </c>
      <c r="I43" s="10">
        <f t="shared" si="0"/>
        <v>1.4999999999999999E-2</v>
      </c>
      <c r="J43" s="10">
        <f t="shared" si="0"/>
        <v>1.4999999999999999E-2</v>
      </c>
      <c r="K43" s="10">
        <f t="shared" si="0"/>
        <v>1.4999999999999999E-2</v>
      </c>
      <c r="L43" s="10">
        <f t="shared" si="0"/>
        <v>1.4999999999999999E-2</v>
      </c>
      <c r="M43" s="10">
        <f t="shared" si="0"/>
        <v>1.4999999999999999E-2</v>
      </c>
      <c r="N43" s="10">
        <f t="shared" si="0"/>
        <v>1.4999999999999999E-2</v>
      </c>
      <c r="O43" s="10">
        <f t="shared" si="0"/>
        <v>1.4999999999999999E-2</v>
      </c>
      <c r="P43" s="10">
        <f t="shared" si="0"/>
        <v>1.4999999999999999E-2</v>
      </c>
      <c r="Q43" s="10">
        <f t="shared" si="0"/>
        <v>1.4999999999999999E-2</v>
      </c>
      <c r="R43" s="10" t="s">
        <v>248</v>
      </c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 ht="17.25" customHeight="1">
      <c r="A44" s="10" t="s">
        <v>249</v>
      </c>
      <c r="B44" s="10"/>
      <c r="C44" s="565">
        <v>0</v>
      </c>
      <c r="D44" s="10" t="s">
        <v>234</v>
      </c>
      <c r="E44" s="10"/>
      <c r="F44" s="10">
        <f>+$C44</f>
        <v>0</v>
      </c>
      <c r="G44" s="10">
        <f t="shared" si="0"/>
        <v>0</v>
      </c>
      <c r="H44" s="10">
        <f t="shared" si="0"/>
        <v>0</v>
      </c>
      <c r="I44" s="10">
        <f t="shared" si="0"/>
        <v>0</v>
      </c>
      <c r="J44" s="10">
        <f t="shared" si="0"/>
        <v>0</v>
      </c>
      <c r="K44" s="10">
        <f t="shared" si="0"/>
        <v>0</v>
      </c>
      <c r="L44" s="10">
        <f t="shared" si="0"/>
        <v>0</v>
      </c>
      <c r="M44" s="10">
        <f t="shared" si="0"/>
        <v>0</v>
      </c>
      <c r="N44" s="10">
        <f t="shared" si="0"/>
        <v>0</v>
      </c>
      <c r="O44" s="10">
        <f t="shared" si="0"/>
        <v>0</v>
      </c>
      <c r="P44" s="10">
        <f t="shared" si="0"/>
        <v>0</v>
      </c>
      <c r="Q44" s="10">
        <f t="shared" si="0"/>
        <v>0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 ht="17.25" customHeight="1">
      <c r="A45" s="10" t="s">
        <v>142</v>
      </c>
      <c r="B45" s="10"/>
      <c r="C45" s="573">
        <f>+B10</f>
        <v>1.5</v>
      </c>
      <c r="D45" s="10" t="s">
        <v>240</v>
      </c>
      <c r="E45" s="10"/>
      <c r="F45" s="10">
        <f>+$C45</f>
        <v>1.5</v>
      </c>
      <c r="G45" s="10">
        <f t="shared" si="0"/>
        <v>1.5</v>
      </c>
      <c r="H45" s="10">
        <f t="shared" si="0"/>
        <v>1.5</v>
      </c>
      <c r="I45" s="10">
        <f t="shared" si="0"/>
        <v>1.5</v>
      </c>
      <c r="J45" s="10">
        <f t="shared" si="0"/>
        <v>1.5</v>
      </c>
      <c r="K45" s="10">
        <f t="shared" si="0"/>
        <v>1.5</v>
      </c>
      <c r="L45" s="10">
        <f t="shared" si="0"/>
        <v>1.5</v>
      </c>
      <c r="M45" s="10">
        <f t="shared" si="0"/>
        <v>1.5</v>
      </c>
      <c r="N45" s="10">
        <f t="shared" si="0"/>
        <v>1.5</v>
      </c>
      <c r="O45" s="10">
        <f t="shared" si="0"/>
        <v>1.5</v>
      </c>
      <c r="P45" s="10">
        <f t="shared" si="0"/>
        <v>1.5</v>
      </c>
      <c r="Q45" s="10">
        <f t="shared" si="0"/>
        <v>1.5</v>
      </c>
      <c r="R45" s="10" t="s">
        <v>250</v>
      </c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 ht="17.25" customHeight="1">
      <c r="A46" s="10" t="s">
        <v>251</v>
      </c>
      <c r="B46" s="10"/>
      <c r="C46" s="10"/>
      <c r="D46" s="10" t="s">
        <v>252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ht="17.25" customHeight="1">
      <c r="A47" s="10" t="s">
        <v>253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ht="17.25" customHeight="1">
      <c r="A48" s="10" t="s">
        <v>254</v>
      </c>
      <c r="B48" s="10"/>
      <c r="C48" s="10"/>
      <c r="D48" s="10" t="s">
        <v>238</v>
      </c>
      <c r="E48" s="10">
        <f>SUM(F48:Q48)</f>
        <v>6410.8916214811807</v>
      </c>
      <c r="F48" s="10">
        <f>+Data!C141</f>
        <v>296.842578</v>
      </c>
      <c r="G48" s="10">
        <f>+Data!D141</f>
        <v>490.08019258719202</v>
      </c>
      <c r="H48" s="10">
        <f>+Data!E141</f>
        <v>127.773</v>
      </c>
      <c r="I48" s="10">
        <f>+Data!F141</f>
        <v>143.15</v>
      </c>
      <c r="J48" s="10">
        <f>+Data!G141</f>
        <v>155.94246849385499</v>
      </c>
      <c r="K48" s="10">
        <f>+Data!H141</f>
        <v>1304.5</v>
      </c>
      <c r="L48" s="10">
        <f>+Data!I141</f>
        <v>1094.5830000000001</v>
      </c>
      <c r="M48" s="10">
        <f>+Data!J141</f>
        <v>412.76900131563002</v>
      </c>
      <c r="N48" s="10">
        <f>+Data!K141</f>
        <v>763.50611154103399</v>
      </c>
      <c r="O48" s="10">
        <f>+Data!L141</f>
        <v>555.38007856447803</v>
      </c>
      <c r="P48" s="10">
        <f>+Data!M141</f>
        <v>129.169624</v>
      </c>
      <c r="Q48" s="10">
        <f>+Data!N141</f>
        <v>937.19556697899202</v>
      </c>
      <c r="R48" s="10" t="s">
        <v>235</v>
      </c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80" ht="17.25" customHeight="1">
      <c r="A49" s="10"/>
      <c r="B49" s="10"/>
      <c r="C49" s="10" t="s">
        <v>255</v>
      </c>
      <c r="D49" s="10"/>
      <c r="E49" s="10"/>
      <c r="F49" s="10" t="s">
        <v>180</v>
      </c>
      <c r="G49" s="10" t="s">
        <v>181</v>
      </c>
      <c r="H49" s="10" t="s">
        <v>182</v>
      </c>
      <c r="I49" s="10" t="s">
        <v>183</v>
      </c>
      <c r="J49" s="10" t="s">
        <v>184</v>
      </c>
      <c r="K49" s="10" t="s">
        <v>185</v>
      </c>
      <c r="L49" s="10" t="s">
        <v>186</v>
      </c>
      <c r="M49" s="10" t="s">
        <v>187</v>
      </c>
      <c r="N49" s="10" t="s">
        <v>188</v>
      </c>
      <c r="O49" s="10" t="s">
        <v>189</v>
      </c>
      <c r="P49" s="10" t="s">
        <v>190</v>
      </c>
      <c r="Q49" s="10" t="s">
        <v>256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 spans="1:80" ht="22.5" customHeight="1">
      <c r="A50" s="574" t="s">
        <v>257</v>
      </c>
      <c r="B50" s="575" t="s">
        <v>258</v>
      </c>
      <c r="C50" s="565"/>
      <c r="D50" s="565"/>
      <c r="E50" s="565"/>
      <c r="F50" s="565"/>
      <c r="G50" s="565"/>
      <c r="H50" s="565"/>
      <c r="I50" s="565"/>
      <c r="J50" s="578">
        <v>1</v>
      </c>
      <c r="K50" s="579"/>
      <c r="L50" s="579"/>
      <c r="M50" s="579"/>
      <c r="N50" s="579"/>
      <c r="O50" s="579"/>
      <c r="P50" s="579"/>
      <c r="Q50" s="579"/>
      <c r="R50" s="579"/>
      <c r="S50" s="579"/>
      <c r="T50" s="579"/>
      <c r="U50" s="579"/>
      <c r="V50" s="579"/>
      <c r="W50" s="579"/>
      <c r="X50" s="579"/>
      <c r="Y50" s="579"/>
      <c r="Z50" s="579"/>
      <c r="AA50" s="579"/>
      <c r="AB50" s="579"/>
      <c r="AC50" s="579"/>
      <c r="AD50" s="579"/>
      <c r="AE50" s="579"/>
      <c r="AF50" s="579"/>
      <c r="AG50" s="579"/>
      <c r="AH50" s="579"/>
    </row>
    <row r="51" spans="1:80" ht="17.25" customHeight="1">
      <c r="A51" s="10" t="s">
        <v>259</v>
      </c>
      <c r="B51" s="10"/>
      <c r="C51" s="576">
        <f>+B11</f>
        <v>1.75438019516161E-3</v>
      </c>
      <c r="D51" s="10" t="s">
        <v>260</v>
      </c>
      <c r="E51" s="10"/>
      <c r="F51" s="10">
        <f t="shared" ref="F51:Q51" si="1">IF($J$50=0,$C51,F119)</f>
        <v>0</v>
      </c>
      <c r="G51" s="10">
        <f t="shared" si="1"/>
        <v>0</v>
      </c>
      <c r="H51" s="10">
        <f t="shared" si="1"/>
        <v>0</v>
      </c>
      <c r="I51" s="10">
        <f t="shared" si="1"/>
        <v>0</v>
      </c>
      <c r="J51" s="10">
        <f t="shared" si="1"/>
        <v>0</v>
      </c>
      <c r="K51" s="10">
        <f t="shared" si="1"/>
        <v>7.8458281280447004E-2</v>
      </c>
      <c r="L51" s="10">
        <f t="shared" si="1"/>
        <v>0.43852128250463701</v>
      </c>
      <c r="M51" s="10">
        <f t="shared" si="1"/>
        <v>0.27798926381489902</v>
      </c>
      <c r="N51" s="10">
        <f t="shared" si="1"/>
        <v>0.34097373142773602</v>
      </c>
      <c r="O51" s="10">
        <f t="shared" si="1"/>
        <v>6.0898590598525801E-2</v>
      </c>
      <c r="P51" s="10">
        <f t="shared" si="1"/>
        <v>0</v>
      </c>
      <c r="Q51" s="10">
        <f t="shared" si="1"/>
        <v>0.17551222871918001</v>
      </c>
      <c r="R51" s="10" t="s">
        <v>261</v>
      </c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spans="1:80" ht="17.25" customHeight="1">
      <c r="A52" s="10" t="s">
        <v>262</v>
      </c>
      <c r="B52" s="10"/>
      <c r="C52" s="576">
        <f>+B12</f>
        <v>2.2592107531775201E-3</v>
      </c>
      <c r="D52" s="10" t="s">
        <v>260</v>
      </c>
      <c r="E52" s="10"/>
      <c r="F52" s="576">
        <f t="shared" ref="F52:Q52" si="2">IF($J$50=0,$C52,F120)</f>
        <v>0.14141261070848801</v>
      </c>
      <c r="G52" s="576">
        <f t="shared" si="2"/>
        <v>0.15910847073502901</v>
      </c>
      <c r="H52" s="576">
        <f t="shared" si="2"/>
        <v>0.161723439076086</v>
      </c>
      <c r="I52" s="576">
        <f t="shared" si="2"/>
        <v>0.1150584430576</v>
      </c>
      <c r="J52" s="576">
        <f t="shared" si="2"/>
        <v>0.13047243886221099</v>
      </c>
      <c r="K52" s="576">
        <f t="shared" si="2"/>
        <v>0.12589302830091501</v>
      </c>
      <c r="L52" s="576">
        <f t="shared" si="2"/>
        <v>0.16887308347048</v>
      </c>
      <c r="M52" s="576">
        <f t="shared" si="2"/>
        <v>0.15859855711634599</v>
      </c>
      <c r="N52" s="576">
        <f t="shared" si="2"/>
        <v>0.198320367510081</v>
      </c>
      <c r="O52" s="576">
        <f t="shared" si="2"/>
        <v>0.13454323082344999</v>
      </c>
      <c r="P52" s="576">
        <f t="shared" si="2"/>
        <v>0.15639150161867499</v>
      </c>
      <c r="Q52" s="576">
        <f t="shared" si="2"/>
        <v>0.17344211485103</v>
      </c>
      <c r="R52" s="10" t="s">
        <v>263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spans="1:80" ht="17.25" customHeight="1">
      <c r="A53" s="10" t="s">
        <v>147</v>
      </c>
      <c r="B53" s="10"/>
      <c r="C53" s="10">
        <f>+B13</f>
        <v>2</v>
      </c>
      <c r="D53" s="10" t="s">
        <v>260</v>
      </c>
      <c r="E53" s="10"/>
      <c r="F53" s="10">
        <f t="shared" ref="F53:Q53" si="3">IF($J$50=0,$C53,F121)</f>
        <v>2</v>
      </c>
      <c r="G53" s="10">
        <f t="shared" si="3"/>
        <v>2</v>
      </c>
      <c r="H53" s="10">
        <f t="shared" si="3"/>
        <v>2</v>
      </c>
      <c r="I53" s="10">
        <f t="shared" si="3"/>
        <v>2</v>
      </c>
      <c r="J53" s="10">
        <f t="shared" si="3"/>
        <v>2</v>
      </c>
      <c r="K53" s="10">
        <f t="shared" si="3"/>
        <v>2</v>
      </c>
      <c r="L53" s="10">
        <f t="shared" si="3"/>
        <v>2</v>
      </c>
      <c r="M53" s="10">
        <f t="shared" si="3"/>
        <v>2</v>
      </c>
      <c r="N53" s="10">
        <f t="shared" si="3"/>
        <v>2</v>
      </c>
      <c r="O53" s="10">
        <f t="shared" si="3"/>
        <v>2</v>
      </c>
      <c r="P53" s="10">
        <f t="shared" si="3"/>
        <v>2</v>
      </c>
      <c r="Q53" s="10">
        <f t="shared" si="3"/>
        <v>2</v>
      </c>
      <c r="R53" s="10" t="s">
        <v>263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spans="1:80" ht="17.25" customHeight="1">
      <c r="A54" s="10" t="s">
        <v>230</v>
      </c>
      <c r="B54" s="10"/>
      <c r="C54" s="10">
        <f>+B31</f>
        <v>4</v>
      </c>
      <c r="D54" s="10" t="s">
        <v>234</v>
      </c>
      <c r="E54" s="10"/>
      <c r="F54" s="10">
        <f t="shared" ref="F54:Q54" si="4">IF($J$50=0,$C54,F122)</f>
        <v>4</v>
      </c>
      <c r="G54" s="10">
        <f t="shared" si="4"/>
        <v>4</v>
      </c>
      <c r="H54" s="10">
        <f t="shared" si="4"/>
        <v>4</v>
      </c>
      <c r="I54" s="10">
        <f t="shared" si="4"/>
        <v>4</v>
      </c>
      <c r="J54" s="10">
        <f t="shared" si="4"/>
        <v>4</v>
      </c>
      <c r="K54" s="10">
        <f t="shared" si="4"/>
        <v>4</v>
      </c>
      <c r="L54" s="10">
        <f t="shared" si="4"/>
        <v>4</v>
      </c>
      <c r="M54" s="10">
        <f t="shared" si="4"/>
        <v>4</v>
      </c>
      <c r="N54" s="10">
        <f t="shared" si="4"/>
        <v>4</v>
      </c>
      <c r="O54" s="10">
        <f t="shared" si="4"/>
        <v>4</v>
      </c>
      <c r="P54" s="10">
        <f t="shared" si="4"/>
        <v>4</v>
      </c>
      <c r="Q54" s="10">
        <f t="shared" si="4"/>
        <v>4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 spans="1:80" ht="17.25" customHeight="1">
      <c r="A55" s="10" t="s">
        <v>231</v>
      </c>
      <c r="B55" s="10"/>
      <c r="C55" s="10">
        <f>+B32</f>
        <v>6</v>
      </c>
      <c r="D55" s="10" t="s">
        <v>234</v>
      </c>
      <c r="E55" s="10"/>
      <c r="F55" s="10">
        <f t="shared" ref="F55:Q55" si="5">IF($J$50=0,$C55,F123)</f>
        <v>6</v>
      </c>
      <c r="G55" s="10">
        <f t="shared" si="5"/>
        <v>6</v>
      </c>
      <c r="H55" s="10">
        <f t="shared" si="5"/>
        <v>6</v>
      </c>
      <c r="I55" s="10">
        <f t="shared" si="5"/>
        <v>6</v>
      </c>
      <c r="J55" s="10">
        <f t="shared" si="5"/>
        <v>6</v>
      </c>
      <c r="K55" s="10">
        <f t="shared" si="5"/>
        <v>6</v>
      </c>
      <c r="L55" s="10">
        <f t="shared" si="5"/>
        <v>6</v>
      </c>
      <c r="M55" s="10">
        <f t="shared" si="5"/>
        <v>6</v>
      </c>
      <c r="N55" s="10">
        <f t="shared" si="5"/>
        <v>6</v>
      </c>
      <c r="O55" s="10">
        <f t="shared" si="5"/>
        <v>6</v>
      </c>
      <c r="P55" s="10">
        <f t="shared" si="5"/>
        <v>6</v>
      </c>
      <c r="Q55" s="10">
        <f t="shared" si="5"/>
        <v>6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 spans="1:80" ht="17.25" customHeight="1">
      <c r="A56" s="10" t="s">
        <v>165</v>
      </c>
      <c r="B56" s="10" t="s">
        <v>264</v>
      </c>
      <c r="C56" s="10">
        <f>+B33</f>
        <v>0</v>
      </c>
      <c r="D56" s="10" t="s">
        <v>234</v>
      </c>
      <c r="E56" s="10"/>
      <c r="F56" s="10">
        <f t="shared" ref="F56:Q56" si="6">IF($J$50=0,$C56,F124)</f>
        <v>0</v>
      </c>
      <c r="G56" s="10">
        <f t="shared" si="6"/>
        <v>0</v>
      </c>
      <c r="H56" s="10">
        <f t="shared" si="6"/>
        <v>0</v>
      </c>
      <c r="I56" s="10">
        <f t="shared" si="6"/>
        <v>0</v>
      </c>
      <c r="J56" s="10">
        <f t="shared" si="6"/>
        <v>0</v>
      </c>
      <c r="K56" s="10">
        <f t="shared" si="6"/>
        <v>0</v>
      </c>
      <c r="L56" s="10">
        <f t="shared" si="6"/>
        <v>0</v>
      </c>
      <c r="M56" s="10">
        <f t="shared" si="6"/>
        <v>0</v>
      </c>
      <c r="N56" s="10">
        <f t="shared" si="6"/>
        <v>0</v>
      </c>
      <c r="O56" s="10">
        <f t="shared" si="6"/>
        <v>0</v>
      </c>
      <c r="P56" s="10">
        <f t="shared" si="6"/>
        <v>0</v>
      </c>
      <c r="Q56" s="10">
        <f t="shared" si="6"/>
        <v>0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 spans="1:80" ht="22.5" customHeight="1">
      <c r="A57" s="572" t="s">
        <v>265</v>
      </c>
      <c r="B57" s="10"/>
      <c r="C57" s="10"/>
      <c r="D57" s="10"/>
      <c r="E57" s="10"/>
      <c r="F57" s="10">
        <f>+Global!B127</f>
        <v>1259.2274620271833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spans="1:80" s="555" customFormat="1" ht="17.25" customHeight="1">
      <c r="A58" s="10" t="s">
        <v>266</v>
      </c>
      <c r="B58" s="10"/>
      <c r="C58" s="571">
        <v>1.26</v>
      </c>
      <c r="D58" s="10" t="s">
        <v>267</v>
      </c>
      <c r="E58" s="10"/>
      <c r="F58" s="10">
        <f>+$C$58*F59</f>
        <v>1.1340000000000001</v>
      </c>
      <c r="G58" s="10">
        <f t="shared" ref="G58:Q58" si="7">+$C$58*G59</f>
        <v>1.7639999999999998</v>
      </c>
      <c r="H58" s="10">
        <f t="shared" si="7"/>
        <v>1.7639999999999998</v>
      </c>
      <c r="I58" s="10">
        <f t="shared" si="7"/>
        <v>0.75600000000000001</v>
      </c>
      <c r="J58" s="10">
        <f t="shared" si="7"/>
        <v>0.75600000000000001</v>
      </c>
      <c r="K58" s="10">
        <f t="shared" si="7"/>
        <v>0.8819999999999999</v>
      </c>
      <c r="L58" s="10">
        <f t="shared" si="7"/>
        <v>1.3860000000000001</v>
      </c>
      <c r="M58" s="10">
        <f t="shared" si="7"/>
        <v>1.26</v>
      </c>
      <c r="N58" s="10">
        <f t="shared" si="7"/>
        <v>1.3860000000000001</v>
      </c>
      <c r="O58" s="10">
        <f t="shared" si="7"/>
        <v>1.6380000000000001</v>
      </c>
      <c r="P58" s="10">
        <f t="shared" si="7"/>
        <v>1.3860000000000001</v>
      </c>
      <c r="Q58" s="10">
        <f t="shared" si="7"/>
        <v>1.512</v>
      </c>
      <c r="R58" s="10" t="s">
        <v>268</v>
      </c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580"/>
      <c r="AJ58" s="580"/>
      <c r="AK58" s="580"/>
      <c r="AL58" s="580"/>
      <c r="AM58" s="580"/>
      <c r="AN58" s="580"/>
      <c r="AO58" s="580"/>
      <c r="AP58" s="580"/>
      <c r="AQ58" s="580"/>
      <c r="AR58" s="580"/>
      <c r="AS58" s="580"/>
      <c r="AT58" s="580"/>
      <c r="AU58" s="580"/>
      <c r="AV58" s="580"/>
      <c r="AW58" s="580"/>
      <c r="AX58" s="580"/>
      <c r="AY58" s="580"/>
      <c r="AZ58" s="580"/>
      <c r="BA58" s="580"/>
      <c r="BB58" s="580"/>
      <c r="BC58" s="580"/>
      <c r="BD58" s="580"/>
      <c r="BE58" s="580"/>
      <c r="BF58" s="580"/>
      <c r="BG58" s="580"/>
      <c r="BH58" s="580"/>
      <c r="BI58" s="580"/>
      <c r="BJ58" s="580"/>
      <c r="BK58" s="580"/>
      <c r="BL58" s="580"/>
      <c r="BM58" s="580"/>
      <c r="BN58" s="580"/>
      <c r="BO58" s="580"/>
      <c r="BP58" s="580"/>
      <c r="BQ58" s="580"/>
      <c r="BR58" s="580"/>
      <c r="BS58" s="580"/>
      <c r="BT58" s="580"/>
      <c r="BU58" s="580"/>
      <c r="BV58" s="580"/>
      <c r="BW58" s="580"/>
      <c r="BX58" s="580"/>
      <c r="BY58" s="580"/>
      <c r="BZ58" s="580"/>
      <c r="CA58" s="580"/>
      <c r="CB58" s="580"/>
    </row>
    <row r="59" spans="1:80" s="555" customFormat="1" ht="17.25" customHeight="1">
      <c r="A59" s="10" t="s">
        <v>269</v>
      </c>
      <c r="B59" s="10"/>
      <c r="C59" s="565"/>
      <c r="D59" s="10" t="s">
        <v>267</v>
      </c>
      <c r="E59" s="10"/>
      <c r="F59" s="577">
        <v>0.9</v>
      </c>
      <c r="G59" s="577">
        <v>1.4</v>
      </c>
      <c r="H59" s="577">
        <v>1.4</v>
      </c>
      <c r="I59" s="577">
        <v>0.6</v>
      </c>
      <c r="J59" s="577">
        <v>0.6</v>
      </c>
      <c r="K59" s="577">
        <v>0.7</v>
      </c>
      <c r="L59" s="577">
        <v>1.1000000000000001</v>
      </c>
      <c r="M59" s="577">
        <v>1</v>
      </c>
      <c r="N59" s="577">
        <v>1.1000000000000001</v>
      </c>
      <c r="O59" s="577">
        <v>1.3</v>
      </c>
      <c r="P59" s="577">
        <v>1.1000000000000001</v>
      </c>
      <c r="Q59" s="577">
        <v>1.2</v>
      </c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580"/>
      <c r="AJ59" s="580"/>
      <c r="AK59" s="580"/>
      <c r="AL59" s="580"/>
      <c r="AM59" s="580"/>
      <c r="AN59" s="580"/>
      <c r="AO59" s="580"/>
      <c r="AP59" s="580"/>
      <c r="AQ59" s="580"/>
      <c r="AR59" s="580"/>
      <c r="AS59" s="580"/>
      <c r="AT59" s="580"/>
      <c r="AU59" s="580"/>
      <c r="AV59" s="580"/>
      <c r="AW59" s="580"/>
      <c r="AX59" s="580"/>
      <c r="AY59" s="580"/>
      <c r="AZ59" s="580"/>
      <c r="BA59" s="580"/>
      <c r="BB59" s="580"/>
      <c r="BC59" s="580"/>
      <c r="BD59" s="580"/>
      <c r="BE59" s="580"/>
      <c r="BF59" s="580"/>
      <c r="BG59" s="580"/>
      <c r="BH59" s="580"/>
      <c r="BI59" s="580"/>
      <c r="BJ59" s="580"/>
      <c r="BK59" s="580"/>
      <c r="BL59" s="580"/>
      <c r="BM59" s="580"/>
      <c r="BN59" s="580"/>
      <c r="BO59" s="580"/>
      <c r="BP59" s="580"/>
      <c r="BQ59" s="580"/>
      <c r="BR59" s="580"/>
      <c r="BS59" s="580"/>
      <c r="BT59" s="580"/>
      <c r="BU59" s="580"/>
      <c r="BV59" s="580"/>
      <c r="BW59" s="580"/>
      <c r="BX59" s="580"/>
      <c r="BY59" s="580"/>
      <c r="BZ59" s="580"/>
      <c r="CA59" s="580"/>
      <c r="CB59" s="580"/>
    </row>
    <row r="60" spans="1:80" s="555" customFormat="1" ht="17.25" customHeight="1">
      <c r="A60" s="10" t="s">
        <v>270</v>
      </c>
      <c r="B60" s="10"/>
      <c r="C60" s="565">
        <v>0.1</v>
      </c>
      <c r="D60" s="10" t="s">
        <v>234</v>
      </c>
      <c r="E60" s="10"/>
      <c r="F60" s="10">
        <f>+$C$60</f>
        <v>0.1</v>
      </c>
      <c r="G60" s="10">
        <f t="shared" ref="G60:Q60" si="8">+$C$60</f>
        <v>0.1</v>
      </c>
      <c r="H60" s="10">
        <f t="shared" si="8"/>
        <v>0.1</v>
      </c>
      <c r="I60" s="10">
        <f t="shared" si="8"/>
        <v>0.1</v>
      </c>
      <c r="J60" s="10">
        <f t="shared" si="8"/>
        <v>0.1</v>
      </c>
      <c r="K60" s="10">
        <f t="shared" si="8"/>
        <v>0.1</v>
      </c>
      <c r="L60" s="10">
        <f t="shared" si="8"/>
        <v>0.1</v>
      </c>
      <c r="M60" s="10">
        <f t="shared" si="8"/>
        <v>0.1</v>
      </c>
      <c r="N60" s="10">
        <f t="shared" si="8"/>
        <v>0.1</v>
      </c>
      <c r="O60" s="10">
        <f t="shared" si="8"/>
        <v>0.1</v>
      </c>
      <c r="P60" s="10">
        <f t="shared" si="8"/>
        <v>0.1</v>
      </c>
      <c r="Q60" s="10">
        <f t="shared" si="8"/>
        <v>0.1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580"/>
      <c r="AJ60" s="580"/>
      <c r="AK60" s="580"/>
      <c r="AL60" s="580"/>
      <c r="AM60" s="580"/>
      <c r="AN60" s="580"/>
      <c r="AO60" s="580"/>
      <c r="AP60" s="580"/>
      <c r="AQ60" s="580"/>
      <c r="AR60" s="580"/>
      <c r="AS60" s="580"/>
      <c r="AT60" s="580"/>
      <c r="AU60" s="580"/>
      <c r="AV60" s="580"/>
      <c r="AW60" s="580"/>
      <c r="AX60" s="580"/>
      <c r="AY60" s="580"/>
      <c r="AZ60" s="580"/>
      <c r="BA60" s="580"/>
      <c r="BB60" s="580"/>
      <c r="BC60" s="580"/>
      <c r="BD60" s="580"/>
      <c r="BE60" s="580"/>
      <c r="BF60" s="580"/>
      <c r="BG60" s="580"/>
      <c r="BH60" s="580"/>
      <c r="BI60" s="580"/>
      <c r="BJ60" s="580"/>
      <c r="BK60" s="580"/>
      <c r="BL60" s="580"/>
      <c r="BM60" s="580"/>
      <c r="BN60" s="580"/>
      <c r="BO60" s="580"/>
      <c r="BP60" s="580"/>
      <c r="BQ60" s="580"/>
      <c r="BR60" s="580"/>
      <c r="BS60" s="580"/>
      <c r="BT60" s="580"/>
      <c r="BU60" s="580"/>
      <c r="BV60" s="580"/>
      <c r="BW60" s="580"/>
      <c r="BX60" s="580"/>
      <c r="BY60" s="580"/>
      <c r="BZ60" s="580"/>
      <c r="CA60" s="580"/>
      <c r="CB60" s="580"/>
    </row>
    <row r="61" spans="1:80" s="555" customFormat="1" ht="17.25" customHeight="1">
      <c r="A61" s="10" t="s">
        <v>271</v>
      </c>
      <c r="B61" s="10"/>
      <c r="C61" s="565">
        <v>0.05</v>
      </c>
      <c r="D61" s="10" t="s">
        <v>234</v>
      </c>
      <c r="E61" s="10"/>
      <c r="F61" s="10">
        <f>+$C$61</f>
        <v>0.05</v>
      </c>
      <c r="G61" s="10">
        <f t="shared" ref="G61:Q61" si="9">+$C$61</f>
        <v>0.05</v>
      </c>
      <c r="H61" s="10">
        <f t="shared" si="9"/>
        <v>0.05</v>
      </c>
      <c r="I61" s="10">
        <f t="shared" si="9"/>
        <v>0.05</v>
      </c>
      <c r="J61" s="10">
        <f t="shared" si="9"/>
        <v>0.05</v>
      </c>
      <c r="K61" s="10">
        <f t="shared" si="9"/>
        <v>0.05</v>
      </c>
      <c r="L61" s="10">
        <f t="shared" si="9"/>
        <v>0.05</v>
      </c>
      <c r="M61" s="10">
        <f t="shared" si="9"/>
        <v>0.05</v>
      </c>
      <c r="N61" s="10">
        <f t="shared" si="9"/>
        <v>0.05</v>
      </c>
      <c r="O61" s="10">
        <f t="shared" si="9"/>
        <v>0.05</v>
      </c>
      <c r="P61" s="10">
        <f t="shared" si="9"/>
        <v>0.05</v>
      </c>
      <c r="Q61" s="10">
        <f t="shared" si="9"/>
        <v>0.05</v>
      </c>
      <c r="R61" s="10" t="s">
        <v>268</v>
      </c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580"/>
      <c r="AJ61" s="580"/>
      <c r="AK61" s="580"/>
      <c r="AL61" s="580"/>
      <c r="AM61" s="580"/>
      <c r="AN61" s="580"/>
      <c r="AO61" s="580"/>
      <c r="AP61" s="580"/>
      <c r="AQ61" s="580"/>
      <c r="AR61" s="580"/>
      <c r="AS61" s="580"/>
      <c r="AT61" s="580"/>
      <c r="AU61" s="580"/>
      <c r="AV61" s="580"/>
      <c r="AW61" s="580"/>
      <c r="AX61" s="580"/>
      <c r="AY61" s="580"/>
      <c r="AZ61" s="580"/>
      <c r="BA61" s="580"/>
      <c r="BB61" s="580"/>
      <c r="BC61" s="580"/>
      <c r="BD61" s="580"/>
      <c r="BE61" s="580"/>
      <c r="BF61" s="580"/>
      <c r="BG61" s="580"/>
      <c r="BH61" s="580"/>
      <c r="BI61" s="580"/>
      <c r="BJ61" s="580"/>
      <c r="BK61" s="580"/>
      <c r="BL61" s="580"/>
      <c r="BM61" s="580"/>
      <c r="BN61" s="580"/>
      <c r="BO61" s="580"/>
      <c r="BP61" s="580"/>
      <c r="BQ61" s="580"/>
      <c r="BR61" s="580"/>
      <c r="BS61" s="580"/>
      <c r="BT61" s="580"/>
      <c r="BU61" s="580"/>
      <c r="BV61" s="580"/>
      <c r="BW61" s="580"/>
      <c r="BX61" s="580"/>
      <c r="BY61" s="580"/>
      <c r="BZ61" s="580"/>
      <c r="CA61" s="580"/>
      <c r="CB61" s="580"/>
    </row>
    <row r="62" spans="1:80" s="555" customFormat="1" ht="17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spans="1:80" s="555" customFormat="1" ht="17.25" customHeight="1">
      <c r="A63" s="10" t="s">
        <v>150</v>
      </c>
      <c r="B63" s="10"/>
      <c r="C63" s="565">
        <v>2.8</v>
      </c>
      <c r="D63" s="10" t="s">
        <v>272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 t="s">
        <v>268</v>
      </c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 spans="1:80" s="555" customFormat="1" ht="17.25" customHeight="1">
      <c r="A64" s="10" t="s">
        <v>273</v>
      </c>
      <c r="B64" s="10"/>
      <c r="C64" s="10">
        <f>+B16</f>
        <v>2250</v>
      </c>
      <c r="D64" s="10" t="s">
        <v>234</v>
      </c>
      <c r="E64" s="10"/>
      <c r="F64" s="10">
        <f>+$C64</f>
        <v>2250</v>
      </c>
      <c r="G64" s="10">
        <f t="shared" ref="G64:Q64" si="10">+$C64</f>
        <v>2250</v>
      </c>
      <c r="H64" s="10">
        <f t="shared" si="10"/>
        <v>2250</v>
      </c>
      <c r="I64" s="10">
        <f t="shared" si="10"/>
        <v>2250</v>
      </c>
      <c r="J64" s="10">
        <f t="shared" si="10"/>
        <v>2250</v>
      </c>
      <c r="K64" s="10">
        <f t="shared" si="10"/>
        <v>2250</v>
      </c>
      <c r="L64" s="10">
        <f t="shared" si="10"/>
        <v>2250</v>
      </c>
      <c r="M64" s="10">
        <f t="shared" si="10"/>
        <v>2250</v>
      </c>
      <c r="N64" s="10">
        <f t="shared" si="10"/>
        <v>2250</v>
      </c>
      <c r="O64" s="10">
        <f t="shared" si="10"/>
        <v>2250</v>
      </c>
      <c r="P64" s="10">
        <f t="shared" si="10"/>
        <v>2250</v>
      </c>
      <c r="Q64" s="10">
        <f t="shared" si="10"/>
        <v>2250</v>
      </c>
      <c r="R64" s="10" t="s">
        <v>274</v>
      </c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 spans="1:34" s="556" customFormat="1" ht="17.25" customHeight="1">
      <c r="A65" s="10" t="s">
        <v>275</v>
      </c>
      <c r="B65" s="10"/>
      <c r="C65" s="565">
        <v>1</v>
      </c>
      <c r="D65" s="10" t="s">
        <v>234</v>
      </c>
      <c r="E65" s="10"/>
      <c r="F65" s="565">
        <v>1</v>
      </c>
      <c r="G65" s="565">
        <v>1</v>
      </c>
      <c r="H65" s="565">
        <v>1</v>
      </c>
      <c r="I65" s="565">
        <v>1</v>
      </c>
      <c r="J65" s="565">
        <v>1</v>
      </c>
      <c r="K65" s="565">
        <v>1</v>
      </c>
      <c r="L65" s="565">
        <v>1</v>
      </c>
      <c r="M65" s="565">
        <v>1</v>
      </c>
      <c r="N65" s="565">
        <v>1</v>
      </c>
      <c r="O65" s="565">
        <v>1</v>
      </c>
      <c r="P65" s="565">
        <v>1</v>
      </c>
      <c r="Q65" s="565">
        <v>1</v>
      </c>
      <c r="R65" s="10" t="s">
        <v>276</v>
      </c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 spans="1:34" ht="17.25" customHeight="1">
      <c r="A66" s="572" t="s">
        <v>277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 spans="1:34" ht="17.25" customHeight="1">
      <c r="A67" s="10" t="s">
        <v>278</v>
      </c>
      <c r="B67" s="10"/>
      <c r="C67" s="565">
        <v>7957.7</v>
      </c>
      <c r="D67" s="10" t="s">
        <v>238</v>
      </c>
      <c r="E67" s="10">
        <f>SUM(F67:Q67)</f>
        <v>7.970999999999993</v>
      </c>
      <c r="F67" s="10">
        <f>+Data!C150/1000</f>
        <v>1.66213345509801</v>
      </c>
      <c r="G67" s="10">
        <f>+Data!D150/1000</f>
        <v>1.14605061916605</v>
      </c>
      <c r="H67" s="10">
        <f>+Data!E150/1000</f>
        <v>0.36996592574248305</v>
      </c>
      <c r="I67" s="10">
        <f>+Data!F150/1000</f>
        <v>0.43123618180564</v>
      </c>
      <c r="J67" s="10">
        <f>+Data!G150/1000</f>
        <v>0.25666629327476997</v>
      </c>
      <c r="K67" s="10">
        <f>+Data!H150/1000</f>
        <v>1.6007411280266002</v>
      </c>
      <c r="L67" s="10">
        <f>+Data!I150/1000</f>
        <v>0.40515158969265597</v>
      </c>
      <c r="M67" s="10">
        <f>+Data!J150/1000</f>
        <v>0.58967496043455192</v>
      </c>
      <c r="N67" s="10">
        <f>+Data!K150/1000</f>
        <v>0.19137708401697298</v>
      </c>
      <c r="O67" s="10">
        <f>+Data!L150/1000</f>
        <v>0.41227239850714803</v>
      </c>
      <c r="P67" s="10">
        <f>+Data!M150/1000</f>
        <v>0.54177826149727903</v>
      </c>
      <c r="Q67" s="10">
        <f>+Data!N150/1000</f>
        <v>0.36395210273783302</v>
      </c>
      <c r="R67" s="10" t="s">
        <v>279</v>
      </c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 spans="1:34" ht="17.25" customHeight="1">
      <c r="A68" s="10" t="s">
        <v>280</v>
      </c>
      <c r="B68" s="10"/>
      <c r="C68" s="565">
        <v>5.0000000000000001E-3</v>
      </c>
      <c r="D68" s="10" t="s">
        <v>238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 t="s">
        <v>281</v>
      </c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spans="1:34" ht="17.25" customHeight="1">
      <c r="A69" s="10" t="s">
        <v>282</v>
      </c>
      <c r="B69" s="10"/>
      <c r="C69" s="10"/>
      <c r="D69" s="10" t="s">
        <v>238</v>
      </c>
      <c r="E69" s="10"/>
      <c r="F69" s="10">
        <f t="shared" ref="F69:Q69" si="11">+F67/F37</f>
        <v>0.13406572306752587</v>
      </c>
      <c r="G69" s="10">
        <f t="shared" si="11"/>
        <v>8.7947629815622139E-2</v>
      </c>
      <c r="H69" s="10">
        <f t="shared" si="11"/>
        <v>9.5591420748546374E-2</v>
      </c>
      <c r="I69" s="10">
        <f t="shared" si="11"/>
        <v>0.25397360434546151</v>
      </c>
      <c r="J69" s="10">
        <f t="shared" si="11"/>
        <v>0.317917934953866</v>
      </c>
      <c r="K69" s="10">
        <f t="shared" si="11"/>
        <v>0.30014462246061135</v>
      </c>
      <c r="L69" s="10">
        <f t="shared" si="11"/>
        <v>0.1659891670391293</v>
      </c>
      <c r="M69" s="10">
        <f t="shared" si="11"/>
        <v>0.16944179563838438</v>
      </c>
      <c r="N69" s="10">
        <f t="shared" si="11"/>
        <v>0.14715313300736851</v>
      </c>
      <c r="O69" s="10">
        <f t="shared" si="11"/>
        <v>9.0440834978974136E-2</v>
      </c>
      <c r="P69" s="10">
        <f t="shared" si="11"/>
        <v>0.14101281781866959</v>
      </c>
      <c r="Q69" s="10">
        <f t="shared" si="11"/>
        <v>0.1389560429931114</v>
      </c>
      <c r="R69" s="10" t="s">
        <v>283</v>
      </c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 spans="1:34" ht="17.25" customHeight="1">
      <c r="A70" s="10" t="s">
        <v>284</v>
      </c>
      <c r="B70" s="10"/>
      <c r="C70" s="571">
        <f>+SUM(F70:Q70)</f>
        <v>1.5999999999999999</v>
      </c>
      <c r="D70" s="10" t="s">
        <v>238</v>
      </c>
      <c r="E70" s="10"/>
      <c r="F70" s="565">
        <v>0</v>
      </c>
      <c r="G70" s="565">
        <v>0</v>
      </c>
      <c r="H70" s="565">
        <v>0</v>
      </c>
      <c r="I70" s="565">
        <v>0</v>
      </c>
      <c r="J70" s="565">
        <v>0</v>
      </c>
      <c r="K70" s="565">
        <v>0</v>
      </c>
      <c r="L70" s="565">
        <v>0</v>
      </c>
      <c r="M70" s="565">
        <v>0</v>
      </c>
      <c r="N70" s="565">
        <v>0.3</v>
      </c>
      <c r="O70" s="565">
        <v>0.6</v>
      </c>
      <c r="P70" s="565">
        <v>0</v>
      </c>
      <c r="Q70" s="565">
        <v>0.7</v>
      </c>
      <c r="R70" s="10" t="s">
        <v>285</v>
      </c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 spans="1:34" ht="17.25" customHeight="1">
      <c r="A71" s="10" t="s">
        <v>286</v>
      </c>
      <c r="B71" s="10"/>
      <c r="C71" s="565">
        <v>0.2</v>
      </c>
      <c r="D71" s="10" t="s">
        <v>234</v>
      </c>
      <c r="E71" s="10"/>
      <c r="F71" s="10">
        <f>+$C$71</f>
        <v>0.2</v>
      </c>
      <c r="G71" s="10">
        <f t="shared" ref="G71:Q71" si="12">+$C$71</f>
        <v>0.2</v>
      </c>
      <c r="H71" s="10">
        <f t="shared" si="12"/>
        <v>0.2</v>
      </c>
      <c r="I71" s="10">
        <f t="shared" si="12"/>
        <v>0.2</v>
      </c>
      <c r="J71" s="10">
        <f t="shared" si="12"/>
        <v>0.2</v>
      </c>
      <c r="K71" s="10">
        <f t="shared" si="12"/>
        <v>0.2</v>
      </c>
      <c r="L71" s="10">
        <f t="shared" si="12"/>
        <v>0.2</v>
      </c>
      <c r="M71" s="10">
        <f t="shared" si="12"/>
        <v>0.2</v>
      </c>
      <c r="N71" s="10">
        <f t="shared" si="12"/>
        <v>0.2</v>
      </c>
      <c r="O71" s="10">
        <f t="shared" si="12"/>
        <v>0.2</v>
      </c>
      <c r="P71" s="10">
        <f t="shared" si="12"/>
        <v>0.2</v>
      </c>
      <c r="Q71" s="10">
        <f t="shared" si="12"/>
        <v>0.2</v>
      </c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 spans="1:34" ht="17.25" customHeight="1">
      <c r="A72" s="10" t="s">
        <v>287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spans="1:34" ht="17.25" customHeight="1">
      <c r="A73" s="10" t="s">
        <v>153</v>
      </c>
      <c r="B73" s="10">
        <f>+B17</f>
        <v>6000</v>
      </c>
      <c r="C73" s="10"/>
      <c r="D73" s="10" t="s">
        <v>238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 t="s">
        <v>288</v>
      </c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 spans="1:34" ht="17.25" customHeight="1">
      <c r="A74" s="572" t="s">
        <v>289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 spans="1:34" ht="17.25" customHeight="1">
      <c r="A75" s="10" t="s">
        <v>290</v>
      </c>
      <c r="B75" s="565">
        <v>787</v>
      </c>
      <c r="C75" s="10"/>
      <c r="D75" s="10" t="s">
        <v>291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 t="s">
        <v>235</v>
      </c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 spans="1:34" ht="17.25" customHeight="1">
      <c r="A76" s="10" t="s">
        <v>292</v>
      </c>
      <c r="B76" s="565">
        <v>829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 spans="1:34" ht="17.25" customHeight="1">
      <c r="A77" s="10" t="s">
        <v>293</v>
      </c>
      <c r="B77" s="565">
        <v>1600</v>
      </c>
      <c r="C77" s="10"/>
      <c r="D77" s="10" t="s">
        <v>294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 t="s">
        <v>295</v>
      </c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 spans="1:34" ht="17.25" customHeight="1">
      <c r="A78" s="10" t="s">
        <v>296</v>
      </c>
      <c r="B78" s="565">
        <v>10010</v>
      </c>
      <c r="C78" s="10"/>
      <c r="D78" s="10" t="s">
        <v>294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 t="s">
        <v>295</v>
      </c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 spans="1:34" ht="17.25" customHeight="1">
      <c r="A79" s="10" t="s">
        <v>297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 spans="1:34" ht="17.25" customHeight="1">
      <c r="A80" s="10" t="s">
        <v>298</v>
      </c>
      <c r="B80" s="581">
        <f>100-B82</f>
        <v>88</v>
      </c>
      <c r="C80" s="10"/>
      <c r="D80" s="10" t="s">
        <v>243</v>
      </c>
      <c r="E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 t="s">
        <v>299</v>
      </c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 spans="1:34" ht="17.25" customHeight="1">
      <c r="A81" s="10" t="s">
        <v>300</v>
      </c>
      <c r="B81" s="581">
        <f>+B87*B82/B88</f>
        <v>4.7039999999999997</v>
      </c>
      <c r="C81" s="10"/>
      <c r="D81" s="10" t="s">
        <v>243</v>
      </c>
      <c r="E81" s="10"/>
      <c r="G81" s="10">
        <v>2105</v>
      </c>
      <c r="H81" s="10">
        <f>+Global!L48</f>
        <v>372.2806510470856</v>
      </c>
      <c r="I81" s="560">
        <v>349.736819201157</v>
      </c>
      <c r="J81" s="589">
        <f>+LN(H81/I81)</f>
        <v>6.2467081634886401E-2</v>
      </c>
      <c r="K81" s="10"/>
      <c r="L81" s="10"/>
      <c r="M81" s="10"/>
      <c r="N81" s="10"/>
      <c r="O81" s="10"/>
      <c r="P81" s="10"/>
      <c r="Q81" s="10"/>
      <c r="R81" s="10" t="s">
        <v>299</v>
      </c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 spans="1:34" ht="17.25" customHeight="1">
      <c r="A82" s="10" t="s">
        <v>301</v>
      </c>
      <c r="B82" s="582">
        <f>+B28</f>
        <v>12</v>
      </c>
      <c r="C82" s="10"/>
      <c r="D82" s="10" t="s">
        <v>302</v>
      </c>
      <c r="E82" s="10"/>
      <c r="G82" s="10">
        <v>2305</v>
      </c>
      <c r="H82" s="10">
        <f>+Global!AF48</f>
        <v>1386.3541440649688</v>
      </c>
      <c r="I82" s="560">
        <v>1434.2119110086901</v>
      </c>
      <c r="J82" s="589">
        <f>+LN(H82/I82)</f>
        <v>-3.3938124088642649E-2</v>
      </c>
      <c r="K82" s="10"/>
      <c r="L82" s="10"/>
      <c r="M82" s="10"/>
      <c r="N82" s="10"/>
      <c r="O82" s="10"/>
      <c r="P82" s="10"/>
      <c r="Q82" s="10"/>
      <c r="R82" s="10" t="s">
        <v>299</v>
      </c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 spans="1:34" ht="17.25" customHeight="1">
      <c r="A83" s="10" t="s">
        <v>303</v>
      </c>
      <c r="B83" s="581">
        <f>100-B81-B85</f>
        <v>94.796000000000006</v>
      </c>
      <c r="C83" s="10"/>
      <c r="D83" s="10" t="s">
        <v>243</v>
      </c>
      <c r="E83" s="10"/>
      <c r="F83" s="10"/>
      <c r="G83" s="10">
        <v>2505</v>
      </c>
      <c r="H83" s="10">
        <f>+Global!AZ48</f>
        <v>2414.6370399620873</v>
      </c>
      <c r="I83" s="10">
        <v>3204.2619042442898</v>
      </c>
      <c r="J83" s="589">
        <f>+LN(H83/I83)</f>
        <v>-0.28293278696536134</v>
      </c>
      <c r="K83" s="10"/>
      <c r="L83" s="10"/>
      <c r="M83" s="10"/>
      <c r="N83" s="10"/>
      <c r="O83" s="10"/>
      <c r="P83" s="10"/>
      <c r="Q83" s="10"/>
      <c r="R83" s="10" t="s">
        <v>299</v>
      </c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 spans="1:34" ht="17.25" customHeight="1">
      <c r="A84" s="10" t="s">
        <v>304</v>
      </c>
      <c r="B84" s="581">
        <f>+B85*B88/B89</f>
        <v>7.4999999999999997E-2</v>
      </c>
      <c r="C84" s="10"/>
      <c r="D84" s="10" t="s">
        <v>243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 t="s">
        <v>299</v>
      </c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 spans="1:34" ht="17.25" customHeight="1">
      <c r="A85" s="10" t="s">
        <v>305</v>
      </c>
      <c r="B85" s="582">
        <v>0.5</v>
      </c>
      <c r="C85" s="10"/>
      <c r="D85" s="10" t="s">
        <v>240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 t="s">
        <v>299</v>
      </c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 spans="1:34" ht="17.25" customHeight="1">
      <c r="A86" s="10" t="s">
        <v>306</v>
      </c>
      <c r="B86" s="581">
        <f>100-B84</f>
        <v>99.924999999999997</v>
      </c>
      <c r="C86" s="10"/>
      <c r="D86" s="10" t="s">
        <v>243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 t="s">
        <v>299</v>
      </c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 spans="1:34" ht="17.25" customHeight="1">
      <c r="A87" s="583" t="s">
        <v>307</v>
      </c>
      <c r="B87" s="565">
        <v>588</v>
      </c>
      <c r="C87" s="10"/>
      <c r="D87" s="10" t="s">
        <v>243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 spans="1:34" ht="17.25" customHeight="1">
      <c r="A88" s="583" t="s">
        <v>308</v>
      </c>
      <c r="B88" s="565">
        <v>1500</v>
      </c>
      <c r="C88" s="10"/>
      <c r="D88" s="10" t="s">
        <v>243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 spans="1:34" ht="17.25" customHeight="1">
      <c r="A89" s="583" t="s">
        <v>309</v>
      </c>
      <c r="B89" s="565">
        <v>10000</v>
      </c>
      <c r="C89" s="10"/>
      <c r="D89" s="10" t="s">
        <v>243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 spans="1:34" ht="17.25" customHeight="1">
      <c r="A90" s="572" t="s">
        <v>310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 spans="1:34" ht="17.25" customHeight="1">
      <c r="A91" s="10" t="s">
        <v>311</v>
      </c>
      <c r="B91" s="565">
        <v>-0.06</v>
      </c>
      <c r="C91" s="10"/>
      <c r="D91" s="10" t="s">
        <v>291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 t="s">
        <v>235</v>
      </c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 spans="1:34" ht="17.25" customHeight="1">
      <c r="A92" s="10" t="s">
        <v>312</v>
      </c>
      <c r="B92" s="565">
        <v>0.3</v>
      </c>
      <c r="C92" s="10"/>
      <c r="D92" s="10" t="s">
        <v>291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 t="s">
        <v>313</v>
      </c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 spans="1:34" ht="17.25" customHeight="1">
      <c r="A93" s="10" t="s">
        <v>314</v>
      </c>
      <c r="B93" s="565">
        <v>0.83</v>
      </c>
      <c r="C93" s="10"/>
      <c r="D93" s="10" t="s">
        <v>238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 t="s">
        <v>235</v>
      </c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 spans="1:34" ht="17.25" customHeight="1">
      <c r="A94" s="10" t="s">
        <v>315</v>
      </c>
      <c r="B94" s="565">
        <v>0.98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 spans="1:34" ht="17.25" customHeight="1">
      <c r="A95" s="10" t="s">
        <v>316</v>
      </c>
      <c r="B95" s="565">
        <v>6.7999999999999996E-3</v>
      </c>
      <c r="C95" s="10"/>
      <c r="D95" s="10" t="s">
        <v>240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 t="s">
        <v>235</v>
      </c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 spans="1:34" ht="17.25" customHeight="1">
      <c r="A96" s="10" t="s">
        <v>317</v>
      </c>
      <c r="B96" s="565">
        <v>0.20799999999999999</v>
      </c>
      <c r="C96" s="10"/>
      <c r="D96" s="10" t="s">
        <v>318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 t="s">
        <v>299</v>
      </c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 spans="1:34" ht="17.25" customHeight="1">
      <c r="A97" s="10" t="s">
        <v>154</v>
      </c>
      <c r="B97" s="584">
        <f>+B18</f>
        <v>3.2</v>
      </c>
      <c r="C97" s="10"/>
      <c r="D97" s="10" t="s">
        <v>319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 t="s">
        <v>299</v>
      </c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 spans="1:34" ht="17.25" customHeight="1">
      <c r="A98" s="10" t="s">
        <v>320</v>
      </c>
      <c r="B98" s="565">
        <v>3.8</v>
      </c>
      <c r="C98" s="10"/>
      <c r="D98" s="10" t="s">
        <v>321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 t="s">
        <v>299</v>
      </c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 spans="1:34" ht="17.25" customHeight="1">
      <c r="A99" s="10" t="s">
        <v>322</v>
      </c>
      <c r="B99" s="565">
        <v>0.31</v>
      </c>
      <c r="C99" s="10"/>
      <c r="D99" s="10" t="s">
        <v>240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 t="s">
        <v>299</v>
      </c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 spans="1:34" ht="17.25" customHeight="1">
      <c r="A100" s="10" t="s">
        <v>323</v>
      </c>
      <c r="B100" s="565">
        <v>0.05</v>
      </c>
      <c r="C100" s="10"/>
      <c r="D100" s="10" t="s">
        <v>240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 t="s">
        <v>299</v>
      </c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 spans="1:34" ht="17.25" customHeight="1">
      <c r="A101" s="10" t="s">
        <v>324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 spans="1:34" ht="17.25" customHeight="1">
      <c r="A102" s="52" t="s">
        <v>325</v>
      </c>
      <c r="B102" s="565">
        <v>100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  <row r="103" spans="1:34" ht="17.25" customHeight="1">
      <c r="A103" s="52" t="s">
        <v>326</v>
      </c>
      <c r="B103" s="565">
        <v>12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 spans="1:34" ht="17.25" customHeight="1">
      <c r="A104" s="10" t="s">
        <v>327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spans="1:34" ht="17.25" customHeight="1">
      <c r="A105" s="10" t="s">
        <v>328</v>
      </c>
      <c r="B105" s="565">
        <v>0.5</v>
      </c>
      <c r="C105" s="10"/>
      <c r="D105" s="10" t="s">
        <v>329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 spans="1:34" ht="17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 spans="1:34" ht="17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 spans="1:34" ht="17.25" customHeight="1">
      <c r="A108" s="585"/>
      <c r="B108" s="579"/>
      <c r="C108" s="579"/>
      <c r="D108" s="579"/>
      <c r="E108" s="579"/>
      <c r="F108" s="579"/>
      <c r="G108" s="579"/>
      <c r="H108" s="579"/>
      <c r="I108" s="579"/>
      <c r="J108" s="579"/>
      <c r="K108" s="579"/>
      <c r="L108" s="579"/>
      <c r="M108" s="579"/>
      <c r="N108" s="579"/>
      <c r="O108" s="579"/>
      <c r="P108" s="579"/>
      <c r="Q108" s="579"/>
      <c r="R108" s="579"/>
      <c r="S108" s="579"/>
      <c r="T108" s="579"/>
      <c r="U108" s="579"/>
      <c r="V108" s="579"/>
      <c r="W108" s="579"/>
      <c r="X108" s="579"/>
      <c r="Y108" s="579"/>
      <c r="Z108" s="579"/>
      <c r="AA108" s="579"/>
      <c r="AB108" s="579"/>
      <c r="AC108" s="579"/>
      <c r="AD108" s="579"/>
      <c r="AE108" s="579"/>
      <c r="AF108" s="579"/>
      <c r="AG108" s="579"/>
      <c r="AH108" s="579"/>
    </row>
    <row r="109" spans="1:34" ht="17.25" customHeight="1">
      <c r="A109" s="579"/>
      <c r="B109" s="579"/>
      <c r="C109" s="579"/>
      <c r="D109" s="579"/>
      <c r="E109" s="579"/>
      <c r="F109" s="579"/>
      <c r="G109" s="579"/>
      <c r="H109" s="579"/>
      <c r="I109" s="579"/>
      <c r="J109" s="579"/>
      <c r="K109" s="579"/>
      <c r="L109" s="579"/>
      <c r="M109" s="579"/>
      <c r="N109" s="579"/>
      <c r="O109" s="579"/>
      <c r="P109" s="579"/>
      <c r="Q109" s="579"/>
      <c r="R109" s="579"/>
      <c r="S109" s="579"/>
      <c r="T109" s="579"/>
      <c r="U109" s="579"/>
      <c r="V109" s="579"/>
      <c r="W109" s="579"/>
      <c r="X109" s="579"/>
      <c r="Y109" s="579"/>
      <c r="Z109" s="579"/>
      <c r="AA109" s="579"/>
      <c r="AB109" s="579"/>
      <c r="AC109" s="579"/>
      <c r="AD109" s="579"/>
      <c r="AE109" s="579"/>
      <c r="AF109" s="579"/>
      <c r="AG109" s="579"/>
      <c r="AH109" s="579"/>
    </row>
    <row r="110" spans="1:34" ht="17.25" customHeight="1">
      <c r="A110" s="579"/>
      <c r="B110" s="579"/>
      <c r="C110" s="579"/>
      <c r="D110" s="579"/>
      <c r="E110" s="579"/>
      <c r="F110" s="579"/>
      <c r="G110" s="579"/>
      <c r="H110" s="579"/>
      <c r="I110" s="579"/>
      <c r="J110" s="579"/>
      <c r="K110" s="579"/>
      <c r="L110" s="579"/>
      <c r="M110" s="579"/>
      <c r="N110" s="579"/>
      <c r="O110" s="579"/>
      <c r="P110" s="579"/>
      <c r="Q110" s="579"/>
      <c r="R110" s="579"/>
      <c r="S110" s="579"/>
      <c r="T110" s="579"/>
      <c r="U110" s="579"/>
      <c r="V110" s="579"/>
      <c r="W110" s="579"/>
      <c r="X110" s="579"/>
      <c r="Y110" s="579"/>
      <c r="Z110" s="579"/>
      <c r="AA110" s="579"/>
      <c r="AB110" s="579"/>
      <c r="AC110" s="579"/>
      <c r="AD110" s="579"/>
      <c r="AE110" s="579"/>
      <c r="AF110" s="579"/>
      <c r="AG110" s="579"/>
      <c r="AH110" s="579"/>
    </row>
    <row r="111" spans="1:34" ht="17.25" customHeight="1">
      <c r="A111" s="579"/>
      <c r="B111" s="579"/>
      <c r="C111" s="579"/>
      <c r="D111" s="579"/>
      <c r="E111" s="579"/>
      <c r="F111" s="579"/>
      <c r="G111" s="579"/>
      <c r="H111" s="579"/>
      <c r="I111" s="579"/>
      <c r="J111" s="579"/>
      <c r="K111" s="579"/>
      <c r="L111" s="579"/>
      <c r="M111" s="579"/>
      <c r="N111" s="579"/>
      <c r="O111" s="579"/>
      <c r="P111" s="579"/>
      <c r="Q111" s="579"/>
      <c r="R111" s="579"/>
      <c r="S111" s="579"/>
      <c r="T111" s="579"/>
      <c r="U111" s="579"/>
      <c r="V111" s="579"/>
      <c r="W111" s="579"/>
      <c r="X111" s="579"/>
      <c r="Y111" s="579"/>
      <c r="Z111" s="579"/>
      <c r="AA111" s="579"/>
      <c r="AB111" s="579"/>
      <c r="AC111" s="579"/>
      <c r="AD111" s="579"/>
      <c r="AE111" s="579"/>
      <c r="AF111" s="579"/>
      <c r="AG111" s="579"/>
      <c r="AH111" s="579"/>
    </row>
    <row r="112" spans="1:34" ht="17.25" customHeight="1">
      <c r="A112" s="579"/>
      <c r="B112" s="579"/>
      <c r="C112" s="579"/>
      <c r="D112" s="579"/>
      <c r="E112" s="579"/>
      <c r="F112" s="579"/>
      <c r="G112" s="579"/>
      <c r="H112" s="579"/>
      <c r="I112" s="579"/>
      <c r="J112" s="579"/>
      <c r="K112" s="579"/>
      <c r="L112" s="579"/>
      <c r="M112" s="579"/>
      <c r="N112" s="579"/>
      <c r="O112" s="579"/>
      <c r="P112" s="579"/>
      <c r="Q112" s="579"/>
      <c r="R112" s="579"/>
      <c r="S112" s="579"/>
      <c r="T112" s="579"/>
      <c r="U112" s="579"/>
      <c r="V112" s="579"/>
      <c r="W112" s="579"/>
      <c r="X112" s="579"/>
      <c r="Y112" s="579"/>
      <c r="Z112" s="579"/>
      <c r="AA112" s="579"/>
      <c r="AB112" s="579"/>
      <c r="AC112" s="579"/>
      <c r="AD112" s="579"/>
      <c r="AE112" s="579"/>
      <c r="AF112" s="579"/>
      <c r="AG112" s="579"/>
      <c r="AH112" s="579"/>
    </row>
    <row r="113" spans="1:34" ht="17.25" customHeight="1">
      <c r="A113" s="579"/>
      <c r="B113" s="579"/>
      <c r="C113" s="579"/>
      <c r="D113" s="579"/>
      <c r="E113" s="579"/>
      <c r="F113" s="579"/>
      <c r="G113" s="579"/>
      <c r="H113" s="579"/>
      <c r="I113" s="579"/>
      <c r="J113" s="579"/>
      <c r="K113" s="579"/>
      <c r="L113" s="579"/>
      <c r="M113" s="579"/>
      <c r="N113" s="579"/>
      <c r="O113" s="579"/>
      <c r="P113" s="579"/>
      <c r="Q113" s="579"/>
      <c r="R113" s="579"/>
      <c r="S113" s="579"/>
      <c r="T113" s="579"/>
      <c r="U113" s="579"/>
      <c r="V113" s="579"/>
      <c r="W113" s="579"/>
      <c r="X113" s="579"/>
      <c r="Y113" s="579"/>
      <c r="Z113" s="579"/>
      <c r="AA113" s="579"/>
      <c r="AB113" s="579"/>
      <c r="AC113" s="579"/>
      <c r="AD113" s="579"/>
      <c r="AE113" s="579"/>
      <c r="AF113" s="579"/>
      <c r="AG113" s="579"/>
      <c r="AH113" s="579"/>
    </row>
    <row r="114" spans="1:34" ht="17.25" customHeight="1">
      <c r="A114" s="579"/>
      <c r="B114" s="579"/>
      <c r="C114" s="579"/>
      <c r="D114" s="579"/>
      <c r="E114" s="579"/>
      <c r="F114" s="579"/>
      <c r="G114" s="579"/>
      <c r="H114" s="579"/>
      <c r="I114" s="579"/>
      <c r="J114" s="579"/>
      <c r="K114" s="579"/>
      <c r="L114" s="579"/>
      <c r="M114" s="579"/>
      <c r="N114" s="579"/>
      <c r="O114" s="579"/>
      <c r="P114" s="579"/>
      <c r="Q114" s="579"/>
      <c r="R114" s="579"/>
      <c r="S114" s="579"/>
      <c r="T114" s="579"/>
      <c r="U114" s="579"/>
      <c r="V114" s="579"/>
      <c r="W114" s="579"/>
      <c r="X114" s="579"/>
      <c r="Y114" s="579"/>
      <c r="Z114" s="579"/>
      <c r="AA114" s="579"/>
      <c r="AB114" s="579"/>
      <c r="AC114" s="579"/>
      <c r="AD114" s="579"/>
      <c r="AE114" s="579"/>
      <c r="AF114" s="579"/>
      <c r="AG114" s="579"/>
      <c r="AH114" s="579"/>
    </row>
    <row r="115" spans="1:34" ht="17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  <row r="116" spans="1:34" ht="17.25" customHeight="1">
      <c r="A116" s="5" t="s">
        <v>330</v>
      </c>
      <c r="B116" s="586">
        <v>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 spans="1:34" ht="17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 spans="1:34" ht="22.5" customHeight="1">
      <c r="A118" s="572" t="s">
        <v>257</v>
      </c>
      <c r="B118" s="10"/>
      <c r="C118" s="10"/>
      <c r="D118" s="10"/>
      <c r="E118" s="10"/>
      <c r="F118" s="10" t="s">
        <v>180</v>
      </c>
      <c r="G118" s="10" t="s">
        <v>181</v>
      </c>
      <c r="H118" s="10" t="s">
        <v>182</v>
      </c>
      <c r="I118" s="10" t="s">
        <v>183</v>
      </c>
      <c r="J118" s="10" t="s">
        <v>184</v>
      </c>
      <c r="K118" s="10" t="s">
        <v>185</v>
      </c>
      <c r="L118" s="10" t="s">
        <v>186</v>
      </c>
      <c r="M118" s="10" t="s">
        <v>187</v>
      </c>
      <c r="N118" s="10" t="s">
        <v>188</v>
      </c>
      <c r="O118" s="10" t="s">
        <v>189</v>
      </c>
      <c r="P118" s="10" t="s">
        <v>190</v>
      </c>
      <c r="Q118" s="10" t="s">
        <v>256</v>
      </c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</row>
    <row r="119" spans="1:34" ht="17.25" customHeight="1">
      <c r="A119" s="10" t="s">
        <v>259</v>
      </c>
      <c r="B119" s="10"/>
      <c r="C119" s="10"/>
      <c r="D119" s="10"/>
      <c r="E119" s="10"/>
      <c r="F119" s="587">
        <f t="shared" ref="F119:Q120" si="13">+B146</f>
        <v>0</v>
      </c>
      <c r="G119" s="587">
        <f t="shared" si="13"/>
        <v>0</v>
      </c>
      <c r="H119" s="587">
        <f t="shared" si="13"/>
        <v>0</v>
      </c>
      <c r="I119" s="587">
        <f t="shared" si="13"/>
        <v>0</v>
      </c>
      <c r="J119" s="587">
        <f t="shared" si="13"/>
        <v>0</v>
      </c>
      <c r="K119" s="587">
        <f t="shared" si="13"/>
        <v>7.8458281280447004E-2</v>
      </c>
      <c r="L119" s="587">
        <f t="shared" si="13"/>
        <v>0.43852128250463701</v>
      </c>
      <c r="M119" s="587">
        <f t="shared" si="13"/>
        <v>0.27798926381489902</v>
      </c>
      <c r="N119" s="587">
        <f t="shared" si="13"/>
        <v>0.34097373142773602</v>
      </c>
      <c r="O119" s="587">
        <f t="shared" si="13"/>
        <v>6.0898590598525801E-2</v>
      </c>
      <c r="P119" s="587">
        <f t="shared" si="13"/>
        <v>0</v>
      </c>
      <c r="Q119" s="587">
        <f t="shared" si="13"/>
        <v>0.17551222871918001</v>
      </c>
      <c r="R119" s="10" t="s">
        <v>261</v>
      </c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</row>
    <row r="120" spans="1:34" ht="17.25" customHeight="1">
      <c r="A120" s="10" t="s">
        <v>262</v>
      </c>
      <c r="B120" s="10"/>
      <c r="C120" s="10"/>
      <c r="D120" s="10"/>
      <c r="E120" s="10"/>
      <c r="F120" s="587">
        <f t="shared" si="13"/>
        <v>0.14141261070848801</v>
      </c>
      <c r="G120" s="587">
        <f t="shared" si="13"/>
        <v>0.15910847073502901</v>
      </c>
      <c r="H120" s="587">
        <f t="shared" si="13"/>
        <v>0.161723439076086</v>
      </c>
      <c r="I120" s="587">
        <f t="shared" si="13"/>
        <v>0.1150584430576</v>
      </c>
      <c r="J120" s="587">
        <f t="shared" si="13"/>
        <v>0.13047243886221099</v>
      </c>
      <c r="K120" s="587">
        <f t="shared" si="13"/>
        <v>0.12589302830091501</v>
      </c>
      <c r="L120" s="587">
        <f t="shared" si="13"/>
        <v>0.16887308347048</v>
      </c>
      <c r="M120" s="587">
        <f t="shared" si="13"/>
        <v>0.15859855711634599</v>
      </c>
      <c r="N120" s="587">
        <f t="shared" si="13"/>
        <v>0.198320367510081</v>
      </c>
      <c r="O120" s="587">
        <f t="shared" si="13"/>
        <v>0.13454323082344999</v>
      </c>
      <c r="P120" s="587">
        <f t="shared" si="13"/>
        <v>0.15639150161867499</v>
      </c>
      <c r="Q120" s="587">
        <f t="shared" si="13"/>
        <v>0.17344211485103</v>
      </c>
      <c r="R120" s="10" t="s">
        <v>263</v>
      </c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</row>
    <row r="121" spans="1:34" ht="17.25" customHeight="1">
      <c r="A121" s="10" t="s">
        <v>147</v>
      </c>
      <c r="B121" s="10"/>
      <c r="C121" s="10"/>
      <c r="D121" s="10"/>
      <c r="E121" s="10"/>
      <c r="F121" s="10">
        <v>2</v>
      </c>
      <c r="G121" s="10">
        <v>2</v>
      </c>
      <c r="H121" s="10">
        <v>2</v>
      </c>
      <c r="I121" s="10">
        <v>2</v>
      </c>
      <c r="J121" s="10">
        <v>2</v>
      </c>
      <c r="K121" s="10">
        <v>2</v>
      </c>
      <c r="L121" s="10">
        <v>2</v>
      </c>
      <c r="M121" s="10">
        <v>2</v>
      </c>
      <c r="N121" s="10">
        <v>2</v>
      </c>
      <c r="O121" s="10">
        <v>2</v>
      </c>
      <c r="P121" s="10">
        <v>2</v>
      </c>
      <c r="Q121" s="10">
        <v>2</v>
      </c>
      <c r="R121" s="10" t="s">
        <v>263</v>
      </c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</row>
    <row r="122" spans="1:34" ht="17.25" customHeight="1">
      <c r="A122" s="10" t="s">
        <v>230</v>
      </c>
      <c r="B122" s="10"/>
      <c r="C122" s="10"/>
      <c r="D122" s="10"/>
      <c r="E122" s="10"/>
      <c r="F122" s="10">
        <v>4</v>
      </c>
      <c r="G122" s="10">
        <v>4</v>
      </c>
      <c r="H122" s="10">
        <v>4</v>
      </c>
      <c r="I122" s="10">
        <v>4</v>
      </c>
      <c r="J122" s="10">
        <v>4</v>
      </c>
      <c r="K122" s="10">
        <v>4</v>
      </c>
      <c r="L122" s="10">
        <v>4</v>
      </c>
      <c r="M122" s="10">
        <v>4</v>
      </c>
      <c r="N122" s="10">
        <v>4</v>
      </c>
      <c r="O122" s="10">
        <v>4</v>
      </c>
      <c r="P122" s="10">
        <v>4</v>
      </c>
      <c r="Q122" s="10">
        <v>4</v>
      </c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</row>
    <row r="123" spans="1:34" ht="17.25" customHeight="1">
      <c r="A123" s="10" t="s">
        <v>231</v>
      </c>
      <c r="B123" s="10"/>
      <c r="C123" s="10"/>
      <c r="D123" s="10"/>
      <c r="E123" s="10"/>
      <c r="F123" s="10">
        <v>6</v>
      </c>
      <c r="G123" s="10">
        <v>6</v>
      </c>
      <c r="H123" s="10">
        <v>6</v>
      </c>
      <c r="I123" s="10">
        <v>6</v>
      </c>
      <c r="J123" s="10">
        <v>6</v>
      </c>
      <c r="K123" s="10">
        <v>6</v>
      </c>
      <c r="L123" s="10">
        <v>6</v>
      </c>
      <c r="M123" s="10">
        <v>6</v>
      </c>
      <c r="N123" s="10">
        <v>6</v>
      </c>
      <c r="O123" s="10">
        <v>6</v>
      </c>
      <c r="P123" s="10">
        <v>6</v>
      </c>
      <c r="Q123" s="10">
        <v>6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</row>
    <row r="124" spans="1:34" ht="17.25" customHeight="1">
      <c r="A124" s="10" t="s">
        <v>165</v>
      </c>
      <c r="B124" s="10" t="s">
        <v>264</v>
      </c>
      <c r="C124" s="10"/>
      <c r="D124" s="10"/>
      <c r="E124" s="10"/>
      <c r="F124" s="588">
        <f>+$C$56</f>
        <v>0</v>
      </c>
      <c r="G124" s="588">
        <f t="shared" ref="G124:Q124" si="14">+$C$56</f>
        <v>0</v>
      </c>
      <c r="H124" s="588">
        <f t="shared" si="14"/>
        <v>0</v>
      </c>
      <c r="I124" s="588">
        <f t="shared" si="14"/>
        <v>0</v>
      </c>
      <c r="J124" s="588">
        <f t="shared" si="14"/>
        <v>0</v>
      </c>
      <c r="K124" s="588">
        <f t="shared" si="14"/>
        <v>0</v>
      </c>
      <c r="L124" s="588">
        <f t="shared" si="14"/>
        <v>0</v>
      </c>
      <c r="M124" s="588">
        <f t="shared" si="14"/>
        <v>0</v>
      </c>
      <c r="N124" s="588">
        <f t="shared" si="14"/>
        <v>0</v>
      </c>
      <c r="O124" s="588">
        <f t="shared" si="14"/>
        <v>0</v>
      </c>
      <c r="P124" s="588">
        <f t="shared" si="14"/>
        <v>0</v>
      </c>
      <c r="Q124" s="588">
        <f t="shared" si="14"/>
        <v>0</v>
      </c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spans="1:34" ht="17.25" customHeight="1">
      <c r="A125" s="10" t="s">
        <v>331</v>
      </c>
      <c r="B125" s="10">
        <v>10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 spans="1:34" ht="17.25" customHeight="1">
      <c r="A126" s="572" t="s">
        <v>332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spans="1:34" ht="17.25" customHeight="1">
      <c r="A127" s="572" t="s">
        <v>333</v>
      </c>
      <c r="B127" s="31">
        <v>4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spans="1:34" ht="17.25" customHeight="1">
      <c r="A128" s="78" t="s">
        <v>334</v>
      </c>
      <c r="B128" s="65">
        <v>2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spans="1:34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spans="1:34" ht="14.25" customHeight="1">
      <c r="A130" s="590" t="s">
        <v>335</v>
      </c>
      <c r="C130" s="10" t="s">
        <v>336</v>
      </c>
      <c r="D130" s="10" t="s">
        <v>337</v>
      </c>
      <c r="E130" s="10" t="s">
        <v>338</v>
      </c>
      <c r="F130" s="10" t="s">
        <v>339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spans="1:34" ht="14.25" customHeight="1">
      <c r="B131" s="10" t="s">
        <v>180</v>
      </c>
      <c r="C131" s="10">
        <f>+G131</f>
        <v>0</v>
      </c>
      <c r="D131" s="591">
        <v>0</v>
      </c>
      <c r="E131" s="591">
        <v>2.5548816659947402E-4</v>
      </c>
      <c r="F131" s="10"/>
      <c r="G131" s="10"/>
      <c r="H131" s="592"/>
      <c r="I131" s="592"/>
      <c r="J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 ht="14.25" customHeight="1">
      <c r="B132" s="10" t="s">
        <v>181</v>
      </c>
      <c r="C132" s="10">
        <f>+G132</f>
        <v>0</v>
      </c>
      <c r="D132" s="591">
        <v>4.5174511437705896E-3</v>
      </c>
      <c r="E132" s="591">
        <v>0</v>
      </c>
      <c r="F132" s="10"/>
      <c r="G132" s="10"/>
      <c r="H132" s="592"/>
      <c r="I132" s="592"/>
      <c r="J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spans="1:34" ht="14.25" customHeight="1">
      <c r="A133" s="10"/>
      <c r="B133" s="10" t="s">
        <v>182</v>
      </c>
      <c r="C133" s="10">
        <f>+G136</f>
        <v>0</v>
      </c>
      <c r="D133" s="591">
        <v>5.3038910337227204E-4</v>
      </c>
      <c r="E133" s="591">
        <v>5.2901468538739803E-5</v>
      </c>
      <c r="F133" s="10"/>
      <c r="G133" s="10"/>
      <c r="H133" s="592"/>
      <c r="I133" s="592"/>
      <c r="J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spans="1:34" ht="14.25" customHeight="1">
      <c r="A134" s="10"/>
      <c r="B134" s="10" t="s">
        <v>183</v>
      </c>
      <c r="C134" s="10">
        <f>+G134</f>
        <v>0</v>
      </c>
      <c r="D134" s="591">
        <v>0</v>
      </c>
      <c r="E134" s="591">
        <v>4.2404034997441403E-5</v>
      </c>
      <c r="F134" s="10"/>
      <c r="G134" s="10"/>
      <c r="H134" s="592"/>
      <c r="I134" s="592"/>
      <c r="J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spans="1:34" ht="14.25" customHeight="1">
      <c r="B135" s="10" t="s">
        <v>184</v>
      </c>
      <c r="C135" s="10">
        <f>+G135</f>
        <v>0</v>
      </c>
      <c r="D135" s="591">
        <v>1.11001017303677E-4</v>
      </c>
      <c r="E135" s="591">
        <v>0</v>
      </c>
      <c r="F135" s="10"/>
      <c r="G135" s="10"/>
      <c r="H135" s="592"/>
      <c r="I135" s="592"/>
      <c r="J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spans="1:34" ht="14.25" customHeight="1">
      <c r="B136" s="10" t="s">
        <v>185</v>
      </c>
      <c r="C136" s="10">
        <f>+G137</f>
        <v>0</v>
      </c>
      <c r="D136" s="591">
        <v>1.1718037733455099E-2</v>
      </c>
      <c r="E136" s="591">
        <v>6.4042260888583499E-7</v>
      </c>
      <c r="F136" s="10"/>
      <c r="G136" s="10"/>
      <c r="H136" s="592"/>
      <c r="I136" s="592"/>
      <c r="J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spans="1:34" ht="14.25" customHeight="1">
      <c r="B137" s="10" t="s">
        <v>186</v>
      </c>
      <c r="C137" s="10">
        <f>+G138</f>
        <v>0</v>
      </c>
      <c r="D137" s="591">
        <v>0</v>
      </c>
      <c r="E137" s="591">
        <v>2.5482628812210299E-4</v>
      </c>
      <c r="F137" s="10"/>
      <c r="G137" s="10"/>
      <c r="H137" s="592"/>
      <c r="I137" s="592"/>
      <c r="J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spans="1:34" ht="14.25" customHeight="1">
      <c r="A138" s="10"/>
      <c r="B138" s="10" t="s">
        <v>187</v>
      </c>
      <c r="C138" s="10">
        <f>+G139</f>
        <v>0</v>
      </c>
      <c r="D138" s="591">
        <v>1.3812294738709901E-3</v>
      </c>
      <c r="E138" s="591">
        <v>3.9709910587940799E-7</v>
      </c>
      <c r="F138" s="10"/>
      <c r="G138" s="10"/>
      <c r="H138" s="592"/>
      <c r="I138" s="592"/>
      <c r="J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spans="1:34" ht="14.25" customHeight="1">
      <c r="A139" s="10"/>
      <c r="B139" s="10" t="s">
        <v>188</v>
      </c>
      <c r="C139" s="10">
        <f>+G140</f>
        <v>0</v>
      </c>
      <c r="D139" s="591">
        <v>3.5089495025022602E-3</v>
      </c>
      <c r="E139" s="591">
        <v>0</v>
      </c>
      <c r="F139" s="10"/>
      <c r="G139" s="10"/>
      <c r="H139" s="592"/>
      <c r="I139" s="592"/>
      <c r="J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spans="1:34" ht="14.25" customHeight="1">
      <c r="A140" s="10"/>
      <c r="B140" s="10" t="s">
        <v>189</v>
      </c>
      <c r="C140" s="10">
        <f>+G141</f>
        <v>0</v>
      </c>
      <c r="D140" s="591">
        <v>0</v>
      </c>
      <c r="E140" s="591">
        <v>7.0879006555949994E-5</v>
      </c>
      <c r="F140" s="10"/>
      <c r="G140" s="10"/>
      <c r="H140" s="592"/>
      <c r="I140" s="592"/>
      <c r="J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spans="1:34" ht="14.25" customHeight="1">
      <c r="A141" s="10"/>
      <c r="B141" s="10" t="s">
        <v>190</v>
      </c>
      <c r="C141" s="10">
        <f>+G133</f>
        <v>0</v>
      </c>
      <c r="D141" s="591">
        <v>6.1616117463153802E-3</v>
      </c>
      <c r="E141" s="591">
        <v>0</v>
      </c>
      <c r="F141" s="10"/>
      <c r="G141" s="10"/>
      <c r="H141" s="592"/>
      <c r="I141" s="592"/>
      <c r="J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spans="1:34" ht="14.25" customHeight="1">
      <c r="A142" s="10"/>
      <c r="B142" s="10" t="s">
        <v>256</v>
      </c>
      <c r="C142" s="10">
        <f>+G142</f>
        <v>0</v>
      </c>
      <c r="D142" s="591">
        <v>0</v>
      </c>
      <c r="E142" s="591">
        <v>1.2385723440254701E-3</v>
      </c>
      <c r="F142" s="10"/>
      <c r="G142" s="10"/>
      <c r="H142" s="592"/>
      <c r="I142" s="592"/>
      <c r="J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 spans="1:34" ht="14.25" customHeight="1">
      <c r="A144" s="572" t="s">
        <v>340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 spans="1:34" ht="14.25" customHeight="1">
      <c r="A145" s="10"/>
      <c r="B145" s="31" t="str">
        <f>+B152</f>
        <v>US</v>
      </c>
      <c r="C145" s="31" t="str">
        <f>+B153</f>
        <v>EU</v>
      </c>
      <c r="D145" s="31" t="str">
        <f>+B154</f>
        <v>Japan</v>
      </c>
      <c r="E145" s="31" t="str">
        <f>+B155</f>
        <v>Russia</v>
      </c>
      <c r="F145" s="31" t="str">
        <f>+B156</f>
        <v>Eurasia</v>
      </c>
      <c r="G145" s="31" t="str">
        <f>+B157</f>
        <v>China</v>
      </c>
      <c r="H145" s="31" t="str">
        <f>+B158</f>
        <v>India</v>
      </c>
      <c r="I145" s="31" t="str">
        <f>+B159</f>
        <v>Middle East</v>
      </c>
      <c r="J145" s="31" t="str">
        <f>+B160</f>
        <v>Africa</v>
      </c>
      <c r="K145" s="31" t="str">
        <f>+B161</f>
        <v>Latin America</v>
      </c>
      <c r="L145" s="31" t="str">
        <f>+B162</f>
        <v>OHI</v>
      </c>
      <c r="M145" s="31" t="str">
        <f>+B163</f>
        <v>Other</v>
      </c>
      <c r="U145" s="31">
        <f>+R155</f>
        <v>0</v>
      </c>
      <c r="AH145" s="10"/>
    </row>
    <row r="146" spans="1:34" ht="14.25" customHeight="1">
      <c r="A146" s="10"/>
      <c r="B146" s="593">
        <f>+C152</f>
        <v>0</v>
      </c>
      <c r="C146" s="593">
        <f>+C153</f>
        <v>0</v>
      </c>
      <c r="D146" s="593">
        <f>+C154</f>
        <v>0</v>
      </c>
      <c r="E146" s="593">
        <f>+C155</f>
        <v>0</v>
      </c>
      <c r="F146" s="593">
        <f>+C156</f>
        <v>0</v>
      </c>
      <c r="G146" s="593">
        <f>+C157</f>
        <v>7.8458281280447004E-2</v>
      </c>
      <c r="H146" s="593">
        <f>+C158</f>
        <v>0.43852128250463701</v>
      </c>
      <c r="I146" s="593">
        <f>+C159</f>
        <v>0.27798926381489902</v>
      </c>
      <c r="J146" s="593">
        <f>+C160</f>
        <v>0.34097373142773602</v>
      </c>
      <c r="K146" s="593">
        <f>+C161</f>
        <v>6.0898590598525801E-2</v>
      </c>
      <c r="L146" s="593">
        <f>+C162</f>
        <v>0</v>
      </c>
      <c r="M146" s="593">
        <f>+C163</f>
        <v>0.17551222871918001</v>
      </c>
      <c r="U146" s="31">
        <f>+R155</f>
        <v>0</v>
      </c>
      <c r="V146" s="31">
        <f>+S155</f>
        <v>0</v>
      </c>
      <c r="W146" s="31">
        <f>+T155</f>
        <v>0</v>
      </c>
      <c r="X146" s="31">
        <f>+S157</f>
        <v>0</v>
      </c>
      <c r="Y146" s="31">
        <f>+S158</f>
        <v>0</v>
      </c>
      <c r="Z146" s="31">
        <f>+S159</f>
        <v>0</v>
      </c>
      <c r="AA146" s="31">
        <f>+S160</f>
        <v>0</v>
      </c>
      <c r="AB146" s="31">
        <f>+S161</f>
        <v>0</v>
      </c>
      <c r="AC146" s="31">
        <f>+S162</f>
        <v>0</v>
      </c>
      <c r="AD146" s="31">
        <f>+S163</f>
        <v>0</v>
      </c>
      <c r="AE146" s="31">
        <f>+S164</f>
        <v>0</v>
      </c>
      <c r="AF146" s="31">
        <f>+S165</f>
        <v>0</v>
      </c>
      <c r="AG146" s="31">
        <f>+S166</f>
        <v>0</v>
      </c>
      <c r="AH146" s="10"/>
    </row>
    <row r="147" spans="1:34" ht="14.25" customHeight="1">
      <c r="A147" s="10"/>
      <c r="B147" s="593">
        <f>+D152</f>
        <v>0.14141261070848801</v>
      </c>
      <c r="C147" s="593">
        <f>+D153</f>
        <v>0.15910847073502901</v>
      </c>
      <c r="D147" s="593">
        <f>+D154</f>
        <v>0.161723439076086</v>
      </c>
      <c r="E147" s="593">
        <f>+D155</f>
        <v>0.1150584430576</v>
      </c>
      <c r="F147" s="593">
        <f>+D156</f>
        <v>0.13047243886221099</v>
      </c>
      <c r="G147" s="593">
        <f>+D157</f>
        <v>0.12589302830091501</v>
      </c>
      <c r="H147" s="593">
        <f>+D158</f>
        <v>0.16887308347048</v>
      </c>
      <c r="I147" s="593">
        <f>+D159</f>
        <v>0.15859855711634599</v>
      </c>
      <c r="J147" s="593">
        <f>+D160</f>
        <v>0.198320367510081</v>
      </c>
      <c r="K147" s="593">
        <f>+D161</f>
        <v>0.13454323082344999</v>
      </c>
      <c r="L147" s="593">
        <f>+D162</f>
        <v>0.15639150161867499</v>
      </c>
      <c r="M147" s="593">
        <f>+D163</f>
        <v>0.17344211485103</v>
      </c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 spans="1:34" ht="14.25" customHeight="1">
      <c r="A148" s="10"/>
      <c r="B148" s="10"/>
      <c r="C148" s="10"/>
      <c r="D148" s="10"/>
      <c r="E148" s="10"/>
      <c r="F148" s="10"/>
      <c r="G148" s="10"/>
      <c r="H148" s="10"/>
      <c r="I148" s="593"/>
      <c r="K148" s="593"/>
      <c r="L148" s="593"/>
      <c r="M148" s="593"/>
      <c r="P148" s="593"/>
      <c r="T148" s="593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</row>
    <row r="149" spans="1:34" ht="14.25" customHeight="1">
      <c r="A149" s="10"/>
      <c r="B149" s="10"/>
      <c r="C149" s="10" t="s">
        <v>341</v>
      </c>
      <c r="D149" s="10"/>
      <c r="E149" s="10"/>
      <c r="F149" s="10"/>
      <c r="G149" s="10"/>
      <c r="H149" s="10"/>
      <c r="K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  <row r="150" spans="1:34" ht="14.25" customHeight="1">
      <c r="A150" s="10"/>
      <c r="B150" s="10"/>
      <c r="C150" s="10">
        <v>0</v>
      </c>
      <c r="D150" s="10">
        <v>0</v>
      </c>
      <c r="E150" s="10"/>
      <c r="F150" s="10"/>
      <c r="G150" s="10"/>
      <c r="H150" s="10"/>
      <c r="K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</row>
    <row r="151" spans="1:34" ht="14.25" customHeight="1">
      <c r="A151" s="10"/>
      <c r="B151" s="31">
        <v>0</v>
      </c>
      <c r="C151" s="31" t="s">
        <v>337</v>
      </c>
      <c r="D151" s="31" t="s">
        <v>342</v>
      </c>
      <c r="E151" s="10"/>
      <c r="F151" s="10">
        <v>0</v>
      </c>
      <c r="G151" s="10">
        <v>1</v>
      </c>
      <c r="H151" s="10">
        <v>2</v>
      </c>
      <c r="I151" s="560">
        <v>3</v>
      </c>
      <c r="J151" s="560">
        <v>4</v>
      </c>
      <c r="K151" s="10">
        <v>6</v>
      </c>
      <c r="L151" s="560">
        <v>8</v>
      </c>
      <c r="M151" s="560">
        <v>10</v>
      </c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</row>
    <row r="152" spans="1:34" ht="14.25" customHeight="1">
      <c r="A152" s="10"/>
      <c r="B152" s="31" t="s">
        <v>180</v>
      </c>
      <c r="C152" s="594">
        <v>0</v>
      </c>
      <c r="D152" s="594">
        <v>0.14141261070848801</v>
      </c>
      <c r="E152" s="10"/>
      <c r="F152" s="595">
        <f t="shared" ref="F152:M152" si="15">+F$151+$D152*F$151^2</f>
        <v>0</v>
      </c>
      <c r="G152" s="595">
        <f t="shared" si="15"/>
        <v>1.1414126107084881</v>
      </c>
      <c r="H152" s="595">
        <f t="shared" si="15"/>
        <v>2.5656504428339519</v>
      </c>
      <c r="I152" s="595">
        <f t="shared" si="15"/>
        <v>4.272713496376392</v>
      </c>
      <c r="J152" s="595">
        <f t="shared" si="15"/>
        <v>6.2626017713358078</v>
      </c>
      <c r="K152" s="595">
        <f t="shared" si="15"/>
        <v>11.090853985505568</v>
      </c>
      <c r="L152" s="595">
        <f t="shared" si="15"/>
        <v>17.050407085343231</v>
      </c>
      <c r="M152" s="595">
        <f t="shared" si="15"/>
        <v>24.141261070848799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</row>
    <row r="153" spans="1:34" ht="14.25" customHeight="1">
      <c r="A153" s="10"/>
      <c r="B153" s="31" t="s">
        <v>181</v>
      </c>
      <c r="C153" s="594">
        <v>0</v>
      </c>
      <c r="D153" s="594">
        <v>0.15910847073502901</v>
      </c>
      <c r="E153" s="10"/>
      <c r="F153" s="595">
        <f t="shared" ref="F153:F163" si="16">+$C153*F$151+$D153*F$151^2</f>
        <v>0</v>
      </c>
      <c r="G153" s="595">
        <f t="shared" ref="G153:M163" si="17">+$C153*G$151+$D153*G$151^2</f>
        <v>0.15910847073502901</v>
      </c>
      <c r="H153" s="595">
        <f t="shared" si="17"/>
        <v>0.63643388294011605</v>
      </c>
      <c r="I153" s="595">
        <f t="shared" si="17"/>
        <v>1.4319762366152611</v>
      </c>
      <c r="J153" s="595">
        <f t="shared" si="17"/>
        <v>2.5457355317604642</v>
      </c>
      <c r="K153" s="595">
        <f t="shared" si="17"/>
        <v>5.7279049464610443</v>
      </c>
      <c r="L153" s="595">
        <f t="shared" si="17"/>
        <v>10.182942127041857</v>
      </c>
      <c r="M153" s="595">
        <f t="shared" si="17"/>
        <v>15.910847073502902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</row>
    <row r="154" spans="1:34" ht="14.25" customHeight="1">
      <c r="A154" s="10"/>
      <c r="B154" s="31" t="s">
        <v>182</v>
      </c>
      <c r="C154" s="594">
        <v>0</v>
      </c>
      <c r="D154" s="594">
        <v>0.161723439076086</v>
      </c>
      <c r="E154" s="10"/>
      <c r="F154" s="595">
        <f t="shared" si="16"/>
        <v>0</v>
      </c>
      <c r="G154" s="595">
        <f t="shared" si="17"/>
        <v>0.161723439076086</v>
      </c>
      <c r="H154" s="595">
        <f t="shared" si="17"/>
        <v>0.64689375630434398</v>
      </c>
      <c r="I154" s="595">
        <f t="shared" si="17"/>
        <v>1.455510951684774</v>
      </c>
      <c r="J154" s="595">
        <f t="shared" si="17"/>
        <v>2.5875750252173759</v>
      </c>
      <c r="K154" s="595">
        <f t="shared" si="17"/>
        <v>5.8220438067390958</v>
      </c>
      <c r="L154" s="595">
        <f t="shared" si="17"/>
        <v>10.350300100869504</v>
      </c>
      <c r="M154" s="595">
        <f t="shared" si="17"/>
        <v>16.1723439076086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</row>
    <row r="155" spans="1:34" ht="14.25" customHeight="1">
      <c r="A155" s="10"/>
      <c r="B155" s="31" t="s">
        <v>183</v>
      </c>
      <c r="C155" s="594">
        <v>0</v>
      </c>
      <c r="D155" s="594">
        <v>0.1150584430576</v>
      </c>
      <c r="E155" s="10"/>
      <c r="F155" s="595">
        <f t="shared" si="16"/>
        <v>0</v>
      </c>
      <c r="G155" s="595">
        <f t="shared" si="17"/>
        <v>0.1150584430576</v>
      </c>
      <c r="H155" s="595">
        <f t="shared" si="17"/>
        <v>0.46023377223040002</v>
      </c>
      <c r="I155" s="595">
        <f t="shared" si="17"/>
        <v>1.0355259875184</v>
      </c>
      <c r="J155" s="595">
        <f t="shared" si="17"/>
        <v>1.8409350889216001</v>
      </c>
      <c r="K155" s="595">
        <f t="shared" si="17"/>
        <v>4.1421039500735999</v>
      </c>
      <c r="L155" s="595">
        <f t="shared" si="17"/>
        <v>7.3637403556864003</v>
      </c>
      <c r="M155" s="595">
        <f t="shared" si="17"/>
        <v>11.50584430576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</row>
    <row r="156" spans="1:34" ht="14.25" customHeight="1">
      <c r="A156" s="10"/>
      <c r="B156" s="31" t="s">
        <v>184</v>
      </c>
      <c r="C156" s="594">
        <v>0</v>
      </c>
      <c r="D156" s="594">
        <v>0.13047243886221099</v>
      </c>
      <c r="E156" s="10"/>
      <c r="F156" s="595">
        <f t="shared" si="16"/>
        <v>0</v>
      </c>
      <c r="G156" s="595">
        <f t="shared" si="17"/>
        <v>0.13047243886221099</v>
      </c>
      <c r="H156" s="595">
        <f t="shared" si="17"/>
        <v>0.52188975544884397</v>
      </c>
      <c r="I156" s="595">
        <f t="shared" si="17"/>
        <v>1.1742519497598989</v>
      </c>
      <c r="J156" s="595">
        <f t="shared" si="17"/>
        <v>2.0875590217953759</v>
      </c>
      <c r="K156" s="595">
        <f t="shared" si="17"/>
        <v>4.6970077990395955</v>
      </c>
      <c r="L156" s="595">
        <f t="shared" si="17"/>
        <v>8.3502360871815036</v>
      </c>
      <c r="M156" s="595">
        <f t="shared" si="17"/>
        <v>13.0472438862211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</row>
    <row r="157" spans="1:34" ht="14.25" customHeight="1">
      <c r="A157" s="10"/>
      <c r="B157" s="31" t="s">
        <v>185</v>
      </c>
      <c r="C157" s="594">
        <v>7.8458281280447004E-2</v>
      </c>
      <c r="D157" s="594">
        <v>0.12589302830091501</v>
      </c>
      <c r="E157" s="10"/>
      <c r="F157" s="595">
        <f t="shared" si="16"/>
        <v>0</v>
      </c>
      <c r="G157" s="595">
        <f t="shared" si="17"/>
        <v>0.204351309581362</v>
      </c>
      <c r="H157" s="595">
        <f t="shared" si="17"/>
        <v>0.66048867576455406</v>
      </c>
      <c r="I157" s="595">
        <f t="shared" si="17"/>
        <v>1.368412098549576</v>
      </c>
      <c r="J157" s="595">
        <f t="shared" si="17"/>
        <v>2.3281215779364279</v>
      </c>
      <c r="K157" s="595">
        <f t="shared" si="17"/>
        <v>5.0028987065156221</v>
      </c>
      <c r="L157" s="595">
        <f t="shared" si="17"/>
        <v>8.6848200615021369</v>
      </c>
      <c r="M157" s="595">
        <f t="shared" si="17"/>
        <v>13.373885642895971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</row>
    <row r="158" spans="1:34" ht="14.25" customHeight="1">
      <c r="A158" s="10"/>
      <c r="B158" s="31" t="s">
        <v>186</v>
      </c>
      <c r="C158" s="594">
        <v>0.43852128250463701</v>
      </c>
      <c r="D158" s="594">
        <v>0.16887308347048</v>
      </c>
      <c r="E158" s="10"/>
      <c r="F158" s="595">
        <f t="shared" si="16"/>
        <v>0</v>
      </c>
      <c r="G158" s="595">
        <f t="shared" si="17"/>
        <v>0.60739436597511698</v>
      </c>
      <c r="H158" s="595">
        <f t="shared" si="17"/>
        <v>1.552534898891194</v>
      </c>
      <c r="I158" s="595">
        <f t="shared" si="17"/>
        <v>2.8354215987482307</v>
      </c>
      <c r="J158" s="595">
        <f t="shared" si="17"/>
        <v>4.4560544655462282</v>
      </c>
      <c r="K158" s="595">
        <f t="shared" si="17"/>
        <v>8.7105586999651017</v>
      </c>
      <c r="L158" s="595">
        <f t="shared" si="17"/>
        <v>14.316047602147815</v>
      </c>
      <c r="M158" s="595">
        <f t="shared" si="17"/>
        <v>21.272521172094368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</row>
    <row r="159" spans="1:34" ht="14.25" customHeight="1">
      <c r="A159" s="10"/>
      <c r="B159" s="31" t="s">
        <v>187</v>
      </c>
      <c r="C159" s="594">
        <v>0.27798926381489902</v>
      </c>
      <c r="D159" s="594">
        <v>0.15859855711634599</v>
      </c>
      <c r="E159" s="10"/>
      <c r="F159" s="595">
        <f t="shared" si="16"/>
        <v>0</v>
      </c>
      <c r="G159" s="595">
        <f t="shared" si="17"/>
        <v>0.43658782093124504</v>
      </c>
      <c r="H159" s="595">
        <f t="shared" si="17"/>
        <v>1.190372756095182</v>
      </c>
      <c r="I159" s="595">
        <f t="shared" si="17"/>
        <v>2.2613548054918109</v>
      </c>
      <c r="J159" s="595">
        <f t="shared" si="17"/>
        <v>3.6495339691211317</v>
      </c>
      <c r="K159" s="595">
        <f t="shared" si="17"/>
        <v>7.37748363907785</v>
      </c>
      <c r="L159" s="595">
        <f t="shared" si="17"/>
        <v>12.374221765965336</v>
      </c>
      <c r="M159" s="595">
        <f t="shared" si="17"/>
        <v>18.639748349783591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</row>
    <row r="160" spans="1:34" ht="14.25" customHeight="1">
      <c r="A160" s="10"/>
      <c r="B160" s="31" t="s">
        <v>188</v>
      </c>
      <c r="C160" s="594">
        <v>0.34097373142773602</v>
      </c>
      <c r="D160" s="594">
        <v>0.198320367510081</v>
      </c>
      <c r="E160" s="10"/>
      <c r="F160" s="595">
        <f t="shared" si="16"/>
        <v>0</v>
      </c>
      <c r="G160" s="595">
        <f t="shared" si="17"/>
        <v>0.53929409893781699</v>
      </c>
      <c r="H160" s="595">
        <f t="shared" si="17"/>
        <v>1.4752289328957962</v>
      </c>
      <c r="I160" s="595">
        <f t="shared" si="17"/>
        <v>2.807804501873937</v>
      </c>
      <c r="J160" s="595">
        <f t="shared" si="17"/>
        <v>4.5370208058722401</v>
      </c>
      <c r="K160" s="595">
        <f t="shared" si="17"/>
        <v>9.1853756189293314</v>
      </c>
      <c r="L160" s="595">
        <f t="shared" si="17"/>
        <v>15.420293372067071</v>
      </c>
      <c r="M160" s="595">
        <f t="shared" si="17"/>
        <v>23.241774065285462</v>
      </c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</row>
    <row r="161" spans="1:80" ht="14.25" customHeight="1">
      <c r="A161" s="10"/>
      <c r="B161" s="31" t="s">
        <v>189</v>
      </c>
      <c r="C161" s="594">
        <v>6.0898590598525801E-2</v>
      </c>
      <c r="D161" s="594">
        <v>0.13454323082344999</v>
      </c>
      <c r="E161" s="10"/>
      <c r="F161" s="595">
        <f t="shared" si="16"/>
        <v>0</v>
      </c>
      <c r="G161" s="595">
        <f t="shared" si="17"/>
        <v>0.1954418214219758</v>
      </c>
      <c r="H161" s="595">
        <f t="shared" si="17"/>
        <v>0.65997010449085158</v>
      </c>
      <c r="I161" s="595">
        <f t="shared" si="17"/>
        <v>1.3935848492066274</v>
      </c>
      <c r="J161" s="595">
        <f t="shared" si="17"/>
        <v>2.3962860555693029</v>
      </c>
      <c r="K161" s="595">
        <f t="shared" si="17"/>
        <v>5.2089478532353546</v>
      </c>
      <c r="L161" s="595">
        <f t="shared" si="17"/>
        <v>9.0979554974890053</v>
      </c>
      <c r="M161" s="595">
        <f t="shared" si="17"/>
        <v>14.063308988330256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</row>
    <row r="162" spans="1:80" ht="14.25" customHeight="1">
      <c r="A162" s="10"/>
      <c r="B162" s="31" t="s">
        <v>190</v>
      </c>
      <c r="C162" s="594">
        <v>0</v>
      </c>
      <c r="D162" s="594">
        <v>0.15639150161867499</v>
      </c>
      <c r="E162" s="10"/>
      <c r="F162" s="595">
        <f t="shared" si="16"/>
        <v>0</v>
      </c>
      <c r="G162" s="595">
        <f t="shared" si="17"/>
        <v>0.15639150161867499</v>
      </c>
      <c r="H162" s="595">
        <f t="shared" si="17"/>
        <v>0.62556600647469995</v>
      </c>
      <c r="I162" s="595">
        <f t="shared" si="17"/>
        <v>1.4075235145680749</v>
      </c>
      <c r="J162" s="595">
        <f t="shared" si="17"/>
        <v>2.5022640258987998</v>
      </c>
      <c r="K162" s="595">
        <f t="shared" si="17"/>
        <v>5.6300940582722996</v>
      </c>
      <c r="L162" s="595">
        <f t="shared" si="17"/>
        <v>10.009056103595199</v>
      </c>
      <c r="M162" s="595">
        <f t="shared" si="17"/>
        <v>15.639150161867498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</row>
    <row r="163" spans="1:80" ht="14.25" customHeight="1">
      <c r="A163" s="10"/>
      <c r="B163" s="31" t="s">
        <v>191</v>
      </c>
      <c r="C163" s="594">
        <v>0.17551222871918001</v>
      </c>
      <c r="D163" s="594">
        <v>0.17344211485103</v>
      </c>
      <c r="E163" s="10"/>
      <c r="F163" s="595">
        <f t="shared" si="16"/>
        <v>0</v>
      </c>
      <c r="G163" s="595">
        <f t="shared" si="17"/>
        <v>0.34895434357021005</v>
      </c>
      <c r="H163" s="595">
        <f t="shared" si="17"/>
        <v>1.0447929168424801</v>
      </c>
      <c r="I163" s="595">
        <f t="shared" si="17"/>
        <v>2.0875157198168104</v>
      </c>
      <c r="J163" s="595">
        <f t="shared" si="17"/>
        <v>3.4771227524932002</v>
      </c>
      <c r="K163" s="595">
        <f t="shared" si="17"/>
        <v>7.2969895069521602</v>
      </c>
      <c r="L163" s="595">
        <f t="shared" si="17"/>
        <v>12.50439318021936</v>
      </c>
      <c r="M163" s="595">
        <f t="shared" si="17"/>
        <v>19.099333772294798</v>
      </c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</row>
    <row r="164" spans="1:80" ht="14.25" customHeight="1">
      <c r="A164" s="10"/>
      <c r="B164" s="10"/>
      <c r="C164" s="10"/>
      <c r="D164" s="10"/>
      <c r="E164" s="10"/>
      <c r="I164" s="31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 spans="1:80" ht="14.25" customHeight="1">
      <c r="A165" s="10"/>
      <c r="B165" s="10"/>
      <c r="C165" s="10"/>
      <c r="D165" s="10"/>
      <c r="E165" s="10"/>
      <c r="I165" s="31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</row>
    <row r="166" spans="1:80" ht="14.25" customHeight="1">
      <c r="A166" s="10"/>
      <c r="B166" s="10"/>
      <c r="C166" s="10"/>
      <c r="D166" s="10"/>
      <c r="E166" s="10"/>
      <c r="I166" s="31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</row>
    <row r="167" spans="1:80" s="557" customFormat="1" ht="14.25" customHeight="1">
      <c r="A167" s="10"/>
      <c r="B167" s="10"/>
      <c r="C167" s="10"/>
      <c r="D167" s="10"/>
      <c r="E167" s="10"/>
      <c r="F167" s="31"/>
      <c r="G167" s="31"/>
      <c r="H167" s="31"/>
      <c r="I167" s="31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596"/>
      <c r="AJ167" s="596"/>
      <c r="AK167" s="596"/>
      <c r="AL167" s="596"/>
      <c r="AM167" s="596"/>
      <c r="AN167" s="596"/>
      <c r="AO167" s="596"/>
      <c r="AP167" s="596"/>
      <c r="AQ167" s="596"/>
      <c r="AR167" s="596"/>
      <c r="AS167" s="596"/>
      <c r="AT167" s="596"/>
      <c r="AU167" s="596"/>
      <c r="AV167" s="596"/>
      <c r="AW167" s="596"/>
      <c r="AX167" s="596"/>
      <c r="AY167" s="596"/>
      <c r="AZ167" s="596"/>
      <c r="BA167" s="596"/>
      <c r="BB167" s="596"/>
      <c r="BC167" s="596"/>
      <c r="BD167" s="596"/>
      <c r="BE167" s="596"/>
      <c r="BF167" s="596"/>
      <c r="BG167" s="596"/>
      <c r="BH167" s="596"/>
      <c r="BI167" s="596"/>
      <c r="BJ167" s="596"/>
      <c r="BK167" s="596"/>
      <c r="BL167" s="596"/>
      <c r="BM167" s="596"/>
      <c r="BN167" s="596"/>
      <c r="BO167" s="596"/>
      <c r="BP167" s="596"/>
      <c r="BQ167" s="596"/>
      <c r="BR167" s="596"/>
      <c r="BS167" s="596"/>
      <c r="BT167" s="596"/>
      <c r="BU167" s="596"/>
      <c r="BV167" s="596"/>
      <c r="BW167" s="596"/>
      <c r="BX167" s="596"/>
      <c r="BY167" s="596"/>
      <c r="BZ167" s="596"/>
      <c r="CA167" s="596"/>
      <c r="CB167" s="596"/>
    </row>
    <row r="168" spans="1:80" s="557" customFormat="1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596"/>
      <c r="AJ168" s="596"/>
      <c r="AK168" s="596"/>
      <c r="AL168" s="596"/>
      <c r="AM168" s="596"/>
      <c r="AN168" s="596"/>
      <c r="AO168" s="596"/>
      <c r="AP168" s="596"/>
      <c r="AQ168" s="596"/>
      <c r="AR168" s="596"/>
      <c r="AS168" s="596"/>
      <c r="AT168" s="596"/>
      <c r="AU168" s="596"/>
      <c r="AV168" s="596"/>
      <c r="AW168" s="596"/>
      <c r="AX168" s="596"/>
      <c r="AY168" s="596"/>
      <c r="AZ168" s="596"/>
      <c r="BA168" s="596"/>
      <c r="BB168" s="596"/>
      <c r="BC168" s="596"/>
      <c r="BD168" s="596"/>
      <c r="BE168" s="596"/>
      <c r="BF168" s="596"/>
      <c r="BG168" s="596"/>
      <c r="BH168" s="596"/>
      <c r="BI168" s="596"/>
      <c r="BJ168" s="596"/>
      <c r="BK168" s="596"/>
      <c r="BL168" s="596"/>
      <c r="BM168" s="596"/>
      <c r="BN168" s="596"/>
      <c r="BO168" s="596"/>
      <c r="BP168" s="596"/>
      <c r="BQ168" s="596"/>
      <c r="BR168" s="596"/>
      <c r="BS168" s="596"/>
      <c r="BT168" s="596"/>
      <c r="BU168" s="596"/>
      <c r="BV168" s="596"/>
      <c r="BW168" s="596"/>
      <c r="BX168" s="596"/>
      <c r="BY168" s="596"/>
      <c r="BZ168" s="596"/>
      <c r="CA168" s="596"/>
      <c r="CB168" s="596"/>
    </row>
    <row r="169" spans="1:80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 spans="1:8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597"/>
      <c r="AJ170" s="597"/>
      <c r="AK170" s="597"/>
      <c r="AL170" s="597"/>
      <c r="AM170" s="597"/>
      <c r="AN170" s="597"/>
      <c r="AO170" s="597"/>
      <c r="AP170" s="597"/>
      <c r="AQ170" s="597"/>
      <c r="AR170" s="597"/>
      <c r="AS170" s="597"/>
      <c r="AT170" s="597"/>
      <c r="AU170" s="597"/>
      <c r="AV170" s="597"/>
      <c r="AW170" s="597"/>
      <c r="AX170" s="597"/>
      <c r="AY170" s="597"/>
      <c r="AZ170" s="597"/>
      <c r="BA170" s="597"/>
      <c r="BB170" s="597"/>
      <c r="BC170" s="597"/>
      <c r="BD170" s="597"/>
      <c r="BE170" s="597"/>
      <c r="BF170" s="597"/>
      <c r="BG170" s="597"/>
      <c r="BH170" s="597"/>
      <c r="BI170" s="597"/>
      <c r="BJ170" s="597"/>
      <c r="BK170" s="597"/>
      <c r="BL170" s="597"/>
      <c r="BM170" s="597"/>
      <c r="BN170" s="597"/>
      <c r="BO170" s="597"/>
      <c r="BP170" s="597"/>
      <c r="BQ170" s="597"/>
      <c r="BR170" s="597"/>
      <c r="BS170" s="597"/>
      <c r="BT170" s="597"/>
      <c r="BU170" s="597"/>
      <c r="BV170" s="597"/>
      <c r="BW170" s="597"/>
      <c r="BX170" s="597"/>
      <c r="BY170" s="597"/>
      <c r="BZ170" s="597"/>
      <c r="CA170" s="597"/>
      <c r="CB170" s="597"/>
    </row>
    <row r="171" spans="1:80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</row>
    <row r="172" spans="1:80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 spans="1:80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</row>
    <row r="174" spans="1:80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</row>
    <row r="175" spans="1:80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</row>
    <row r="176" spans="1:80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</row>
    <row r="177" spans="1:80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</row>
    <row r="178" spans="1:80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555"/>
      <c r="AJ178" s="555"/>
      <c r="AK178" s="555"/>
      <c r="AL178" s="555"/>
      <c r="AM178" s="555"/>
      <c r="AN178" s="555"/>
      <c r="AO178" s="555"/>
      <c r="AP178" s="555"/>
      <c r="AQ178" s="555"/>
      <c r="AR178" s="555"/>
      <c r="AS178" s="555"/>
      <c r="AT178" s="555"/>
      <c r="AU178" s="555"/>
      <c r="AV178" s="555"/>
      <c r="AW178" s="555"/>
      <c r="AX178" s="555"/>
      <c r="AY178" s="555"/>
      <c r="AZ178" s="555"/>
      <c r="BA178" s="555"/>
      <c r="BB178" s="555"/>
      <c r="BC178" s="555"/>
      <c r="BD178" s="555"/>
      <c r="BE178" s="555"/>
      <c r="BF178" s="555"/>
      <c r="BG178" s="555"/>
      <c r="BH178" s="555"/>
      <c r="BI178" s="555"/>
      <c r="BJ178" s="555"/>
      <c r="BK178" s="555"/>
      <c r="BL178" s="555"/>
      <c r="BM178" s="555"/>
      <c r="BN178" s="555"/>
      <c r="BO178" s="555"/>
      <c r="BP178" s="555"/>
      <c r="BQ178" s="555"/>
      <c r="BR178" s="555"/>
      <c r="BS178" s="555"/>
      <c r="BT178" s="555"/>
      <c r="BU178" s="555"/>
      <c r="BV178" s="555"/>
      <c r="BW178" s="555"/>
      <c r="BX178" s="555"/>
      <c r="BY178" s="555"/>
      <c r="BZ178" s="555"/>
      <c r="CA178" s="555"/>
      <c r="CB178" s="555"/>
    </row>
    <row r="179" spans="1:80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</row>
    <row r="180" spans="1: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</row>
    <row r="181" spans="1:80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</row>
    <row r="182" spans="1:80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</row>
    <row r="183" spans="1:80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</row>
    <row r="184" spans="1:80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</row>
    <row r="185" spans="1:80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</row>
    <row r="186" spans="1:80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  <row r="187" spans="1:80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</row>
    <row r="188" spans="1:80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</row>
    <row r="189" spans="1:80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</row>
    <row r="190" spans="1:8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</row>
    <row r="191" spans="1:80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</row>
    <row r="192" spans="1:80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</row>
    <row r="193" spans="1:34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</row>
    <row r="194" spans="1:3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</row>
    <row r="195" spans="1:34" s="558" customFormat="1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</row>
    <row r="196" spans="1:34" s="559" customFormat="1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</row>
    <row r="197" spans="1:34" s="559" customFormat="1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</row>
    <row r="198" spans="1:34" s="559" customFormat="1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</row>
    <row r="199" spans="1:34" s="559" customFormat="1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</row>
    <row r="200" spans="1:34" s="559" customFormat="1" ht="14.25" customHeight="1">
      <c r="A200" s="598"/>
      <c r="B200" s="598"/>
      <c r="C200" s="560"/>
      <c r="D200" s="560"/>
      <c r="E200" s="561"/>
      <c r="F200" s="560"/>
      <c r="G200" s="560"/>
      <c r="H200" s="560"/>
      <c r="I200" s="560"/>
      <c r="J200" s="560"/>
      <c r="K200" s="560"/>
      <c r="L200" s="560"/>
      <c r="M200" s="560"/>
      <c r="N200" s="560"/>
      <c r="O200" s="560"/>
      <c r="P200" s="560"/>
      <c r="Q200" s="598"/>
      <c r="R200" s="599"/>
      <c r="S200" s="598"/>
      <c r="T200" s="598"/>
    </row>
    <row r="201" spans="1:34" ht="14.25" customHeight="1">
      <c r="A201" s="598"/>
      <c r="B201" s="598"/>
    </row>
    <row r="202" spans="1:34" ht="14.25" customHeight="1">
      <c r="A202" s="598"/>
      <c r="B202" s="598"/>
    </row>
    <row r="203" spans="1:34" ht="14.25" customHeight="1">
      <c r="A203" s="598"/>
    </row>
  </sheetData>
  <phoneticPr fontId="56" type="noConversion"/>
  <pageMargins left="0.69930555555555596" right="0.69930555555555596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2652-006B-4A29-AF0A-EBA52F06AF10}">
  <dimension ref="A1:DR455"/>
  <sheetViews>
    <sheetView zoomScale="85" workbookViewId="0">
      <selection activeCell="Q169" sqref="Q169:Q180"/>
    </sheetView>
  </sheetViews>
  <sheetFormatPr defaultColWidth="8.81640625" defaultRowHeight="12.5"/>
  <cols>
    <col min="1" max="1" width="14.453125" customWidth="1"/>
    <col min="2" max="2" width="10.54296875" customWidth="1"/>
    <col min="3" max="3" width="10.81640625" customWidth="1"/>
    <col min="4" max="4" width="12" customWidth="1"/>
    <col min="5" max="5" width="11.1796875" customWidth="1"/>
    <col min="6" max="6" width="11.54296875" customWidth="1"/>
    <col min="7" max="7" width="12.1796875" customWidth="1"/>
    <col min="8" max="8" width="11.453125" customWidth="1"/>
    <col min="9" max="9" width="11.1796875" customWidth="1"/>
    <col min="10" max="10" width="11.453125" customWidth="1"/>
    <col min="11" max="11" width="11.54296875" customWidth="1"/>
    <col min="12" max="12" width="14.54296875" customWidth="1"/>
    <col min="13" max="13" width="11.453125" customWidth="1"/>
    <col min="14" max="14" width="10.453125" customWidth="1"/>
    <col min="15" max="15" width="15.54296875" customWidth="1"/>
    <col min="16" max="16" width="14.453125" customWidth="1"/>
    <col min="17" max="45" width="14.54296875" customWidth="1"/>
    <col min="46" max="61" width="15.81640625" customWidth="1"/>
    <col min="122" max="122" width="9.453125" customWidth="1"/>
  </cols>
  <sheetData>
    <row r="1" spans="3:78">
      <c r="F1" s="472">
        <f>+E4</f>
        <v>1.50931834038037E-2</v>
      </c>
      <c r="G1" s="472">
        <f>+F4</f>
        <v>0</v>
      </c>
      <c r="I1" s="472">
        <f>+Parameters!B19</f>
        <v>0.1</v>
      </c>
      <c r="L1" s="472">
        <f>+Parameters!B21</f>
        <v>3.3E-3</v>
      </c>
      <c r="N1" s="456">
        <f>+F1+G1</f>
        <v>1.50931834038037E-2</v>
      </c>
      <c r="O1" s="456">
        <f>+$L$1+(1-$I$1)*(N1-$L$1)</f>
        <v>1.391386506342333E-2</v>
      </c>
      <c r="P1" s="456">
        <f>+$L$1+(1-$I$1)*(O1-$L$1)</f>
        <v>1.2852478557080996E-2</v>
      </c>
    </row>
    <row r="2" spans="3:78">
      <c r="M2">
        <v>0</v>
      </c>
      <c r="N2">
        <v>1</v>
      </c>
      <c r="O2">
        <v>2</v>
      </c>
      <c r="P2">
        <v>3</v>
      </c>
      <c r="Q2">
        <v>4</v>
      </c>
      <c r="R2">
        <f>+Q2+1</f>
        <v>5</v>
      </c>
      <c r="S2">
        <f t="shared" ref="S2:BT2" si="0">+R2+1</f>
        <v>6</v>
      </c>
      <c r="T2">
        <f t="shared" si="0"/>
        <v>7</v>
      </c>
      <c r="U2">
        <f t="shared" si="0"/>
        <v>8</v>
      </c>
      <c r="V2">
        <f t="shared" si="0"/>
        <v>9</v>
      </c>
      <c r="W2">
        <f t="shared" si="0"/>
        <v>10</v>
      </c>
      <c r="X2">
        <f t="shared" si="0"/>
        <v>11</v>
      </c>
      <c r="Y2">
        <f t="shared" si="0"/>
        <v>12</v>
      </c>
      <c r="Z2">
        <f t="shared" si="0"/>
        <v>13</v>
      </c>
      <c r="AA2">
        <f t="shared" si="0"/>
        <v>14</v>
      </c>
      <c r="AB2">
        <f t="shared" si="0"/>
        <v>15</v>
      </c>
      <c r="AC2">
        <f t="shared" si="0"/>
        <v>16</v>
      </c>
      <c r="AD2">
        <f t="shared" si="0"/>
        <v>17</v>
      </c>
      <c r="AE2">
        <f t="shared" si="0"/>
        <v>18</v>
      </c>
      <c r="AF2">
        <f t="shared" si="0"/>
        <v>19</v>
      </c>
      <c r="AG2">
        <f t="shared" si="0"/>
        <v>20</v>
      </c>
      <c r="AH2">
        <f t="shared" si="0"/>
        <v>21</v>
      </c>
      <c r="AI2">
        <f t="shared" si="0"/>
        <v>22</v>
      </c>
      <c r="AJ2">
        <f t="shared" si="0"/>
        <v>23</v>
      </c>
      <c r="AK2">
        <f t="shared" si="0"/>
        <v>24</v>
      </c>
      <c r="AL2">
        <f t="shared" si="0"/>
        <v>25</v>
      </c>
      <c r="AM2">
        <f t="shared" si="0"/>
        <v>26</v>
      </c>
      <c r="AN2">
        <f t="shared" si="0"/>
        <v>27</v>
      </c>
      <c r="AO2">
        <f t="shared" si="0"/>
        <v>28</v>
      </c>
      <c r="AP2">
        <f t="shared" si="0"/>
        <v>29</v>
      </c>
      <c r="AQ2">
        <f t="shared" si="0"/>
        <v>30</v>
      </c>
      <c r="AR2">
        <f t="shared" si="0"/>
        <v>31</v>
      </c>
      <c r="AS2">
        <f t="shared" si="0"/>
        <v>32</v>
      </c>
      <c r="AT2">
        <f t="shared" si="0"/>
        <v>33</v>
      </c>
      <c r="AU2">
        <f t="shared" si="0"/>
        <v>34</v>
      </c>
      <c r="AV2">
        <f t="shared" si="0"/>
        <v>35</v>
      </c>
      <c r="AW2">
        <f t="shared" si="0"/>
        <v>36</v>
      </c>
      <c r="AX2">
        <f t="shared" si="0"/>
        <v>37</v>
      </c>
      <c r="AY2">
        <f t="shared" si="0"/>
        <v>38</v>
      </c>
      <c r="AZ2">
        <f t="shared" si="0"/>
        <v>39</v>
      </c>
      <c r="BA2">
        <f t="shared" si="0"/>
        <v>40</v>
      </c>
      <c r="BB2">
        <f t="shared" si="0"/>
        <v>41</v>
      </c>
      <c r="BC2">
        <f t="shared" si="0"/>
        <v>42</v>
      </c>
      <c r="BD2">
        <f t="shared" si="0"/>
        <v>43</v>
      </c>
      <c r="BE2">
        <f t="shared" si="0"/>
        <v>44</v>
      </c>
      <c r="BF2">
        <f t="shared" si="0"/>
        <v>45</v>
      </c>
      <c r="BG2">
        <f t="shared" si="0"/>
        <v>46</v>
      </c>
      <c r="BH2">
        <f t="shared" si="0"/>
        <v>47</v>
      </c>
      <c r="BI2">
        <f t="shared" si="0"/>
        <v>48</v>
      </c>
      <c r="BJ2">
        <f t="shared" si="0"/>
        <v>49</v>
      </c>
      <c r="BK2">
        <f t="shared" si="0"/>
        <v>50</v>
      </c>
      <c r="BL2">
        <f t="shared" si="0"/>
        <v>51</v>
      </c>
      <c r="BM2">
        <f t="shared" si="0"/>
        <v>52</v>
      </c>
      <c r="BN2">
        <f t="shared" si="0"/>
        <v>53</v>
      </c>
      <c r="BO2">
        <f t="shared" si="0"/>
        <v>54</v>
      </c>
      <c r="BP2">
        <f t="shared" si="0"/>
        <v>55</v>
      </c>
      <c r="BQ2">
        <f t="shared" si="0"/>
        <v>56</v>
      </c>
      <c r="BR2">
        <f t="shared" si="0"/>
        <v>57</v>
      </c>
      <c r="BS2">
        <f t="shared" si="0"/>
        <v>58</v>
      </c>
      <c r="BT2">
        <f t="shared" si="0"/>
        <v>59</v>
      </c>
      <c r="BU2">
        <v>2005</v>
      </c>
      <c r="BV2">
        <v>2100</v>
      </c>
      <c r="BW2">
        <v>2200</v>
      </c>
      <c r="BX2">
        <v>2300</v>
      </c>
    </row>
    <row r="3" spans="3:78" s="409" customFormat="1">
      <c r="E3" s="409" t="s">
        <v>343</v>
      </c>
      <c r="F3" s="409" t="s">
        <v>344</v>
      </c>
      <c r="G3" s="409" t="s">
        <v>345</v>
      </c>
      <c r="H3" s="409" t="s">
        <v>346</v>
      </c>
      <c r="I3" s="409" t="s">
        <v>347</v>
      </c>
      <c r="J3" s="409" t="s">
        <v>348</v>
      </c>
      <c r="K3" s="409" t="s">
        <v>349</v>
      </c>
      <c r="L3" s="409" t="s">
        <v>350</v>
      </c>
      <c r="M3" s="409">
        <v>2005</v>
      </c>
      <c r="N3" s="409">
        <f>+M3+10</f>
        <v>2015</v>
      </c>
      <c r="O3" s="409">
        <f t="shared" ref="O3:BT3" si="1">+N3+10</f>
        <v>2025</v>
      </c>
      <c r="P3" s="409">
        <f t="shared" si="1"/>
        <v>2035</v>
      </c>
      <c r="Q3" s="409">
        <f t="shared" si="1"/>
        <v>2045</v>
      </c>
      <c r="R3" s="409">
        <f t="shared" si="1"/>
        <v>2055</v>
      </c>
      <c r="S3" s="409">
        <f t="shared" si="1"/>
        <v>2065</v>
      </c>
      <c r="T3" s="409">
        <f t="shared" si="1"/>
        <v>2075</v>
      </c>
      <c r="U3" s="409">
        <f t="shared" si="1"/>
        <v>2085</v>
      </c>
      <c r="V3" s="409">
        <f t="shared" si="1"/>
        <v>2095</v>
      </c>
      <c r="W3" s="409">
        <f t="shared" si="1"/>
        <v>2105</v>
      </c>
      <c r="X3" s="409">
        <f t="shared" si="1"/>
        <v>2115</v>
      </c>
      <c r="Y3" s="409">
        <f t="shared" si="1"/>
        <v>2125</v>
      </c>
      <c r="Z3" s="409">
        <f t="shared" si="1"/>
        <v>2135</v>
      </c>
      <c r="AA3" s="409">
        <f t="shared" si="1"/>
        <v>2145</v>
      </c>
      <c r="AB3" s="409">
        <f t="shared" si="1"/>
        <v>2155</v>
      </c>
      <c r="AC3" s="409">
        <f t="shared" si="1"/>
        <v>2165</v>
      </c>
      <c r="AD3" s="409">
        <f t="shared" si="1"/>
        <v>2175</v>
      </c>
      <c r="AE3" s="409">
        <f t="shared" si="1"/>
        <v>2185</v>
      </c>
      <c r="AF3" s="409">
        <f t="shared" si="1"/>
        <v>2195</v>
      </c>
      <c r="AG3" s="409">
        <f t="shared" si="1"/>
        <v>2205</v>
      </c>
      <c r="AH3" s="481">
        <f t="shared" si="1"/>
        <v>2215</v>
      </c>
      <c r="AI3" s="481">
        <f t="shared" si="1"/>
        <v>2225</v>
      </c>
      <c r="AJ3" s="481">
        <f t="shared" si="1"/>
        <v>2235</v>
      </c>
      <c r="AK3" s="481">
        <f t="shared" si="1"/>
        <v>2245</v>
      </c>
      <c r="AL3" s="481">
        <f t="shared" si="1"/>
        <v>2255</v>
      </c>
      <c r="AM3" s="481">
        <f t="shared" si="1"/>
        <v>2265</v>
      </c>
      <c r="AN3" s="481">
        <f t="shared" si="1"/>
        <v>2275</v>
      </c>
      <c r="AO3" s="481">
        <f t="shared" si="1"/>
        <v>2285</v>
      </c>
      <c r="AP3" s="481">
        <f t="shared" si="1"/>
        <v>2295</v>
      </c>
      <c r="AQ3" s="481">
        <f t="shared" si="1"/>
        <v>2305</v>
      </c>
      <c r="AR3" s="481">
        <f t="shared" si="1"/>
        <v>2315</v>
      </c>
      <c r="AS3" s="481">
        <f t="shared" si="1"/>
        <v>2325</v>
      </c>
      <c r="AT3" s="481">
        <f t="shared" si="1"/>
        <v>2335</v>
      </c>
      <c r="AU3" s="481">
        <f t="shared" si="1"/>
        <v>2345</v>
      </c>
      <c r="AV3" s="481">
        <f t="shared" si="1"/>
        <v>2355</v>
      </c>
      <c r="AW3" s="481">
        <f t="shared" si="1"/>
        <v>2365</v>
      </c>
      <c r="AX3" s="481">
        <f t="shared" si="1"/>
        <v>2375</v>
      </c>
      <c r="AY3" s="481">
        <f t="shared" si="1"/>
        <v>2385</v>
      </c>
      <c r="AZ3" s="481">
        <f t="shared" si="1"/>
        <v>2395</v>
      </c>
      <c r="BA3" s="481">
        <f t="shared" si="1"/>
        <v>2405</v>
      </c>
      <c r="BB3" s="481">
        <f t="shared" si="1"/>
        <v>2415</v>
      </c>
      <c r="BC3" s="481">
        <f t="shared" si="1"/>
        <v>2425</v>
      </c>
      <c r="BD3" s="481">
        <f t="shared" si="1"/>
        <v>2435</v>
      </c>
      <c r="BE3" s="481">
        <f t="shared" si="1"/>
        <v>2445</v>
      </c>
      <c r="BF3" s="481">
        <f t="shared" si="1"/>
        <v>2455</v>
      </c>
      <c r="BG3" s="481">
        <f t="shared" si="1"/>
        <v>2465</v>
      </c>
      <c r="BH3" s="481">
        <f t="shared" si="1"/>
        <v>2475</v>
      </c>
      <c r="BI3" s="481">
        <f t="shared" si="1"/>
        <v>2485</v>
      </c>
      <c r="BJ3" s="481">
        <f t="shared" si="1"/>
        <v>2495</v>
      </c>
      <c r="BK3" s="481">
        <f t="shared" si="1"/>
        <v>2505</v>
      </c>
      <c r="BL3" s="481">
        <f t="shared" si="1"/>
        <v>2515</v>
      </c>
      <c r="BM3" s="481">
        <f t="shared" si="1"/>
        <v>2525</v>
      </c>
      <c r="BN3" s="481">
        <f t="shared" si="1"/>
        <v>2535</v>
      </c>
      <c r="BO3" s="481">
        <f t="shared" si="1"/>
        <v>2545</v>
      </c>
      <c r="BP3" s="481">
        <f t="shared" si="1"/>
        <v>2555</v>
      </c>
      <c r="BQ3" s="481">
        <f t="shared" si="1"/>
        <v>2565</v>
      </c>
      <c r="BR3" s="481">
        <f t="shared" si="1"/>
        <v>2575</v>
      </c>
      <c r="BS3" s="481">
        <f t="shared" si="1"/>
        <v>2585</v>
      </c>
      <c r="BT3" s="481">
        <f t="shared" si="1"/>
        <v>2595</v>
      </c>
    </row>
    <row r="4" spans="3:78">
      <c r="C4" s="409" t="s">
        <v>180</v>
      </c>
      <c r="E4" s="456">
        <f t="shared" ref="E4:E15" si="2">+AVERAGE(E21:F21)</f>
        <v>1.50931834038037E-2</v>
      </c>
      <c r="F4" s="473">
        <f>+Parameters!B24</f>
        <v>0</v>
      </c>
      <c r="G4" s="472">
        <f>+E4+F4</f>
        <v>1.50931834038037E-2</v>
      </c>
      <c r="H4" s="472">
        <f>+G4-L4</f>
        <v>1.1793183403803701E-2</v>
      </c>
      <c r="I4" s="456">
        <f>+I1</f>
        <v>0.1</v>
      </c>
      <c r="J4" s="456"/>
      <c r="L4" s="456">
        <f>+L1</f>
        <v>3.3E-3</v>
      </c>
      <c r="M4" s="477">
        <f>+F108*1000</f>
        <v>41765.909343315296</v>
      </c>
      <c r="N4" s="477">
        <f t="shared" ref="N4:N15" si="3">+M4*EXP(10*(G4))</f>
        <v>48570.30203381709</v>
      </c>
      <c r="O4" s="477">
        <f>+N4*EXP(10*$L4)*EXP(10*$H4*EXP(-$I4*(O$2-1)))</f>
        <v>55852.897883957099</v>
      </c>
      <c r="P4" s="477">
        <f t="shared" ref="P4:BT4" si="4">+O4*EXP(10*$L4)*EXP(10*$H4*EXP(-$I4*(P$2-1)))</f>
        <v>63578.529722563981</v>
      </c>
      <c r="Q4" s="477">
        <f t="shared" si="4"/>
        <v>71710.837142612378</v>
      </c>
      <c r="R4" s="477">
        <f t="shared" si="4"/>
        <v>80213.670402935881</v>
      </c>
      <c r="S4" s="477">
        <f t="shared" si="4"/>
        <v>89052.24565678263</v>
      </c>
      <c r="T4" s="477">
        <f t="shared" si="4"/>
        <v>98194.046783322367</v>
      </c>
      <c r="U4" s="477">
        <f t="shared" si="4"/>
        <v>107609.48622321599</v>
      </c>
      <c r="V4" s="477">
        <f t="shared" si="4"/>
        <v>117272.34848651772</v>
      </c>
      <c r="W4" s="477">
        <f t="shared" si="4"/>
        <v>127160.04631003145</v>
      </c>
      <c r="X4" s="477">
        <f t="shared" si="4"/>
        <v>137253.72186450893</v>
      </c>
      <c r="Y4" s="477">
        <f t="shared" si="4"/>
        <v>147538.2250121847</v>
      </c>
      <c r="Z4" s="477">
        <f t="shared" si="4"/>
        <v>158001.99833598008</v>
      </c>
      <c r="AA4" s="477">
        <f t="shared" si="4"/>
        <v>168636.89527785301</v>
      </c>
      <c r="AB4" s="477">
        <f t="shared" si="4"/>
        <v>179437.95382919771</v>
      </c>
      <c r="AC4" s="477">
        <f t="shared" si="4"/>
        <v>190403.14423697823</v>
      </c>
      <c r="AD4" s="477">
        <f t="shared" si="4"/>
        <v>201533.10540860204</v>
      </c>
      <c r="AE4" s="477">
        <f t="shared" si="4"/>
        <v>212830.88128593692</v>
      </c>
      <c r="AF4" s="477">
        <f t="shared" si="4"/>
        <v>224301.66549871257</v>
      </c>
      <c r="AG4" s="477">
        <f t="shared" si="4"/>
        <v>235952.56012404087</v>
      </c>
      <c r="AH4" s="477">
        <f t="shared" si="4"/>
        <v>247792.3523564795</v>
      </c>
      <c r="AI4" s="477">
        <f t="shared" si="4"/>
        <v>259831.3112926326</v>
      </c>
      <c r="AJ4" s="477">
        <f t="shared" si="4"/>
        <v>272081.00580414565</v>
      </c>
      <c r="AK4" s="477">
        <f t="shared" si="4"/>
        <v>284554.14355730097</v>
      </c>
      <c r="AL4" s="477">
        <f t="shared" si="4"/>
        <v>297264.4305814908</v>
      </c>
      <c r="AM4" s="477">
        <f t="shared" si="4"/>
        <v>310226.45034205745</v>
      </c>
      <c r="AN4" s="477">
        <f t="shared" si="4"/>
        <v>323455.56099060952</v>
      </c>
      <c r="AO4" s="477">
        <f t="shared" si="4"/>
        <v>336967.80930964096</v>
      </c>
      <c r="AP4" s="477">
        <f t="shared" si="4"/>
        <v>350779.85980620567</v>
      </c>
      <c r="AQ4" s="477">
        <f t="shared" si="4"/>
        <v>364908.93741555465</v>
      </c>
      <c r="AR4" s="477">
        <f t="shared" si="4"/>
        <v>379372.78232934856</v>
      </c>
      <c r="AS4" s="477">
        <f t="shared" si="4"/>
        <v>394189.61554817087</v>
      </c>
      <c r="AT4" s="477">
        <f t="shared" si="4"/>
        <v>409378.11386224563</v>
      </c>
      <c r="AU4" s="477">
        <f t="shared" si="4"/>
        <v>424957.39307829383</v>
      </c>
      <c r="AV4" s="477">
        <f t="shared" si="4"/>
        <v>440946.99842762161</v>
      </c>
      <c r="AW4" s="477">
        <f t="shared" si="4"/>
        <v>457366.90120609058</v>
      </c>
      <c r="AX4" s="477">
        <f t="shared" si="4"/>
        <v>474237.50080736261</v>
      </c>
      <c r="AY4" s="477">
        <f t="shared" si="4"/>
        <v>491579.63141469803</v>
      </c>
      <c r="AZ4" s="477">
        <f t="shared" si="4"/>
        <v>509414.57271245163</v>
      </c>
      <c r="BA4" s="477">
        <f t="shared" si="4"/>
        <v>527764.06406571437</v>
      </c>
      <c r="BB4" s="477">
        <f t="shared" si="4"/>
        <v>546650.32169521507</v>
      </c>
      <c r="BC4" s="477">
        <f t="shared" si="4"/>
        <v>566096.05844484898</v>
      </c>
      <c r="BD4" s="477">
        <f t="shared" si="4"/>
        <v>586124.50580147852</v>
      </c>
      <c r="BE4" s="477">
        <f t="shared" si="4"/>
        <v>606759.43788150745</v>
      </c>
      <c r="BF4" s="477">
        <f t="shared" si="4"/>
        <v>628025.19714678824</v>
      </c>
      <c r="BG4" s="477">
        <f t="shared" si="4"/>
        <v>649946.72165432724</v>
      </c>
      <c r="BH4" s="477">
        <f t="shared" si="4"/>
        <v>672549.57368064614</v>
      </c>
      <c r="BI4" s="477">
        <f t="shared" si="4"/>
        <v>695859.96959315101</v>
      </c>
      <c r="BJ4" s="477">
        <f t="shared" si="4"/>
        <v>719904.8108680367</v>
      </c>
      <c r="BK4" s="477">
        <f t="shared" si="4"/>
        <v>744711.71617763722</v>
      </c>
      <c r="BL4" s="477">
        <f t="shared" si="4"/>
        <v>770309.05449021689</v>
      </c>
      <c r="BM4" s="477">
        <f t="shared" si="4"/>
        <v>796725.97914241545</v>
      </c>
      <c r="BN4" s="477">
        <f t="shared" si="4"/>
        <v>823992.46285930544</v>
      </c>
      <c r="BO4" s="477">
        <f t="shared" si="4"/>
        <v>852139.33370963705</v>
      </c>
      <c r="BP4" s="477">
        <f t="shared" si="4"/>
        <v>881198.31199463748</v>
      </c>
      <c r="BQ4" s="477">
        <f t="shared" si="4"/>
        <v>911202.04807797575</v>
      </c>
      <c r="BR4" s="477">
        <f t="shared" si="4"/>
        <v>942184.16117242153</v>
      </c>
      <c r="BS4" s="477">
        <f t="shared" si="4"/>
        <v>974179.27910552616</v>
      </c>
      <c r="BT4" s="477">
        <f t="shared" si="4"/>
        <v>1007223.0790925161</v>
      </c>
      <c r="BU4" s="408">
        <f t="shared" ref="BU4:BU15" si="5">+M4/M$4</f>
        <v>1</v>
      </c>
      <c r="BV4" s="408">
        <f t="shared" ref="BV4:BV15" si="6">+V4/V$4</f>
        <v>1</v>
      </c>
      <c r="BW4" s="408">
        <f t="shared" ref="BW4:BW15" si="7">+AG4/AG$4</f>
        <v>1</v>
      </c>
      <c r="BX4" s="408">
        <f t="shared" ref="BX4:BX15" si="8">+AQ4/AQ$4</f>
        <v>1</v>
      </c>
      <c r="BY4" s="408"/>
      <c r="BZ4" s="409">
        <f t="shared" ref="BZ4:BZ15" si="9">+J4</f>
        <v>0</v>
      </c>
    </row>
    <row r="5" spans="3:78">
      <c r="C5" t="s">
        <v>351</v>
      </c>
      <c r="E5" s="456">
        <f t="shared" si="2"/>
        <v>1.4299541439382661E-2</v>
      </c>
      <c r="F5" s="473">
        <v>2E-3</v>
      </c>
      <c r="G5" s="472">
        <f t="shared" ref="G5:G15" si="10">+E5+F5</f>
        <v>1.6299541439382663E-2</v>
      </c>
      <c r="H5" s="472">
        <f t="shared" ref="H5:H15" si="11">+G5-L5</f>
        <v>1.2999541439382662E-2</v>
      </c>
      <c r="I5" s="456"/>
      <c r="J5" s="478">
        <f>+MAX(J22+Parameters!$B$30,0.1)</f>
        <v>0.9</v>
      </c>
      <c r="K5">
        <f>+Parameters!B20</f>
        <v>0.1</v>
      </c>
      <c r="L5" s="456">
        <f>+L4</f>
        <v>3.3E-3</v>
      </c>
      <c r="M5" s="477">
        <f t="shared" ref="M5:M15" si="12">+F109*1000</f>
        <v>26589.643235803487</v>
      </c>
      <c r="N5" s="477">
        <f t="shared" si="3"/>
        <v>31296.842138945904</v>
      </c>
      <c r="O5" s="477">
        <f t="shared" ref="O5:AD15" si="13">+N5*(O$4/N$4)*(N$4*$J5/N5)^$K5</f>
        <v>37212.316464240219</v>
      </c>
      <c r="P5" s="477">
        <f t="shared" si="13"/>
        <v>43652.7518419915</v>
      </c>
      <c r="Q5" s="477">
        <f t="shared" si="13"/>
        <v>50587.13395028215</v>
      </c>
      <c r="R5" s="477">
        <f t="shared" si="13"/>
        <v>57980.558485101443</v>
      </c>
      <c r="S5" s="477">
        <f t="shared" ref="S5:T7" si="14">+R5*(S$4/R$4)*(R$4*$J5/R5)^$K5</f>
        <v>65796.036252901104</v>
      </c>
      <c r="T5" s="477">
        <f t="shared" si="14"/>
        <v>73996.091292268975</v>
      </c>
      <c r="U5" s="477">
        <f t="shared" ref="U5:BT9" si="15">+T5*(U$4/T$4)*(T$4*$J5/T5)^$K5</f>
        <v>82544.105893191983</v>
      </c>
      <c r="V5" s="477">
        <f t="shared" si="15"/>
        <v>91405.395502125786</v>
      </c>
      <c r="W5" s="477">
        <f t="shared" si="15"/>
        <v>100548.01867523101</v>
      </c>
      <c r="X5" s="477">
        <f t="shared" si="15"/>
        <v>109943.34258578408</v>
      </c>
      <c r="Y5" s="477">
        <f t="shared" si="15"/>
        <v>119566.39391555429</v>
      </c>
      <c r="Z5" s="477">
        <f t="shared" si="15"/>
        <v>129396.02940853609</v>
      </c>
      <c r="AA5" s="477">
        <f t="shared" si="15"/>
        <v>139414.96115856728</v>
      </c>
      <c r="AB5" s="477">
        <f t="shared" si="15"/>
        <v>149609.6699716867</v>
      </c>
      <c r="AC5" s="477">
        <f t="shared" si="15"/>
        <v>159970.23684716958</v>
      </c>
      <c r="AD5" s="477">
        <f t="shared" si="15"/>
        <v>170490.11851096179</v>
      </c>
      <c r="AE5" s="477">
        <f t="shared" si="15"/>
        <v>181165.88856483306</v>
      </c>
      <c r="AF5" s="477">
        <f t="shared" si="15"/>
        <v>191996.96156173231</v>
      </c>
      <c r="AG5" s="477">
        <f t="shared" si="15"/>
        <v>202985.31341764037</v>
      </c>
      <c r="AH5" s="477">
        <f t="shared" si="15"/>
        <v>214135.20814886832</v>
      </c>
      <c r="AI5" s="477">
        <f t="shared" si="15"/>
        <v>225452.93802914245</v>
      </c>
      <c r="AJ5" s="477">
        <f t="shared" si="15"/>
        <v>236946.58188817467</v>
      </c>
      <c r="AK5" s="477">
        <f t="shared" si="15"/>
        <v>248625.78438535557</v>
      </c>
      <c r="AL5" s="477">
        <f t="shared" si="15"/>
        <v>260501.55763365093</v>
      </c>
      <c r="AM5" s="477">
        <f t="shared" si="15"/>
        <v>272586.10545746307</v>
      </c>
      <c r="AN5" s="477">
        <f t="shared" si="15"/>
        <v>284892.66978162184</v>
      </c>
      <c r="AO5" s="477">
        <f t="shared" si="15"/>
        <v>297435.39810828003</v>
      </c>
      <c r="AP5" s="477">
        <f t="shared" si="15"/>
        <v>310229.23069213459</v>
      </c>
      <c r="AQ5" s="477">
        <f t="shared" si="15"/>
        <v>323289.80582716543</v>
      </c>
      <c r="AR5" s="477">
        <f t="shared" si="15"/>
        <v>336633.38157244941</v>
      </c>
      <c r="AS5" s="477">
        <f t="shared" si="15"/>
        <v>350276.7722399715</v>
      </c>
      <c r="AT5" s="477">
        <f t="shared" si="15"/>
        <v>364237.29801931547</v>
      </c>
      <c r="AU5" s="477">
        <f t="shared" si="15"/>
        <v>378532.74620362162</v>
      </c>
      <c r="AV5" s="477">
        <f t="shared" si="15"/>
        <v>393181.34259369998</v>
      </c>
      <c r="AW5" s="477">
        <f t="shared" si="15"/>
        <v>408201.73178181518</v>
      </c>
      <c r="AX5" s="477">
        <f t="shared" si="15"/>
        <v>423612.9651454995</v>
      </c>
      <c r="AY5" s="477">
        <f t="shared" si="15"/>
        <v>439434.49550922657</v>
      </c>
      <c r="AZ5" s="477">
        <f t="shared" si="15"/>
        <v>455686.17755412223</v>
      </c>
      <c r="BA5" s="477">
        <f t="shared" si="15"/>
        <v>472388.27317069191</v>
      </c>
      <c r="BB5" s="477">
        <f t="shared" si="15"/>
        <v>489561.46105543553</v>
      </c>
      <c r="BC5" s="477">
        <f t="shared" si="15"/>
        <v>507226.84994855546</v>
      </c>
      <c r="BD5" s="477">
        <f t="shared" si="15"/>
        <v>525405.99499664607</v>
      </c>
      <c r="BE5" s="477">
        <f t="shared" si="15"/>
        <v>544120.91680152866</v>
      </c>
      <c r="BF5" s="477">
        <f t="shared" si="15"/>
        <v>563394.12278475647</v>
      </c>
      <c r="BG5" s="477">
        <f t="shared" si="15"/>
        <v>583248.63055739505</v>
      </c>
      <c r="BH5" s="477">
        <f t="shared" si="15"/>
        <v>603707.99303718843</v>
      </c>
      <c r="BI5" s="477">
        <f t="shared" si="15"/>
        <v>624796.32510087802</v>
      </c>
      <c r="BJ5" s="477">
        <f t="shared" si="15"/>
        <v>646538.33159898233</v>
      </c>
      <c r="BK5" s="477">
        <f t="shared" si="15"/>
        <v>668959.33659445972</v>
      </c>
      <c r="BL5" s="477">
        <f t="shared" si="15"/>
        <v>692085.31371600658</v>
      </c>
      <c r="BM5" s="477">
        <f t="shared" si="15"/>
        <v>715942.91754191159</v>
      </c>
      <c r="BN5" s="477">
        <f t="shared" si="15"/>
        <v>740559.515951904</v>
      </c>
      <c r="BO5" s="477">
        <f t="shared" si="15"/>
        <v>765963.22340282612</v>
      </c>
      <c r="BP5" s="477">
        <f t="shared" si="15"/>
        <v>792182.9350996227</v>
      </c>
      <c r="BQ5" s="477">
        <f t="shared" si="15"/>
        <v>819248.36204650125</v>
      </c>
      <c r="BR5" s="477">
        <f t="shared" si="15"/>
        <v>847190.06697447668</v>
      </c>
      <c r="BS5" s="477">
        <f t="shared" si="15"/>
        <v>876039.50115119305</v>
      </c>
      <c r="BT5" s="477">
        <f t="shared" si="15"/>
        <v>905829.04208716122</v>
      </c>
      <c r="BU5" s="408">
        <f t="shared" si="5"/>
        <v>0.63663508478258968</v>
      </c>
      <c r="BV5" s="408">
        <f t="shared" si="6"/>
        <v>0.77942837064130477</v>
      </c>
      <c r="BW5" s="408">
        <f t="shared" si="7"/>
        <v>0.86028019069142736</v>
      </c>
      <c r="BX5" s="408">
        <f t="shared" si="8"/>
        <v>0.88594652714413025</v>
      </c>
      <c r="BY5" s="408"/>
      <c r="BZ5" s="408">
        <f t="shared" si="9"/>
        <v>0.9</v>
      </c>
    </row>
    <row r="6" spans="3:78">
      <c r="C6" t="s">
        <v>182</v>
      </c>
      <c r="E6" s="456">
        <f t="shared" si="2"/>
        <v>1.0784143099648216E-2</v>
      </c>
      <c r="F6" s="473">
        <v>3.0000000000000001E-3</v>
      </c>
      <c r="G6" s="472">
        <f t="shared" si="10"/>
        <v>1.3784143099648215E-2</v>
      </c>
      <c r="H6" s="472">
        <f t="shared" si="11"/>
        <v>1.0484143099648215E-2</v>
      </c>
      <c r="I6" s="456"/>
      <c r="J6" s="478">
        <v>0.9</v>
      </c>
      <c r="K6">
        <f t="shared" ref="K6:K15" si="16">+K5</f>
        <v>0.1</v>
      </c>
      <c r="L6" s="456">
        <f t="shared" ref="L6:L15" si="17">+L5</f>
        <v>3.3E-3</v>
      </c>
      <c r="M6" s="477">
        <f t="shared" si="12"/>
        <v>30290.310044833575</v>
      </c>
      <c r="N6" s="477">
        <f t="shared" si="3"/>
        <v>34767.021932553835</v>
      </c>
      <c r="O6" s="477">
        <f t="shared" si="13"/>
        <v>40905.996860778672</v>
      </c>
      <c r="P6" s="477">
        <f t="shared" si="13"/>
        <v>47533.727712201755</v>
      </c>
      <c r="Q6" s="477">
        <f t="shared" si="13"/>
        <v>54617.434637022765</v>
      </c>
      <c r="R6" s="477">
        <f t="shared" si="13"/>
        <v>62121.866329451979</v>
      </c>
      <c r="S6" s="477">
        <f t="shared" si="14"/>
        <v>70010.893722630048</v>
      </c>
      <c r="T6" s="477">
        <f t="shared" si="14"/>
        <v>78248.871144685123</v>
      </c>
      <c r="U6" s="477">
        <f t="shared" si="15"/>
        <v>86801.741586476943</v>
      </c>
      <c r="V6" s="477">
        <f t="shared" si="15"/>
        <v>95637.885660962987</v>
      </c>
      <c r="W6" s="477">
        <f t="shared" si="15"/>
        <v>104728.7301895944</v>
      </c>
      <c r="X6" s="477">
        <f t="shared" si="15"/>
        <v>114049.14274872493</v>
      </c>
      <c r="Y6" s="477">
        <f t="shared" si="15"/>
        <v>123577.64396593349</v>
      </c>
      <c r="Z6" s="477">
        <f t="shared" si="15"/>
        <v>133296.47102075809</v>
      </c>
      <c r="AA6" s="477">
        <f t="shared" si="15"/>
        <v>143191.5247787266</v>
      </c>
      <c r="AB6" s="477">
        <f t="shared" si="15"/>
        <v>153252.23022803772</v>
      </c>
      <c r="AC6" s="477">
        <f t="shared" si="15"/>
        <v>163471.33616325184</v>
      </c>
      <c r="AD6" s="477">
        <f t="shared" si="15"/>
        <v>173844.6759468352</v>
      </c>
      <c r="AE6" s="477">
        <f t="shared" si="15"/>
        <v>184370.90708132699</v>
      </c>
      <c r="AF6" s="477">
        <f t="shared" si="15"/>
        <v>195051.24350240798</v>
      </c>
      <c r="AG6" s="477">
        <f t="shared" si="15"/>
        <v>205889.19110433428</v>
      </c>
      <c r="AH6" s="477">
        <f t="shared" si="15"/>
        <v>216890.29409999377</v>
      </c>
      <c r="AI6" s="477">
        <f t="shared" si="15"/>
        <v>228061.89740752877</v>
      </c>
      <c r="AJ6" s="477">
        <f t="shared" si="15"/>
        <v>239412.92831716916</v>
      </c>
      <c r="AK6" s="477">
        <f t="shared" si="15"/>
        <v>250953.69917801558</v>
      </c>
      <c r="AL6" s="477">
        <f t="shared" si="15"/>
        <v>262695.73169777915</v>
      </c>
      <c r="AM6" s="477">
        <f t="shared" si="15"/>
        <v>274651.60260957229</v>
      </c>
      <c r="AN6" s="477">
        <f t="shared" si="15"/>
        <v>286834.80987206212</v>
      </c>
      <c r="AO6" s="477">
        <f t="shared" si="15"/>
        <v>299259.65818128065</v>
      </c>
      <c r="AP6" s="477">
        <f t="shared" si="15"/>
        <v>311941.16233943624</v>
      </c>
      <c r="AQ6" s="477">
        <f t="shared" si="15"/>
        <v>324894.96691040945</v>
      </c>
      <c r="AR6" s="477">
        <f t="shared" si="15"/>
        <v>338137.28056218824</v>
      </c>
      <c r="AS6" s="477">
        <f t="shared" si="15"/>
        <v>351684.82352829969</v>
      </c>
      <c r="AT6" s="477">
        <f t="shared" si="15"/>
        <v>365554.78669366363</v>
      </c>
      <c r="AU6" s="477">
        <f t="shared" si="15"/>
        <v>379764.80091005523</v>
      </c>
      <c r="AV6" s="477">
        <f t="shared" si="15"/>
        <v>394332.91526107461</v>
      </c>
      <c r="AW6" s="477">
        <f t="shared" si="15"/>
        <v>409277.58311777789</v>
      </c>
      <c r="AX6" s="477">
        <f t="shared" si="15"/>
        <v>424617.65494788653</v>
      </c>
      <c r="AY6" s="477">
        <f t="shared" si="15"/>
        <v>440372.37695961969</v>
      </c>
      <c r="AZ6" s="477">
        <f t="shared" si="15"/>
        <v>456561.39477297</v>
      </c>
      <c r="BA6" s="477">
        <f t="shared" si="15"/>
        <v>473204.76141502219</v>
      </c>
      <c r="BB6" s="477">
        <f t="shared" si="15"/>
        <v>490322.94903085259</v>
      </c>
      <c r="BC6" s="477">
        <f t="shared" si="15"/>
        <v>507936.8637873609</v>
      </c>
      <c r="BD6" s="477">
        <f t="shared" si="15"/>
        <v>526067.86352420249</v>
      </c>
      <c r="BE6" s="477">
        <f t="shared" si="15"/>
        <v>544737.77777417842</v>
      </c>
      <c r="BF6" s="477">
        <f t="shared" si="15"/>
        <v>563968.92983556283</v>
      </c>
      <c r="BG6" s="477">
        <f t="shared" si="15"/>
        <v>583784.16063153103</v>
      </c>
      <c r="BH6" s="477">
        <f t="shared" si="15"/>
        <v>604206.8541377947</v>
      </c>
      <c r="BI6" s="477">
        <f t="shared" si="15"/>
        <v>625260.96419942076</v>
      </c>
      <c r="BJ6" s="477">
        <f t="shared" si="15"/>
        <v>646971.04259229894</v>
      </c>
      <c r="BK6" s="477">
        <f t="shared" si="15"/>
        <v>669362.26821442915</v>
      </c>
      <c r="BL6" s="477">
        <f t="shared" si="15"/>
        <v>692460.47731773811</v>
      </c>
      <c r="BM6" s="477">
        <f t="shared" si="15"/>
        <v>716292.19471302174</v>
      </c>
      <c r="BN6" s="477">
        <f t="shared" si="15"/>
        <v>740884.66589932865</v>
      </c>
      <c r="BO6" s="477">
        <f t="shared" si="15"/>
        <v>766265.89008509798</v>
      </c>
      <c r="BP6" s="477">
        <f t="shared" si="15"/>
        <v>792464.65408199676</v>
      </c>
      <c r="BQ6" s="477">
        <f t="shared" si="15"/>
        <v>819510.56706403766</v>
      </c>
      <c r="BR6" s="477">
        <f t="shared" si="15"/>
        <v>847434.09619446972</v>
      </c>
      <c r="BS6" s="477">
        <f t="shared" si="15"/>
        <v>876266.60313138738</v>
      </c>
      <c r="BT6" s="477">
        <f t="shared" si="15"/>
        <v>906040.38143023022</v>
      </c>
      <c r="BU6" s="408">
        <f t="shared" si="5"/>
        <v>0.72524004675314435</v>
      </c>
      <c r="BV6" s="408">
        <f t="shared" si="6"/>
        <v>0.81551948856859513</v>
      </c>
      <c r="BW6" s="408">
        <f t="shared" si="7"/>
        <v>0.87258723107771241</v>
      </c>
      <c r="BX6" s="408">
        <f t="shared" si="8"/>
        <v>0.89034532618317952</v>
      </c>
      <c r="BY6" s="408"/>
      <c r="BZ6" s="408">
        <f t="shared" si="9"/>
        <v>0.9</v>
      </c>
    </row>
    <row r="7" spans="3:78">
      <c r="C7" t="s">
        <v>183</v>
      </c>
      <c r="E7" s="456">
        <f t="shared" si="2"/>
        <v>4.0982312872819796E-2</v>
      </c>
      <c r="F7" s="473">
        <v>-1.4999999999999999E-2</v>
      </c>
      <c r="G7" s="472">
        <f t="shared" si="10"/>
        <v>2.5982312872819796E-2</v>
      </c>
      <c r="H7" s="472">
        <f t="shared" si="11"/>
        <v>2.2682312872819795E-2</v>
      </c>
      <c r="I7" s="456"/>
      <c r="J7" s="478">
        <v>0.6</v>
      </c>
      <c r="K7">
        <f t="shared" si="16"/>
        <v>0.1</v>
      </c>
      <c r="L7" s="456">
        <f t="shared" si="17"/>
        <v>3.3E-3</v>
      </c>
      <c r="M7" s="477">
        <f t="shared" si="12"/>
        <v>11861.38103261481</v>
      </c>
      <c r="N7" s="477">
        <f t="shared" si="3"/>
        <v>15380.661292886605</v>
      </c>
      <c r="O7" s="477">
        <f t="shared" si="13"/>
        <v>18854.048500695229</v>
      </c>
      <c r="P7" s="477">
        <f t="shared" si="13"/>
        <v>22732.574523454758</v>
      </c>
      <c r="Q7" s="477">
        <f t="shared" si="13"/>
        <v>27002.516876717957</v>
      </c>
      <c r="R7" s="477">
        <f t="shared" si="13"/>
        <v>31644.702898665433</v>
      </c>
      <c r="S7" s="477">
        <f t="shared" si="14"/>
        <v>36635.942674178084</v>
      </c>
      <c r="T7" s="477">
        <f t="shared" si="14"/>
        <v>41950.440861178213</v>
      </c>
      <c r="U7" s="477">
        <f t="shared" si="15"/>
        <v>47561.10284852863</v>
      </c>
      <c r="V7" s="477">
        <f t="shared" si="15"/>
        <v>53440.679328815255</v>
      </c>
      <c r="W7" s="477">
        <f t="shared" si="15"/>
        <v>59562.71909097155</v>
      </c>
      <c r="X7" s="477">
        <f t="shared" si="15"/>
        <v>65902.320848461168</v>
      </c>
      <c r="Y7" s="477">
        <f t="shared" si="15"/>
        <v>72436.690618508932</v>
      </c>
      <c r="Z7" s="477">
        <f t="shared" si="15"/>
        <v>79145.521769210056</v>
      </c>
      <c r="AA7" s="477">
        <f t="shared" si="15"/>
        <v>86011.221043679936</v>
      </c>
      <c r="AB7" s="477">
        <f t="shared" si="15"/>
        <v>93019.006554587177</v>
      </c>
      <c r="AC7" s="477">
        <f t="shared" si="15"/>
        <v>100156.903845532</v>
      </c>
      <c r="AD7" s="477">
        <f t="shared" si="15"/>
        <v>107415.66447836054</v>
      </c>
      <c r="AE7" s="477">
        <f t="shared" si="15"/>
        <v>114788.6289257052</v>
      </c>
      <c r="AF7" s="477">
        <f t="shared" si="15"/>
        <v>122271.55236504266</v>
      </c>
      <c r="AG7" s="477">
        <f t="shared" si="15"/>
        <v>129862.40867302068</v>
      </c>
      <c r="AH7" s="477">
        <f t="shared" si="15"/>
        <v>137561.1847660027</v>
      </c>
      <c r="AI7" s="477">
        <f t="shared" si="15"/>
        <v>145369.67458066504</v>
      </c>
      <c r="AJ7" s="477">
        <f t="shared" si="15"/>
        <v>153291.27951549352</v>
      </c>
      <c r="AK7" s="477">
        <f t="shared" si="15"/>
        <v>161330.82008394846</v>
      </c>
      <c r="AL7" s="477">
        <f t="shared" si="15"/>
        <v>169494.36185075837</v>
      </c>
      <c r="AM7" s="477">
        <f t="shared" si="15"/>
        <v>177789.05740063646</v>
      </c>
      <c r="AN7" s="477">
        <f t="shared" si="15"/>
        <v>186223.00507912048</v>
      </c>
      <c r="AO7" s="477">
        <f t="shared" si="15"/>
        <v>194805.1244999519</v>
      </c>
      <c r="AP7" s="477">
        <f t="shared" si="15"/>
        <v>203545.04828522212</v>
      </c>
      <c r="AQ7" s="477">
        <f t="shared" si="15"/>
        <v>212453.02914998709</v>
      </c>
      <c r="AR7" s="477">
        <f t="shared" si="15"/>
        <v>221539.86122398745</v>
      </c>
      <c r="AS7" s="477">
        <f t="shared" si="15"/>
        <v>230816.81438702275</v>
      </c>
      <c r="AT7" s="477">
        <f t="shared" si="15"/>
        <v>240295.58035452827</v>
      </c>
      <c r="AU7" s="477">
        <f t="shared" si="15"/>
        <v>249988.22926429426</v>
      </c>
      <c r="AV7" s="477">
        <f t="shared" si="15"/>
        <v>259907.17556690375</v>
      </c>
      <c r="AW7" s="477">
        <f t="shared" si="15"/>
        <v>270065.15209810052</v>
      </c>
      <c r="AX7" s="477">
        <f t="shared" si="15"/>
        <v>280475.19130091468</v>
      </c>
      <c r="AY7" s="477">
        <f t="shared" si="15"/>
        <v>291150.61266157374</v>
      </c>
      <c r="AZ7" s="477">
        <f t="shared" si="15"/>
        <v>302105.01552071818</v>
      </c>
      <c r="BA7" s="477">
        <f t="shared" si="15"/>
        <v>313352.27651653677</v>
      </c>
      <c r="BB7" s="477">
        <f t="shared" si="15"/>
        <v>324906.55100673047</v>
      </c>
      <c r="BC7" s="477">
        <f t="shared" si="15"/>
        <v>336782.27790021175</v>
      </c>
      <c r="BD7" s="477">
        <f t="shared" si="15"/>
        <v>348994.18740637298</v>
      </c>
      <c r="BE7" s="477">
        <f t="shared" si="15"/>
        <v>361557.31127931044</v>
      </c>
      <c r="BF7" s="477">
        <f t="shared" si="15"/>
        <v>374486.99519663776</v>
      </c>
      <c r="BG7" s="477">
        <f t="shared" si="15"/>
        <v>387798.91296774469</v>
      </c>
      <c r="BH7" s="477">
        <f t="shared" si="15"/>
        <v>401509.08231499838</v>
      </c>
      <c r="BI7" s="477">
        <f t="shared" si="15"/>
        <v>415633.88201395079</v>
      </c>
      <c r="BJ7" s="477">
        <f t="shared" si="15"/>
        <v>430190.07021568203</v>
      </c>
      <c r="BK7" s="477">
        <f t="shared" si="15"/>
        <v>445194.80380651902</v>
      </c>
      <c r="BL7" s="477">
        <f t="shared" si="15"/>
        <v>460665.65868807939</v>
      </c>
      <c r="BM7" s="477">
        <f t="shared" si="15"/>
        <v>476620.65088442416</v>
      </c>
      <c r="BN7" s="477">
        <f t="shared" si="15"/>
        <v>493078.25840352383</v>
      </c>
      <c r="BO7" s="477">
        <f t="shared" si="15"/>
        <v>510057.44379770826</v>
      </c>
      <c r="BP7" s="477">
        <f t="shared" si="15"/>
        <v>527577.67738266184</v>
      </c>
      <c r="BQ7" s="477">
        <f t="shared" si="15"/>
        <v>545658.96108720615</v>
      </c>
      <c r="BR7" s="477">
        <f t="shared" si="15"/>
        <v>564321.85291689145</v>
      </c>
      <c r="BS7" s="477">
        <f t="shared" si="15"/>
        <v>583587.49202357093</v>
      </c>
      <c r="BT7" s="477">
        <f t="shared" si="15"/>
        <v>603477.62438089994</v>
      </c>
      <c r="BU7" s="408">
        <f t="shared" si="5"/>
        <v>0.28399671452414443</v>
      </c>
      <c r="BV7" s="408">
        <f t="shared" si="6"/>
        <v>0.45569718709060469</v>
      </c>
      <c r="BW7" s="408">
        <f t="shared" si="7"/>
        <v>0.55037507795953422</v>
      </c>
      <c r="BX7" s="408">
        <f t="shared" si="8"/>
        <v>0.5822083467033522</v>
      </c>
      <c r="BY7" s="408"/>
      <c r="BZ7" s="408">
        <f t="shared" si="9"/>
        <v>0.6</v>
      </c>
    </row>
    <row r="8" spans="3:78">
      <c r="C8" t="s">
        <v>352</v>
      </c>
      <c r="E8" s="456">
        <f t="shared" si="2"/>
        <v>3.9698219696993955E-2</v>
      </c>
      <c r="F8" s="473">
        <v>-1.4999999999999999E-2</v>
      </c>
      <c r="G8" s="472">
        <f t="shared" si="10"/>
        <v>2.4698219696993956E-2</v>
      </c>
      <c r="H8" s="472">
        <f t="shared" si="11"/>
        <v>2.1398219696993955E-2</v>
      </c>
      <c r="I8" s="456"/>
      <c r="J8" s="478">
        <f>+MAX(J25+Parameters!$B$30,0.1)</f>
        <v>0.6</v>
      </c>
      <c r="K8">
        <f t="shared" si="16"/>
        <v>0.1</v>
      </c>
      <c r="L8" s="456">
        <f t="shared" si="17"/>
        <v>3.3E-3</v>
      </c>
      <c r="M8" s="477">
        <f t="shared" si="12"/>
        <v>5177.1339910445849</v>
      </c>
      <c r="N8" s="477">
        <f t="shared" si="3"/>
        <v>6627.5408080311499</v>
      </c>
      <c r="O8" s="477">
        <f t="shared" si="13"/>
        <v>8837.8022917655926</v>
      </c>
      <c r="P8" s="477">
        <f t="shared" si="13"/>
        <v>11494.612077896747</v>
      </c>
      <c r="Q8" s="477">
        <f t="shared" si="13"/>
        <v>14617.239819608056</v>
      </c>
      <c r="R8" s="477">
        <f t="shared" si="13"/>
        <v>18214.448918417282</v>
      </c>
      <c r="S8" s="477">
        <f t="shared" si="13"/>
        <v>22284.909922136056</v>
      </c>
      <c r="T8" s="477">
        <f t="shared" si="13"/>
        <v>26818.204009637415</v>
      </c>
      <c r="U8" s="477">
        <f t="shared" si="13"/>
        <v>31796.239630684075</v>
      </c>
      <c r="V8" s="477">
        <f t="shared" si="13"/>
        <v>37194.903008566056</v>
      </c>
      <c r="W8" s="477">
        <f t="shared" si="13"/>
        <v>42985.781796245283</v>
      </c>
      <c r="X8" s="477">
        <f t="shared" si="13"/>
        <v>49137.832106883048</v>
      </c>
      <c r="Y8" s="477">
        <f t="shared" si="13"/>
        <v>55618.894867456409</v>
      </c>
      <c r="Z8" s="477">
        <f t="shared" si="13"/>
        <v>62397.002306586131</v>
      </c>
      <c r="AA8" s="477">
        <f t="shared" si="13"/>
        <v>69441.445780736118</v>
      </c>
      <c r="AB8" s="477">
        <f t="shared" si="13"/>
        <v>76723.600277605728</v>
      </c>
      <c r="AC8" s="477">
        <f t="shared" si="13"/>
        <v>84217.518400361805</v>
      </c>
      <c r="AD8" s="477">
        <f t="shared" si="13"/>
        <v>91900.317926650067</v>
      </c>
      <c r="AE8" s="477">
        <f t="shared" si="15"/>
        <v>99752.393143150402</v>
      </c>
      <c r="AF8" s="477">
        <f t="shared" si="15"/>
        <v>107757.48225506009</v>
      </c>
      <c r="AG8" s="477">
        <f t="shared" si="15"/>
        <v>115902.62241186015</v>
      </c>
      <c r="AH8" s="477">
        <f t="shared" si="15"/>
        <v>124178.02128483872</v>
      </c>
      <c r="AI8" s="477">
        <f t="shared" si="15"/>
        <v>132576.87049178864</v>
      </c>
      <c r="AJ8" s="477">
        <f t="shared" si="15"/>
        <v>141095.12210092426</v>
      </c>
      <c r="AK8" s="477">
        <f t="shared" si="15"/>
        <v>149731.24538584662</v>
      </c>
      <c r="AL8" s="477">
        <f t="shared" si="15"/>
        <v>158485.97721935986</v>
      </c>
      <c r="AM8" s="477">
        <f t="shared" si="15"/>
        <v>167362.07613998975</v>
      </c>
      <c r="AN8" s="477">
        <f t="shared" si="15"/>
        <v>176364.08726820312</v>
      </c>
      <c r="AO8" s="477">
        <f t="shared" si="15"/>
        <v>185498.12289727511</v>
      </c>
      <c r="AP8" s="477">
        <f t="shared" si="15"/>
        <v>194771.66170682581</v>
      </c>
      <c r="AQ8" s="477">
        <f t="shared" si="15"/>
        <v>204193.36809460478</v>
      </c>
      <c r="AR8" s="477">
        <f t="shared" si="15"/>
        <v>213772.93203423178</v>
      </c>
      <c r="AS8" s="477">
        <f t="shared" si="15"/>
        <v>223520.92908188698</v>
      </c>
      <c r="AT8" s="477">
        <f t="shared" si="15"/>
        <v>233448.69961530238</v>
      </c>
      <c r="AU8" s="477">
        <f t="shared" si="15"/>
        <v>243568.24604175205</v>
      </c>
      <c r="AV8" s="477">
        <f t="shared" si="15"/>
        <v>253892.14651314521</v>
      </c>
      <c r="AW8" s="477">
        <f t="shared" si="15"/>
        <v>264433.48359825456</v>
      </c>
      <c r="AX8" s="477">
        <f t="shared" si="15"/>
        <v>275205.78635396797</v>
      </c>
      <c r="AY8" s="477">
        <f t="shared" si="15"/>
        <v>286222.98428492033</v>
      </c>
      <c r="AZ8" s="477">
        <f t="shared" si="15"/>
        <v>297499.37176501798</v>
      </c>
      <c r="BA8" s="477">
        <f t="shared" si="15"/>
        <v>309049.58160081529</v>
      </c>
      <c r="BB8" s="477">
        <f t="shared" si="15"/>
        <v>320888.5665347444</v>
      </c>
      <c r="BC8" s="477">
        <f t="shared" si="15"/>
        <v>333031.58760810579</v>
      </c>
      <c r="BD8" s="477">
        <f t="shared" si="15"/>
        <v>345494.20842408005</v>
      </c>
      <c r="BE8" s="477">
        <f t="shared" si="15"/>
        <v>358292.29446620814</v>
      </c>
      <c r="BF8" s="477">
        <f t="shared" si="15"/>
        <v>371442.01673552545</v>
      </c>
      <c r="BG8" s="477">
        <f t="shared" si="15"/>
        <v>384959.85906855814</v>
      </c>
      <c r="BH8" s="477">
        <f t="shared" si="15"/>
        <v>398862.62858814379</v>
      </c>
      <c r="BI8" s="477">
        <f t="shared" si="15"/>
        <v>413167.46881947137</v>
      </c>
      <c r="BJ8" s="477">
        <f t="shared" si="15"/>
        <v>427891.87507515372</v>
      </c>
      <c r="BK8" s="477">
        <f t="shared" si="15"/>
        <v>443053.71177605027</v>
      </c>
      <c r="BL8" s="477">
        <f t="shared" si="15"/>
        <v>458671.23142959998</v>
      </c>
      <c r="BM8" s="477">
        <f t="shared" si="15"/>
        <v>474763.09503530985</v>
      </c>
      <c r="BN8" s="477">
        <f t="shared" si="15"/>
        <v>491348.39372848545</v>
      </c>
      <c r="BO8" s="477">
        <f t="shared" si="15"/>
        <v>508446.67150901078</v>
      </c>
      <c r="BP8" s="477">
        <f t="shared" si="15"/>
        <v>526077.94893263688</v>
      </c>
      <c r="BQ8" s="477">
        <f t="shared" si="15"/>
        <v>544262.74766846909</v>
      </c>
      <c r="BR8" s="477">
        <f t="shared" si="15"/>
        <v>563022.1158487146</v>
      </c>
      <c r="BS8" s="477">
        <f t="shared" si="15"/>
        <v>582377.6541557773</v>
      </c>
      <c r="BT8" s="477">
        <f t="shared" si="15"/>
        <v>602351.54260794574</v>
      </c>
      <c r="BU8" s="408">
        <f t="shared" si="5"/>
        <v>0.12395597444050847</v>
      </c>
      <c r="BV8" s="408">
        <f t="shared" si="6"/>
        <v>0.31716686404418848</v>
      </c>
      <c r="BW8" s="408">
        <f t="shared" si="7"/>
        <v>0.49121154841858822</v>
      </c>
      <c r="BX8" s="408">
        <f t="shared" si="8"/>
        <v>0.55957349124083366</v>
      </c>
      <c r="BY8" s="408"/>
      <c r="BZ8" s="408">
        <f t="shared" si="9"/>
        <v>0.6</v>
      </c>
    </row>
    <row r="9" spans="3:78">
      <c r="C9" t="s">
        <v>185</v>
      </c>
      <c r="E9" s="456">
        <f t="shared" si="2"/>
        <v>8.1398792147585844E-2</v>
      </c>
      <c r="F9" s="473">
        <v>-0.01</v>
      </c>
      <c r="G9" s="472">
        <f t="shared" si="10"/>
        <v>7.1398792147585849E-2</v>
      </c>
      <c r="H9" s="472">
        <f t="shared" si="11"/>
        <v>6.8098792147585852E-2</v>
      </c>
      <c r="I9" s="456"/>
      <c r="J9" s="478">
        <v>0.6</v>
      </c>
      <c r="K9">
        <f t="shared" si="16"/>
        <v>0.1</v>
      </c>
      <c r="L9" s="456">
        <f t="shared" si="17"/>
        <v>3.3E-3</v>
      </c>
      <c r="M9" s="477">
        <f t="shared" si="12"/>
        <v>4088.3347969448068</v>
      </c>
      <c r="N9" s="477">
        <f t="shared" si="3"/>
        <v>8348.8655596682911</v>
      </c>
      <c r="O9" s="477">
        <f t="shared" si="13"/>
        <v>10879.071557400066</v>
      </c>
      <c r="P9" s="477">
        <f t="shared" si="13"/>
        <v>13858.52838110538</v>
      </c>
      <c r="Q9" s="477">
        <f t="shared" si="13"/>
        <v>17296.804989469292</v>
      </c>
      <c r="R9" s="477">
        <f t="shared" si="13"/>
        <v>21193.686268753871</v>
      </c>
      <c r="S9" s="477">
        <f t="shared" si="13"/>
        <v>25540.08283588132</v>
      </c>
      <c r="T9" s="477">
        <f t="shared" si="13"/>
        <v>30319.355614365202</v>
      </c>
      <c r="U9" s="477">
        <f t="shared" si="13"/>
        <v>35508.882953432927</v>
      </c>
      <c r="V9" s="477">
        <f t="shared" si="13"/>
        <v>41081.713986334777</v>
      </c>
      <c r="W9" s="477">
        <f t="shared" si="13"/>
        <v>47008.180479098242</v>
      </c>
      <c r="X9" s="477">
        <f t="shared" si="13"/>
        <v>53257.373273218356</v>
      </c>
      <c r="Y9" s="477">
        <f t="shared" si="13"/>
        <v>59798.422976075373</v>
      </c>
      <c r="Z9" s="477">
        <f t="shared" si="13"/>
        <v>66601.554158886836</v>
      </c>
      <c r="AA9" s="477">
        <f t="shared" si="13"/>
        <v>73638.906100858148</v>
      </c>
      <c r="AB9" s="477">
        <f t="shared" si="13"/>
        <v>80885.130545374108</v>
      </c>
      <c r="AC9" s="477">
        <f t="shared" si="13"/>
        <v>88317.788396360047</v>
      </c>
      <c r="AD9" s="477">
        <f t="shared" si="13"/>
        <v>95917.573680194851</v>
      </c>
      <c r="AE9" s="477">
        <f t="shared" si="15"/>
        <v>103668.39553676898</v>
      </c>
      <c r="AF9" s="477">
        <f t="shared" si="15"/>
        <v>111557.34858621066</v>
      </c>
      <c r="AG9" s="477">
        <f t="shared" si="15"/>
        <v>119574.59972471252</v>
      </c>
      <c r="AH9" s="477">
        <f t="shared" si="15"/>
        <v>127713.21603203466</v>
      </c>
      <c r="AI9" s="477">
        <f t="shared" si="15"/>
        <v>135968.95463004513</v>
      </c>
      <c r="AJ9" s="477">
        <f t="shared" si="15"/>
        <v>144340.03144357316</v>
      </c>
      <c r="AK9" s="477">
        <f t="shared" si="15"/>
        <v>152826.88215965012</v>
      </c>
      <c r="AL9" s="477">
        <f t="shared" si="15"/>
        <v>161431.92541926185</v>
      </c>
      <c r="AM9" s="477">
        <f t="shared" si="15"/>
        <v>170159.33548097042</v>
      </c>
      <c r="AN9" s="477">
        <f t="shared" ref="AN9:BT9" si="18">+AM9*(AN$4/AM$4)*(AM$4*$J9/AM9)^$K9</f>
        <v>179014.82928246079</v>
      </c>
      <c r="AO9" s="477">
        <f t="shared" si="18"/>
        <v>188005.47097033446</v>
      </c>
      <c r="AP9" s="477">
        <f t="shared" si="18"/>
        <v>197139.49552453586</v>
      </c>
      <c r="AQ9" s="477">
        <f t="shared" si="18"/>
        <v>206426.15201564456</v>
      </c>
      <c r="AR9" s="477">
        <f t="shared" si="18"/>
        <v>215875.56624251421</v>
      </c>
      <c r="AS9" s="477">
        <f t="shared" si="18"/>
        <v>225498.62194858919</v>
      </c>
      <c r="AT9" s="477">
        <f t="shared" si="18"/>
        <v>235306.85945724603</v>
      </c>
      <c r="AU9" s="477">
        <f t="shared" si="18"/>
        <v>245312.39035593715</v>
      </c>
      <c r="AV9" s="477">
        <f t="shared" si="18"/>
        <v>255527.82675898404</v>
      </c>
      <c r="AW9" s="477">
        <f t="shared" si="18"/>
        <v>265966.22365949641</v>
      </c>
      <c r="AX9" s="477">
        <f t="shared" si="18"/>
        <v>276641.0329180439</v>
      </c>
      <c r="AY9" s="477">
        <f t="shared" si="18"/>
        <v>287566.06751059106</v>
      </c>
      <c r="AZ9" s="477">
        <f t="shared" si="18"/>
        <v>298755.47475647909</v>
      </c>
      <c r="BA9" s="477">
        <f t="shared" si="18"/>
        <v>310223.71735816466</v>
      </c>
      <c r="BB9" s="477">
        <f t="shared" si="18"/>
        <v>321985.56120021822</v>
      </c>
      <c r="BC9" s="477">
        <f t="shared" si="18"/>
        <v>334056.06897023431</v>
      </c>
      <c r="BD9" s="477">
        <f t="shared" si="18"/>
        <v>346450.59877510212</v>
      </c>
      <c r="BE9" s="477">
        <f t="shared" si="18"/>
        <v>359184.80703014607</v>
      </c>
      <c r="BF9" s="477">
        <f t="shared" si="18"/>
        <v>372274.65499461145</v>
      </c>
      <c r="BG9" s="477">
        <f t="shared" si="18"/>
        <v>385736.4184141946</v>
      </c>
      <c r="BH9" s="477">
        <f t="shared" si="18"/>
        <v>399586.69980967726</v>
      </c>
      <c r="BI9" s="477">
        <f t="shared" si="18"/>
        <v>413842.44302043732</v>
      </c>
      <c r="BJ9" s="477">
        <f t="shared" si="18"/>
        <v>428520.94967314019</v>
      </c>
      <c r="BK9" s="477">
        <f t="shared" si="18"/>
        <v>443639.89729983953</v>
      </c>
      <c r="BL9" s="477">
        <f t="shared" si="18"/>
        <v>459217.35887669912</v>
      </c>
      <c r="BM9" s="477">
        <f t="shared" si="18"/>
        <v>475271.82359527983</v>
      </c>
      <c r="BN9" s="477">
        <f t="shared" si="18"/>
        <v>491822.21871347539</v>
      </c>
      <c r="BO9" s="477">
        <f t="shared" si="18"/>
        <v>508887.93236339372</v>
      </c>
      <c r="BP9" s="477">
        <f t="shared" si="18"/>
        <v>526488.83721934876</v>
      </c>
      <c r="BQ9" s="477">
        <f t="shared" si="18"/>
        <v>544645.31495122693</v>
      </c>
      <c r="BR9" s="477">
        <f t="shared" si="18"/>
        <v>563378.28140730807</v>
      </c>
      <c r="BS9" s="477">
        <f t="shared" si="18"/>
        <v>582709.21248661191</v>
      </c>
      <c r="BT9" s="477">
        <f t="shared" si="18"/>
        <v>602660.17067440355</v>
      </c>
      <c r="BU9" s="408">
        <f t="shared" si="5"/>
        <v>9.7886885769414039E-2</v>
      </c>
      <c r="BV9" s="408">
        <f t="shared" si="6"/>
        <v>0.35031032051905875</v>
      </c>
      <c r="BW9" s="408">
        <f t="shared" si="7"/>
        <v>0.50677390260928656</v>
      </c>
      <c r="BX9" s="408">
        <f t="shared" si="8"/>
        <v>0.56569223400677771</v>
      </c>
      <c r="BY9" s="408"/>
      <c r="BZ9" s="408">
        <f t="shared" si="9"/>
        <v>0.6</v>
      </c>
    </row>
    <row r="10" spans="3:78">
      <c r="C10" t="s">
        <v>186</v>
      </c>
      <c r="E10" s="456">
        <f t="shared" si="2"/>
        <v>5.04954875666156E-2</v>
      </c>
      <c r="F10" s="473">
        <v>-5.0000000000000001E-3</v>
      </c>
      <c r="G10" s="472">
        <f t="shared" si="10"/>
        <v>4.5495487566615603E-2</v>
      </c>
      <c r="H10" s="472">
        <f t="shared" si="11"/>
        <v>4.2195487566615605E-2</v>
      </c>
      <c r="I10" s="456"/>
      <c r="J10" s="478">
        <v>0.5</v>
      </c>
      <c r="K10">
        <f t="shared" si="16"/>
        <v>0.1</v>
      </c>
      <c r="L10" s="456">
        <f t="shared" si="17"/>
        <v>3.3E-3</v>
      </c>
      <c r="M10" s="477">
        <f t="shared" si="12"/>
        <v>2229.9190767632604</v>
      </c>
      <c r="N10" s="477">
        <f t="shared" si="3"/>
        <v>3514.5804984319916</v>
      </c>
      <c r="O10" s="477">
        <f t="shared" si="13"/>
        <v>4903.3752792245459</v>
      </c>
      <c r="P10" s="477">
        <f t="shared" si="13"/>
        <v>6642.2001916940626</v>
      </c>
      <c r="Q10" s="477">
        <f t="shared" si="13"/>
        <v>8761.5940093398222</v>
      </c>
      <c r="R10" s="477">
        <f t="shared" si="13"/>
        <v>11283.501450567377</v>
      </c>
      <c r="S10" s="477">
        <f t="shared" si="13"/>
        <v>14220.596900748793</v>
      </c>
      <c r="T10" s="477">
        <f t="shared" si="13"/>
        <v>17576.314473584178</v>
      </c>
      <c r="U10" s="477">
        <f t="shared" si="13"/>
        <v>21345.481138889107</v>
      </c>
      <c r="V10" s="477">
        <f t="shared" si="13"/>
        <v>25515.405481027177</v>
      </c>
      <c r="W10" s="477">
        <f t="shared" si="13"/>
        <v>30067.259414972781</v>
      </c>
      <c r="X10" s="477">
        <f t="shared" si="13"/>
        <v>34977.597900399371</v>
      </c>
      <c r="Y10" s="477">
        <f t="shared" si="13"/>
        <v>40219.884635486982</v>
      </c>
      <c r="Z10" s="477">
        <f t="shared" si="13"/>
        <v>45765.922393985027</v>
      </c>
      <c r="AA10" s="477">
        <f t="shared" si="13"/>
        <v>51587.119006781097</v>
      </c>
      <c r="AB10" s="477">
        <f t="shared" si="13"/>
        <v>57655.549750842874</v>
      </c>
      <c r="AC10" s="477">
        <f t="shared" si="13"/>
        <v>63944.801662242906</v>
      </c>
      <c r="AD10" s="477">
        <f t="shared" si="13"/>
        <v>70430.604074749193</v>
      </c>
      <c r="AE10" s="477">
        <f t="shared" ref="AE10:BT13" si="19">+AD10*(AE$4/AD$4)*(AD$4*$J10/AD10)^$K10</f>
        <v>77091.26258194109</v>
      </c>
      <c r="AF10" s="477">
        <f t="shared" si="19"/>
        <v>83907.921341491208</v>
      </c>
      <c r="AG10" s="477">
        <f t="shared" si="19"/>
        <v>90864.682196634734</v>
      </c>
      <c r="AH10" s="477">
        <f t="shared" si="19"/>
        <v>97948.609555704374</v>
      </c>
      <c r="AI10" s="477">
        <f t="shared" si="19"/>
        <v>105149.64833490862</v>
      </c>
      <c r="AJ10" s="477">
        <f t="shared" si="19"/>
        <v>112460.47936092954</v>
      </c>
      <c r="AK10" s="477">
        <f t="shared" si="19"/>
        <v>119876.33309191432</v>
      </c>
      <c r="AL10" s="477">
        <f t="shared" si="19"/>
        <v>127394.77881335025</v>
      </c>
      <c r="AM10" s="477">
        <f t="shared" si="19"/>
        <v>135015.50291025892</v>
      </c>
      <c r="AN10" s="477">
        <f t="shared" si="19"/>
        <v>142740.08659669731</v>
      </c>
      <c r="AO10" s="477">
        <f t="shared" si="19"/>
        <v>150571.79069255493</v>
      </c>
      <c r="AP10" s="477">
        <f t="shared" si="19"/>
        <v>158515.35270564136</v>
      </c>
      <c r="AQ10" s="477">
        <f t="shared" si="19"/>
        <v>166576.79959080464</v>
      </c>
      <c r="AR10" s="477">
        <f t="shared" si="19"/>
        <v>174763.27807857163</v>
      </c>
      <c r="AS10" s="477">
        <f t="shared" si="19"/>
        <v>183082.90334192695</v>
      </c>
      <c r="AT10" s="477">
        <f t="shared" si="19"/>
        <v>191544.62594549038</v>
      </c>
      <c r="AU10" s="477">
        <f t="shared" si="19"/>
        <v>200158.11644196723</v>
      </c>
      <c r="AV10" s="477">
        <f t="shared" si="19"/>
        <v>208933.66659636688</v>
      </c>
      <c r="AW10" s="477">
        <f t="shared" si="19"/>
        <v>217882.10598532733</v>
      </c>
      <c r="AX10" s="477">
        <f t="shared" si="19"/>
        <v>227014.73259989533</v>
      </c>
      <c r="AY10" s="477">
        <f t="shared" si="19"/>
        <v>236343.25604479431</v>
      </c>
      <c r="AZ10" s="477">
        <f t="shared" si="19"/>
        <v>245879.75195109117</v>
      </c>
      <c r="BA10" s="477">
        <f t="shared" si="19"/>
        <v>255636.626283035</v>
      </c>
      <c r="BB10" s="477">
        <f t="shared" si="19"/>
        <v>265626.58830894547</v>
      </c>
      <c r="BC10" s="477">
        <f t="shared" si="19"/>
        <v>275862.63110932201</v>
      </c>
      <c r="BD10" s="477">
        <f t="shared" si="19"/>
        <v>286358.01860474888</v>
      </c>
      <c r="BE10" s="477">
        <f t="shared" si="19"/>
        <v>297126.27819595113</v>
      </c>
      <c r="BF10" s="477">
        <f t="shared" si="19"/>
        <v>308181.19821461244</v>
      </c>
      <c r="BG10" s="477">
        <f t="shared" si="19"/>
        <v>319536.82948377024</v>
      </c>
      <c r="BH10" s="477">
        <f t="shared" si="19"/>
        <v>331207.49037927104</v>
      </c>
      <c r="BI10" s="477">
        <f t="shared" si="19"/>
        <v>343207.77486815955</v>
      </c>
      <c r="BJ10" s="477">
        <f t="shared" si="19"/>
        <v>355552.56307578983</v>
      </c>
      <c r="BK10" s="477">
        <f t="shared" si="19"/>
        <v>368257.03400104359</v>
      </c>
      <c r="BL10" s="477">
        <f t="shared" si="19"/>
        <v>381336.68005872646</v>
      </c>
      <c r="BM10" s="477">
        <f t="shared" si="19"/>
        <v>394807.32318053255</v>
      </c>
      <c r="BN10" s="477">
        <f t="shared" si="19"/>
        <v>408685.13225155178</v>
      </c>
      <c r="BO10" s="477">
        <f t="shared" si="19"/>
        <v>422986.64169879211</v>
      </c>
      <c r="BP10" s="477">
        <f t="shared" si="19"/>
        <v>437728.77108225692</v>
      </c>
      <c r="BQ10" s="477">
        <f t="shared" si="19"/>
        <v>452928.84556838049</v>
      </c>
      <c r="BR10" s="477">
        <f t="shared" si="19"/>
        <v>468604.61719066993</v>
      </c>
      <c r="BS10" s="477">
        <f t="shared" si="19"/>
        <v>484774.28682376334</v>
      </c>
      <c r="BT10" s="477">
        <f t="shared" si="19"/>
        <v>501456.52681529202</v>
      </c>
      <c r="BU10" s="408">
        <f t="shared" si="5"/>
        <v>5.339089012604397E-2</v>
      </c>
      <c r="BV10" s="408">
        <f t="shared" si="6"/>
        <v>0.21757392778708248</v>
      </c>
      <c r="BW10" s="408">
        <f t="shared" si="7"/>
        <v>0.38509725068830336</v>
      </c>
      <c r="BX10" s="408">
        <f t="shared" si="8"/>
        <v>0.45648868117776092</v>
      </c>
      <c r="BY10" s="408"/>
      <c r="BZ10" s="408">
        <f t="shared" si="9"/>
        <v>0.5</v>
      </c>
    </row>
    <row r="11" spans="3:78">
      <c r="C11" t="s">
        <v>187</v>
      </c>
      <c r="E11" s="456">
        <f t="shared" si="2"/>
        <v>2.3533797392473202E-2</v>
      </c>
      <c r="F11" s="473">
        <v>0</v>
      </c>
      <c r="G11" s="472">
        <f t="shared" si="10"/>
        <v>2.3533797392473202E-2</v>
      </c>
      <c r="H11" s="472">
        <f t="shared" si="11"/>
        <v>2.0233797392473201E-2</v>
      </c>
      <c r="I11" s="456"/>
      <c r="J11" s="478">
        <v>0.5</v>
      </c>
      <c r="K11">
        <f t="shared" si="16"/>
        <v>0.1</v>
      </c>
      <c r="L11" s="456">
        <f t="shared" si="17"/>
        <v>3.3E-3</v>
      </c>
      <c r="M11" s="477">
        <f t="shared" si="12"/>
        <v>8431.1160425018861</v>
      </c>
      <c r="N11" s="477">
        <f t="shared" si="3"/>
        <v>10668.197575743558</v>
      </c>
      <c r="O11" s="477">
        <f t="shared" si="13"/>
        <v>13319.592340135114</v>
      </c>
      <c r="P11" s="477">
        <f t="shared" si="13"/>
        <v>16327.067215063769</v>
      </c>
      <c r="Q11" s="477">
        <f t="shared" si="13"/>
        <v>19684.288565171246</v>
      </c>
      <c r="R11" s="477">
        <f t="shared" si="13"/>
        <v>23379.048243120509</v>
      </c>
      <c r="S11" s="477">
        <f t="shared" si="13"/>
        <v>27394.442731775944</v>
      </c>
      <c r="T11" s="477">
        <f t="shared" si="13"/>
        <v>31710.127932610925</v>
      </c>
      <c r="U11" s="477">
        <f t="shared" si="13"/>
        <v>36303.551258145257</v>
      </c>
      <c r="V11" s="477">
        <f t="shared" si="13"/>
        <v>41151.087805663461</v>
      </c>
      <c r="W11" s="477">
        <f t="shared" si="13"/>
        <v>46229.032636055468</v>
      </c>
      <c r="X11" s="477">
        <f t="shared" si="13"/>
        <v>51514.42371790023</v>
      </c>
      <c r="Y11" s="477">
        <f t="shared" si="13"/>
        <v>56985.688403607586</v>
      </c>
      <c r="Z11" s="477">
        <f t="shared" si="13"/>
        <v>62623.119896561191</v>
      </c>
      <c r="AA11" s="477">
        <f t="shared" si="13"/>
        <v>68409.199267681572</v>
      </c>
      <c r="AB11" s="477">
        <f t="shared" si="13"/>
        <v>74328.783817888339</v>
      </c>
      <c r="AC11" s="477">
        <f t="shared" si="13"/>
        <v>80369.184766873324</v>
      </c>
      <c r="AD11" s="477">
        <f t="shared" si="13"/>
        <v>86520.157200469417</v>
      </c>
      <c r="AE11" s="477">
        <f t="shared" si="19"/>
        <v>92773.823668551559</v>
      </c>
      <c r="AF11" s="477">
        <f t="shared" si="19"/>
        <v>99124.550403358226</v>
      </c>
      <c r="AG11" s="477">
        <f t="shared" si="19"/>
        <v>105568.79229304181</v>
      </c>
      <c r="AH11" s="477">
        <f t="shared" si="19"/>
        <v>112104.91983260312</v>
      </c>
      <c r="AI11" s="477">
        <f t="shared" si="19"/>
        <v>118733.0385059601</v>
      </c>
      <c r="AJ11" s="477">
        <f t="shared" si="19"/>
        <v>125454.8085603857</v>
      </c>
      <c r="AK11" s="477">
        <f t="shared" si="19"/>
        <v>132273.27098234487</v>
      </c>
      <c r="AL11" s="477">
        <f t="shared" si="19"/>
        <v>139192.68368924319</v>
      </c>
      <c r="AM11" s="477">
        <f t="shared" si="19"/>
        <v>146218.37050149229</v>
      </c>
      <c r="AN11" s="477">
        <f t="shared" si="19"/>
        <v>153356.58432225254</v>
      </c>
      <c r="AO11" s="477">
        <f t="shared" si="19"/>
        <v>160614.38508790982</v>
      </c>
      <c r="AP11" s="477">
        <f t="shared" si="19"/>
        <v>167999.5324177453</v>
      </c>
      <c r="AQ11" s="477">
        <f t="shared" si="19"/>
        <v>175520.39244459162</v>
      </c>
      <c r="AR11" s="477">
        <f t="shared" si="19"/>
        <v>183185.8580113684</v>
      </c>
      <c r="AS11" s="477">
        <f t="shared" si="19"/>
        <v>191005.28123784604</v>
      </c>
      <c r="AT11" s="477">
        <f t="shared" si="19"/>
        <v>198988.41736949503</v>
      </c>
      <c r="AU11" s="477">
        <f t="shared" si="19"/>
        <v>207145.37879252897</v>
      </c>
      <c r="AV11" s="477">
        <f t="shared" si="19"/>
        <v>215486.59811747732</v>
      </c>
      <c r="AW11" s="477">
        <f t="shared" si="19"/>
        <v>224022.79928307768</v>
      </c>
      <c r="AX11" s="477">
        <f t="shared" si="19"/>
        <v>232764.97570158652</v>
      </c>
      <c r="AY11" s="477">
        <f t="shared" si="19"/>
        <v>241724.37454722216</v>
      </c>
      <c r="AZ11" s="477">
        <f t="shared" si="19"/>
        <v>250912.4863750907</v>
      </c>
      <c r="BA11" s="477">
        <f t="shared" si="19"/>
        <v>260341.03934412505</v>
      </c>
      <c r="BB11" s="477">
        <f t="shared" si="19"/>
        <v>270021.99740121275</v>
      </c>
      <c r="BC11" s="477">
        <f t="shared" si="19"/>
        <v>279967.56186278915</v>
      </c>
      <c r="BD11" s="477">
        <f t="shared" si="19"/>
        <v>290190.17590353207</v>
      </c>
      <c r="BE11" s="477">
        <f t="shared" si="19"/>
        <v>300702.53152878658</v>
      </c>
      <c r="BF11" s="477">
        <f t="shared" si="19"/>
        <v>311517.57866778347</v>
      </c>
      <c r="BG11" s="477">
        <f t="shared" si="19"/>
        <v>322648.5360786838</v>
      </c>
      <c r="BH11" s="477">
        <f t="shared" si="19"/>
        <v>334108.90380427241</v>
      </c>
      <c r="BI11" s="477">
        <f t="shared" si="19"/>
        <v>345912.47695913765</v>
      </c>
      <c r="BJ11" s="477">
        <f t="shared" si="19"/>
        <v>358073.36066589243</v>
      </c>
      <c r="BK11" s="477">
        <f t="shared" si="19"/>
        <v>370605.98598990246</v>
      </c>
      <c r="BL11" s="477">
        <f t="shared" si="19"/>
        <v>383525.12674959685</v>
      </c>
      <c r="BM11" s="477">
        <f t="shared" si="19"/>
        <v>396845.9171032309</v>
      </c>
      <c r="BN11" s="477">
        <f t="shared" si="19"/>
        <v>410583.8698333996</v>
      </c>
      <c r="BO11" s="477">
        <f t="shared" si="19"/>
        <v>424754.8952680885</v>
      </c>
      <c r="BP11" s="477">
        <f t="shared" si="19"/>
        <v>439375.32079197903</v>
      </c>
      <c r="BQ11" s="477">
        <f t="shared" si="19"/>
        <v>454461.91091444076</v>
      </c>
      <c r="BR11" s="477">
        <f t="shared" si="19"/>
        <v>470031.88787145889</v>
      </c>
      <c r="BS11" s="477">
        <f t="shared" si="19"/>
        <v>486102.95274791814</v>
      </c>
      <c r="BT11" s="477">
        <f t="shared" si="19"/>
        <v>502693.30711445335</v>
      </c>
      <c r="BU11" s="408">
        <f t="shared" si="5"/>
        <v>0.2018659757458699</v>
      </c>
      <c r="BV11" s="408">
        <f t="shared" si="6"/>
        <v>0.35090188212948104</v>
      </c>
      <c r="BW11" s="408">
        <f t="shared" si="7"/>
        <v>0.44741532890147079</v>
      </c>
      <c r="BX11" s="408">
        <f t="shared" si="8"/>
        <v>0.48099778999030313</v>
      </c>
      <c r="BY11" s="408"/>
      <c r="BZ11" s="408">
        <f t="shared" si="9"/>
        <v>0.5</v>
      </c>
    </row>
    <row r="12" spans="3:78">
      <c r="C12" t="s">
        <v>188</v>
      </c>
      <c r="E12" s="456">
        <f t="shared" si="2"/>
        <v>2.6482695228487549E-2</v>
      </c>
      <c r="F12" s="473">
        <v>0.01</v>
      </c>
      <c r="G12" s="472">
        <f t="shared" si="10"/>
        <v>3.6482695228487551E-2</v>
      </c>
      <c r="H12" s="472">
        <f t="shared" si="11"/>
        <v>3.3182695228487553E-2</v>
      </c>
      <c r="I12" s="456"/>
      <c r="J12" s="478">
        <v>0.4</v>
      </c>
      <c r="K12">
        <f t="shared" si="16"/>
        <v>0.1</v>
      </c>
      <c r="L12" s="456">
        <f t="shared" si="17"/>
        <v>3.3E-3</v>
      </c>
      <c r="M12" s="477">
        <f t="shared" si="12"/>
        <v>1703.3657175671397</v>
      </c>
      <c r="N12" s="477">
        <f t="shared" si="3"/>
        <v>2453.2976028771641</v>
      </c>
      <c r="O12" s="477">
        <f t="shared" si="13"/>
        <v>3469.7101577495578</v>
      </c>
      <c r="P12" s="477">
        <f t="shared" si="13"/>
        <v>4758.1619247905146</v>
      </c>
      <c r="Q12" s="477">
        <f t="shared" si="13"/>
        <v>6346.0962518785554</v>
      </c>
      <c r="R12" s="477">
        <f t="shared" si="13"/>
        <v>8254.3725149345391</v>
      </c>
      <c r="S12" s="477">
        <f t="shared" si="13"/>
        <v>10496.46308025703</v>
      </c>
      <c r="T12" s="477">
        <f t="shared" si="13"/>
        <v>13078.244548073033</v>
      </c>
      <c r="U12" s="477">
        <f t="shared" si="13"/>
        <v>15998.321601032472</v>
      </c>
      <c r="V12" s="477">
        <f t="shared" si="13"/>
        <v>19248.775173056925</v>
      </c>
      <c r="W12" s="477">
        <f t="shared" si="13"/>
        <v>22816.20479458776</v>
      </c>
      <c r="X12" s="477">
        <f t="shared" si="13"/>
        <v>26682.934190034604</v>
      </c>
      <c r="Y12" s="477">
        <f t="shared" si="13"/>
        <v>30828.263548559968</v>
      </c>
      <c r="Z12" s="477">
        <f t="shared" si="13"/>
        <v>35229.675002842399</v>
      </c>
      <c r="AA12" s="477">
        <f t="shared" si="13"/>
        <v>39863.92420477869</v>
      </c>
      <c r="AB12" s="477">
        <f t="shared" si="13"/>
        <v>44707.976379292661</v>
      </c>
      <c r="AC12" s="477">
        <f t="shared" si="13"/>
        <v>49739.767293428224</v>
      </c>
      <c r="AD12" s="477">
        <f t="shared" si="13"/>
        <v>54938.786955768264</v>
      </c>
      <c r="AE12" s="477">
        <f t="shared" si="19"/>
        <v>60286.496319041151</v>
      </c>
      <c r="AF12" s="477">
        <f t="shared" si="19"/>
        <v>65766.595204180732</v>
      </c>
      <c r="AG12" s="477">
        <f t="shared" si="19"/>
        <v>71365.16385208549</v>
      </c>
      <c r="AH12" s="477">
        <f t="shared" si="19"/>
        <v>77070.701815788663</v>
      </c>
      <c r="AI12" s="477">
        <f t="shared" si="19"/>
        <v>82874.087178397152</v>
      </c>
      <c r="AJ12" s="477">
        <f t="shared" si="19"/>
        <v>88768.47705669413</v>
      </c>
      <c r="AK12" s="477">
        <f t="shared" si="19"/>
        <v>94749.167615185812</v>
      </c>
      <c r="AL12" s="477">
        <f t="shared" si="19"/>
        <v>100813.42880859233</v>
      </c>
      <c r="AM12" s="477">
        <f t="shared" si="19"/>
        <v>106960.32609504992</v>
      </c>
      <c r="AN12" s="477">
        <f t="shared" si="19"/>
        <v>113190.53860876712</v>
      </c>
      <c r="AO12" s="477">
        <f t="shared" si="19"/>
        <v>119506.18085482626</v>
      </c>
      <c r="AP12" s="477">
        <f t="shared" si="19"/>
        <v>125910.63293345302</v>
      </c>
      <c r="AQ12" s="477">
        <f t="shared" si="19"/>
        <v>132408.3826176516</v>
      </c>
      <c r="AR12" s="477">
        <f t="shared" si="19"/>
        <v>139004.88127183399</v>
      </c>
      <c r="AS12" s="477">
        <f t="shared" si="19"/>
        <v>145706.41457091004</v>
      </c>
      <c r="AT12" s="477">
        <f t="shared" si="19"/>
        <v>152519.98821425679</v>
      </c>
      <c r="AU12" s="477">
        <f t="shared" si="19"/>
        <v>159453.22828158163</v>
      </c>
      <c r="AV12" s="477">
        <f t="shared" si="19"/>
        <v>166514.29550533844</v>
      </c>
      <c r="AW12" s="477">
        <f t="shared" si="19"/>
        <v>173711.81249913454</v>
      </c>
      <c r="AX12" s="477">
        <f t="shared" si="19"/>
        <v>181054.80285096349</v>
      </c>
      <c r="AY12" s="477">
        <f t="shared" si="19"/>
        <v>188552.64093709819</v>
      </c>
      <c r="AZ12" s="477">
        <f t="shared" si="19"/>
        <v>196215.01131517201</v>
      </c>
      <c r="BA12" s="477">
        <f t="shared" si="19"/>
        <v>204051.87659603628</v>
      </c>
      <c r="BB12" s="477">
        <f t="shared" si="19"/>
        <v>212073.45275999108</v>
      </c>
      <c r="BC12" s="477">
        <f t="shared" si="19"/>
        <v>220290.19096379474</v>
      </c>
      <c r="BD12" s="477">
        <f t="shared" si="19"/>
        <v>228712.76497297053</v>
      </c>
      <c r="BE12" s="477">
        <f t="shared" si="19"/>
        <v>237352.06344396668</v>
      </c>
      <c r="BF12" s="477">
        <f t="shared" si="19"/>
        <v>246219.18636895914</v>
      </c>
      <c r="BG12" s="477">
        <f t="shared" si="19"/>
        <v>255325.44508005225</v>
      </c>
      <c r="BH12" s="477">
        <f t="shared" si="19"/>
        <v>264682.36528781755</v>
      </c>
      <c r="BI12" s="477">
        <f t="shared" si="19"/>
        <v>274301.6927006956</v>
      </c>
      <c r="BJ12" s="477">
        <f t="shared" si="19"/>
        <v>284195.40083646111</v>
      </c>
      <c r="BK12" s="477">
        <f t="shared" si="19"/>
        <v>294375.7006947425</v>
      </c>
      <c r="BL12" s="477">
        <f t="shared" si="19"/>
        <v>304855.05201076565</v>
      </c>
      <c r="BM12" s="477">
        <f t="shared" si="19"/>
        <v>315646.17585546616</v>
      </c>
      <c r="BN12" s="477">
        <f t="shared" si="19"/>
        <v>326762.06838637585</v>
      </c>
      <c r="BO12" s="477">
        <f t="shared" si="19"/>
        <v>338216.01558777713</v>
      </c>
      <c r="BP12" s="477">
        <f t="shared" si="19"/>
        <v>350021.60886805801</v>
      </c>
      <c r="BQ12" s="477">
        <f t="shared" si="19"/>
        <v>362192.76140752656</v>
      </c>
      <c r="BR12" s="477">
        <f t="shared" si="19"/>
        <v>374743.72517164017</v>
      </c>
      <c r="BS12" s="477">
        <f t="shared" si="19"/>
        <v>387689.10852312972</v>
      </c>
      <c r="BT12" s="477">
        <f t="shared" si="19"/>
        <v>401043.894382275</v>
      </c>
      <c r="BU12" s="408">
        <f t="shared" si="5"/>
        <v>4.078363776460589E-2</v>
      </c>
      <c r="BV12" s="408">
        <f t="shared" si="6"/>
        <v>0.16413737271808684</v>
      </c>
      <c r="BW12" s="408">
        <f t="shared" si="7"/>
        <v>0.30245556062018841</v>
      </c>
      <c r="BX12" s="408">
        <f t="shared" si="8"/>
        <v>0.36285321909467583</v>
      </c>
      <c r="BY12" s="408"/>
      <c r="BZ12" s="408">
        <f t="shared" si="9"/>
        <v>0.4</v>
      </c>
    </row>
    <row r="13" spans="3:78">
      <c r="C13" t="s">
        <v>189</v>
      </c>
      <c r="E13" s="456">
        <f t="shared" si="2"/>
        <v>1.9266610090864899E-2</v>
      </c>
      <c r="F13" s="473">
        <v>0.01</v>
      </c>
      <c r="G13" s="472">
        <f t="shared" si="10"/>
        <v>2.9266610090864897E-2</v>
      </c>
      <c r="H13" s="472">
        <f t="shared" si="11"/>
        <v>2.5966610090864897E-2</v>
      </c>
      <c r="I13" s="456"/>
      <c r="J13" s="478">
        <v>0.7</v>
      </c>
      <c r="K13">
        <f t="shared" si="16"/>
        <v>0.1</v>
      </c>
      <c r="L13" s="456">
        <f t="shared" si="17"/>
        <v>3.3E-3</v>
      </c>
      <c r="M13" s="477">
        <f t="shared" si="12"/>
        <v>8207.8497742914333</v>
      </c>
      <c r="N13" s="477">
        <f t="shared" si="3"/>
        <v>10998.480059226406</v>
      </c>
      <c r="O13" s="477">
        <f t="shared" si="13"/>
        <v>14158.628800350998</v>
      </c>
      <c r="P13" s="477">
        <f t="shared" si="13"/>
        <v>17840.138466678378</v>
      </c>
      <c r="Q13" s="477">
        <f t="shared" si="13"/>
        <v>22048.221475525526</v>
      </c>
      <c r="R13" s="477">
        <f t="shared" si="13"/>
        <v>26777.380291286627</v>
      </c>
      <c r="S13" s="477">
        <f t="shared" si="13"/>
        <v>32012.7075550271</v>
      </c>
      <c r="T13" s="477">
        <f t="shared" si="13"/>
        <v>37731.558232531577</v>
      </c>
      <c r="U13" s="477">
        <f t="shared" si="13"/>
        <v>43905.404843653014</v>
      </c>
      <c r="V13" s="477">
        <f t="shared" si="13"/>
        <v>50501.713263256461</v>
      </c>
      <c r="W13" s="477">
        <f t="shared" si="13"/>
        <v>57485.712935512129</v>
      </c>
      <c r="X13" s="477">
        <f t="shared" si="13"/>
        <v>64821.974235709182</v>
      </c>
      <c r="Y13" s="477">
        <f t="shared" si="13"/>
        <v>72475.741926389397</v>
      </c>
      <c r="Z13" s="477">
        <f t="shared" si="13"/>
        <v>80414.004109133137</v>
      </c>
      <c r="AA13" s="477">
        <f t="shared" si="13"/>
        <v>88606.2994692387</v>
      </c>
      <c r="AB13" s="477">
        <f t="shared" si="13"/>
        <v>97025.281928762051</v>
      </c>
      <c r="AC13" s="477">
        <f t="shared" si="13"/>
        <v>105647.07183996092</v>
      </c>
      <c r="AD13" s="477">
        <f t="shared" si="13"/>
        <v>114451.42773591951</v>
      </c>
      <c r="AE13" s="477">
        <f t="shared" si="19"/>
        <v>123421.77368100631</v>
      </c>
      <c r="AF13" s="477">
        <f t="shared" si="19"/>
        <v>132545.11562242036</v>
      </c>
      <c r="AG13" s="477">
        <f t="shared" si="19"/>
        <v>141811.87684720251</v>
      </c>
      <c r="AH13" s="477">
        <f t="shared" si="19"/>
        <v>151215.6784925235</v>
      </c>
      <c r="AI13" s="477">
        <f t="shared" si="19"/>
        <v>160753.08662425278</v>
      </c>
      <c r="AJ13" s="477">
        <f t="shared" si="19"/>
        <v>170423.34308658857</v>
      </c>
      <c r="AK13" s="477">
        <f t="shared" si="19"/>
        <v>180228.09337918097</v>
      </c>
      <c r="AL13" s="477">
        <f t="shared" si="19"/>
        <v>190171.12136776585</v>
      </c>
      <c r="AM13" s="477">
        <f t="shared" si="19"/>
        <v>200258.09772757109</v>
      </c>
      <c r="AN13" s="477">
        <f t="shared" si="19"/>
        <v>210496.34664843453</v>
      </c>
      <c r="AO13" s="477">
        <f t="shared" si="19"/>
        <v>220894.63345586139</v>
      </c>
      <c r="AP13" s="477">
        <f t="shared" si="19"/>
        <v>231462.97436451475</v>
      </c>
      <c r="AQ13" s="477">
        <f t="shared" si="19"/>
        <v>242212.46851435775</v>
      </c>
      <c r="AR13" s="477">
        <f t="shared" si="19"/>
        <v>253155.15167969689</v>
      </c>
      <c r="AS13" s="477">
        <f t="shared" si="19"/>
        <v>264303.87052719312</v>
      </c>
      <c r="AT13" s="477">
        <f t="shared" si="19"/>
        <v>275672.17597693781</v>
      </c>
      <c r="AU13" s="477">
        <f t="shared" si="19"/>
        <v>287274.23404517508</v>
      </c>
      <c r="AV13" s="477">
        <f t="shared" si="19"/>
        <v>299124.75248021143</v>
      </c>
      <c r="AW13" s="477">
        <f t="shared" si="19"/>
        <v>311238.92151377554</v>
      </c>
      <c r="AX13" s="477">
        <f t="shared" si="19"/>
        <v>323632.36711427011</v>
      </c>
      <c r="AY13" s="477">
        <f t="shared" si="19"/>
        <v>336321.11522718641</v>
      </c>
      <c r="AZ13" s="477">
        <f t="shared" si="19"/>
        <v>349321.56560721627</v>
      </c>
      <c r="BA13" s="477">
        <f t="shared" si="19"/>
        <v>362650.47397577227</v>
      </c>
      <c r="BB13" s="477">
        <f t="shared" si="19"/>
        <v>376324.94136918429</v>
      </c>
      <c r="BC13" s="477">
        <f t="shared" si="19"/>
        <v>390362.40967153583</v>
      </c>
      <c r="BD13" s="477">
        <f t="shared" si="19"/>
        <v>404780.66244848946</v>
      </c>
      <c r="BE13" s="477">
        <f t="shared" si="19"/>
        <v>419597.83031239867</v>
      </c>
      <c r="BF13" s="477">
        <f t="shared" si="19"/>
        <v>434832.4001533718</v>
      </c>
      <c r="BG13" s="477">
        <f t="shared" si="19"/>
        <v>450503.2276653091</v>
      </c>
      <c r="BH13" s="477">
        <f t="shared" si="19"/>
        <v>466629.55268032959</v>
      </c>
      <c r="BI13" s="477">
        <f t="shared" si="19"/>
        <v>483231.01689982141</v>
      </c>
      <c r="BJ13" s="477">
        <f t="shared" si="19"/>
        <v>500327.68367618753</v>
      </c>
      <c r="BK13" s="477">
        <f t="shared" si="19"/>
        <v>517940.05955691071</v>
      </c>
      <c r="BL13" s="477">
        <f t="shared" si="19"/>
        <v>536089.11735260836</v>
      </c>
      <c r="BM13" s="477">
        <f t="shared" si="19"/>
        <v>554796.32053404581</v>
      </c>
      <c r="BN13" s="477">
        <f t="shared" si="19"/>
        <v>574083.6488003874</v>
      </c>
      <c r="BO13" s="477">
        <f t="shared" si="19"/>
        <v>593973.62469299242</v>
      </c>
      <c r="BP13" s="477">
        <f t="shared" si="19"/>
        <v>614489.34115646093</v>
      </c>
      <c r="BQ13" s="477">
        <f t="shared" si="19"/>
        <v>635654.48997202236</v>
      </c>
      <c r="BR13" s="477">
        <f t="shared" si="19"/>
        <v>657493.39100825775</v>
      </c>
      <c r="BS13" s="477">
        <f t="shared" si="19"/>
        <v>680031.02225104533</v>
      </c>
      <c r="BT13" s="477">
        <f t="shared" si="19"/>
        <v>703293.05058895808</v>
      </c>
      <c r="BU13" s="408">
        <f t="shared" si="5"/>
        <v>0.19652031772666559</v>
      </c>
      <c r="BV13" s="408">
        <f t="shared" si="6"/>
        <v>0.43063615519785059</v>
      </c>
      <c r="BW13" s="408">
        <f t="shared" si="7"/>
        <v>0.60101859785989031</v>
      </c>
      <c r="BX13" s="408">
        <f t="shared" si="8"/>
        <v>0.66376140368008751</v>
      </c>
      <c r="BY13" s="408"/>
      <c r="BZ13" s="408">
        <f t="shared" si="9"/>
        <v>0.7</v>
      </c>
    </row>
    <row r="14" spans="3:78">
      <c r="C14" t="s">
        <v>190</v>
      </c>
      <c r="E14" s="456">
        <f t="shared" si="2"/>
        <v>2.3825929457759701E-2</v>
      </c>
      <c r="F14" s="473">
        <v>-5.0000000000000001E-3</v>
      </c>
      <c r="G14" s="472">
        <f t="shared" si="10"/>
        <v>1.88259294577597E-2</v>
      </c>
      <c r="H14" s="472">
        <f t="shared" si="11"/>
        <v>1.5525929457759699E-2</v>
      </c>
      <c r="I14" s="456"/>
      <c r="J14" s="478">
        <v>0.9</v>
      </c>
      <c r="K14">
        <f t="shared" si="16"/>
        <v>0.1</v>
      </c>
      <c r="L14" s="456">
        <f t="shared" si="17"/>
        <v>3.3E-3</v>
      </c>
      <c r="M14" s="477">
        <f t="shared" si="12"/>
        <v>29744.220284766408</v>
      </c>
      <c r="N14" s="477">
        <f t="shared" si="3"/>
        <v>35905.630856054362</v>
      </c>
      <c r="O14" s="477">
        <f t="shared" si="13"/>
        <v>42109.738428636956</v>
      </c>
      <c r="P14" s="477">
        <f t="shared" si="13"/>
        <v>48790.793453261067</v>
      </c>
      <c r="Q14" s="477">
        <f t="shared" si="13"/>
        <v>55915.691959661453</v>
      </c>
      <c r="R14" s="477">
        <f t="shared" si="13"/>
        <v>63449.27444876088</v>
      </c>
      <c r="S14" s="477">
        <f t="shared" si="13"/>
        <v>71355.847815572241</v>
      </c>
      <c r="T14" s="477">
        <f t="shared" si="13"/>
        <v>79600.470535208122</v>
      </c>
      <c r="U14" s="477">
        <f t="shared" si="13"/>
        <v>88149.983948554043</v>
      </c>
      <c r="V14" s="477">
        <f t="shared" si="13"/>
        <v>96973.793501382053</v>
      </c>
      <c r="W14" s="477">
        <f t="shared" si="13"/>
        <v>106044.41844279555</v>
      </c>
      <c r="X14" s="477">
        <f t="shared" si="13"/>
        <v>115337.83749892534</v>
      </c>
      <c r="Y14" s="477">
        <f t="shared" si="13"/>
        <v>124833.66245239749</v>
      </c>
      <c r="Z14" s="477">
        <f t="shared" si="13"/>
        <v>134515.17250493969</v>
      </c>
      <c r="AA14" s="477">
        <f t="shared" si="13"/>
        <v>144369.24083380323</v>
      </c>
      <c r="AB14" s="477">
        <f t="shared" si="13"/>
        <v>154386.18177034557</v>
      </c>
      <c r="AC14" s="477">
        <f t="shared" si="13"/>
        <v>164559.54324167105</v>
      </c>
      <c r="AD14" s="477">
        <f t="shared" si="13"/>
        <v>174885.86504929702</v>
      </c>
      <c r="AE14" s="477">
        <f t="shared" ref="AE14:BT15" si="20">+AD14*(AE$4/AD$4)*(AD$4*$J14/AD14)^$K14</f>
        <v>185364.4195744734</v>
      </c>
      <c r="AF14" s="477">
        <f t="shared" si="20"/>
        <v>195996.94782614009</v>
      </c>
      <c r="AG14" s="477">
        <f t="shared" si="20"/>
        <v>206787.4005096865</v>
      </c>
      <c r="AH14" s="477">
        <f t="shared" si="20"/>
        <v>217741.69104323455</v>
      </c>
      <c r="AI14" s="477">
        <f t="shared" si="20"/>
        <v>228867.46518299344</v>
      </c>
      <c r="AJ14" s="477">
        <f t="shared" si="20"/>
        <v>240173.8901084848</v>
      </c>
      <c r="AK14" s="477">
        <f t="shared" si="20"/>
        <v>251671.46441263807</v>
      </c>
      <c r="AL14" s="477">
        <f t="shared" si="20"/>
        <v>263371.84938386839</v>
      </c>
      <c r="AM14" s="477">
        <f t="shared" si="20"/>
        <v>275287.72119934234</v>
      </c>
      <c r="AN14" s="477">
        <f t="shared" si="20"/>
        <v>287432.64311608905</v>
      </c>
      <c r="AO14" s="477">
        <f t="shared" si="20"/>
        <v>299820.95640037931</v>
      </c>
      <c r="AP14" s="477">
        <f t="shared" si="20"/>
        <v>312467.68853348313</v>
      </c>
      <c r="AQ14" s="477">
        <f t="shared" si="20"/>
        <v>325388.47713789606</v>
      </c>
      <c r="AR14" s="477">
        <f t="shared" si="20"/>
        <v>338599.50805323635</v>
      </c>
      <c r="AS14" s="477">
        <f t="shared" si="20"/>
        <v>352117.46603189013</v>
      </c>
      <c r="AT14" s="477">
        <f t="shared" si="20"/>
        <v>365959.49660280393</v>
      </c>
      <c r="AU14" s="477">
        <f t="shared" si="20"/>
        <v>380143.1777535234</v>
      </c>
      <c r="AV14" s="477">
        <f t="shared" si="20"/>
        <v>394686.50019508385</v>
      </c>
      <c r="AW14" s="477">
        <f t="shared" si="20"/>
        <v>409607.85509395204</v>
      </c>
      <c r="AX14" s="477">
        <f t="shared" si="20"/>
        <v>424926.02827437606</v>
      </c>
      <c r="AY14" s="477">
        <f t="shared" si="20"/>
        <v>440660.20000948111</v>
      </c>
      <c r="AZ14" s="477">
        <f t="shared" si="20"/>
        <v>456829.94962780795</v>
      </c>
      <c r="BA14" s="477">
        <f t="shared" si="20"/>
        <v>473455.26426230045</v>
      </c>
      <c r="BB14" s="477">
        <f t="shared" si="20"/>
        <v>490556.55116029049</v>
      </c>
      <c r="BC14" s="477">
        <f t="shared" si="20"/>
        <v>508154.65305562509</v>
      </c>
      <c r="BD14" s="477">
        <f t="shared" si="20"/>
        <v>526270.8661778986</v>
      </c>
      <c r="BE14" s="477">
        <f t="shared" si="20"/>
        <v>544926.96053920942</v>
      </c>
      <c r="BF14" s="477">
        <f t="shared" si="20"/>
        <v>564145.20219650527</v>
      </c>
      <c r="BG14" s="477">
        <f t="shared" si="20"/>
        <v>583948.3772380657</v>
      </c>
      <c r="BH14" s="477">
        <f t="shared" si="20"/>
        <v>604359.81728665635</v>
      </c>
      <c r="BI14" s="477">
        <f t="shared" si="20"/>
        <v>625403.42635004793</v>
      </c>
      <c r="BJ14" s="477">
        <f t="shared" si="20"/>
        <v>647103.70888258494</v>
      </c>
      <c r="BK14" s="477">
        <f t="shared" si="20"/>
        <v>669485.79894989764</v>
      </c>
      <c r="BL14" s="477">
        <f t="shared" si="20"/>
        <v>692575.49041327112</v>
      </c>
      <c r="BM14" s="477">
        <f t="shared" si="20"/>
        <v>716399.26807110826</v>
      </c>
      <c r="BN14" s="477">
        <f t="shared" si="20"/>
        <v>740984.33971282409</v>
      </c>
      <c r="BO14" s="477">
        <f t="shared" si="20"/>
        <v>766358.66905580193</v>
      </c>
      <c r="BP14" s="477">
        <f t="shared" si="20"/>
        <v>792551.00954908121</v>
      </c>
      <c r="BQ14" s="477">
        <f t="shared" si="20"/>
        <v>819590.93903857993</v>
      </c>
      <c r="BR14" s="477">
        <f t="shared" si="20"/>
        <v>847508.89529814245</v>
      </c>
      <c r="BS14" s="477">
        <f t="shared" si="20"/>
        <v>876336.21243880107</v>
      </c>
      <c r="BT14" s="477">
        <f t="shared" si="20"/>
        <v>906105.15821556665</v>
      </c>
      <c r="BU14" s="408">
        <f t="shared" si="5"/>
        <v>0.71216503489171656</v>
      </c>
      <c r="BV14" s="408">
        <f t="shared" si="6"/>
        <v>0.82691098756780423</v>
      </c>
      <c r="BW14" s="408">
        <f t="shared" si="7"/>
        <v>0.8763939683510017</v>
      </c>
      <c r="BX14" s="408">
        <f t="shared" si="8"/>
        <v>0.89169774640884425</v>
      </c>
      <c r="BY14" s="408"/>
      <c r="BZ14" s="408">
        <f t="shared" si="9"/>
        <v>0.9</v>
      </c>
    </row>
    <row r="15" spans="3:78">
      <c r="C15" t="s">
        <v>256</v>
      </c>
      <c r="E15" s="456">
        <f t="shared" si="2"/>
        <v>2.7948054705052149E-2</v>
      </c>
      <c r="F15" s="473">
        <v>0</v>
      </c>
      <c r="G15" s="472">
        <f t="shared" si="10"/>
        <v>2.7948054705052149E-2</v>
      </c>
      <c r="H15" s="472">
        <f t="shared" si="11"/>
        <v>2.4648054705052148E-2</v>
      </c>
      <c r="I15" s="456"/>
      <c r="J15" s="478">
        <v>0.6</v>
      </c>
      <c r="K15">
        <f t="shared" si="16"/>
        <v>0.1</v>
      </c>
      <c r="L15" s="456">
        <f t="shared" si="17"/>
        <v>3.3E-3</v>
      </c>
      <c r="M15" s="477">
        <f t="shared" si="12"/>
        <v>2794.7088411724117</v>
      </c>
      <c r="N15" s="477">
        <f t="shared" si="3"/>
        <v>3695.8422696770035</v>
      </c>
      <c r="O15" s="477">
        <f t="shared" si="13"/>
        <v>5224.79430989707</v>
      </c>
      <c r="P15" s="477">
        <f t="shared" si="13"/>
        <v>7162.2049359929651</v>
      </c>
      <c r="Q15" s="477">
        <f t="shared" si="13"/>
        <v>9549.1024815060264</v>
      </c>
      <c r="R15" s="477">
        <f t="shared" si="13"/>
        <v>12416.623136938502</v>
      </c>
      <c r="S15" s="477">
        <f t="shared" si="13"/>
        <v>15784.81878134446</v>
      </c>
      <c r="T15" s="477">
        <f t="shared" si="13"/>
        <v>19662.355129566888</v>
      </c>
      <c r="U15" s="477">
        <f t="shared" si="13"/>
        <v>24047.006590701076</v>
      </c>
      <c r="V15" s="477">
        <f t="shared" si="13"/>
        <v>28926.784854693211</v>
      </c>
      <c r="W15" s="477">
        <f t="shared" si="13"/>
        <v>34281.505909521991</v>
      </c>
      <c r="X15" s="477">
        <f t="shared" si="13"/>
        <v>40084.599374727091</v>
      </c>
      <c r="Y15" s="477">
        <f t="shared" si="13"/>
        <v>46304.985769976083</v>
      </c>
      <c r="Z15" s="477">
        <f t="shared" si="13"/>
        <v>52908.882096693349</v>
      </c>
      <c r="AA15" s="477">
        <f t="shared" si="13"/>
        <v>59861.435634723755</v>
      </c>
      <c r="AB15" s="477">
        <f t="shared" si="13"/>
        <v>67128.124024012068</v>
      </c>
      <c r="AC15" s="477">
        <f t="shared" si="13"/>
        <v>74675.892682917838</v>
      </c>
      <c r="AD15" s="477">
        <f t="shared" si="13"/>
        <v>82474.026570888454</v>
      </c>
      <c r="AE15" s="477">
        <f t="shared" si="20"/>
        <v>90494.771886816685</v>
      </c>
      <c r="AF15" s="477">
        <f t="shared" si="20"/>
        <v>98713.735125786101</v>
      </c>
      <c r="AG15" s="477">
        <f t="shared" si="20"/>
        <v>107110.09313194912</v>
      </c>
      <c r="AH15" s="477">
        <f t="shared" si="20"/>
        <v>115666.64969758777</v>
      </c>
      <c r="AI15" s="477">
        <f t="shared" si="20"/>
        <v>124369.77313713203</v>
      </c>
      <c r="AJ15" s="477">
        <f t="shared" si="20"/>
        <v>133209.24621028578</v>
      </c>
      <c r="AK15" s="477">
        <f t="shared" si="20"/>
        <v>142178.05565963392</v>
      </c>
      <c r="AL15" s="477">
        <f t="shared" si="20"/>
        <v>151272.14411897562</v>
      </c>
      <c r="AM15" s="477">
        <f t="shared" si="20"/>
        <v>160490.142690579</v>
      </c>
      <c r="AN15" s="477">
        <f t="shared" si="20"/>
        <v>169833.09836727715</v>
      </c>
      <c r="AO15" s="477">
        <f t="shared" si="20"/>
        <v>179304.20684524535</v>
      </c>
      <c r="AP15" s="477">
        <f t="shared" si="20"/>
        <v>188908.5581992252</v>
      </c>
      <c r="AQ15" s="477">
        <f t="shared" si="20"/>
        <v>198652.90037517072</v>
      </c>
      <c r="AR15" s="477">
        <f t="shared" si="20"/>
        <v>208545.42345825961</v>
      </c>
      <c r="AS15" s="477">
        <f t="shared" si="20"/>
        <v>218595.56613823929</v>
      </c>
      <c r="AT15" s="477">
        <f t="shared" si="20"/>
        <v>228813.84465165934</v>
      </c>
      <c r="AU15" s="477">
        <f t="shared" si="20"/>
        <v>239211.70366355657</v>
      </c>
      <c r="AV15" s="477">
        <f t="shared" si="20"/>
        <v>249801.38799582821</v>
      </c>
      <c r="AW15" s="477">
        <f t="shared" si="20"/>
        <v>260595.83375911028</v>
      </c>
      <c r="AX15" s="477">
        <f t="shared" si="20"/>
        <v>271608.57725085062</v>
      </c>
      <c r="AY15" s="477">
        <f t="shared" si="20"/>
        <v>282853.67990400433</v>
      </c>
      <c r="AZ15" s="477">
        <f t="shared" si="20"/>
        <v>294345.66757566255</v>
      </c>
      <c r="BA15" s="477">
        <f t="shared" si="20"/>
        <v>306099.48252703313</v>
      </c>
      <c r="BB15" s="477">
        <f t="shared" si="20"/>
        <v>318130.44654549222</v>
      </c>
      <c r="BC15" s="477">
        <f t="shared" si="20"/>
        <v>330454.23378074879</v>
      </c>
      <c r="BD15" s="477">
        <f t="shared" si="20"/>
        <v>343086.85199932678</v>
      </c>
      <c r="BE15" s="477">
        <f t="shared" si="20"/>
        <v>356044.63109653327</v>
      </c>
      <c r="BF15" s="477">
        <f t="shared" si="20"/>
        <v>369344.21783728618</v>
      </c>
      <c r="BG15" s="477">
        <f t="shared" si="20"/>
        <v>383002.57592295244</v>
      </c>
      <c r="BH15" s="477">
        <f t="shared" si="20"/>
        <v>397036.99059843284</v>
      </c>
      <c r="BI15" s="477">
        <f t="shared" si="20"/>
        <v>411465.07712091849</v>
      </c>
      <c r="BJ15" s="477">
        <f t="shared" si="20"/>
        <v>426304.79250856891</v>
      </c>
      <c r="BK15" s="477">
        <f t="shared" si="20"/>
        <v>441574.45007387275</v>
      </c>
      <c r="BL15" s="477">
        <f t="shared" si="20"/>
        <v>457292.73632305628</v>
      </c>
      <c r="BM15" s="477">
        <f t="shared" si="20"/>
        <v>473478.72987021809</v>
      </c>
      <c r="BN15" s="477">
        <f t="shared" si="20"/>
        <v>490151.92207362549</v>
      </c>
      <c r="BO15" s="477">
        <f t="shared" si="20"/>
        <v>507332.23915262381</v>
      </c>
      <c r="BP15" s="477">
        <f t="shared" si="20"/>
        <v>525040.06558765913</v>
      </c>
      <c r="BQ15" s="477">
        <f t="shared" si="20"/>
        <v>543296.268643816</v>
      </c>
      <c r="BR15" s="477">
        <f t="shared" si="20"/>
        <v>562122.22389073367</v>
      </c>
      <c r="BS15" s="477">
        <f t="shared" si="20"/>
        <v>581539.84161948552</v>
      </c>
      <c r="BT15" s="477">
        <f t="shared" si="20"/>
        <v>601571.59408060648</v>
      </c>
      <c r="BU15" s="408">
        <f t="shared" si="5"/>
        <v>6.6913635668744503E-2</v>
      </c>
      <c r="BV15" s="408">
        <f t="shared" si="6"/>
        <v>0.24666330322547259</v>
      </c>
      <c r="BW15" s="408">
        <f t="shared" si="7"/>
        <v>0.45394757774885369</v>
      </c>
      <c r="BX15" s="408">
        <f t="shared" si="8"/>
        <v>0.54439033963409555</v>
      </c>
      <c r="BY15" s="408"/>
      <c r="BZ15" s="408">
        <f t="shared" si="9"/>
        <v>0.6</v>
      </c>
    </row>
    <row r="16" spans="3:78">
      <c r="C16" s="4" t="s">
        <v>353</v>
      </c>
      <c r="E16" s="456"/>
      <c r="G16" s="472"/>
      <c r="J16" s="479">
        <f>+AVERAGE(J5:J15)</f>
        <v>0.65454545454545454</v>
      </c>
      <c r="L16" s="4" t="s">
        <v>354</v>
      </c>
      <c r="M16" s="477">
        <f>+SUMPRODUCT(M4:M15*$A$21:$A32)/SUM($A$21:$A$32)</f>
        <v>8638.2595376147256</v>
      </c>
      <c r="N16" s="477">
        <f>+SUMPRODUCT(N4:N15*$A$21:$A32)/SUM($A$21:$A$32)</f>
        <v>11333.513109016088</v>
      </c>
      <c r="O16" s="477">
        <f>+SUMPRODUCT(O4:O15*$A$21:$A32)/SUM($A$21:$A$32)</f>
        <v>14042.617430789975</v>
      </c>
      <c r="P16" s="477">
        <f>+SUMPRODUCT(P4:P15*$A$21:$A32)/SUM($A$21:$A$32)</f>
        <v>17163.006130503236</v>
      </c>
      <c r="Q16" s="477">
        <f>+SUMPRODUCT(Q4:Q15*$A$21:$A32)/SUM($A$21:$A$32)</f>
        <v>20705.937948499217</v>
      </c>
      <c r="R16" s="477">
        <f>+SUMPRODUCT(R4:R15*$A$21:$A32)/SUM($A$21:$A$32)</f>
        <v>24674.921588479978</v>
      </c>
      <c r="S16" s="477">
        <f>+SUMPRODUCT(S4:S15*$A$21:$A32)/SUM($A$21:$A$32)</f>
        <v>29065.999971880919</v>
      </c>
      <c r="T16" s="477">
        <f>+SUMPRODUCT(T4:T15*$A$21:$A32)/SUM($A$21:$A$32)</f>
        <v>33868.454441339782</v>
      </c>
      <c r="U16" s="477">
        <f>+SUMPRODUCT(U4:U15*$A$21:$A32)/SUM($A$21:$A$32)</f>
        <v>39065.82255058454</v>
      </c>
      <c r="V16" s="477">
        <f>+SUMPRODUCT(V4:V15*$A$21:$A32)/SUM($A$21:$A$32)</f>
        <v>44637.11120258431</v>
      </c>
      <c r="W16" s="477">
        <f>+SUMPRODUCT(W4:W15*$A$21:$A32)/SUM($A$21:$A$32)</f>
        <v>50558.091188824474</v>
      </c>
      <c r="X16" s="477">
        <f>+SUMPRODUCT(X4:X15*$A$21:$A32)/SUM($A$21:$A$32)</f>
        <v>56802.574891265031</v>
      </c>
      <c r="Y16" s="477">
        <f>+SUMPRODUCT(Y4:Y15*$A$21:$A32)/SUM($A$21:$A$32)</f>
        <v>63343.600965311794</v>
      </c>
      <c r="Z16" s="477">
        <f>+SUMPRODUCT(Z4:Z15*$A$21:$A32)/SUM($A$21:$A$32)</f>
        <v>70154.473804042849</v>
      </c>
      <c r="AA16" s="477">
        <f>+SUMPRODUCT(AA4:AA15*$A$21:$A32)/SUM($A$21:$A$32)</f>
        <v>77209.628204579712</v>
      </c>
      <c r="AB16" s="477">
        <f>+SUMPRODUCT(AB4:AB15*$A$21:$A32)/SUM($A$21:$A$32)</f>
        <v>84485.308870947774</v>
      </c>
      <c r="AC16" s="477">
        <f>+SUMPRODUCT(AC4:AC15*$A$21:$A32)/SUM($A$21:$A$32)</f>
        <v>91960.069243494188</v>
      </c>
      <c r="AD16" s="477">
        <f>+SUMPRODUCT(AD4:AD15*$A$21:$A32)/SUM($A$21:$A$32)</f>
        <v>99615.104522974216</v>
      </c>
      <c r="AE16" s="477">
        <f>+SUMPRODUCT(AE4:AE15*$A$21:$A32)/SUM($A$21:$A$32)</f>
        <v>107434.44008017374</v>
      </c>
      <c r="AF16" s="477">
        <f>+SUMPRODUCT(AF4:AF15*$A$21:$A32)/SUM($A$21:$A$32)</f>
        <v>115404.99942060816</v>
      </c>
      <c r="AG16" s="477">
        <f>+SUMPRODUCT(AG4:AG15*$A$21:$A32)/SUM($A$21:$A$32)</f>
        <v>123516.57631543743</v>
      </c>
      <c r="AH16" s="477">
        <f>+SUMPRODUCT(AH4:AH15*$A$21:$A32)/SUM($A$21:$A$32)</f>
        <v>131761.73438850921</v>
      </c>
      <c r="AI16" s="477">
        <f>+SUMPRODUCT(AI4:AI15*$A$21:$A32)/SUM($A$21:$A$32)</f>
        <v>140135.65503404912</v>
      </c>
      <c r="AJ16" s="477">
        <f>+SUMPRODUCT(AJ4:AJ15*$A$21:$A32)/SUM($A$21:$A$32)</f>
        <v>148635.95156241534</v>
      </c>
      <c r="AK16" s="477">
        <f>+SUMPRODUCT(AK4:AK15*$A$21:$A32)/SUM($A$21:$A$32)</f>
        <v>157262.46432644626</v>
      </c>
      <c r="AL16" s="477">
        <f>+SUMPRODUCT(AL4:AL15*$A$21:$A32)/SUM($A$21:$A$32)</f>
        <v>166017.04853778382</v>
      </c>
      <c r="AM16" s="477">
        <f>+SUMPRODUCT(AM4:AM15*$A$21:$A32)/SUM($A$21:$A$32)</f>
        <v>174903.36370818733</v>
      </c>
      <c r="AN16" s="477">
        <f>+SUMPRODUCT(AN4:AN15*$A$21:$A32)/SUM($A$21:$A$32)</f>
        <v>183926.67123348892</v>
      </c>
      <c r="AO16" s="477">
        <f>+SUMPRODUCT(AO4:AO15*$A$21:$A32)/SUM($A$21:$A$32)</f>
        <v>193093.6446089301</v>
      </c>
      <c r="AP16" s="477">
        <f>+SUMPRODUCT(AP4:AP15*$A$21:$A32)/SUM($A$21:$A$32)</f>
        <v>202412.19511753824</v>
      </c>
      <c r="AQ16" s="477">
        <f>+SUMPRODUCT(AQ4:AQ15*$A$21:$A32)/SUM($A$21:$A$32)</f>
        <v>211891.31453794343</v>
      </c>
      <c r="AR16" s="477">
        <f>+SUMPRODUCT(AR4:AR15*$A$21:$A32)/SUM($A$21:$A$32)</f>
        <v>221540.93543223257</v>
      </c>
      <c r="AS16" s="477">
        <f>+SUMPRODUCT(AS4:AS15*$A$21:$A32)/SUM($A$21:$A$32)</f>
        <v>231371.80885101174</v>
      </c>
      <c r="AT16" s="477">
        <f>+SUMPRODUCT(AT4:AT15*$A$21:$A32)/SUM($A$21:$A$32)</f>
        <v>241395.39878510355</v>
      </c>
      <c r="AU16" s="477">
        <f>+SUMPRODUCT(AU4:AU15*$A$21:$A32)/SUM($A$21:$A$32)</f>
        <v>251623.79235796549</v>
      </c>
      <c r="AV16" s="477">
        <f>+SUMPRODUCT(AV4:AV15*$A$21:$A32)/SUM($A$21:$A$32)</f>
        <v>262069.62455173337</v>
      </c>
      <c r="AW16" s="477">
        <f>+SUMPRODUCT(AW4:AW15*$A$21:$A32)/SUM($A$21:$A$32)</f>
        <v>272746.01616016356</v>
      </c>
      <c r="AX16" s="477">
        <f>+SUMPRODUCT(AX4:AX15*$A$21:$A32)/SUM($A$21:$A$32)</f>
        <v>283666.52363668964</v>
      </c>
      <c r="AY16" s="477">
        <f>+SUMPRODUCT(AY4:AY15*$A$21:$A32)/SUM($A$21:$A$32)</f>
        <v>294845.09953354509</v>
      </c>
      <c r="AZ16" s="477">
        <f>+SUMPRODUCT(AZ4:AZ15*$A$21:$A32)/SUM($A$21:$A$32)</f>
        <v>306296.06229128159</v>
      </c>
      <c r="BA16" s="477">
        <f>+SUMPRODUCT(BA4:BA15*$A$21:$A32)/SUM($A$21:$A$32)</f>
        <v>318034.07422382029</v>
      </c>
      <c r="BB16" s="477">
        <f>+SUMPRODUCT(BB4:BB15*$A$21:$A32)/SUM($A$21:$A$32)</f>
        <v>330074.12664246833</v>
      </c>
      <c r="BC16" s="477">
        <f>+SUMPRODUCT(BC4:BC15*$A$21:$A32)/SUM($A$21:$A$32)</f>
        <v>342431.53116583498</v>
      </c>
      <c r="BD16" s="477">
        <f>+SUMPRODUCT(BD4:BD15*$A$21:$A32)/SUM($A$21:$A$32)</f>
        <v>355121.9163661194</v>
      </c>
      <c r="BE16" s="477">
        <f>+SUMPRODUCT(BE4:BE15*$A$21:$A32)/SUM($A$21:$A$32)</f>
        <v>368161.22900228098</v>
      </c>
      <c r="BF16" s="477">
        <f>+SUMPRODUCT(BF4:BF15*$A$21:$A32)/SUM($A$21:$A$32)</f>
        <v>381565.73918485554</v>
      </c>
      <c r="BG16" s="477">
        <f>+SUMPRODUCT(BG4:BG15*$A$21:$A32)/SUM($A$21:$A$32)</f>
        <v>395352.04890432372</v>
      </c>
      <c r="BH16" s="477">
        <f>+SUMPRODUCT(BH4:BH15*$A$21:$A32)/SUM($A$21:$A$32)</f>
        <v>409537.10343428323</v>
      </c>
      <c r="BI16" s="477">
        <f>+SUMPRODUCT(BI4:BI15*$A$21:$A32)/SUM($A$21:$A$32)</f>
        <v>424138.2051920782</v>
      </c>
      <c r="BJ16" s="477">
        <f>+SUMPRODUCT(BJ4:BJ15*$A$21:$A32)/SUM($A$21:$A$32)</f>
        <v>439173.0297031377</v>
      </c>
      <c r="BK16" s="477">
        <f>+SUMPRODUCT(BK4:BK15*$A$21:$A32)/SUM($A$21:$A$32)</f>
        <v>454659.64337146736</v>
      </c>
      <c r="BL16" s="477">
        <f>+SUMPRODUCT(BL4:BL15*$A$21:$A32)/SUM($A$21:$A$32)</f>
        <v>470616.52280801977</v>
      </c>
      <c r="BM16" s="477">
        <f>+SUMPRODUCT(BM4:BM15*$A$21:$A32)/SUM($A$21:$A$32)</f>
        <v>487062.57551165437</v>
      </c>
      <c r="BN16" s="477">
        <f>+SUMPRODUCT(BN4:BN15*$A$21:$A32)/SUM($A$21:$A$32)</f>
        <v>504017.16173466155</v>
      </c>
      <c r="BO16" s="477">
        <f>+SUMPRODUCT(BO4:BO15*$A$21:$A32)/SUM($A$21:$A$32)</f>
        <v>521500.11739701557</v>
      </c>
      <c r="BP16" s="477">
        <f>+SUMPRODUCT(BP4:BP15*$A$21:$A32)/SUM($A$21:$A$32)</f>
        <v>539531.77794119145</v>
      </c>
      <c r="BQ16" s="477">
        <f>+SUMPRODUCT(BQ4:BQ15*$A$21:$A32)/SUM($A$21:$A$32)</f>
        <v>558133.00304309954</v>
      </c>
      <c r="BR16" s="477">
        <f>+SUMPRODUCT(BR4:BR15*$A$21:$A32)/SUM($A$21:$A$32)</f>
        <v>577325.20211495843</v>
      </c>
      <c r="BS16" s="477">
        <f>+SUMPRODUCT(BS4:BS15*$A$21:$A32)/SUM($A$21:$A$32)</f>
        <v>597130.36055319046</v>
      </c>
      <c r="BT16" s="477">
        <f>+SUMPRODUCT(BT4:BT15*$A$21:$A32)/SUM($A$21:$A$32)</f>
        <v>617571.0666991187</v>
      </c>
    </row>
    <row r="17" spans="1:106">
      <c r="J17" s="479">
        <f>+STDEV(J5:J15)</f>
        <v>0.17529196424044302</v>
      </c>
      <c r="M17" s="477"/>
      <c r="N17" s="418"/>
      <c r="O17" s="420"/>
      <c r="P17" s="420"/>
      <c r="Q17" s="420"/>
      <c r="R17" s="420"/>
      <c r="S17" s="418"/>
    </row>
    <row r="18" spans="1:106">
      <c r="E18" t="s">
        <v>355</v>
      </c>
      <c r="M18" t="s">
        <v>356</v>
      </c>
    </row>
    <row r="19" spans="1:106">
      <c r="E19" s="4" t="s">
        <v>357</v>
      </c>
    </row>
    <row r="20" spans="1:106">
      <c r="A20" s="4" t="s">
        <v>358</v>
      </c>
      <c r="E20" s="472" t="s">
        <v>359</v>
      </c>
      <c r="F20" s="472" t="s">
        <v>360</v>
      </c>
      <c r="N20" t="s">
        <v>361</v>
      </c>
      <c r="O20" t="s">
        <v>362</v>
      </c>
    </row>
    <row r="21" spans="1:106">
      <c r="A21" s="474">
        <v>296.842578</v>
      </c>
      <c r="C21" s="409" t="s">
        <v>180</v>
      </c>
      <c r="E21" s="473">
        <v>2.13729367094091E-2</v>
      </c>
      <c r="F21" s="473">
        <v>8.8134300981983008E-3</v>
      </c>
      <c r="M21" s="409" t="s">
        <v>180</v>
      </c>
      <c r="N21" s="456">
        <f>+LN(W4/M4)/100</f>
        <v>1.1133660594031621E-2</v>
      </c>
      <c r="O21" s="456">
        <f>+LN(AG4/W4)/100</f>
        <v>6.181842681659111E-3</v>
      </c>
      <c r="P21" s="456">
        <f>+LN(AQ4/AG4)/100</f>
        <v>4.36017067527277E-3</v>
      </c>
      <c r="Q21" s="480"/>
      <c r="R21" s="480"/>
      <c r="S21" s="480"/>
      <c r="T21" s="480"/>
      <c r="U21" s="480"/>
      <c r="V21" s="480"/>
      <c r="W21" s="480"/>
      <c r="X21" s="480"/>
      <c r="Y21" s="480"/>
      <c r="Z21" s="480"/>
      <c r="AA21" s="480"/>
      <c r="AB21" s="480"/>
      <c r="AC21" s="480"/>
      <c r="AD21" s="480"/>
      <c r="AE21" s="480"/>
      <c r="AF21" s="480"/>
      <c r="AG21" s="480"/>
      <c r="AH21" s="480"/>
      <c r="AI21" s="480"/>
      <c r="AJ21" s="480"/>
      <c r="AK21" s="480"/>
      <c r="AL21" s="480"/>
      <c r="AM21" s="480"/>
      <c r="AN21" s="480"/>
      <c r="AO21" s="480"/>
      <c r="AP21" s="480"/>
      <c r="AQ21" s="480"/>
      <c r="AR21" s="480"/>
      <c r="AS21" s="480"/>
      <c r="AT21" s="480"/>
      <c r="AU21" s="480"/>
      <c r="AV21" s="480"/>
      <c r="AW21" s="480"/>
      <c r="AX21" s="480"/>
      <c r="AY21" s="480"/>
      <c r="AZ21" s="480"/>
      <c r="BA21" s="480"/>
      <c r="BB21" s="480"/>
      <c r="BC21" s="480"/>
      <c r="BD21" s="480"/>
      <c r="BE21" s="480"/>
      <c r="BF21" s="480"/>
      <c r="BG21" s="480"/>
      <c r="BH21" s="480"/>
      <c r="BI21" s="480"/>
      <c r="BJ21" s="480"/>
      <c r="BK21" s="480"/>
      <c r="BL21" s="480"/>
      <c r="BM21" s="480"/>
      <c r="BN21" s="480"/>
      <c r="BO21" s="480"/>
      <c r="BP21" s="480"/>
      <c r="BQ21" s="480"/>
      <c r="BR21" s="480"/>
      <c r="BS21" s="480"/>
      <c r="BT21" s="480"/>
      <c r="BU21" s="480"/>
      <c r="BV21" s="480"/>
      <c r="BW21" s="480"/>
      <c r="BX21" s="480"/>
      <c r="BY21" s="480"/>
      <c r="BZ21" s="480"/>
      <c r="CA21" s="480"/>
      <c r="CB21" s="480"/>
      <c r="CC21" s="480"/>
      <c r="CD21" s="480"/>
      <c r="CE21" s="480"/>
      <c r="CF21" s="480"/>
      <c r="CG21" s="480"/>
      <c r="CH21" s="480"/>
      <c r="CI21" s="480"/>
      <c r="CJ21" s="480"/>
      <c r="CK21" s="480"/>
      <c r="CL21" s="480"/>
      <c r="CM21" s="480"/>
      <c r="CN21" s="480"/>
      <c r="CO21" s="480"/>
      <c r="CP21" s="480"/>
      <c r="CQ21" s="480"/>
      <c r="CR21" s="480"/>
      <c r="CS21" s="480"/>
      <c r="CT21" s="480"/>
      <c r="CU21" s="480"/>
      <c r="CV21" s="480"/>
      <c r="CW21" s="480"/>
      <c r="CX21" s="480"/>
      <c r="CY21" s="480"/>
      <c r="CZ21" s="480"/>
      <c r="DA21" s="480"/>
      <c r="DB21" s="480"/>
    </row>
    <row r="22" spans="1:106">
      <c r="A22" s="474">
        <v>490.08019258719202</v>
      </c>
      <c r="C22" t="s">
        <v>351</v>
      </c>
      <c r="E22" s="473">
        <v>1.9405918692944901E-2</v>
      </c>
      <c r="F22" s="473">
        <v>9.19316418582042E-3</v>
      </c>
      <c r="J22" s="473">
        <v>0.9</v>
      </c>
      <c r="M22" t="s">
        <v>351</v>
      </c>
      <c r="N22" s="456">
        <f t="shared" ref="N22:N32" si="21">+LN(W5/M5)/100</f>
        <v>1.3301136232206119E-2</v>
      </c>
      <c r="O22" s="456">
        <f t="shared" ref="O22:O32" si="22">+LN(AG5/W5)/100</f>
        <v>7.0249821757459594E-3</v>
      </c>
      <c r="P22" s="456">
        <f t="shared" ref="P22:P32" si="23">+LN(AQ5/AG5)/100</f>
        <v>4.6541552388576777E-3</v>
      </c>
      <c r="Q22" s="480"/>
      <c r="R22" s="480"/>
      <c r="S22" s="480"/>
      <c r="T22" s="480"/>
      <c r="U22" s="480"/>
      <c r="V22" s="480"/>
      <c r="W22" s="480"/>
      <c r="X22" s="480"/>
      <c r="Y22" s="480"/>
      <c r="Z22" s="480"/>
      <c r="AA22" s="480"/>
      <c r="AB22" s="480"/>
      <c r="AC22" s="480"/>
      <c r="AD22" s="480"/>
      <c r="AE22" s="480"/>
      <c r="AF22" s="480"/>
      <c r="AG22" s="480"/>
      <c r="AH22" s="480"/>
      <c r="AI22" s="480"/>
      <c r="AJ22" s="480"/>
      <c r="AK22" s="480"/>
      <c r="AL22" s="480"/>
      <c r="AM22" s="480"/>
      <c r="AN22" s="480"/>
      <c r="AO22" s="480"/>
      <c r="AP22" s="480"/>
      <c r="AQ22" s="480"/>
      <c r="AR22" s="480"/>
      <c r="AS22" s="480"/>
      <c r="AT22" s="480"/>
      <c r="AU22" s="480"/>
      <c r="AV22" s="480"/>
      <c r="AW22" s="480"/>
      <c r="AX22" s="480"/>
      <c r="AY22" s="480"/>
      <c r="AZ22" s="480"/>
      <c r="BA22" s="480"/>
      <c r="BB22" s="480"/>
      <c r="BC22" s="480"/>
      <c r="BD22" s="480"/>
      <c r="BE22" s="480"/>
      <c r="BF22" s="480"/>
      <c r="BG22" s="480"/>
      <c r="BH22" s="480"/>
      <c r="BI22" s="480"/>
      <c r="BJ22" s="480"/>
      <c r="BK22" s="480"/>
      <c r="BL22" s="480"/>
      <c r="BM22" s="480"/>
      <c r="BN22" s="480"/>
      <c r="BO22" s="480"/>
      <c r="BP22" s="480"/>
      <c r="BQ22" s="480"/>
      <c r="BR22" s="480"/>
      <c r="BS22" s="480"/>
      <c r="BT22" s="480"/>
      <c r="BU22" s="480"/>
      <c r="BV22" s="480"/>
      <c r="BW22" s="480"/>
      <c r="BX22" s="480"/>
      <c r="BY22" s="480"/>
      <c r="BZ22" s="480"/>
      <c r="CA22" s="480"/>
      <c r="CB22" s="480"/>
      <c r="CC22" s="480"/>
      <c r="CD22" s="480"/>
      <c r="CE22" s="480"/>
      <c r="CF22" s="480"/>
      <c r="CG22" s="480"/>
      <c r="CH22" s="480"/>
      <c r="CI22" s="480"/>
      <c r="CJ22" s="480"/>
      <c r="CK22" s="480"/>
      <c r="CL22" s="480"/>
      <c r="CM22" s="480"/>
      <c r="CN22" s="480"/>
      <c r="CO22" s="480"/>
      <c r="CP22" s="480"/>
      <c r="CQ22" s="480"/>
      <c r="CR22" s="480"/>
      <c r="CS22" s="480"/>
      <c r="CT22" s="480"/>
      <c r="CU22" s="480"/>
      <c r="CV22" s="480"/>
      <c r="CW22" s="480"/>
      <c r="CX22" s="480"/>
      <c r="CY22" s="480"/>
      <c r="CZ22" s="480"/>
      <c r="DA22" s="480"/>
      <c r="DB22" s="480"/>
    </row>
    <row r="23" spans="1:106">
      <c r="A23" s="474">
        <v>127.773</v>
      </c>
      <c r="C23" t="s">
        <v>182</v>
      </c>
      <c r="E23" s="473">
        <v>9.4777508624843305E-3</v>
      </c>
      <c r="F23" s="473">
        <v>1.20905353368121E-2</v>
      </c>
      <c r="J23" s="473">
        <v>0.85</v>
      </c>
      <c r="M23" t="s">
        <v>182</v>
      </c>
      <c r="N23" s="456">
        <f t="shared" si="21"/>
        <v>1.2405456242338513E-2</v>
      </c>
      <c r="O23" s="456">
        <f t="shared" si="22"/>
        <v>6.7596463170350859E-3</v>
      </c>
      <c r="P23" s="456">
        <f t="shared" si="23"/>
        <v>4.5616383455397711E-3</v>
      </c>
      <c r="Q23" s="480"/>
      <c r="R23" s="480"/>
      <c r="S23" s="480"/>
      <c r="T23" s="480"/>
      <c r="U23" s="480"/>
      <c r="V23" s="480"/>
      <c r="W23" s="480"/>
      <c r="X23" s="480"/>
      <c r="Y23" s="480"/>
      <c r="Z23" s="480"/>
      <c r="AA23" s="480"/>
      <c r="AB23" s="480"/>
      <c r="AC23" s="480"/>
      <c r="AD23" s="480"/>
      <c r="AE23" s="480"/>
      <c r="AF23" s="480"/>
      <c r="AG23" s="480"/>
      <c r="AH23" s="480"/>
      <c r="AI23" s="480"/>
      <c r="AJ23" s="480"/>
      <c r="AK23" s="480"/>
      <c r="AL23" s="480"/>
      <c r="AM23" s="480"/>
      <c r="AN23" s="480"/>
      <c r="AO23" s="480"/>
      <c r="AP23" s="480"/>
      <c r="AQ23" s="480"/>
      <c r="AR23" s="480"/>
      <c r="AS23" s="480"/>
      <c r="AT23" s="480"/>
      <c r="AU23" s="480"/>
      <c r="AV23" s="480"/>
      <c r="AW23" s="480"/>
      <c r="AX23" s="480"/>
      <c r="AY23" s="480"/>
      <c r="AZ23" s="480"/>
      <c r="BA23" s="480"/>
      <c r="BB23" s="480"/>
      <c r="BC23" s="480"/>
      <c r="BD23" s="480"/>
      <c r="BE23" s="480"/>
      <c r="BF23" s="480"/>
      <c r="BG23" s="480"/>
      <c r="BH23" s="480"/>
      <c r="BI23" s="480"/>
      <c r="BJ23" s="480"/>
      <c r="BK23" s="480"/>
      <c r="BL23" s="480"/>
      <c r="BM23" s="480"/>
      <c r="BN23" s="480"/>
      <c r="BO23" s="480"/>
      <c r="BP23" s="480"/>
      <c r="BQ23" s="480"/>
      <c r="BR23" s="480"/>
      <c r="BS23" s="480"/>
      <c r="BT23" s="480"/>
      <c r="BU23" s="480"/>
      <c r="BV23" s="480"/>
      <c r="BW23" s="480"/>
      <c r="BX23" s="480"/>
      <c r="BY23" s="480"/>
      <c r="BZ23" s="480"/>
      <c r="CA23" s="480"/>
      <c r="CB23" s="480"/>
      <c r="CC23" s="480"/>
      <c r="CD23" s="480"/>
      <c r="CE23" s="480"/>
      <c r="CF23" s="480"/>
      <c r="CG23" s="480"/>
      <c r="CH23" s="480"/>
      <c r="CI23" s="480"/>
      <c r="CJ23" s="480"/>
      <c r="CK23" s="480"/>
      <c r="CL23" s="480"/>
      <c r="CM23" s="480"/>
      <c r="CN23" s="480"/>
      <c r="CO23" s="480"/>
      <c r="CP23" s="480"/>
      <c r="CQ23" s="480"/>
      <c r="CR23" s="480"/>
      <c r="CS23" s="480"/>
      <c r="CT23" s="480"/>
      <c r="CU23" s="480"/>
      <c r="CV23" s="480"/>
      <c r="CW23" s="480"/>
      <c r="CX23" s="480"/>
      <c r="CY23" s="480"/>
      <c r="CZ23" s="480"/>
      <c r="DA23" s="480"/>
      <c r="DB23" s="480"/>
    </row>
    <row r="24" spans="1:106">
      <c r="A24" s="474">
        <v>143.15</v>
      </c>
      <c r="C24" t="s">
        <v>183</v>
      </c>
      <c r="E24" s="473">
        <v>4.1235271490353297E-2</v>
      </c>
      <c r="F24" s="473">
        <v>4.0729354255286301E-2</v>
      </c>
      <c r="J24" s="473">
        <v>0.5</v>
      </c>
      <c r="M24" t="s">
        <v>183</v>
      </c>
      <c r="N24" s="456">
        <f t="shared" si="21"/>
        <v>1.61374202838339E-2</v>
      </c>
      <c r="O24" s="456">
        <f t="shared" si="22"/>
        <v>7.7944563539228693E-3</v>
      </c>
      <c r="P24" s="456">
        <f t="shared" si="23"/>
        <v>4.9224542950016244E-3</v>
      </c>
      <c r="Q24" s="480"/>
      <c r="R24" s="480"/>
      <c r="S24" s="480"/>
      <c r="T24" s="480"/>
      <c r="U24" s="480"/>
      <c r="V24" s="480"/>
      <c r="W24" s="480"/>
      <c r="X24" s="480"/>
      <c r="Y24" s="480"/>
      <c r="Z24" s="480"/>
      <c r="AA24" s="480"/>
      <c r="AB24" s="480"/>
      <c r="AC24" s="480"/>
      <c r="AD24" s="480"/>
      <c r="AE24" s="480"/>
      <c r="AF24" s="480"/>
      <c r="AG24" s="480"/>
      <c r="AH24" s="480"/>
      <c r="AI24" s="480"/>
      <c r="AJ24" s="480"/>
      <c r="AK24" s="480"/>
      <c r="AL24" s="480"/>
      <c r="AM24" s="480"/>
      <c r="AN24" s="480"/>
      <c r="AO24" s="480"/>
      <c r="AP24" s="480"/>
      <c r="AQ24" s="480"/>
      <c r="AR24" s="480"/>
      <c r="AS24" s="480"/>
      <c r="AT24" s="480"/>
      <c r="AU24" s="480"/>
      <c r="AV24" s="480"/>
      <c r="AW24" s="480"/>
      <c r="AX24" s="480"/>
      <c r="AY24" s="480"/>
      <c r="AZ24" s="480"/>
      <c r="BA24" s="480"/>
      <c r="BB24" s="480"/>
      <c r="BC24" s="480"/>
      <c r="BD24" s="480"/>
      <c r="BE24" s="480"/>
      <c r="BF24" s="480"/>
      <c r="BG24" s="480"/>
      <c r="BH24" s="480"/>
      <c r="BI24" s="480"/>
      <c r="BJ24" s="480"/>
      <c r="BK24" s="480"/>
      <c r="BL24" s="480"/>
      <c r="BM24" s="480"/>
      <c r="BN24" s="480"/>
      <c r="BO24" s="480"/>
      <c r="BP24" s="480"/>
      <c r="BQ24" s="480"/>
      <c r="BR24" s="480"/>
      <c r="BS24" s="480"/>
      <c r="BT24" s="480"/>
      <c r="BU24" s="480"/>
      <c r="BV24" s="480"/>
      <c r="BW24" s="480"/>
      <c r="BX24" s="480"/>
      <c r="BY24" s="480"/>
      <c r="BZ24" s="480"/>
      <c r="CA24" s="480"/>
      <c r="CB24" s="480"/>
      <c r="CC24" s="480"/>
      <c r="CD24" s="480"/>
      <c r="CE24" s="480"/>
      <c r="CF24" s="480"/>
      <c r="CG24" s="480"/>
      <c r="CH24" s="480"/>
      <c r="CI24" s="480"/>
      <c r="CJ24" s="480"/>
      <c r="CK24" s="480"/>
      <c r="CL24" s="480"/>
      <c r="CM24" s="480"/>
      <c r="CN24" s="480"/>
      <c r="CO24" s="480"/>
      <c r="CP24" s="480"/>
      <c r="CQ24" s="480"/>
      <c r="CR24" s="480"/>
      <c r="CS24" s="480"/>
      <c r="CT24" s="480"/>
      <c r="CU24" s="480"/>
      <c r="CV24" s="480"/>
      <c r="CW24" s="480"/>
      <c r="CX24" s="480"/>
      <c r="CY24" s="480"/>
      <c r="CZ24" s="480"/>
      <c r="DA24" s="480"/>
      <c r="DB24" s="480"/>
    </row>
    <row r="25" spans="1:106">
      <c r="A25" s="474">
        <v>155.94246849385499</v>
      </c>
      <c r="C25" t="s">
        <v>352</v>
      </c>
      <c r="E25" s="473">
        <v>3.8240844402048502E-2</v>
      </c>
      <c r="F25" s="473">
        <v>4.1155594991939402E-2</v>
      </c>
      <c r="J25" s="473">
        <v>0.6</v>
      </c>
      <c r="M25" t="s">
        <v>352</v>
      </c>
      <c r="N25" s="456">
        <f t="shared" si="21"/>
        <v>2.1166177855421506E-2</v>
      </c>
      <c r="O25" s="456">
        <f t="shared" si="22"/>
        <v>9.9188097148055834E-3</v>
      </c>
      <c r="P25" s="456">
        <f t="shared" si="23"/>
        <v>5.6631705110954068E-3</v>
      </c>
      <c r="Q25" s="480"/>
      <c r="R25" s="480"/>
      <c r="S25" s="480"/>
      <c r="T25" s="480"/>
      <c r="U25" s="480"/>
      <c r="V25" s="480"/>
      <c r="W25" s="480"/>
      <c r="X25" s="480"/>
      <c r="Y25" s="480"/>
      <c r="Z25" s="480"/>
      <c r="AA25" s="480"/>
      <c r="AB25" s="480"/>
      <c r="AC25" s="480"/>
      <c r="AD25" s="480"/>
      <c r="AE25" s="480"/>
      <c r="AF25" s="480"/>
      <c r="AG25" s="480"/>
      <c r="AH25" s="480"/>
      <c r="AI25" s="480"/>
      <c r="AJ25" s="480"/>
      <c r="AK25" s="480"/>
      <c r="AL25" s="480"/>
      <c r="AM25" s="480"/>
      <c r="AN25" s="480"/>
      <c r="AO25" s="480"/>
      <c r="AP25" s="480"/>
      <c r="AQ25" s="480"/>
      <c r="AR25" s="480"/>
      <c r="AS25" s="480"/>
      <c r="AT25" s="480"/>
      <c r="AU25" s="480"/>
      <c r="AV25" s="480"/>
      <c r="AW25" s="480"/>
      <c r="AX25" s="480"/>
      <c r="AY25" s="480"/>
      <c r="AZ25" s="480"/>
      <c r="BA25" s="480"/>
      <c r="BB25" s="480"/>
      <c r="BC25" s="480"/>
      <c r="BD25" s="480"/>
      <c r="BE25" s="480"/>
      <c r="BF25" s="480"/>
      <c r="BG25" s="480"/>
      <c r="BH25" s="480"/>
      <c r="BI25" s="480"/>
      <c r="BJ25" s="480"/>
      <c r="BK25" s="480"/>
      <c r="BL25" s="480"/>
      <c r="BM25" s="480"/>
      <c r="BN25" s="480"/>
      <c r="BO25" s="480"/>
      <c r="BP25" s="480"/>
      <c r="BQ25" s="480"/>
      <c r="BR25" s="480"/>
      <c r="BS25" s="480"/>
      <c r="BT25" s="480"/>
      <c r="BU25" s="480"/>
      <c r="BV25" s="480"/>
      <c r="BW25" s="480"/>
      <c r="BX25" s="480"/>
      <c r="BY25" s="480"/>
      <c r="BZ25" s="480"/>
      <c r="CA25" s="480"/>
      <c r="CB25" s="480"/>
      <c r="CC25" s="480"/>
      <c r="CD25" s="480"/>
      <c r="CE25" s="480"/>
      <c r="CF25" s="480"/>
      <c r="CG25" s="480"/>
      <c r="CH25" s="480"/>
      <c r="CI25" s="480"/>
      <c r="CJ25" s="480"/>
      <c r="CK25" s="480"/>
      <c r="CL25" s="480"/>
      <c r="CM25" s="480"/>
      <c r="CN25" s="480"/>
      <c r="CO25" s="480"/>
      <c r="CP25" s="480"/>
      <c r="CQ25" s="480"/>
      <c r="CR25" s="480"/>
      <c r="CS25" s="480"/>
      <c r="CT25" s="480"/>
      <c r="CU25" s="480"/>
      <c r="CV25" s="480"/>
      <c r="CW25" s="480"/>
      <c r="CX25" s="480"/>
      <c r="CY25" s="480"/>
      <c r="CZ25" s="480"/>
      <c r="DA25" s="480"/>
      <c r="DB25" s="480"/>
    </row>
    <row r="26" spans="1:106">
      <c r="A26" s="474">
        <v>1304.5</v>
      </c>
      <c r="C26" t="s">
        <v>185</v>
      </c>
      <c r="E26" s="473">
        <v>7.9109032327296394E-2</v>
      </c>
      <c r="F26" s="473">
        <v>8.3688551967875294E-2</v>
      </c>
      <c r="J26" s="473">
        <v>0.5</v>
      </c>
      <c r="M26" t="s">
        <v>185</v>
      </c>
      <c r="N26" s="456">
        <f t="shared" si="21"/>
        <v>2.4421838922720301E-2</v>
      </c>
      <c r="O26" s="456">
        <f t="shared" si="22"/>
        <v>9.3361880276628516E-3</v>
      </c>
      <c r="P26" s="456">
        <f t="shared" si="23"/>
        <v>5.4600228900540462E-3</v>
      </c>
      <c r="Q26" s="480"/>
      <c r="R26" s="480"/>
      <c r="S26" s="480"/>
      <c r="T26" s="480"/>
      <c r="U26" s="480"/>
      <c r="V26" s="480"/>
      <c r="W26" s="480"/>
      <c r="X26" s="480"/>
      <c r="Y26" s="480"/>
      <c r="Z26" s="480"/>
      <c r="AA26" s="480"/>
      <c r="AB26" s="480"/>
      <c r="AC26" s="480"/>
      <c r="AD26" s="480"/>
      <c r="AE26" s="480"/>
      <c r="AF26" s="480"/>
      <c r="AG26" s="480"/>
      <c r="AH26" s="480"/>
      <c r="AI26" s="480"/>
      <c r="AJ26" s="480"/>
      <c r="AK26" s="480"/>
      <c r="AL26" s="480"/>
      <c r="AM26" s="480"/>
      <c r="AN26" s="480"/>
      <c r="AO26" s="480"/>
      <c r="AP26" s="480"/>
      <c r="AQ26" s="480"/>
      <c r="AR26" s="480"/>
      <c r="AS26" s="480"/>
      <c r="AT26" s="480"/>
      <c r="AU26" s="480"/>
      <c r="AV26" s="480"/>
      <c r="AW26" s="480"/>
      <c r="AX26" s="480"/>
      <c r="AY26" s="480"/>
      <c r="AZ26" s="480"/>
      <c r="BA26" s="480"/>
      <c r="BB26" s="480"/>
      <c r="BC26" s="480"/>
      <c r="BD26" s="480"/>
      <c r="BE26" s="480"/>
      <c r="BF26" s="480"/>
      <c r="BG26" s="480"/>
      <c r="BH26" s="480"/>
      <c r="BI26" s="480"/>
      <c r="BJ26" s="480"/>
      <c r="BK26" s="480"/>
      <c r="BL26" s="480"/>
      <c r="BM26" s="480"/>
      <c r="BN26" s="480"/>
      <c r="BO26" s="480"/>
      <c r="BP26" s="480"/>
      <c r="BQ26" s="480"/>
      <c r="BR26" s="480"/>
      <c r="BS26" s="480"/>
      <c r="BT26" s="480"/>
      <c r="BU26" s="480"/>
      <c r="BV26" s="480"/>
      <c r="BW26" s="480"/>
      <c r="BX26" s="480"/>
      <c r="BY26" s="480"/>
      <c r="BZ26" s="480"/>
      <c r="CA26" s="480"/>
      <c r="CB26" s="480"/>
      <c r="CC26" s="480"/>
      <c r="CD26" s="480"/>
      <c r="CE26" s="480"/>
      <c r="CF26" s="480"/>
      <c r="CG26" s="480"/>
      <c r="CH26" s="480"/>
      <c r="CI26" s="480"/>
      <c r="CJ26" s="480"/>
      <c r="CK26" s="480"/>
      <c r="CL26" s="480"/>
      <c r="CM26" s="480"/>
      <c r="CN26" s="480"/>
      <c r="CO26" s="480"/>
      <c r="CP26" s="480"/>
      <c r="CQ26" s="480"/>
      <c r="CR26" s="480"/>
      <c r="CS26" s="480"/>
      <c r="CT26" s="480"/>
      <c r="CU26" s="480"/>
      <c r="CV26" s="480"/>
      <c r="CW26" s="480"/>
      <c r="CX26" s="480"/>
      <c r="CY26" s="480"/>
      <c r="CZ26" s="480"/>
      <c r="DA26" s="480"/>
      <c r="DB26" s="480"/>
    </row>
    <row r="27" spans="1:106">
      <c r="A27" s="474">
        <v>1094.5830000000001</v>
      </c>
      <c r="C27" t="s">
        <v>186</v>
      </c>
      <c r="E27" s="473">
        <v>4.58983498170078E-2</v>
      </c>
      <c r="F27" s="473">
        <v>5.5092625316223401E-2</v>
      </c>
      <c r="J27" s="473">
        <v>0.4</v>
      </c>
      <c r="M27" t="s">
        <v>186</v>
      </c>
      <c r="N27" s="456">
        <f t="shared" si="21"/>
        <v>2.6014715563064672E-2</v>
      </c>
      <c r="O27" s="456">
        <f t="shared" si="22"/>
        <v>1.105934538320702E-2</v>
      </c>
      <c r="P27" s="456">
        <f t="shared" si="23"/>
        <v>6.0608507088320248E-3</v>
      </c>
      <c r="Q27" s="480"/>
      <c r="R27" s="480"/>
      <c r="S27" s="480"/>
      <c r="T27" s="480"/>
      <c r="U27" s="480"/>
      <c r="V27" s="480"/>
      <c r="W27" s="480"/>
      <c r="X27" s="480"/>
      <c r="Y27" s="480"/>
      <c r="Z27" s="480"/>
      <c r="AA27" s="480"/>
      <c r="AB27" s="480"/>
      <c r="AC27" s="480"/>
      <c r="AD27" s="480"/>
      <c r="AE27" s="480"/>
      <c r="AF27" s="480"/>
      <c r="AG27" s="480"/>
      <c r="AH27" s="480"/>
      <c r="AI27" s="480"/>
      <c r="AJ27" s="480"/>
      <c r="AK27" s="480"/>
      <c r="AL27" s="480"/>
      <c r="AM27" s="480"/>
      <c r="AN27" s="480"/>
      <c r="AO27" s="480"/>
      <c r="AP27" s="480"/>
      <c r="AQ27" s="480"/>
      <c r="AR27" s="480"/>
      <c r="AS27" s="480"/>
      <c r="AT27" s="480"/>
      <c r="AU27" s="480"/>
      <c r="AV27" s="480"/>
      <c r="AW27" s="480"/>
      <c r="AX27" s="480"/>
      <c r="AY27" s="480"/>
      <c r="AZ27" s="480"/>
      <c r="BA27" s="480"/>
      <c r="BB27" s="480"/>
      <c r="BC27" s="480"/>
      <c r="BD27" s="480"/>
      <c r="BE27" s="480"/>
      <c r="BF27" s="480"/>
      <c r="BG27" s="480"/>
      <c r="BH27" s="480"/>
      <c r="BI27" s="480"/>
      <c r="BJ27" s="480"/>
      <c r="BK27" s="480"/>
      <c r="BL27" s="480"/>
      <c r="BM27" s="480"/>
      <c r="BN27" s="480"/>
      <c r="BO27" s="480"/>
      <c r="BP27" s="480"/>
      <c r="BQ27" s="480"/>
      <c r="BR27" s="480"/>
      <c r="BS27" s="480"/>
      <c r="BT27" s="480"/>
      <c r="BU27" s="480"/>
      <c r="BV27" s="480"/>
      <c r="BW27" s="480"/>
      <c r="BX27" s="480"/>
      <c r="BY27" s="480"/>
      <c r="BZ27" s="480"/>
      <c r="CA27" s="480"/>
      <c r="CB27" s="480"/>
      <c r="CC27" s="480"/>
      <c r="CD27" s="480"/>
      <c r="CE27" s="480"/>
      <c r="CF27" s="480"/>
      <c r="CG27" s="480"/>
      <c r="CH27" s="480"/>
      <c r="CI27" s="480"/>
      <c r="CJ27" s="480"/>
      <c r="CK27" s="480"/>
      <c r="CL27" s="480"/>
      <c r="CM27" s="480"/>
      <c r="CN27" s="480"/>
      <c r="CO27" s="480"/>
      <c r="CP27" s="480"/>
      <c r="CQ27" s="480"/>
      <c r="CR27" s="480"/>
      <c r="CS27" s="480"/>
      <c r="CT27" s="480"/>
      <c r="CU27" s="480"/>
      <c r="CV27" s="480"/>
      <c r="CW27" s="480"/>
      <c r="CX27" s="480"/>
      <c r="CY27" s="480"/>
      <c r="CZ27" s="480"/>
      <c r="DA27" s="480"/>
      <c r="DB27" s="480"/>
    </row>
    <row r="28" spans="1:106">
      <c r="A28" s="474">
        <v>412.76900131563002</v>
      </c>
      <c r="C28" t="s">
        <v>187</v>
      </c>
      <c r="E28" s="473">
        <v>2.1206491581116E-2</v>
      </c>
      <c r="F28" s="473">
        <v>2.58611032038304E-2</v>
      </c>
      <c r="J28" s="473">
        <v>0.4</v>
      </c>
      <c r="M28" t="s">
        <v>187</v>
      </c>
      <c r="N28" s="456">
        <f t="shared" si="21"/>
        <v>1.7016788601209216E-2</v>
      </c>
      <c r="O28" s="456">
        <f t="shared" si="22"/>
        <v>8.2575478731191886E-3</v>
      </c>
      <c r="P28" s="456">
        <f t="shared" si="23"/>
        <v>5.0839243235385398E-3</v>
      </c>
      <c r="Q28" s="480"/>
      <c r="R28" s="480"/>
      <c r="S28" s="480"/>
      <c r="T28" s="480"/>
      <c r="U28" s="480"/>
      <c r="V28" s="480"/>
      <c r="W28" s="480"/>
      <c r="X28" s="480"/>
      <c r="Y28" s="480"/>
      <c r="Z28" s="480"/>
      <c r="AA28" s="480"/>
      <c r="AB28" s="480"/>
      <c r="AC28" s="480"/>
      <c r="AD28" s="480"/>
      <c r="AE28" s="480"/>
      <c r="AF28" s="480"/>
      <c r="AG28" s="480"/>
      <c r="AH28" s="480"/>
      <c r="AI28" s="480"/>
      <c r="AJ28" s="480"/>
      <c r="AK28" s="480"/>
      <c r="AL28" s="480"/>
      <c r="AM28" s="480"/>
      <c r="AN28" s="480"/>
      <c r="AO28" s="480"/>
      <c r="AP28" s="480"/>
      <c r="AQ28" s="480"/>
      <c r="AR28" s="480"/>
      <c r="AS28" s="480"/>
      <c r="AT28" s="480"/>
      <c r="AU28" s="480"/>
      <c r="AV28" s="480"/>
      <c r="AW28" s="480"/>
      <c r="AX28" s="480"/>
      <c r="AY28" s="480"/>
      <c r="AZ28" s="480"/>
      <c r="BA28" s="480"/>
      <c r="BB28" s="480"/>
      <c r="BC28" s="480"/>
      <c r="BD28" s="480"/>
      <c r="BE28" s="480"/>
      <c r="BF28" s="480"/>
      <c r="BG28" s="480"/>
      <c r="BH28" s="480"/>
      <c r="BI28" s="480"/>
      <c r="BJ28" s="480"/>
      <c r="BK28" s="480"/>
      <c r="BL28" s="480"/>
      <c r="BM28" s="480"/>
      <c r="BN28" s="480"/>
      <c r="BO28" s="480"/>
      <c r="BP28" s="480"/>
      <c r="BQ28" s="480"/>
      <c r="BR28" s="480"/>
      <c r="BS28" s="480"/>
      <c r="BT28" s="480"/>
      <c r="BU28" s="480"/>
      <c r="BV28" s="480"/>
      <c r="BW28" s="480"/>
      <c r="BX28" s="480"/>
      <c r="BY28" s="480"/>
      <c r="BZ28" s="480"/>
      <c r="CA28" s="480"/>
      <c r="CB28" s="480"/>
      <c r="CC28" s="480"/>
      <c r="CD28" s="480"/>
      <c r="CE28" s="480"/>
      <c r="CF28" s="480"/>
      <c r="CG28" s="480"/>
      <c r="CH28" s="480"/>
      <c r="CI28" s="480"/>
      <c r="CJ28" s="480"/>
      <c r="CK28" s="480"/>
      <c r="CL28" s="480"/>
      <c r="CM28" s="480"/>
      <c r="CN28" s="480"/>
      <c r="CO28" s="480"/>
      <c r="CP28" s="480"/>
      <c r="CQ28" s="480"/>
      <c r="CR28" s="480"/>
      <c r="CS28" s="480"/>
      <c r="CT28" s="480"/>
      <c r="CU28" s="480"/>
      <c r="CV28" s="480"/>
      <c r="CW28" s="480"/>
      <c r="CX28" s="480"/>
      <c r="CY28" s="480"/>
      <c r="CZ28" s="480"/>
      <c r="DA28" s="480"/>
      <c r="DB28" s="480"/>
    </row>
    <row r="29" spans="1:106">
      <c r="A29" s="474">
        <v>763.50611154103399</v>
      </c>
      <c r="C29" t="s">
        <v>188</v>
      </c>
      <c r="E29" s="473">
        <v>2.1621116102774701E-2</v>
      </c>
      <c r="F29" s="473">
        <v>3.1344274354200397E-2</v>
      </c>
      <c r="J29" s="473">
        <v>0.35</v>
      </c>
      <c r="M29" t="s">
        <v>188</v>
      </c>
      <c r="N29" s="456">
        <f t="shared" si="21"/>
        <v>2.5948648924743637E-2</v>
      </c>
      <c r="O29" s="456">
        <f t="shared" si="22"/>
        <v>1.140338828940236E-2</v>
      </c>
      <c r="P29" s="456">
        <f t="shared" si="23"/>
        <v>6.1808110526916918E-3</v>
      </c>
      <c r="Q29" s="480"/>
      <c r="R29" s="480"/>
      <c r="S29" s="480"/>
      <c r="T29" s="480"/>
      <c r="U29" s="480"/>
      <c r="V29" s="480"/>
      <c r="W29" s="480"/>
      <c r="X29" s="480"/>
      <c r="Y29" s="480"/>
      <c r="Z29" s="480"/>
      <c r="AA29" s="480"/>
      <c r="AB29" s="480"/>
      <c r="AC29" s="480"/>
      <c r="AD29" s="480"/>
      <c r="AE29" s="480"/>
      <c r="AF29" s="480"/>
      <c r="AG29" s="480"/>
      <c r="AH29" s="480"/>
      <c r="AI29" s="480"/>
      <c r="AJ29" s="480"/>
      <c r="AK29" s="480"/>
      <c r="AL29" s="480"/>
      <c r="AM29" s="480"/>
      <c r="AN29" s="480"/>
      <c r="AO29" s="480"/>
      <c r="AP29" s="480"/>
      <c r="AQ29" s="480"/>
      <c r="AR29" s="480"/>
      <c r="AS29" s="480"/>
      <c r="AT29" s="480"/>
      <c r="AU29" s="480"/>
      <c r="AV29" s="480"/>
      <c r="AW29" s="480"/>
      <c r="AX29" s="480"/>
      <c r="AY29" s="480"/>
      <c r="AZ29" s="480"/>
      <c r="BA29" s="480"/>
      <c r="BB29" s="480"/>
      <c r="BC29" s="480"/>
      <c r="BD29" s="480"/>
      <c r="BE29" s="480"/>
      <c r="BF29" s="480"/>
      <c r="BG29" s="480"/>
      <c r="BH29" s="480"/>
      <c r="BI29" s="480"/>
      <c r="BJ29" s="480"/>
      <c r="BK29" s="480"/>
      <c r="BL29" s="480"/>
      <c r="BM29" s="480"/>
      <c r="BN29" s="480"/>
      <c r="BO29" s="480"/>
      <c r="BP29" s="480"/>
      <c r="BQ29" s="480"/>
      <c r="BR29" s="480"/>
      <c r="BS29" s="480"/>
      <c r="BT29" s="480"/>
      <c r="BU29" s="480"/>
      <c r="BV29" s="480"/>
      <c r="BW29" s="480"/>
      <c r="BX29" s="480"/>
      <c r="BY29" s="480"/>
      <c r="BZ29" s="480"/>
      <c r="CA29" s="480"/>
      <c r="CB29" s="480"/>
      <c r="CC29" s="480"/>
      <c r="CD29" s="480"/>
      <c r="CE29" s="480"/>
      <c r="CF29" s="480"/>
      <c r="CG29" s="480"/>
      <c r="CH29" s="480"/>
      <c r="CI29" s="480"/>
      <c r="CJ29" s="480"/>
      <c r="CK29" s="480"/>
      <c r="CL29" s="480"/>
      <c r="CM29" s="480"/>
      <c r="CN29" s="480"/>
      <c r="CO29" s="480"/>
      <c r="CP29" s="480"/>
      <c r="CQ29" s="480"/>
      <c r="CR29" s="480"/>
      <c r="CS29" s="480"/>
      <c r="CT29" s="480"/>
      <c r="CU29" s="480"/>
      <c r="CV29" s="480"/>
      <c r="CW29" s="480"/>
      <c r="CX29" s="480"/>
      <c r="CY29" s="480"/>
      <c r="CZ29" s="480"/>
      <c r="DA29" s="480"/>
      <c r="DB29" s="480"/>
    </row>
    <row r="30" spans="1:106">
      <c r="A30" s="474">
        <v>555.38007856447803</v>
      </c>
      <c r="C30" t="s">
        <v>189</v>
      </c>
      <c r="E30" s="473">
        <v>1.37043638708384E-2</v>
      </c>
      <c r="F30" s="473">
        <v>2.4828856310891399E-2</v>
      </c>
      <c r="J30" s="473">
        <v>0.5</v>
      </c>
      <c r="M30" t="s">
        <v>189</v>
      </c>
      <c r="N30" s="456">
        <f t="shared" si="21"/>
        <v>1.9464454603340883E-2</v>
      </c>
      <c r="O30" s="456">
        <f t="shared" si="22"/>
        <v>9.0296492208561622E-3</v>
      </c>
      <c r="P30" s="456">
        <f t="shared" si="23"/>
        <v>5.3531394170665825E-3</v>
      </c>
      <c r="Q30" s="480"/>
      <c r="R30" s="480"/>
      <c r="S30" s="480"/>
      <c r="T30" s="480"/>
      <c r="U30" s="480"/>
      <c r="V30" s="480"/>
      <c r="W30" s="480"/>
      <c r="X30" s="480"/>
      <c r="Y30" s="480"/>
      <c r="Z30" s="480"/>
      <c r="AA30" s="480"/>
      <c r="AB30" s="480"/>
      <c r="AC30" s="480"/>
      <c r="AD30" s="480"/>
      <c r="AE30" s="480"/>
      <c r="AF30" s="480"/>
      <c r="AG30" s="480"/>
      <c r="AH30" s="480"/>
      <c r="AI30" s="480"/>
      <c r="AJ30" s="480"/>
      <c r="AK30" s="480"/>
      <c r="AL30" s="480"/>
      <c r="AM30" s="480"/>
      <c r="AN30" s="480"/>
      <c r="AO30" s="480"/>
      <c r="AP30" s="480"/>
      <c r="AQ30" s="480"/>
      <c r="AR30" s="480"/>
      <c r="AS30" s="480"/>
      <c r="AT30" s="480"/>
      <c r="AU30" s="480"/>
      <c r="AV30" s="480"/>
      <c r="AW30" s="480"/>
      <c r="AX30" s="480"/>
      <c r="AY30" s="480"/>
      <c r="AZ30" s="480"/>
      <c r="BA30" s="480"/>
      <c r="BB30" s="480"/>
      <c r="BC30" s="480"/>
      <c r="BD30" s="480"/>
      <c r="BE30" s="480"/>
      <c r="BF30" s="480"/>
      <c r="BG30" s="480"/>
      <c r="BH30" s="480"/>
      <c r="BI30" s="480"/>
      <c r="BJ30" s="480"/>
      <c r="BK30" s="480"/>
      <c r="BL30" s="480"/>
      <c r="BM30" s="480"/>
      <c r="BN30" s="480"/>
      <c r="BO30" s="480"/>
      <c r="BP30" s="480"/>
      <c r="BQ30" s="480"/>
      <c r="BR30" s="480"/>
      <c r="BS30" s="480"/>
      <c r="BT30" s="480"/>
      <c r="BU30" s="480"/>
      <c r="BV30" s="480"/>
      <c r="BW30" s="480"/>
      <c r="BX30" s="480"/>
      <c r="BY30" s="480"/>
      <c r="BZ30" s="480"/>
      <c r="CA30" s="480"/>
      <c r="CB30" s="480"/>
      <c r="CC30" s="480"/>
      <c r="CD30" s="480"/>
      <c r="CE30" s="480"/>
      <c r="CF30" s="480"/>
      <c r="CG30" s="480"/>
      <c r="CH30" s="480"/>
      <c r="CI30" s="480"/>
      <c r="CJ30" s="480"/>
      <c r="CK30" s="480"/>
      <c r="CL30" s="480"/>
      <c r="CM30" s="480"/>
      <c r="CN30" s="480"/>
      <c r="CO30" s="480"/>
      <c r="CP30" s="480"/>
      <c r="CQ30" s="480"/>
      <c r="CR30" s="480"/>
      <c r="CS30" s="480"/>
      <c r="CT30" s="480"/>
      <c r="CU30" s="480"/>
      <c r="CV30" s="480"/>
      <c r="CW30" s="480"/>
      <c r="CX30" s="480"/>
      <c r="CY30" s="480"/>
      <c r="CZ30" s="480"/>
      <c r="DA30" s="480"/>
      <c r="DB30" s="480"/>
    </row>
    <row r="31" spans="1:106">
      <c r="A31" s="474">
        <v>129.169624</v>
      </c>
      <c r="C31" t="s">
        <v>190</v>
      </c>
      <c r="E31" s="473">
        <v>2.83155529892197E-2</v>
      </c>
      <c r="F31" s="473">
        <v>1.9336305926299702E-2</v>
      </c>
      <c r="J31" s="473">
        <v>0.85</v>
      </c>
      <c r="M31" t="s">
        <v>190</v>
      </c>
      <c r="N31" s="456">
        <f t="shared" si="21"/>
        <v>1.2712232112764111E-2</v>
      </c>
      <c r="O31" s="456">
        <f t="shared" si="22"/>
        <v>6.6783316655788802E-3</v>
      </c>
      <c r="P31" s="456">
        <f t="shared" si="23"/>
        <v>4.5332856797127546E-3</v>
      </c>
      <c r="Q31" s="480"/>
      <c r="R31" s="480"/>
      <c r="S31" s="480"/>
      <c r="T31" s="480"/>
      <c r="U31" s="480"/>
      <c r="V31" s="480"/>
      <c r="W31" s="480"/>
      <c r="X31" s="480"/>
      <c r="Y31" s="480"/>
      <c r="Z31" s="480"/>
      <c r="AA31" s="480"/>
      <c r="AB31" s="480"/>
      <c r="AC31" s="480"/>
      <c r="AD31" s="480"/>
      <c r="AE31" s="480"/>
      <c r="AF31" s="480"/>
      <c r="AG31" s="480"/>
      <c r="AH31" s="480"/>
      <c r="AI31" s="480"/>
      <c r="AJ31" s="480"/>
      <c r="AK31" s="480"/>
      <c r="AL31" s="480"/>
      <c r="AM31" s="480"/>
      <c r="AN31" s="480"/>
      <c r="AO31" s="480"/>
      <c r="AP31" s="480"/>
      <c r="AQ31" s="480"/>
      <c r="AR31" s="480"/>
      <c r="AS31" s="480"/>
      <c r="AT31" s="480"/>
      <c r="AU31" s="480"/>
      <c r="AV31" s="480"/>
      <c r="AW31" s="480"/>
      <c r="AX31" s="480"/>
      <c r="AY31" s="480"/>
      <c r="AZ31" s="480"/>
      <c r="BA31" s="480"/>
      <c r="BB31" s="480"/>
      <c r="BC31" s="480"/>
      <c r="BD31" s="480"/>
      <c r="BE31" s="480"/>
      <c r="BF31" s="480"/>
      <c r="BG31" s="480"/>
      <c r="BH31" s="480"/>
      <c r="BI31" s="480"/>
      <c r="BJ31" s="480"/>
      <c r="BK31" s="480"/>
      <c r="BL31" s="480"/>
      <c r="BM31" s="480"/>
      <c r="BN31" s="480"/>
      <c r="BO31" s="480"/>
      <c r="BP31" s="480"/>
      <c r="BQ31" s="480"/>
      <c r="BR31" s="480"/>
      <c r="BS31" s="480"/>
      <c r="BT31" s="480"/>
      <c r="BU31" s="480"/>
      <c r="BV31" s="480"/>
      <c r="BW31" s="480"/>
      <c r="BX31" s="480"/>
      <c r="BY31" s="480"/>
      <c r="BZ31" s="480"/>
      <c r="CA31" s="480"/>
      <c r="CB31" s="480"/>
      <c r="CC31" s="480"/>
      <c r="CD31" s="480"/>
      <c r="CE31" s="480"/>
      <c r="CF31" s="480"/>
      <c r="CG31" s="480"/>
      <c r="CH31" s="480"/>
      <c r="CI31" s="480"/>
      <c r="CJ31" s="480"/>
      <c r="CK31" s="480"/>
      <c r="CL31" s="480"/>
      <c r="CM31" s="480"/>
      <c r="CN31" s="480"/>
      <c r="CO31" s="480"/>
      <c r="CP31" s="480"/>
      <c r="CQ31" s="480"/>
      <c r="CR31" s="480"/>
      <c r="CS31" s="480"/>
      <c r="CT31" s="480"/>
      <c r="CU31" s="480"/>
      <c r="CV31" s="480"/>
      <c r="CW31" s="480"/>
      <c r="CX31" s="480"/>
      <c r="CY31" s="480"/>
      <c r="CZ31" s="480"/>
      <c r="DA31" s="480"/>
      <c r="DB31" s="480"/>
    </row>
    <row r="32" spans="1:106">
      <c r="A32" s="474">
        <v>937.19556697899202</v>
      </c>
      <c r="C32" t="s">
        <v>256</v>
      </c>
      <c r="E32" s="473">
        <v>2.07514582821085E-2</v>
      </c>
      <c r="F32" s="473">
        <v>3.51446511279958E-2</v>
      </c>
      <c r="J32" s="473">
        <v>0.5</v>
      </c>
      <c r="M32" t="s">
        <v>256</v>
      </c>
      <c r="N32" s="456">
        <f t="shared" si="21"/>
        <v>2.5068780925822907E-2</v>
      </c>
      <c r="O32" s="456">
        <f t="shared" si="22"/>
        <v>1.139251190826961E-2</v>
      </c>
      <c r="P32" s="456">
        <f t="shared" si="23"/>
        <v>6.1770186930843888E-3</v>
      </c>
      <c r="Q32" s="480"/>
      <c r="R32" s="480"/>
      <c r="S32" s="480"/>
      <c r="T32" s="480"/>
      <c r="U32" s="480"/>
      <c r="V32" s="480"/>
      <c r="W32" s="480"/>
      <c r="X32" s="480"/>
      <c r="Y32" s="480"/>
      <c r="Z32" s="480"/>
      <c r="AA32" s="480"/>
      <c r="AB32" s="480"/>
      <c r="AC32" s="480"/>
      <c r="AD32" s="480"/>
      <c r="AE32" s="480"/>
      <c r="AF32" s="480"/>
      <c r="AG32" s="480"/>
      <c r="AH32" s="480"/>
      <c r="AI32" s="480"/>
      <c r="AJ32" s="480"/>
      <c r="AK32" s="480"/>
      <c r="AL32" s="480"/>
      <c r="AM32" s="480"/>
      <c r="AN32" s="480"/>
      <c r="AO32" s="480"/>
      <c r="AP32" s="480"/>
      <c r="AQ32" s="480"/>
      <c r="AR32" s="480"/>
      <c r="AS32" s="480"/>
      <c r="AT32" s="480"/>
      <c r="AU32" s="480"/>
      <c r="AV32" s="480"/>
      <c r="AW32" s="480"/>
      <c r="AX32" s="480"/>
      <c r="AY32" s="480"/>
      <c r="AZ32" s="480"/>
      <c r="BA32" s="480"/>
      <c r="BB32" s="480"/>
      <c r="BC32" s="480"/>
      <c r="BD32" s="480"/>
      <c r="BE32" s="480"/>
      <c r="BF32" s="480"/>
      <c r="BG32" s="480"/>
      <c r="BH32" s="480"/>
      <c r="BI32" s="480"/>
      <c r="BJ32" s="480"/>
      <c r="BK32" s="480"/>
      <c r="BL32" s="480"/>
      <c r="BM32" s="480"/>
      <c r="BN32" s="480"/>
      <c r="BO32" s="480"/>
      <c r="BP32" s="480"/>
      <c r="BQ32" s="480"/>
      <c r="BR32" s="480"/>
      <c r="BS32" s="480"/>
      <c r="BT32" s="480"/>
      <c r="BU32" s="480"/>
      <c r="BV32" s="480"/>
      <c r="BW32" s="480"/>
      <c r="BX32" s="480"/>
      <c r="BY32" s="480"/>
      <c r="BZ32" s="480"/>
      <c r="CA32" s="480"/>
      <c r="CB32" s="480"/>
      <c r="CC32" s="480"/>
      <c r="CD32" s="480"/>
      <c r="CE32" s="480"/>
      <c r="CF32" s="480"/>
      <c r="CG32" s="480"/>
      <c r="CH32" s="480"/>
      <c r="CI32" s="480"/>
      <c r="CJ32" s="480"/>
      <c r="CK32" s="480"/>
      <c r="CL32" s="480"/>
      <c r="CM32" s="480"/>
      <c r="CN32" s="480"/>
      <c r="CO32" s="480"/>
      <c r="CP32" s="480"/>
      <c r="CQ32" s="480"/>
      <c r="CR32" s="480"/>
      <c r="CS32" s="480"/>
      <c r="CT32" s="480"/>
      <c r="CU32" s="480"/>
      <c r="CV32" s="480"/>
      <c r="CW32" s="480"/>
      <c r="CX32" s="480"/>
      <c r="CY32" s="480"/>
      <c r="CZ32" s="480"/>
      <c r="DA32" s="480"/>
      <c r="DB32" s="480"/>
    </row>
    <row r="33" spans="1:42">
      <c r="A33" s="474">
        <v>6418.8626225301005</v>
      </c>
      <c r="C33" t="s">
        <v>353</v>
      </c>
      <c r="M33" t="s">
        <v>353</v>
      </c>
      <c r="N33" s="456"/>
      <c r="O33" s="456"/>
      <c r="P33" s="456"/>
      <c r="Q33" s="480"/>
      <c r="R33" s="480"/>
      <c r="S33" s="480"/>
      <c r="T33" s="480"/>
      <c r="U33" s="480"/>
      <c r="V33" s="480"/>
      <c r="W33" s="480"/>
      <c r="X33" s="480"/>
      <c r="Y33" s="480"/>
      <c r="Z33" s="480"/>
      <c r="AA33" s="480"/>
      <c r="AB33" s="480"/>
      <c r="AC33" s="480"/>
      <c r="AD33" s="480"/>
      <c r="AE33" s="480"/>
      <c r="AF33" s="480"/>
      <c r="AG33" s="480"/>
      <c r="AH33" s="480"/>
      <c r="AI33" s="480"/>
      <c r="AJ33" s="480"/>
      <c r="AK33" s="480"/>
      <c r="AL33" s="480"/>
      <c r="AM33" s="480"/>
      <c r="AN33" s="480"/>
      <c r="AO33" s="480"/>
      <c r="AP33" s="480"/>
    </row>
    <row r="34" spans="1:42">
      <c r="D34">
        <f>+LN(Parameters!B27)/20</f>
        <v>0</v>
      </c>
      <c r="E34">
        <f>+LN(Parameters!B27)</f>
        <v>0</v>
      </c>
    </row>
    <row r="35" spans="1:42" s="346" customFormat="1">
      <c r="A35" s="469"/>
      <c r="AF35" s="475"/>
    </row>
    <row r="36" spans="1:42" s="453" customFormat="1">
      <c r="A36" s="4" t="s">
        <v>363</v>
      </c>
    </row>
    <row r="37" spans="1:42" s="453" customFormat="1">
      <c r="A37" s="346" t="s">
        <v>364</v>
      </c>
      <c r="B37" s="475">
        <v>2015</v>
      </c>
      <c r="C37" s="475">
        <v>2025</v>
      </c>
      <c r="D37" s="475">
        <v>2035</v>
      </c>
      <c r="E37" s="475">
        <v>2045</v>
      </c>
      <c r="F37" s="475">
        <v>2055</v>
      </c>
      <c r="G37" s="475">
        <v>2065</v>
      </c>
      <c r="H37" s="475">
        <v>2075</v>
      </c>
      <c r="I37" s="475">
        <v>2085</v>
      </c>
      <c r="J37" s="475">
        <v>2095</v>
      </c>
      <c r="K37" s="475">
        <v>2105</v>
      </c>
      <c r="L37" s="475">
        <v>2115</v>
      </c>
      <c r="M37" s="475">
        <v>2125</v>
      </c>
      <c r="N37" s="475">
        <v>2135</v>
      </c>
      <c r="O37" s="475">
        <v>2145</v>
      </c>
      <c r="P37" s="475">
        <v>2155</v>
      </c>
      <c r="Q37" s="475">
        <v>2165</v>
      </c>
      <c r="R37" s="475">
        <v>2175</v>
      </c>
      <c r="S37" s="475">
        <v>2185</v>
      </c>
      <c r="T37" s="475">
        <v>2195</v>
      </c>
      <c r="U37" s="475">
        <v>2205</v>
      </c>
      <c r="V37" s="475">
        <v>2215</v>
      </c>
      <c r="W37" s="475">
        <v>2225</v>
      </c>
      <c r="X37" s="475">
        <v>2235</v>
      </c>
      <c r="Y37" s="475">
        <v>2245</v>
      </c>
      <c r="Z37" s="475">
        <v>2255</v>
      </c>
      <c r="AA37" s="475">
        <v>2265</v>
      </c>
      <c r="AB37" s="475">
        <v>2275</v>
      </c>
      <c r="AC37" s="475">
        <v>2285</v>
      </c>
      <c r="AD37" s="475">
        <v>2295</v>
      </c>
      <c r="AE37" s="475">
        <v>2305</v>
      </c>
    </row>
    <row r="38" spans="1:42" s="454" customFormat="1">
      <c r="A38" s="454" t="s">
        <v>180</v>
      </c>
      <c r="B38" s="476">
        <f>+B375</f>
        <v>9.3279313555020404E-3</v>
      </c>
      <c r="C38" s="476">
        <f>+C375+LN(Parameters!$B$27)/200</f>
        <v>7.6456914107725102E-3</v>
      </c>
      <c r="D38" s="476">
        <f>+D375+LN(Parameters!$B$27)/200</f>
        <v>5.7596483440908799E-3</v>
      </c>
      <c r="E38" s="476">
        <f>+E375+LN(Parameters!$B$27)/200</f>
        <v>4.3177913415189204E-3</v>
      </c>
      <c r="F38" s="476">
        <f>+F375+LN(Parameters!$B$27)/200</f>
        <v>2.4627299464364798E-3</v>
      </c>
      <c r="G38" s="476">
        <f>+G375+LN(Parameters!$B$27)/200</f>
        <v>1.3456354717457299E-3</v>
      </c>
      <c r="H38" s="476">
        <f>+H375+LN(Parameters!$B$27)/200</f>
        <v>1.3456354717457299E-3</v>
      </c>
      <c r="I38" s="476">
        <f>+I375+LN(Parameters!$B$27)/200</f>
        <v>1.3456354717457299E-3</v>
      </c>
      <c r="J38" s="476">
        <f>+J375+LN(Parameters!$B$27)/200</f>
        <v>1.3456354717457299E-3</v>
      </c>
      <c r="K38" s="476">
        <f>+K375+LN(Parameters!$B$27)/200</f>
        <v>1.03499762952242E-3</v>
      </c>
      <c r="L38" s="476">
        <f>+L375+LN(Parameters!$B$27)/200</f>
        <v>7.2435978729911495E-4</v>
      </c>
      <c r="M38" s="476">
        <f>+M375+LN(Parameters!$B$27)/200</f>
        <v>7.2435978729911495E-4</v>
      </c>
      <c r="N38" s="476">
        <f>+N375+LN(Parameters!$B$27)/200</f>
        <v>7.2435978729911495E-4</v>
      </c>
      <c r="O38" s="476">
        <f>+O375+LN(Parameters!$B$27)/200</f>
        <v>7.2435978729911495E-4</v>
      </c>
      <c r="P38" s="476">
        <f>+P375+LN(Parameters!$B$27)/200</f>
        <v>7.2435978729911495E-4</v>
      </c>
      <c r="Q38" s="476">
        <f>+Q375+LN(Parameters!$B$27)/200</f>
        <v>7.2435978729911495E-4</v>
      </c>
      <c r="R38" s="476">
        <f>+R375+LN(Parameters!$B$27)/200</f>
        <v>7.2435978729911495E-4</v>
      </c>
      <c r="S38" s="476">
        <f>+S375+LN(Parameters!$B$27)/200</f>
        <v>7.2435978729911495E-4</v>
      </c>
      <c r="T38" s="476">
        <f>+T375+LN(Parameters!$B$27)/200</f>
        <v>7.2435978729911495E-4</v>
      </c>
      <c r="U38" s="476">
        <f>+U375+LN(Parameters!$B$27)/200</f>
        <v>6.0103040758818305E-4</v>
      </c>
      <c r="V38" s="476">
        <f>+V375+LN(Parameters!$B$27)/200</f>
        <v>4.7770102787725202E-4</v>
      </c>
      <c r="W38" s="476">
        <v>4.7770102787725202E-4</v>
      </c>
      <c r="X38" s="476">
        <v>4.7770102787725202E-4</v>
      </c>
      <c r="Y38" s="476">
        <v>4.7770102787725202E-4</v>
      </c>
      <c r="Z38" s="476">
        <v>4.7770102787725202E-4</v>
      </c>
      <c r="AA38" s="476">
        <v>4.7770102787725202E-4</v>
      </c>
      <c r="AB38" s="476">
        <v>4.7770102787725202E-4</v>
      </c>
      <c r="AC38" s="476">
        <v>4.7770102787725202E-4</v>
      </c>
      <c r="AD38" s="476">
        <v>4.7770102787725202E-4</v>
      </c>
      <c r="AE38" s="476">
        <v>2.3885051393862601E-4</v>
      </c>
    </row>
    <row r="39" spans="1:42" s="454" customFormat="1">
      <c r="A39" s="454" t="s">
        <v>351</v>
      </c>
      <c r="B39" s="476">
        <f t="shared" ref="B39:B47" si="24">+B376</f>
        <v>4.3457148576045703E-3</v>
      </c>
      <c r="C39" s="476">
        <f>+C376+LN(Parameters!$B$27)/200</f>
        <v>2.3580395709591798E-3</v>
      </c>
      <c r="D39" s="476">
        <f>+D376+LN(Parameters!$B$27)/200</f>
        <v>9.6646885779169797E-4</v>
      </c>
      <c r="E39" s="476">
        <f>+E376+LN(Parameters!$B$27)/200</f>
        <v>-1.04036620891258E-6</v>
      </c>
      <c r="F39" s="476">
        <f>+F376+LN(Parameters!$B$27)/200</f>
        <v>-1.55057296853582E-3</v>
      </c>
      <c r="G39" s="476">
        <f>+G376+LN(Parameters!$B$27)/200</f>
        <v>-2.3819981331415501E-3</v>
      </c>
      <c r="H39" s="476">
        <f>+H376+LN(Parameters!$B$27)/200</f>
        <v>-2.3819981331415501E-3</v>
      </c>
      <c r="I39" s="476">
        <f>+I376+LN(Parameters!$B$27)/200</f>
        <v>-2.3819981331415501E-3</v>
      </c>
      <c r="J39" s="476">
        <f>+J376+LN(Parameters!$B$27)/200</f>
        <v>-2.3819981331415501E-3</v>
      </c>
      <c r="K39" s="476">
        <f>+K376+LN(Parameters!$B$27)/200</f>
        <v>-9.7103792999540903E-4</v>
      </c>
      <c r="L39" s="476">
        <f>+L376+LN(Parameters!$B$27)/200</f>
        <v>4.3992227315072901E-4</v>
      </c>
      <c r="M39" s="476">
        <f>+M376+LN(Parameters!$B$27)/200</f>
        <v>4.3992227315072901E-4</v>
      </c>
      <c r="N39" s="476">
        <f>+N376+LN(Parameters!$B$27)/200</f>
        <v>4.3992227315072901E-4</v>
      </c>
      <c r="O39" s="476">
        <f>+O376+LN(Parameters!$B$27)/200</f>
        <v>4.3992227315072901E-4</v>
      </c>
      <c r="P39" s="476">
        <f>+P376+LN(Parameters!$B$27)/200</f>
        <v>4.3992227315072901E-4</v>
      </c>
      <c r="Q39" s="476">
        <f>+Q376+LN(Parameters!$B$27)/200</f>
        <v>4.3992227315072901E-4</v>
      </c>
      <c r="R39" s="476">
        <f>+R376+LN(Parameters!$B$27)/200</f>
        <v>4.3992227315072901E-4</v>
      </c>
      <c r="S39" s="476">
        <f>+S376+LN(Parameters!$B$27)/200</f>
        <v>4.3992227315072901E-4</v>
      </c>
      <c r="T39" s="476">
        <f>+T376+LN(Parameters!$B$27)/200</f>
        <v>4.3992227315072901E-4</v>
      </c>
      <c r="U39" s="476">
        <f>+U376+LN(Parameters!$B$27)/200</f>
        <v>5.3392836847632999E-4</v>
      </c>
      <c r="V39" s="476">
        <f>+V376+LN(Parameters!$B$27)/200</f>
        <v>6.2793446380193102E-4</v>
      </c>
      <c r="W39" s="476">
        <v>6.2793446380193102E-4</v>
      </c>
      <c r="X39" s="476">
        <v>6.2793446380193102E-4</v>
      </c>
      <c r="Y39" s="476">
        <v>6.2793446380193102E-4</v>
      </c>
      <c r="Z39" s="476">
        <v>6.2793446380193102E-4</v>
      </c>
      <c r="AA39" s="476">
        <v>6.2793446380193102E-4</v>
      </c>
      <c r="AB39" s="476">
        <v>6.2793446380193102E-4</v>
      </c>
      <c r="AC39" s="476">
        <v>6.2793446380193102E-4</v>
      </c>
      <c r="AD39" s="476">
        <v>6.2793446380193102E-4</v>
      </c>
      <c r="AE39" s="476">
        <v>3.13967231900966E-4</v>
      </c>
    </row>
    <row r="40" spans="1:42" s="454" customFormat="1">
      <c r="A40" s="454" t="s">
        <v>182</v>
      </c>
      <c r="B40" s="476">
        <f t="shared" si="24"/>
        <v>-1.3094485000426899E-3</v>
      </c>
      <c r="C40" s="476">
        <f>+C377+LN(Parameters!$B$27)/200</f>
        <v>-4.0543462774860501E-3</v>
      </c>
      <c r="D40" s="476">
        <f>+D377+LN(Parameters!$B$27)/200</f>
        <v>-6.0224740689090502E-3</v>
      </c>
      <c r="E40" s="476">
        <f>+E377+LN(Parameters!$B$27)/200</f>
        <v>-7.2870345305459001E-3</v>
      </c>
      <c r="F40" s="476">
        <f>+F377+LN(Parameters!$B$27)/200</f>
        <v>-5.9300060291662196E-3</v>
      </c>
      <c r="G40" s="476">
        <f>+G377+LN(Parameters!$B$27)/200</f>
        <v>-3.9881769488259696E-3</v>
      </c>
      <c r="H40" s="476">
        <f>+H377+LN(Parameters!$B$27)/200</f>
        <v>-3.9881769488259696E-3</v>
      </c>
      <c r="I40" s="476">
        <f>+I377+LN(Parameters!$B$27)/200</f>
        <v>-3.9881769488259696E-3</v>
      </c>
      <c r="J40" s="476">
        <f>+J377+LN(Parameters!$B$27)/200</f>
        <v>-3.9881769488259696E-3</v>
      </c>
      <c r="K40" s="476">
        <f>+K377+LN(Parameters!$B$27)/200</f>
        <v>-1.7413351781274901E-3</v>
      </c>
      <c r="L40" s="476">
        <f>+L377+LN(Parameters!$B$27)/200</f>
        <v>5.0550659257098801E-4</v>
      </c>
      <c r="M40" s="476">
        <f>+M377+LN(Parameters!$B$27)/200</f>
        <v>5.0550659257098801E-4</v>
      </c>
      <c r="N40" s="476">
        <f>+N377+LN(Parameters!$B$27)/200</f>
        <v>5.0550659257098801E-4</v>
      </c>
      <c r="O40" s="476">
        <f>+O377+LN(Parameters!$B$27)/200</f>
        <v>5.0550659257098801E-4</v>
      </c>
      <c r="P40" s="476">
        <f>+P377+LN(Parameters!$B$27)/200</f>
        <v>5.0550659257098801E-4</v>
      </c>
      <c r="Q40" s="476">
        <f>+Q377+LN(Parameters!$B$27)/200</f>
        <v>5.0550659257098801E-4</v>
      </c>
      <c r="R40" s="476">
        <f>+R377+LN(Parameters!$B$27)/200</f>
        <v>5.0550659257098801E-4</v>
      </c>
      <c r="S40" s="476">
        <f>+S377+LN(Parameters!$B$27)/200</f>
        <v>5.0550659257098801E-4</v>
      </c>
      <c r="T40" s="476">
        <f>+T377+LN(Parameters!$B$27)/200</f>
        <v>5.0550659257098801E-4</v>
      </c>
      <c r="U40" s="476">
        <f>+U377+LN(Parameters!$B$27)/200</f>
        <v>5.6115662277203603E-4</v>
      </c>
      <c r="V40" s="476">
        <f>+V377+LN(Parameters!$B$27)/200</f>
        <v>6.1680665297308404E-4</v>
      </c>
      <c r="W40" s="476">
        <v>6.1680665297308404E-4</v>
      </c>
      <c r="X40" s="476">
        <v>6.1680665297308404E-4</v>
      </c>
      <c r="Y40" s="476">
        <v>6.1680665297308404E-4</v>
      </c>
      <c r="Z40" s="476">
        <v>6.1680665297308404E-4</v>
      </c>
      <c r="AA40" s="476">
        <v>6.1680665297308404E-4</v>
      </c>
      <c r="AB40" s="476">
        <v>6.1680665297308404E-4</v>
      </c>
      <c r="AC40" s="476">
        <v>6.1680665297308404E-4</v>
      </c>
      <c r="AD40" s="476">
        <v>6.1680665297308404E-4</v>
      </c>
      <c r="AE40" s="476">
        <v>3.0840332648654202E-4</v>
      </c>
    </row>
    <row r="41" spans="1:42" s="454" customFormat="1">
      <c r="A41" s="454" t="s">
        <v>183</v>
      </c>
      <c r="B41" s="476">
        <f t="shared" si="24"/>
        <v>-3.6902246209143301E-3</v>
      </c>
      <c r="C41" s="476">
        <f>+C378+LN(Parameters!$B$27)/200</f>
        <v>-4.1718339820915103E-3</v>
      </c>
      <c r="D41" s="476">
        <f>+D378+LN(Parameters!$B$27)/200</f>
        <v>-5.4007194778846E-3</v>
      </c>
      <c r="E41" s="476">
        <f>+E378+LN(Parameters!$B$27)/200</f>
        <v>-5.1458270954325798E-3</v>
      </c>
      <c r="F41" s="476">
        <f>+F378+LN(Parameters!$B$27)/200</f>
        <v>-4.9860705512785996E-3</v>
      </c>
      <c r="G41" s="476">
        <f>+G378+LN(Parameters!$B$27)/200</f>
        <v>-4.8680140960981897E-3</v>
      </c>
      <c r="H41" s="476">
        <f>+H378+LN(Parameters!$B$27)/200</f>
        <v>-4.8680140960981897E-3</v>
      </c>
      <c r="I41" s="476">
        <f>+I378+LN(Parameters!$B$27)/200</f>
        <v>-4.8680140960981897E-3</v>
      </c>
      <c r="J41" s="476">
        <f>+J378+LN(Parameters!$B$27)/200</f>
        <v>-4.8680140960981897E-3</v>
      </c>
      <c r="K41" s="476">
        <f>+K378+LN(Parameters!$B$27)/200</f>
        <v>-2.0003461034451301E-3</v>
      </c>
      <c r="L41" s="476">
        <f>+L378+LN(Parameters!$B$27)/200</f>
        <v>8.6732188920793602E-4</v>
      </c>
      <c r="M41" s="476">
        <f>+M378+LN(Parameters!$B$27)/200</f>
        <v>8.6732188920793602E-4</v>
      </c>
      <c r="N41" s="476">
        <f>+N378+LN(Parameters!$B$27)/200</f>
        <v>8.6732188920793602E-4</v>
      </c>
      <c r="O41" s="476">
        <f>+O378+LN(Parameters!$B$27)/200</f>
        <v>8.6732188920793602E-4</v>
      </c>
      <c r="P41" s="476">
        <f>+P378+LN(Parameters!$B$27)/200</f>
        <v>8.6732188920793602E-4</v>
      </c>
      <c r="Q41" s="476">
        <f>+Q378+LN(Parameters!$B$27)/200</f>
        <v>8.6732188920793602E-4</v>
      </c>
      <c r="R41" s="476">
        <f>+R378+LN(Parameters!$B$27)/200</f>
        <v>8.6732188920793602E-4</v>
      </c>
      <c r="S41" s="476">
        <f>+S378+LN(Parameters!$B$27)/200</f>
        <v>8.6732188920793602E-4</v>
      </c>
      <c r="T41" s="476">
        <f>+T378+LN(Parameters!$B$27)/200</f>
        <v>8.6732188920793602E-4</v>
      </c>
      <c r="U41" s="476">
        <f>+U378+LN(Parameters!$B$27)/200</f>
        <v>7.0860637129338804E-4</v>
      </c>
      <c r="V41" s="476">
        <f>+V378+LN(Parameters!$B$27)/200</f>
        <v>5.4989085337884104E-4</v>
      </c>
      <c r="W41" s="476">
        <v>5.4989085337884104E-4</v>
      </c>
      <c r="X41" s="476">
        <v>5.4989085337884104E-4</v>
      </c>
      <c r="Y41" s="476">
        <v>5.4989085337884104E-4</v>
      </c>
      <c r="Z41" s="476">
        <v>5.4989085337884104E-4</v>
      </c>
      <c r="AA41" s="476">
        <v>5.4989085337884104E-4</v>
      </c>
      <c r="AB41" s="476">
        <v>5.4989085337884104E-4</v>
      </c>
      <c r="AC41" s="476">
        <v>5.4989085337884104E-4</v>
      </c>
      <c r="AD41" s="476">
        <v>5.4989085337884104E-4</v>
      </c>
      <c r="AE41" s="476">
        <v>2.7494542668941998E-4</v>
      </c>
    </row>
    <row r="42" spans="1:42" s="454" customFormat="1">
      <c r="A42" s="454" t="s">
        <v>352</v>
      </c>
      <c r="B42" s="476">
        <f t="shared" si="24"/>
        <v>1.1403127329362201E-3</v>
      </c>
      <c r="C42" s="476">
        <f>+C379+LN(Parameters!$B$27)/200</f>
        <v>9.4506994247554605E-4</v>
      </c>
      <c r="D42" s="476">
        <f>+D379+LN(Parameters!$B$27)/200</f>
        <v>-9.09424240291977E-4</v>
      </c>
      <c r="E42" s="476">
        <f>+E379+LN(Parameters!$B$27)/200</f>
        <v>-1.82257006515845E-3</v>
      </c>
      <c r="F42" s="476">
        <f>+F379+LN(Parameters!$B$27)/200</f>
        <v>-2.9607996654239998E-3</v>
      </c>
      <c r="G42" s="476">
        <f>+G379+LN(Parameters!$B$27)/200</f>
        <v>-3.2973624479236902E-3</v>
      </c>
      <c r="H42" s="476">
        <f>+H379+LN(Parameters!$B$27)/200</f>
        <v>-3.2973624479236902E-3</v>
      </c>
      <c r="I42" s="476">
        <f>+I379+LN(Parameters!$B$27)/200</f>
        <v>-3.2973624479236902E-3</v>
      </c>
      <c r="J42" s="476">
        <f>+J379+LN(Parameters!$B$27)/200</f>
        <v>-3.2973624479236902E-3</v>
      </c>
      <c r="K42" s="476">
        <f>+K379+LN(Parameters!$B$27)/200</f>
        <v>-1.64863976043406E-3</v>
      </c>
      <c r="L42" s="476">
        <f>+L379+LN(Parameters!$B$27)/200</f>
        <v>8.2927055561628795E-8</v>
      </c>
      <c r="M42" s="476">
        <f>+M379+LN(Parameters!$B$27)/200</f>
        <v>8.2927055561628795E-8</v>
      </c>
      <c r="N42" s="476">
        <f>+N379+LN(Parameters!$B$27)/200</f>
        <v>8.2927055561628795E-8</v>
      </c>
      <c r="O42" s="476">
        <f>+O379+LN(Parameters!$B$27)/200</f>
        <v>8.2927055561628795E-8</v>
      </c>
      <c r="P42" s="476">
        <f>+P379+LN(Parameters!$B$27)/200</f>
        <v>8.2927055561628795E-8</v>
      </c>
      <c r="Q42" s="476">
        <f>+Q379+LN(Parameters!$B$27)/200</f>
        <v>8.2927055561628795E-8</v>
      </c>
      <c r="R42" s="476">
        <f>+R379+LN(Parameters!$B$27)/200</f>
        <v>8.2927055561628795E-8</v>
      </c>
      <c r="S42" s="476">
        <f>+S379+LN(Parameters!$B$27)/200</f>
        <v>8.2927055561628795E-8</v>
      </c>
      <c r="T42" s="476">
        <f>+T379+LN(Parameters!$B$27)/200</f>
        <v>8.2927055561628795E-8</v>
      </c>
      <c r="U42" s="476">
        <f>+U379+LN(Parameters!$B$27)/200</f>
        <v>2.6716978256804399E-4</v>
      </c>
      <c r="V42" s="476">
        <f>+V379+LN(Parameters!$B$27)/200</f>
        <v>5.3425663808052699E-4</v>
      </c>
      <c r="W42" s="476">
        <v>5.3425663808052699E-4</v>
      </c>
      <c r="X42" s="476">
        <v>5.3425663808052699E-4</v>
      </c>
      <c r="Y42" s="476">
        <v>5.3425663808052699E-4</v>
      </c>
      <c r="Z42" s="476">
        <v>5.3425663808052699E-4</v>
      </c>
      <c r="AA42" s="476">
        <v>5.3425663808052699E-4</v>
      </c>
      <c r="AB42" s="476">
        <v>5.3425663808052699E-4</v>
      </c>
      <c r="AC42" s="476">
        <v>5.3425663808052699E-4</v>
      </c>
      <c r="AD42" s="476">
        <v>5.3425663808052699E-4</v>
      </c>
      <c r="AE42" s="476">
        <v>2.6712831904026398E-4</v>
      </c>
    </row>
    <row r="43" spans="1:42" s="454" customFormat="1">
      <c r="A43" s="454" t="s">
        <v>185</v>
      </c>
      <c r="B43" s="476">
        <f t="shared" si="24"/>
        <v>6.1864064376996398E-3</v>
      </c>
      <c r="C43" s="476">
        <f>+C380+LN(Parameters!$B$27)/200</f>
        <v>4.0117160646553898E-3</v>
      </c>
      <c r="D43" s="476">
        <f>+D380+LN(Parameters!$B$27)/200</f>
        <v>6.3186822708878002E-4</v>
      </c>
      <c r="E43" s="476">
        <f>+E380+LN(Parameters!$B$27)/200</f>
        <v>-1.5201626695921901E-3</v>
      </c>
      <c r="F43" s="476">
        <f>+F380+LN(Parameters!$B$27)/200</f>
        <v>-3.2894422900293101E-3</v>
      </c>
      <c r="G43" s="476">
        <f>+G380+LN(Parameters!$B$27)/200</f>
        <v>-3.3248704884521201E-3</v>
      </c>
      <c r="H43" s="476">
        <f>+H380+LN(Parameters!$B$27)/200</f>
        <v>-3.3248704884521201E-3</v>
      </c>
      <c r="I43" s="476">
        <f>+I380+LN(Parameters!$B$27)/200</f>
        <v>-3.3248704884521201E-3</v>
      </c>
      <c r="J43" s="476">
        <f>+J380+LN(Parameters!$B$27)/200</f>
        <v>-3.3248704884521201E-3</v>
      </c>
      <c r="K43" s="476">
        <f>+K380+LN(Parameters!$B$27)/200</f>
        <v>-1.58171204741961E-3</v>
      </c>
      <c r="L43" s="476">
        <f>+L380+LN(Parameters!$B$27)/200</f>
        <v>1.6144639361289701E-4</v>
      </c>
      <c r="M43" s="476">
        <f>+M380+LN(Parameters!$B$27)/200</f>
        <v>1.6144639361289701E-4</v>
      </c>
      <c r="N43" s="476">
        <f>+N380+LN(Parameters!$B$27)/200</f>
        <v>1.6144639361289701E-4</v>
      </c>
      <c r="O43" s="476">
        <f>+O380+LN(Parameters!$B$27)/200</f>
        <v>1.6144639361289701E-4</v>
      </c>
      <c r="P43" s="476">
        <f>+P380+LN(Parameters!$B$27)/200</f>
        <v>1.6144639361289701E-4</v>
      </c>
      <c r="Q43" s="476">
        <f>+Q380+LN(Parameters!$B$27)/200</f>
        <v>1.6144639361289701E-4</v>
      </c>
      <c r="R43" s="476">
        <f>+R380+LN(Parameters!$B$27)/200</f>
        <v>1.6144639361289701E-4</v>
      </c>
      <c r="S43" s="476">
        <f>+S380+LN(Parameters!$B$27)/200</f>
        <v>1.6144639361289701E-4</v>
      </c>
      <c r="T43" s="476">
        <f>+T380+LN(Parameters!$B$27)/200</f>
        <v>1.6144639361289701E-4</v>
      </c>
      <c r="U43" s="476">
        <f>+U380+LN(Parameters!$B$27)/200</f>
        <v>4.2081210936156099E-4</v>
      </c>
      <c r="V43" s="476">
        <f>+V380+LN(Parameters!$B$27)/200</f>
        <v>6.8017782511022398E-4</v>
      </c>
      <c r="W43" s="476">
        <v>6.8017782511022398E-4</v>
      </c>
      <c r="X43" s="476">
        <v>6.8017782511022398E-4</v>
      </c>
      <c r="Y43" s="476">
        <v>6.8017782511022398E-4</v>
      </c>
      <c r="Z43" s="476">
        <v>6.8017782511022398E-4</v>
      </c>
      <c r="AA43" s="476">
        <v>6.8017782511022398E-4</v>
      </c>
      <c r="AB43" s="476">
        <v>6.8017782511022398E-4</v>
      </c>
      <c r="AC43" s="476">
        <v>6.8017782511022398E-4</v>
      </c>
      <c r="AD43" s="476">
        <v>6.8017782511022398E-4</v>
      </c>
      <c r="AE43" s="476">
        <v>3.4008891255511199E-4</v>
      </c>
    </row>
    <row r="44" spans="1:42" s="454" customFormat="1">
      <c r="A44" s="454" t="s">
        <v>365</v>
      </c>
      <c r="B44" s="476">
        <f t="shared" si="24"/>
        <v>1.35122176314741E-2</v>
      </c>
      <c r="C44" s="476">
        <f>+C381+LN(Parameters!$B$27)/200</f>
        <v>1.00676997184211E-2</v>
      </c>
      <c r="D44" s="476">
        <f>+D381+LN(Parameters!$B$27)/200</f>
        <v>6.5316939745763301E-3</v>
      </c>
      <c r="E44" s="476">
        <f>+E381+LN(Parameters!$B$27)/200</f>
        <v>4.2273228749606798E-3</v>
      </c>
      <c r="F44" s="476">
        <f>+F381+LN(Parameters!$B$27)/200</f>
        <v>7.54840795419953E-4</v>
      </c>
      <c r="G44" s="476">
        <f>+G381+LN(Parameters!$B$27)/200</f>
        <v>-9.77902120276577E-4</v>
      </c>
      <c r="H44" s="476">
        <f>+H381+LN(Parameters!$B$27)/200</f>
        <v>-9.77902120276577E-4</v>
      </c>
      <c r="I44" s="476">
        <f>+I381+LN(Parameters!$B$27)/200</f>
        <v>-9.77902120276577E-4</v>
      </c>
      <c r="J44" s="476">
        <f>+J381+LN(Parameters!$B$27)/200</f>
        <v>-9.77902120276577E-4</v>
      </c>
      <c r="K44" s="476">
        <f>+K381+LN(Parameters!$B$27)/200</f>
        <v>-1.04628084707864E-3</v>
      </c>
      <c r="L44" s="476">
        <f>+L381+LN(Parameters!$B$27)/200</f>
        <v>-1.1146595738807E-3</v>
      </c>
      <c r="M44" s="476">
        <f>+M381+LN(Parameters!$B$27)/200</f>
        <v>-1.1146595738807E-3</v>
      </c>
      <c r="N44" s="476">
        <f>+N381+LN(Parameters!$B$27)/200</f>
        <v>-1.1146595738807E-3</v>
      </c>
      <c r="O44" s="476">
        <f>+O381+LN(Parameters!$B$27)/200</f>
        <v>-1.1146595738807E-3</v>
      </c>
      <c r="P44" s="476">
        <f>+P381+LN(Parameters!$B$27)/200</f>
        <v>-1.1146595738807E-3</v>
      </c>
      <c r="Q44" s="476">
        <f>+Q381+LN(Parameters!$B$27)/200</f>
        <v>-1.1146595738807E-3</v>
      </c>
      <c r="R44" s="476">
        <f>+R381+LN(Parameters!$B$27)/200</f>
        <v>-1.1146595738807E-3</v>
      </c>
      <c r="S44" s="476">
        <f>+S381+LN(Parameters!$B$27)/200</f>
        <v>-1.1146595738807E-3</v>
      </c>
      <c r="T44" s="476">
        <f>+T381+LN(Parameters!$B$27)/200</f>
        <v>-1.1146595738807E-3</v>
      </c>
      <c r="U44" s="476">
        <f>+U381+LN(Parameters!$B$27)/200</f>
        <v>-3.0627355789419999E-4</v>
      </c>
      <c r="V44" s="476">
        <f>+V381+LN(Parameters!$B$27)/200</f>
        <v>5.0211245809229704E-4</v>
      </c>
      <c r="W44" s="476">
        <v>5.0211245809229704E-4</v>
      </c>
      <c r="X44" s="476">
        <v>5.0211245809229704E-4</v>
      </c>
      <c r="Y44" s="476">
        <v>5.0211245809229704E-4</v>
      </c>
      <c r="Z44" s="476">
        <v>5.0211245809229704E-4</v>
      </c>
      <c r="AA44" s="476">
        <v>5.0211245809229704E-4</v>
      </c>
      <c r="AB44" s="476">
        <v>5.0211245809229704E-4</v>
      </c>
      <c r="AC44" s="476">
        <v>5.0211245809229704E-4</v>
      </c>
      <c r="AD44" s="476">
        <v>5.0211245809229704E-4</v>
      </c>
      <c r="AE44" s="476">
        <v>2.5105622904614798E-4</v>
      </c>
    </row>
    <row r="45" spans="1:42" s="454" customFormat="1">
      <c r="A45" s="454" t="s">
        <v>187</v>
      </c>
      <c r="B45" s="476">
        <f t="shared" si="24"/>
        <v>1.90352122543739E-2</v>
      </c>
      <c r="C45" s="476">
        <f>+C382+LN(Parameters!$B$27)/200</f>
        <v>1.54012139693692E-2</v>
      </c>
      <c r="D45" s="476">
        <f>+D382+LN(Parameters!$B$27)/200</f>
        <v>1.1886692955409501E-2</v>
      </c>
      <c r="E45" s="476">
        <f>+E382+LN(Parameters!$B$27)/200</f>
        <v>9.1450617987396295E-3</v>
      </c>
      <c r="F45" s="476">
        <f>+F382+LN(Parameters!$B$27)/200</f>
        <v>5.2092300348727102E-3</v>
      </c>
      <c r="G45" s="476">
        <f>+G382+LN(Parameters!$B$27)/200</f>
        <v>3.4676112907547998E-3</v>
      </c>
      <c r="H45" s="476">
        <f>+H382+LN(Parameters!$B$27)/200</f>
        <v>3.4676112907547998E-3</v>
      </c>
      <c r="I45" s="476">
        <f>+I382+LN(Parameters!$B$27)/200</f>
        <v>3.4676112907547998E-3</v>
      </c>
      <c r="J45" s="476">
        <f>+J382+LN(Parameters!$B$27)/200</f>
        <v>3.4676112907547998E-3</v>
      </c>
      <c r="K45" s="476">
        <f>+K382+LN(Parameters!$B$27)/200</f>
        <v>1.21188367132736E-3</v>
      </c>
      <c r="L45" s="476">
        <f>+L382+LN(Parameters!$B$27)/200</f>
        <v>-1.04384394810009E-3</v>
      </c>
      <c r="M45" s="476">
        <f>+M382+LN(Parameters!$B$27)/200</f>
        <v>-1.04384394810009E-3</v>
      </c>
      <c r="N45" s="476">
        <f>+N382+LN(Parameters!$B$27)/200</f>
        <v>-1.04384394810009E-3</v>
      </c>
      <c r="O45" s="476">
        <f>+O382+LN(Parameters!$B$27)/200</f>
        <v>-1.04384394810009E-3</v>
      </c>
      <c r="P45" s="476">
        <f>+P382+LN(Parameters!$B$27)/200</f>
        <v>-1.04384394810009E-3</v>
      </c>
      <c r="Q45" s="476">
        <f>+Q382+LN(Parameters!$B$27)/200</f>
        <v>-1.04384394810009E-3</v>
      </c>
      <c r="R45" s="476">
        <f>+R382+LN(Parameters!$B$27)/200</f>
        <v>-1.04384394810009E-3</v>
      </c>
      <c r="S45" s="476">
        <f>+S382+LN(Parameters!$B$27)/200</f>
        <v>-1.04384394810009E-3</v>
      </c>
      <c r="T45" s="476">
        <f>+T382+LN(Parameters!$B$27)/200</f>
        <v>-1.04384394810009E-3</v>
      </c>
      <c r="U45" s="476">
        <f>+U382+LN(Parameters!$B$27)/200</f>
        <v>-2.9007363605174102E-4</v>
      </c>
      <c r="V45" s="476">
        <f>+V382+LN(Parameters!$B$27)/200</f>
        <v>4.6369667599660802E-4</v>
      </c>
      <c r="W45" s="476">
        <v>4.6369667599660802E-4</v>
      </c>
      <c r="X45" s="476">
        <v>4.6369667599660802E-4</v>
      </c>
      <c r="Y45" s="476">
        <v>4.6369667599660802E-4</v>
      </c>
      <c r="Z45" s="476">
        <v>4.6369667599660802E-4</v>
      </c>
      <c r="AA45" s="476">
        <v>4.6369667599660802E-4</v>
      </c>
      <c r="AB45" s="476">
        <v>4.6369667599660802E-4</v>
      </c>
      <c r="AC45" s="476">
        <v>4.6369667599660802E-4</v>
      </c>
      <c r="AD45" s="476">
        <v>4.6369667599660802E-4</v>
      </c>
      <c r="AE45" s="476">
        <v>2.3184833799830401E-4</v>
      </c>
    </row>
    <row r="46" spans="1:42" s="454" customFormat="1">
      <c r="A46" s="454" t="s">
        <v>188</v>
      </c>
      <c r="B46" s="476">
        <f t="shared" si="24"/>
        <v>2.1463178909744998E-2</v>
      </c>
      <c r="C46" s="476">
        <f>+C383+LN(Parameters!$B$27)/200</f>
        <v>1.8421025792865899E-2</v>
      </c>
      <c r="D46" s="476">
        <f>+D383+LN(Parameters!$B$27)/200</f>
        <v>1.52836779037623E-2</v>
      </c>
      <c r="E46" s="476">
        <f>+E383+LN(Parameters!$B$27)/200</f>
        <v>1.25734765425339E-2</v>
      </c>
      <c r="F46" s="476">
        <f>+F383+LN(Parameters!$B$27)/200</f>
        <v>6.9549830775917599E-3</v>
      </c>
      <c r="G46" s="476">
        <f>+G383+LN(Parameters!$B$27)/200</f>
        <v>3.4642864150270097E-3</v>
      </c>
      <c r="H46" s="476">
        <f>+H383+LN(Parameters!$B$27)/200</f>
        <v>3.4642864150270097E-3</v>
      </c>
      <c r="I46" s="476">
        <f>+I383+LN(Parameters!$B$27)/200</f>
        <v>3.4642864150270097E-3</v>
      </c>
      <c r="J46" s="476">
        <f>+J383+LN(Parameters!$B$27)/200</f>
        <v>3.4642864150270097E-3</v>
      </c>
      <c r="K46" s="476">
        <f>+K383+LN(Parameters!$B$27)/200</f>
        <v>6.5413524623984007E-4</v>
      </c>
      <c r="L46" s="476">
        <f>+L383+LN(Parameters!$B$27)/200</f>
        <v>-2.15601592254733E-3</v>
      </c>
      <c r="M46" s="476">
        <f>+M383+LN(Parameters!$B$27)/200</f>
        <v>-2.15601592254733E-3</v>
      </c>
      <c r="N46" s="476">
        <f>+N383+LN(Parameters!$B$27)/200</f>
        <v>-2.15601592254733E-3</v>
      </c>
      <c r="O46" s="476">
        <f>+O383+LN(Parameters!$B$27)/200</f>
        <v>-2.15601592254733E-3</v>
      </c>
      <c r="P46" s="476">
        <f>+P383+LN(Parameters!$B$27)/200</f>
        <v>-2.15601592254733E-3</v>
      </c>
      <c r="Q46" s="476">
        <f>+Q383+LN(Parameters!$B$27)/200</f>
        <v>-2.15601592254733E-3</v>
      </c>
      <c r="R46" s="476">
        <f>+R383+LN(Parameters!$B$27)/200</f>
        <v>-2.15601592254733E-3</v>
      </c>
      <c r="S46" s="476">
        <f>+S383+LN(Parameters!$B$27)/200</f>
        <v>-2.15601592254733E-3</v>
      </c>
      <c r="T46" s="476">
        <f>+T383+LN(Parameters!$B$27)/200</f>
        <v>-2.15601592254733E-3</v>
      </c>
      <c r="U46" s="476">
        <f>+U383+LN(Parameters!$B$27)/200</f>
        <v>-1.3243145878072799E-3</v>
      </c>
      <c r="V46" s="476">
        <f>+V383+LN(Parameters!$B$27)/200</f>
        <v>-4.9261325306723506E-4</v>
      </c>
      <c r="W46" s="476">
        <v>5.0738674693276496E-4</v>
      </c>
      <c r="X46" s="476">
        <v>5.0738674693276496E-4</v>
      </c>
      <c r="Y46" s="476">
        <v>5.0738674693276496E-4</v>
      </c>
      <c r="Z46" s="476">
        <v>5.0738674693276496E-4</v>
      </c>
      <c r="AA46" s="476">
        <v>5.0738674693276496E-4</v>
      </c>
      <c r="AB46" s="476">
        <v>5.0738674693276496E-4</v>
      </c>
      <c r="AC46" s="476">
        <v>5.0738674693276496E-4</v>
      </c>
      <c r="AD46" s="476">
        <v>5.0738674693276496E-4</v>
      </c>
      <c r="AE46" s="476">
        <v>2.5369337346638199E-4</v>
      </c>
    </row>
    <row r="47" spans="1:42" s="454" customFormat="1">
      <c r="A47" s="454" t="s">
        <v>189</v>
      </c>
      <c r="B47" s="476">
        <f t="shared" si="24"/>
        <v>1.0561602408186901E-2</v>
      </c>
      <c r="C47" s="476">
        <f>+C384+LN(Parameters!$B$27)/200</f>
        <v>7.9330626449506704E-3</v>
      </c>
      <c r="D47" s="476">
        <f>+D384+LN(Parameters!$B$27)/200</f>
        <v>5.3270953220981698E-3</v>
      </c>
      <c r="E47" s="476">
        <f>+E384+LN(Parameters!$B$27)/200</f>
        <v>2.7395642009361899E-3</v>
      </c>
      <c r="F47" s="476">
        <f>+F384+LN(Parameters!$B$27)/200</f>
        <v>4.32278027359184E-6</v>
      </c>
      <c r="G47" s="476">
        <f>+G384+LN(Parameters!$B$27)/200</f>
        <v>-9.3967138859383603E-4</v>
      </c>
      <c r="H47" s="476">
        <f>+H384+LN(Parameters!$B$27)/200</f>
        <v>-9.3967138859383603E-4</v>
      </c>
      <c r="I47" s="476">
        <f>+I384+LN(Parameters!$B$27)/200</f>
        <v>-9.3967138859383603E-4</v>
      </c>
      <c r="J47" s="476">
        <f>+J384+LN(Parameters!$B$27)/200</f>
        <v>-9.3967138859383603E-4</v>
      </c>
      <c r="K47" s="476">
        <f>+K384+LN(Parameters!$B$27)/200</f>
        <v>-8.3687180507177497E-4</v>
      </c>
      <c r="L47" s="476">
        <f>+L384+LN(Parameters!$B$27)/200</f>
        <v>-7.3407222154971401E-4</v>
      </c>
      <c r="M47" s="476">
        <f>+M384+LN(Parameters!$B$27)/200</f>
        <v>-7.3407222154971401E-4</v>
      </c>
      <c r="N47" s="476">
        <f>+N384+LN(Parameters!$B$27)/200</f>
        <v>-7.3407222154971401E-4</v>
      </c>
      <c r="O47" s="476">
        <f>+O384+LN(Parameters!$B$27)/200</f>
        <v>-7.3407222154971401E-4</v>
      </c>
      <c r="P47" s="476">
        <f>+P384+LN(Parameters!$B$27)/200</f>
        <v>-7.3407222154971401E-4</v>
      </c>
      <c r="Q47" s="476">
        <f>+Q384+LN(Parameters!$B$27)/200</f>
        <v>-7.3407222154971401E-4</v>
      </c>
      <c r="R47" s="476">
        <f>+R384+LN(Parameters!$B$27)/200</f>
        <v>-7.3407222154971401E-4</v>
      </c>
      <c r="S47" s="476">
        <f>+S384+LN(Parameters!$B$27)/200</f>
        <v>-7.3407222154971401E-4</v>
      </c>
      <c r="T47" s="476">
        <f>+T384+LN(Parameters!$B$27)/200</f>
        <v>-7.3407222154971401E-4</v>
      </c>
      <c r="U47" s="476">
        <f>+U384+LN(Parameters!$B$27)/200</f>
        <v>-6.8399827976049098E-5</v>
      </c>
      <c r="V47" s="476">
        <f>+V384+LN(Parameters!$B$27)/200</f>
        <v>5.9727256559761598E-4</v>
      </c>
      <c r="W47" s="476">
        <v>5.9727256559761598E-4</v>
      </c>
      <c r="X47" s="476">
        <v>5.9727256559761598E-4</v>
      </c>
      <c r="Y47" s="476">
        <v>5.9727256559761598E-4</v>
      </c>
      <c r="Z47" s="476">
        <v>5.9727256559761598E-4</v>
      </c>
      <c r="AA47" s="476">
        <v>5.9727256559761598E-4</v>
      </c>
      <c r="AB47" s="476">
        <v>5.9727256559761598E-4</v>
      </c>
      <c r="AC47" s="476">
        <v>5.9727256559761598E-4</v>
      </c>
      <c r="AD47" s="476">
        <v>5.9727256559761598E-4</v>
      </c>
      <c r="AE47" s="476">
        <v>2.9863628279880799E-4</v>
      </c>
    </row>
    <row r="48" spans="1:42" s="455" customFormat="1">
      <c r="A48" s="454" t="s">
        <v>190</v>
      </c>
      <c r="B48" s="476">
        <v>7.27353103300822E-3</v>
      </c>
      <c r="C48" s="476">
        <v>5.33785596012593E-3</v>
      </c>
      <c r="D48" s="476">
        <v>3.15166904133974E-3</v>
      </c>
      <c r="E48" s="476">
        <v>9.2338789546880004E-4</v>
      </c>
      <c r="F48" s="476">
        <v>-1.34297222533476E-3</v>
      </c>
      <c r="G48" s="476">
        <f>+G385+LN(Parameters!$B$27)/200</f>
        <v>-2.56335518652625E-3</v>
      </c>
      <c r="H48" s="476">
        <f>+H385+LN(Parameters!$B$27)/200</f>
        <v>-2.56335518652625E-3</v>
      </c>
      <c r="I48" s="476">
        <f>+I385+LN(Parameters!$B$27)/200</f>
        <v>-2.56335518652625E-3</v>
      </c>
      <c r="J48" s="476">
        <f>+J385+LN(Parameters!$B$27)/200</f>
        <v>-2.56335518652625E-3</v>
      </c>
      <c r="K48" s="476">
        <f>+K385+LN(Parameters!$B$27)/200</f>
        <v>-1.0205071447542101E-3</v>
      </c>
      <c r="L48" s="476">
        <f>+L385+LN(Parameters!$B$27)/200</f>
        <v>5.2234089701782497E-4</v>
      </c>
      <c r="M48" s="476">
        <f>+M385+LN(Parameters!$B$27)/200</f>
        <v>5.2234089701782497E-4</v>
      </c>
      <c r="N48" s="476">
        <f>+N385+LN(Parameters!$B$27)/200</f>
        <v>5.2234089701782497E-4</v>
      </c>
      <c r="O48" s="476">
        <f>+O385+LN(Parameters!$B$27)/200</f>
        <v>5.2234089701782497E-4</v>
      </c>
      <c r="P48" s="476">
        <f>+P385+LN(Parameters!$B$27)/200</f>
        <v>5.2234089701782497E-4</v>
      </c>
      <c r="Q48" s="476">
        <f>+Q385+LN(Parameters!$B$27)/200</f>
        <v>5.2234089701782497E-4</v>
      </c>
      <c r="R48" s="476">
        <f>+R385+LN(Parameters!$B$27)/200</f>
        <v>5.2234089701782497E-4</v>
      </c>
      <c r="S48" s="476">
        <f>+S385+LN(Parameters!$B$27)/200</f>
        <v>5.2234089701782497E-4</v>
      </c>
      <c r="T48" s="476">
        <f>+T385+LN(Parameters!$B$27)/200</f>
        <v>5.2234089701782497E-4</v>
      </c>
      <c r="U48" s="476">
        <f>+U385+LN(Parameters!$B$27)/200</f>
        <v>5.6284392576038105E-4</v>
      </c>
      <c r="V48" s="476">
        <f>+V385+LN(Parameters!$B$27)/200</f>
        <v>6.03346954502938E-4</v>
      </c>
      <c r="W48" s="476">
        <v>6.03346954502938E-4</v>
      </c>
      <c r="X48" s="476">
        <v>6.03346954502938E-4</v>
      </c>
      <c r="Y48" s="476">
        <v>6.03346954502938E-4</v>
      </c>
      <c r="Z48" s="476">
        <v>6.03346954502938E-4</v>
      </c>
      <c r="AA48" s="476">
        <v>6.03346954502938E-4</v>
      </c>
      <c r="AB48" s="476">
        <v>6.03346954502938E-4</v>
      </c>
      <c r="AC48" s="476">
        <v>6.03346954502938E-4</v>
      </c>
      <c r="AD48" s="476">
        <v>6.03346954502938E-4</v>
      </c>
      <c r="AE48" s="476">
        <v>3.01673477251469E-4</v>
      </c>
    </row>
    <row r="49" spans="1:61" s="455" customFormat="1">
      <c r="A49" s="454" t="s">
        <v>256</v>
      </c>
      <c r="B49" s="476">
        <v>1.42761929893575E-2</v>
      </c>
      <c r="C49" s="476">
        <v>1.1656207940794E-2</v>
      </c>
      <c r="D49" s="476">
        <v>8.9367234613343793E-3</v>
      </c>
      <c r="E49" s="476">
        <v>6.4426526819549301E-3</v>
      </c>
      <c r="F49" s="476">
        <v>2.6853765187099801E-3</v>
      </c>
      <c r="G49" s="476">
        <f>+G386+LN(Parameters!$B$27)/200</f>
        <v>7.46775717232515E-4</v>
      </c>
      <c r="H49" s="476">
        <f>+H386+LN(Parameters!$B$27)/200</f>
        <v>7.46775717232515E-4</v>
      </c>
      <c r="I49" s="476">
        <f>+I386+LN(Parameters!$B$27)/200</f>
        <v>7.46775717232515E-4</v>
      </c>
      <c r="J49" s="476">
        <f>+J386+LN(Parameters!$B$27)/200</f>
        <v>7.46775717232515E-4</v>
      </c>
      <c r="K49" s="476">
        <f>+K386+LN(Parameters!$B$27)/200</f>
        <v>-1.44629118757135E-4</v>
      </c>
      <c r="L49" s="476">
        <f>+L386+LN(Parameters!$B$27)/200</f>
        <v>-1.0360339547467799E-3</v>
      </c>
      <c r="M49" s="476">
        <f>+M386+LN(Parameters!$B$27)/200</f>
        <v>-1.0360339547467799E-3</v>
      </c>
      <c r="N49" s="476">
        <f>+N386+LN(Parameters!$B$27)/200</f>
        <v>-1.0360339547467799E-3</v>
      </c>
      <c r="O49" s="476">
        <f>+O386+LN(Parameters!$B$27)/200</f>
        <v>-1.0360339547467799E-3</v>
      </c>
      <c r="P49" s="476">
        <f>+P386+LN(Parameters!$B$27)/200</f>
        <v>-1.0360339547467799E-3</v>
      </c>
      <c r="Q49" s="476">
        <f>+Q386+LN(Parameters!$B$27)/200</f>
        <v>-1.0360339547467799E-3</v>
      </c>
      <c r="R49" s="476">
        <f>+R386+LN(Parameters!$B$27)/200</f>
        <v>-1.0360339547467799E-3</v>
      </c>
      <c r="S49" s="476">
        <f>+S386+LN(Parameters!$B$27)/200</f>
        <v>-1.0360339547467799E-3</v>
      </c>
      <c r="T49" s="476">
        <f>+T386+LN(Parameters!$B$27)/200</f>
        <v>-1.0360339547467799E-3</v>
      </c>
      <c r="U49" s="476">
        <f>+U386+LN(Parameters!$B$27)/200</f>
        <v>-2.7212723119892501E-4</v>
      </c>
      <c r="V49" s="476">
        <f>+V386+LN(Parameters!$B$27)/200</f>
        <v>4.91779492348934E-4</v>
      </c>
      <c r="W49" s="476">
        <v>4.91779492348934E-4</v>
      </c>
      <c r="X49" s="476">
        <v>4.91779492348934E-4</v>
      </c>
      <c r="Y49" s="476">
        <v>4.91779492348934E-4</v>
      </c>
      <c r="Z49" s="476">
        <v>4.91779492348934E-4</v>
      </c>
      <c r="AA49" s="476">
        <v>4.91779492348934E-4</v>
      </c>
      <c r="AB49" s="476">
        <v>4.91779492348934E-4</v>
      </c>
      <c r="AC49" s="476">
        <v>4.91779492348934E-4</v>
      </c>
      <c r="AD49" s="476">
        <v>4.91779492348934E-4</v>
      </c>
      <c r="AE49" s="476">
        <v>2.45889746174467E-4</v>
      </c>
    </row>
    <row r="53" spans="1:61" ht="17.5">
      <c r="A53" s="458" t="s">
        <v>366</v>
      </c>
    </row>
    <row r="54" spans="1:61" s="456" customFormat="1">
      <c r="A54" s="456" t="s">
        <v>180</v>
      </c>
      <c r="C54" s="456">
        <f>+LN(N4/M4)*0.1*(1-Parameters!$F$35)</f>
        <v>1.0565228382662595E-2</v>
      </c>
      <c r="D54" s="456">
        <f>+LN(O4/N4)*0.1*(1-Parameters!$F$35)</f>
        <v>9.7796395350655905E-3</v>
      </c>
      <c r="E54" s="456">
        <f>+LN(P4/O4)*0.1*(1-Parameters!$F$35)</f>
        <v>9.0688093505680786E-3</v>
      </c>
      <c r="F54" s="456">
        <f>+LN(Q4/P4)*0.1*(1-Parameters!$F$35)</f>
        <v>8.4256236017653321E-3</v>
      </c>
      <c r="G54" s="456">
        <f>+LN(R4/Q4)*0.1*(1-Parameters!$F$35)</f>
        <v>7.843645069501113E-3</v>
      </c>
      <c r="H54" s="456">
        <f>+LN(S4/R4)*0.1*(1-Parameters!$F$35)</f>
        <v>7.3170491170147971E-3</v>
      </c>
      <c r="I54" s="456">
        <f>+LN(T4/S4)*0.1*(1-Parameters!$F$35)</f>
        <v>6.8405653950188976E-3</v>
      </c>
      <c r="J54" s="456">
        <f>+LN(U4/T4)*0.1*(1-Parameters!$F$35)</f>
        <v>6.4094250942719599E-3</v>
      </c>
      <c r="K54" s="456">
        <f>+LN(V4/U4)*0.1*(1-Parameters!$F$35)</f>
        <v>6.0193132177328752E-3</v>
      </c>
      <c r="L54" s="456">
        <f>+LN(W4/V4)*0.1*(1-Parameters!$F$35)</f>
        <v>5.6663253946200812E-3</v>
      </c>
      <c r="M54" s="456">
        <f>+LN(X4/W4)*0.1*(1-Parameters!$F$35)</f>
        <v>5.3469288041565676E-3</v>
      </c>
      <c r="N54" s="456">
        <f>+LN(Y4/X4)*0.1*(1-Parameters!$F$35)</f>
        <v>5.0579268179120618E-3</v>
      </c>
      <c r="O54" s="456">
        <f>+LN(Z4/Y4)*0.1*(1-Parameters!$F$35)</f>
        <v>4.796427006871321E-3</v>
      </c>
      <c r="P54" s="456">
        <f>+LN(AA4/Z4)*0.1*(1-Parameters!$F$35)</f>
        <v>4.5598121930323079E-3</v>
      </c>
      <c r="Q54" s="456">
        <f>+LN(AB4/AA4)*0.1*(1-Parameters!$F$35)</f>
        <v>4.3457142558091782E-3</v>
      </c>
      <c r="R54" s="456">
        <f>+LN(AC4/AB4)*0.1*(1-Parameters!$F$35)</f>
        <v>4.1519904310853692E-3</v>
      </c>
      <c r="S54" s="456">
        <f>+LN(AD4/AC4)*0.1*(1-Parameters!$F$35)</f>
        <v>3.9767018657102344E-3</v>
      </c>
      <c r="T54" s="456">
        <f>+LN(AE4/AD4)*0.1*(1-Parameters!$F$35)</f>
        <v>3.8180942128049635E-3</v>
      </c>
      <c r="U54" s="456">
        <f>+LN(AF4/AE4)*0.1*(1-Parameters!$F$35)</f>
        <v>3.6745800736694297E-3</v>
      </c>
      <c r="V54" s="456">
        <f>+LN(AG4/AF4)*0.1*(1-Parameters!$F$35)</f>
        <v>3.544723110562341E-3</v>
      </c>
      <c r="W54" s="456">
        <f>+LN(AH4/AG4)*0.1*(1-Parameters!$F$35)</f>
        <v>3.4272236713505607E-3</v>
      </c>
      <c r="X54" s="456">
        <f>+LN(AI4/AH4)*0.1*(1-Parameters!$F$35)</f>
        <v>3.3209057821535085E-3</v>
      </c>
      <c r="Y54" s="456">
        <f>+LN(AJ4/AI4)*0.1*(1-Parameters!$F$35)</f>
        <v>3.2247053778014095E-3</v>
      </c>
      <c r="Z54" s="456">
        <f>+LN(AK4/AJ4)*0.1*(1-Parameters!$F$35)</f>
        <v>3.1376596523134174E-3</v>
      </c>
      <c r="AA54" s="456">
        <f>+LN(AL4/AK4)*0.1*(1-Parameters!$F$35)</f>
        <v>3.0588974228118351E-3</v>
      </c>
      <c r="AB54" s="456">
        <f>+LN(AM4/AL4)*0.1*(1-Parameters!$F$35)</f>
        <v>2.9876304104308172E-3</v>
      </c>
      <c r="AC54" s="456">
        <f>+LN(AN4/AM4)*0.1*(1-Parameters!$F$35)</f>
        <v>2.9231453509568788E-3</v>
      </c>
      <c r="AD54" s="456">
        <f>+LN(AO4/AN4)*0.1*(1-Parameters!$F$35)</f>
        <v>2.8647968562405908E-3</v>
      </c>
      <c r="AE54" s="456">
        <f>+LN(AP4/AO4)*0.1*(1-Parameters!$F$35)</f>
        <v>2.812000954935208E-3</v>
      </c>
      <c r="AF54" s="456">
        <f>+LN(AQ4/AP4)*0.1*(1-Parameters!$F$35)</f>
        <v>2.7642292479151519E-3</v>
      </c>
      <c r="AG54" s="456">
        <f>+LN(AR4/AQ4)*0.1*(1-Parameters!$F$35)</f>
        <v>2.7210036198799543E-3</v>
      </c>
      <c r="AH54" s="456">
        <f>+LN(AS4/AR4)*0.1*(1-Parameters!$F$35)</f>
        <v>2.68189145421562E-3</v>
      </c>
      <c r="AI54" s="456">
        <f>+LN(AT4/AS4)*0.1*(1-Parameters!$F$35)</f>
        <v>2.6465013032220823E-3</v>
      </c>
      <c r="AJ54" s="456">
        <f>+LN(AU4/AT4)*0.1*(1-Parameters!$F$35)</f>
        <v>2.6144789703732049E-3</v>
      </c>
      <c r="AK54" s="456">
        <f>+LN(AV4/AU4)*0.1*(1-Parameters!$F$35)</f>
        <v>2.5855039653987564E-3</v>
      </c>
      <c r="AL54" s="456">
        <f>+LN(AW4/AV4)*0.1*(1-Parameters!$F$35)</f>
        <v>2.5592862967100723E-3</v>
      </c>
      <c r="AM54" s="456">
        <f>+LN(AX4/AW4)*0.1*(1-Parameters!$F$35)</f>
        <v>2.5355635690668872E-3</v>
      </c>
      <c r="AN54" s="456">
        <f>+LN(AY4/AX4)*0.1*(1-Parameters!$F$35)</f>
        <v>2.51409835743746E-3</v>
      </c>
      <c r="AO54" s="456">
        <f>+LN(AZ4/AY4)*0.1*(1-Parameters!$F$35)</f>
        <v>2.4946758307690976E-3</v>
      </c>
      <c r="AP54" s="456">
        <f>+LN(BA4/AZ4)*0.1*(1-Parameters!$F$35)</f>
        <v>2.477101601886749E-3</v>
      </c>
      <c r="AQ54" s="456">
        <f>+LN(BB4/BA4)*0.1*(1-Parameters!$F$35)</f>
        <v>2.4611997820008853E-3</v>
      </c>
      <c r="AR54" s="456">
        <f>+LN(BC4/BB4)*0.1*(1-Parameters!$F$35)</f>
        <v>2.4468112203532948E-3</v>
      </c>
      <c r="AS54" s="456">
        <f>+LN(BD4/BC4)*0.1*(1-Parameters!$F$35)</f>
        <v>2.4337919113828176E-3</v>
      </c>
      <c r="AT54" s="456">
        <f>+LN(BE4/BD4)*0.1*(1-Parameters!$F$35)</f>
        <v>2.4220115534693571E-3</v>
      </c>
      <c r="AU54" s="456">
        <f>+LN(BF4/BE4)*0.1*(1-Parameters!$F$35)</f>
        <v>2.411352244831408E-3</v>
      </c>
      <c r="AV54" s="456">
        <f>+LN(BG4/BF4)*0.1*(1-Parameters!$F$35)</f>
        <v>2.401707303525384E-3</v>
      </c>
      <c r="AW54" s="456">
        <f>+LN(BH4/BG4)*0.1*(1-Parameters!$F$35)</f>
        <v>2.3929801997369699E-3</v>
      </c>
      <c r="AX54" s="456">
        <f>+LN(BI4/BH4)*0.1*(1-Parameters!$F$35)</f>
        <v>2.3850835896781237E-3</v>
      </c>
      <c r="AY54" s="456">
        <f>+LN(BJ4/BI4)*0.1*(1-Parameters!$F$35)</f>
        <v>2.3779384414212112E-3</v>
      </c>
      <c r="AZ54" s="456">
        <f>+LN(BK4/BJ4)*0.1*(1-Parameters!$F$35)</f>
        <v>2.3714732439209514E-3</v>
      </c>
      <c r="BA54" s="456">
        <f>+LN(BL4/BK4)*0.1*(1-Parameters!$F$35)</f>
        <v>2.3656232913077261E-3</v>
      </c>
      <c r="BB54" s="456">
        <f>+LN(BM4/BL4)*0.1*(1-Parameters!$F$35)</f>
        <v>2.360330035289568E-3</v>
      </c>
      <c r="BC54" s="456">
        <f>+LN(BN4/BM4)*0.1*(1-Parameters!$F$35)</f>
        <v>2.3555404991810565E-3</v>
      </c>
      <c r="BD54" s="456">
        <f>+LN(BO4/BN4)*0.1*(1-Parameters!$F$35)</f>
        <v>2.3512067476950502E-3</v>
      </c>
      <c r="BE54" s="456">
        <f>+LN(BP4/BO4)*0.1*(1-Parameters!$F$35)</f>
        <v>2.3472854071900609E-3</v>
      </c>
      <c r="BF54" s="456">
        <f>+LN(BQ4/BP4)*0.1*(1-Parameters!$F$35)</f>
        <v>2.3437372315722712E-3</v>
      </c>
      <c r="BG54" s="456">
        <f>+LN(BR4/BQ4)*0.1*(1-Parameters!$F$35)</f>
        <v>2.3405267095075477E-3</v>
      </c>
      <c r="BH54" s="456">
        <f>+LN(BS4/BR4)*0.1*(1-Parameters!$F$35)</f>
        <v>2.337621709011941E-3</v>
      </c>
      <c r="BI54" s="456">
        <f>+LN(BT4/BS4)*0.1*(1-Parameters!$F$35)</f>
        <v>2.3349931558640943E-3</v>
      </c>
    </row>
    <row r="55" spans="1:61" s="456" customFormat="1">
      <c r="A55" s="456" t="s">
        <v>351</v>
      </c>
      <c r="C55" s="456">
        <f>+LN(N5/M5)*0.1*(1-Parameters!$F$35)</f>
        <v>1.1409679007567865E-2</v>
      </c>
      <c r="D55" s="456">
        <f>+LN(O5/N5)*0.1*(1-Parameters!$F$35)</f>
        <v>1.2118581433224555E-2</v>
      </c>
      <c r="E55" s="456">
        <f>+LN(P5/O5)*0.1*(1-Parameters!$F$35)</f>
        <v>1.1173857058911144E-2</v>
      </c>
      <c r="F55" s="456">
        <f>+LN(Q5/P5)*0.1*(1-Parameters!$F$35)</f>
        <v>1.0320166539274072E-2</v>
      </c>
      <c r="G55" s="456">
        <f>+LN(R5/Q5)*0.1*(1-Parameters!$F$35)</f>
        <v>9.5487337132589886E-3</v>
      </c>
      <c r="H55" s="456">
        <f>+LN(S5/R5)*0.1*(1-Parameters!$F$35)</f>
        <v>8.8516288963968789E-3</v>
      </c>
      <c r="I55" s="456">
        <f>+LN(T5/S5)*0.1*(1-Parameters!$F$35)</f>
        <v>8.221687196462775E-3</v>
      </c>
      <c r="J55" s="456">
        <f>+LN(U5/T5)*0.1*(1-Parameters!$F$35)</f>
        <v>7.652434715571468E-3</v>
      </c>
      <c r="K55" s="456">
        <f>+LN(V5/U5)*0.1*(1-Parameters!$F$35)</f>
        <v>7.138021876902414E-3</v>
      </c>
      <c r="L55" s="456">
        <f>+LN(W5/V5)*0.1*(1-Parameters!$F$35)</f>
        <v>6.6731631878726681E-3</v>
      </c>
      <c r="M55" s="456">
        <f>+LN(X5/W5)*0.1*(1-Parameters!$F$35)</f>
        <v>6.2530828180838898E-3</v>
      </c>
      <c r="N55" s="456">
        <f>+LN(Y5/X5)*0.1*(1-Parameters!$F$35)</f>
        <v>5.8734654304466666E-3</v>
      </c>
      <c r="O55" s="456">
        <f>+LN(Z5/Y5)*0.1*(1-Parameters!$F$35)</f>
        <v>5.5304117581524617E-3</v>
      </c>
      <c r="P55" s="456">
        <f>+LN(AA5/Z5)*0.1*(1-Parameters!$F$35)</f>
        <v>5.2203984691853332E-3</v>
      </c>
      <c r="Q55" s="456">
        <f>+LN(AB5/AA5)*0.1*(1-Parameters!$F$35)</f>
        <v>4.9402419043469053E-3</v>
      </c>
      <c r="R55" s="456">
        <f>+LN(AC5/AB5)*0.1*(1-Parameters!$F$35)</f>
        <v>4.6870653147693059E-3</v>
      </c>
      <c r="S55" s="456">
        <f>+LN(AD5/AC5)*0.1*(1-Parameters!$F$35)</f>
        <v>4.4582692610257895E-3</v>
      </c>
      <c r="T55" s="456">
        <f>+LN(AE5/AD5)*0.1*(1-Parameters!$F$35)</f>
        <v>4.2515048685889583E-3</v>
      </c>
      <c r="U55" s="456">
        <f>+LN(AF5/AE5)*0.1*(1-Parameters!$F$35)</f>
        <v>4.0646496638750227E-3</v>
      </c>
      <c r="V55" s="456">
        <f>+LN(AG5/AF5)*0.1*(1-Parameters!$F$35)</f>
        <v>3.8957857417473993E-3</v>
      </c>
      <c r="W55" s="456">
        <f>+LN(AH5/AG5)*0.1*(1-Parameters!$F$35)</f>
        <v>3.7431800394170998E-3</v>
      </c>
      <c r="X55" s="456">
        <f>+LN(AI5/AH5)*0.1*(1-Parameters!$F$35)</f>
        <v>3.6052665134133871E-3</v>
      </c>
      <c r="Y55" s="456">
        <f>+LN(AJ5/AI5)*0.1*(1-Parameters!$F$35)</f>
        <v>3.4806300359353018E-3</v>
      </c>
      <c r="Z55" s="456">
        <f>+LN(AK5/AJ5)*0.1*(1-Parameters!$F$35)</f>
        <v>3.3679918446339256E-3</v>
      </c>
      <c r="AA55" s="456">
        <f>+LN(AL5/AK5)*0.1*(1-Parameters!$F$35)</f>
        <v>3.266196395900295E-3</v>
      </c>
      <c r="AB55" s="456">
        <f>+LN(AM5/AL5)*0.1*(1-Parameters!$F$35)</f>
        <v>3.1741994862104334E-3</v>
      </c>
      <c r="AC55" s="456">
        <f>+LN(AN5/AM5)*0.1*(1-Parameters!$F$35)</f>
        <v>3.0910575191585095E-3</v>
      </c>
      <c r="AD55" s="456">
        <f>+LN(AO5/AN5)*0.1*(1-Parameters!$F$35)</f>
        <v>3.0159178076220906E-3</v>
      </c>
      <c r="AE55" s="456">
        <f>+LN(AP5/AO5)*0.1*(1-Parameters!$F$35)</f>
        <v>2.9480098111785524E-3</v>
      </c>
      <c r="AF55" s="456">
        <f>+LN(AQ5/AP5)*0.1*(1-Parameters!$F$35)</f>
        <v>2.8866372185341496E-3</v>
      </c>
      <c r="AG55" s="456">
        <f>+LN(AR5/AQ5)*0.1*(1-Parameters!$F$35)</f>
        <v>2.8311707934370726E-3</v>
      </c>
      <c r="AH55" s="456">
        <f>+LN(AS5/AR5)*0.1*(1-Parameters!$F$35)</f>
        <v>2.7810419104170184E-3</v>
      </c>
      <c r="AI55" s="456">
        <f>+LN(AT5/AS5)*0.1*(1-Parameters!$F$35)</f>
        <v>2.7357367138033275E-3</v>
      </c>
      <c r="AJ55" s="456">
        <f>+LN(AU5/AT5)*0.1*(1-Parameters!$F$35)</f>
        <v>2.6947908398963342E-3</v>
      </c>
      <c r="AK55" s="456">
        <f>+LN(AV5/AU5)*0.1*(1-Parameters!$F$35)</f>
        <v>2.6577846479695698E-3</v>
      </c>
      <c r="AL55" s="456">
        <f>+LN(AW5/AV5)*0.1*(1-Parameters!$F$35)</f>
        <v>2.6243389110238067E-3</v>
      </c>
      <c r="AM55" s="456">
        <f>+LN(AX5/AW5)*0.1*(1-Parameters!$F$35)</f>
        <v>2.5941109219492537E-3</v>
      </c>
      <c r="AN55" s="456">
        <f>+LN(AY5/AX5)*0.1*(1-Parameters!$F$35)</f>
        <v>2.5667909750315848E-3</v>
      </c>
      <c r="AO55" s="456">
        <f>+LN(AZ5/AY5)*0.1*(1-Parameters!$F$35)</f>
        <v>2.5420991866038183E-3</v>
      </c>
      <c r="AP55" s="456">
        <f>+LN(BA5/AZ5)*0.1*(1-Parameters!$F$35)</f>
        <v>2.5197826221379925E-3</v>
      </c>
      <c r="AQ55" s="456">
        <f>+LN(BB5/BA5)*0.1*(1-Parameters!$F$35)</f>
        <v>2.4996127002269958E-3</v>
      </c>
      <c r="AR55" s="456">
        <f>+LN(BC5/BB5)*0.1*(1-Parameters!$F$35)</f>
        <v>2.4813828467567869E-3</v>
      </c>
      <c r="AS55" s="456">
        <f>+LN(BD5/BC5)*0.1*(1-Parameters!$F$35)</f>
        <v>2.4649063751459644E-3</v>
      </c>
      <c r="AT55" s="456">
        <f>+LN(BE5/BD5)*0.1*(1-Parameters!$F$35)</f>
        <v>2.4500145708561878E-3</v>
      </c>
      <c r="AU55" s="456">
        <f>+LN(BF5/BE5)*0.1*(1-Parameters!$F$35)</f>
        <v>2.4365549604795623E-3</v>
      </c>
      <c r="AV55" s="456">
        <f>+LN(BG5/BF5)*0.1*(1-Parameters!$F$35)</f>
        <v>2.4243897476087326E-3</v>
      </c>
      <c r="AW55" s="456">
        <f>+LN(BH5/BG5)*0.1*(1-Parameters!$F$35)</f>
        <v>2.4133943994119815E-3</v>
      </c>
      <c r="AX55" s="456">
        <f>+LN(BI5/BH5)*0.1*(1-Parameters!$F$35)</f>
        <v>2.4034563693856319E-3</v>
      </c>
      <c r="AY55" s="456">
        <f>+LN(BJ5/BI5)*0.1*(1-Parameters!$F$35)</f>
        <v>2.3944739431579643E-3</v>
      </c>
      <c r="AZ55" s="456">
        <f>+LN(BK5/BJ5)*0.1*(1-Parameters!$F$35)</f>
        <v>2.3863551954840237E-3</v>
      </c>
      <c r="BA55" s="456">
        <f>+LN(BL5/BK5)*0.1*(1-Parameters!$F$35)</f>
        <v>2.3790170477144957E-3</v>
      </c>
      <c r="BB55" s="456">
        <f>+LN(BM5/BL5)*0.1*(1-Parameters!$F$35)</f>
        <v>2.3723844160556573E-3</v>
      </c>
      <c r="BC55" s="456">
        <f>+LN(BN5/BM5)*0.1*(1-Parameters!$F$35)</f>
        <v>2.3663894418705345E-3</v>
      </c>
      <c r="BD55" s="456">
        <f>+LN(BO5/BN5)*0.1*(1-Parameters!$F$35)</f>
        <v>2.3609707961155892E-3</v>
      </c>
      <c r="BE55" s="456">
        <f>+LN(BP5/BO5)*0.1*(1-Parameters!$F$35)</f>
        <v>2.3560730507685393E-3</v>
      </c>
      <c r="BF55" s="456">
        <f>+LN(BQ5/BP5)*0.1*(1-Parameters!$F$35)</f>
        <v>2.351646110792908E-3</v>
      </c>
      <c r="BG55" s="456">
        <f>+LN(BR5/BQ5)*0.1*(1-Parameters!$F$35)</f>
        <v>2.3476447008061261E-3</v>
      </c>
      <c r="BH55" s="456">
        <f>+LN(BS5/BR5)*0.1*(1-Parameters!$F$35)</f>
        <v>2.344027901180649E-3</v>
      </c>
      <c r="BI55" s="456">
        <f>+LN(BT5/BS5)*0.1*(1-Parameters!$F$35)</f>
        <v>2.3407587288159313E-3</v>
      </c>
    </row>
    <row r="56" spans="1:61" s="456" customFormat="1">
      <c r="A56" s="456" t="s">
        <v>182</v>
      </c>
      <c r="C56" s="456">
        <f>+LN(N6/M6)*0.1*(1-Parameters!$F$35)</f>
        <v>9.6489001697537529E-3</v>
      </c>
      <c r="D56" s="456">
        <f>+LN(O6/N6)*0.1*(1-Parameters!$F$35)</f>
        <v>1.1382516806463128E-2</v>
      </c>
      <c r="E56" s="456">
        <f>+LN(P6/O6)*0.1*(1-Parameters!$F$35)</f>
        <v>1.0511398894825844E-2</v>
      </c>
      <c r="F56" s="456">
        <f>+LN(Q6/P6)*0.1*(1-Parameters!$F$35)</f>
        <v>9.7239541915973282E-3</v>
      </c>
      <c r="G56" s="456">
        <f>+LN(R6/Q6)*0.1*(1-Parameters!$F$35)</f>
        <v>9.0121426003499181E-3</v>
      </c>
      <c r="H56" s="456">
        <f>+LN(S6/R6)*0.1*(1-Parameters!$F$35)</f>
        <v>8.3686968947787287E-3</v>
      </c>
      <c r="I56" s="456">
        <f>+LN(T6/S6)*0.1*(1-Parameters!$F$35)</f>
        <v>7.7870483950064316E-3</v>
      </c>
      <c r="J56" s="456">
        <f>+LN(U6/T6)*0.1*(1-Parameters!$F$35)</f>
        <v>7.2612597942607196E-3</v>
      </c>
      <c r="K56" s="456">
        <f>+LN(V6/U6)*0.1*(1-Parameters!$F$35)</f>
        <v>6.7859644477227775E-3</v>
      </c>
      <c r="L56" s="456">
        <f>+LN(W6/V6)*0.1*(1-Parameters!$F$35)</f>
        <v>6.3563115016109775E-3</v>
      </c>
      <c r="M56" s="456">
        <f>+LN(X6/W6)*0.1*(1-Parameters!$F$35)</f>
        <v>5.9679163004484007E-3</v>
      </c>
      <c r="N56" s="456">
        <f>+LN(Y6/X6)*0.1*(1-Parameters!$F$35)</f>
        <v>5.6168155645746993E-3</v>
      </c>
      <c r="O56" s="456">
        <f>+LN(Z6/Y6)*0.1*(1-Parameters!$F$35)</f>
        <v>5.2994268788677116E-3</v>
      </c>
      <c r="P56" s="456">
        <f>+LN(AA6/Z6)*0.1*(1-Parameters!$F$35)</f>
        <v>5.0125120778290342E-3</v>
      </c>
      <c r="Q56" s="456">
        <f>+LN(AB6/AA6)*0.1*(1-Parameters!$F$35)</f>
        <v>4.7531441521262308E-3</v>
      </c>
      <c r="R56" s="456">
        <f>+LN(AC6/AB6)*0.1*(1-Parameters!$F$35)</f>
        <v>4.5186773377707146E-3</v>
      </c>
      <c r="S56" s="456">
        <f>+LN(AD6/AC6)*0.1*(1-Parameters!$F$35)</f>
        <v>4.3067200817270652E-3</v>
      </c>
      <c r="T56" s="456">
        <f>+LN(AE6/AD6)*0.1*(1-Parameters!$F$35)</f>
        <v>4.1151106072201066E-3</v>
      </c>
      <c r="U56" s="456">
        <f>+LN(AF6/AE6)*0.1*(1-Parameters!$F$35)</f>
        <v>3.9418948286430548E-3</v>
      </c>
      <c r="V56" s="456">
        <f>+LN(AG6/AF6)*0.1*(1-Parameters!$F$35)</f>
        <v>3.7853063900386034E-3</v>
      </c>
      <c r="W56" s="456">
        <f>+LN(AH6/AG6)*0.1*(1-Parameters!$F$35)</f>
        <v>3.6437486228792079E-3</v>
      </c>
      <c r="X56" s="456">
        <f>+LN(AI6/AH6)*0.1*(1-Parameters!$F$35)</f>
        <v>3.5157782385292838E-3</v>
      </c>
      <c r="Y56" s="456">
        <f>+LN(AJ6/AI6)*0.1*(1-Parameters!$F$35)</f>
        <v>3.4000905885396109E-3</v>
      </c>
      <c r="Z56" s="456">
        <f>+LN(AK6/AJ6)*0.1*(1-Parameters!$F$35)</f>
        <v>3.2955063419778038E-3</v>
      </c>
      <c r="AA56" s="456">
        <f>+LN(AL6/AK6)*0.1*(1-Parameters!$F$35)</f>
        <v>3.2009594435097829E-3</v>
      </c>
      <c r="AB56" s="456">
        <f>+LN(AM6/AL6)*0.1*(1-Parameters!$F$35)</f>
        <v>3.1154862290589643E-3</v>
      </c>
      <c r="AC56" s="456">
        <f>+LN(AN6/AM6)*0.1*(1-Parameters!$F$35)</f>
        <v>3.0382155877222085E-3</v>
      </c>
      <c r="AD56" s="456">
        <f>+LN(AO6/AN6)*0.1*(1-Parameters!$F$35)</f>
        <v>2.9683600693293732E-3</v>
      </c>
      <c r="AE56" s="456">
        <f>+LN(AP6/AO6)*0.1*(1-Parameters!$F$35)</f>
        <v>2.9052078467151242E-3</v>
      </c>
      <c r="AF56" s="456">
        <f>+LN(AQ6/AP6)*0.1*(1-Parameters!$F$35)</f>
        <v>2.8481154505170738E-3</v>
      </c>
      <c r="AG56" s="456">
        <f>+LN(AR6/AQ6)*0.1*(1-Parameters!$F$35)</f>
        <v>2.796501202221695E-3</v>
      </c>
      <c r="AH56" s="456">
        <f>+LN(AS6/AR6)*0.1*(1-Parameters!$F$35)</f>
        <v>2.7498392783232022E-3</v>
      </c>
      <c r="AI56" s="456">
        <f>+LN(AT6/AS6)*0.1*(1-Parameters!$F$35)</f>
        <v>2.7076543449188854E-3</v>
      </c>
      <c r="AJ56" s="456">
        <f>+LN(AU6/AT6)*0.1*(1-Parameters!$F$35)</f>
        <v>2.6695167079003376E-3</v>
      </c>
      <c r="AK56" s="456">
        <f>+LN(AV6/AU6)*0.1*(1-Parameters!$F$35)</f>
        <v>2.6350379291731714E-3</v>
      </c>
      <c r="AL56" s="456">
        <f>+LN(AW6/AV6)*0.1*(1-Parameters!$F$35)</f>
        <v>2.6038668641070488E-3</v>
      </c>
      <c r="AM56" s="456">
        <f>+LN(AX6/AW6)*0.1*(1-Parameters!$F$35)</f>
        <v>2.5756860797241572E-3</v>
      </c>
      <c r="AN56" s="456">
        <f>+LN(AY6/AX6)*0.1*(1-Parameters!$F$35)</f>
        <v>2.5502086170290073E-3</v>
      </c>
      <c r="AO56" s="456">
        <f>+LN(AZ6/AY6)*0.1*(1-Parameters!$F$35)</f>
        <v>2.5271750644014958E-3</v>
      </c>
      <c r="AP56" s="456">
        <f>+LN(BA6/AZ6)*0.1*(1-Parameters!$F$35)</f>
        <v>2.5063509121558982E-3</v>
      </c>
      <c r="AQ56" s="456">
        <f>+LN(BB6/BA6)*0.1*(1-Parameters!$F$35)</f>
        <v>2.4875241612431235E-3</v>
      </c>
      <c r="AR56" s="456">
        <f>+LN(BC6/BB6)*0.1*(1-Parameters!$F$35)</f>
        <v>2.4705031616712942E-3</v>
      </c>
      <c r="AS56" s="456">
        <f>+LN(BD6/BC6)*0.1*(1-Parameters!$F$35)</f>
        <v>2.4551146585690396E-3</v>
      </c>
      <c r="AT56" s="456">
        <f>+LN(BE6/BD6)*0.1*(1-Parameters!$F$35)</f>
        <v>2.4412020259369435E-3</v>
      </c>
      <c r="AU56" s="456">
        <f>+LN(BF6/BE6)*0.1*(1-Parameters!$F$35)</f>
        <v>2.4286236700522324E-3</v>
      </c>
      <c r="AV56" s="456">
        <f>+LN(BG6/BF6)*0.1*(1-Parameters!$F$35)</f>
        <v>2.4172515862241339E-3</v>
      </c>
      <c r="AW56" s="456">
        <f>+LN(BH6/BG6)*0.1*(1-Parameters!$F$35)</f>
        <v>2.4069700541658611E-3</v>
      </c>
      <c r="AX56" s="456">
        <f>+LN(BI6/BH6)*0.1*(1-Parameters!$F$35)</f>
        <v>2.3976744586641069E-3</v>
      </c>
      <c r="AY56" s="456">
        <f>+LN(BJ6/BI6)*0.1*(1-Parameters!$F$35)</f>
        <v>2.3892702235086037E-3</v>
      </c>
      <c r="AZ56" s="456">
        <f>+LN(BK6/BJ6)*0.1*(1-Parameters!$F$35)</f>
        <v>2.3816718477995989E-3</v>
      </c>
      <c r="BA56" s="456">
        <f>+LN(BL6/BK6)*0.1*(1-Parameters!$F$35)</f>
        <v>2.3748020347985044E-3</v>
      </c>
      <c r="BB56" s="456">
        <f>+LN(BM6/BL6)*0.1*(1-Parameters!$F$35)</f>
        <v>2.3685909044312723E-3</v>
      </c>
      <c r="BC56" s="456">
        <f>+LN(BN6/BM6)*0.1*(1-Parameters!$F$35)</f>
        <v>2.3629752814085993E-3</v>
      </c>
      <c r="BD56" s="456">
        <f>+LN(BO6/BN6)*0.1*(1-Parameters!$F$35)</f>
        <v>2.357898051699843E-3</v>
      </c>
      <c r="BE56" s="456">
        <f>+LN(BP6/BO6)*0.1*(1-Parameters!$F$35)</f>
        <v>2.3533075807943686E-3</v>
      </c>
      <c r="BF56" s="456">
        <f>+LN(BQ6/BP6)*0.1*(1-Parameters!$F$35)</f>
        <v>2.3491571878161326E-3</v>
      </c>
      <c r="BG56" s="456">
        <f>+LN(BR6/BQ6)*0.1*(1-Parameters!$F$35)</f>
        <v>2.3454046701270339E-3</v>
      </c>
      <c r="BH56" s="456">
        <f>+LN(BS6/BR6)*0.1*(1-Parameters!$F$35)</f>
        <v>2.3420118735694843E-3</v>
      </c>
      <c r="BI56" s="456">
        <f>+LN(BT6/BS6)*0.1*(1-Parameters!$F$35)</f>
        <v>2.3389443039658745E-3</v>
      </c>
    </row>
    <row r="57" spans="1:61" s="456" customFormat="1">
      <c r="A57" s="456" t="s">
        <v>183</v>
      </c>
      <c r="C57" s="456">
        <f>+LN(N7/M7)*0.1*(1-Parameters!$F$35)</f>
        <v>1.8187619010973859E-2</v>
      </c>
      <c r="D57" s="456">
        <f>+LN(O7/N7)*0.1*(1-Parameters!$F$35)</f>
        <v>1.4253169372126142E-2</v>
      </c>
      <c r="E57" s="456">
        <f>+LN(P7/O7)*0.1*(1-Parameters!$F$35)</f>
        <v>1.3094986203922587E-2</v>
      </c>
      <c r="F57" s="456">
        <f>+LN(Q7/P7)*0.1*(1-Parameters!$F$35)</f>
        <v>1.2049182769784381E-2</v>
      </c>
      <c r="G57" s="456">
        <f>+LN(R7/Q7)*0.1*(1-Parameters!$F$35)</f>
        <v>1.1104848320718268E-2</v>
      </c>
      <c r="H57" s="456">
        <f>+LN(S7/R7)*0.1*(1-Parameters!$F$35)</f>
        <v>1.0252132043110233E-2</v>
      </c>
      <c r="I57" s="456">
        <f>+LN(T7/S7)*0.1*(1-Parameters!$F$35)</f>
        <v>9.4821400285047767E-3</v>
      </c>
      <c r="J57" s="456">
        <f>+LN(U7/T7)*0.1*(1-Parameters!$F$35)</f>
        <v>8.7868422644092649E-3</v>
      </c>
      <c r="K57" s="456">
        <f>+LN(V7/U7)*0.1*(1-Parameters!$F$35)</f>
        <v>8.1589886708564614E-3</v>
      </c>
      <c r="L57" s="456">
        <f>+LN(W7/V7)*0.1*(1-Parameters!$F$35)</f>
        <v>7.5920333024313037E-3</v>
      </c>
      <c r="M57" s="456">
        <f>+LN(X7/W7)*0.1*(1-Parameters!$F$35)</f>
        <v>7.0800659211866642E-3</v>
      </c>
      <c r="N57" s="456">
        <f>+LN(Y7/X7)*0.1*(1-Parameters!$F$35)</f>
        <v>6.6177502232391628E-3</v>
      </c>
      <c r="O57" s="456">
        <f>+LN(Z7/Y7)*0.1*(1-Parameters!$F$35)</f>
        <v>6.2002680716656908E-3</v>
      </c>
      <c r="P57" s="456">
        <f>+LN(AA7/Z7)*0.1*(1-Parameters!$F$35)</f>
        <v>5.8232691513472393E-3</v>
      </c>
      <c r="Q57" s="456">
        <f>+LN(AB7/AA7)*0.1*(1-Parameters!$F$35)</f>
        <v>5.482825518292633E-3</v>
      </c>
      <c r="R57" s="456">
        <f>+LN(AC7/AB7)*0.1*(1-Parameters!$F$35)</f>
        <v>5.1753905673204686E-3</v>
      </c>
      <c r="S57" s="456">
        <f>+LN(AD7/AC7)*0.1*(1-Parameters!$F$35)</f>
        <v>4.8977619883218216E-3</v>
      </c>
      <c r="T57" s="456">
        <f>+LN(AE7/AD7)*0.1*(1-Parameters!$F$35)</f>
        <v>4.6470483231554035E-3</v>
      </c>
      <c r="U57" s="456">
        <f>+LN(AF7/AE7)*0.1*(1-Parameters!$F$35)</f>
        <v>4.4206387729848196E-3</v>
      </c>
      <c r="V57" s="456">
        <f>+LN(AG7/AF7)*0.1*(1-Parameters!$F$35)</f>
        <v>4.2161759399461903E-3</v>
      </c>
      <c r="W57" s="456">
        <f>+LN(AH7/AG7)*0.1*(1-Parameters!$F$35)</f>
        <v>4.0315312177960196E-3</v>
      </c>
      <c r="X57" s="456">
        <f>+LN(AI7/AH7)*0.1*(1-Parameters!$F$35)</f>
        <v>3.8647825739544345E-3</v>
      </c>
      <c r="Y57" s="456">
        <f>+LN(AJ7/AI7)*0.1*(1-Parameters!$F$35)</f>
        <v>3.7141944904222225E-3</v>
      </c>
      <c r="Z57" s="456">
        <f>+LN(AK7/AJ7)*0.1*(1-Parameters!$F$35)</f>
        <v>3.5781998536721605E-3</v>
      </c>
      <c r="AA57" s="456">
        <f>+LN(AL7/AK7)*0.1*(1-Parameters!$F$35)</f>
        <v>3.4553836040347161E-3</v>
      </c>
      <c r="AB57" s="456">
        <f>+LN(AM7/AL7)*0.1*(1-Parameters!$F$35)</f>
        <v>3.3444679735313899E-3</v>
      </c>
      <c r="AC57" s="456">
        <f>+LN(AN7/AM7)*0.1*(1-Parameters!$F$35)</f>
        <v>3.2442991577473958E-3</v>
      </c>
      <c r="AD57" s="456">
        <f>+LN(AO7/AN7)*0.1*(1-Parameters!$F$35)</f>
        <v>3.1538352823520682E-3</v>
      </c>
      <c r="AE57" s="456">
        <f>+LN(AP7/AO7)*0.1*(1-Parameters!$F$35)</f>
        <v>3.0721355384355133E-3</v>
      </c>
      <c r="AF57" s="456">
        <f>+LN(AQ7/AP7)*0.1*(1-Parameters!$F$35)</f>
        <v>2.9983503730654491E-3</v>
      </c>
      <c r="AG57" s="456">
        <f>+LN(AR7/AQ7)*0.1*(1-Parameters!$F$35)</f>
        <v>2.931712632515212E-3</v>
      </c>
      <c r="AH57" s="456">
        <f>+LN(AS7/AR7)*0.1*(1-Parameters!$F$35)</f>
        <v>2.8715295655873576E-3</v>
      </c>
      <c r="AI57" s="456">
        <f>+LN(AT7/AS7)*0.1*(1-Parameters!$F$35)</f>
        <v>2.8171756034566426E-3</v>
      </c>
      <c r="AJ57" s="456">
        <f>+LN(AU7/AT7)*0.1*(1-Parameters!$F$35)</f>
        <v>2.7680858405843226E-3</v>
      </c>
      <c r="AK57" s="456">
        <f>+LN(AV7/AU7)*0.1*(1-Parameters!$F$35)</f>
        <v>2.7237501485887581E-3</v>
      </c>
      <c r="AL57" s="456">
        <f>+LN(AW7/AV7)*0.1*(1-Parameters!$F$35)</f>
        <v>2.683707861581053E-3</v>
      </c>
      <c r="AM57" s="456">
        <f>+LN(AX7/AW7)*0.1*(1-Parameters!$F$35)</f>
        <v>2.647542977450791E-3</v>
      </c>
      <c r="AN57" s="456">
        <f>+LN(AY7/AX7)*0.1*(1-Parameters!$F$35)</f>
        <v>2.6148798249829614E-3</v>
      </c>
      <c r="AO57" s="456">
        <f>+LN(AZ7/AY7)*0.1*(1-Parameters!$F$35)</f>
        <v>2.5853791515600571E-3</v>
      </c>
      <c r="AP57" s="456">
        <f>+LN(BA7/AZ7)*0.1*(1-Parameters!$F$35)</f>
        <v>2.5587345905985982E-3</v>
      </c>
      <c r="AQ57" s="456">
        <f>+LN(BB7/BA7)*0.1*(1-Parameters!$F$35)</f>
        <v>2.5346694718415678E-3</v>
      </c>
      <c r="AR57" s="456">
        <f>+LN(BC7/BB7)*0.1*(1-Parameters!$F$35)</f>
        <v>2.5129339412099097E-3</v>
      </c>
      <c r="AS57" s="456">
        <f>+LN(BD7/BC7)*0.1*(1-Parameters!$F$35)</f>
        <v>2.4933023601537746E-3</v>
      </c>
      <c r="AT57" s="456">
        <f>+LN(BE7/BD7)*0.1*(1-Parameters!$F$35)</f>
        <v>2.475570957363215E-3</v>
      </c>
      <c r="AU57" s="456">
        <f>+LN(BF7/BE7)*0.1*(1-Parameters!$F$35)</f>
        <v>2.4595557083358748E-3</v>
      </c>
      <c r="AV57" s="456">
        <f>+LN(BG7/BF7)*0.1*(1-Parameters!$F$35)</f>
        <v>2.4450904206793985E-3</v>
      </c>
      <c r="AW57" s="456">
        <f>+LN(BH7/BG7)*0.1*(1-Parameters!$F$35)</f>
        <v>2.4320250051755926E-3</v>
      </c>
      <c r="AX57" s="456">
        <f>+LN(BI7/BH7)*0.1*(1-Parameters!$F$35)</f>
        <v>2.4202239145728797E-3</v>
      </c>
      <c r="AY57" s="456">
        <f>+LN(BJ7/BI7)*0.1*(1-Parameters!$F$35)</f>
        <v>2.4095647338264856E-3</v>
      </c>
      <c r="AZ57" s="456">
        <f>+LN(BK7/BJ7)*0.1*(1-Parameters!$F$35)</f>
        <v>2.399936907085713E-3</v>
      </c>
      <c r="BA57" s="456">
        <f>+LN(BL7/BK7)*0.1*(1-Parameters!$F$35)</f>
        <v>2.3912405881560054E-3</v>
      </c>
      <c r="BB57" s="456">
        <f>+LN(BM7/BL7)*0.1*(1-Parameters!$F$35)</f>
        <v>2.3833856024530163E-3</v>
      </c>
      <c r="BC57" s="456">
        <f>+LN(BN7/BM7)*0.1*(1-Parameters!$F$35)</f>
        <v>2.3762905096281609E-3</v>
      </c>
      <c r="BD57" s="456">
        <f>+LN(BO7/BN7)*0.1*(1-Parameters!$F$35)</f>
        <v>2.3698817570974337E-3</v>
      </c>
      <c r="BE57" s="456">
        <f>+LN(BP7/BO7)*0.1*(1-Parameters!$F$35)</f>
        <v>2.3640929156522163E-3</v>
      </c>
      <c r="BF57" s="456">
        <f>+LN(BQ7/BP7)*0.1*(1-Parameters!$F$35)</f>
        <v>2.3588639891882254E-3</v>
      </c>
      <c r="BG57" s="456">
        <f>+LN(BR7/BQ7)*0.1*(1-Parameters!$F$35)</f>
        <v>2.3541407913618868E-3</v>
      </c>
      <c r="BH57" s="456">
        <f>+LN(BS7/BR7)*0.1*(1-Parameters!$F$35)</f>
        <v>2.3498743826808528E-3</v>
      </c>
      <c r="BI57" s="456">
        <f>+LN(BT7/BS7)*0.1*(1-Parameters!$F$35)</f>
        <v>2.3460205621661226E-3</v>
      </c>
    </row>
    <row r="58" spans="1:61" s="456" customFormat="1">
      <c r="A58" s="456" t="s">
        <v>352</v>
      </c>
      <c r="C58" s="456">
        <f>+LN(N8/M8)*0.1*(1-Parameters!$F$35)</f>
        <v>1.7288753787895766E-2</v>
      </c>
      <c r="D58" s="456">
        <f>+LN(O8/N8)*0.1*(1-Parameters!$F$35)</f>
        <v>2.0146309376965692E-2</v>
      </c>
      <c r="E58" s="456">
        <f>+LN(P8/O8)*0.1*(1-Parameters!$F$35)</f>
        <v>1.8398812208278163E-2</v>
      </c>
      <c r="F58" s="456">
        <f>+LN(Q8/P8)*0.1*(1-Parameters!$F$35)</f>
        <v>1.6822626173704405E-2</v>
      </c>
      <c r="G58" s="456">
        <f>+LN(R8/Q8)*0.1*(1-Parameters!$F$35)</f>
        <v>1.5400947384246268E-2</v>
      </c>
      <c r="H58" s="456">
        <f>+LN(S8/R8)*0.1*(1-Parameters!$F$35)</f>
        <v>1.4118621200285442E-2</v>
      </c>
      <c r="I58" s="456">
        <f>+LN(T8/S8)*0.1*(1-Parameters!$F$35)</f>
        <v>1.2961980269962476E-2</v>
      </c>
      <c r="J58" s="456">
        <f>+LN(U8/T8)*0.1*(1-Parameters!$F$35)</f>
        <v>1.1918698481721189E-2</v>
      </c>
      <c r="K58" s="456">
        <f>+LN(V8/U8)*0.1*(1-Parameters!$F$35)</f>
        <v>1.097765926643717E-2</v>
      </c>
      <c r="L58" s="456">
        <f>+LN(W8/V8)*0.1*(1-Parameters!$F$35)</f>
        <v>1.0128836838453949E-2</v>
      </c>
      <c r="M58" s="456">
        <f>+LN(X8/W8)*0.1*(1-Parameters!$F$35)</f>
        <v>9.3631891036070596E-3</v>
      </c>
      <c r="N58" s="456">
        <f>+LN(Y8/X8)*0.1*(1-Parameters!$F$35)</f>
        <v>8.6725610874175078E-3</v>
      </c>
      <c r="O58" s="456">
        <f>+LN(Z8/Y8)*0.1*(1-Parameters!$F$35)</f>
        <v>8.0495978494262137E-3</v>
      </c>
      <c r="P58" s="456">
        <f>+LN(AA8/Z8)*0.1*(1-Parameters!$F$35)</f>
        <v>7.4876659513317114E-3</v>
      </c>
      <c r="Q58" s="456">
        <f>+LN(AB8/AA8)*0.1*(1-Parameters!$F$35)</f>
        <v>6.9807826382786483E-3</v>
      </c>
      <c r="R58" s="456">
        <f>+LN(AC8/AB8)*0.1*(1-Parameters!$F$35)</f>
        <v>6.5235519753078846E-3</v>
      </c>
      <c r="S58" s="456">
        <f>+LN(AD8/AC8)*0.1*(1-Parameters!$F$35)</f>
        <v>6.1111072555105096E-3</v>
      </c>
      <c r="T58" s="456">
        <f>+LN(AE8/AD8)*0.1*(1-Parameters!$F$35)</f>
        <v>5.7390590636251957E-3</v>
      </c>
      <c r="U58" s="456">
        <f>+LN(AF8/AE8)*0.1*(1-Parameters!$F$35)</f>
        <v>5.4034484394076482E-3</v>
      </c>
      <c r="V58" s="456">
        <f>+LN(AG8/AF8)*0.1*(1-Parameters!$F$35)</f>
        <v>5.1007046397267327E-3</v>
      </c>
      <c r="W58" s="456">
        <f>+LN(AH8/AG8)*0.1*(1-Parameters!$F$35)</f>
        <v>4.8276070475985E-3</v>
      </c>
      <c r="X58" s="456">
        <f>+LN(AI8/AH8)*0.1*(1-Parameters!$F$35)</f>
        <v>4.5812508207766691E-3</v>
      </c>
      <c r="Y58" s="456">
        <f>+LN(AJ8/AI8)*0.1*(1-Parameters!$F$35)</f>
        <v>4.3590159125622531E-3</v>
      </c>
      <c r="Z58" s="456">
        <f>+LN(AK8/AJ8)*0.1*(1-Parameters!$F$35)</f>
        <v>4.15853913359819E-3</v>
      </c>
      <c r="AA58" s="456">
        <f>+LN(AL8/AK8)*0.1*(1-Parameters!$F$35)</f>
        <v>3.9776889559681233E-3</v>
      </c>
      <c r="AB58" s="456">
        <f>+LN(AM8/AL8)*0.1*(1-Parameters!$F$35)</f>
        <v>3.81454279027147E-3</v>
      </c>
      <c r="AC58" s="456">
        <f>+LN(AN8/AM8)*0.1*(1-Parameters!$F$35)</f>
        <v>3.6673664928134671E-3</v>
      </c>
      <c r="AD58" s="456">
        <f>+LN(AO8/AN8)*0.1*(1-Parameters!$F$35)</f>
        <v>3.5345958839115214E-3</v>
      </c>
      <c r="AE58" s="456">
        <f>+LN(AP8/AO8)*0.1*(1-Parameters!$F$35)</f>
        <v>3.4148200798390423E-3</v>
      </c>
      <c r="AF58" s="456">
        <f>+LN(AQ8/AP8)*0.1*(1-Parameters!$F$35)</f>
        <v>3.3067664603286082E-3</v>
      </c>
      <c r="AG58" s="456">
        <f>+LN(AR8/AQ8)*0.1*(1-Parameters!$F$35)</f>
        <v>3.2092871110520681E-3</v>
      </c>
      <c r="AH58" s="456">
        <f>+LN(AS8/AR8)*0.1*(1-Parameters!$F$35)</f>
        <v>3.1213465962705331E-3</v>
      </c>
      <c r="AI58" s="456">
        <f>+LN(AT8/AS8)*0.1*(1-Parameters!$F$35)</f>
        <v>3.0420109310714725E-3</v>
      </c>
      <c r="AJ58" s="456">
        <f>+LN(AU8/AT8)*0.1*(1-Parameters!$F$35)</f>
        <v>2.9704376354376732E-3</v>
      </c>
      <c r="AK58" s="456">
        <f>+LN(AV8/AU8)*0.1*(1-Parameters!$F$35)</f>
        <v>2.9058667639567715E-3</v>
      </c>
      <c r="AL58" s="456">
        <f>+LN(AW8/AV8)*0.1*(1-Parameters!$F$35)</f>
        <v>2.8476128154122995E-3</v>
      </c>
      <c r="AM58" s="456">
        <f>+LN(AX8/AW8)*0.1*(1-Parameters!$F$35)</f>
        <v>2.7950574358988857E-3</v>
      </c>
      <c r="AN58" s="456">
        <f>+LN(AY8/AX8)*0.1*(1-Parameters!$F$35)</f>
        <v>2.7476428375862606E-3</v>
      </c>
      <c r="AO58" s="456">
        <f>+LN(AZ8/AY8)*0.1*(1-Parameters!$F$35)</f>
        <v>2.7048658629030063E-3</v>
      </c>
      <c r="AP58" s="456">
        <f>+LN(BA8/AZ8)*0.1*(1-Parameters!$F$35)</f>
        <v>2.666272630807293E-3</v>
      </c>
      <c r="AQ58" s="456">
        <f>+LN(BB8/BA8)*0.1*(1-Parameters!$F$35)</f>
        <v>2.6314537080293575E-3</v>
      </c>
      <c r="AR58" s="456">
        <f>+LN(BC8/BB8)*0.1*(1-Parameters!$F$35)</f>
        <v>2.6000397537789314E-3</v>
      </c>
      <c r="AS58" s="456">
        <f>+LN(BD8/BC8)*0.1*(1-Parameters!$F$35)</f>
        <v>2.5716975914658888E-3</v>
      </c>
      <c r="AT58" s="456">
        <f>+LN(BE8/BD8)*0.1*(1-Parameters!$F$35)</f>
        <v>2.5461266655441178E-3</v>
      </c>
      <c r="AU58" s="456">
        <f>+LN(BF8/BE8)*0.1*(1-Parameters!$F$35)</f>
        <v>2.5230558456986836E-3</v>
      </c>
      <c r="AV58" s="456">
        <f>+LN(BG8/BF8)*0.1*(1-Parameters!$F$35)</f>
        <v>2.5022405443059438E-3</v>
      </c>
      <c r="AW58" s="456">
        <f>+LN(BH8/BG8)*0.1*(1-Parameters!$F$35)</f>
        <v>2.4834601164394716E-3</v>
      </c>
      <c r="AX58" s="456">
        <f>+LN(BI8/BH8)*0.1*(1-Parameters!$F$35)</f>
        <v>2.4665155147103688E-3</v>
      </c>
      <c r="AY58" s="456">
        <f>+LN(BJ8/BI8)*0.1*(1-Parameters!$F$35)</f>
        <v>2.4512271739502343E-3</v>
      </c>
      <c r="AZ58" s="456">
        <f>+LN(BK8/BJ8)*0.1*(1-Parameters!$F$35)</f>
        <v>2.4374331031970682E-3</v>
      </c>
      <c r="BA58" s="456">
        <f>+LN(BL8/BK8)*0.1*(1-Parameters!$F$35)</f>
        <v>2.4249871646562209E-3</v>
      </c>
      <c r="BB58" s="456">
        <f>+LN(BM8/BL8)*0.1*(1-Parameters!$F$35)</f>
        <v>2.4137575213032279E-3</v>
      </c>
      <c r="BC58" s="456">
        <f>+LN(BN8/BM8)*0.1*(1-Parameters!$F$35)</f>
        <v>2.403625236593359E-3</v>
      </c>
      <c r="BD58" s="456">
        <f>+LN(BO8/BN8)*0.1*(1-Parameters!$F$35)</f>
        <v>2.3944830113661096E-3</v>
      </c>
      <c r="BE58" s="456">
        <f>+LN(BP8/BO8)*0.1*(1-Parameters!$F$35)</f>
        <v>2.3862340444940145E-3</v>
      </c>
      <c r="BF58" s="456">
        <f>+LN(BQ8/BP8)*0.1*(1-Parameters!$F$35)</f>
        <v>2.3787910051458233E-3</v>
      </c>
      <c r="BG58" s="456">
        <f>+LN(BR8/BQ8)*0.1*(1-Parameters!$F$35)</f>
        <v>2.3720751057237626E-3</v>
      </c>
      <c r="BH58" s="456">
        <f>+LN(BS8/BR8)*0.1*(1-Parameters!$F$35)</f>
        <v>2.3660152656065346E-3</v>
      </c>
      <c r="BI58" s="456">
        <f>+LN(BT8/BS8)*0.1*(1-Parameters!$F$35)</f>
        <v>2.360547356799224E-3</v>
      </c>
    </row>
    <row r="59" spans="1:61" s="456" customFormat="1">
      <c r="A59" s="456" t="s">
        <v>185</v>
      </c>
      <c r="C59" s="456">
        <f>+LN(N9/M9)*0.1*(1-Parameters!$F$35)</f>
        <v>4.99791545033101E-2</v>
      </c>
      <c r="D59" s="456">
        <f>+LN(O9/N9)*0.1*(1-Parameters!$F$35)</f>
        <v>1.8530066413148565E-2</v>
      </c>
      <c r="E59" s="456">
        <f>+LN(P9/O9)*0.1*(1-Parameters!$F$35)</f>
        <v>1.694419354084277E-2</v>
      </c>
      <c r="F59" s="456">
        <f>+LN(Q9/P9)*0.1*(1-Parameters!$F$35)</f>
        <v>1.5513469373012545E-2</v>
      </c>
      <c r="G59" s="456">
        <f>+LN(R9/Q9)*0.1*(1-Parameters!$F$35)</f>
        <v>1.4222706263623609E-2</v>
      </c>
      <c r="H59" s="456">
        <f>+LN(S9/R9)*0.1*(1-Parameters!$F$35)</f>
        <v>1.3058204191725037E-2</v>
      </c>
      <c r="I59" s="456">
        <f>+LN(T9/S9)*0.1*(1-Parameters!$F$35)</f>
        <v>1.2007604962258105E-2</v>
      </c>
      <c r="J59" s="456">
        <f>+LN(U9/T9)*0.1*(1-Parameters!$F$35)</f>
        <v>1.1059760704787255E-2</v>
      </c>
      <c r="K59" s="456">
        <f>+LN(V9/U9)*0.1*(1-Parameters!$F$35)</f>
        <v>1.0204615267196654E-2</v>
      </c>
      <c r="L59" s="456">
        <f>+LN(W9/V9)*0.1*(1-Parameters!$F$35)</f>
        <v>9.4330972391374664E-3</v>
      </c>
      <c r="M59" s="456">
        <f>+LN(X9/W9)*0.1*(1-Parameters!$F$35)</f>
        <v>8.7370234642222145E-3</v>
      </c>
      <c r="N59" s="456">
        <f>+LN(Y9/X9)*0.1*(1-Parameters!$F$35)</f>
        <v>8.1090120119711433E-3</v>
      </c>
      <c r="O59" s="456">
        <f>+LN(Z9/Y9)*0.1*(1-Parameters!$F$35)</f>
        <v>7.5424036815244979E-3</v>
      </c>
      <c r="P59" s="456">
        <f>+LN(AA9/Z9)*0.1*(1-Parameters!$F$35)</f>
        <v>7.0311912002201547E-3</v>
      </c>
      <c r="Q59" s="456">
        <f>+LN(AB9/AA9)*0.1*(1-Parameters!$F$35)</f>
        <v>6.5699553622782566E-3</v>
      </c>
      <c r="R59" s="456">
        <f>+LN(AC9/AB9)*0.1*(1-Parameters!$F$35)</f>
        <v>6.1538074269075326E-3</v>
      </c>
      <c r="S59" s="456">
        <f>+LN(AD9/AC9)*0.1*(1-Parameters!$F$35)</f>
        <v>5.7783371619501917E-3</v>
      </c>
      <c r="T59" s="456">
        <f>+LN(AE9/AD9)*0.1*(1-Parameters!$F$35)</f>
        <v>5.4395659794209275E-3</v>
      </c>
      <c r="U59" s="456">
        <f>+LN(AF9/AE9)*0.1*(1-Parameters!$F$35)</f>
        <v>5.1339046636237843E-3</v>
      </c>
      <c r="V59" s="456">
        <f>+LN(AG9/AF9)*0.1*(1-Parameters!$F$35)</f>
        <v>4.8581152415212705E-3</v>
      </c>
      <c r="W59" s="456">
        <f>+LN(AH9/AG9)*0.1*(1-Parameters!$F$35)</f>
        <v>4.6092765892135883E-3</v>
      </c>
      <c r="X59" s="456">
        <f>+LN(AI9/AH9)*0.1*(1-Parameters!$F$35)</f>
        <v>4.3847534082302308E-3</v>
      </c>
      <c r="Y59" s="456">
        <f>+LN(AJ9/AI9)*0.1*(1-Parameters!$F$35)</f>
        <v>4.1821682412704576E-3</v>
      </c>
      <c r="Z59" s="456">
        <f>+LN(AK9/AJ9)*0.1*(1-Parameters!$F$35)</f>
        <v>3.9993762294355658E-3</v>
      </c>
      <c r="AA59" s="456">
        <f>+LN(AL9/AK9)*0.1*(1-Parameters!$F$35)</f>
        <v>3.8344423422217578E-3</v>
      </c>
      <c r="AB59" s="456">
        <f>+LN(AM9/AL9)*0.1*(1-Parameters!$F$35)</f>
        <v>3.6856208378997632E-3</v>
      </c>
      <c r="AC59" s="456">
        <f>+LN(AN9/AM9)*0.1*(1-Parameters!$F$35)</f>
        <v>3.5513367356789119E-3</v>
      </c>
      <c r="AD59" s="456">
        <f>+LN(AO9/AN9)*0.1*(1-Parameters!$F$35)</f>
        <v>3.4301691024904274E-3</v>
      </c>
      <c r="AE59" s="456">
        <f>+LN(AP9/AO9)*0.1*(1-Parameters!$F$35)</f>
        <v>3.3208359765600623E-3</v>
      </c>
      <c r="AF59" s="456">
        <f>+LN(AQ9/AP9)*0.1*(1-Parameters!$F$35)</f>
        <v>3.2221807673775316E-3</v>
      </c>
      <c r="AG59" s="456">
        <f>+LN(AR9/AQ9)*0.1*(1-Parameters!$F$35)</f>
        <v>3.1331599873960915E-3</v>
      </c>
      <c r="AH59" s="456">
        <f>+LN(AS9/AR9)*0.1*(1-Parameters!$F$35)</f>
        <v>3.0528321849801494E-3</v>
      </c>
      <c r="AI59" s="456">
        <f>+LN(AT9/AS9)*0.1*(1-Parameters!$F$35)</f>
        <v>2.9803479609101522E-3</v>
      </c>
      <c r="AJ59" s="456">
        <f>+LN(AU9/AT9)*0.1*(1-Parameters!$F$35)</f>
        <v>2.9149409622924718E-3</v>
      </c>
      <c r="AK59" s="456">
        <f>+LN(AV9/AU9)*0.1*(1-Parameters!$F$35)</f>
        <v>2.8559197581260977E-3</v>
      </c>
      <c r="AL59" s="456">
        <f>+LN(AW9/AV9)*0.1*(1-Parameters!$F$35)</f>
        <v>2.802660510164669E-3</v>
      </c>
      <c r="AM59" s="456">
        <f>+LN(AX9/AW9)*0.1*(1-Parameters!$F$35)</f>
        <v>2.7546003611760368E-3</v>
      </c>
      <c r="AN59" s="456">
        <f>+LN(AY9/AX9)*0.1*(1-Parameters!$F$35)</f>
        <v>2.7112314703356824E-3</v>
      </c>
      <c r="AO59" s="456">
        <f>+LN(AZ9/AY9)*0.1*(1-Parameters!$F$35)</f>
        <v>2.672095632377503E-3</v>
      </c>
      <c r="AP59" s="456">
        <f>+LN(BA9/AZ9)*0.1*(1-Parameters!$F$35)</f>
        <v>2.6367794233343104E-3</v>
      </c>
      <c r="AQ59" s="456">
        <f>+LN(BB9/BA9)*0.1*(1-Parameters!$F$35)</f>
        <v>2.6049098213036977E-3</v>
      </c>
      <c r="AR59" s="456">
        <f>+LN(BC9/BB9)*0.1*(1-Parameters!$F$35)</f>
        <v>2.5761502557258269E-3</v>
      </c>
      <c r="AS59" s="456">
        <f>+LN(BD9/BC9)*0.1*(1-Parameters!$F$35)</f>
        <v>2.5501970432180885E-3</v>
      </c>
      <c r="AT59" s="456">
        <f>+LN(BE9/BD9)*0.1*(1-Parameters!$F$35)</f>
        <v>2.5267761721211065E-3</v>
      </c>
      <c r="AU59" s="456">
        <f>+LN(BF9/BE9)*0.1*(1-Parameters!$F$35)</f>
        <v>2.5056404016179827E-3</v>
      </c>
      <c r="AV59" s="456">
        <f>+LN(BG9/BF9)*0.1*(1-Parameters!$F$35)</f>
        <v>2.4865666446332989E-3</v>
      </c>
      <c r="AW59" s="456">
        <f>+LN(BH9/BG9)*0.1*(1-Parameters!$F$35)</f>
        <v>2.4693536067340845E-3</v>
      </c>
      <c r="AX59" s="456">
        <f>+LN(BI9/BH9)*0.1*(1-Parameters!$F$35)</f>
        <v>2.453819655975539E-3</v>
      </c>
      <c r="AY59" s="456">
        <f>+LN(BJ9/BI9)*0.1*(1-Parameters!$F$35)</f>
        <v>2.4398009010888812E-3</v>
      </c>
      <c r="AZ59" s="456">
        <f>+LN(BK9/BJ9)*0.1*(1-Parameters!$F$35)</f>
        <v>2.4271494576218666E-3</v>
      </c>
      <c r="BA59" s="456">
        <f>+LN(BL9/BK9)*0.1*(1-Parameters!$F$35)</f>
        <v>2.4157318836385416E-3</v>
      </c>
      <c r="BB59" s="456">
        <f>+LN(BM9/BL9)*0.1*(1-Parameters!$F$35)</f>
        <v>2.4054277683873112E-3</v>
      </c>
      <c r="BC59" s="456">
        <f>+LN(BN9/BM9)*0.1*(1-Parameters!$F$35)</f>
        <v>2.3961284589690177E-3</v>
      </c>
      <c r="BD59" s="456">
        <f>+LN(BO9/BN9)*0.1*(1-Parameters!$F$35)</f>
        <v>2.3877359115042169E-3</v>
      </c>
      <c r="BE59" s="456">
        <f>+LN(BP9/BO9)*0.1*(1-Parameters!$F$35)</f>
        <v>2.3801616546182854E-3</v>
      </c>
      <c r="BF59" s="456">
        <f>+LN(BQ9/BP9)*0.1*(1-Parameters!$F$35)</f>
        <v>2.3733258542576936E-3</v>
      </c>
      <c r="BG59" s="456">
        <f>+LN(BR9/BQ9)*0.1*(1-Parameters!$F$35)</f>
        <v>2.3671564699244236E-3</v>
      </c>
      <c r="BH59" s="456">
        <f>+LN(BS9/BR9)*0.1*(1-Parameters!$F$35)</f>
        <v>2.361588493387128E-3</v>
      </c>
      <c r="BI59" s="456">
        <f>+LN(BT9/BS9)*0.1*(1-Parameters!$F$35)</f>
        <v>2.3565632618017746E-3</v>
      </c>
    </row>
    <row r="60" spans="1:61" s="456" customFormat="1">
      <c r="A60" s="456" t="s">
        <v>186</v>
      </c>
      <c r="C60" s="456">
        <f>+LN(N10/M10)*0.1*(1-Parameters!$F$35)</f>
        <v>3.1846841296630922E-2</v>
      </c>
      <c r="D60" s="456">
        <f>+LN(O10/N10)*0.1*(1-Parameters!$F$35)</f>
        <v>2.331025399096812E-2</v>
      </c>
      <c r="E60" s="456">
        <f>+LN(P10/O10)*0.1*(1-Parameters!$F$35)</f>
        <v>2.1246362360880355E-2</v>
      </c>
      <c r="F60" s="456">
        <f>+LN(Q10/P10)*0.1*(1-Parameters!$F$35)</f>
        <v>1.938542131104638E-2</v>
      </c>
      <c r="G60" s="456">
        <f>+LN(R10/Q10)*0.1*(1-Parameters!$F$35)</f>
        <v>1.7707463007854061E-2</v>
      </c>
      <c r="H60" s="456">
        <f>+LN(S10/R10)*0.1*(1-Parameters!$F$35)</f>
        <v>1.619448526153246E-2</v>
      </c>
      <c r="I60" s="456">
        <f>+LN(T10/S10)*0.1*(1-Parameters!$F$35)</f>
        <v>1.4830257925084788E-2</v>
      </c>
      <c r="J60" s="456">
        <f>+LN(U10/T10)*0.1*(1-Parameters!$F$35)</f>
        <v>1.3600148371331267E-2</v>
      </c>
      <c r="K60" s="456">
        <f>+LN(V10/U10)*0.1*(1-Parameters!$F$35)</f>
        <v>1.2490964167086248E-2</v>
      </c>
      <c r="L60" s="456">
        <f>+LN(W10/V10)*0.1*(1-Parameters!$F$35)</f>
        <v>1.1490811249038111E-2</v>
      </c>
      <c r="M60" s="456">
        <f>+LN(X10/W10)*0.1*(1-Parameters!$F$35)</f>
        <v>1.0588966073132809E-2</v>
      </c>
      <c r="N60" s="456">
        <f>+LN(Y10/X10)*0.1*(1-Parameters!$F$35)</f>
        <v>9.7757603599906758E-3</v>
      </c>
      <c r="O60" s="456">
        <f>+LN(Z10/Y10)*0.1*(1-Parameters!$F$35)</f>
        <v>9.0424771947420646E-3</v>
      </c>
      <c r="P60" s="456">
        <f>+LN(AA10/Z10)*0.1*(1-Parameters!$F$35)</f>
        <v>8.3812573621159774E-3</v>
      </c>
      <c r="Q60" s="456">
        <f>+LN(AB10/AA10)*0.1*(1-Parameters!$F$35)</f>
        <v>7.785014907984473E-3</v>
      </c>
      <c r="R60" s="456">
        <f>+LN(AC10/AB10)*0.1*(1-Parameters!$F$35)</f>
        <v>7.247361018043145E-3</v>
      </c>
      <c r="S60" s="456">
        <f>+LN(AD10/AC10)*0.1*(1-Parameters!$F$35)</f>
        <v>6.7625353939722412E-3</v>
      </c>
      <c r="T60" s="456">
        <f>+LN(AE10/AD10)*0.1*(1-Parameters!$F$35)</f>
        <v>6.3253443882407704E-3</v>
      </c>
      <c r="U60" s="456">
        <f>+LN(AF10/AE10)*0.1*(1-Parameters!$F$35)</f>
        <v>5.9311052315616473E-3</v>
      </c>
      <c r="V60" s="456">
        <f>+LN(AG10/AF10)*0.1*(1-Parameters!$F$35)</f>
        <v>5.5755957526653407E-3</v>
      </c>
      <c r="W60" s="456">
        <f>+LN(AH10/AG10)*0.1*(1-Parameters!$F$35)</f>
        <v>5.2550090492432542E-3</v>
      </c>
      <c r="X60" s="456">
        <f>+LN(AI10/AH10)*0.1*(1-Parameters!$F$35)</f>
        <v>4.9659126222569286E-3</v>
      </c>
      <c r="Y60" s="456">
        <f>+LN(AJ10/AI10)*0.1*(1-Parameters!$F$35)</f>
        <v>4.7052115338944945E-3</v>
      </c>
      <c r="Z60" s="456">
        <f>+LN(AK10/AJ10)*0.1*(1-Parameters!$F$35)</f>
        <v>4.4701151927971881E-3</v>
      </c>
      <c r="AA60" s="456">
        <f>+LN(AL10/AK10)*0.1*(1-Parameters!$F$35)</f>
        <v>4.2581074092472321E-3</v>
      </c>
      <c r="AB60" s="456">
        <f>+LN(AM10/AL10)*0.1*(1-Parameters!$F$35)</f>
        <v>4.0669193982226749E-3</v>
      </c>
      <c r="AC60" s="456">
        <f>+LN(AN10/AM10)*0.1*(1-Parameters!$F$35)</f>
        <v>3.894505439969552E-3</v>
      </c>
      <c r="AD60" s="456">
        <f>+LN(AO10/AN10)*0.1*(1-Parameters!$F$35)</f>
        <v>3.7390209363520055E-3</v>
      </c>
      <c r="AE60" s="456">
        <f>+LN(AP10/AO10)*0.1*(1-Parameters!$F$35)</f>
        <v>3.5988026270354682E-3</v>
      </c>
      <c r="AF60" s="456">
        <f>+LN(AQ10/AP10)*0.1*(1-Parameters!$F$35)</f>
        <v>3.4723507528053705E-3</v>
      </c>
      <c r="AG60" s="456">
        <f>+LN(AR10/AQ10)*0.1*(1-Parameters!$F$35)</f>
        <v>3.3583129742811783E-3</v>
      </c>
      <c r="AH60" s="456">
        <f>+LN(AS10/AR10)*0.1*(1-Parameters!$F$35)</f>
        <v>3.2554698731767071E-3</v>
      </c>
      <c r="AI60" s="456">
        <f>+LN(AT10/AS10)*0.1*(1-Parameters!$F$35)</f>
        <v>3.1627218802870814E-3</v>
      </c>
      <c r="AJ60" s="456">
        <f>+LN(AU10/AT10)*0.1*(1-Parameters!$F$35)</f>
        <v>3.0790774897316991E-3</v>
      </c>
      <c r="AK60" s="456">
        <f>+LN(AV10/AU10)*0.1*(1-Parameters!$F$35)</f>
        <v>3.0036426328213938E-3</v>
      </c>
      <c r="AL60" s="456">
        <f>+LN(AW10/AV10)*0.1*(1-Parameters!$F$35)</f>
        <v>2.9356110973904411E-3</v>
      </c>
      <c r="AM60" s="456">
        <f>+LN(AX10/AW10)*0.1*(1-Parameters!$F$35)</f>
        <v>2.8742558896792231E-3</v>
      </c>
      <c r="AN60" s="456">
        <f>+LN(AY10/AX10)*0.1*(1-Parameters!$F$35)</f>
        <v>2.8189214459885675E-3</v>
      </c>
      <c r="AO60" s="456">
        <f>+LN(AZ10/AY10)*0.1*(1-Parameters!$F$35)</f>
        <v>2.7690166104650865E-3</v>
      </c>
      <c r="AP60" s="456">
        <f>+LN(BA10/AZ10)*0.1*(1-Parameters!$F$35)</f>
        <v>2.7240083036131324E-3</v>
      </c>
      <c r="AQ60" s="456">
        <f>+LN(BB10/BA10)*0.1*(1-Parameters!$F$35)</f>
        <v>2.6834158135546405E-3</v>
      </c>
      <c r="AR60" s="456">
        <f>+LN(BC10/BB10)*0.1*(1-Parameters!$F$35)</f>
        <v>2.6468056487516647E-3</v>
      </c>
      <c r="AS60" s="456">
        <f>+LN(BD10/BC10)*0.1*(1-Parameters!$F$35)</f>
        <v>2.6137868969413522E-3</v>
      </c>
      <c r="AT60" s="456">
        <f>+LN(BE10/BD10)*0.1*(1-Parameters!$F$35)</f>
        <v>2.5840070404720399E-3</v>
      </c>
      <c r="AU60" s="456">
        <f>+LN(BF10/BE10)*0.1*(1-Parameters!$F$35)</f>
        <v>2.5571481831338301E-3</v>
      </c>
      <c r="AV60" s="456">
        <f>+LN(BG10/BF10)*0.1*(1-Parameters!$F$35)</f>
        <v>2.5329236479975708E-3</v>
      </c>
      <c r="AW60" s="456">
        <f>+LN(BH10/BG10)*0.1*(1-Parameters!$F$35)</f>
        <v>2.5110749097619228E-3</v>
      </c>
      <c r="AX60" s="456">
        <f>+LN(BI10/BH10)*0.1*(1-Parameters!$F$35)</f>
        <v>2.4913688287005824E-3</v>
      </c>
      <c r="AY60" s="456">
        <f>+LN(BJ10/BI10)*0.1*(1-Parameters!$F$35)</f>
        <v>2.4735951565414299E-3</v>
      </c>
      <c r="AZ60" s="456">
        <f>+LN(BK10/BJ10)*0.1*(1-Parameters!$F$35)</f>
        <v>2.4575642875291417E-3</v>
      </c>
      <c r="BA60" s="456">
        <f>+LN(BL10/BK10)*0.1*(1-Parameters!$F$35)</f>
        <v>2.4431052305551172E-3</v>
      </c>
      <c r="BB60" s="456">
        <f>+LN(BM10/BL10)*0.1*(1-Parameters!$F$35)</f>
        <v>2.4300637806122061E-3</v>
      </c>
      <c r="BC60" s="456">
        <f>+LN(BN10/BM10)*0.1*(1-Parameters!$F$35)</f>
        <v>2.4183008699714364E-3</v>
      </c>
      <c r="BD60" s="456">
        <f>+LN(BO10/BN10)*0.1*(1-Parameters!$F$35)</f>
        <v>2.4076910814063864E-3</v>
      </c>
      <c r="BE60" s="456">
        <f>+LN(BP10/BO10)*0.1*(1-Parameters!$F$35)</f>
        <v>2.3981213075302595E-3</v>
      </c>
      <c r="BF60" s="456">
        <f>+LN(BQ10/BP10)*0.1*(1-Parameters!$F$35)</f>
        <v>2.3894895418784586E-3</v>
      </c>
      <c r="BG60" s="456">
        <f>+LN(BR10/BQ10)*0.1*(1-Parameters!$F$35)</f>
        <v>2.3817037887831133E-3</v>
      </c>
      <c r="BH60" s="456">
        <f>+LN(BS10/BR10)*0.1*(1-Parameters!$F$35)</f>
        <v>2.3746810803599444E-3</v>
      </c>
      <c r="BI60" s="456">
        <f>+LN(BT10/BS10)*0.1*(1-Parameters!$F$35)</f>
        <v>2.368346590077302E-3</v>
      </c>
    </row>
    <row r="61" spans="1:61" s="456" customFormat="1">
      <c r="A61" s="456" t="s">
        <v>187</v>
      </c>
      <c r="C61" s="456">
        <f>+LN(N11/M11)*0.1*(1-Parameters!$F$35)</f>
        <v>1.6473658174731245E-2</v>
      </c>
      <c r="D61" s="456">
        <f>+LN(O11/N11)*0.1*(1-Parameters!$F$35)</f>
        <v>1.5537825309283331E-2</v>
      </c>
      <c r="E61" s="456">
        <f>+LN(P11/O11)*0.1*(1-Parameters!$F$35)</f>
        <v>1.4251176547364039E-2</v>
      </c>
      <c r="F61" s="456">
        <f>+LN(Q11/P11)*0.1*(1-Parameters!$F$35)</f>
        <v>1.3089754078881679E-2</v>
      </c>
      <c r="G61" s="456">
        <f>+LN(R11/Q11)*0.1*(1-Parameters!$F$35)</f>
        <v>1.2041362498905844E-2</v>
      </c>
      <c r="H61" s="456">
        <f>+LN(S11/R11)*0.1*(1-Parameters!$F$35)</f>
        <v>1.1094994803479063E-2</v>
      </c>
      <c r="I61" s="456">
        <f>+LN(T11/S11)*0.1*(1-Parameters!$F$35)</f>
        <v>1.0240716512836725E-2</v>
      </c>
      <c r="J61" s="456">
        <f>+LN(U11/T11)*0.1*(1-Parameters!$F$35)</f>
        <v>9.4695611003079855E-3</v>
      </c>
      <c r="K61" s="456">
        <f>+LN(V11/U11)*0.1*(1-Parameters!$F$35)</f>
        <v>8.7734356231653123E-3</v>
      </c>
      <c r="L61" s="456">
        <f>+LN(W11/V11)*0.1*(1-Parameters!$F$35)</f>
        <v>8.1450355595092845E-3</v>
      </c>
      <c r="M61" s="456">
        <f>+LN(X11/W11)*0.1*(1-Parameters!$F$35)</f>
        <v>7.5777679525568485E-3</v>
      </c>
      <c r="N61" s="456">
        <f>+LN(Y11/X11)*0.1*(1-Parameters!$F$35)</f>
        <v>7.065682051472311E-3</v>
      </c>
      <c r="O61" s="456">
        <f>+LN(Z11/Y11)*0.1*(1-Parameters!$F$35)</f>
        <v>6.6034067170755526E-3</v>
      </c>
      <c r="P61" s="456">
        <f>+LN(AA11/Z11)*0.1*(1-Parameters!$F$35)</f>
        <v>6.1860939322161222E-3</v>
      </c>
      <c r="Q61" s="456">
        <f>+LN(AB11/AA11)*0.1*(1-Parameters!$F$35)</f>
        <v>5.8093678210745965E-3</v>
      </c>
      <c r="R61" s="456">
        <f>+LN(AC11/AB11)*0.1*(1-Parameters!$F$35)</f>
        <v>5.4692786398242328E-3</v>
      </c>
      <c r="S61" s="456">
        <f>+LN(AD11/AC11)*0.1*(1-Parameters!$F$35)</f>
        <v>5.1622612535752194E-3</v>
      </c>
      <c r="T61" s="456">
        <f>+LN(AE11/AD11)*0.1*(1-Parameters!$F$35)</f>
        <v>4.8850976618834713E-3</v>
      </c>
      <c r="U61" s="456">
        <f>+LN(AF11/AE11)*0.1*(1-Parameters!$F$35)</f>
        <v>4.6348831778400728E-3</v>
      </c>
      <c r="V61" s="456">
        <f>+LN(AG11/AF11)*0.1*(1-Parameters!$F$35)</f>
        <v>4.4089959043159179E-3</v>
      </c>
      <c r="W61" s="456">
        <f>+LN(AH11/AG11)*0.1*(1-Parameters!$F$35)</f>
        <v>4.2050691857287879E-3</v>
      </c>
      <c r="X61" s="456">
        <f>+LN(AI11/AH11)*0.1*(1-Parameters!$F$35)</f>
        <v>4.0209667450939049E-3</v>
      </c>
      <c r="Y61" s="456">
        <f>+LN(AJ11/AI11)*0.1*(1-Parameters!$F$35)</f>
        <v>3.854760244447765E-3</v>
      </c>
      <c r="Z61" s="456">
        <f>+LN(AK11/AJ11)*0.1*(1-Parameters!$F$35)</f>
        <v>3.7047090322951436E-3</v>
      </c>
      <c r="AA61" s="456">
        <f>+LN(AL11/AK11)*0.1*(1-Parameters!$F$35)</f>
        <v>3.5692418647953945E-3</v>
      </c>
      <c r="AB61" s="456">
        <f>+LN(AM11/AL11)*0.1*(1-Parameters!$F$35)</f>
        <v>3.4469404082160134E-3</v>
      </c>
      <c r="AC61" s="456">
        <f>+LN(AN11/AM11)*0.1*(1-Parameters!$F$35)</f>
        <v>3.3365243489635542E-3</v>
      </c>
      <c r="AD61" s="456">
        <f>+LN(AO11/AN11)*0.1*(1-Parameters!$F$35)</f>
        <v>3.2368379544465992E-3</v>
      </c>
      <c r="AE61" s="456">
        <f>+LN(AP11/AO11)*0.1*(1-Parameters!$F$35)</f>
        <v>3.1468379433206009E-3</v>
      </c>
      <c r="AF61" s="456">
        <f>+LN(AQ11/AP11)*0.1*(1-Parameters!$F$35)</f>
        <v>3.0655825374620218E-3</v>
      </c>
      <c r="AG61" s="456">
        <f>+LN(AR11/AQ11)*0.1*(1-Parameters!$F$35)</f>
        <v>2.9922215804721415E-3</v>
      </c>
      <c r="AH61" s="456">
        <f>+LN(AS11/AR11)*0.1*(1-Parameters!$F$35)</f>
        <v>2.9259876187485868E-3</v>
      </c>
      <c r="AI61" s="456">
        <f>+LN(AT11/AS11)*0.1*(1-Parameters!$F$35)</f>
        <v>2.8661878513017405E-3</v>
      </c>
      <c r="AJ61" s="456">
        <f>+LN(AU11/AT11)*0.1*(1-Parameters!$F$35)</f>
        <v>2.812196863644912E-3</v>
      </c>
      <c r="AK61" s="456">
        <f>+LN(AV11/AU11)*0.1*(1-Parameters!$F$35)</f>
        <v>2.7634500693432692E-3</v>
      </c>
      <c r="AL61" s="456">
        <f>+LN(AW11/AV11)*0.1*(1-Parameters!$F$35)</f>
        <v>2.719437790260148E-3</v>
      </c>
      <c r="AM61" s="456">
        <f>+LN(AX11/AW11)*0.1*(1-Parameters!$F$35)</f>
        <v>2.6796999132619537E-3</v>
      </c>
      <c r="AN61" s="456">
        <f>+LN(AY11/AX11)*0.1*(1-Parameters!$F$35)</f>
        <v>2.6438210672130261E-3</v>
      </c>
      <c r="AO61" s="456">
        <f>+LN(AZ11/AY11)*0.1*(1-Parameters!$F$35)</f>
        <v>2.6114262695671221E-3</v>
      </c>
      <c r="AP61" s="456">
        <f>+LN(BA11/AZ11)*0.1*(1-Parameters!$F$35)</f>
        <v>2.5821769968049457E-3</v>
      </c>
      <c r="AQ61" s="456">
        <f>+LN(BB11/BA11)*0.1*(1-Parameters!$F$35)</f>
        <v>2.5557676374272707E-3</v>
      </c>
      <c r="AR61" s="456">
        <f>+LN(BC11/BB11)*0.1*(1-Parameters!$F$35)</f>
        <v>2.5319222902370369E-3</v>
      </c>
      <c r="AS61" s="456">
        <f>+LN(BD11/BC11)*0.1*(1-Parameters!$F$35)</f>
        <v>2.5103918742781861E-3</v>
      </c>
      <c r="AT61" s="456">
        <f>+LN(BE11/BD11)*0.1*(1-Parameters!$F$35)</f>
        <v>2.4909515200751929E-3</v>
      </c>
      <c r="AU61" s="456">
        <f>+LN(BF11/BE11)*0.1*(1-Parameters!$F$35)</f>
        <v>2.4733982147766586E-3</v>
      </c>
      <c r="AV61" s="456">
        <f>+LN(BG11/BF11)*0.1*(1-Parameters!$F$35)</f>
        <v>2.4575486764760951E-3</v>
      </c>
      <c r="AW61" s="456">
        <f>+LN(BH11/BG11)*0.1*(1-Parameters!$F$35)</f>
        <v>2.443237435392623E-3</v>
      </c>
      <c r="AX61" s="456">
        <f>+LN(BI11/BH11)*0.1*(1-Parameters!$F$35)</f>
        <v>2.4303151017682286E-3</v>
      </c>
      <c r="AY61" s="456">
        <f>+LN(BJ11/BI11)*0.1*(1-Parameters!$F$35)</f>
        <v>2.4186468023022901E-3</v>
      </c>
      <c r="AZ61" s="456">
        <f>+LN(BK11/BJ11)*0.1*(1-Parameters!$F$35)</f>
        <v>2.4081107687139204E-3</v>
      </c>
      <c r="BA61" s="456">
        <f>+LN(BL11/BK11)*0.1*(1-Parameters!$F$35)</f>
        <v>2.3985970636214E-3</v>
      </c>
      <c r="BB61" s="456">
        <f>+LN(BM11/BL11)*0.1*(1-Parameters!$F$35)</f>
        <v>2.3900064303718654E-3</v>
      </c>
      <c r="BC61" s="456">
        <f>+LN(BN11/BM11)*0.1*(1-Parameters!$F$35)</f>
        <v>2.3822492547551474E-3</v>
      </c>
      <c r="BD61" s="456">
        <f>+LN(BO11/BN11)*0.1*(1-Parameters!$F$35)</f>
        <v>2.3752446277117089E-3</v>
      </c>
      <c r="BE61" s="456">
        <f>+LN(BP11/BO11)*0.1*(1-Parameters!$F$35)</f>
        <v>2.3689194992050702E-3</v>
      </c>
      <c r="BF61" s="456">
        <f>+LN(BQ11/BP11)*0.1*(1-Parameters!$F$35)</f>
        <v>2.3632079143857667E-3</v>
      </c>
      <c r="BG61" s="456">
        <f>+LN(BR11/BQ11)*0.1*(1-Parameters!$F$35)</f>
        <v>2.3580503240397048E-3</v>
      </c>
      <c r="BH61" s="456">
        <f>+LN(BS11/BR11)*0.1*(1-Parameters!$F$35)</f>
        <v>2.3533929620908763E-3</v>
      </c>
      <c r="BI61" s="456">
        <f>+LN(BT11/BS11)*0.1*(1-Parameters!$F$35)</f>
        <v>2.3491872836351353E-3</v>
      </c>
    </row>
    <row r="62" spans="1:61" s="456" customFormat="1">
      <c r="A62" s="456" t="s">
        <v>188</v>
      </c>
      <c r="C62" s="456">
        <f>+LN(N12/M12)*0.1*(1-Parameters!$F$35)</f>
        <v>2.5537886659941278E-2</v>
      </c>
      <c r="D62" s="456">
        <f>+LN(O12/N12)*0.1*(1-Parameters!$F$35)</f>
        <v>2.4264658776544174E-2</v>
      </c>
      <c r="E62" s="456">
        <f>+LN(P12/O12)*0.1*(1-Parameters!$F$35)</f>
        <v>2.2105326667898811E-2</v>
      </c>
      <c r="F62" s="456">
        <f>+LN(Q12/P12)*0.1*(1-Parameters!$F$35)</f>
        <v>2.0158489187362988E-2</v>
      </c>
      <c r="G62" s="456">
        <f>+LN(R12/Q12)*0.1*(1-Parameters!$F$35)</f>
        <v>1.8403224096538988E-2</v>
      </c>
      <c r="H62" s="456">
        <f>+LN(S12/R12)*0.1*(1-Parameters!$F$35)</f>
        <v>1.6820670241348895E-2</v>
      </c>
      <c r="I62" s="456">
        <f>+LN(T12/S12)*0.1*(1-Parameters!$F$35)</f>
        <v>1.5393824406919597E-2</v>
      </c>
      <c r="J62" s="456">
        <f>+LN(U12/T12)*0.1*(1-Parameters!$F$35)</f>
        <v>1.4107358204982583E-2</v>
      </c>
      <c r="K62" s="456">
        <f>+LN(V12/U12)*0.1*(1-Parameters!$F$35)</f>
        <v>1.2947453017372445E-2</v>
      </c>
      <c r="L62" s="456">
        <f>+LN(W12/V12)*0.1*(1-Parameters!$F$35)</f>
        <v>1.1901651214295683E-2</v>
      </c>
      <c r="M62" s="456">
        <f>+LN(X12/W12)*0.1*(1-Parameters!$F$35)</f>
        <v>1.0958722041864611E-2</v>
      </c>
      <c r="N62" s="456">
        <f>+LN(Y12/X12)*0.1*(1-Parameters!$F$35)</f>
        <v>1.0108540731849306E-2</v>
      </c>
      <c r="O62" s="456">
        <f>+LN(Z12/Y12)*0.1*(1-Parameters!$F$35)</f>
        <v>9.3419795294148282E-3</v>
      </c>
      <c r="P62" s="456">
        <f>+LN(AA12/Z12)*0.1*(1-Parameters!$F$35)</f>
        <v>8.6508094633214686E-3</v>
      </c>
      <c r="Q62" s="456">
        <f>+LN(AB12/AA12)*0.1*(1-Parameters!$F$35)</f>
        <v>8.0276117990694222E-3</v>
      </c>
      <c r="R62" s="456">
        <f>+LN(AC12/AB12)*0.1*(1-Parameters!$F$35)</f>
        <v>7.4656982200195961E-3</v>
      </c>
      <c r="S62" s="456">
        <f>+LN(AD12/AC12)*0.1*(1-Parameters!$F$35)</f>
        <v>6.9590388757510314E-3</v>
      </c>
      <c r="T62" s="456">
        <f>+LN(AE12/AD12)*0.1*(1-Parameters!$F$35)</f>
        <v>6.5021975218416891E-3</v>
      </c>
      <c r="U62" s="456">
        <f>+LN(AF12/AE12)*0.1*(1-Parameters!$F$35)</f>
        <v>6.0902730518024913E-3</v>
      </c>
      <c r="V62" s="456">
        <f>+LN(AG12/AF12)*0.1*(1-Parameters!$F$35)</f>
        <v>5.718846790882073E-3</v>
      </c>
      <c r="W62" s="456">
        <f>+LN(AH12/AG12)*0.1*(1-Parameters!$F$35)</f>
        <v>5.3839349836383235E-3</v>
      </c>
      <c r="X62" s="456">
        <f>+LN(AI12/AH12)*0.1*(1-Parameters!$F$35)</f>
        <v>5.0819459632125081E-3</v>
      </c>
      <c r="Y62" s="456">
        <f>+LN(AJ12/AI12)*0.1*(1-Parameters!$F$35)</f>
        <v>4.8096415407545019E-3</v>
      </c>
      <c r="Z62" s="456">
        <f>+LN(AK12/AJ12)*0.1*(1-Parameters!$F$35)</f>
        <v>4.5641021989712063E-3</v>
      </c>
      <c r="AA62" s="456">
        <f>+LN(AL12/AK12)*0.1*(1-Parameters!$F$35)</f>
        <v>4.3426957148038426E-3</v>
      </c>
      <c r="AB62" s="456">
        <f>+LN(AM12/AL12)*0.1*(1-Parameters!$F$35)</f>
        <v>4.1430488732236313E-3</v>
      </c>
      <c r="AC62" s="456">
        <f>+LN(AN12/AM12)*0.1*(1-Parameters!$F$35)</f>
        <v>3.963021967470416E-3</v>
      </c>
      <c r="AD62" s="456">
        <f>+LN(AO12/AN12)*0.1*(1-Parameters!$F$35)</f>
        <v>3.8006858111027612E-3</v>
      </c>
      <c r="AE62" s="456">
        <f>+LN(AP12/AO12)*0.1*(1-Parameters!$F$35)</f>
        <v>3.654301014311156E-3</v>
      </c>
      <c r="AF62" s="456">
        <f>+LN(AQ12/AP12)*0.1*(1-Parameters!$F$35)</f>
        <v>3.5222993013534994E-3</v>
      </c>
      <c r="AG62" s="456">
        <f>+LN(AR12/AQ12)*0.1*(1-Parameters!$F$35)</f>
        <v>3.4032666679744755E-3</v>
      </c>
      <c r="AH62" s="456">
        <f>+LN(AS12/AR12)*0.1*(1-Parameters!$F$35)</f>
        <v>3.2959281975006999E-3</v>
      </c>
      <c r="AI62" s="456">
        <f>+LN(AT12/AS12)*0.1*(1-Parameters!$F$35)</f>
        <v>3.1991343721786344E-3</v>
      </c>
      <c r="AJ62" s="456">
        <f>+LN(AU12/AT12)*0.1*(1-Parameters!$F$35)</f>
        <v>3.1118487324341307E-3</v>
      </c>
      <c r="AK62" s="456">
        <f>+LN(AV12/AU12)*0.1*(1-Parameters!$F$35)</f>
        <v>3.0331367512535594E-3</v>
      </c>
      <c r="AL62" s="456">
        <f>+LN(AW12/AV12)*0.1*(1-Parameters!$F$35)</f>
        <v>2.9621558039794244E-3</v>
      </c>
      <c r="AM62" s="456">
        <f>+LN(AX12/AW12)*0.1*(1-Parameters!$F$35)</f>
        <v>2.8981461256092906E-3</v>
      </c>
      <c r="AN62" s="456">
        <f>+LN(AY12/AX12)*0.1*(1-Parameters!$F$35)</f>
        <v>2.8404226583256271E-3</v>
      </c>
      <c r="AO62" s="456">
        <f>+LN(AZ12/AY12)*0.1*(1-Parameters!$F$35)</f>
        <v>2.7883677015684391E-3</v>
      </c>
      <c r="AP62" s="456">
        <f>+LN(BA12/AZ12)*0.1*(1-Parameters!$F$35)</f>
        <v>2.7414242856061469E-3</v>
      </c>
      <c r="AQ62" s="456">
        <f>+LN(BB12/BA12)*0.1*(1-Parameters!$F$35)</f>
        <v>2.6990901973483481E-3</v>
      </c>
      <c r="AR62" s="456">
        <f>+LN(BC12/BB12)*0.1*(1-Parameters!$F$35)</f>
        <v>2.6609125941660255E-3</v>
      </c>
      <c r="AS62" s="456">
        <f>+LN(BD12/BC12)*0.1*(1-Parameters!$F$35)</f>
        <v>2.6264831478142875E-3</v>
      </c>
      <c r="AT62" s="456">
        <f>+LN(BE12/BD12)*0.1*(1-Parameters!$F$35)</f>
        <v>2.5954336662576561E-3</v>
      </c>
      <c r="AU62" s="456">
        <f>+LN(BF12/BE12)*0.1*(1-Parameters!$F$35)</f>
        <v>2.5674321463408797E-3</v>
      </c>
      <c r="AV62" s="456">
        <f>+LN(BG12/BF12)*0.1*(1-Parameters!$F$35)</f>
        <v>2.542179214883907E-3</v>
      </c>
      <c r="AW62" s="456">
        <f>+LN(BH12/BG12)*0.1*(1-Parameters!$F$35)</f>
        <v>2.5194049199596534E-3</v>
      </c>
      <c r="AX62" s="456">
        <f>+LN(BI12/BH12)*0.1*(1-Parameters!$F$35)</f>
        <v>2.4988658378785359E-3</v>
      </c>
      <c r="AY62" s="456">
        <f>+LN(BJ12/BI12)*0.1*(1-Parameters!$F$35)</f>
        <v>2.4803424648015809E-3</v>
      </c>
      <c r="AZ62" s="456">
        <f>+LN(BK12/BJ12)*0.1*(1-Parameters!$F$35)</f>
        <v>2.4636368649632997E-3</v>
      </c>
      <c r="BA62" s="456">
        <f>+LN(BL12/BK12)*0.1*(1-Parameters!$F$35)</f>
        <v>2.4485705502458174E-3</v>
      </c>
      <c r="BB62" s="456">
        <f>+LN(BM12/BL12)*0.1*(1-Parameters!$F$35)</f>
        <v>2.4349825683338483E-3</v>
      </c>
      <c r="BC62" s="456">
        <f>+LN(BN12/BM12)*0.1*(1-Parameters!$F$35)</f>
        <v>2.4227277789209056E-3</v>
      </c>
      <c r="BD62" s="456">
        <f>+LN(BO12/BN12)*0.1*(1-Parameters!$F$35)</f>
        <v>2.4116752994609312E-3</v>
      </c>
      <c r="BE62" s="456">
        <f>+LN(BP12/BO12)*0.1*(1-Parameters!$F$35)</f>
        <v>2.4017071037793574E-3</v>
      </c>
      <c r="BF62" s="456">
        <f>+LN(BQ12/BP12)*0.1*(1-Parameters!$F$35)</f>
        <v>2.3927167585026258E-3</v>
      </c>
      <c r="BG62" s="456">
        <f>+LN(BR12/BQ12)*0.1*(1-Parameters!$F$35)</f>
        <v>2.3846082837448673E-3</v>
      </c>
      <c r="BH62" s="456">
        <f>+LN(BS12/BR12)*0.1*(1-Parameters!$F$35)</f>
        <v>2.3772951258255394E-3</v>
      </c>
      <c r="BI62" s="456">
        <f>+LN(BT12/BS12)*0.1*(1-Parameters!$F$35)</f>
        <v>2.370699230996328E-3</v>
      </c>
    </row>
    <row r="63" spans="1:61" s="456" customFormat="1">
      <c r="A63" s="456" t="s">
        <v>189</v>
      </c>
      <c r="C63" s="456">
        <f>+LN(N13/M13)*0.1*(1-Parameters!$F$35)</f>
        <v>2.048662706360543E-2</v>
      </c>
      <c r="D63" s="456">
        <f>+LN(O13/N13)*0.1*(1-Parameters!$F$35)</f>
        <v>1.7679701243825889E-2</v>
      </c>
      <c r="E63" s="456">
        <f>+LN(P13/O13)*0.1*(1-Parameters!$F$35)</f>
        <v>1.6178864888452323E-2</v>
      </c>
      <c r="F63" s="456">
        <f>+LN(Q13/P13)*0.1*(1-Parameters!$F$35)</f>
        <v>1.4824673585861165E-2</v>
      </c>
      <c r="G63" s="456">
        <f>+LN(R13/Q13)*0.1*(1-Parameters!$F$35)</f>
        <v>1.3602790055187363E-2</v>
      </c>
      <c r="H63" s="456">
        <f>+LN(S13/R13)*0.1*(1-Parameters!$F$35)</f>
        <v>1.2500279604132422E-2</v>
      </c>
      <c r="I63" s="456">
        <f>+LN(T13/S13)*0.1*(1-Parameters!$F$35)</f>
        <v>1.1505472833424762E-2</v>
      </c>
      <c r="J63" s="456">
        <f>+LN(U13/T13)*0.1*(1-Parameters!$F$35)</f>
        <v>1.0607841788837235E-2</v>
      </c>
      <c r="K63" s="456">
        <f>+LN(V13/U13)*0.1*(1-Parameters!$F$35)</f>
        <v>9.7978882428416368E-3</v>
      </c>
      <c r="L63" s="456">
        <f>+LN(W13/V13)*0.1*(1-Parameters!$F$35)</f>
        <v>9.0670429172179535E-3</v>
      </c>
      <c r="M63" s="456">
        <f>+LN(X13/W13)*0.1*(1-Parameters!$F$35)</f>
        <v>8.4075745744946404E-3</v>
      </c>
      <c r="N63" s="456">
        <f>+LN(Y13/X13)*0.1*(1-Parameters!$F$35)</f>
        <v>7.8125080112163223E-3</v>
      </c>
      <c r="O63" s="456">
        <f>+LN(Z13/Y13)*0.1*(1-Parameters!$F$35)</f>
        <v>7.2755500808451713E-3</v>
      </c>
      <c r="P63" s="456">
        <f>+LN(AA13/Z13)*0.1*(1-Parameters!$F$35)</f>
        <v>6.7910229596087725E-3</v>
      </c>
      <c r="Q63" s="456">
        <f>+LN(AB13/AA13)*0.1*(1-Parameters!$F$35)</f>
        <v>6.3538039457279845E-3</v>
      </c>
      <c r="R63" s="456">
        <f>+LN(AC13/AB13)*0.1*(1-Parameters!$F$35)</f>
        <v>5.9592711520122972E-3</v>
      </c>
      <c r="S63" s="456">
        <f>+LN(AD13/AC13)*0.1*(1-Parameters!$F$35)</f>
        <v>5.6032545145444724E-3</v>
      </c>
      <c r="T63" s="456">
        <f>+LN(AE13/AD13)*0.1*(1-Parameters!$F$35)</f>
        <v>5.2819915967557687E-3</v>
      </c>
      <c r="U63" s="456">
        <f>+LN(AF13/AE13)*0.1*(1-Parameters!$F$35)</f>
        <v>4.9920877192251613E-3</v>
      </c>
      <c r="V63" s="456">
        <f>+LN(AG13/AF13)*0.1*(1-Parameters!$F$35)</f>
        <v>4.730479991562511E-3</v>
      </c>
      <c r="W63" s="456">
        <f>+LN(AH13/AG13)*0.1*(1-Parameters!$F$35)</f>
        <v>4.4944048642507036E-3</v>
      </c>
      <c r="X63" s="456">
        <f>+LN(AI13/AH13)*0.1*(1-Parameters!$F$35)</f>
        <v>4.2813688557636481E-3</v>
      </c>
      <c r="Y63" s="456">
        <f>+LN(AJ13/AI13)*0.1*(1-Parameters!$F$35)</f>
        <v>4.089122144050536E-3</v>
      </c>
      <c r="Z63" s="456">
        <f>+LN(AK13/AJ13)*0.1*(1-Parameters!$F$35)</f>
        <v>3.915634741937628E-3</v>
      </c>
      <c r="AA63" s="456">
        <f>+LN(AL13/AK13)*0.1*(1-Parameters!$F$35)</f>
        <v>3.7590750034736243E-3</v>
      </c>
      <c r="AB63" s="456">
        <f>+LN(AM13/AL13)*0.1*(1-Parameters!$F$35)</f>
        <v>3.6177902330264203E-3</v>
      </c>
      <c r="AC63" s="456">
        <f>+LN(AN13/AM13)*0.1*(1-Parameters!$F$35)</f>
        <v>3.4902891912929421E-3</v>
      </c>
      <c r="AD63" s="456">
        <f>+LN(AO13/AN13)*0.1*(1-Parameters!$F$35)</f>
        <v>3.3752263125430351E-3</v>
      </c>
      <c r="AE63" s="456">
        <f>+LN(AP13/AO13)*0.1*(1-Parameters!$F$35)</f>
        <v>3.2713874656074165E-3</v>
      </c>
      <c r="AF63" s="456">
        <f>+LN(AQ13/AP13)*0.1*(1-Parameters!$F$35)</f>
        <v>3.1776771075201445E-3</v>
      </c>
      <c r="AG63" s="456">
        <f>+LN(AR13/AQ13)*0.1*(1-Parameters!$F$35)</f>
        <v>3.0931066935244301E-3</v>
      </c>
      <c r="AH63" s="456">
        <f>+LN(AS13/AR13)*0.1*(1-Parameters!$F$35)</f>
        <v>3.0167842204956489E-3</v>
      </c>
      <c r="AI63" s="456">
        <f>+LN(AT13/AS13)*0.1*(1-Parameters!$F$35)</f>
        <v>2.9479047928741122E-3</v>
      </c>
      <c r="AJ63" s="456">
        <f>+LN(AU13/AT13)*0.1*(1-Parameters!$F$35)</f>
        <v>2.8857421110600255E-3</v>
      </c>
      <c r="AK63" s="456">
        <f>+LN(AV13/AU13)*0.1*(1-Parameters!$F$35)</f>
        <v>2.8296407920169022E-3</v>
      </c>
      <c r="AL63" s="456">
        <f>+LN(AW13/AV13)*0.1*(1-Parameters!$F$35)</f>
        <v>2.7790094406663934E-3</v>
      </c>
      <c r="AM63" s="456">
        <f>+LN(AX13/AW13)*0.1*(1-Parameters!$F$35)</f>
        <v>2.7333143986275898E-3</v>
      </c>
      <c r="AN63" s="456">
        <f>+LN(AY13/AX13)*0.1*(1-Parameters!$F$35)</f>
        <v>2.6920741040420753E-3</v>
      </c>
      <c r="AO63" s="456">
        <f>+LN(AZ13/AY13)*0.1*(1-Parameters!$F$35)</f>
        <v>2.6548540027132631E-3</v>
      </c>
      <c r="AP63" s="456">
        <f>+LN(BA13/AZ13)*0.1*(1-Parameters!$F$35)</f>
        <v>2.6212619566365002E-3</v>
      </c>
      <c r="AQ63" s="456">
        <f>+LN(BB13/BA13)*0.1*(1-Parameters!$F$35)</f>
        <v>2.5909441012756606E-3</v>
      </c>
      <c r="AR63" s="456">
        <f>+LN(BC13/BB13)*0.1*(1-Parameters!$F$35)</f>
        <v>2.5635811077005834E-3</v>
      </c>
      <c r="AS63" s="456">
        <f>+LN(BD13/BC13)*0.1*(1-Parameters!$F$35)</f>
        <v>2.5388848099953923E-3</v>
      </c>
      <c r="AT63" s="456">
        <f>+LN(BE13/BD13)*0.1*(1-Parameters!$F$35)</f>
        <v>2.5165951622206756E-3</v>
      </c>
      <c r="AU63" s="456">
        <f>+LN(BF13/BE13)*0.1*(1-Parameters!$F$35)</f>
        <v>2.4964774927075796E-3</v>
      </c>
      <c r="AV63" s="456">
        <f>+LN(BG13/BF13)*0.1*(1-Parameters!$F$35)</f>
        <v>2.4783200266139402E-3</v>
      </c>
      <c r="AW63" s="456">
        <f>+LN(BH13/BG13)*0.1*(1-Parameters!$F$35)</f>
        <v>2.4619316505166936E-3</v>
      </c>
      <c r="AX63" s="456">
        <f>+LN(BI13/BH13)*0.1*(1-Parameters!$F$35)</f>
        <v>2.4471398953798598E-3</v>
      </c>
      <c r="AY63" s="456">
        <f>+LN(BJ13/BI13)*0.1*(1-Parameters!$F$35)</f>
        <v>2.4337891165527796E-3</v>
      </c>
      <c r="AZ63" s="456">
        <f>+LN(BK13/BJ13)*0.1*(1-Parameters!$F$35)</f>
        <v>2.4217388515393504E-3</v>
      </c>
      <c r="BA63" s="456">
        <f>+LN(BL13/BK13)*0.1*(1-Parameters!$F$35)</f>
        <v>2.4108623381643036E-3</v>
      </c>
      <c r="BB63" s="456">
        <f>+LN(BM13/BL13)*0.1*(1-Parameters!$F$35)</f>
        <v>2.4010451774604852E-3</v>
      </c>
      <c r="BC63" s="456">
        <f>+LN(BN13/BM13)*0.1*(1-Parameters!$F$35)</f>
        <v>2.3921841271348655E-3</v>
      </c>
      <c r="BD63" s="456">
        <f>+LN(BO13/BN13)*0.1*(1-Parameters!$F$35)</f>
        <v>2.3841860128534856E-3</v>
      </c>
      <c r="BE63" s="456">
        <f>+LN(BP13/BO13)*0.1*(1-Parameters!$F$35)</f>
        <v>2.3769667458326512E-3</v>
      </c>
      <c r="BF63" s="456">
        <f>+LN(BQ13/BP13)*0.1*(1-Parameters!$F$35)</f>
        <v>2.3704504363506046E-3</v>
      </c>
      <c r="BG63" s="456">
        <f>+LN(BR13/BQ13)*0.1*(1-Parameters!$F$35)</f>
        <v>2.3645685938080492E-3</v>
      </c>
      <c r="BH63" s="456">
        <f>+LN(BS13/BR13)*0.1*(1-Parameters!$F$35)</f>
        <v>2.3592594048823887E-3</v>
      </c>
      <c r="BI63" s="456">
        <f>+LN(BT13/BS13)*0.1*(1-Parameters!$F$35)</f>
        <v>2.3544670821475065E-3</v>
      </c>
    </row>
    <row r="64" spans="1:61" s="456" customFormat="1">
      <c r="A64" s="456" t="s">
        <v>190</v>
      </c>
      <c r="C64" s="456">
        <f>+LN(N14/M14)*0.1*(1-Parameters!$F$35)</f>
        <v>1.3178150620431787E-2</v>
      </c>
      <c r="D64" s="456">
        <f>+LN(O14/N14)*0.1*(1-Parameters!$F$35)</f>
        <v>1.1156942928642241E-2</v>
      </c>
      <c r="E64" s="456">
        <f>+LN(P14/O14)*0.1*(1-Parameters!$F$35)</f>
        <v>1.0308382404787075E-2</v>
      </c>
      <c r="F64" s="456">
        <f>+LN(Q14/P14)*0.1*(1-Parameters!$F$35)</f>
        <v>9.5412393505624245E-3</v>
      </c>
      <c r="G64" s="456">
        <f>+LN(R14/Q14)*0.1*(1-Parameters!$F$35)</f>
        <v>8.8476992434184925E-3</v>
      </c>
      <c r="H64" s="456">
        <f>+LN(S14/R14)*0.1*(1-Parameters!$F$35)</f>
        <v>8.2206978735404369E-3</v>
      </c>
      <c r="I64" s="456">
        <f>+LN(T14/S14)*0.1*(1-Parameters!$F$35)</f>
        <v>7.6538492758919724E-3</v>
      </c>
      <c r="J64" s="456">
        <f>+LN(U14/T14)*0.1*(1-Parameters!$F$35)</f>
        <v>7.1413805870577307E-3</v>
      </c>
      <c r="K64" s="456">
        <f>+LN(V14/U14)*0.1*(1-Parameters!$F$35)</f>
        <v>6.6780731612400696E-3</v>
      </c>
      <c r="L64" s="456">
        <f>+LN(W14/V14)*0.1*(1-Parameters!$F$35)</f>
        <v>6.2592093437765462E-3</v>
      </c>
      <c r="M64" s="456">
        <f>+LN(X14/W14)*0.1*(1-Parameters!$F$35)</f>
        <v>5.8805243583973871E-3</v>
      </c>
      <c r="N64" s="456">
        <f>+LN(Y14/X14)*0.1*(1-Parameters!$F$35)</f>
        <v>5.5381628167288036E-3</v>
      </c>
      <c r="O64" s="456">
        <f>+LN(Z14/Y14)*0.1*(1-Parameters!$F$35)</f>
        <v>5.2286394058063809E-3</v>
      </c>
      <c r="P64" s="456">
        <f>+LN(AA14/Z14)*0.1*(1-Parameters!$F$35)</f>
        <v>4.9488033520738795E-3</v>
      </c>
      <c r="Q64" s="456">
        <f>+LN(AB14/AA14)*0.1*(1-Parameters!$F$35)</f>
        <v>4.6958062989465926E-3</v>
      </c>
      <c r="R64" s="456">
        <f>+LN(AC14/AB14)*0.1*(1-Parameters!$F$35)</f>
        <v>4.4670732699090372E-3</v>
      </c>
      <c r="S64" s="456">
        <f>+LN(AD14/AC14)*0.1*(1-Parameters!$F$35)</f>
        <v>4.2602764206515166E-3</v>
      </c>
      <c r="T64" s="456">
        <f>+LN(AE14/AD14)*0.1*(1-Parameters!$F$35)</f>
        <v>4.0733113122521205E-3</v>
      </c>
      <c r="U64" s="456">
        <f>+LN(AF14/AE14)*0.1*(1-Parameters!$F$35)</f>
        <v>3.9042754631718828E-3</v>
      </c>
      <c r="V64" s="456">
        <f>+LN(AG14/AF14)*0.1*(1-Parameters!$F$35)</f>
        <v>3.7514489611145548E-3</v>
      </c>
      <c r="W64" s="456">
        <f>+LN(AH14/AG14)*0.1*(1-Parameters!$F$35)</f>
        <v>3.6132769368475604E-3</v>
      </c>
      <c r="X64" s="456">
        <f>+LN(AI14/AH14)*0.1*(1-Parameters!$F$35)</f>
        <v>3.4883537211007946E-3</v>
      </c>
      <c r="Y64" s="456">
        <f>+LN(AJ14/AI14)*0.1*(1-Parameters!$F$35)</f>
        <v>3.3754085228539666E-3</v>
      </c>
      <c r="Z64" s="456">
        <f>+LN(AK14/AJ14)*0.1*(1-Parameters!$F$35)</f>
        <v>3.2732924828607264E-3</v>
      </c>
      <c r="AA64" s="456">
        <f>+LN(AL14/AK14)*0.1*(1-Parameters!$F$35)</f>
        <v>3.1809669703044175E-3</v>
      </c>
      <c r="AB64" s="456">
        <f>+LN(AM14/AL14)*0.1*(1-Parameters!$F$35)</f>
        <v>3.0974930031741443E-3</v>
      </c>
      <c r="AC64" s="456">
        <f>+LN(AN14/AM14)*0.1*(1-Parameters!$F$35)</f>
        <v>3.0220216844258595E-3</v>
      </c>
      <c r="AD64" s="456">
        <f>+LN(AO14/AN14)*0.1*(1-Parameters!$F$35)</f>
        <v>2.9537855563626738E-3</v>
      </c>
      <c r="AE64" s="456">
        <f>+LN(AP14/AO14)*0.1*(1-Parameters!$F$35)</f>
        <v>2.892090785045087E-3</v>
      </c>
      <c r="AF64" s="456">
        <f>+LN(AQ14/AP14)*0.1*(1-Parameters!$F$35)</f>
        <v>2.8363100950140429E-3</v>
      </c>
      <c r="AG64" s="456">
        <f>+LN(AR14/AQ14)*0.1*(1-Parameters!$F$35)</f>
        <v>2.7858763822689596E-3</v>
      </c>
      <c r="AH64" s="456">
        <f>+LN(AS14/AR14)*0.1*(1-Parameters!$F$35)</f>
        <v>2.7402769403657317E-3</v>
      </c>
      <c r="AI64" s="456">
        <f>+LN(AT14/AS14)*0.1*(1-Parameters!$F$35)</f>
        <v>2.6990482407571663E-3</v>
      </c>
      <c r="AJ64" s="456">
        <f>+LN(AU14/AT14)*0.1*(1-Parameters!$F$35)</f>
        <v>2.6617712141547979E-3</v>
      </c>
      <c r="AK64" s="456">
        <f>+LN(AV14/AU14)*0.1*(1-Parameters!$F$35)</f>
        <v>2.6280669848021661E-3</v>
      </c>
      <c r="AL64" s="456">
        <f>+LN(AW14/AV14)*0.1*(1-Parameters!$F$35)</f>
        <v>2.5975930141731583E-3</v>
      </c>
      <c r="AM64" s="456">
        <f>+LN(AX14/AW14)*0.1*(1-Parameters!$F$35)</f>
        <v>2.5700396147836464E-3</v>
      </c>
      <c r="AN64" s="456">
        <f>+LN(AY14/AX14)*0.1*(1-Parameters!$F$35)</f>
        <v>2.5451267985825655E-3</v>
      </c>
      <c r="AO64" s="456">
        <f>+LN(AZ14/AY14)*0.1*(1-Parameters!$F$35)</f>
        <v>2.5226014277996882E-3</v>
      </c>
      <c r="AP64" s="456">
        <f>+LN(BA14/AZ14)*0.1*(1-Parameters!$F$35)</f>
        <v>2.5022346392142821E-3</v>
      </c>
      <c r="AQ64" s="456">
        <f>+LN(BB14/BA14)*0.1*(1-Parameters!$F$35)</f>
        <v>2.483819515595659E-3</v>
      </c>
      <c r="AR64" s="456">
        <f>+LN(BC14/BB14)*0.1*(1-Parameters!$F$35)</f>
        <v>2.4671689805885934E-3</v>
      </c>
      <c r="AS64" s="456">
        <f>+LN(BD14/BC14)*0.1*(1-Parameters!$F$35)</f>
        <v>2.4521138955945834E-3</v>
      </c>
      <c r="AT64" s="456">
        <f>+LN(BE14/BD14)*0.1*(1-Parameters!$F$35)</f>
        <v>2.4385013392599435E-3</v>
      </c>
      <c r="AU64" s="456">
        <f>+LN(BF14/BE14)*0.1*(1-Parameters!$F$35)</f>
        <v>2.4261930520429399E-3</v>
      </c>
      <c r="AV64" s="456">
        <f>+LN(BG14/BF14)*0.1*(1-Parameters!$F$35)</f>
        <v>2.4150640300157626E-3</v>
      </c>
      <c r="AW64" s="456">
        <f>+LN(BH14/BG14)*0.1*(1-Parameters!$F$35)</f>
        <v>2.4050012535783241E-3</v>
      </c>
      <c r="AX64" s="456">
        <f>+LN(BI14/BH14)*0.1*(1-Parameters!$F$35)</f>
        <v>2.395902538135325E-3</v>
      </c>
      <c r="AY64" s="456">
        <f>+LN(BJ14/BI14)*0.1*(1-Parameters!$F$35)</f>
        <v>2.3876754950326912E-3</v>
      </c>
      <c r="AZ64" s="456">
        <f>+LN(BK14/BJ14)*0.1*(1-Parameters!$F$35)</f>
        <v>2.380236592171292E-3</v>
      </c>
      <c r="BA64" s="456">
        <f>+LN(BL14/BK14)*0.1*(1-Parameters!$F$35)</f>
        <v>2.3735103047330397E-3</v>
      </c>
      <c r="BB64" s="456">
        <f>+LN(BM14/BL14)*0.1*(1-Parameters!$F$35)</f>
        <v>2.3674283473723544E-3</v>
      </c>
      <c r="BC64" s="456">
        <f>+LN(BN14/BM14)*0.1*(1-Parameters!$F$35)</f>
        <v>2.361928980055549E-3</v>
      </c>
      <c r="BD64" s="456">
        <f>+LN(BO14/BN14)*0.1*(1-Parameters!$F$35)</f>
        <v>2.3569563804820889E-3</v>
      </c>
      <c r="BE64" s="456">
        <f>+LN(BP14/BO14)*0.1*(1-Parameters!$F$35)</f>
        <v>2.3524600766983849E-3</v>
      </c>
      <c r="BF64" s="456">
        <f>+LN(BQ14/BP14)*0.1*(1-Parameters!$F$35)</f>
        <v>2.3483944341297696E-3</v>
      </c>
      <c r="BG64" s="456">
        <f>+LN(BR14/BQ14)*0.1*(1-Parameters!$F$35)</f>
        <v>2.3447181918093028E-3</v>
      </c>
      <c r="BH64" s="456">
        <f>+LN(BS14/BR14)*0.1*(1-Parameters!$F$35)</f>
        <v>2.34139404308351E-3</v>
      </c>
      <c r="BI64" s="456">
        <f>+LN(BT14/BS14)*0.1*(1-Parameters!$F$35)</f>
        <v>2.3383882565285166E-3</v>
      </c>
    </row>
    <row r="65" spans="1:66" s="456" customFormat="1">
      <c r="A65" s="456" t="s">
        <v>256</v>
      </c>
      <c r="C65" s="456">
        <f>+LN(N15/M15)*0.1*(1-Parameters!$F$35)</f>
        <v>1.9563638293536505E-2</v>
      </c>
      <c r="D65" s="456">
        <f>+LN(O15/N15)*0.1*(1-Parameters!$F$35)</f>
        <v>2.4234486754346012E-2</v>
      </c>
      <c r="E65" s="456">
        <f>+LN(P15/O15)*0.1*(1-Parameters!$F$35)</f>
        <v>2.2078171847920467E-2</v>
      </c>
      <c r="F65" s="456">
        <f>+LN(Q15/P15)*0.1*(1-Parameters!$F$35)</f>
        <v>2.0134049849382468E-2</v>
      </c>
      <c r="G65" s="456">
        <f>+LN(R15/Q15)*0.1*(1-Parameters!$F$35)</f>
        <v>1.8381228692356547E-2</v>
      </c>
      <c r="H65" s="456">
        <f>+LN(S15/R15)*0.1*(1-Parameters!$F$35)</f>
        <v>1.6800874377584683E-2</v>
      </c>
      <c r="I65" s="456">
        <f>+LN(T15/S15)*0.1*(1-Parameters!$F$35)</f>
        <v>1.537600812953179E-2</v>
      </c>
      <c r="J65" s="456">
        <f>+LN(U15/T15)*0.1*(1-Parameters!$F$35)</f>
        <v>1.4091323555333561E-2</v>
      </c>
      <c r="K65" s="456">
        <f>+LN(V15/U15)*0.1*(1-Parameters!$F$35)</f>
        <v>1.2933021832688324E-2</v>
      </c>
      <c r="L65" s="456">
        <f>+LN(W15/V15)*0.1*(1-Parameters!$F$35)</f>
        <v>1.1888663148079988E-2</v>
      </c>
      <c r="M65" s="456">
        <f>+LN(X15/W15)*0.1*(1-Parameters!$F$35)</f>
        <v>1.0947032782270483E-2</v>
      </c>
      <c r="N65" s="456">
        <f>+LN(Y15/X15)*0.1*(1-Parameters!$F$35)</f>
        <v>1.0098020398214584E-2</v>
      </c>
      <c r="O65" s="456">
        <f>+LN(Z15/Y15)*0.1*(1-Parameters!$F$35)</f>
        <v>9.3325112291436033E-3</v>
      </c>
      <c r="P65" s="456">
        <f>+LN(AA15/Z15)*0.1*(1-Parameters!$F$35)</f>
        <v>8.6422879930773515E-3</v>
      </c>
      <c r="Q65" s="456">
        <f>+LN(AB15/AA15)*0.1*(1-Parameters!$F$35)</f>
        <v>8.0199424758497159E-3</v>
      </c>
      <c r="R65" s="456">
        <f>+LN(AC15/AB15)*0.1*(1-Parameters!$F$35)</f>
        <v>7.4587958291218526E-3</v>
      </c>
      <c r="S65" s="456">
        <f>+LN(AD15/AC15)*0.1*(1-Parameters!$F$35)</f>
        <v>6.9528267239430683E-3</v>
      </c>
      <c r="T65" s="456">
        <f>+LN(AE15/AD15)*0.1*(1-Parameters!$F$35)</f>
        <v>6.4966065852145186E-3</v>
      </c>
      <c r="U65" s="456">
        <f>+LN(AF15/AE15)*0.1*(1-Parameters!$F$35)</f>
        <v>6.0852412088380249E-3</v>
      </c>
      <c r="V65" s="456">
        <f>+LN(AG15/AF15)*0.1*(1-Parameters!$F$35)</f>
        <v>5.7143181322140734E-3</v>
      </c>
      <c r="W65" s="456">
        <f>+LN(AH15/AG15)*0.1*(1-Parameters!$F$35)</f>
        <v>5.3798591908371281E-3</v>
      </c>
      <c r="X65" s="456">
        <f>+LN(AI15/AH15)*0.1*(1-Parameters!$F$35)</f>
        <v>5.0782777496914113E-3</v>
      </c>
      <c r="Y65" s="456">
        <f>+LN(AJ15/AI15)*0.1*(1-Parameters!$F$35)</f>
        <v>4.8063401485855268E-3</v>
      </c>
      <c r="Z65" s="456">
        <f>+LN(AK15/AJ15)*0.1*(1-Parameters!$F$35)</f>
        <v>4.5611309460191337E-3</v>
      </c>
      <c r="AA65" s="456">
        <f>+LN(AL15/AK15)*0.1*(1-Parameters!$F$35)</f>
        <v>4.3400215871469711E-3</v>
      </c>
      <c r="AB65" s="456">
        <f>+LN(AM15/AL15)*0.1*(1-Parameters!$F$35)</f>
        <v>4.14064215833244E-3</v>
      </c>
      <c r="AC65" s="456">
        <f>+LN(AN15/AM15)*0.1*(1-Parameters!$F$35)</f>
        <v>3.9608559240683228E-3</v>
      </c>
      <c r="AD65" s="456">
        <f>+LN(AO15/AN15)*0.1*(1-Parameters!$F$35)</f>
        <v>3.7987363720409094E-3</v>
      </c>
      <c r="AE65" s="456">
        <f>+LN(AP15/AO15)*0.1*(1-Parameters!$F$35)</f>
        <v>3.6525465191554821E-3</v>
      </c>
      <c r="AF65" s="456">
        <f>+LN(AQ15/AP15)*0.1*(1-Parameters!$F$35)</f>
        <v>3.5207202557133947E-3</v>
      </c>
      <c r="AG65" s="456">
        <f>+LN(AR15/AQ15)*0.1*(1-Parameters!$F$35)</f>
        <v>3.4018455268983766E-3</v>
      </c>
      <c r="AH65" s="456">
        <f>+LN(AS15/AR15)*0.1*(1-Parameters!$F$35)</f>
        <v>3.2946491705322049E-3</v>
      </c>
      <c r="AI65" s="456">
        <f>+LN(AT15/AS15)*0.1*(1-Parameters!$F$35)</f>
        <v>3.1979832479070189E-3</v>
      </c>
      <c r="AJ65" s="456">
        <f>+LN(AU15/AT15)*0.1*(1-Parameters!$F$35)</f>
        <v>3.1108127205896341E-3</v>
      </c>
      <c r="AK65" s="456">
        <f>+LN(AV15/AU15)*0.1*(1-Parameters!$F$35)</f>
        <v>3.032204340593557E-3</v>
      </c>
      <c r="AL65" s="456">
        <f>+LN(AW15/AV15)*0.1*(1-Parameters!$F$35)</f>
        <v>2.9613166343853701E-3</v>
      </c>
      <c r="AM65" s="456">
        <f>+LN(AX15/AW15)*0.1*(1-Parameters!$F$35)</f>
        <v>2.8973908729746718E-3</v>
      </c>
      <c r="AN65" s="456">
        <f>+LN(AY15/AX15)*0.1*(1-Parameters!$F$35)</f>
        <v>2.8397429309544673E-3</v>
      </c>
      <c r="AO65" s="456">
        <f>+LN(AZ15/AY15)*0.1*(1-Parameters!$F$35)</f>
        <v>2.7877559469344036E-3</v>
      </c>
      <c r="AP65" s="456">
        <f>+LN(BA15/AZ15)*0.1*(1-Parameters!$F$35)</f>
        <v>2.7408737064355065E-3</v>
      </c>
      <c r="AQ65" s="456">
        <f>+LN(BB15/BA15)*0.1*(1-Parameters!$F$35)</f>
        <v>2.6985946760947782E-3</v>
      </c>
      <c r="AR65" s="456">
        <f>+LN(BC15/BB15)*0.1*(1-Parameters!$F$35)</f>
        <v>2.6604666250378082E-3</v>
      </c>
      <c r="AS65" s="456">
        <f>+LN(BD15/BC15)*0.1*(1-Parameters!$F$35)</f>
        <v>2.6260817755988605E-3</v>
      </c>
      <c r="AT65" s="456">
        <f>+LN(BE15/BD15)*0.1*(1-Parameters!$F$35)</f>
        <v>2.5950724312638071E-3</v>
      </c>
      <c r="AU65" s="456">
        <f>+LN(BF15/BE15)*0.1*(1-Parameters!$F$35)</f>
        <v>2.5671070348464121E-3</v>
      </c>
      <c r="AV65" s="456">
        <f>+LN(BG15/BF15)*0.1*(1-Parameters!$F$35)</f>
        <v>2.5418866145388856E-3</v>
      </c>
      <c r="AW65" s="456">
        <f>+LN(BH15/BG15)*0.1*(1-Parameters!$F$35)</f>
        <v>2.5191415796491298E-3</v>
      </c>
      <c r="AX65" s="456">
        <f>+LN(BI15/BH15)*0.1*(1-Parameters!$F$35)</f>
        <v>2.4986288315990597E-3</v>
      </c>
      <c r="AY65" s="456">
        <f>+LN(BJ15/BI15)*0.1*(1-Parameters!$F$35)</f>
        <v>2.4801291591500618E-3</v>
      </c>
      <c r="AZ65" s="456">
        <f>+LN(BK15/BJ15)*0.1*(1-Parameters!$F$35)</f>
        <v>2.4634448898769186E-3</v>
      </c>
      <c r="BA65" s="456">
        <f>+LN(BL15/BK15)*0.1*(1-Parameters!$F$35)</f>
        <v>2.4483977726680825E-3</v>
      </c>
      <c r="BB65" s="456">
        <f>+LN(BM15/BL15)*0.1*(1-Parameters!$F$35)</f>
        <v>2.4348270685138926E-3</v>
      </c>
      <c r="BC65" s="456">
        <f>+LN(BN15/BM15)*0.1*(1-Parameters!$F$35)</f>
        <v>2.4225878290829498E-3</v>
      </c>
      <c r="BD65" s="456">
        <f>+LN(BO15/BN15)*0.1*(1-Parameters!$F$35)</f>
        <v>2.4115493446067531E-3</v>
      </c>
      <c r="BE65" s="456">
        <f>+LN(BP15/BO15)*0.1*(1-Parameters!$F$35)</f>
        <v>2.4015937444106031E-3</v>
      </c>
      <c r="BF65" s="456">
        <f>+LN(BQ15/BP15)*0.1*(1-Parameters!$F$35)</f>
        <v>2.3926147350707729E-3</v>
      </c>
      <c r="BG65" s="456">
        <f>+LN(BR15/BQ15)*0.1*(1-Parameters!$F$35)</f>
        <v>2.384516462656177E-3</v>
      </c>
      <c r="BH65" s="456">
        <f>+LN(BS15/BR15)*0.1*(1-Parameters!$F$35)</f>
        <v>2.3772124868457244E-3</v>
      </c>
      <c r="BI65" s="456">
        <f>+LN(BT15/BS15)*0.1*(1-Parameters!$F$35)</f>
        <v>2.3706248559144873E-3</v>
      </c>
    </row>
    <row r="66" spans="1:66">
      <c r="A66" s="456" t="s">
        <v>179</v>
      </c>
      <c r="C66" s="456">
        <f>+SUMPRODUCT(C54:C65*$B108:$B119)/SUM($B108:$B119)</f>
        <v>1.791179376058671E-2</v>
      </c>
      <c r="D66" s="456">
        <f t="shared" ref="D66:AF66" si="25">+SUMPRODUCT(D54:D65*$B108:$B119)/SUM($B108:$B119)</f>
        <v>1.4300904661922405E-2</v>
      </c>
      <c r="E66" s="456">
        <f t="shared" si="25"/>
        <v>1.3137947964739211E-2</v>
      </c>
      <c r="F66" s="456">
        <f t="shared" si="25"/>
        <v>1.2087848354519348E-2</v>
      </c>
      <c r="G66" s="456">
        <f t="shared" si="25"/>
        <v>1.113964734697973E-2</v>
      </c>
      <c r="H66" s="456">
        <f t="shared" si="25"/>
        <v>1.0283451166745552E-2</v>
      </c>
      <c r="I66" s="456">
        <f t="shared" si="25"/>
        <v>9.5103272397765743E-3</v>
      </c>
      <c r="J66" s="456">
        <f t="shared" si="25"/>
        <v>8.8122107545538716E-3</v>
      </c>
      <c r="K66" s="456">
        <f t="shared" si="25"/>
        <v>8.1818203119865974E-3</v>
      </c>
      <c r="L66" s="456">
        <f t="shared" si="25"/>
        <v>7.612581779448427E-3</v>
      </c>
      <c r="M66" s="456">
        <f t="shared" si="25"/>
        <v>7.0985595505020796E-3</v>
      </c>
      <c r="N66" s="456">
        <f t="shared" si="25"/>
        <v>6.6343944896230262E-3</v>
      </c>
      <c r="O66" s="456">
        <f t="shared" si="25"/>
        <v>6.2152479114111888E-3</v>
      </c>
      <c r="P66" s="456">
        <f t="shared" si="25"/>
        <v>5.8367510071181882E-3</v>
      </c>
      <c r="Q66" s="456">
        <f t="shared" si="25"/>
        <v>5.494959188486471E-3</v>
      </c>
      <c r="R66" s="456">
        <f t="shared" si="25"/>
        <v>5.1863108704949257E-3</v>
      </c>
      <c r="S66" s="456">
        <f t="shared" si="25"/>
        <v>4.9075902611788423E-3</v>
      </c>
      <c r="T66" s="456">
        <f t="shared" si="25"/>
        <v>4.6558937687267094E-3</v>
      </c>
      <c r="U66" s="456">
        <f t="shared" si="25"/>
        <v>4.4285996739989991E-3</v>
      </c>
      <c r="V66" s="456">
        <f t="shared" si="25"/>
        <v>4.22334075085896E-3</v>
      </c>
      <c r="W66" s="456">
        <f t="shared" si="25"/>
        <v>4.0379795476175153E-3</v>
      </c>
      <c r="X66" s="456">
        <f t="shared" si="25"/>
        <v>3.8705860707937646E-3</v>
      </c>
      <c r="Y66" s="456">
        <f t="shared" si="25"/>
        <v>3.7194176375776409E-3</v>
      </c>
      <c r="Z66" s="456">
        <f t="shared" si="25"/>
        <v>3.5829006861120296E-3</v>
      </c>
      <c r="AA66" s="456">
        <f t="shared" si="25"/>
        <v>3.459614353230586E-3</v>
      </c>
      <c r="AB66" s="456">
        <f t="shared" si="25"/>
        <v>3.348275647807692E-3</v>
      </c>
      <c r="AC66" s="456">
        <f t="shared" si="25"/>
        <v>3.2477260645960597E-3</v>
      </c>
      <c r="AD66" s="456">
        <f t="shared" si="25"/>
        <v>3.1569194985158612E-3</v>
      </c>
      <c r="AE66" s="456">
        <f t="shared" si="25"/>
        <v>3.0749113329829486E-3</v>
      </c>
      <c r="AF66" s="456">
        <f t="shared" si="25"/>
        <v>3.0008485881581185E-3</v>
      </c>
    </row>
    <row r="70" spans="1:66" ht="17.5">
      <c r="A70" s="458" t="s">
        <v>367</v>
      </c>
      <c r="B70" s="4"/>
    </row>
    <row r="71" spans="1:66" ht="37.5">
      <c r="A71" t="s">
        <v>368</v>
      </c>
      <c r="B71" s="394" t="s">
        <v>369</v>
      </c>
      <c r="C71" s="394" t="s">
        <v>344</v>
      </c>
      <c r="D71" s="394" t="s">
        <v>370</v>
      </c>
      <c r="E71" s="394" t="s">
        <v>371</v>
      </c>
      <c r="F71" s="394" t="s">
        <v>372</v>
      </c>
      <c r="G71" s="482" t="s">
        <v>373</v>
      </c>
      <c r="H71" s="394">
        <v>2015</v>
      </c>
      <c r="I71" s="394">
        <f t="shared" ref="I71:S71" si="26">+H71+10</f>
        <v>2025</v>
      </c>
      <c r="J71" s="394">
        <f t="shared" si="26"/>
        <v>2035</v>
      </c>
      <c r="K71" s="394">
        <f t="shared" si="26"/>
        <v>2045</v>
      </c>
      <c r="L71" s="394">
        <f t="shared" si="26"/>
        <v>2055</v>
      </c>
      <c r="M71" s="394">
        <f t="shared" si="26"/>
        <v>2065</v>
      </c>
      <c r="N71" s="394">
        <f t="shared" si="26"/>
        <v>2075</v>
      </c>
      <c r="O71" s="394">
        <f t="shared" si="26"/>
        <v>2085</v>
      </c>
      <c r="P71" s="394">
        <f t="shared" si="26"/>
        <v>2095</v>
      </c>
      <c r="Q71" s="394">
        <f t="shared" si="26"/>
        <v>2105</v>
      </c>
      <c r="R71" s="394">
        <f t="shared" si="26"/>
        <v>2115</v>
      </c>
      <c r="S71" s="394">
        <f t="shared" si="26"/>
        <v>2125</v>
      </c>
    </row>
    <row r="72" spans="1:66">
      <c r="A72" t="s">
        <v>180</v>
      </c>
      <c r="B72" s="473">
        <v>-2.2475676584755799E-2</v>
      </c>
      <c r="C72" s="473">
        <v>5.0000000000000001E-3</v>
      </c>
      <c r="D72" s="472">
        <f>+B72+C72</f>
        <v>-1.7475676584755798E-2</v>
      </c>
      <c r="E72" s="483">
        <f>+Parameters!B22</f>
        <v>0.1</v>
      </c>
      <c r="F72" s="456">
        <f>+Parameters!B23</f>
        <v>-2.5000000000000001E-3</v>
      </c>
      <c r="G72" s="484">
        <f>+B72</f>
        <v>-2.2475676584755799E-2</v>
      </c>
      <c r="H72" s="485">
        <f t="shared" ref="H72:H83" si="27">+$F72+($D72-$F72)</f>
        <v>-1.7475676584755798E-2</v>
      </c>
      <c r="I72" s="485">
        <f t="shared" ref="I72:X83" si="28">+$F72+(H72-$F72)*(1-$E72)</f>
        <v>-1.5978108926280217E-2</v>
      </c>
      <c r="J72" s="472">
        <f t="shared" si="28"/>
        <v>-1.4630298033652196E-2</v>
      </c>
      <c r="K72" s="472">
        <f t="shared" si="28"/>
        <v>-1.3417268230286977E-2</v>
      </c>
      <c r="L72" s="472">
        <f t="shared" si="28"/>
        <v>-1.232554140725828E-2</v>
      </c>
      <c r="M72" s="472">
        <f t="shared" si="28"/>
        <v>-1.1342987266532453E-2</v>
      </c>
      <c r="N72" s="472">
        <f t="shared" si="28"/>
        <v>-1.0458688539879208E-2</v>
      </c>
      <c r="O72" s="472">
        <f t="shared" si="28"/>
        <v>-9.6628196858912878E-3</v>
      </c>
      <c r="P72" s="472">
        <f t="shared" si="28"/>
        <v>-8.9465377173021596E-3</v>
      </c>
      <c r="Q72" s="472">
        <f t="shared" si="28"/>
        <v>-8.3018839455719431E-3</v>
      </c>
      <c r="R72" s="472">
        <f t="shared" si="28"/>
        <v>-7.7216955510147484E-3</v>
      </c>
      <c r="S72" s="472">
        <f t="shared" si="28"/>
        <v>-7.1995259959132737E-3</v>
      </c>
      <c r="T72" s="472">
        <f t="shared" si="28"/>
        <v>-6.7295733963219466E-3</v>
      </c>
      <c r="U72" s="472">
        <f t="shared" si="28"/>
        <v>-6.3066160566897511E-3</v>
      </c>
      <c r="V72" s="472">
        <f t="shared" si="28"/>
        <v>-5.9259544510207761E-3</v>
      </c>
      <c r="W72" s="472">
        <f t="shared" si="28"/>
        <v>-5.5833590059186991E-3</v>
      </c>
      <c r="X72" s="472">
        <f t="shared" si="28"/>
        <v>-5.2750231053268291E-3</v>
      </c>
      <c r="Y72" s="472">
        <f t="shared" ref="Y72:AC78" si="29">+$F72+(X72-$F72)*(1-$E72)</f>
        <v>-4.9975207947941464E-3</v>
      </c>
      <c r="Z72" s="472">
        <f t="shared" si="29"/>
        <v>-4.7477687153147322E-3</v>
      </c>
      <c r="AA72" s="472">
        <f t="shared" si="29"/>
        <v>-4.5229918437832591E-3</v>
      </c>
      <c r="AB72" s="472">
        <f t="shared" si="29"/>
        <v>-4.3206926594049327E-3</v>
      </c>
      <c r="AC72" s="472">
        <f t="shared" si="29"/>
        <v>-4.1386233934644391E-3</v>
      </c>
      <c r="AD72" s="472">
        <f t="shared" ref="AD72:BN72" si="30">+$F72+(AC72-$F72)*(1-$E72)</f>
        <v>-3.9747610541179951E-3</v>
      </c>
      <c r="AE72" s="472">
        <f t="shared" si="30"/>
        <v>-3.8272849487061954E-3</v>
      </c>
      <c r="AF72" s="472">
        <f t="shared" si="30"/>
        <v>-3.6945564538355758E-3</v>
      </c>
      <c r="AG72" s="472">
        <f t="shared" si="30"/>
        <v>-3.5751008084520183E-3</v>
      </c>
      <c r="AH72" s="472">
        <f t="shared" si="30"/>
        <v>-3.4675907276068164E-3</v>
      </c>
      <c r="AI72" s="472">
        <f t="shared" si="30"/>
        <v>-3.3708316548461347E-3</v>
      </c>
      <c r="AJ72" s="472">
        <f t="shared" si="30"/>
        <v>-3.2837484893615213E-3</v>
      </c>
      <c r="AK72" s="472">
        <f t="shared" si="30"/>
        <v>-3.2053736404253691E-3</v>
      </c>
      <c r="AL72" s="472">
        <f t="shared" si="30"/>
        <v>-3.1348362763828322E-3</v>
      </c>
      <c r="AM72" s="472">
        <f t="shared" si="30"/>
        <v>-3.0713526487445488E-3</v>
      </c>
      <c r="AN72" s="472">
        <f t="shared" si="30"/>
        <v>-3.0142173838700942E-3</v>
      </c>
      <c r="AO72" s="472">
        <f t="shared" si="30"/>
        <v>-2.9627956454830848E-3</v>
      </c>
      <c r="AP72" s="472">
        <f t="shared" si="30"/>
        <v>-2.9165160809347763E-3</v>
      </c>
      <c r="AQ72" s="472">
        <f t="shared" si="30"/>
        <v>-2.8748644728412986E-3</v>
      </c>
      <c r="AR72" s="472">
        <f t="shared" si="30"/>
        <v>-2.837378025557169E-3</v>
      </c>
      <c r="AS72" s="472">
        <f t="shared" si="30"/>
        <v>-2.803640223001452E-3</v>
      </c>
      <c r="AT72" s="472">
        <f t="shared" si="30"/>
        <v>-2.773276200701307E-3</v>
      </c>
      <c r="AU72" s="472">
        <f t="shared" si="30"/>
        <v>-2.7459485806311762E-3</v>
      </c>
      <c r="AV72" s="472">
        <f t="shared" si="30"/>
        <v>-2.7213537225680585E-3</v>
      </c>
      <c r="AW72" s="472">
        <f t="shared" si="30"/>
        <v>-2.6992183503112529E-3</v>
      </c>
      <c r="AX72" s="472">
        <f t="shared" si="30"/>
        <v>-2.6792965152801274E-3</v>
      </c>
      <c r="AY72" s="472">
        <f t="shared" si="30"/>
        <v>-2.6613668637521146E-3</v>
      </c>
      <c r="AZ72" s="472">
        <f t="shared" si="30"/>
        <v>-2.6452301773769032E-3</v>
      </c>
      <c r="BA72" s="472">
        <f t="shared" si="30"/>
        <v>-2.6307071596392128E-3</v>
      </c>
      <c r="BB72" s="472">
        <f t="shared" si="30"/>
        <v>-2.6176364436752914E-3</v>
      </c>
      <c r="BC72" s="472">
        <f t="shared" si="30"/>
        <v>-2.6058727993077623E-3</v>
      </c>
      <c r="BD72" s="472">
        <f t="shared" si="30"/>
        <v>-2.595285519376986E-3</v>
      </c>
      <c r="BE72" s="472">
        <f t="shared" si="30"/>
        <v>-2.5857569674392874E-3</v>
      </c>
      <c r="BF72" s="472">
        <f t="shared" si="30"/>
        <v>-2.5771812706953585E-3</v>
      </c>
      <c r="BG72" s="472">
        <f t="shared" si="30"/>
        <v>-2.5694631436258227E-3</v>
      </c>
      <c r="BH72" s="472">
        <f t="shared" si="30"/>
        <v>-2.5625168292632405E-3</v>
      </c>
      <c r="BI72" s="472">
        <f t="shared" si="30"/>
        <v>-2.5562651463369164E-3</v>
      </c>
      <c r="BJ72" s="472">
        <f t="shared" si="30"/>
        <v>-2.5506386317032249E-3</v>
      </c>
      <c r="BK72" s="472">
        <f t="shared" si="30"/>
        <v>-2.5455747685329023E-3</v>
      </c>
      <c r="BL72" s="472">
        <f t="shared" si="30"/>
        <v>-2.5410172916796123E-3</v>
      </c>
      <c r="BM72" s="472">
        <f t="shared" si="30"/>
        <v>-2.5369155625116512E-3</v>
      </c>
      <c r="BN72" s="472">
        <f t="shared" si="30"/>
        <v>-2.5332240062604862E-3</v>
      </c>
    </row>
    <row r="73" spans="1:66">
      <c r="A73" s="4" t="s">
        <v>374</v>
      </c>
      <c r="B73" s="473">
        <v>-1.69572324506829E-2</v>
      </c>
      <c r="C73" s="473">
        <v>2.5000000000000001E-3</v>
      </c>
      <c r="D73" s="472">
        <f t="shared" ref="D73:D83" si="31">+B73+C73</f>
        <v>-1.4457232450682899E-2</v>
      </c>
      <c r="E73" s="483">
        <f>+E72</f>
        <v>0.1</v>
      </c>
      <c r="F73" s="456">
        <f>+F72</f>
        <v>-2.5000000000000001E-3</v>
      </c>
      <c r="G73" s="484">
        <f t="shared" ref="G73:G83" si="32">+B73</f>
        <v>-1.69572324506829E-2</v>
      </c>
      <c r="H73" s="485">
        <f t="shared" si="27"/>
        <v>-1.4457232450682899E-2</v>
      </c>
      <c r="I73" s="485">
        <f t="shared" si="28"/>
        <v>-1.326150920561461E-2</v>
      </c>
      <c r="J73" s="472">
        <f t="shared" si="28"/>
        <v>-1.218535828505315E-2</v>
      </c>
      <c r="K73" s="472">
        <f t="shared" si="28"/>
        <v>-1.1216822456547836E-2</v>
      </c>
      <c r="L73" s="472">
        <f t="shared" si="28"/>
        <v>-1.0345140210893052E-2</v>
      </c>
      <c r="M73" s="472">
        <f t="shared" si="28"/>
        <v>-9.5606261898037465E-3</v>
      </c>
      <c r="N73" s="472">
        <f t="shared" si="28"/>
        <v>-8.8545635708233723E-3</v>
      </c>
      <c r="O73" s="472">
        <f t="shared" si="28"/>
        <v>-8.2191072137410351E-3</v>
      </c>
      <c r="P73" s="472">
        <f t="shared" si="28"/>
        <v>-7.6471964923669321E-3</v>
      </c>
      <c r="Q73" s="472">
        <f t="shared" si="28"/>
        <v>-7.1324768431302379E-3</v>
      </c>
      <c r="R73" s="472">
        <f t="shared" si="28"/>
        <v>-6.6692291588172133E-3</v>
      </c>
      <c r="S73" s="472">
        <f t="shared" si="28"/>
        <v>-6.252306242935492E-3</v>
      </c>
      <c r="T73" s="472">
        <f t="shared" si="28"/>
        <v>-5.8770756186419431E-3</v>
      </c>
      <c r="U73" s="472">
        <f t="shared" si="28"/>
        <v>-5.5393680567777485E-3</v>
      </c>
      <c r="V73" s="472">
        <f t="shared" si="28"/>
        <v>-5.2354312510999737E-3</v>
      </c>
      <c r="W73" s="472">
        <f t="shared" si="28"/>
        <v>-4.9618881259899765E-3</v>
      </c>
      <c r="X73" s="472">
        <f t="shared" si="28"/>
        <v>-4.7156993133909784E-3</v>
      </c>
      <c r="Y73" s="472">
        <f t="shared" si="29"/>
        <v>-4.4941293820518809E-3</v>
      </c>
      <c r="Z73" s="472">
        <f t="shared" si="29"/>
        <v>-4.2947164438466925E-3</v>
      </c>
      <c r="AA73" s="472">
        <f t="shared" si="29"/>
        <v>-4.1152447994620232E-3</v>
      </c>
      <c r="AB73" s="472">
        <f t="shared" si="29"/>
        <v>-3.9537203195158209E-3</v>
      </c>
      <c r="AC73" s="472">
        <f t="shared" si="29"/>
        <v>-3.8083482875642389E-3</v>
      </c>
      <c r="AD73" s="472">
        <f t="shared" ref="AD73:BN73" si="33">+$F73+(AC73-$F73)*(1-$E73)</f>
        <v>-3.677513458807815E-3</v>
      </c>
      <c r="AE73" s="472">
        <f t="shared" si="33"/>
        <v>-3.5597621129270333E-3</v>
      </c>
      <c r="AF73" s="472">
        <f t="shared" si="33"/>
        <v>-3.4537859016343301E-3</v>
      </c>
      <c r="AG73" s="472">
        <f t="shared" si="33"/>
        <v>-3.3584073114708971E-3</v>
      </c>
      <c r="AH73" s="472">
        <f t="shared" si="33"/>
        <v>-3.2725665803238074E-3</v>
      </c>
      <c r="AI73" s="472">
        <f t="shared" si="33"/>
        <v>-3.1953099222914267E-3</v>
      </c>
      <c r="AJ73" s="472">
        <f t="shared" si="33"/>
        <v>-3.1257789300622842E-3</v>
      </c>
      <c r="AK73" s="472">
        <f t="shared" si="33"/>
        <v>-3.0632010370560559E-3</v>
      </c>
      <c r="AL73" s="472">
        <f t="shared" si="33"/>
        <v>-3.0068809333504503E-3</v>
      </c>
      <c r="AM73" s="472">
        <f t="shared" si="33"/>
        <v>-2.9561928400154052E-3</v>
      </c>
      <c r="AN73" s="472">
        <f t="shared" si="33"/>
        <v>-2.9105735560138648E-3</v>
      </c>
      <c r="AO73" s="472">
        <f t="shared" si="33"/>
        <v>-2.8695162004124782E-3</v>
      </c>
      <c r="AP73" s="472">
        <f t="shared" si="33"/>
        <v>-2.8325645803712303E-3</v>
      </c>
      <c r="AQ73" s="472">
        <f t="shared" si="33"/>
        <v>-2.7993081223341072E-3</v>
      </c>
      <c r="AR73" s="472">
        <f t="shared" si="33"/>
        <v>-2.7693773101006964E-3</v>
      </c>
      <c r="AS73" s="472">
        <f t="shared" si="33"/>
        <v>-2.7424395790906267E-3</v>
      </c>
      <c r="AT73" s="472">
        <f t="shared" si="33"/>
        <v>-2.7181956211815642E-3</v>
      </c>
      <c r="AU73" s="472">
        <f t="shared" si="33"/>
        <v>-2.6963760590634077E-3</v>
      </c>
      <c r="AV73" s="472">
        <f t="shared" si="33"/>
        <v>-2.6767384531570671E-3</v>
      </c>
      <c r="AW73" s="472">
        <f t="shared" si="33"/>
        <v>-2.6590646078413606E-3</v>
      </c>
      <c r="AX73" s="472">
        <f t="shared" si="33"/>
        <v>-2.6431581470572245E-3</v>
      </c>
      <c r="AY73" s="472">
        <f t="shared" si="33"/>
        <v>-2.6288423323515019E-3</v>
      </c>
      <c r="AZ73" s="472">
        <f t="shared" si="33"/>
        <v>-2.6159580991163517E-3</v>
      </c>
      <c r="BA73" s="472">
        <f t="shared" si="33"/>
        <v>-2.6043622892047164E-3</v>
      </c>
      <c r="BB73" s="472">
        <f t="shared" si="33"/>
        <v>-2.5939260602842449E-3</v>
      </c>
      <c r="BC73" s="472">
        <f t="shared" si="33"/>
        <v>-2.5845334542558204E-3</v>
      </c>
      <c r="BD73" s="472">
        <f t="shared" si="33"/>
        <v>-2.5760801088302383E-3</v>
      </c>
      <c r="BE73" s="472">
        <f t="shared" si="33"/>
        <v>-2.5684720979472146E-3</v>
      </c>
      <c r="BF73" s="472">
        <f t="shared" si="33"/>
        <v>-2.5616248881524931E-3</v>
      </c>
      <c r="BG73" s="472">
        <f t="shared" si="33"/>
        <v>-2.5554623993372439E-3</v>
      </c>
      <c r="BH73" s="472">
        <f t="shared" si="33"/>
        <v>-2.5499161594035196E-3</v>
      </c>
      <c r="BI73" s="472">
        <f t="shared" si="33"/>
        <v>-2.5449245434631678E-3</v>
      </c>
      <c r="BJ73" s="472">
        <f t="shared" si="33"/>
        <v>-2.5404320891168511E-3</v>
      </c>
      <c r="BK73" s="472">
        <f t="shared" si="33"/>
        <v>-2.5363888802051658E-3</v>
      </c>
      <c r="BL73" s="472">
        <f t="shared" si="33"/>
        <v>-2.532749992184649E-3</v>
      </c>
      <c r="BM73" s="472">
        <f t="shared" si="33"/>
        <v>-2.529474992966184E-3</v>
      </c>
      <c r="BN73" s="472">
        <f t="shared" si="33"/>
        <v>-2.5265274936695655E-3</v>
      </c>
    </row>
    <row r="74" spans="1:66">
      <c r="A74" t="s">
        <v>182</v>
      </c>
      <c r="B74" s="473">
        <v>-2.48924885706075E-3</v>
      </c>
      <c r="C74" s="473">
        <v>-1.4999999999999999E-2</v>
      </c>
      <c r="D74" s="472">
        <f t="shared" si="31"/>
        <v>-1.7489248857060748E-2</v>
      </c>
      <c r="E74" s="483">
        <f t="shared" ref="E74:E83" si="34">+E73</f>
        <v>0.1</v>
      </c>
      <c r="F74" s="456">
        <f t="shared" ref="F74:F83" si="35">+F73</f>
        <v>-2.5000000000000001E-3</v>
      </c>
      <c r="G74" s="484">
        <f t="shared" si="32"/>
        <v>-2.48924885706075E-3</v>
      </c>
      <c r="H74" s="485">
        <f t="shared" si="27"/>
        <v>-1.7489248857060748E-2</v>
      </c>
      <c r="I74" s="485">
        <f t="shared" si="28"/>
        <v>-1.5990323971354671E-2</v>
      </c>
      <c r="J74" s="472">
        <f t="shared" si="28"/>
        <v>-1.4641291574219204E-2</v>
      </c>
      <c r="K74" s="472">
        <f t="shared" si="28"/>
        <v>-1.3427162416797284E-2</v>
      </c>
      <c r="L74" s="472">
        <f t="shared" si="28"/>
        <v>-1.2334446175117555E-2</v>
      </c>
      <c r="M74" s="472">
        <f t="shared" si="28"/>
        <v>-1.13510015576058E-2</v>
      </c>
      <c r="N74" s="472">
        <f t="shared" si="28"/>
        <v>-1.046590140184522E-2</v>
      </c>
      <c r="O74" s="472">
        <f t="shared" si="28"/>
        <v>-9.6693112616606982E-3</v>
      </c>
      <c r="P74" s="472">
        <f t="shared" si="28"/>
        <v>-8.9523801354946288E-3</v>
      </c>
      <c r="Q74" s="472">
        <f t="shared" si="28"/>
        <v>-8.3071421219451658E-3</v>
      </c>
      <c r="R74" s="472">
        <f t="shared" si="28"/>
        <v>-7.7264279097506491E-3</v>
      </c>
      <c r="S74" s="472">
        <f t="shared" si="28"/>
        <v>-7.2037851187755839E-3</v>
      </c>
      <c r="T74" s="472">
        <f t="shared" si="28"/>
        <v>-6.7334066068980257E-3</v>
      </c>
      <c r="U74" s="472">
        <f t="shared" si="28"/>
        <v>-6.310065946208223E-3</v>
      </c>
      <c r="V74" s="472">
        <f t="shared" si="28"/>
        <v>-5.9290593515874002E-3</v>
      </c>
      <c r="W74" s="472">
        <f t="shared" si="28"/>
        <v>-5.5861534164286606E-3</v>
      </c>
      <c r="X74" s="472">
        <f t="shared" si="28"/>
        <v>-5.2775380747857948E-3</v>
      </c>
      <c r="Y74" s="472">
        <f t="shared" si="29"/>
        <v>-4.9997842673072147E-3</v>
      </c>
      <c r="Z74" s="472">
        <f t="shared" si="29"/>
        <v>-4.7498058405764931E-3</v>
      </c>
      <c r="AA74" s="472">
        <f t="shared" si="29"/>
        <v>-4.524825256518844E-3</v>
      </c>
      <c r="AB74" s="472">
        <f t="shared" si="29"/>
        <v>-4.3223427308669597E-3</v>
      </c>
      <c r="AC74" s="472">
        <f t="shared" si="29"/>
        <v>-4.1401084577802633E-3</v>
      </c>
      <c r="AD74" s="472">
        <f t="shared" ref="AD74:BN74" si="36">+$F74+(AC74-$F74)*(1-$E74)</f>
        <v>-3.9760976120022367E-3</v>
      </c>
      <c r="AE74" s="472">
        <f t="shared" si="36"/>
        <v>-3.8284878508020133E-3</v>
      </c>
      <c r="AF74" s="472">
        <f t="shared" si="36"/>
        <v>-3.6956390657218122E-3</v>
      </c>
      <c r="AG74" s="472">
        <f t="shared" si="36"/>
        <v>-3.5760751591496311E-3</v>
      </c>
      <c r="AH74" s="472">
        <f t="shared" si="36"/>
        <v>-3.468467643234668E-3</v>
      </c>
      <c r="AI74" s="472">
        <f t="shared" si="36"/>
        <v>-3.3716208789112013E-3</v>
      </c>
      <c r="AJ74" s="472">
        <f t="shared" si="36"/>
        <v>-3.2844587910200811E-3</v>
      </c>
      <c r="AK74" s="472">
        <f t="shared" si="36"/>
        <v>-3.206012911918073E-3</v>
      </c>
      <c r="AL74" s="472">
        <f t="shared" si="36"/>
        <v>-3.1354116207262658E-3</v>
      </c>
      <c r="AM74" s="472">
        <f t="shared" si="36"/>
        <v>-3.0718704586536394E-3</v>
      </c>
      <c r="AN74" s="472">
        <f t="shared" si="36"/>
        <v>-3.0146834127882756E-3</v>
      </c>
      <c r="AO74" s="472">
        <f t="shared" si="36"/>
        <v>-2.963215071509448E-3</v>
      </c>
      <c r="AP74" s="472">
        <f t="shared" si="36"/>
        <v>-2.9168935643585033E-3</v>
      </c>
      <c r="AQ74" s="472">
        <f t="shared" si="36"/>
        <v>-2.8752042079226532E-3</v>
      </c>
      <c r="AR74" s="472">
        <f t="shared" si="36"/>
        <v>-2.8376837871303879E-3</v>
      </c>
      <c r="AS74" s="472">
        <f t="shared" si="36"/>
        <v>-2.8039154084173491E-3</v>
      </c>
      <c r="AT74" s="472">
        <f t="shared" si="36"/>
        <v>-2.7735238675756142E-3</v>
      </c>
      <c r="AU74" s="472">
        <f t="shared" si="36"/>
        <v>-2.7461714808180528E-3</v>
      </c>
      <c r="AV74" s="472">
        <f t="shared" si="36"/>
        <v>-2.7215543327362476E-3</v>
      </c>
      <c r="AW74" s="472">
        <f t="shared" si="36"/>
        <v>-2.6993988994626229E-3</v>
      </c>
      <c r="AX74" s="472">
        <f t="shared" si="36"/>
        <v>-2.6794590095163607E-3</v>
      </c>
      <c r="AY74" s="472">
        <f t="shared" si="36"/>
        <v>-2.6615131085647248E-3</v>
      </c>
      <c r="AZ74" s="472">
        <f t="shared" si="36"/>
        <v>-2.6453617977082525E-3</v>
      </c>
      <c r="BA74" s="472">
        <f t="shared" si="36"/>
        <v>-2.6308256179374272E-3</v>
      </c>
      <c r="BB74" s="472">
        <f t="shared" si="36"/>
        <v>-2.6177430561436844E-3</v>
      </c>
      <c r="BC74" s="472">
        <f t="shared" si="36"/>
        <v>-2.605968750529316E-3</v>
      </c>
      <c r="BD74" s="472">
        <f t="shared" si="36"/>
        <v>-2.5953718754763845E-3</v>
      </c>
      <c r="BE74" s="472">
        <f t="shared" si="36"/>
        <v>-2.585834687928746E-3</v>
      </c>
      <c r="BF74" s="472">
        <f t="shared" si="36"/>
        <v>-2.5772512191358714E-3</v>
      </c>
      <c r="BG74" s="472">
        <f t="shared" si="36"/>
        <v>-2.5695260972222844E-3</v>
      </c>
      <c r="BH74" s="472">
        <f t="shared" si="36"/>
        <v>-2.5625734875000558E-3</v>
      </c>
      <c r="BI74" s="472">
        <f t="shared" si="36"/>
        <v>-2.5563161387500504E-3</v>
      </c>
      <c r="BJ74" s="472">
        <f t="shared" si="36"/>
        <v>-2.5506845248750454E-3</v>
      </c>
      <c r="BK74" s="472">
        <f t="shared" si="36"/>
        <v>-2.545616072387541E-3</v>
      </c>
      <c r="BL74" s="472">
        <f t="shared" si="36"/>
        <v>-2.5410544651487867E-3</v>
      </c>
      <c r="BM74" s="472">
        <f t="shared" si="36"/>
        <v>-2.5369490186339079E-3</v>
      </c>
      <c r="BN74" s="472">
        <f t="shared" si="36"/>
        <v>-2.5332541167705173E-3</v>
      </c>
    </row>
    <row r="75" spans="1:66">
      <c r="A75" t="s">
        <v>183</v>
      </c>
      <c r="B75" s="473">
        <v>-3.72725637274215E-2</v>
      </c>
      <c r="C75" s="473">
        <v>0.02</v>
      </c>
      <c r="D75" s="472">
        <f t="shared" si="31"/>
        <v>-1.7272563727421499E-2</v>
      </c>
      <c r="E75" s="483">
        <f t="shared" si="34"/>
        <v>0.1</v>
      </c>
      <c r="F75" s="456">
        <f t="shared" si="35"/>
        <v>-2.5000000000000001E-3</v>
      </c>
      <c r="G75" s="484">
        <f t="shared" si="32"/>
        <v>-3.72725637274215E-2</v>
      </c>
      <c r="H75" s="485">
        <f t="shared" si="27"/>
        <v>-1.7272563727421499E-2</v>
      </c>
      <c r="I75" s="485">
        <f t="shared" si="28"/>
        <v>-1.579530735467935E-2</v>
      </c>
      <c r="J75" s="472">
        <f t="shared" si="28"/>
        <v>-1.4465776619211414E-2</v>
      </c>
      <c r="K75" s="472">
        <f t="shared" si="28"/>
        <v>-1.3269198957290273E-2</v>
      </c>
      <c r="L75" s="472">
        <f t="shared" si="28"/>
        <v>-1.2192279061561246E-2</v>
      </c>
      <c r="M75" s="472">
        <f t="shared" si="28"/>
        <v>-1.1223051155405122E-2</v>
      </c>
      <c r="N75" s="472">
        <f t="shared" si="28"/>
        <v>-1.0350746039864611E-2</v>
      </c>
      <c r="O75" s="472">
        <f t="shared" si="28"/>
        <v>-9.5656714358781491E-3</v>
      </c>
      <c r="P75" s="472">
        <f t="shared" si="28"/>
        <v>-8.8591042922903339E-3</v>
      </c>
      <c r="Q75" s="472">
        <f t="shared" si="28"/>
        <v>-8.2231938630612997E-3</v>
      </c>
      <c r="R75" s="472">
        <f t="shared" si="28"/>
        <v>-7.6508744767551703E-3</v>
      </c>
      <c r="S75" s="472">
        <f t="shared" si="28"/>
        <v>-7.135787029079653E-3</v>
      </c>
      <c r="T75" s="472">
        <f t="shared" si="28"/>
        <v>-6.6722083261716875E-3</v>
      </c>
      <c r="U75" s="472">
        <f t="shared" si="28"/>
        <v>-6.2549874935545185E-3</v>
      </c>
      <c r="V75" s="472">
        <f t="shared" si="28"/>
        <v>-5.8794887441990665E-3</v>
      </c>
      <c r="W75" s="472">
        <f t="shared" si="28"/>
        <v>-5.54153986977916E-3</v>
      </c>
      <c r="X75" s="472">
        <f t="shared" si="28"/>
        <v>-5.2373858828012442E-3</v>
      </c>
      <c r="Y75" s="472">
        <f t="shared" si="29"/>
        <v>-4.96364729452112E-3</v>
      </c>
      <c r="Z75" s="472">
        <f t="shared" si="29"/>
        <v>-4.7172825650690087E-3</v>
      </c>
      <c r="AA75" s="472">
        <f t="shared" si="29"/>
        <v>-4.4955543085621079E-3</v>
      </c>
      <c r="AB75" s="472">
        <f t="shared" si="29"/>
        <v>-4.2959988777058972E-3</v>
      </c>
      <c r="AC75" s="472">
        <f t="shared" si="29"/>
        <v>-4.1163989899353076E-3</v>
      </c>
      <c r="AD75" s="472">
        <f t="shared" ref="AD75:BN75" si="37">+$F75+(AC75-$F75)*(1-$E75)</f>
        <v>-3.9547590909417771E-3</v>
      </c>
      <c r="AE75" s="472">
        <f t="shared" si="37"/>
        <v>-3.8092831818475996E-3</v>
      </c>
      <c r="AF75" s="472">
        <f t="shared" si="37"/>
        <v>-3.6783548636628396E-3</v>
      </c>
      <c r="AG75" s="472">
        <f t="shared" si="37"/>
        <v>-3.5605193772965558E-3</v>
      </c>
      <c r="AH75" s="472">
        <f t="shared" si="37"/>
        <v>-3.4544674395669004E-3</v>
      </c>
      <c r="AI75" s="472">
        <f t="shared" si="37"/>
        <v>-3.3590206956102104E-3</v>
      </c>
      <c r="AJ75" s="472">
        <f t="shared" si="37"/>
        <v>-3.2731186260491893E-3</v>
      </c>
      <c r="AK75" s="472">
        <f t="shared" si="37"/>
        <v>-3.1958067634442703E-3</v>
      </c>
      <c r="AL75" s="472">
        <f t="shared" si="37"/>
        <v>-3.1262260870998431E-3</v>
      </c>
      <c r="AM75" s="472">
        <f t="shared" si="37"/>
        <v>-3.0636034783898588E-3</v>
      </c>
      <c r="AN75" s="472">
        <f t="shared" si="37"/>
        <v>-3.0072431305508728E-3</v>
      </c>
      <c r="AO75" s="472">
        <f t="shared" si="37"/>
        <v>-2.9565188174957855E-3</v>
      </c>
      <c r="AP75" s="472">
        <f t="shared" si="37"/>
        <v>-2.9108669357462069E-3</v>
      </c>
      <c r="AQ75" s="472">
        <f t="shared" si="37"/>
        <v>-2.8697802421715863E-3</v>
      </c>
      <c r="AR75" s="472">
        <f t="shared" si="37"/>
        <v>-2.8328022179544277E-3</v>
      </c>
      <c r="AS75" s="472">
        <f t="shared" si="37"/>
        <v>-2.7995219961589849E-3</v>
      </c>
      <c r="AT75" s="472">
        <f t="shared" si="37"/>
        <v>-2.7695697965430862E-3</v>
      </c>
      <c r="AU75" s="472">
        <f t="shared" si="37"/>
        <v>-2.7426128168887777E-3</v>
      </c>
      <c r="AV75" s="472">
        <f t="shared" si="37"/>
        <v>-2.7183515351999E-3</v>
      </c>
      <c r="AW75" s="472">
        <f t="shared" si="37"/>
        <v>-2.6965163816799098E-3</v>
      </c>
      <c r="AX75" s="472">
        <f t="shared" si="37"/>
        <v>-2.6768647435119189E-3</v>
      </c>
      <c r="AY75" s="472">
        <f t="shared" si="37"/>
        <v>-2.659178269160727E-3</v>
      </c>
      <c r="AZ75" s="472">
        <f t="shared" si="37"/>
        <v>-2.6432604422446542E-3</v>
      </c>
      <c r="BA75" s="472">
        <f t="shared" si="37"/>
        <v>-2.6289343980201887E-3</v>
      </c>
      <c r="BB75" s="472">
        <f t="shared" si="37"/>
        <v>-2.6160409582181698E-3</v>
      </c>
      <c r="BC75" s="472">
        <f t="shared" si="37"/>
        <v>-2.604436862396353E-3</v>
      </c>
      <c r="BD75" s="472">
        <f t="shared" si="37"/>
        <v>-2.5939931761567179E-3</v>
      </c>
      <c r="BE75" s="472">
        <f t="shared" si="37"/>
        <v>-2.584593858541046E-3</v>
      </c>
      <c r="BF75" s="472">
        <f t="shared" si="37"/>
        <v>-2.5761344726869416E-3</v>
      </c>
      <c r="BG75" s="472">
        <f t="shared" si="37"/>
        <v>-2.5685210254182472E-3</v>
      </c>
      <c r="BH75" s="472">
        <f t="shared" si="37"/>
        <v>-2.5616689228764224E-3</v>
      </c>
      <c r="BI75" s="472">
        <f t="shared" si="37"/>
        <v>-2.5555020305887801E-3</v>
      </c>
      <c r="BJ75" s="472">
        <f t="shared" si="37"/>
        <v>-2.5499518275299022E-3</v>
      </c>
      <c r="BK75" s="472">
        <f t="shared" si="37"/>
        <v>-2.5449566447769121E-3</v>
      </c>
      <c r="BL75" s="472">
        <f t="shared" si="37"/>
        <v>-2.5404609802992207E-3</v>
      </c>
      <c r="BM75" s="472">
        <f t="shared" si="37"/>
        <v>-2.5364148822692987E-3</v>
      </c>
      <c r="BN75" s="472">
        <f t="shared" si="37"/>
        <v>-2.5327733940423689E-3</v>
      </c>
    </row>
    <row r="76" spans="1:66">
      <c r="A76" t="s">
        <v>184</v>
      </c>
      <c r="B76" s="473">
        <v>-3.8000676885237998E-2</v>
      </c>
      <c r="C76" s="473">
        <v>1.4E-2</v>
      </c>
      <c r="D76" s="472">
        <f t="shared" si="31"/>
        <v>-2.4000676885238E-2</v>
      </c>
      <c r="E76" s="483">
        <f t="shared" si="34"/>
        <v>0.1</v>
      </c>
      <c r="F76" s="456">
        <f t="shared" si="35"/>
        <v>-2.5000000000000001E-3</v>
      </c>
      <c r="G76" s="484">
        <f t="shared" si="32"/>
        <v>-3.8000676885237998E-2</v>
      </c>
      <c r="H76" s="485">
        <f t="shared" si="27"/>
        <v>-2.4000676885238E-2</v>
      </c>
      <c r="I76" s="485">
        <f t="shared" si="28"/>
        <v>-2.18506091967142E-2</v>
      </c>
      <c r="J76" s="472">
        <f t="shared" si="28"/>
        <v>-1.9915548277042779E-2</v>
      </c>
      <c r="K76" s="472">
        <f t="shared" si="28"/>
        <v>-1.8173993449338503E-2</v>
      </c>
      <c r="L76" s="472">
        <f t="shared" si="28"/>
        <v>-1.6606594104404654E-2</v>
      </c>
      <c r="M76" s="472">
        <f t="shared" si="28"/>
        <v>-1.5195934693964189E-2</v>
      </c>
      <c r="N76" s="472">
        <f t="shared" si="28"/>
        <v>-1.3926341224567771E-2</v>
      </c>
      <c r="O76" s="472">
        <f t="shared" si="28"/>
        <v>-1.2783707102110993E-2</v>
      </c>
      <c r="P76" s="472">
        <f t="shared" si="28"/>
        <v>-1.1755336391899894E-2</v>
      </c>
      <c r="Q76" s="472">
        <f t="shared" si="28"/>
        <v>-1.0829802752709906E-2</v>
      </c>
      <c r="R76" s="472">
        <f t="shared" si="28"/>
        <v>-9.9968224774389155E-3</v>
      </c>
      <c r="S76" s="472">
        <f t="shared" si="28"/>
        <v>-9.2471402296950243E-3</v>
      </c>
      <c r="T76" s="472">
        <f t="shared" si="28"/>
        <v>-8.5724262067255214E-3</v>
      </c>
      <c r="U76" s="472">
        <f t="shared" si="28"/>
        <v>-7.965183586052969E-3</v>
      </c>
      <c r="V76" s="472">
        <f t="shared" si="28"/>
        <v>-7.4186652274476714E-3</v>
      </c>
      <c r="W76" s="472">
        <f t="shared" si="28"/>
        <v>-6.9267987047029033E-3</v>
      </c>
      <c r="X76" s="472">
        <f t="shared" si="28"/>
        <v>-6.4841188342326123E-3</v>
      </c>
      <c r="Y76" s="472">
        <f t="shared" si="29"/>
        <v>-6.0857069508093511E-3</v>
      </c>
      <c r="Z76" s="472">
        <f t="shared" si="29"/>
        <v>-5.7271362557284166E-3</v>
      </c>
      <c r="AA76" s="472">
        <f t="shared" si="29"/>
        <v>-5.4044226301555752E-3</v>
      </c>
      <c r="AB76" s="472">
        <f t="shared" si="29"/>
        <v>-5.1139803671400178E-3</v>
      </c>
      <c r="AC76" s="472">
        <f t="shared" si="29"/>
        <v>-4.8525823304260158E-3</v>
      </c>
      <c r="AD76" s="472">
        <f t="shared" ref="AD76:BN76" si="38">+$F76+(AC76-$F76)*(1-$E76)</f>
        <v>-4.6173240973834146E-3</v>
      </c>
      <c r="AE76" s="472">
        <f t="shared" si="38"/>
        <v>-4.4055916876450732E-3</v>
      </c>
      <c r="AF76" s="472">
        <f t="shared" si="38"/>
        <v>-4.2150325188805658E-3</v>
      </c>
      <c r="AG76" s="472">
        <f t="shared" si="38"/>
        <v>-4.0435292669925094E-3</v>
      </c>
      <c r="AH76" s="472">
        <f t="shared" si="38"/>
        <v>-3.8891763402932582E-3</v>
      </c>
      <c r="AI76" s="472">
        <f t="shared" si="38"/>
        <v>-3.7502587062639326E-3</v>
      </c>
      <c r="AJ76" s="472">
        <f t="shared" si="38"/>
        <v>-3.6252328356375391E-3</v>
      </c>
      <c r="AK76" s="472">
        <f t="shared" si="38"/>
        <v>-3.5127095520737853E-3</v>
      </c>
      <c r="AL76" s="472">
        <f t="shared" si="38"/>
        <v>-3.4114385968664067E-3</v>
      </c>
      <c r="AM76" s="472">
        <f t="shared" si="38"/>
        <v>-3.3202947371797661E-3</v>
      </c>
      <c r="AN76" s="472">
        <f t="shared" si="38"/>
        <v>-3.2382652634617894E-3</v>
      </c>
      <c r="AO76" s="472">
        <f t="shared" si="38"/>
        <v>-3.1644387371156106E-3</v>
      </c>
      <c r="AP76" s="472">
        <f t="shared" si="38"/>
        <v>-3.0979948634040494E-3</v>
      </c>
      <c r="AQ76" s="472">
        <f t="shared" si="38"/>
        <v>-3.0381953770636447E-3</v>
      </c>
      <c r="AR76" s="472">
        <f t="shared" si="38"/>
        <v>-2.9843758393572803E-3</v>
      </c>
      <c r="AS76" s="472">
        <f t="shared" si="38"/>
        <v>-2.9359382554215523E-3</v>
      </c>
      <c r="AT76" s="472">
        <f t="shared" si="38"/>
        <v>-2.8923444298793971E-3</v>
      </c>
      <c r="AU76" s="472">
        <f t="shared" si="38"/>
        <v>-2.8531099868914574E-3</v>
      </c>
      <c r="AV76" s="472">
        <f t="shared" si="38"/>
        <v>-2.8177989882023115E-3</v>
      </c>
      <c r="AW76" s="472">
        <f t="shared" si="38"/>
        <v>-2.7860190893820806E-3</v>
      </c>
      <c r="AX76" s="472">
        <f t="shared" si="38"/>
        <v>-2.7574171804438724E-3</v>
      </c>
      <c r="AY76" s="472">
        <f t="shared" si="38"/>
        <v>-2.7316754623994853E-3</v>
      </c>
      <c r="AZ76" s="472">
        <f t="shared" si="38"/>
        <v>-2.7085079161595369E-3</v>
      </c>
      <c r="BA76" s="472">
        <f t="shared" si="38"/>
        <v>-2.6876571245435833E-3</v>
      </c>
      <c r="BB76" s="472">
        <f t="shared" si="38"/>
        <v>-2.6688914120892252E-3</v>
      </c>
      <c r="BC76" s="472">
        <f t="shared" si="38"/>
        <v>-2.6520022708803027E-3</v>
      </c>
      <c r="BD76" s="472">
        <f t="shared" si="38"/>
        <v>-2.6368020437922725E-3</v>
      </c>
      <c r="BE76" s="472">
        <f t="shared" si="38"/>
        <v>-2.6231218394130451E-3</v>
      </c>
      <c r="BF76" s="472">
        <f t="shared" si="38"/>
        <v>-2.6108096554717406E-3</v>
      </c>
      <c r="BG76" s="472">
        <f t="shared" si="38"/>
        <v>-2.5997286899245666E-3</v>
      </c>
      <c r="BH76" s="472">
        <f t="shared" si="38"/>
        <v>-2.5897558209321101E-3</v>
      </c>
      <c r="BI76" s="472">
        <f t="shared" si="38"/>
        <v>-2.5807802388388991E-3</v>
      </c>
      <c r="BJ76" s="472">
        <f t="shared" si="38"/>
        <v>-2.5727022149550091E-3</v>
      </c>
      <c r="BK76" s="472">
        <f t="shared" si="38"/>
        <v>-2.5654319934595082E-3</v>
      </c>
      <c r="BL76" s="472">
        <f t="shared" si="38"/>
        <v>-2.5588887941135575E-3</v>
      </c>
      <c r="BM76" s="472">
        <f t="shared" si="38"/>
        <v>-2.5529999147022018E-3</v>
      </c>
      <c r="BN76" s="472">
        <f t="shared" si="38"/>
        <v>-2.5476999232319818E-3</v>
      </c>
    </row>
    <row r="77" spans="1:66">
      <c r="A77" t="s">
        <v>185</v>
      </c>
      <c r="B77" s="473">
        <v>-2.2861473273139098E-2</v>
      </c>
      <c r="C77" s="473">
        <v>-2E-3</v>
      </c>
      <c r="D77" s="472">
        <f t="shared" si="31"/>
        <v>-2.4861473273139097E-2</v>
      </c>
      <c r="E77" s="483">
        <f t="shared" si="34"/>
        <v>0.1</v>
      </c>
      <c r="F77" s="456">
        <f t="shared" si="35"/>
        <v>-2.5000000000000001E-3</v>
      </c>
      <c r="G77" s="484">
        <f t="shared" si="32"/>
        <v>-2.2861473273139098E-2</v>
      </c>
      <c r="H77" s="485">
        <f t="shared" si="27"/>
        <v>-2.4861473273139097E-2</v>
      </c>
      <c r="I77" s="485">
        <f t="shared" si="28"/>
        <v>-2.2625325945825187E-2</v>
      </c>
      <c r="J77" s="472">
        <f t="shared" si="28"/>
        <v>-2.0612793351242668E-2</v>
      </c>
      <c r="K77" s="472">
        <f t="shared" si="28"/>
        <v>-1.88015140161184E-2</v>
      </c>
      <c r="L77" s="472">
        <f t="shared" si="28"/>
        <v>-1.7171362614506563E-2</v>
      </c>
      <c r="M77" s="472">
        <f t="shared" si="28"/>
        <v>-1.5704226353055906E-2</v>
      </c>
      <c r="N77" s="472">
        <f t="shared" si="28"/>
        <v>-1.4383803717750315E-2</v>
      </c>
      <c r="O77" s="472">
        <f t="shared" si="28"/>
        <v>-1.3195423345975283E-2</v>
      </c>
      <c r="P77" s="472">
        <f t="shared" si="28"/>
        <v>-1.2125881011377754E-2</v>
      </c>
      <c r="Q77" s="472">
        <f t="shared" si="28"/>
        <v>-1.1163292910239979E-2</v>
      </c>
      <c r="R77" s="472">
        <f t="shared" si="28"/>
        <v>-1.0296963619215982E-2</v>
      </c>
      <c r="S77" s="472">
        <f t="shared" si="28"/>
        <v>-9.5172672572943831E-3</v>
      </c>
      <c r="T77" s="472">
        <f t="shared" si="28"/>
        <v>-8.815540531564945E-3</v>
      </c>
      <c r="U77" s="472">
        <f t="shared" si="28"/>
        <v>-8.1839864784084507E-3</v>
      </c>
      <c r="V77" s="472">
        <f t="shared" si="28"/>
        <v>-7.6155878305676061E-3</v>
      </c>
      <c r="W77" s="472">
        <f t="shared" si="28"/>
        <v>-7.1040290475108455E-3</v>
      </c>
      <c r="X77" s="472">
        <f t="shared" si="28"/>
        <v>-6.6436261427597603E-3</v>
      </c>
      <c r="Y77" s="472">
        <f t="shared" si="29"/>
        <v>-6.2292635284837842E-3</v>
      </c>
      <c r="Z77" s="472">
        <f t="shared" si="29"/>
        <v>-5.8563371756354052E-3</v>
      </c>
      <c r="AA77" s="472">
        <f t="shared" si="29"/>
        <v>-5.5207034580718652E-3</v>
      </c>
      <c r="AB77" s="472">
        <f t="shared" si="29"/>
        <v>-5.2186331122646788E-3</v>
      </c>
      <c r="AC77" s="472">
        <f t="shared" si="29"/>
        <v>-4.9467698010382108E-3</v>
      </c>
      <c r="AD77" s="472">
        <f t="shared" ref="AD77:BN77" si="39">+$F77+(AC77-$F77)*(1-$E77)</f>
        <v>-4.7020928209343896E-3</v>
      </c>
      <c r="AE77" s="472">
        <f t="shared" si="39"/>
        <v>-4.4818835388409509E-3</v>
      </c>
      <c r="AF77" s="472">
        <f t="shared" si="39"/>
        <v>-4.2836951849568559E-3</v>
      </c>
      <c r="AG77" s="472">
        <f t="shared" si="39"/>
        <v>-4.1053256664611709E-3</v>
      </c>
      <c r="AH77" s="472">
        <f t="shared" si="39"/>
        <v>-3.944793099815054E-3</v>
      </c>
      <c r="AI77" s="472">
        <f t="shared" si="39"/>
        <v>-3.8003137898335489E-3</v>
      </c>
      <c r="AJ77" s="472">
        <f t="shared" si="39"/>
        <v>-3.6702824108501941E-3</v>
      </c>
      <c r="AK77" s="472">
        <f t="shared" si="39"/>
        <v>-3.5532541697651746E-3</v>
      </c>
      <c r="AL77" s="472">
        <f t="shared" si="39"/>
        <v>-3.4479287527886572E-3</v>
      </c>
      <c r="AM77" s="472">
        <f t="shared" si="39"/>
        <v>-3.3531358775097915E-3</v>
      </c>
      <c r="AN77" s="472">
        <f t="shared" si="39"/>
        <v>-3.2678222897588125E-3</v>
      </c>
      <c r="AO77" s="472">
        <f t="shared" si="39"/>
        <v>-3.1910400607829312E-3</v>
      </c>
      <c r="AP77" s="472">
        <f t="shared" si="39"/>
        <v>-3.121936054704638E-3</v>
      </c>
      <c r="AQ77" s="472">
        <f t="shared" si="39"/>
        <v>-3.059742449234174E-3</v>
      </c>
      <c r="AR77" s="472">
        <f t="shared" si="39"/>
        <v>-3.0037682043107567E-3</v>
      </c>
      <c r="AS77" s="472">
        <f t="shared" si="39"/>
        <v>-2.9533913838796812E-3</v>
      </c>
      <c r="AT77" s="472">
        <f t="shared" si="39"/>
        <v>-2.9080522454917133E-3</v>
      </c>
      <c r="AU77" s="472">
        <f t="shared" si="39"/>
        <v>-2.8672470209425418E-3</v>
      </c>
      <c r="AV77" s="472">
        <f t="shared" si="39"/>
        <v>-2.8305223188482874E-3</v>
      </c>
      <c r="AW77" s="472">
        <f t="shared" si="39"/>
        <v>-2.7974700869634588E-3</v>
      </c>
      <c r="AX77" s="472">
        <f t="shared" si="39"/>
        <v>-2.767723078267113E-3</v>
      </c>
      <c r="AY77" s="472">
        <f t="shared" si="39"/>
        <v>-2.7409507704404018E-3</v>
      </c>
      <c r="AZ77" s="472">
        <f t="shared" si="39"/>
        <v>-2.7168556933963618E-3</v>
      </c>
      <c r="BA77" s="472">
        <f t="shared" si="39"/>
        <v>-2.6951701240567256E-3</v>
      </c>
      <c r="BB77" s="472">
        <f t="shared" si="39"/>
        <v>-2.675653111651053E-3</v>
      </c>
      <c r="BC77" s="472">
        <f t="shared" si="39"/>
        <v>-2.6580878004859479E-3</v>
      </c>
      <c r="BD77" s="472">
        <f t="shared" si="39"/>
        <v>-2.6422790204373532E-3</v>
      </c>
      <c r="BE77" s="472">
        <f t="shared" si="39"/>
        <v>-2.628051118393618E-3</v>
      </c>
      <c r="BF77" s="472">
        <f t="shared" si="39"/>
        <v>-2.6152460065542562E-3</v>
      </c>
      <c r="BG77" s="472">
        <f t="shared" si="39"/>
        <v>-2.6037214058988304E-3</v>
      </c>
      <c r="BH77" s="472">
        <f t="shared" si="39"/>
        <v>-2.5933492653089476E-3</v>
      </c>
      <c r="BI77" s="472">
        <f t="shared" si="39"/>
        <v>-2.5840143387780528E-3</v>
      </c>
      <c r="BJ77" s="472">
        <f t="shared" si="39"/>
        <v>-2.5756129049002477E-3</v>
      </c>
      <c r="BK77" s="472">
        <f t="shared" si="39"/>
        <v>-2.5680516144102228E-3</v>
      </c>
      <c r="BL77" s="472">
        <f t="shared" si="39"/>
        <v>-2.5612464529692004E-3</v>
      </c>
      <c r="BM77" s="472">
        <f t="shared" si="39"/>
        <v>-2.5551218076722802E-3</v>
      </c>
      <c r="BN77" s="472">
        <f t="shared" si="39"/>
        <v>-2.5496096269050522E-3</v>
      </c>
    </row>
    <row r="78" spans="1:66">
      <c r="A78" t="s">
        <v>186</v>
      </c>
      <c r="B78" s="473">
        <v>-2.9578994673810099E-2</v>
      </c>
      <c r="C78" s="473">
        <v>7.4999999999999997E-3</v>
      </c>
      <c r="D78" s="472">
        <f t="shared" si="31"/>
        <v>-2.2078994673810099E-2</v>
      </c>
      <c r="E78" s="483">
        <f t="shared" si="34"/>
        <v>0.1</v>
      </c>
      <c r="F78" s="456">
        <f t="shared" si="35"/>
        <v>-2.5000000000000001E-3</v>
      </c>
      <c r="G78" s="484">
        <f t="shared" si="32"/>
        <v>-2.9578994673810099E-2</v>
      </c>
      <c r="H78" s="485">
        <f t="shared" si="27"/>
        <v>-2.2078994673810099E-2</v>
      </c>
      <c r="I78" s="485">
        <f t="shared" si="28"/>
        <v>-2.0121095206429091E-2</v>
      </c>
      <c r="J78" s="472">
        <f t="shared" si="28"/>
        <v>-1.8358985685786183E-2</v>
      </c>
      <c r="K78" s="472">
        <f t="shared" si="28"/>
        <v>-1.6773087117207566E-2</v>
      </c>
      <c r="L78" s="472">
        <f t="shared" si="28"/>
        <v>-1.534577840548681E-2</v>
      </c>
      <c r="M78" s="472">
        <f t="shared" si="28"/>
        <v>-1.4061200564938129E-2</v>
      </c>
      <c r="N78" s="472">
        <f t="shared" si="28"/>
        <v>-1.2905080508444315E-2</v>
      </c>
      <c r="O78" s="472">
        <f t="shared" si="28"/>
        <v>-1.1864572457599884E-2</v>
      </c>
      <c r="P78" s="472">
        <f t="shared" si="28"/>
        <v>-1.0928115211839895E-2</v>
      </c>
      <c r="Q78" s="472">
        <f t="shared" si="28"/>
        <v>-1.0085303690655906E-2</v>
      </c>
      <c r="R78" s="472">
        <f t="shared" si="28"/>
        <v>-9.3267733215903151E-3</v>
      </c>
      <c r="S78" s="472">
        <f t="shared" si="28"/>
        <v>-8.6440959894312826E-3</v>
      </c>
      <c r="T78" s="472">
        <f t="shared" si="28"/>
        <v>-8.0296863904881534E-3</v>
      </c>
      <c r="U78" s="472">
        <f t="shared" si="28"/>
        <v>-7.4767177514393386E-3</v>
      </c>
      <c r="V78" s="472">
        <f t="shared" si="28"/>
        <v>-6.9790459762954053E-3</v>
      </c>
      <c r="W78" s="472">
        <f t="shared" si="28"/>
        <v>-6.531141378665865E-3</v>
      </c>
      <c r="X78" s="472">
        <f t="shared" si="28"/>
        <v>-6.1280272407992784E-3</v>
      </c>
      <c r="Y78" s="472">
        <f t="shared" si="29"/>
        <v>-5.7652245167193507E-3</v>
      </c>
      <c r="Z78" s="472">
        <f t="shared" si="29"/>
        <v>-5.4387020650474155E-3</v>
      </c>
      <c r="AA78" s="472">
        <f t="shared" si="29"/>
        <v>-5.1448318585426735E-3</v>
      </c>
      <c r="AB78" s="472">
        <f>+$F78+(AA78-$F78)*(1-$E78)</f>
        <v>-4.8803486726884063E-3</v>
      </c>
      <c r="AC78" s="472">
        <f>+$F78+(AB78-$F78)*(1-$E78)</f>
        <v>-4.6423138054195656E-3</v>
      </c>
      <c r="AD78" s="472">
        <f t="shared" ref="AD78:BN78" si="40">+$F78+(AC78-$F78)*(1-$E78)</f>
        <v>-4.4280824248776086E-3</v>
      </c>
      <c r="AE78" s="472">
        <f t="shared" si="40"/>
        <v>-4.2352741823898478E-3</v>
      </c>
      <c r="AF78" s="472">
        <f t="shared" si="40"/>
        <v>-4.061746764150863E-3</v>
      </c>
      <c r="AG78" s="472">
        <f t="shared" si="40"/>
        <v>-3.9055720877357765E-3</v>
      </c>
      <c r="AH78" s="472">
        <f t="shared" si="40"/>
        <v>-3.7650148789621987E-3</v>
      </c>
      <c r="AI78" s="472">
        <f t="shared" si="40"/>
        <v>-3.638513391065979E-3</v>
      </c>
      <c r="AJ78" s="472">
        <f t="shared" si="40"/>
        <v>-3.5246620519593808E-3</v>
      </c>
      <c r="AK78" s="472">
        <f t="shared" si="40"/>
        <v>-3.4221958467634426E-3</v>
      </c>
      <c r="AL78" s="472">
        <f t="shared" si="40"/>
        <v>-3.3299762620870982E-3</v>
      </c>
      <c r="AM78" s="472">
        <f t="shared" si="40"/>
        <v>-3.2469786358783883E-3</v>
      </c>
      <c r="AN78" s="472">
        <f t="shared" si="40"/>
        <v>-3.1722807722905496E-3</v>
      </c>
      <c r="AO78" s="472">
        <f t="shared" si="40"/>
        <v>-3.1050526950614945E-3</v>
      </c>
      <c r="AP78" s="472">
        <f t="shared" si="40"/>
        <v>-3.0445474255553452E-3</v>
      </c>
      <c r="AQ78" s="472">
        <f t="shared" si="40"/>
        <v>-2.9900926829998105E-3</v>
      </c>
      <c r="AR78" s="472">
        <f t="shared" si="40"/>
        <v>-2.9410834146998293E-3</v>
      </c>
      <c r="AS78" s="472">
        <f t="shared" si="40"/>
        <v>-2.8969750732298462E-3</v>
      </c>
      <c r="AT78" s="472">
        <f t="shared" si="40"/>
        <v>-2.8572775659068614E-3</v>
      </c>
      <c r="AU78" s="472">
        <f t="shared" si="40"/>
        <v>-2.8215498093161753E-3</v>
      </c>
      <c r="AV78" s="472">
        <f t="shared" si="40"/>
        <v>-2.7893948283845577E-3</v>
      </c>
      <c r="AW78" s="472">
        <f t="shared" si="40"/>
        <v>-2.7604553455461019E-3</v>
      </c>
      <c r="AX78" s="472">
        <f t="shared" si="40"/>
        <v>-2.7344098109914916E-3</v>
      </c>
      <c r="AY78" s="472">
        <f t="shared" si="40"/>
        <v>-2.7109688298923426E-3</v>
      </c>
      <c r="AZ78" s="472">
        <f t="shared" si="40"/>
        <v>-2.6898719469031084E-3</v>
      </c>
      <c r="BA78" s="472">
        <f t="shared" si="40"/>
        <v>-2.6708847522127974E-3</v>
      </c>
      <c r="BB78" s="472">
        <f t="shared" si="40"/>
        <v>-2.6537962769915178E-3</v>
      </c>
      <c r="BC78" s="472">
        <f t="shared" si="40"/>
        <v>-2.6384166492923662E-3</v>
      </c>
      <c r="BD78" s="472">
        <f t="shared" si="40"/>
        <v>-2.6245749843631294E-3</v>
      </c>
      <c r="BE78" s="472">
        <f t="shared" si="40"/>
        <v>-2.6121174859268163E-3</v>
      </c>
      <c r="BF78" s="472">
        <f t="shared" si="40"/>
        <v>-2.6009057373341349E-3</v>
      </c>
      <c r="BG78" s="472">
        <f t="shared" si="40"/>
        <v>-2.5908151636007213E-3</v>
      </c>
      <c r="BH78" s="472">
        <f t="shared" si="40"/>
        <v>-2.5817336472406492E-3</v>
      </c>
      <c r="BI78" s="472">
        <f t="shared" si="40"/>
        <v>-2.5735602825165843E-3</v>
      </c>
      <c r="BJ78" s="472">
        <f t="shared" si="40"/>
        <v>-2.5662042542649258E-3</v>
      </c>
      <c r="BK78" s="472">
        <f t="shared" si="40"/>
        <v>-2.5595838288384335E-3</v>
      </c>
      <c r="BL78" s="472">
        <f t="shared" si="40"/>
        <v>-2.55362544595459E-3</v>
      </c>
      <c r="BM78" s="472">
        <f t="shared" si="40"/>
        <v>-2.5482629013591309E-3</v>
      </c>
      <c r="BN78" s="472">
        <f t="shared" si="40"/>
        <v>-2.5434366112232179E-3</v>
      </c>
    </row>
    <row r="79" spans="1:66">
      <c r="A79" t="s">
        <v>187</v>
      </c>
      <c r="B79" s="473">
        <v>2.7370023855416498E-2</v>
      </c>
      <c r="C79" s="473">
        <v>-4.4999999999999998E-2</v>
      </c>
      <c r="D79" s="472">
        <f t="shared" si="31"/>
        <v>-1.76299761445835E-2</v>
      </c>
      <c r="E79" s="483">
        <f t="shared" si="34"/>
        <v>0.1</v>
      </c>
      <c r="F79" s="456">
        <f t="shared" si="35"/>
        <v>-2.5000000000000001E-3</v>
      </c>
      <c r="G79" s="484">
        <f t="shared" si="32"/>
        <v>2.7370023855416498E-2</v>
      </c>
      <c r="H79" s="485">
        <f t="shared" si="27"/>
        <v>-1.76299761445835E-2</v>
      </c>
      <c r="I79" s="485">
        <f t="shared" si="28"/>
        <v>-1.6116978530125149E-2</v>
      </c>
      <c r="J79" s="472">
        <f t="shared" si="28"/>
        <v>-1.4755280677112634E-2</v>
      </c>
      <c r="K79" s="472">
        <f t="shared" si="28"/>
        <v>-1.352975260940137E-2</v>
      </c>
      <c r="L79" s="472">
        <f t="shared" si="28"/>
        <v>-1.2426777348461234E-2</v>
      </c>
      <c r="M79" s="472">
        <f t="shared" si="28"/>
        <v>-1.1434099613615111E-2</v>
      </c>
      <c r="N79" s="472">
        <f t="shared" si="28"/>
        <v>-1.0540689652253601E-2</v>
      </c>
      <c r="O79" s="472">
        <f t="shared" si="28"/>
        <v>-9.7366206870282412E-3</v>
      </c>
      <c r="P79" s="472">
        <f t="shared" si="28"/>
        <v>-9.0129586183254166E-3</v>
      </c>
      <c r="Q79" s="472">
        <f t="shared" si="28"/>
        <v>-8.3616627564928742E-3</v>
      </c>
      <c r="R79" s="472">
        <f t="shared" si="28"/>
        <v>-7.775496480843587E-3</v>
      </c>
      <c r="S79" s="472">
        <f t="shared" si="28"/>
        <v>-7.2479468327592278E-3</v>
      </c>
      <c r="T79" s="472">
        <f t="shared" si="28"/>
        <v>-6.7731521494833052E-3</v>
      </c>
      <c r="U79" s="472">
        <f t="shared" si="28"/>
        <v>-6.3458369345349742E-3</v>
      </c>
      <c r="V79" s="472">
        <f t="shared" si="28"/>
        <v>-5.9612532410814774E-3</v>
      </c>
      <c r="W79" s="472">
        <f t="shared" si="28"/>
        <v>-5.6151279169733299E-3</v>
      </c>
      <c r="X79" s="472">
        <f t="shared" si="28"/>
        <v>-5.3036151252759973E-3</v>
      </c>
      <c r="Y79" s="472">
        <f t="shared" ref="Y79:AC83" si="41">+$F79+(X79-$F79)*(1-$E79)</f>
        <v>-5.0232536127483973E-3</v>
      </c>
      <c r="Z79" s="472">
        <f t="shared" si="41"/>
        <v>-4.7709282514735579E-3</v>
      </c>
      <c r="AA79" s="472">
        <f t="shared" si="41"/>
        <v>-4.5438354263262022E-3</v>
      </c>
      <c r="AB79" s="472">
        <f t="shared" si="41"/>
        <v>-4.3394518836935821E-3</v>
      </c>
      <c r="AC79" s="472">
        <f t="shared" si="41"/>
        <v>-4.1555066953242242E-3</v>
      </c>
      <c r="AD79" s="472">
        <f t="shared" ref="AD79:BN79" si="42">+$F79+(AC79-$F79)*(1-$E79)</f>
        <v>-3.9899560257918021E-3</v>
      </c>
      <c r="AE79" s="472">
        <f t="shared" si="42"/>
        <v>-3.8409604232126221E-3</v>
      </c>
      <c r="AF79" s="472">
        <f t="shared" si="42"/>
        <v>-3.7068643808913599E-3</v>
      </c>
      <c r="AG79" s="472">
        <f t="shared" si="42"/>
        <v>-3.5861779428022237E-3</v>
      </c>
      <c r="AH79" s="472">
        <f t="shared" si="42"/>
        <v>-3.4775601485220013E-3</v>
      </c>
      <c r="AI79" s="472">
        <f t="shared" si="42"/>
        <v>-3.3798041336698011E-3</v>
      </c>
      <c r="AJ79" s="472">
        <f t="shared" si="42"/>
        <v>-3.291823720302821E-3</v>
      </c>
      <c r="AK79" s="472">
        <f t="shared" si="42"/>
        <v>-3.2126413482725389E-3</v>
      </c>
      <c r="AL79" s="472">
        <f t="shared" si="42"/>
        <v>-3.1413772134452848E-3</v>
      </c>
      <c r="AM79" s="472">
        <f t="shared" si="42"/>
        <v>-3.0772394921007563E-3</v>
      </c>
      <c r="AN79" s="472">
        <f t="shared" si="42"/>
        <v>-3.0195155428906807E-3</v>
      </c>
      <c r="AO79" s="472">
        <f t="shared" si="42"/>
        <v>-2.9675639886016128E-3</v>
      </c>
      <c r="AP79" s="472">
        <f t="shared" si="42"/>
        <v>-2.9208075897414515E-3</v>
      </c>
      <c r="AQ79" s="472">
        <f t="shared" si="42"/>
        <v>-2.8787268307673064E-3</v>
      </c>
      <c r="AR79" s="472">
        <f t="shared" si="42"/>
        <v>-2.8408541476905758E-3</v>
      </c>
      <c r="AS79" s="472">
        <f t="shared" si="42"/>
        <v>-2.806768732921518E-3</v>
      </c>
      <c r="AT79" s="472">
        <f t="shared" si="42"/>
        <v>-2.7760918596293664E-3</v>
      </c>
      <c r="AU79" s="472">
        <f t="shared" si="42"/>
        <v>-2.7484826736664299E-3</v>
      </c>
      <c r="AV79" s="472">
        <f t="shared" si="42"/>
        <v>-2.7236344062997872E-3</v>
      </c>
      <c r="AW79" s="472">
        <f t="shared" si="42"/>
        <v>-2.7012709656698084E-3</v>
      </c>
      <c r="AX79" s="472">
        <f t="shared" si="42"/>
        <v>-2.6811438691028274E-3</v>
      </c>
      <c r="AY79" s="472">
        <f t="shared" si="42"/>
        <v>-2.6630294821925445E-3</v>
      </c>
      <c r="AZ79" s="472">
        <f t="shared" si="42"/>
        <v>-2.6467265339732899E-3</v>
      </c>
      <c r="BA79" s="472">
        <f t="shared" si="42"/>
        <v>-2.6320538805759608E-3</v>
      </c>
      <c r="BB79" s="472">
        <f t="shared" si="42"/>
        <v>-2.6188484925183646E-3</v>
      </c>
      <c r="BC79" s="472">
        <f t="shared" si="42"/>
        <v>-2.6069636432665281E-3</v>
      </c>
      <c r="BD79" s="472">
        <f t="shared" si="42"/>
        <v>-2.5962672789398753E-3</v>
      </c>
      <c r="BE79" s="472">
        <f t="shared" si="42"/>
        <v>-2.5866405510458876E-3</v>
      </c>
      <c r="BF79" s="472">
        <f t="shared" si="42"/>
        <v>-2.5779764959412989E-3</v>
      </c>
      <c r="BG79" s="472">
        <f t="shared" si="42"/>
        <v>-2.5701788463471692E-3</v>
      </c>
      <c r="BH79" s="472">
        <f t="shared" si="42"/>
        <v>-2.5631609617124524E-3</v>
      </c>
      <c r="BI79" s="472">
        <f t="shared" si="42"/>
        <v>-2.5568448655412072E-3</v>
      </c>
      <c r="BJ79" s="472">
        <f t="shared" si="42"/>
        <v>-2.5511603789870867E-3</v>
      </c>
      <c r="BK79" s="472">
        <f t="shared" si="42"/>
        <v>-2.5460443410883779E-3</v>
      </c>
      <c r="BL79" s="472">
        <f t="shared" si="42"/>
        <v>-2.54143990697954E-3</v>
      </c>
      <c r="BM79" s="472">
        <f t="shared" si="42"/>
        <v>-2.5372959162815859E-3</v>
      </c>
      <c r="BN79" s="472">
        <f t="shared" si="42"/>
        <v>-2.5335663246534275E-3</v>
      </c>
    </row>
    <row r="80" spans="1:66">
      <c r="A80" t="s">
        <v>188</v>
      </c>
      <c r="B80" s="473">
        <v>-2.4620078299639799E-2</v>
      </c>
      <c r="C80" s="473">
        <v>2.5000000000000001E-3</v>
      </c>
      <c r="D80" s="472">
        <f t="shared" si="31"/>
        <v>-2.21200782996398E-2</v>
      </c>
      <c r="E80" s="483">
        <f t="shared" si="34"/>
        <v>0.1</v>
      </c>
      <c r="F80" s="456">
        <f t="shared" si="35"/>
        <v>-2.5000000000000001E-3</v>
      </c>
      <c r="G80" s="484">
        <f t="shared" si="32"/>
        <v>-2.4620078299639799E-2</v>
      </c>
      <c r="H80" s="485">
        <f t="shared" si="27"/>
        <v>-2.21200782996398E-2</v>
      </c>
      <c r="I80" s="485">
        <f t="shared" si="28"/>
        <v>-2.0158070469675819E-2</v>
      </c>
      <c r="J80" s="472">
        <f t="shared" si="28"/>
        <v>-1.8392263422708239E-2</v>
      </c>
      <c r="K80" s="472">
        <f t="shared" si="28"/>
        <v>-1.6803037080437417E-2</v>
      </c>
      <c r="L80" s="472">
        <f t="shared" si="28"/>
        <v>-1.5372733372393676E-2</v>
      </c>
      <c r="M80" s="472">
        <f t="shared" si="28"/>
        <v>-1.4085460035154309E-2</v>
      </c>
      <c r="N80" s="472">
        <f t="shared" si="28"/>
        <v>-1.2926914031638878E-2</v>
      </c>
      <c r="O80" s="472">
        <f t="shared" si="28"/>
        <v>-1.1884222628474991E-2</v>
      </c>
      <c r="P80" s="472">
        <f t="shared" si="28"/>
        <v>-1.0945800365627492E-2</v>
      </c>
      <c r="Q80" s="472">
        <f t="shared" si="28"/>
        <v>-1.0101220329064744E-2</v>
      </c>
      <c r="R80" s="472">
        <f t="shared" si="28"/>
        <v>-9.3410982961582689E-3</v>
      </c>
      <c r="S80" s="472">
        <f t="shared" si="28"/>
        <v>-8.656988466542441E-3</v>
      </c>
      <c r="T80" s="472">
        <f t="shared" si="28"/>
        <v>-8.0412896198881964E-3</v>
      </c>
      <c r="U80" s="472">
        <f t="shared" si="28"/>
        <v>-7.487160657899377E-3</v>
      </c>
      <c r="V80" s="472">
        <f t="shared" si="28"/>
        <v>-6.9884445921094395E-3</v>
      </c>
      <c r="W80" s="472">
        <f t="shared" si="28"/>
        <v>-6.5396001328984956E-3</v>
      </c>
      <c r="X80" s="472">
        <f t="shared" si="28"/>
        <v>-6.1356401196086454E-3</v>
      </c>
      <c r="Y80" s="472">
        <f t="shared" si="41"/>
        <v>-5.7720761076477806E-3</v>
      </c>
      <c r="Z80" s="472">
        <f t="shared" si="41"/>
        <v>-5.444868496883002E-3</v>
      </c>
      <c r="AA80" s="472">
        <f t="shared" si="41"/>
        <v>-5.1503816471947014E-3</v>
      </c>
      <c r="AB80" s="472">
        <f t="shared" si="41"/>
        <v>-4.8853434824752311E-3</v>
      </c>
      <c r="AC80" s="472">
        <f t="shared" si="41"/>
        <v>-4.646809134227708E-3</v>
      </c>
      <c r="AD80" s="472">
        <f t="shared" ref="AD80:BN80" si="43">+$F80+(AC80-$F80)*(1-$E80)</f>
        <v>-4.4321282208049373E-3</v>
      </c>
      <c r="AE80" s="472">
        <f t="shared" si="43"/>
        <v>-4.2389153987244434E-3</v>
      </c>
      <c r="AF80" s="472">
        <f t="shared" si="43"/>
        <v>-4.0650238588519991E-3</v>
      </c>
      <c r="AG80" s="472">
        <f t="shared" si="43"/>
        <v>-3.9085214729667993E-3</v>
      </c>
      <c r="AH80" s="472">
        <f t="shared" si="43"/>
        <v>-3.7676693256701193E-3</v>
      </c>
      <c r="AI80" s="472">
        <f t="shared" si="43"/>
        <v>-3.6409023931031075E-3</v>
      </c>
      <c r="AJ80" s="472">
        <f t="shared" si="43"/>
        <v>-3.5268121537927969E-3</v>
      </c>
      <c r="AK80" s="472">
        <f t="shared" si="43"/>
        <v>-3.4241309384135171E-3</v>
      </c>
      <c r="AL80" s="472">
        <f t="shared" si="43"/>
        <v>-3.3317178445721653E-3</v>
      </c>
      <c r="AM80" s="472">
        <f t="shared" si="43"/>
        <v>-3.2485460601149488E-3</v>
      </c>
      <c r="AN80" s="472">
        <f t="shared" si="43"/>
        <v>-3.1736914541034538E-3</v>
      </c>
      <c r="AO80" s="472">
        <f t="shared" si="43"/>
        <v>-3.1063223086931083E-3</v>
      </c>
      <c r="AP80" s="472">
        <f t="shared" si="43"/>
        <v>-3.0456900778237975E-3</v>
      </c>
      <c r="AQ80" s="472">
        <f t="shared" si="43"/>
        <v>-2.9911210700414178E-3</v>
      </c>
      <c r="AR80" s="472">
        <f t="shared" si="43"/>
        <v>-2.9420089630372761E-3</v>
      </c>
      <c r="AS80" s="472">
        <f t="shared" si="43"/>
        <v>-2.8978080667335484E-3</v>
      </c>
      <c r="AT80" s="472">
        <f t="shared" si="43"/>
        <v>-2.8580272600601934E-3</v>
      </c>
      <c r="AU80" s="472">
        <f t="shared" si="43"/>
        <v>-2.8222245340541741E-3</v>
      </c>
      <c r="AV80" s="472">
        <f t="shared" si="43"/>
        <v>-2.7900020806487565E-3</v>
      </c>
      <c r="AW80" s="472">
        <f t="shared" si="43"/>
        <v>-2.7610018725838809E-3</v>
      </c>
      <c r="AX80" s="472">
        <f t="shared" si="43"/>
        <v>-2.7349016853254931E-3</v>
      </c>
      <c r="AY80" s="472">
        <f t="shared" si="43"/>
        <v>-2.7114115167929439E-3</v>
      </c>
      <c r="AZ80" s="472">
        <f t="shared" si="43"/>
        <v>-2.6902703651136496E-3</v>
      </c>
      <c r="BA80" s="472">
        <f t="shared" si="43"/>
        <v>-2.6712433286022845E-3</v>
      </c>
      <c r="BB80" s="472">
        <f t="shared" si="43"/>
        <v>-2.6541189957420561E-3</v>
      </c>
      <c r="BC80" s="472">
        <f t="shared" si="43"/>
        <v>-2.6387070961678503E-3</v>
      </c>
      <c r="BD80" s="472">
        <f t="shared" si="43"/>
        <v>-2.6248363865510652E-3</v>
      </c>
      <c r="BE80" s="472">
        <f t="shared" si="43"/>
        <v>-2.6123527478959588E-3</v>
      </c>
      <c r="BF80" s="472">
        <f t="shared" si="43"/>
        <v>-2.6011174731063631E-3</v>
      </c>
      <c r="BG80" s="472">
        <f t="shared" si="43"/>
        <v>-2.5910057257957269E-3</v>
      </c>
      <c r="BH80" s="472">
        <f t="shared" si="43"/>
        <v>-2.581905153216154E-3</v>
      </c>
      <c r="BI80" s="472">
        <f t="shared" si="43"/>
        <v>-2.5737146378945388E-3</v>
      </c>
      <c r="BJ80" s="472">
        <f t="shared" si="43"/>
        <v>-2.566343174105085E-3</v>
      </c>
      <c r="BK80" s="472">
        <f t="shared" si="43"/>
        <v>-2.5597088566945763E-3</v>
      </c>
      <c r="BL80" s="472">
        <f t="shared" si="43"/>
        <v>-2.5537379710251188E-3</v>
      </c>
      <c r="BM80" s="472">
        <f t="shared" si="43"/>
        <v>-2.5483641739226068E-3</v>
      </c>
      <c r="BN80" s="472">
        <f t="shared" si="43"/>
        <v>-2.543527756530346E-3</v>
      </c>
    </row>
    <row r="81" spans="1:66">
      <c r="A81" t="s">
        <v>189</v>
      </c>
      <c r="B81" s="473">
        <v>-3.9660587554906602E-3</v>
      </c>
      <c r="C81" s="473">
        <v>-1.0999999999999999E-2</v>
      </c>
      <c r="D81" s="472">
        <f t="shared" si="31"/>
        <v>-1.496605875549066E-2</v>
      </c>
      <c r="E81" s="483">
        <f t="shared" si="34"/>
        <v>0.1</v>
      </c>
      <c r="F81" s="456">
        <f t="shared" si="35"/>
        <v>-2.5000000000000001E-3</v>
      </c>
      <c r="G81" s="484">
        <f t="shared" si="32"/>
        <v>-3.9660587554906602E-3</v>
      </c>
      <c r="H81" s="485">
        <f t="shared" si="27"/>
        <v>-1.496605875549066E-2</v>
      </c>
      <c r="I81" s="485">
        <f t="shared" si="28"/>
        <v>-1.3719452879941595E-2</v>
      </c>
      <c r="J81" s="472">
        <f t="shared" si="28"/>
        <v>-1.2597507591947436E-2</v>
      </c>
      <c r="K81" s="472">
        <f t="shared" si="28"/>
        <v>-1.1587756832752693E-2</v>
      </c>
      <c r="L81" s="472">
        <f t="shared" si="28"/>
        <v>-1.0678981149477424E-2</v>
      </c>
      <c r="M81" s="472">
        <f t="shared" si="28"/>
        <v>-9.8610830345296809E-3</v>
      </c>
      <c r="N81" s="472">
        <f t="shared" si="28"/>
        <v>-9.1249747310767123E-3</v>
      </c>
      <c r="O81" s="472">
        <f t="shared" si="28"/>
        <v>-8.4624772579690415E-3</v>
      </c>
      <c r="P81" s="472">
        <f t="shared" si="28"/>
        <v>-7.8662295321721368E-3</v>
      </c>
      <c r="Q81" s="472">
        <f t="shared" si="28"/>
        <v>-7.3296065789549229E-3</v>
      </c>
      <c r="R81" s="472">
        <f t="shared" si="28"/>
        <v>-6.8466459210594303E-3</v>
      </c>
      <c r="S81" s="472">
        <f t="shared" si="28"/>
        <v>-6.4119813289534866E-3</v>
      </c>
      <c r="T81" s="472">
        <f t="shared" si="28"/>
        <v>-6.0207831960581376E-3</v>
      </c>
      <c r="U81" s="472">
        <f t="shared" si="28"/>
        <v>-5.668704876452324E-3</v>
      </c>
      <c r="V81" s="472">
        <f t="shared" si="28"/>
        <v>-5.3518343888070922E-3</v>
      </c>
      <c r="W81" s="472">
        <f t="shared" si="28"/>
        <v>-5.066650949926383E-3</v>
      </c>
      <c r="X81" s="472">
        <f t="shared" si="28"/>
        <v>-4.8099858549337446E-3</v>
      </c>
      <c r="Y81" s="472">
        <f t="shared" si="41"/>
        <v>-4.5789872694403707E-3</v>
      </c>
      <c r="Z81" s="472">
        <f t="shared" si="41"/>
        <v>-4.3710885424963338E-3</v>
      </c>
      <c r="AA81" s="472">
        <f t="shared" si="41"/>
        <v>-4.1839796882467001E-3</v>
      </c>
      <c r="AB81" s="472">
        <f t="shared" si="41"/>
        <v>-4.0155817194220296E-3</v>
      </c>
      <c r="AC81" s="472">
        <f t="shared" si="41"/>
        <v>-3.8640235474798265E-3</v>
      </c>
      <c r="AD81" s="472">
        <f t="shared" ref="AD81:BN81" si="44">+$F81+(AC81-$F81)*(1-$E81)</f>
        <v>-3.7276211927318439E-3</v>
      </c>
      <c r="AE81" s="472">
        <f t="shared" si="44"/>
        <v>-3.6048590734586595E-3</v>
      </c>
      <c r="AF81" s="472">
        <f t="shared" si="44"/>
        <v>-3.4943731661127935E-3</v>
      </c>
      <c r="AG81" s="472">
        <f t="shared" si="44"/>
        <v>-3.3949358495015142E-3</v>
      </c>
      <c r="AH81" s="472">
        <f t="shared" si="44"/>
        <v>-3.305442264551363E-3</v>
      </c>
      <c r="AI81" s="472">
        <f t="shared" si="44"/>
        <v>-3.2248980380962266E-3</v>
      </c>
      <c r="AJ81" s="472">
        <f t="shared" si="44"/>
        <v>-3.1524082342866038E-3</v>
      </c>
      <c r="AK81" s="472">
        <f t="shared" si="44"/>
        <v>-3.0871674108579432E-3</v>
      </c>
      <c r="AL81" s="472">
        <f t="shared" si="44"/>
        <v>-3.028450669772149E-3</v>
      </c>
      <c r="AM81" s="472">
        <f t="shared" si="44"/>
        <v>-2.9756056027949343E-3</v>
      </c>
      <c r="AN81" s="472">
        <f t="shared" si="44"/>
        <v>-2.928045042515441E-3</v>
      </c>
      <c r="AO81" s="472">
        <f t="shared" si="44"/>
        <v>-2.8852405382638968E-3</v>
      </c>
      <c r="AP81" s="472">
        <f t="shared" si="44"/>
        <v>-2.846716484437507E-3</v>
      </c>
      <c r="AQ81" s="472">
        <f t="shared" si="44"/>
        <v>-2.8120448359937565E-3</v>
      </c>
      <c r="AR81" s="472">
        <f t="shared" si="44"/>
        <v>-2.7808403523943807E-3</v>
      </c>
      <c r="AS81" s="472">
        <f t="shared" si="44"/>
        <v>-2.7527563171549428E-3</v>
      </c>
      <c r="AT81" s="472">
        <f t="shared" si="44"/>
        <v>-2.7274806854394487E-3</v>
      </c>
      <c r="AU81" s="472">
        <f t="shared" si="44"/>
        <v>-2.7047326168955039E-3</v>
      </c>
      <c r="AV81" s="472">
        <f t="shared" si="44"/>
        <v>-2.6842593552059537E-3</v>
      </c>
      <c r="AW81" s="472">
        <f t="shared" si="44"/>
        <v>-2.6658334196853583E-3</v>
      </c>
      <c r="AX81" s="472">
        <f t="shared" si="44"/>
        <v>-2.6492500777168227E-3</v>
      </c>
      <c r="AY81" s="472">
        <f t="shared" si="44"/>
        <v>-2.6343250699451403E-3</v>
      </c>
      <c r="AZ81" s="472">
        <f t="shared" si="44"/>
        <v>-2.6208925629506263E-3</v>
      </c>
      <c r="BA81" s="472">
        <f t="shared" si="44"/>
        <v>-2.6088033066555636E-3</v>
      </c>
      <c r="BB81" s="472">
        <f t="shared" si="44"/>
        <v>-2.5979229759900075E-3</v>
      </c>
      <c r="BC81" s="472">
        <f t="shared" si="44"/>
        <v>-2.5881306783910067E-3</v>
      </c>
      <c r="BD81" s="472">
        <f t="shared" si="44"/>
        <v>-2.5793176105519061E-3</v>
      </c>
      <c r="BE81" s="472">
        <f t="shared" si="44"/>
        <v>-2.5713858494967154E-3</v>
      </c>
      <c r="BF81" s="472">
        <f t="shared" si="44"/>
        <v>-2.564247264547044E-3</v>
      </c>
      <c r="BG81" s="472">
        <f t="shared" si="44"/>
        <v>-2.5578225380923397E-3</v>
      </c>
      <c r="BH81" s="472">
        <f t="shared" si="44"/>
        <v>-2.5520402842831059E-3</v>
      </c>
      <c r="BI81" s="472">
        <f t="shared" si="44"/>
        <v>-2.5468362558547955E-3</v>
      </c>
      <c r="BJ81" s="472">
        <f t="shared" si="44"/>
        <v>-2.5421526302693161E-3</v>
      </c>
      <c r="BK81" s="472">
        <f t="shared" si="44"/>
        <v>-2.5379373672423846E-3</v>
      </c>
      <c r="BL81" s="472">
        <f t="shared" si="44"/>
        <v>-2.5341436305181464E-3</v>
      </c>
      <c r="BM81" s="472">
        <f t="shared" si="44"/>
        <v>-2.5307292674663319E-3</v>
      </c>
      <c r="BN81" s="472">
        <f t="shared" si="44"/>
        <v>-2.5276563407196986E-3</v>
      </c>
    </row>
    <row r="82" spans="1:66">
      <c r="A82" t="s">
        <v>190</v>
      </c>
      <c r="B82" s="473">
        <v>-8.6771428437664496E-3</v>
      </c>
      <c r="C82" s="473">
        <v>-0.01</v>
      </c>
      <c r="D82" s="472">
        <f t="shared" si="31"/>
        <v>-1.867714284376645E-2</v>
      </c>
      <c r="E82" s="483">
        <f t="shared" si="34"/>
        <v>0.1</v>
      </c>
      <c r="F82" s="456">
        <f t="shared" si="35"/>
        <v>-2.5000000000000001E-3</v>
      </c>
      <c r="G82" s="484">
        <f t="shared" si="32"/>
        <v>-8.6771428437664496E-3</v>
      </c>
      <c r="H82" s="485">
        <f t="shared" si="27"/>
        <v>-1.867714284376645E-2</v>
      </c>
      <c r="I82" s="485">
        <f t="shared" si="28"/>
        <v>-1.7059428559389807E-2</v>
      </c>
      <c r="J82" s="472">
        <f t="shared" si="28"/>
        <v>-1.5603485703450826E-2</v>
      </c>
      <c r="K82" s="472">
        <f t="shared" si="28"/>
        <v>-1.4293137133105743E-2</v>
      </c>
      <c r="L82" s="472">
        <f t="shared" si="28"/>
        <v>-1.3113823419795169E-2</v>
      </c>
      <c r="M82" s="472">
        <f t="shared" si="28"/>
        <v>-1.2052441077815652E-2</v>
      </c>
      <c r="N82" s="472">
        <f t="shared" si="28"/>
        <v>-1.1097196970034088E-2</v>
      </c>
      <c r="O82" s="472">
        <f t="shared" si="28"/>
        <v>-1.023747727303068E-2</v>
      </c>
      <c r="P82" s="472">
        <f t="shared" si="28"/>
        <v>-9.4637295457276113E-3</v>
      </c>
      <c r="Q82" s="472">
        <f t="shared" si="28"/>
        <v>-8.7673565911548495E-3</v>
      </c>
      <c r="R82" s="472">
        <f t="shared" si="28"/>
        <v>-8.1406209320393635E-3</v>
      </c>
      <c r="S82" s="472">
        <f t="shared" si="28"/>
        <v>-7.5765588388354271E-3</v>
      </c>
      <c r="T82" s="472">
        <f t="shared" si="28"/>
        <v>-7.0689029549518834E-3</v>
      </c>
      <c r="U82" s="472">
        <f t="shared" si="28"/>
        <v>-6.6120126594566946E-3</v>
      </c>
      <c r="V82" s="472">
        <f t="shared" si="28"/>
        <v>-6.2008113935110246E-3</v>
      </c>
      <c r="W82" s="472">
        <f t="shared" si="28"/>
        <v>-5.8307302541599224E-3</v>
      </c>
      <c r="X82" s="472">
        <f t="shared" si="28"/>
        <v>-5.4976572287439296E-3</v>
      </c>
      <c r="Y82" s="472">
        <f t="shared" si="41"/>
        <v>-5.1978915058695369E-3</v>
      </c>
      <c r="Z82" s="472">
        <f t="shared" si="41"/>
        <v>-4.928102355282583E-3</v>
      </c>
      <c r="AA82" s="472">
        <f t="shared" si="41"/>
        <v>-4.6852921197543251E-3</v>
      </c>
      <c r="AB82" s="472">
        <f t="shared" si="41"/>
        <v>-4.4667629077788928E-3</v>
      </c>
      <c r="AC82" s="472">
        <f t="shared" si="41"/>
        <v>-4.2700866170010034E-3</v>
      </c>
      <c r="AD82" s="472">
        <f t="shared" ref="AD82:BN82" si="45">+$F82+(AC82-$F82)*(1-$E82)</f>
        <v>-4.0930779553009031E-3</v>
      </c>
      <c r="AE82" s="472">
        <f t="shared" si="45"/>
        <v>-3.9337701597708125E-3</v>
      </c>
      <c r="AF82" s="472">
        <f t="shared" si="45"/>
        <v>-3.7903931437937312E-3</v>
      </c>
      <c r="AG82" s="472">
        <f t="shared" si="45"/>
        <v>-3.6613538294143584E-3</v>
      </c>
      <c r="AH82" s="472">
        <f t="shared" si="45"/>
        <v>-3.5452184464729226E-3</v>
      </c>
      <c r="AI82" s="472">
        <f t="shared" si="45"/>
        <v>-3.4406966018256302E-3</v>
      </c>
      <c r="AJ82" s="472">
        <f t="shared" si="45"/>
        <v>-3.346626941643067E-3</v>
      </c>
      <c r="AK82" s="472">
        <f t="shared" si="45"/>
        <v>-3.2619642474787606E-3</v>
      </c>
      <c r="AL82" s="472">
        <f t="shared" si="45"/>
        <v>-3.1857678227308847E-3</v>
      </c>
      <c r="AM82" s="472">
        <f t="shared" si="45"/>
        <v>-3.117191040457796E-3</v>
      </c>
      <c r="AN82" s="472">
        <f t="shared" si="45"/>
        <v>-3.0554719364120162E-3</v>
      </c>
      <c r="AO82" s="472">
        <f t="shared" si="45"/>
        <v>-2.9999247427708146E-3</v>
      </c>
      <c r="AP82" s="472">
        <f t="shared" si="45"/>
        <v>-2.9499322684937331E-3</v>
      </c>
      <c r="AQ82" s="472">
        <f t="shared" si="45"/>
        <v>-2.9049390416443599E-3</v>
      </c>
      <c r="AR82" s="472">
        <f t="shared" si="45"/>
        <v>-2.8644451374799239E-3</v>
      </c>
      <c r="AS82" s="472">
        <f t="shared" si="45"/>
        <v>-2.8280006237319313E-3</v>
      </c>
      <c r="AT82" s="472">
        <f t="shared" si="45"/>
        <v>-2.7952005613587384E-3</v>
      </c>
      <c r="AU82" s="472">
        <f t="shared" si="45"/>
        <v>-2.7656805052228648E-3</v>
      </c>
      <c r="AV82" s="472">
        <f t="shared" si="45"/>
        <v>-2.7391124547005785E-3</v>
      </c>
      <c r="AW82" s="472">
        <f t="shared" si="45"/>
        <v>-2.7152012092305205E-3</v>
      </c>
      <c r="AX82" s="472">
        <f t="shared" si="45"/>
        <v>-2.6936810883074684E-3</v>
      </c>
      <c r="AY82" s="472">
        <f t="shared" si="45"/>
        <v>-2.6743129794767214E-3</v>
      </c>
      <c r="AZ82" s="472">
        <f t="shared" si="45"/>
        <v>-2.6568816815290492E-3</v>
      </c>
      <c r="BA82" s="472">
        <f t="shared" si="45"/>
        <v>-2.6411935133761441E-3</v>
      </c>
      <c r="BB82" s="472">
        <f t="shared" si="45"/>
        <v>-2.6270741620385298E-3</v>
      </c>
      <c r="BC82" s="472">
        <f t="shared" si="45"/>
        <v>-2.6143667458346769E-3</v>
      </c>
      <c r="BD82" s="472">
        <f t="shared" si="45"/>
        <v>-2.6029300712512092E-3</v>
      </c>
      <c r="BE82" s="472">
        <f t="shared" si="45"/>
        <v>-2.5926370641260882E-3</v>
      </c>
      <c r="BF82" s="472">
        <f t="shared" si="45"/>
        <v>-2.5833733577134794E-3</v>
      </c>
      <c r="BG82" s="472">
        <f t="shared" si="45"/>
        <v>-2.5750360219421314E-3</v>
      </c>
      <c r="BH82" s="472">
        <f t="shared" si="45"/>
        <v>-2.5675324197479183E-3</v>
      </c>
      <c r="BI82" s="472">
        <f t="shared" si="45"/>
        <v>-2.5607791777731265E-3</v>
      </c>
      <c r="BJ82" s="472">
        <f t="shared" si="45"/>
        <v>-2.5547012599958139E-3</v>
      </c>
      <c r="BK82" s="472">
        <f t="shared" si="45"/>
        <v>-2.5492311339962324E-3</v>
      </c>
      <c r="BL82" s="472">
        <f t="shared" si="45"/>
        <v>-2.544308020596609E-3</v>
      </c>
      <c r="BM82" s="472">
        <f t="shared" si="45"/>
        <v>-2.5398772185369479E-3</v>
      </c>
      <c r="BN82" s="472">
        <f t="shared" si="45"/>
        <v>-2.5358894966832531E-3</v>
      </c>
    </row>
    <row r="83" spans="1:66">
      <c r="A83" t="s">
        <v>256</v>
      </c>
      <c r="B83" s="473">
        <v>-1.0467712408165899E-3</v>
      </c>
      <c r="C83" s="473">
        <v>-1.7999999999999999E-2</v>
      </c>
      <c r="D83" s="472">
        <f t="shared" si="31"/>
        <v>-1.9046771240816589E-2</v>
      </c>
      <c r="E83" s="483">
        <f t="shared" si="34"/>
        <v>0.1</v>
      </c>
      <c r="F83" s="456">
        <f t="shared" si="35"/>
        <v>-2.5000000000000001E-3</v>
      </c>
      <c r="G83" s="484">
        <f t="shared" si="32"/>
        <v>-1.0467712408165899E-3</v>
      </c>
      <c r="H83" s="485">
        <f t="shared" si="27"/>
        <v>-1.9046771240816589E-2</v>
      </c>
      <c r="I83" s="485">
        <f t="shared" si="28"/>
        <v>-1.7392094116734931E-2</v>
      </c>
      <c r="J83" s="472">
        <f t="shared" si="28"/>
        <v>-1.5902884705061439E-2</v>
      </c>
      <c r="K83" s="472">
        <f t="shared" si="28"/>
        <v>-1.4562596234555296E-2</v>
      </c>
      <c r="L83" s="472">
        <f t="shared" si="28"/>
        <v>-1.3356336611099766E-2</v>
      </c>
      <c r="M83" s="472">
        <f t="shared" si="28"/>
        <v>-1.227070294998979E-2</v>
      </c>
      <c r="N83" s="472">
        <f t="shared" si="28"/>
        <v>-1.1293632654990811E-2</v>
      </c>
      <c r="O83" s="472">
        <f t="shared" si="28"/>
        <v>-1.0414269389491731E-2</v>
      </c>
      <c r="P83" s="472">
        <f t="shared" si="28"/>
        <v>-9.6228424505425576E-3</v>
      </c>
      <c r="Q83" s="472">
        <f t="shared" si="28"/>
        <v>-8.9105582054883024E-3</v>
      </c>
      <c r="R83" s="472">
        <f t="shared" si="28"/>
        <v>-8.2695023849394724E-3</v>
      </c>
      <c r="S83" s="472">
        <f t="shared" si="28"/>
        <v>-7.6925521464455242E-3</v>
      </c>
      <c r="T83" s="472">
        <f t="shared" si="28"/>
        <v>-7.1732969318009723E-3</v>
      </c>
      <c r="U83" s="472">
        <f t="shared" si="28"/>
        <v>-6.705967238620875E-3</v>
      </c>
      <c r="V83" s="472">
        <f t="shared" si="28"/>
        <v>-6.285370514758787E-3</v>
      </c>
      <c r="W83" s="472">
        <f t="shared" si="28"/>
        <v>-5.9068334632829088E-3</v>
      </c>
      <c r="X83" s="472">
        <f t="shared" si="28"/>
        <v>-5.5661501169546185E-3</v>
      </c>
      <c r="Y83" s="472">
        <f t="shared" si="41"/>
        <v>-5.2595351052591565E-3</v>
      </c>
      <c r="Z83" s="472">
        <f t="shared" si="41"/>
        <v>-4.9835815947332409E-3</v>
      </c>
      <c r="AA83" s="472">
        <f t="shared" si="41"/>
        <v>-4.7352234352599169E-3</v>
      </c>
      <c r="AB83" s="472">
        <f t="shared" si="41"/>
        <v>-4.511701091733925E-3</v>
      </c>
      <c r="AC83" s="472">
        <f t="shared" si="41"/>
        <v>-4.3105309825605329E-3</v>
      </c>
      <c r="AD83" s="472">
        <f t="shared" ref="AD83:BN83" si="46">+$F83+(AC83-$F83)*(1-$E83)</f>
        <v>-4.1294778843044798E-3</v>
      </c>
      <c r="AE83" s="472">
        <f t="shared" si="46"/>
        <v>-3.966530095874032E-3</v>
      </c>
      <c r="AF83" s="472">
        <f t="shared" si="46"/>
        <v>-3.8198770862866291E-3</v>
      </c>
      <c r="AG83" s="472">
        <f t="shared" si="46"/>
        <v>-3.6878893776579663E-3</v>
      </c>
      <c r="AH83" s="472">
        <f t="shared" si="46"/>
        <v>-3.56910043989217E-3</v>
      </c>
      <c r="AI83" s="472">
        <f t="shared" si="46"/>
        <v>-3.4621903959029532E-3</v>
      </c>
      <c r="AJ83" s="472">
        <f t="shared" si="46"/>
        <v>-3.3659713563126579E-3</v>
      </c>
      <c r="AK83" s="472">
        <f t="shared" si="46"/>
        <v>-3.2793742206813923E-3</v>
      </c>
      <c r="AL83" s="472">
        <f t="shared" si="46"/>
        <v>-3.201436798613253E-3</v>
      </c>
      <c r="AM83" s="472">
        <f t="shared" si="46"/>
        <v>-3.1312931187519278E-3</v>
      </c>
      <c r="AN83" s="472">
        <f t="shared" si="46"/>
        <v>-3.0681638068767352E-3</v>
      </c>
      <c r="AO83" s="472">
        <f t="shared" si="46"/>
        <v>-3.0113474261890616E-3</v>
      </c>
      <c r="AP83" s="472">
        <f t="shared" si="46"/>
        <v>-2.9602126835701556E-3</v>
      </c>
      <c r="AQ83" s="472">
        <f t="shared" si="46"/>
        <v>-2.9141914152131399E-3</v>
      </c>
      <c r="AR83" s="472">
        <f t="shared" si="46"/>
        <v>-2.8727722736918261E-3</v>
      </c>
      <c r="AS83" s="472">
        <f t="shared" si="46"/>
        <v>-2.8354950463226436E-3</v>
      </c>
      <c r="AT83" s="472">
        <f t="shared" si="46"/>
        <v>-2.8019455416903793E-3</v>
      </c>
      <c r="AU83" s="472">
        <f t="shared" si="46"/>
        <v>-2.7717509875213415E-3</v>
      </c>
      <c r="AV83" s="472">
        <f t="shared" si="46"/>
        <v>-2.7445758887692075E-3</v>
      </c>
      <c r="AW83" s="472">
        <f t="shared" si="46"/>
        <v>-2.7201182998922869E-3</v>
      </c>
      <c r="AX83" s="472">
        <f t="shared" si="46"/>
        <v>-2.6981064699030583E-3</v>
      </c>
      <c r="AY83" s="472">
        <f t="shared" si="46"/>
        <v>-2.6782958229127525E-3</v>
      </c>
      <c r="AZ83" s="472">
        <f t="shared" si="46"/>
        <v>-2.6604662406214774E-3</v>
      </c>
      <c r="BA83" s="472">
        <f t="shared" si="46"/>
        <v>-2.6444196165593295E-3</v>
      </c>
      <c r="BB83" s="472">
        <f t="shared" si="46"/>
        <v>-2.6299776549033966E-3</v>
      </c>
      <c r="BC83" s="472">
        <f t="shared" si="46"/>
        <v>-2.6169798894130568E-3</v>
      </c>
      <c r="BD83" s="472">
        <f t="shared" si="46"/>
        <v>-2.6052819004717511E-3</v>
      </c>
      <c r="BE83" s="472">
        <f t="shared" si="46"/>
        <v>-2.5947537104245759E-3</v>
      </c>
      <c r="BF83" s="472">
        <f t="shared" si="46"/>
        <v>-2.5852783393821182E-3</v>
      </c>
      <c r="BG83" s="472">
        <f t="shared" si="46"/>
        <v>-2.5767505054439064E-3</v>
      </c>
      <c r="BH83" s="472">
        <f t="shared" si="46"/>
        <v>-2.5690754548995157E-3</v>
      </c>
      <c r="BI83" s="472">
        <f t="shared" si="46"/>
        <v>-2.5621679094095643E-3</v>
      </c>
      <c r="BJ83" s="472">
        <f t="shared" si="46"/>
        <v>-2.5559511184686081E-3</v>
      </c>
      <c r="BK83" s="472">
        <f t="shared" si="46"/>
        <v>-2.5503560066217471E-3</v>
      </c>
      <c r="BL83" s="472">
        <f t="shared" si="46"/>
        <v>-2.5453204059595726E-3</v>
      </c>
      <c r="BM83" s="472">
        <f t="shared" si="46"/>
        <v>-2.5407883653636152E-3</v>
      </c>
      <c r="BN83" s="472">
        <f t="shared" si="46"/>
        <v>-2.5367095288272535E-3</v>
      </c>
    </row>
    <row r="84" spans="1:66">
      <c r="A84" s="4" t="s">
        <v>375</v>
      </c>
      <c r="B84" s="473"/>
      <c r="C84" s="456"/>
      <c r="E84" s="456"/>
      <c r="F84" s="456"/>
      <c r="H84" s="485">
        <f>+SUMPRODUCT(H72:H83*$F$89:$F$100)/$F$101</f>
        <v>-1.910515641013761E-2</v>
      </c>
      <c r="I84" s="485">
        <f>+SUMPRODUCT(I72:I83*$F$89:$F$100)/$F$101</f>
        <v>-1.7444640769123849E-2</v>
      </c>
      <c r="J84" s="485">
        <f>+SUMPRODUCT(J72:J83*$F$89:$F$100)/$F$101</f>
        <v>-1.5950176692211465E-2</v>
      </c>
      <c r="K84" s="485">
        <f>+SUMPRODUCT(K72:K83*$F$89:$F$100)/$F$101</f>
        <v>-1.4605159022990317E-2</v>
      </c>
    </row>
    <row r="85" spans="1:66">
      <c r="A85" s="4" t="s">
        <v>376</v>
      </c>
      <c r="B85" s="473"/>
      <c r="C85" s="473"/>
      <c r="D85" s="473"/>
      <c r="E85" s="473"/>
      <c r="F85" s="347"/>
      <c r="H85" s="473">
        <f>+LN(Global!C57/Global!B57)/10</f>
        <v>-1.5609138620053814E-2</v>
      </c>
      <c r="I85" s="473">
        <f>+LN(Global!D57/Global!C57)/10</f>
        <v>-1.651971698504278E-2</v>
      </c>
      <c r="J85" s="473">
        <f>+LN(Global!E57/Global!D57)/10</f>
        <v>-1.5513125535530478E-2</v>
      </c>
      <c r="K85" s="473">
        <f>+LN(Global!F57/Global!E57)/10</f>
        <v>-1.4405216379205634E-2</v>
      </c>
      <c r="L85" s="473">
        <f>+LN(Global!G57/Global!F57)/10</f>
        <v>-1.3351004792157357E-2</v>
      </c>
      <c r="M85" s="473">
        <f>+LN(Global!H57/Global!G57)/10</f>
        <v>-1.2274455474377659E-2</v>
      </c>
      <c r="N85" s="473"/>
      <c r="O85" s="473"/>
      <c r="P85" s="473"/>
      <c r="Q85" s="473"/>
      <c r="R85" s="473"/>
      <c r="S85" s="473"/>
      <c r="T85" s="473"/>
      <c r="U85" s="473">
        <v>-6.9236180059254896E-3</v>
      </c>
      <c r="V85" s="473">
        <v>-6.4812562053329402E-3</v>
      </c>
      <c r="W85" s="473">
        <v>-6.0831305847996401E-3</v>
      </c>
      <c r="X85" s="473">
        <v>-5.7248175263196798E-3</v>
      </c>
      <c r="Y85" s="473">
        <v>-5.4023357736877097E-3</v>
      </c>
      <c r="Z85" s="473">
        <v>-5.1121021963189397E-3</v>
      </c>
      <c r="AA85" s="473">
        <v>-4.8508919766870502E-3</v>
      </c>
      <c r="AB85" s="473">
        <v>-4.6158027790183399E-3</v>
      </c>
      <c r="AC85" s="473">
        <v>-4.4042225011165096E-3</v>
      </c>
      <c r="AD85" s="473">
        <v>-4.2138002510048603E-3</v>
      </c>
      <c r="AE85" s="473">
        <v>-4.0424202259043704E-3</v>
      </c>
      <c r="AF85" s="473">
        <v>-3.8881782033139299E-3</v>
      </c>
      <c r="AG85" s="473">
        <v>-3.74936038298254E-3</v>
      </c>
      <c r="AH85" s="473">
        <v>-3.62442434468429E-3</v>
      </c>
      <c r="AI85" s="473">
        <v>-3.5119819102158601E-3</v>
      </c>
      <c r="AJ85" s="473">
        <v>-3.4107837191942698E-3</v>
      </c>
      <c r="AK85" s="473">
        <v>-3.31970534727484E-3</v>
      </c>
      <c r="AL85" s="473">
        <v>-3.23773481254736E-3</v>
      </c>
      <c r="AM85" s="473">
        <v>-3.1639613312926199E-3</v>
      </c>
      <c r="AN85" s="473">
        <v>-3.0975651981633599E-3</v>
      </c>
      <c r="AO85" s="473">
        <v>-3.0378086783470299E-3</v>
      </c>
      <c r="AP85" s="473">
        <v>-2.9840278105123198E-3</v>
      </c>
      <c r="AQ85" s="473">
        <v>-2.9356250294610901E-3</v>
      </c>
      <c r="AR85" s="473">
        <v>-2.89206252651498E-3</v>
      </c>
      <c r="AS85" s="473">
        <v>-2.85285627386348E-3</v>
      </c>
      <c r="AT85" s="473">
        <v>-2.8175706464771402E-3</v>
      </c>
      <c r="AU85" s="473">
        <v>-2.78581358182942E-3</v>
      </c>
      <c r="AV85" s="473">
        <v>-2.7572322236464799E-3</v>
      </c>
      <c r="AW85" s="473">
        <v>-2.7315090012818301E-3</v>
      </c>
      <c r="AX85" s="473">
        <v>-2.7083581011536498E-3</v>
      </c>
      <c r="AY85" s="473">
        <v>-2.6875222910382802E-3</v>
      </c>
      <c r="AZ85" s="473">
        <v>-2.6687700619344502E-3</v>
      </c>
      <c r="BA85" s="473">
        <v>-2.6518930557410101E-3</v>
      </c>
      <c r="BB85" s="473">
        <v>-2.6367037501669102E-3</v>
      </c>
      <c r="BC85" s="473">
        <v>-2.6230333751502198E-3</v>
      </c>
      <c r="BD85" s="473">
        <v>-2.6107300376352E-3</v>
      </c>
      <c r="BE85" s="473">
        <v>-2.5996570338716802E-3</v>
      </c>
      <c r="BF85" s="473">
        <v>-2.5896913304845099E-3</v>
      </c>
      <c r="BG85" s="473">
        <v>-2.5807221974360598E-3</v>
      </c>
      <c r="BH85" s="473">
        <v>-2.5726499776924502E-3</v>
      </c>
      <c r="BI85" s="473">
        <v>-2.5653849799232098E-3</v>
      </c>
      <c r="BJ85" s="473">
        <v>-2.5588464819308902E-3</v>
      </c>
      <c r="BK85" s="473">
        <v>-2.5529618337378E-3</v>
      </c>
      <c r="BL85" s="473">
        <v>-2.5476656503640202E-3</v>
      </c>
      <c r="BM85" s="473">
        <v>-2.5428990853276199E-3</v>
      </c>
      <c r="BN85" s="473">
        <v>-2.5386091767948499E-3</v>
      </c>
    </row>
    <row r="86" spans="1:66" ht="17.5">
      <c r="A86" s="458" t="s">
        <v>377</v>
      </c>
      <c r="B86" s="4"/>
    </row>
    <row r="87" spans="1:66">
      <c r="D87" s="4" t="s">
        <v>378</v>
      </c>
      <c r="E87" s="4" t="s">
        <v>378</v>
      </c>
      <c r="H87" s="4"/>
      <c r="K87" s="4" t="s">
        <v>379</v>
      </c>
    </row>
    <row r="88" spans="1:66" ht="49.5" customHeight="1">
      <c r="C88" s="486">
        <v>40161</v>
      </c>
      <c r="D88" s="444" t="s">
        <v>380</v>
      </c>
      <c r="E88" s="444" t="s">
        <v>381</v>
      </c>
      <c r="F88" s="487" t="s">
        <v>382</v>
      </c>
      <c r="G88" s="488" t="s">
        <v>383</v>
      </c>
      <c r="H88" s="4" t="s">
        <v>384</v>
      </c>
      <c r="I88" s="444" t="s">
        <v>385</v>
      </c>
      <c r="J88" s="4" t="s">
        <v>386</v>
      </c>
      <c r="K88" s="444" t="s">
        <v>385</v>
      </c>
      <c r="L88" s="4" t="s">
        <v>386</v>
      </c>
      <c r="M88" s="444" t="s">
        <v>387</v>
      </c>
    </row>
    <row r="89" spans="1:66">
      <c r="A89" s="346" t="s">
        <v>180</v>
      </c>
      <c r="C89" s="489">
        <v>1661.42935079105</v>
      </c>
      <c r="D89" s="490">
        <v>1593.086</v>
      </c>
      <c r="E89" s="491">
        <f>+D89+15</f>
        <v>1608.086</v>
      </c>
      <c r="F89" s="492">
        <v>1662.13345509801</v>
      </c>
      <c r="G89" s="418">
        <v>0.90306386026242103</v>
      </c>
      <c r="H89" s="493">
        <f>+F89/C89</f>
        <v>1.0004237943109797</v>
      </c>
      <c r="I89" s="499">
        <f>+B413</f>
        <v>1.6614140194193694</v>
      </c>
      <c r="J89" s="499">
        <f t="shared" ref="J89:J100" si="47">+C413</f>
        <v>1.6230895636787734</v>
      </c>
      <c r="K89" s="347">
        <v>1.6614140194193701</v>
      </c>
      <c r="L89" s="347">
        <v>1.62210184341095</v>
      </c>
      <c r="M89" s="346">
        <f>+AP398/1000000</f>
        <v>1.62210184341095</v>
      </c>
      <c r="N89" s="418">
        <f>+M89/J89</f>
        <v>0.99939145670705642</v>
      </c>
    </row>
    <row r="90" spans="1:66">
      <c r="A90" s="346" t="s">
        <v>181</v>
      </c>
      <c r="C90" s="489">
        <v>1243.7387740886199</v>
      </c>
      <c r="D90" s="490">
        <v>1088.162</v>
      </c>
      <c r="E90" s="491">
        <f>+D90*$E$102</f>
        <v>1135.4970470000001</v>
      </c>
      <c r="F90" s="492">
        <v>1146.05061916605</v>
      </c>
      <c r="G90" s="418">
        <v>0.77147184602836605</v>
      </c>
      <c r="H90" s="493">
        <f t="shared" ref="H90:H101" si="48">+F90/C90</f>
        <v>0.92145605093468808</v>
      </c>
      <c r="I90" s="499">
        <f t="shared" ref="I90:I100" si="49">+B414</f>
        <v>1.145662534207345</v>
      </c>
      <c r="J90" s="499">
        <f t="shared" si="47"/>
        <v>0.99377439380320731</v>
      </c>
      <c r="K90" s="347">
        <v>1.1456625342073501</v>
      </c>
      <c r="L90" s="347">
        <v>0.99299304948702405</v>
      </c>
      <c r="M90" s="346">
        <f t="shared" ref="M90:M100" si="50">+AP399/1000000</f>
        <v>0.98966237309197891</v>
      </c>
      <c r="N90" s="418">
        <f t="shared" ref="N90:N100" si="51">+M90/J90</f>
        <v>0.99586221909432426</v>
      </c>
    </row>
    <row r="91" spans="1:66">
      <c r="A91" s="346" t="s">
        <v>182</v>
      </c>
      <c r="C91" s="489">
        <v>354.59699999999998</v>
      </c>
      <c r="D91" s="490">
        <v>354.59699999999998</v>
      </c>
      <c r="E91" s="491">
        <f>+D91+10</f>
        <v>364.59699999999998</v>
      </c>
      <c r="F91" s="492">
        <v>369.96592574248302</v>
      </c>
      <c r="G91" s="418">
        <v>1.07583592629763</v>
      </c>
      <c r="H91" s="493">
        <f t="shared" si="48"/>
        <v>1.04334195084133</v>
      </c>
      <c r="I91" s="499">
        <f t="shared" si="49"/>
        <v>0.36984064487913115</v>
      </c>
      <c r="J91" s="499">
        <f t="shared" si="47"/>
        <v>0.38197401254589819</v>
      </c>
      <c r="K91" s="347">
        <v>0.36984064487913099</v>
      </c>
      <c r="L91" s="347">
        <v>0.38187440790214799</v>
      </c>
      <c r="M91" s="346">
        <f t="shared" si="50"/>
        <v>0.38187440790214805</v>
      </c>
      <c r="N91" s="418">
        <f t="shared" si="51"/>
        <v>0.99973923711959811</v>
      </c>
    </row>
    <row r="92" spans="1:66">
      <c r="A92" s="346" t="s">
        <v>183</v>
      </c>
      <c r="C92" s="489">
        <v>413.322</v>
      </c>
      <c r="D92" s="490">
        <v>413.322</v>
      </c>
      <c r="E92" s="491">
        <f>+D92*$E$102</f>
        <v>431.30150700000002</v>
      </c>
      <c r="F92" s="492">
        <v>431.23618180564</v>
      </c>
      <c r="G92" s="418">
        <v>0.88158498507118299</v>
      </c>
      <c r="H92" s="493">
        <f t="shared" si="48"/>
        <v>1.0433419508413295</v>
      </c>
      <c r="I92" s="499">
        <f t="shared" si="49"/>
        <v>0.43100236821563392</v>
      </c>
      <c r="J92" s="499">
        <f t="shared" si="47"/>
        <v>0.42305073907611485</v>
      </c>
      <c r="K92" s="347">
        <v>0.43100236821563398</v>
      </c>
      <c r="L92" s="347">
        <v>0.42281210034219602</v>
      </c>
      <c r="M92" s="346">
        <f t="shared" si="50"/>
        <v>0.42281210034219602</v>
      </c>
      <c r="N92" s="418">
        <f t="shared" si="51"/>
        <v>0.99943590989950759</v>
      </c>
    </row>
    <row r="93" spans="1:66">
      <c r="A93" s="346" t="s">
        <v>184</v>
      </c>
      <c r="C93" s="489">
        <v>328.83015059025701</v>
      </c>
      <c r="D93" s="490">
        <v>234.435</v>
      </c>
      <c r="E93" s="491">
        <f>+D93*$E$102</f>
        <v>244.63292250000003</v>
      </c>
      <c r="F93" s="492">
        <v>256.66629327477</v>
      </c>
      <c r="G93" s="418">
        <v>0.85396887473990701</v>
      </c>
      <c r="H93" s="493">
        <f t="shared" si="48"/>
        <v>0.78054367220903753</v>
      </c>
      <c r="I93" s="499">
        <f t="shared" si="49"/>
        <v>0.25652713039837849</v>
      </c>
      <c r="J93" s="499">
        <f t="shared" si="47"/>
        <v>0.23333916590858106</v>
      </c>
      <c r="K93" s="347">
        <v>0.25652713039837899</v>
      </c>
      <c r="L93" s="347">
        <v>0.23330376106716799</v>
      </c>
      <c r="M93" s="346">
        <f t="shared" si="50"/>
        <v>0.23330376106716799</v>
      </c>
      <c r="N93" s="418">
        <f t="shared" si="51"/>
        <v>0.99984826875816069</v>
      </c>
    </row>
    <row r="94" spans="1:66">
      <c r="A94" s="346" t="s">
        <v>185</v>
      </c>
      <c r="C94" s="489">
        <v>1534.2439999999999</v>
      </c>
      <c r="D94" s="490">
        <v>1534.2439999999999</v>
      </c>
      <c r="E94" s="491">
        <f>+D94+163</f>
        <v>1697.2439999999999</v>
      </c>
      <c r="F94" s="492">
        <v>1600.7411280266001</v>
      </c>
      <c r="G94" s="418">
        <v>1.01736700648836</v>
      </c>
      <c r="H94" s="493">
        <f t="shared" si="48"/>
        <v>1.0433419508413266</v>
      </c>
      <c r="I94" s="499">
        <f t="shared" si="49"/>
        <v>1.5999444497034141</v>
      </c>
      <c r="J94" s="499">
        <f t="shared" si="47"/>
        <v>2.8420864715293779</v>
      </c>
      <c r="K94" s="347">
        <v>1.5999444497034201</v>
      </c>
      <c r="L94" s="347">
        <v>2.8424140207481301</v>
      </c>
      <c r="M94" s="346">
        <f t="shared" si="50"/>
        <v>2.8424140207481301</v>
      </c>
      <c r="N94" s="418">
        <f t="shared" si="51"/>
        <v>1.0001152495612056</v>
      </c>
    </row>
    <row r="95" spans="1:66">
      <c r="A95" s="346" t="s">
        <v>186</v>
      </c>
      <c r="C95" s="489">
        <v>388.32100000000003</v>
      </c>
      <c r="D95" s="490">
        <v>388.32100000000003</v>
      </c>
      <c r="E95" s="491">
        <f>+D95+22</f>
        <v>410.32100000000003</v>
      </c>
      <c r="F95" s="492">
        <v>405.15158969265599</v>
      </c>
      <c r="G95" s="418">
        <v>1.18064153348724</v>
      </c>
      <c r="H95" s="493">
        <f t="shared" si="48"/>
        <v>1.0433419508413295</v>
      </c>
      <c r="I95" s="499">
        <f t="shared" si="49"/>
        <v>0.40499472440009932</v>
      </c>
      <c r="J95" s="499">
        <f t="shared" si="47"/>
        <v>0.72268116278292938</v>
      </c>
      <c r="K95" s="347">
        <v>0.40499472440009898</v>
      </c>
      <c r="L95" s="347">
        <v>0.72298207324102204</v>
      </c>
      <c r="M95" s="346">
        <f t="shared" si="50"/>
        <v>0.72298207324102193</v>
      </c>
      <c r="N95" s="418">
        <f t="shared" si="51"/>
        <v>1.0004163806580122</v>
      </c>
    </row>
    <row r="96" spans="1:66">
      <c r="A96" s="346" t="s">
        <v>187</v>
      </c>
      <c r="C96" s="489">
        <v>406.81332865410201</v>
      </c>
      <c r="D96" s="490">
        <v>549.45699999999999</v>
      </c>
      <c r="E96" s="491">
        <f>+D96*$E$102</f>
        <v>573.35837950000007</v>
      </c>
      <c r="F96" s="492">
        <v>589.67496043455196</v>
      </c>
      <c r="G96" s="418">
        <v>0.98546507073685397</v>
      </c>
      <c r="H96" s="493">
        <f t="shared" si="48"/>
        <v>1.4494976415483434</v>
      </c>
      <c r="I96" s="499">
        <f t="shared" si="49"/>
        <v>0.58943423723936161</v>
      </c>
      <c r="J96" s="499">
        <f t="shared" si="47"/>
        <v>0.80698509993939982</v>
      </c>
      <c r="K96" s="347">
        <v>0.58943423723936095</v>
      </c>
      <c r="L96" s="347">
        <v>0.80627490940003699</v>
      </c>
      <c r="M96" s="346">
        <f t="shared" si="50"/>
        <v>0.80627490940003699</v>
      </c>
      <c r="N96" s="418">
        <f t="shared" si="51"/>
        <v>0.99911994590802711</v>
      </c>
    </row>
    <row r="97" spans="1:30">
      <c r="A97" s="346" t="s">
        <v>188</v>
      </c>
      <c r="C97" s="489">
        <v>297.59467031800801</v>
      </c>
      <c r="D97" s="490">
        <v>183.32499999999999</v>
      </c>
      <c r="E97" s="491">
        <f>+D97*$E$102</f>
        <v>191.29963750000002</v>
      </c>
      <c r="F97" s="492">
        <v>191.37708401697299</v>
      </c>
      <c r="G97" s="418">
        <v>0.84200862464734405</v>
      </c>
      <c r="H97" s="493">
        <f t="shared" si="48"/>
        <v>0.64307967549441825</v>
      </c>
      <c r="I97" s="499">
        <f t="shared" si="49"/>
        <v>0.19130298725162215</v>
      </c>
      <c r="J97" s="499">
        <f t="shared" si="47"/>
        <v>0.24390148283972463</v>
      </c>
      <c r="K97" s="347">
        <v>0.19130298725162201</v>
      </c>
      <c r="L97" s="347">
        <v>0.243782864211706</v>
      </c>
      <c r="M97" s="346">
        <f t="shared" si="50"/>
        <v>0.243782864211706</v>
      </c>
      <c r="N97" s="418">
        <f t="shared" si="51"/>
        <v>0.99951366171850387</v>
      </c>
    </row>
    <row r="98" spans="1:30">
      <c r="A98" s="346" t="s">
        <v>189</v>
      </c>
      <c r="C98" s="489">
        <v>425.06953485532802</v>
      </c>
      <c r="D98" s="490">
        <v>393.85</v>
      </c>
      <c r="E98" s="491">
        <f>+D98*$E$102</f>
        <v>410.98247500000008</v>
      </c>
      <c r="F98" s="492">
        <v>412.27239850714801</v>
      </c>
      <c r="G98" s="418">
        <v>0.96159589602461204</v>
      </c>
      <c r="H98" s="493">
        <f t="shared" si="48"/>
        <v>0.96989401662827823</v>
      </c>
      <c r="I98" s="499">
        <f t="shared" si="49"/>
        <v>0.41212692374686294</v>
      </c>
      <c r="J98" s="499">
        <f t="shared" si="47"/>
        <v>0.53274364690744613</v>
      </c>
      <c r="K98" s="347">
        <v>0.41212692374686299</v>
      </c>
      <c r="L98" s="347">
        <v>0.53245637372195798</v>
      </c>
      <c r="M98" s="346">
        <f t="shared" si="50"/>
        <v>0.53245637372195798</v>
      </c>
      <c r="N98" s="418">
        <f t="shared" si="51"/>
        <v>0.99946076656726779</v>
      </c>
    </row>
    <row r="99" spans="1:30">
      <c r="A99" s="346" t="s">
        <v>190</v>
      </c>
      <c r="C99" s="489">
        <v>585.75021477262601</v>
      </c>
      <c r="D99" s="490">
        <v>519.27</v>
      </c>
      <c r="E99" s="491">
        <f>+D99*$E$102</f>
        <v>541.85824500000001</v>
      </c>
      <c r="F99" s="492">
        <v>541.778261497279</v>
      </c>
      <c r="G99" s="418">
        <v>0.955859225227642</v>
      </c>
      <c r="H99" s="493">
        <f t="shared" si="48"/>
        <v>0.92493053836537498</v>
      </c>
      <c r="I99" s="499">
        <f t="shared" si="49"/>
        <v>0.54156849752830372</v>
      </c>
      <c r="J99" s="499">
        <f t="shared" si="47"/>
        <v>0.56942681429125552</v>
      </c>
      <c r="K99" s="347">
        <v>0.54156849752830305</v>
      </c>
      <c r="L99" s="347">
        <v>0.56885594567984399</v>
      </c>
      <c r="M99" s="346">
        <f t="shared" si="50"/>
        <v>0.56885594567984399</v>
      </c>
      <c r="N99" s="418">
        <f t="shared" si="51"/>
        <v>0.99899746798520184</v>
      </c>
    </row>
    <row r="100" spans="1:30">
      <c r="A100" s="346" t="s">
        <v>256</v>
      </c>
      <c r="C100" s="489">
        <v>331.62575941174902</v>
      </c>
      <c r="D100" s="490">
        <v>347.15899999999999</v>
      </c>
      <c r="E100" s="491">
        <f>+D100*$E$102</f>
        <v>362.26041650000002</v>
      </c>
      <c r="F100" s="492">
        <v>363.952102737833</v>
      </c>
      <c r="G100" s="418">
        <v>1.3139915621485501</v>
      </c>
      <c r="H100" s="493">
        <f t="shared" si="48"/>
        <v>1.0974783846207417</v>
      </c>
      <c r="I100" s="499">
        <f t="shared" si="49"/>
        <v>0.36381783863801498</v>
      </c>
      <c r="J100" s="499">
        <f t="shared" si="47"/>
        <v>0.63050158117884292</v>
      </c>
      <c r="K100" s="347">
        <v>0.36381783863801498</v>
      </c>
      <c r="L100" s="347">
        <v>0.63087696868783005</v>
      </c>
      <c r="M100" s="346">
        <f t="shared" si="50"/>
        <v>0.63087696868783005</v>
      </c>
      <c r="N100" s="418">
        <f t="shared" si="51"/>
        <v>1.0005953791714293</v>
      </c>
    </row>
    <row r="101" spans="1:30">
      <c r="A101" s="346" t="s">
        <v>353</v>
      </c>
      <c r="C101" s="489">
        <v>7971.3357834817398</v>
      </c>
      <c r="D101" s="489">
        <f>SUM(D89:D100)</f>
        <v>7599.228000000001</v>
      </c>
      <c r="E101" s="489">
        <f>SUM(E89:E100)</f>
        <v>7971.4386300000006</v>
      </c>
      <c r="F101" s="492">
        <f>SUM(F89:F100)</f>
        <v>7970.9999999999936</v>
      </c>
      <c r="H101" s="493">
        <f t="shared" si="48"/>
        <v>0.99995787613382914</v>
      </c>
      <c r="I101" s="499">
        <f>SUM(I89:I100)</f>
        <v>7.9676363556275369</v>
      </c>
      <c r="J101" s="499">
        <f>SUM(J89:J100)</f>
        <v>10.003554134481551</v>
      </c>
      <c r="K101" s="347">
        <v>7.9676363556275396</v>
      </c>
      <c r="L101" s="347">
        <v>10.0007283179</v>
      </c>
      <c r="M101" s="346">
        <f>SUM(M89:M100)</f>
        <v>9.9973976415049677</v>
      </c>
    </row>
    <row r="102" spans="1:30">
      <c r="E102" s="494">
        <v>1.0435000000000001</v>
      </c>
      <c r="F102" s="4" t="s">
        <v>388</v>
      </c>
    </row>
    <row r="103" spans="1:30">
      <c r="D103" s="494"/>
      <c r="E103">
        <v>7971000</v>
      </c>
      <c r="F103" s="4" t="s">
        <v>389</v>
      </c>
    </row>
    <row r="104" spans="1:30">
      <c r="E104">
        <f>+(E101/E103-1)^2</f>
        <v>0.99800089005360482</v>
      </c>
    </row>
    <row r="105" spans="1:30" ht="17.5">
      <c r="A105" s="458" t="s">
        <v>390</v>
      </c>
      <c r="B105" t="s">
        <v>391</v>
      </c>
    </row>
    <row r="106" spans="1:30">
      <c r="A106" t="s">
        <v>392</v>
      </c>
      <c r="B106" s="477" t="s">
        <v>393</v>
      </c>
      <c r="C106" t="s">
        <v>394</v>
      </c>
      <c r="D106" t="s">
        <v>395</v>
      </c>
      <c r="E106" t="s">
        <v>396</v>
      </c>
      <c r="F106" s="477" t="s">
        <v>397</v>
      </c>
      <c r="G106" t="s">
        <v>398</v>
      </c>
      <c r="H106" s="347" t="s">
        <v>399</v>
      </c>
      <c r="I106" s="347" t="s">
        <v>400</v>
      </c>
      <c r="J106" t="s">
        <v>401</v>
      </c>
      <c r="K106" t="s">
        <v>396</v>
      </c>
      <c r="L106" t="s">
        <v>402</v>
      </c>
      <c r="M106" t="s">
        <v>403</v>
      </c>
      <c r="P106" s="477"/>
      <c r="Q106" s="477"/>
      <c r="R106" s="477"/>
      <c r="S106" s="477"/>
      <c r="AB106">
        <v>4</v>
      </c>
      <c r="AC106" s="4" t="s">
        <v>404</v>
      </c>
    </row>
    <row r="107" spans="1:30">
      <c r="B107" s="477"/>
      <c r="F107" s="477"/>
      <c r="H107" s="347"/>
      <c r="I107" s="347"/>
      <c r="L107" t="s">
        <v>405</v>
      </c>
      <c r="M107">
        <v>0</v>
      </c>
      <c r="N107" t="s">
        <v>406</v>
      </c>
      <c r="O107" t="s">
        <v>407</v>
      </c>
      <c r="P107" s="477" t="s">
        <v>408</v>
      </c>
      <c r="Q107" s="477" t="s">
        <v>409</v>
      </c>
      <c r="R107" s="477" t="s">
        <v>410</v>
      </c>
      <c r="S107" s="477" t="s">
        <v>411</v>
      </c>
      <c r="T107" s="477" t="s">
        <v>412</v>
      </c>
      <c r="U107" s="477" t="s">
        <v>413</v>
      </c>
      <c r="V107" s="477" t="s">
        <v>414</v>
      </c>
      <c r="W107" s="477" t="s">
        <v>415</v>
      </c>
      <c r="X107" s="477" t="s">
        <v>416</v>
      </c>
      <c r="Y107" s="477" t="s">
        <v>417</v>
      </c>
      <c r="Z107" s="477" t="s">
        <v>418</v>
      </c>
      <c r="AA107" s="477" t="s">
        <v>419</v>
      </c>
      <c r="AB107" s="477" t="s">
        <v>420</v>
      </c>
    </row>
    <row r="108" spans="1:30" s="457" customFormat="1">
      <c r="A108" s="457" t="s">
        <v>180</v>
      </c>
      <c r="B108" s="495">
        <v>12.397900201983999</v>
      </c>
      <c r="C108" s="494">
        <f>+A21</f>
        <v>296.842578</v>
      </c>
      <c r="D108" s="494">
        <f>+Parameters!F36</f>
        <v>0.1</v>
      </c>
      <c r="E108" s="494">
        <f>+Parameters!F35</f>
        <v>0.3</v>
      </c>
      <c r="F108" s="467">
        <f>+B108*1000/C108</f>
        <v>41.765909343315293</v>
      </c>
      <c r="G108" s="496">
        <f>+$G$121</f>
        <v>6.2765473111546344E-2</v>
      </c>
      <c r="H108" s="426">
        <v>0</v>
      </c>
      <c r="I108" s="467">
        <f>+G108+H108</f>
        <v>6.2765473111546344E-2</v>
      </c>
      <c r="J108" s="500">
        <f>+J$121</f>
        <v>1.4999999999999999E-2</v>
      </c>
      <c r="K108" s="500">
        <f>+K$121</f>
        <v>1.5</v>
      </c>
      <c r="L108" s="426">
        <v>1.0677855874171501E-2</v>
      </c>
      <c r="M108" s="501">
        <f t="shared" ref="M108:M119" si="52">+G4</f>
        <v>1.50931834038037E-2</v>
      </c>
      <c r="N108" s="467">
        <f>+I108</f>
        <v>6.2765473111546344E-2</v>
      </c>
      <c r="O108" s="467">
        <f>+N108+D108</f>
        <v>0.16276547311154635</v>
      </c>
      <c r="P108" s="346">
        <f>+F108*E108/O108</f>
        <v>76.980532562994426</v>
      </c>
      <c r="Q108" s="346">
        <f>+F108*(P108^-E108)</f>
        <v>11.347695356481594</v>
      </c>
      <c r="R108" s="346">
        <f>Q108*P108^E108</f>
        <v>41.765909343315293</v>
      </c>
      <c r="S108" s="346">
        <f>P108*C108/1000</f>
        <v>22.851099741812213</v>
      </c>
      <c r="T108" s="411">
        <f>+S108/B108*(L108+M108+D108)</f>
        <v>0.23181397787929234</v>
      </c>
      <c r="U108" s="347">
        <f>Q108*P108^0.3*C108/1000</f>
        <v>12.397900201983999</v>
      </c>
      <c r="V108" s="499">
        <f>+B108</f>
        <v>12.397900201983999</v>
      </c>
      <c r="W108" s="499">
        <f>+Q108*P108^E108</f>
        <v>41.765909343315293</v>
      </c>
      <c r="X108" s="499">
        <f>+B108/C108*1000</f>
        <v>41.765909343315293</v>
      </c>
      <c r="Y108" s="507">
        <f>+F21</f>
        <v>8.8134300981983008E-3</v>
      </c>
      <c r="Z108" s="508">
        <v>1.2964282471383299E-2</v>
      </c>
      <c r="AA108" s="467">
        <f>+AVERAGE(Controls!C28:D28)-Controls!B28</f>
        <v>2.4093577358361512E-2</v>
      </c>
      <c r="AB108" s="496">
        <f>+(1+AA108*$AB$106)</f>
        <v>1.0963743094334459</v>
      </c>
      <c r="AC108" s="467">
        <f>+S108*AD108</f>
        <v>22.851099741812213</v>
      </c>
      <c r="AD108" s="467">
        <v>1</v>
      </c>
    </row>
    <row r="109" spans="1:30" s="457" customFormat="1">
      <c r="A109" s="457" t="s">
        <v>351</v>
      </c>
      <c r="B109" s="495">
        <v>13.0310574778273</v>
      </c>
      <c r="C109" s="494">
        <f t="shared" ref="C109:C119" si="53">+A22</f>
        <v>490.08019258719202</v>
      </c>
      <c r="D109" s="494">
        <f>+Parameters!G36</f>
        <v>0.1</v>
      </c>
      <c r="E109" s="494">
        <f>+Parameters!G35</f>
        <v>0.3</v>
      </c>
      <c r="F109" s="467">
        <f>+B109*1000/C109</f>
        <v>26.589643235803486</v>
      </c>
      <c r="G109" s="496">
        <f t="shared" ref="G109:G119" si="54">+$G$121</f>
        <v>6.2765473111546344E-2</v>
      </c>
      <c r="H109" s="426">
        <v>5.0000000000000001E-3</v>
      </c>
      <c r="I109" s="467">
        <f t="shared" ref="I109:I119" si="55">+G109+H109</f>
        <v>6.7765473111546348E-2</v>
      </c>
      <c r="J109" s="500">
        <f t="shared" ref="J109:K119" si="56">+J$121</f>
        <v>1.4999999999999999E-2</v>
      </c>
      <c r="K109" s="500">
        <f t="shared" si="56"/>
        <v>1.5</v>
      </c>
      <c r="L109" s="426">
        <v>5.0338365369177497E-3</v>
      </c>
      <c r="M109" s="501">
        <f t="shared" si="52"/>
        <v>1.6299541439382663E-2</v>
      </c>
      <c r="N109" s="467">
        <f t="shared" ref="N109:N119" si="57">+I109</f>
        <v>6.7765473111546348E-2</v>
      </c>
      <c r="O109" s="467">
        <f t="shared" ref="O109:O119" si="58">+N109+D109</f>
        <v>0.16776547311154635</v>
      </c>
      <c r="P109" s="346">
        <f t="shared" ref="P109:P119" si="59">+F109*E109/O109</f>
        <v>47.54788230732823</v>
      </c>
      <c r="Q109" s="346">
        <f t="shared" ref="Q109:Q119" si="60">+F109*(P109^-E109)</f>
        <v>8.3478215480070386</v>
      </c>
      <c r="R109" s="346">
        <f t="shared" ref="R109:R119" si="61">Q109*P109^E109</f>
        <v>26.589643235803489</v>
      </c>
      <c r="S109" s="346">
        <f t="shared" ref="S109:S119" si="62">P109*C109/1000</f>
        <v>23.302275318288558</v>
      </c>
      <c r="T109" s="411">
        <f t="shared" ref="T109:T119" si="63">+S109/B109*(L109+M109+D109)</f>
        <v>0.21696963456055077</v>
      </c>
      <c r="U109" s="347">
        <f t="shared" ref="U109:U119" si="64">Q109*P109^0.3*C109/1000</f>
        <v>13.031057477827302</v>
      </c>
      <c r="V109" s="499">
        <f t="shared" ref="V109:V119" si="65">+B109</f>
        <v>13.0310574778273</v>
      </c>
      <c r="W109" s="499">
        <f t="shared" ref="W109:W119" si="66">+Q109*P109^E109</f>
        <v>26.589643235803489</v>
      </c>
      <c r="X109" s="499">
        <f t="shared" ref="X109:X119" si="67">+B109/C109*1000</f>
        <v>26.589643235803486</v>
      </c>
      <c r="Y109" s="507">
        <f t="shared" ref="Y109:Y119" si="68">+F22</f>
        <v>9.19316418582042E-3</v>
      </c>
      <c r="Z109" s="508">
        <v>1.41219932876613E-2</v>
      </c>
      <c r="AA109" s="467">
        <f>+AVERAGE(Controls!C29:D29)-Controls!B29</f>
        <v>2.3221665897729477E-2</v>
      </c>
      <c r="AB109" s="496">
        <f t="shared" ref="AB109:AB119" si="69">+(1+AA109*$AB$106)</f>
        <v>1.0928866635909178</v>
      </c>
      <c r="AC109" s="467">
        <f t="shared" ref="AC109:AC119" si="70">+S109*AD109</f>
        <v>23.302275318288558</v>
      </c>
      <c r="AD109" s="467">
        <v>1</v>
      </c>
    </row>
    <row r="110" spans="1:30" s="457" customFormat="1">
      <c r="A110" s="457" t="s">
        <v>182</v>
      </c>
      <c r="B110" s="495">
        <v>3.8702837853585201</v>
      </c>
      <c r="C110" s="494">
        <f t="shared" si="53"/>
        <v>127.773</v>
      </c>
      <c r="D110" s="494">
        <f>+Parameters!H36</f>
        <v>0.1</v>
      </c>
      <c r="E110" s="494">
        <f>+Parameters!H35</f>
        <v>0.3</v>
      </c>
      <c r="F110" s="467">
        <f t="shared" ref="F110:F119" si="71">+B110*1000/C110</f>
        <v>30.290310044833575</v>
      </c>
      <c r="G110" s="496">
        <f t="shared" si="54"/>
        <v>6.2765473111546344E-2</v>
      </c>
      <c r="H110" s="426">
        <v>0</v>
      </c>
      <c r="I110" s="467">
        <f t="shared" si="55"/>
        <v>6.2765473111546344E-2</v>
      </c>
      <c r="J110" s="500">
        <f t="shared" si="56"/>
        <v>1.4999999999999999E-2</v>
      </c>
      <c r="K110" s="500">
        <f t="shared" si="56"/>
        <v>1.5</v>
      </c>
      <c r="L110" s="426">
        <v>1.66387364375123E-3</v>
      </c>
      <c r="M110" s="501">
        <f t="shared" si="52"/>
        <v>1.3784143099648215E-2</v>
      </c>
      <c r="N110" s="467">
        <f t="shared" si="57"/>
        <v>6.2765473111546344E-2</v>
      </c>
      <c r="O110" s="467">
        <f t="shared" si="58"/>
        <v>0.16276547311154635</v>
      </c>
      <c r="P110" s="346">
        <f t="shared" si="59"/>
        <v>55.829365035068037</v>
      </c>
      <c r="Q110" s="346">
        <f t="shared" si="60"/>
        <v>9.062435156822831</v>
      </c>
      <c r="R110" s="346">
        <f t="shared" si="61"/>
        <v>30.290310044833575</v>
      </c>
      <c r="S110" s="346">
        <f t="shared" si="62"/>
        <v>7.1334854586257483</v>
      </c>
      <c r="T110" s="411">
        <f t="shared" si="63"/>
        <v>0.21278717384542731</v>
      </c>
      <c r="U110" s="347">
        <f t="shared" si="64"/>
        <v>3.8702837853585201</v>
      </c>
      <c r="V110" s="499">
        <f t="shared" si="65"/>
        <v>3.8702837853585201</v>
      </c>
      <c r="W110" s="499">
        <f t="shared" si="66"/>
        <v>30.290310044833575</v>
      </c>
      <c r="X110" s="499">
        <f t="shared" si="67"/>
        <v>30.290310044833575</v>
      </c>
      <c r="Y110" s="507">
        <f t="shared" si="68"/>
        <v>1.20905353368121E-2</v>
      </c>
      <c r="Z110" s="508">
        <v>1.2426122762250601E-2</v>
      </c>
      <c r="AA110" s="467">
        <f>+AVERAGE(Controls!C30:D30)-Controls!B30</f>
        <v>2.6644487265768013E-2</v>
      </c>
      <c r="AB110" s="496">
        <f t="shared" si="69"/>
        <v>1.1065779490630721</v>
      </c>
      <c r="AC110" s="467">
        <f t="shared" si="70"/>
        <v>7.1334854586257483</v>
      </c>
      <c r="AD110" s="467">
        <v>1</v>
      </c>
    </row>
    <row r="111" spans="1:30" s="457" customFormat="1">
      <c r="A111" s="457" t="s">
        <v>183</v>
      </c>
      <c r="B111" s="495">
        <v>1.6979566948188101</v>
      </c>
      <c r="C111" s="494">
        <f t="shared" si="53"/>
        <v>143.15</v>
      </c>
      <c r="D111" s="494">
        <f>+Parameters!I36</f>
        <v>0.1</v>
      </c>
      <c r="E111" s="494">
        <f>+Parameters!I35</f>
        <v>0.3</v>
      </c>
      <c r="F111" s="467">
        <f t="shared" si="71"/>
        <v>11.86138103261481</v>
      </c>
      <c r="G111" s="496">
        <f t="shared" si="54"/>
        <v>6.2765473111546344E-2</v>
      </c>
      <c r="H111" s="426">
        <v>0.02</v>
      </c>
      <c r="I111" s="467">
        <f t="shared" si="55"/>
        <v>8.2765473111546348E-2</v>
      </c>
      <c r="J111" s="500">
        <f t="shared" si="56"/>
        <v>1.4999999999999999E-2</v>
      </c>
      <c r="K111" s="500">
        <f t="shared" si="56"/>
        <v>1.5</v>
      </c>
      <c r="L111" s="426">
        <v>-3.5293202931749698E-3</v>
      </c>
      <c r="M111" s="501">
        <f t="shared" si="52"/>
        <v>2.5982312872819796E-2</v>
      </c>
      <c r="N111" s="467">
        <f t="shared" si="57"/>
        <v>8.2765473111546348E-2</v>
      </c>
      <c r="O111" s="467">
        <f t="shared" si="58"/>
        <v>0.18276547311154634</v>
      </c>
      <c r="P111" s="346">
        <f t="shared" si="59"/>
        <v>19.469838855245126</v>
      </c>
      <c r="Q111" s="346">
        <f t="shared" si="60"/>
        <v>4.8677307749233352</v>
      </c>
      <c r="R111" s="346">
        <f t="shared" si="61"/>
        <v>11.86138103261481</v>
      </c>
      <c r="S111" s="346">
        <f t="shared" si="62"/>
        <v>2.78710743212834</v>
      </c>
      <c r="T111" s="411">
        <f t="shared" si="63"/>
        <v>0.20100020615749792</v>
      </c>
      <c r="U111" s="347">
        <f t="shared" si="64"/>
        <v>1.6979566948188101</v>
      </c>
      <c r="V111" s="499">
        <f t="shared" si="65"/>
        <v>1.6979566948188101</v>
      </c>
      <c r="W111" s="499">
        <f t="shared" si="66"/>
        <v>11.86138103261481</v>
      </c>
      <c r="X111" s="499">
        <f t="shared" si="67"/>
        <v>11.861381032614808</v>
      </c>
      <c r="Y111" s="507">
        <f t="shared" si="68"/>
        <v>4.0729354255286301E-2</v>
      </c>
      <c r="Z111" s="508">
        <v>2.00341189130127E-2</v>
      </c>
      <c r="AA111" s="467">
        <f>+AVERAGE(Controls!C31:D31)-Controls!B31</f>
        <v>-4.0860781323930062E-3</v>
      </c>
      <c r="AB111" s="496">
        <f t="shared" si="69"/>
        <v>0.98365568747042798</v>
      </c>
      <c r="AC111" s="467">
        <f t="shared" si="70"/>
        <v>2.78710743212834</v>
      </c>
      <c r="AD111" s="467">
        <v>1</v>
      </c>
    </row>
    <row r="112" spans="1:30" s="457" customFormat="1">
      <c r="A112" s="457" t="s">
        <v>421</v>
      </c>
      <c r="B112" s="495">
        <v>0.80733505428693597</v>
      </c>
      <c r="C112" s="494">
        <f t="shared" si="53"/>
        <v>155.94246849385499</v>
      </c>
      <c r="D112" s="494">
        <f>+Parameters!J36</f>
        <v>0.1</v>
      </c>
      <c r="E112" s="494">
        <f>+Parameters!J35</f>
        <v>0.3</v>
      </c>
      <c r="F112" s="467">
        <f t="shared" si="71"/>
        <v>5.1771339910445846</v>
      </c>
      <c r="G112" s="496">
        <f t="shared" si="54"/>
        <v>6.2765473111546344E-2</v>
      </c>
      <c r="H112" s="426">
        <v>1.4999999999999999E-2</v>
      </c>
      <c r="I112" s="467">
        <f t="shared" si="55"/>
        <v>7.7765473111546343E-2</v>
      </c>
      <c r="J112" s="500">
        <f t="shared" si="56"/>
        <v>1.4999999999999999E-2</v>
      </c>
      <c r="K112" s="500">
        <f t="shared" si="56"/>
        <v>1.5</v>
      </c>
      <c r="L112" s="426">
        <v>-1.2812026171707899E-3</v>
      </c>
      <c r="M112" s="501">
        <f t="shared" si="52"/>
        <v>2.4698219696993956E-2</v>
      </c>
      <c r="N112" s="467">
        <f t="shared" si="57"/>
        <v>7.7765473111546343E-2</v>
      </c>
      <c r="O112" s="467">
        <f t="shared" si="58"/>
        <v>0.17776547311154633</v>
      </c>
      <c r="P112" s="346">
        <f t="shared" si="59"/>
        <v>8.7370183316689012</v>
      </c>
      <c r="Q112" s="346">
        <f t="shared" si="60"/>
        <v>2.7019694302576198</v>
      </c>
      <c r="R112" s="346">
        <f t="shared" si="61"/>
        <v>5.1771339910445837</v>
      </c>
      <c r="S112" s="346">
        <f t="shared" si="62"/>
        <v>1.3624722059165111</v>
      </c>
      <c r="T112" s="411">
        <f t="shared" si="63"/>
        <v>0.20828063220529899</v>
      </c>
      <c r="U112" s="347">
        <f t="shared" si="64"/>
        <v>0.80733505428693575</v>
      </c>
      <c r="V112" s="499">
        <f t="shared" si="65"/>
        <v>0.80733505428693597</v>
      </c>
      <c r="W112" s="499">
        <f t="shared" si="66"/>
        <v>5.1771339910445837</v>
      </c>
      <c r="X112" s="499">
        <f t="shared" si="67"/>
        <v>5.1771339910445855</v>
      </c>
      <c r="Y112" s="507">
        <f t="shared" si="68"/>
        <v>4.1155594991939402E-2</v>
      </c>
      <c r="Z112" s="508">
        <v>2.65373945147073E-2</v>
      </c>
      <c r="AA112" s="467">
        <f>+AVERAGE(Controls!C32:D32)-Controls!B32</f>
        <v>2.698597543374201E-2</v>
      </c>
      <c r="AB112" s="496">
        <f t="shared" si="69"/>
        <v>1.1079439017349682</v>
      </c>
      <c r="AC112" s="467">
        <f t="shared" si="70"/>
        <v>1.3624722059165111</v>
      </c>
      <c r="AD112" s="467">
        <v>1</v>
      </c>
    </row>
    <row r="113" spans="1:30" s="457" customFormat="1">
      <c r="A113" s="457" t="s">
        <v>185</v>
      </c>
      <c r="B113" s="495">
        <v>5.3332327426145003</v>
      </c>
      <c r="C113" s="494">
        <f t="shared" si="53"/>
        <v>1304.5</v>
      </c>
      <c r="D113" s="494">
        <f>+Parameters!K36</f>
        <v>0.1</v>
      </c>
      <c r="E113" s="494">
        <f>+Parameters!K35</f>
        <v>0.3</v>
      </c>
      <c r="F113" s="467">
        <f t="shared" si="71"/>
        <v>4.0883347969448067</v>
      </c>
      <c r="G113" s="496">
        <f t="shared" si="54"/>
        <v>6.2765473111546344E-2</v>
      </c>
      <c r="H113" s="426">
        <v>0.01</v>
      </c>
      <c r="I113" s="467">
        <f t="shared" si="55"/>
        <v>7.2765473111546339E-2</v>
      </c>
      <c r="J113" s="500">
        <f t="shared" si="56"/>
        <v>1.4999999999999999E-2</v>
      </c>
      <c r="K113" s="500">
        <f t="shared" si="56"/>
        <v>1.5</v>
      </c>
      <c r="L113" s="426">
        <v>7.7308411420411198E-3</v>
      </c>
      <c r="M113" s="501">
        <f t="shared" si="52"/>
        <v>7.1398792147585849E-2</v>
      </c>
      <c r="N113" s="467">
        <f t="shared" si="57"/>
        <v>7.2765473111546339E-2</v>
      </c>
      <c r="O113" s="467">
        <f t="shared" si="58"/>
        <v>0.17276547311154633</v>
      </c>
      <c r="P113" s="346">
        <f t="shared" si="59"/>
        <v>7.0992219509713603</v>
      </c>
      <c r="Q113" s="346">
        <f t="shared" si="60"/>
        <v>2.2708227004455939</v>
      </c>
      <c r="R113" s="346">
        <f t="shared" si="61"/>
        <v>4.0883347969448067</v>
      </c>
      <c r="S113" s="346">
        <f t="shared" si="62"/>
        <v>9.2609350350421398</v>
      </c>
      <c r="T113" s="411">
        <f t="shared" si="63"/>
        <v>0.3110510972999303</v>
      </c>
      <c r="U113" s="347">
        <f t="shared" si="64"/>
        <v>5.3332327426145003</v>
      </c>
      <c r="V113" s="499">
        <f t="shared" si="65"/>
        <v>5.3332327426145003</v>
      </c>
      <c r="W113" s="499">
        <f t="shared" si="66"/>
        <v>4.0883347969448067</v>
      </c>
      <c r="X113" s="499">
        <f t="shared" si="67"/>
        <v>4.0883347969448067</v>
      </c>
      <c r="Y113" s="507">
        <f t="shared" si="68"/>
        <v>8.3688551967875294E-2</v>
      </c>
      <c r="Z113" s="508">
        <v>3.83455378339689E-2</v>
      </c>
      <c r="AA113" s="467">
        <f>+AVERAGE(Controls!C33:D33)-Controls!B33</f>
        <v>-0.13611855569978804</v>
      </c>
      <c r="AB113" s="496">
        <f t="shared" si="69"/>
        <v>0.45552577720084786</v>
      </c>
      <c r="AC113" s="467">
        <f t="shared" si="70"/>
        <v>9.2609350350421398</v>
      </c>
      <c r="AD113" s="467">
        <v>1</v>
      </c>
    </row>
    <row r="114" spans="1:30" s="457" customFormat="1">
      <c r="A114" s="457" t="s">
        <v>186</v>
      </c>
      <c r="B114" s="495">
        <v>2.4408315128007598</v>
      </c>
      <c r="C114" s="494">
        <f t="shared" si="53"/>
        <v>1094.5830000000001</v>
      </c>
      <c r="D114" s="494">
        <f>+Parameters!L36</f>
        <v>0.1</v>
      </c>
      <c r="E114" s="494">
        <f>+Parameters!L35</f>
        <v>0.3</v>
      </c>
      <c r="F114" s="467">
        <f t="shared" si="71"/>
        <v>2.2299190767632604</v>
      </c>
      <c r="G114" s="496">
        <f t="shared" si="54"/>
        <v>6.2765473111546344E-2</v>
      </c>
      <c r="H114" s="426">
        <v>1.4999999999999999E-2</v>
      </c>
      <c r="I114" s="467">
        <f t="shared" si="55"/>
        <v>7.7765473111546343E-2</v>
      </c>
      <c r="J114" s="500">
        <f t="shared" si="56"/>
        <v>1.4999999999999999E-2</v>
      </c>
      <c r="K114" s="500">
        <f t="shared" si="56"/>
        <v>1.5</v>
      </c>
      <c r="L114" s="426">
        <v>1.5856292119479799E-2</v>
      </c>
      <c r="M114" s="501">
        <f t="shared" si="52"/>
        <v>4.5495487566615603E-2</v>
      </c>
      <c r="N114" s="467">
        <f t="shared" si="57"/>
        <v>7.7765473111546343E-2</v>
      </c>
      <c r="O114" s="467">
        <f t="shared" si="58"/>
        <v>0.17776547311154633</v>
      </c>
      <c r="P114" s="346">
        <f t="shared" si="59"/>
        <v>3.7632489105980751</v>
      </c>
      <c r="Q114" s="346">
        <f t="shared" si="60"/>
        <v>1.4983739690273445</v>
      </c>
      <c r="R114" s="346">
        <f t="shared" si="61"/>
        <v>2.2299190767632604</v>
      </c>
      <c r="S114" s="346">
        <f t="shared" si="62"/>
        <v>4.1191882823091728</v>
      </c>
      <c r="T114" s="411">
        <f t="shared" si="63"/>
        <v>0.27229997512202248</v>
      </c>
      <c r="U114" s="347">
        <f t="shared" si="64"/>
        <v>2.4408315128007603</v>
      </c>
      <c r="V114" s="499">
        <f t="shared" si="65"/>
        <v>2.4408315128007598</v>
      </c>
      <c r="W114" s="499">
        <f t="shared" si="66"/>
        <v>2.2299190767632604</v>
      </c>
      <c r="X114" s="499">
        <f t="shared" si="67"/>
        <v>2.22991907676326</v>
      </c>
      <c r="Y114" s="507">
        <f t="shared" si="68"/>
        <v>5.5092625316223401E-2</v>
      </c>
      <c r="Z114" s="508">
        <v>3.62963676449677E-2</v>
      </c>
      <c r="AA114" s="467">
        <f>+AVERAGE(Controls!C34:D34)-Controls!B34</f>
        <v>-3.3651562136548463E-2</v>
      </c>
      <c r="AB114" s="496">
        <f t="shared" si="69"/>
        <v>0.86539375145380615</v>
      </c>
      <c r="AC114" s="467">
        <f t="shared" si="70"/>
        <v>4.1191882823091728</v>
      </c>
      <c r="AD114" s="467">
        <v>1</v>
      </c>
    </row>
    <row r="115" spans="1:30" s="457" customFormat="1">
      <c r="A115" s="457" t="s">
        <v>187</v>
      </c>
      <c r="B115" s="495">
        <v>3.4801033488396902</v>
      </c>
      <c r="C115" s="494">
        <f t="shared" si="53"/>
        <v>412.76900131563002</v>
      </c>
      <c r="D115" s="494">
        <f>+Parameters!M36</f>
        <v>0.1</v>
      </c>
      <c r="E115" s="494">
        <f>+Parameters!M35</f>
        <v>0.3</v>
      </c>
      <c r="F115" s="467">
        <f t="shared" si="71"/>
        <v>8.4311160425018858</v>
      </c>
      <c r="G115" s="496">
        <f t="shared" si="54"/>
        <v>6.2765473111546344E-2</v>
      </c>
      <c r="H115" s="426">
        <v>0.03</v>
      </c>
      <c r="I115" s="467">
        <f t="shared" si="55"/>
        <v>9.2765473111546343E-2</v>
      </c>
      <c r="J115" s="500">
        <f t="shared" si="56"/>
        <v>1.4999999999999999E-2</v>
      </c>
      <c r="K115" s="500">
        <f t="shared" si="56"/>
        <v>1.5</v>
      </c>
      <c r="L115" s="426">
        <v>2.1161107883886199E-2</v>
      </c>
      <c r="M115" s="501">
        <f t="shared" si="52"/>
        <v>2.3533797392473202E-2</v>
      </c>
      <c r="N115" s="467">
        <f t="shared" si="57"/>
        <v>9.2765473111546343E-2</v>
      </c>
      <c r="O115" s="467">
        <f t="shared" si="58"/>
        <v>0.19276547311154635</v>
      </c>
      <c r="P115" s="346">
        <f t="shared" si="59"/>
        <v>13.121306279195194</v>
      </c>
      <c r="Q115" s="346">
        <f t="shared" si="60"/>
        <v>3.8948608362974007</v>
      </c>
      <c r="R115" s="346">
        <f t="shared" si="61"/>
        <v>8.4311160425018858</v>
      </c>
      <c r="S115" s="346">
        <f t="shared" si="62"/>
        <v>5.4160684888199055</v>
      </c>
      <c r="T115" s="411">
        <f t="shared" si="63"/>
        <v>0.22518800116133308</v>
      </c>
      <c r="U115" s="347">
        <f t="shared" si="64"/>
        <v>3.4801033488396902</v>
      </c>
      <c r="V115" s="499">
        <f t="shared" si="65"/>
        <v>3.4801033488396902</v>
      </c>
      <c r="W115" s="499">
        <f t="shared" si="66"/>
        <v>8.4311160425018858</v>
      </c>
      <c r="X115" s="499">
        <f t="shared" si="67"/>
        <v>8.4311160425018858</v>
      </c>
      <c r="Y115" s="507">
        <f t="shared" si="68"/>
        <v>2.58611032038304E-2</v>
      </c>
      <c r="Z115" s="508">
        <v>1.8504141160969202E-2</v>
      </c>
      <c r="AA115" s="467">
        <f>+AVERAGE(Controls!C35:D35)-Controls!B35</f>
        <v>-1.2364906517787017E-2</v>
      </c>
      <c r="AB115" s="496">
        <f t="shared" si="69"/>
        <v>0.95054037392885193</v>
      </c>
      <c r="AC115" s="467">
        <f t="shared" si="70"/>
        <v>5.4160684888199055</v>
      </c>
      <c r="AD115" s="467">
        <v>1</v>
      </c>
    </row>
    <row r="116" spans="1:30" s="457" customFormat="1">
      <c r="A116" s="457" t="s">
        <v>188</v>
      </c>
      <c r="B116" s="495">
        <v>1.30053013555199</v>
      </c>
      <c r="C116" s="494">
        <f t="shared" si="53"/>
        <v>763.50611154103399</v>
      </c>
      <c r="D116" s="494">
        <f>+Parameters!N36</f>
        <v>0.1</v>
      </c>
      <c r="E116" s="494">
        <f>+Parameters!N35</f>
        <v>0.3</v>
      </c>
      <c r="F116" s="467">
        <f t="shared" si="71"/>
        <v>1.7033657175671397</v>
      </c>
      <c r="G116" s="496">
        <f t="shared" si="54"/>
        <v>6.2765473111546344E-2</v>
      </c>
      <c r="H116" s="426">
        <v>0.02</v>
      </c>
      <c r="I116" s="467">
        <f t="shared" si="55"/>
        <v>8.2765473111546348E-2</v>
      </c>
      <c r="J116" s="500">
        <f t="shared" si="56"/>
        <v>1.4999999999999999E-2</v>
      </c>
      <c r="K116" s="500">
        <f t="shared" si="56"/>
        <v>1.5</v>
      </c>
      <c r="L116" s="426">
        <v>2.40889855574275E-2</v>
      </c>
      <c r="M116" s="501">
        <f t="shared" si="52"/>
        <v>3.6482695228487551E-2</v>
      </c>
      <c r="N116" s="467">
        <f t="shared" si="57"/>
        <v>8.2765473111546348E-2</v>
      </c>
      <c r="O116" s="467">
        <f t="shared" si="58"/>
        <v>0.18276547311154634</v>
      </c>
      <c r="P116" s="346">
        <f t="shared" si="59"/>
        <v>2.7959860610995158</v>
      </c>
      <c r="Q116" s="346">
        <f t="shared" si="60"/>
        <v>1.2512595399070268</v>
      </c>
      <c r="R116" s="346">
        <f t="shared" si="61"/>
        <v>1.7033657175671397</v>
      </c>
      <c r="S116" s="346">
        <f t="shared" si="62"/>
        <v>2.1347524454330231</v>
      </c>
      <c r="T116" s="411">
        <f t="shared" si="63"/>
        <v>0.26357004644074233</v>
      </c>
      <c r="U116" s="347">
        <f t="shared" si="64"/>
        <v>1.30053013555199</v>
      </c>
      <c r="V116" s="499">
        <f t="shared" si="65"/>
        <v>1.30053013555199</v>
      </c>
      <c r="W116" s="499">
        <f t="shared" si="66"/>
        <v>1.7033657175671397</v>
      </c>
      <c r="X116" s="499">
        <f t="shared" si="67"/>
        <v>1.7033657175671399</v>
      </c>
      <c r="Y116" s="507">
        <f t="shared" si="68"/>
        <v>3.1344274354200397E-2</v>
      </c>
      <c r="Z116" s="508">
        <v>3.2859530922943699E-2</v>
      </c>
      <c r="AA116" s="467">
        <f>+AVERAGE(Controls!C36:D36)-Controls!B36</f>
        <v>-1.722209125533003E-3</v>
      </c>
      <c r="AB116" s="496">
        <f t="shared" si="69"/>
        <v>0.99311116349786799</v>
      </c>
      <c r="AC116" s="467">
        <f t="shared" si="70"/>
        <v>2.1347524454330231</v>
      </c>
      <c r="AD116" s="467">
        <v>1</v>
      </c>
    </row>
    <row r="117" spans="1:30" s="457" customFormat="1">
      <c r="A117" s="457" t="s">
        <v>189</v>
      </c>
      <c r="B117" s="495">
        <v>4.5584762524914098</v>
      </c>
      <c r="C117" s="494">
        <f t="shared" si="53"/>
        <v>555.38007856447803</v>
      </c>
      <c r="D117" s="494">
        <f>+Parameters!O36</f>
        <v>0.1</v>
      </c>
      <c r="E117" s="494">
        <f>+Parameters!O35</f>
        <v>0.3</v>
      </c>
      <c r="F117" s="467">
        <f t="shared" si="71"/>
        <v>8.207849774291434</v>
      </c>
      <c r="G117" s="496">
        <f t="shared" si="54"/>
        <v>6.2765473111546344E-2</v>
      </c>
      <c r="H117" s="426">
        <v>1.4999999999999999E-2</v>
      </c>
      <c r="I117" s="467">
        <f t="shared" si="55"/>
        <v>7.7765473111546343E-2</v>
      </c>
      <c r="J117" s="500">
        <f t="shared" si="56"/>
        <v>1.4999999999999999E-2</v>
      </c>
      <c r="K117" s="500">
        <f t="shared" si="56"/>
        <v>1.5</v>
      </c>
      <c r="L117" s="426">
        <v>1.40406554792195E-2</v>
      </c>
      <c r="M117" s="501">
        <f t="shared" si="52"/>
        <v>2.9266610090864897E-2</v>
      </c>
      <c r="N117" s="467">
        <f t="shared" si="57"/>
        <v>7.7765473111546343E-2</v>
      </c>
      <c r="O117" s="467">
        <f t="shared" si="58"/>
        <v>0.17776547311154633</v>
      </c>
      <c r="P117" s="346">
        <f t="shared" si="59"/>
        <v>13.851705222545231</v>
      </c>
      <c r="Q117" s="346">
        <f t="shared" si="60"/>
        <v>3.730597774829794</v>
      </c>
      <c r="R117" s="346">
        <f t="shared" si="61"/>
        <v>8.207849774291434</v>
      </c>
      <c r="S117" s="346">
        <f t="shared" si="62"/>
        <v>7.6929611347491607</v>
      </c>
      <c r="T117" s="411">
        <f t="shared" si="63"/>
        <v>0.2418477498386207</v>
      </c>
      <c r="U117" s="347">
        <f t="shared" si="64"/>
        <v>4.5584762524914098</v>
      </c>
      <c r="V117" s="499">
        <f t="shared" si="65"/>
        <v>4.5584762524914098</v>
      </c>
      <c r="W117" s="499">
        <f t="shared" si="66"/>
        <v>8.207849774291434</v>
      </c>
      <c r="X117" s="499">
        <f t="shared" si="67"/>
        <v>8.207849774291434</v>
      </c>
      <c r="Y117" s="507">
        <f t="shared" si="68"/>
        <v>2.4828856310891399E-2</v>
      </c>
      <c r="Z117" s="508">
        <v>2.4103596097282302E-2</v>
      </c>
      <c r="AA117" s="467">
        <f>+AVERAGE(Controls!C37:D37)-Controls!B37</f>
        <v>-2.1880246760694888E-3</v>
      </c>
      <c r="AB117" s="496">
        <f t="shared" si="69"/>
        <v>0.99124790129572204</v>
      </c>
      <c r="AC117" s="467">
        <f t="shared" si="70"/>
        <v>7.6929611347491607</v>
      </c>
      <c r="AD117" s="467">
        <v>1</v>
      </c>
    </row>
    <row r="118" spans="1:30" s="457" customFormat="1">
      <c r="A118" s="457" t="s">
        <v>190</v>
      </c>
      <c r="B118" s="495">
        <v>3.8420497503564501</v>
      </c>
      <c r="C118" s="494">
        <f t="shared" si="53"/>
        <v>129.169624</v>
      </c>
      <c r="D118" s="494">
        <f>+Parameters!P36</f>
        <v>0.1</v>
      </c>
      <c r="E118" s="494">
        <f>+Parameters!P35</f>
        <v>0.3</v>
      </c>
      <c r="F118" s="467">
        <f t="shared" si="71"/>
        <v>29.74422028476641</v>
      </c>
      <c r="G118" s="496">
        <f t="shared" si="54"/>
        <v>6.2765473111546344E-2</v>
      </c>
      <c r="H118" s="426">
        <v>5.0000000000000001E-3</v>
      </c>
      <c r="I118" s="467">
        <f t="shared" si="55"/>
        <v>6.7765473111546348E-2</v>
      </c>
      <c r="J118" s="500">
        <f t="shared" si="56"/>
        <v>1.4999999999999999E-2</v>
      </c>
      <c r="K118" s="500">
        <f t="shared" si="56"/>
        <v>1.5</v>
      </c>
      <c r="L118" s="426">
        <v>9.2660471272922804E-3</v>
      </c>
      <c r="M118" s="501">
        <f t="shared" si="52"/>
        <v>1.88259294577597E-2</v>
      </c>
      <c r="N118" s="467">
        <f t="shared" si="57"/>
        <v>6.7765473111546348E-2</v>
      </c>
      <c r="O118" s="467">
        <f t="shared" si="58"/>
        <v>0.16776547311154635</v>
      </c>
      <c r="P118" s="346">
        <f t="shared" si="59"/>
        <v>53.188930474966632</v>
      </c>
      <c r="Q118" s="346">
        <f t="shared" si="60"/>
        <v>9.0293442586263417</v>
      </c>
      <c r="R118" s="346">
        <f t="shared" si="61"/>
        <v>29.74422028476641</v>
      </c>
      <c r="S118" s="346">
        <f t="shared" si="62"/>
        <v>6.8703941504135813</v>
      </c>
      <c r="T118" s="411">
        <f t="shared" si="63"/>
        <v>0.22905543234134529</v>
      </c>
      <c r="U118" s="347">
        <f t="shared" si="64"/>
        <v>3.8420497503564501</v>
      </c>
      <c r="V118" s="499">
        <f t="shared" si="65"/>
        <v>3.8420497503564501</v>
      </c>
      <c r="W118" s="499">
        <f t="shared" si="66"/>
        <v>29.74422028476641</v>
      </c>
      <c r="X118" s="499">
        <f t="shared" si="67"/>
        <v>29.74422028476641</v>
      </c>
      <c r="Y118" s="507">
        <f t="shared" si="68"/>
        <v>1.9336305926299702E-2</v>
      </c>
      <c r="Z118" s="508">
        <v>1.51607385326674E-2</v>
      </c>
      <c r="AA118" s="467">
        <f>+AVERAGE(Controls!C38:D38)-Controls!B38</f>
        <v>1.3599392432419505E-2</v>
      </c>
      <c r="AB118" s="496">
        <f t="shared" si="69"/>
        <v>1.0543975697296779</v>
      </c>
      <c r="AC118" s="467">
        <f t="shared" si="70"/>
        <v>6.8703941504135813</v>
      </c>
      <c r="AD118" s="467">
        <v>1</v>
      </c>
    </row>
    <row r="119" spans="1:30" s="457" customFormat="1">
      <c r="A119" s="457" t="s">
        <v>422</v>
      </c>
      <c r="B119" s="495">
        <v>2.6191887369437801</v>
      </c>
      <c r="C119" s="494">
        <f t="shared" si="53"/>
        <v>937.19556697899202</v>
      </c>
      <c r="D119" s="494">
        <f>+Parameters!Q36</f>
        <v>0.1</v>
      </c>
      <c r="E119" s="494">
        <f>+Parameters!Q35</f>
        <v>0.3</v>
      </c>
      <c r="F119" s="467">
        <f t="shared" si="71"/>
        <v>2.7947088411724117</v>
      </c>
      <c r="G119" s="496">
        <f t="shared" si="54"/>
        <v>6.2765473111546344E-2</v>
      </c>
      <c r="H119" s="426">
        <v>1.4999999999999999E-2</v>
      </c>
      <c r="I119" s="467">
        <f t="shared" si="55"/>
        <v>7.7765473111546343E-2</v>
      </c>
      <c r="J119" s="500">
        <f t="shared" si="56"/>
        <v>1.4999999999999999E-2</v>
      </c>
      <c r="K119" s="500">
        <f t="shared" si="56"/>
        <v>1.5</v>
      </c>
      <c r="L119" s="426">
        <v>1.6560952943495799E-2</v>
      </c>
      <c r="M119" s="501">
        <f t="shared" si="52"/>
        <v>2.7948054705052149E-2</v>
      </c>
      <c r="N119" s="467">
        <f t="shared" si="57"/>
        <v>7.7765473111546343E-2</v>
      </c>
      <c r="O119" s="467">
        <f t="shared" si="58"/>
        <v>0.17776547311154633</v>
      </c>
      <c r="P119" s="346">
        <f t="shared" si="59"/>
        <v>4.71639760903191</v>
      </c>
      <c r="Q119" s="346">
        <f t="shared" si="60"/>
        <v>1.7549043305648566</v>
      </c>
      <c r="R119" s="346">
        <f t="shared" si="61"/>
        <v>2.7947088411724117</v>
      </c>
      <c r="S119" s="346">
        <f t="shared" si="62"/>
        <v>4.4201869312950226</v>
      </c>
      <c r="T119" s="411">
        <f t="shared" si="63"/>
        <v>0.24387582996705398</v>
      </c>
      <c r="U119" s="347">
        <f t="shared" si="64"/>
        <v>2.6191887369437801</v>
      </c>
      <c r="V119" s="499">
        <f t="shared" si="65"/>
        <v>2.6191887369437801</v>
      </c>
      <c r="W119" s="499">
        <f t="shared" si="66"/>
        <v>2.7947088411724117</v>
      </c>
      <c r="X119" s="499">
        <f t="shared" si="67"/>
        <v>2.7947088411724117</v>
      </c>
      <c r="Y119" s="507">
        <f t="shared" si="68"/>
        <v>3.51446511279958E-2</v>
      </c>
      <c r="Z119" s="508">
        <v>2.6697559787376101E-2</v>
      </c>
      <c r="AA119" s="467">
        <f>+AVERAGE(Controls!C39:D39)-Controls!B39</f>
        <v>3.1454788937001515E-2</v>
      </c>
      <c r="AB119" s="496">
        <f t="shared" si="69"/>
        <v>1.125819155748006</v>
      </c>
      <c r="AC119" s="467">
        <f t="shared" si="70"/>
        <v>4.4201869312950226</v>
      </c>
      <c r="AD119" s="467">
        <v>1</v>
      </c>
    </row>
    <row r="120" spans="1:30">
      <c r="B120" s="491"/>
      <c r="C120" s="408"/>
      <c r="E120" s="494"/>
      <c r="F120" s="346"/>
      <c r="G120" s="411"/>
      <c r="H120" s="347"/>
      <c r="I120" s="347"/>
      <c r="P120" s="477"/>
      <c r="Q120" s="477"/>
      <c r="R120" s="477"/>
      <c r="S120" s="491">
        <f>SUM(S108:S119)</f>
        <v>97.350926624833349</v>
      </c>
      <c r="U120" s="347"/>
      <c r="V120" s="499"/>
      <c r="Y120" s="509"/>
      <c r="Z120" s="509"/>
    </row>
    <row r="121" spans="1:30" s="457" customFormat="1">
      <c r="B121" s="467">
        <f>SUM(B108:B119)</f>
        <v>55.378945693874144</v>
      </c>
      <c r="C121" s="493">
        <f>SUM(C108:C120)</f>
        <v>6410.8916214811807</v>
      </c>
      <c r="F121" s="493">
        <f>+B121/C121*1000</f>
        <v>8.6382595376147258</v>
      </c>
      <c r="G121" s="496">
        <f>+I125-H122</f>
        <v>6.2765473111546344E-2</v>
      </c>
      <c r="H121" s="497"/>
      <c r="I121" s="467">
        <f>+SUMPRODUCT($B$108:$B$119*I108:I119)/SUM($B$108:$B$119)</f>
        <v>7.1044037613691199E-2</v>
      </c>
      <c r="J121" s="467">
        <f>+Parameters!C43</f>
        <v>1.4999999999999999E-2</v>
      </c>
      <c r="K121" s="467">
        <f>+Parameters!C45</f>
        <v>1.5</v>
      </c>
      <c r="L121" s="467">
        <f>+SUMPRODUCT($B$108:$B$119*L108:L119)/SUM($B$108:$B$119)</f>
        <v>9.485138173770509E-3</v>
      </c>
      <c r="M121" s="467">
        <f>+SUMPRODUCT($B$108:$B$119*M108:M119)/SUM($B$108:$B$119)</f>
        <v>2.5588276800838156E-2</v>
      </c>
      <c r="P121" s="497"/>
      <c r="Q121" s="497"/>
      <c r="R121" s="497"/>
      <c r="S121" s="497"/>
      <c r="Y121" s="508">
        <v>1.60208194809505E-2</v>
      </c>
      <c r="Z121" s="508">
        <v>1.9858427295232399E-2</v>
      </c>
    </row>
    <row r="122" spans="1:30" s="457" customFormat="1">
      <c r="B122" s="497"/>
      <c r="F122" s="497"/>
      <c r="G122" s="457" t="s">
        <v>423</v>
      </c>
      <c r="H122" s="498">
        <f>+SUMPRODUCT(H108:H119*B108:B119)/SUM(B108:B119)</f>
        <v>8.2785645021448452E-3</v>
      </c>
      <c r="O122" s="502" t="s">
        <v>424</v>
      </c>
      <c r="P122" s="497"/>
      <c r="Q122" s="497"/>
      <c r="R122" s="497"/>
      <c r="S122" s="497"/>
      <c r="V122" s="505">
        <v>0</v>
      </c>
    </row>
    <row r="123" spans="1:30" s="457" customFormat="1">
      <c r="B123" s="497"/>
      <c r="F123" s="497"/>
      <c r="G123" s="457" t="s">
        <v>425</v>
      </c>
      <c r="H123" s="498">
        <f>+SUMPRODUCT(H108:H119*S108:S119)/SUM(S108:S119)</f>
        <v>7.8922112491512184E-3</v>
      </c>
      <c r="I123" s="498"/>
      <c r="O123" s="502" t="s">
        <v>426</v>
      </c>
      <c r="P123" s="497"/>
      <c r="Q123" s="497"/>
      <c r="R123" s="497"/>
      <c r="S123" s="497"/>
      <c r="V123" s="506">
        <v>1000</v>
      </c>
    </row>
    <row r="124" spans="1:30" s="457" customFormat="1">
      <c r="A124" s="457" t="s">
        <v>427</v>
      </c>
      <c r="B124" s="497"/>
      <c r="F124" s="497"/>
      <c r="G124" s="457" t="s">
        <v>428</v>
      </c>
      <c r="H124" s="467"/>
      <c r="I124" s="467"/>
      <c r="O124" s="502" t="s">
        <v>429</v>
      </c>
      <c r="P124" s="497"/>
      <c r="Q124" s="497"/>
      <c r="R124" s="497"/>
      <c r="S124" s="497"/>
      <c r="V124" s="506">
        <v>1000</v>
      </c>
    </row>
    <row r="125" spans="1:30" s="457" customFormat="1">
      <c r="A125" s="457" t="s">
        <v>430</v>
      </c>
      <c r="B125" s="497"/>
      <c r="F125" s="497"/>
      <c r="H125" s="498">
        <f>+H122</f>
        <v>8.2785645021448452E-3</v>
      </c>
      <c r="I125" s="503">
        <f>+J125+H125+L125+M125*K125</f>
        <v>7.1044037613691186E-2</v>
      </c>
      <c r="J125" s="503">
        <f>+J$121</f>
        <v>1.4999999999999999E-2</v>
      </c>
      <c r="K125" s="503">
        <f>+K$121</f>
        <v>1.5</v>
      </c>
      <c r="L125" s="504">
        <v>9.2274830874257904E-3</v>
      </c>
      <c r="M125" s="504">
        <v>2.5691993349413699E-2</v>
      </c>
      <c r="P125" s="497"/>
      <c r="Q125" s="497"/>
      <c r="R125" s="497"/>
      <c r="S125" s="497"/>
      <c r="V125" s="506">
        <v>1000</v>
      </c>
    </row>
    <row r="126" spans="1:30" s="457" customFormat="1">
      <c r="B126" s="497"/>
      <c r="F126" s="497"/>
      <c r="H126" s="498"/>
      <c r="I126" s="498"/>
      <c r="J126" s="503"/>
      <c r="K126" s="503"/>
      <c r="L126" s="503"/>
      <c r="M126" s="503"/>
      <c r="P126" s="497"/>
      <c r="Q126" s="497"/>
      <c r="R126" s="497"/>
      <c r="S126" s="497"/>
      <c r="V126" s="505">
        <v>0</v>
      </c>
    </row>
    <row r="127" spans="1:30" s="457" customFormat="1">
      <c r="A127" s="457" t="s">
        <v>431</v>
      </c>
      <c r="B127" s="497"/>
      <c r="F127" s="497"/>
      <c r="H127" s="498">
        <f>+H122</f>
        <v>8.2785645021448452E-3</v>
      </c>
      <c r="I127" s="503">
        <f>+J127+H127+L127+M127*K127</f>
        <v>5.8066205444993441E-2</v>
      </c>
      <c r="J127" s="503">
        <f>+J$121</f>
        <v>1.4999999999999999E-2</v>
      </c>
      <c r="K127" s="503">
        <f>+K$121</f>
        <v>1.5</v>
      </c>
      <c r="L127" s="504">
        <v>5.0000000000000001E-3</v>
      </c>
      <c r="M127" s="504">
        <v>1.9858427295232399E-2</v>
      </c>
      <c r="N127" s="467"/>
      <c r="O127" s="467"/>
      <c r="P127" s="497"/>
      <c r="Q127" s="497"/>
      <c r="R127" s="497"/>
      <c r="S127" s="497"/>
      <c r="V127" s="505">
        <v>0</v>
      </c>
    </row>
    <row r="128" spans="1:30" s="457" customFormat="1">
      <c r="A128" s="457" t="s">
        <v>431</v>
      </c>
      <c r="B128" s="497"/>
      <c r="F128" s="497"/>
      <c r="H128" s="498">
        <f>+H122</f>
        <v>8.2785645021448452E-3</v>
      </c>
      <c r="I128" s="503">
        <f>+J128+H128+L128+M128*K128</f>
        <v>4.9809793723570597E-2</v>
      </c>
      <c r="J128" s="503">
        <f>+J$121</f>
        <v>1.4999999999999999E-2</v>
      </c>
      <c r="K128" s="503">
        <f>+K$121</f>
        <v>1.5</v>
      </c>
      <c r="L128" s="504">
        <v>2.5000000000000001E-3</v>
      </c>
      <c r="M128" s="504">
        <v>1.60208194809505E-2</v>
      </c>
      <c r="N128" s="467"/>
      <c r="O128" s="467"/>
      <c r="P128" s="497"/>
      <c r="Q128" s="497"/>
      <c r="R128" s="497"/>
      <c r="S128" s="497"/>
    </row>
    <row r="129" spans="1:33">
      <c r="A129" s="510"/>
      <c r="B129" s="511">
        <v>2015</v>
      </c>
      <c r="C129" s="512" t="s">
        <v>99</v>
      </c>
      <c r="D129" s="513" t="s">
        <v>100</v>
      </c>
    </row>
    <row r="130" spans="1:33" s="456" customFormat="1">
      <c r="A130" s="514" t="s">
        <v>101</v>
      </c>
      <c r="B130" s="515"/>
      <c r="C130" s="515"/>
      <c r="D130" s="516"/>
    </row>
    <row r="131" spans="1:33" ht="13.5" customHeight="1">
      <c r="A131" s="517" t="s">
        <v>102</v>
      </c>
      <c r="B131" s="518"/>
      <c r="C131" s="518"/>
      <c r="D131" s="516"/>
      <c r="E131">
        <v>2005</v>
      </c>
      <c r="F131">
        <f>+E131+10</f>
        <v>2015</v>
      </c>
      <c r="G131">
        <f t="shared" ref="G131:P131" si="72">+F131+10</f>
        <v>2025</v>
      </c>
      <c r="H131">
        <f t="shared" si="72"/>
        <v>2035</v>
      </c>
      <c r="I131">
        <f t="shared" si="72"/>
        <v>2045</v>
      </c>
      <c r="J131">
        <f t="shared" si="72"/>
        <v>2055</v>
      </c>
      <c r="K131">
        <f t="shared" si="72"/>
        <v>2065</v>
      </c>
      <c r="L131">
        <f t="shared" si="72"/>
        <v>2075</v>
      </c>
      <c r="M131">
        <f t="shared" si="72"/>
        <v>2085</v>
      </c>
      <c r="N131">
        <f t="shared" si="72"/>
        <v>2095</v>
      </c>
      <c r="O131">
        <f t="shared" si="72"/>
        <v>2105</v>
      </c>
      <c r="P131">
        <f t="shared" si="72"/>
        <v>2115</v>
      </c>
    </row>
    <row r="132" spans="1:33" ht="14">
      <c r="A132" s="517" t="s">
        <v>103</v>
      </c>
      <c r="B132" s="519">
        <f>+F132</f>
        <v>4.7048398966406481E-2</v>
      </c>
      <c r="C132" s="519">
        <f>+AVERAGE(F132:I132)</f>
        <v>4.3638009334863809E-2</v>
      </c>
      <c r="D132" s="520">
        <f>+AVERAGE(I132:O132)</f>
        <v>3.1855257273836132E-2</v>
      </c>
      <c r="E132" s="456"/>
      <c r="F132" s="456">
        <f>+US!C131</f>
        <v>4.7048398966406481E-2</v>
      </c>
      <c r="G132" s="456">
        <f>+US!D131</f>
        <v>4.7408021734229075E-2</v>
      </c>
      <c r="H132" s="456">
        <f>+US!E131</f>
        <v>4.2062233159848375E-2</v>
      </c>
      <c r="I132" s="456">
        <f>+US!F131</f>
        <v>3.8033383478971297E-2</v>
      </c>
      <c r="J132" s="456">
        <f>+US!G131</f>
        <v>3.4677650116030384E-2</v>
      </c>
      <c r="K132" s="456">
        <f>+US!H131</f>
        <v>3.2493935066399179E-2</v>
      </c>
      <c r="L132" s="456">
        <f>+US!I131</f>
        <v>3.1176774830546518E-2</v>
      </c>
      <c r="M132" s="456">
        <f>+US!J131</f>
        <v>3.0170332854344867E-2</v>
      </c>
      <c r="N132" s="456">
        <f>+US!K131</f>
        <v>2.9394383690457593E-2</v>
      </c>
      <c r="O132" s="456">
        <f>+US!L131</f>
        <v>2.7040340880103091E-2</v>
      </c>
      <c r="P132" s="456">
        <f>+US!M131</f>
        <v>2.6829540762730249E-2</v>
      </c>
      <c r="Q132" s="456">
        <f>+US!N131</f>
        <v>2.7747322463196413E-2</v>
      </c>
    </row>
    <row r="133" spans="1:33" ht="14">
      <c r="A133" s="517" t="s">
        <v>104</v>
      </c>
      <c r="B133" s="519">
        <f>+F133</f>
        <v>0.11345366233881118</v>
      </c>
      <c r="C133" s="519">
        <f>+AVERAGE(F133:I133)</f>
        <v>6.8631992482073662E-2</v>
      </c>
      <c r="D133" s="520">
        <f>+AVERAGE(I133:O133)</f>
        <v>3.7630772390580665E-2</v>
      </c>
      <c r="F133" s="456">
        <f>+China!C131</f>
        <v>0.11345366233881118</v>
      </c>
      <c r="G133" s="456">
        <f>+China!D131</f>
        <v>6.173716490560243E-2</v>
      </c>
      <c r="H133" s="456">
        <f>+China!E131</f>
        <v>5.2943857513467467E-2</v>
      </c>
      <c r="I133" s="456">
        <f>+China!F131</f>
        <v>4.639328517041353E-2</v>
      </c>
      <c r="J133" s="456">
        <f>+China!G131</f>
        <v>4.2080640489654028E-2</v>
      </c>
      <c r="K133" s="456">
        <f>+China!H131</f>
        <v>3.9327338549393381E-2</v>
      </c>
      <c r="L133" s="456">
        <f>+China!I131</f>
        <v>3.6791740094708189E-2</v>
      </c>
      <c r="M133" s="456">
        <f>+China!J131</f>
        <v>3.3910368021769874E-2</v>
      </c>
      <c r="N133" s="456">
        <f>+China!K131</f>
        <v>3.1827102454745959E-2</v>
      </c>
      <c r="O133" s="456">
        <f>+China!L131</f>
        <v>3.3084931953379679E-2</v>
      </c>
      <c r="P133" s="456">
        <f>+China!M131</f>
        <v>3.2843935153457654E-2</v>
      </c>
      <c r="Q133" s="456">
        <f>+China!N131</f>
        <v>3.0349975116318949E-2</v>
      </c>
      <c r="S133" s="456"/>
      <c r="T133" s="456"/>
      <c r="U133" s="456"/>
      <c r="V133" s="456"/>
      <c r="W133" s="456"/>
      <c r="X133" s="456"/>
      <c r="Y133" s="456"/>
      <c r="Z133" s="456"/>
      <c r="AA133" s="456"/>
      <c r="AB133" s="456"/>
      <c r="AC133" s="456"/>
      <c r="AD133" s="456"/>
      <c r="AE133" s="456"/>
      <c r="AF133" s="456"/>
      <c r="AG133" s="456"/>
    </row>
    <row r="134" spans="1:33" ht="14">
      <c r="A134" s="517" t="s">
        <v>105</v>
      </c>
      <c r="B134" s="519">
        <f>+F134</f>
        <v>9.6363968041282055E-2</v>
      </c>
      <c r="C134" s="519">
        <f>+AVERAGE(F134:I134)</f>
        <v>7.5965123354217123E-2</v>
      </c>
      <c r="D134" s="520">
        <f>+AVERAGE(I134:O134)</f>
        <v>4.682899157279917E-2</v>
      </c>
      <c r="E134" s="456"/>
      <c r="F134" s="456">
        <f>+India!C131</f>
        <v>9.6363968041282055E-2</v>
      </c>
      <c r="G134" s="456">
        <f>+India!D131</f>
        <v>7.8240365783187063E-2</v>
      </c>
      <c r="H134" s="456">
        <f>+India!E131</f>
        <v>6.8636078787048027E-2</v>
      </c>
      <c r="I134" s="456">
        <f>+India!F131</f>
        <v>6.0620080805351334E-2</v>
      </c>
      <c r="J134" s="456">
        <f>+India!G131</f>
        <v>5.3250513977457739E-2</v>
      </c>
      <c r="K134" s="456">
        <f>+India!H131</f>
        <v>4.846259018341665E-2</v>
      </c>
      <c r="L134" s="456">
        <f>+India!I131</f>
        <v>4.5277989910405929E-2</v>
      </c>
      <c r="M134" s="456">
        <f>+India!J131</f>
        <v>4.2496998906629536E-2</v>
      </c>
      <c r="N134" s="456">
        <f>+India!K131</f>
        <v>4.0011204636447431E-2</v>
      </c>
      <c r="O134" s="456">
        <f>+India!L131</f>
        <v>3.7683562589885561E-2</v>
      </c>
      <c r="P134" s="456">
        <f>+India!M131</f>
        <v>3.5970908780903255E-2</v>
      </c>
      <c r="Q134" s="456">
        <f>+India!N131</f>
        <v>3.4441387844132088E-2</v>
      </c>
    </row>
    <row r="135" spans="1:33" ht="14">
      <c r="A135" s="517"/>
      <c r="B135" s="519"/>
      <c r="C135" s="519"/>
      <c r="D135" s="520"/>
      <c r="E135" s="456">
        <f>+US!B139</f>
        <v>9.7474906703890876E-2</v>
      </c>
      <c r="F135" s="456">
        <f>+US!C139</f>
        <v>9.3965910818179274E-2</v>
      </c>
      <c r="G135" s="456">
        <f>+US!D139</f>
        <v>7.8656469832533091E-2</v>
      </c>
      <c r="H135" s="456">
        <f>+US!E139</f>
        <v>7.0313683568699145E-2</v>
      </c>
      <c r="I135" s="456">
        <f>+US!F139</f>
        <v>6.4917603754836947E-2</v>
      </c>
      <c r="J135" s="456">
        <f>+US!G139</f>
        <v>6.0325339106984968E-2</v>
      </c>
      <c r="K135" s="456">
        <f>+US!H139</f>
        <v>5.6353567186992914E-2</v>
      </c>
      <c r="L135" s="456">
        <f>+US!I139</f>
        <v>5.3111910743496374E-2</v>
      </c>
      <c r="M135" s="456">
        <f>+US!J139</f>
        <v>5.0268550497674494E-2</v>
      </c>
      <c r="N135" s="456">
        <f>+US!K139</f>
        <v>4.7624486083282347E-2</v>
      </c>
      <c r="O135" s="456">
        <f>+US!L139</f>
        <v>4.5109128846138408E-2</v>
      </c>
      <c r="P135" s="456">
        <f>+US!M139</f>
        <v>4.3271261933850572E-2</v>
      </c>
      <c r="Q135" s="456">
        <f>+US!N139</f>
        <v>3.8806240403755077E-2</v>
      </c>
      <c r="R135" s="456"/>
    </row>
    <row r="136" spans="1:33" ht="14">
      <c r="A136" s="521"/>
      <c r="B136" s="522"/>
      <c r="C136" s="522"/>
      <c r="D136" s="523"/>
      <c r="E136" s="456">
        <f>+China!B139</f>
        <v>0.10737137381323957</v>
      </c>
      <c r="F136" s="456">
        <f>+China!C139</f>
        <v>9.512761174134797E-2</v>
      </c>
      <c r="G136" s="456">
        <f>+China!D139</f>
        <v>7.986111902868244E-2</v>
      </c>
      <c r="H136" s="456">
        <f>+China!E139</f>
        <v>7.1582403468652009E-2</v>
      </c>
      <c r="I136" s="456">
        <f>+China!F139</f>
        <v>6.6260670695411431E-2</v>
      </c>
      <c r="J136" s="456">
        <f>+China!G139</f>
        <v>6.1747176326805223E-2</v>
      </c>
      <c r="K136" s="456">
        <f>+China!H139</f>
        <v>5.7859704885502586E-2</v>
      </c>
      <c r="L136" s="456">
        <f>+China!I139</f>
        <v>5.4708738272877519E-2</v>
      </c>
      <c r="M136" s="456">
        <f>+China!J139</f>
        <v>5.1983812021488121E-2</v>
      </c>
      <c r="N136" s="456">
        <f>+China!K139</f>
        <v>4.9492951721729475E-2</v>
      </c>
      <c r="O136" s="456">
        <f>+China!L139</f>
        <v>4.7027034143173788E-2</v>
      </c>
      <c r="P136" s="456">
        <f>+China!M139</f>
        <v>4.3917614749176825E-2</v>
      </c>
      <c r="Q136" s="456">
        <f>+China!N139</f>
        <v>4.2872781152658079E-2</v>
      </c>
      <c r="R136" s="456"/>
      <c r="S136" s="456"/>
      <c r="T136" s="456"/>
      <c r="U136" s="456"/>
      <c r="V136" s="456"/>
      <c r="W136" s="456"/>
      <c r="X136" s="456"/>
      <c r="Y136" s="456"/>
      <c r="Z136" s="456"/>
      <c r="AA136" s="456"/>
      <c r="AB136" s="456"/>
      <c r="AC136" s="456"/>
      <c r="AD136" s="456"/>
      <c r="AE136" s="456"/>
      <c r="AF136" s="456"/>
      <c r="AG136" s="456"/>
    </row>
    <row r="138" spans="1:33">
      <c r="A138" t="s">
        <v>392</v>
      </c>
      <c r="C138" t="s">
        <v>180</v>
      </c>
      <c r="D138" t="s">
        <v>351</v>
      </c>
      <c r="E138" t="s">
        <v>182</v>
      </c>
      <c r="F138" t="s">
        <v>183</v>
      </c>
      <c r="G138" t="s">
        <v>421</v>
      </c>
      <c r="H138" t="s">
        <v>185</v>
      </c>
      <c r="I138" t="s">
        <v>186</v>
      </c>
      <c r="J138" t="s">
        <v>187</v>
      </c>
      <c r="K138" t="s">
        <v>188</v>
      </c>
      <c r="L138" t="s">
        <v>189</v>
      </c>
      <c r="M138" t="s">
        <v>190</v>
      </c>
      <c r="N138" t="s">
        <v>422</v>
      </c>
    </row>
    <row r="139" spans="1:33">
      <c r="C139" s="477"/>
      <c r="D139" s="477"/>
      <c r="E139" s="477"/>
      <c r="F139" s="477"/>
      <c r="G139" s="477"/>
      <c r="H139" s="477"/>
      <c r="I139" s="477"/>
      <c r="J139" s="477"/>
      <c r="K139" s="477"/>
      <c r="L139" s="477"/>
      <c r="M139" s="477"/>
      <c r="N139" s="477"/>
    </row>
    <row r="140" spans="1:33" s="347" customFormat="1">
      <c r="A140" s="347" t="s">
        <v>393</v>
      </c>
      <c r="C140" s="347">
        <f>+B108</f>
        <v>12.397900201983999</v>
      </c>
      <c r="D140" s="347">
        <f>+B109</f>
        <v>13.0310574778273</v>
      </c>
      <c r="E140" s="347">
        <f>+B110</f>
        <v>3.8702837853585201</v>
      </c>
      <c r="F140" s="347">
        <f>+B111</f>
        <v>1.6979566948188101</v>
      </c>
      <c r="G140" s="347">
        <f>+B112</f>
        <v>0.80733505428693597</v>
      </c>
      <c r="H140" s="347">
        <f>+B113</f>
        <v>5.3332327426145003</v>
      </c>
      <c r="I140" s="347">
        <f>+B114</f>
        <v>2.4408315128007598</v>
      </c>
      <c r="J140" s="347">
        <f>+B115</f>
        <v>3.4801033488396902</v>
      </c>
      <c r="K140" s="347">
        <f>+B116</f>
        <v>1.30053013555199</v>
      </c>
      <c r="L140" s="347">
        <f>+B117</f>
        <v>4.5584762524914098</v>
      </c>
      <c r="M140" s="347">
        <f>+B118</f>
        <v>3.8420497503564501</v>
      </c>
      <c r="N140" s="347">
        <f>+B119</f>
        <v>2.6191887369437801</v>
      </c>
    </row>
    <row r="141" spans="1:33">
      <c r="A141" s="4" t="s">
        <v>394</v>
      </c>
      <c r="C141" s="524">
        <f>+C108</f>
        <v>296.842578</v>
      </c>
      <c r="D141" s="524">
        <f>+C109</f>
        <v>490.08019258719202</v>
      </c>
      <c r="E141" s="524">
        <f>+C110</f>
        <v>127.773</v>
      </c>
      <c r="F141" s="524">
        <f>+C111</f>
        <v>143.15</v>
      </c>
      <c r="G141" s="524">
        <f>+C112</f>
        <v>155.94246849385499</v>
      </c>
      <c r="H141" s="524">
        <f>+C113</f>
        <v>1304.5</v>
      </c>
      <c r="I141" s="524">
        <f>+C114</f>
        <v>1094.5830000000001</v>
      </c>
      <c r="J141" s="524">
        <f>+C115</f>
        <v>412.76900131563002</v>
      </c>
      <c r="K141" s="524">
        <f>+C116</f>
        <v>763.50611154103399</v>
      </c>
      <c r="L141" s="524">
        <f>+C117</f>
        <v>555.38007856447803</v>
      </c>
      <c r="M141" s="524">
        <f>+C118</f>
        <v>129.169624</v>
      </c>
      <c r="N141" s="524">
        <f>+C119</f>
        <v>937.19556697899202</v>
      </c>
    </row>
    <row r="142" spans="1:33">
      <c r="A142" s="4" t="s">
        <v>432</v>
      </c>
      <c r="C142" s="499">
        <f>+I108</f>
        <v>6.2765473111546344E-2</v>
      </c>
      <c r="D142" s="499">
        <f>+I109</f>
        <v>6.7765473111546348E-2</v>
      </c>
      <c r="E142" s="499">
        <f>+I110</f>
        <v>6.2765473111546344E-2</v>
      </c>
      <c r="F142" s="499">
        <f>+I111</f>
        <v>8.2765473111546348E-2</v>
      </c>
      <c r="G142" s="499">
        <f>+I112</f>
        <v>7.7765473111546343E-2</v>
      </c>
      <c r="H142" s="499">
        <f>+I113</f>
        <v>7.2765473111546339E-2</v>
      </c>
      <c r="I142" s="499">
        <f>+I114</f>
        <v>7.7765473111546343E-2</v>
      </c>
      <c r="J142" s="499">
        <f>+I115</f>
        <v>9.2765473111546343E-2</v>
      </c>
      <c r="K142" s="499">
        <f>+I116</f>
        <v>8.2765473111546348E-2</v>
      </c>
      <c r="L142" s="499">
        <f>+I117</f>
        <v>7.7765473111546343E-2</v>
      </c>
      <c r="M142" s="499">
        <f>+I118</f>
        <v>6.7765473111546348E-2</v>
      </c>
      <c r="N142" s="499">
        <f>+I119</f>
        <v>7.7765473111546343E-2</v>
      </c>
    </row>
    <row r="143" spans="1:33">
      <c r="A143" s="4" t="s">
        <v>411</v>
      </c>
      <c r="C143" s="347">
        <f>+AC108</f>
        <v>22.851099741812213</v>
      </c>
      <c r="D143" s="347">
        <f>+AC109</f>
        <v>23.302275318288558</v>
      </c>
      <c r="E143" s="347">
        <f>+AC110</f>
        <v>7.1334854586257483</v>
      </c>
      <c r="F143" s="347">
        <f>+AC111</f>
        <v>2.78710743212834</v>
      </c>
      <c r="G143" s="347">
        <f>+AC112</f>
        <v>1.3624722059165111</v>
      </c>
      <c r="H143" s="347">
        <f>+AC113</f>
        <v>9.2609350350421398</v>
      </c>
      <c r="I143" s="347">
        <f>+AC114</f>
        <v>4.1191882823091728</v>
      </c>
      <c r="J143" s="347">
        <f>+AC115</f>
        <v>5.4160684888199055</v>
      </c>
      <c r="K143" s="347">
        <f>+AC116</f>
        <v>2.1347524454330231</v>
      </c>
      <c r="L143" s="347">
        <f>+AC117</f>
        <v>7.6929611347491607</v>
      </c>
      <c r="M143" s="347">
        <f>+AC118</f>
        <v>6.8703941504135813</v>
      </c>
      <c r="N143" s="347">
        <f>+AC119</f>
        <v>4.4201869312950226</v>
      </c>
    </row>
    <row r="144" spans="1:33">
      <c r="A144" s="4" t="s">
        <v>409</v>
      </c>
      <c r="C144" s="477">
        <f>+Q108</f>
        <v>11.347695356481594</v>
      </c>
      <c r="D144" s="477">
        <f>+Q109</f>
        <v>8.3478215480070386</v>
      </c>
      <c r="E144" s="477">
        <f>+Q110</f>
        <v>9.062435156822831</v>
      </c>
      <c r="F144" s="477">
        <f>+Q111</f>
        <v>4.8677307749233352</v>
      </c>
      <c r="G144" s="477">
        <f>+Q112</f>
        <v>2.7019694302576198</v>
      </c>
      <c r="H144" s="477">
        <f>+Q113</f>
        <v>2.2708227004455939</v>
      </c>
      <c r="I144" s="477">
        <f>+Q114</f>
        <v>1.4983739690273445</v>
      </c>
      <c r="J144" s="477">
        <f>+Q115</f>
        <v>3.8948608362974007</v>
      </c>
      <c r="K144" s="477">
        <f>+Q116</f>
        <v>1.2512595399070268</v>
      </c>
      <c r="L144" s="477">
        <f>+Q117</f>
        <v>3.730597774829794</v>
      </c>
      <c r="M144" s="477">
        <f>+Q118</f>
        <v>9.0293442586263417</v>
      </c>
      <c r="N144" s="477">
        <f>+Q119</f>
        <v>1.7549043305648566</v>
      </c>
    </row>
    <row r="145" spans="1:26">
      <c r="A145" s="4" t="s">
        <v>412</v>
      </c>
      <c r="C145" s="420">
        <f>+T108</f>
        <v>0.23181397787929234</v>
      </c>
      <c r="D145" s="420">
        <f>+T109</f>
        <v>0.21696963456055077</v>
      </c>
      <c r="E145" s="420">
        <f>+T110</f>
        <v>0.21278717384542731</v>
      </c>
      <c r="F145" s="420">
        <f>+T111</f>
        <v>0.20100020615749792</v>
      </c>
      <c r="G145" s="420">
        <f>+T112</f>
        <v>0.20828063220529899</v>
      </c>
      <c r="H145" s="420">
        <f>+T113</f>
        <v>0.3110510972999303</v>
      </c>
      <c r="I145" s="420">
        <f>+T114</f>
        <v>0.27229997512202248</v>
      </c>
      <c r="J145" s="420">
        <f>+T115</f>
        <v>0.22518800116133308</v>
      </c>
      <c r="K145" s="420">
        <f>+T116</f>
        <v>0.26357004644074233</v>
      </c>
      <c r="L145" s="420">
        <f>+T117</f>
        <v>0.2418477498386207</v>
      </c>
      <c r="M145" s="420">
        <f>+T118</f>
        <v>0.22905543234134529</v>
      </c>
      <c r="N145" s="420">
        <f>+T119</f>
        <v>0.24387582996705398</v>
      </c>
    </row>
    <row r="146" spans="1:26">
      <c r="A146" s="4" t="s">
        <v>433</v>
      </c>
      <c r="C146" s="420">
        <f>+J108</f>
        <v>1.4999999999999999E-2</v>
      </c>
      <c r="D146" s="420">
        <f>+J109</f>
        <v>1.4999999999999999E-2</v>
      </c>
      <c r="E146" s="420">
        <f>+J110</f>
        <v>1.4999999999999999E-2</v>
      </c>
      <c r="F146" s="420">
        <f>+J111</f>
        <v>1.4999999999999999E-2</v>
      </c>
      <c r="G146" s="420">
        <f>+J112</f>
        <v>1.4999999999999999E-2</v>
      </c>
      <c r="H146" s="420">
        <f>+J113</f>
        <v>1.4999999999999999E-2</v>
      </c>
      <c r="I146" s="420">
        <f>+J114</f>
        <v>1.4999999999999999E-2</v>
      </c>
      <c r="J146" s="420">
        <f>+J115</f>
        <v>1.4999999999999999E-2</v>
      </c>
      <c r="K146" s="420">
        <f>+J116</f>
        <v>1.4999999999999999E-2</v>
      </c>
      <c r="L146" s="420">
        <f>+J117</f>
        <v>1.4999999999999999E-2</v>
      </c>
      <c r="M146" s="420">
        <f>+J118</f>
        <v>1.4999999999999999E-2</v>
      </c>
      <c r="N146" s="420">
        <f>+J119</f>
        <v>1.4999999999999999E-2</v>
      </c>
    </row>
    <row r="147" spans="1:26">
      <c r="A147" s="4" t="s">
        <v>434</v>
      </c>
      <c r="C147" s="420">
        <f>+K108</f>
        <v>1.5</v>
      </c>
      <c r="D147" s="420">
        <f>+K109</f>
        <v>1.5</v>
      </c>
      <c r="E147" s="420">
        <f>+K110</f>
        <v>1.5</v>
      </c>
      <c r="F147" s="420">
        <f>+K111</f>
        <v>1.5</v>
      </c>
      <c r="G147" s="420">
        <f>+K112</f>
        <v>1.5</v>
      </c>
      <c r="H147" s="420">
        <f>+K113</f>
        <v>1.5</v>
      </c>
      <c r="I147" s="420">
        <f>+K114</f>
        <v>1.5</v>
      </c>
      <c r="J147" s="420">
        <f>+K115</f>
        <v>1.5</v>
      </c>
      <c r="K147" s="420">
        <f>+K116</f>
        <v>1.5</v>
      </c>
      <c r="L147" s="420">
        <f>+K117</f>
        <v>1.5</v>
      </c>
      <c r="M147" s="420">
        <f>+K118</f>
        <v>1.5</v>
      </c>
      <c r="N147" s="420">
        <f>+K119</f>
        <v>1.5</v>
      </c>
    </row>
    <row r="148" spans="1:26">
      <c r="O148" s="420"/>
      <c r="P148" s="420"/>
      <c r="Q148" s="420"/>
      <c r="R148" s="420"/>
      <c r="S148" s="420"/>
      <c r="T148" s="420"/>
      <c r="U148" s="420"/>
      <c r="V148" s="420"/>
      <c r="W148" s="420"/>
      <c r="X148" s="420"/>
      <c r="Y148" s="420"/>
      <c r="Z148" s="420"/>
    </row>
    <row r="149" spans="1:26">
      <c r="C149" s="420"/>
      <c r="D149" s="420"/>
      <c r="E149" s="420"/>
      <c r="F149" s="420"/>
      <c r="G149" s="420"/>
      <c r="H149" s="420"/>
      <c r="I149" s="420"/>
      <c r="J149" s="420"/>
      <c r="K149" s="420"/>
      <c r="L149" s="420"/>
      <c r="M149" s="420"/>
      <c r="N149" s="420"/>
    </row>
    <row r="150" spans="1:26">
      <c r="A150" s="4" t="s">
        <v>435</v>
      </c>
      <c r="C150" s="477">
        <f>+F89</f>
        <v>1662.13345509801</v>
      </c>
      <c r="D150" s="477">
        <f>+F90</f>
        <v>1146.05061916605</v>
      </c>
      <c r="E150" s="477">
        <f>+F91</f>
        <v>369.96592574248302</v>
      </c>
      <c r="F150" s="477">
        <f>+F92</f>
        <v>431.23618180564</v>
      </c>
      <c r="G150" s="477">
        <f>+F93</f>
        <v>256.66629327477</v>
      </c>
      <c r="H150" s="477">
        <f>+F94</f>
        <v>1600.7411280266001</v>
      </c>
      <c r="I150" s="477">
        <f>+F95</f>
        <v>405.15158969265599</v>
      </c>
      <c r="J150" s="477">
        <f>+F96</f>
        <v>589.67496043455196</v>
      </c>
      <c r="K150" s="477">
        <f>+F97</f>
        <v>191.37708401697299</v>
      </c>
      <c r="L150" s="477">
        <f>+F98</f>
        <v>412.27239850714801</v>
      </c>
      <c r="M150" s="477">
        <f>+F99</f>
        <v>541.778261497279</v>
      </c>
      <c r="N150" s="477">
        <f>+F100</f>
        <v>363.952102737833</v>
      </c>
      <c r="O150" s="529">
        <f>SUM(I150:N150)</f>
        <v>2504.2063968864413</v>
      </c>
    </row>
    <row r="153" spans="1:26" ht="20">
      <c r="A153" s="525" t="s">
        <v>436</v>
      </c>
      <c r="B153" s="399" t="s">
        <v>437</v>
      </c>
    </row>
    <row r="154" spans="1:26" s="458" customFormat="1" ht="17.5">
      <c r="A154" s="458" t="s">
        <v>438</v>
      </c>
    </row>
    <row r="155" spans="1:26" s="458" customFormat="1" ht="17.5">
      <c r="A155" s="458" t="s">
        <v>439</v>
      </c>
    </row>
    <row r="156" spans="1:26" s="458" customFormat="1" ht="17.5">
      <c r="A156" s="458" t="s">
        <v>440</v>
      </c>
    </row>
    <row r="157" spans="1:26" s="458" customFormat="1" ht="17.5">
      <c r="A157" s="458" t="s">
        <v>441</v>
      </c>
    </row>
    <row r="158" spans="1:26" s="458" customFormat="1" ht="17.5"/>
    <row r="159" spans="1:26" s="458" customFormat="1" ht="17.5"/>
    <row r="160" spans="1:26" s="458" customFormat="1" ht="17.5">
      <c r="A160" s="458" t="s">
        <v>442</v>
      </c>
    </row>
    <row r="161" spans="1:19" s="458" customFormat="1" ht="17.5">
      <c r="A161" s="458" t="s">
        <v>443</v>
      </c>
    </row>
    <row r="162" spans="1:19" s="458" customFormat="1" ht="17.5"/>
    <row r="163" spans="1:19" s="458" customFormat="1" ht="17.5">
      <c r="A163" s="458" t="s">
        <v>444</v>
      </c>
    </row>
    <row r="164" spans="1:19" s="458" customFormat="1" ht="17.25" customHeight="1"/>
    <row r="165" spans="1:19" s="346" customFormat="1" ht="17.25" customHeight="1">
      <c r="A165" s="526" t="s">
        <v>445</v>
      </c>
      <c r="B165" s="527"/>
      <c r="C165" s="527"/>
      <c r="D165" s="527"/>
      <c r="E165" s="527"/>
      <c r="F165" s="527"/>
      <c r="G165" s="527"/>
      <c r="H165" s="527"/>
    </row>
    <row r="166" spans="1:19" s="346" customFormat="1" ht="17.25" customHeight="1"/>
    <row r="167" spans="1:19" s="346" customFormat="1" ht="17.25" customHeight="1">
      <c r="P167" s="346" t="s">
        <v>446</v>
      </c>
    </row>
    <row r="168" spans="1:19" s="346" customFormat="1" ht="36" customHeight="1">
      <c r="C168" s="346" t="s">
        <v>447</v>
      </c>
      <c r="D168" s="346" t="s">
        <v>448</v>
      </c>
      <c r="E168" s="346" t="s">
        <v>449</v>
      </c>
      <c r="F168" s="346" t="s">
        <v>450</v>
      </c>
      <c r="G168" s="346" t="s">
        <v>344</v>
      </c>
      <c r="H168" s="346" t="s">
        <v>451</v>
      </c>
      <c r="I168" s="346" t="s">
        <v>452</v>
      </c>
      <c r="J168" s="346" t="s">
        <v>453</v>
      </c>
      <c r="K168" s="346" t="s">
        <v>454</v>
      </c>
      <c r="O168" s="530" t="s">
        <v>455</v>
      </c>
      <c r="P168" s="346" t="s">
        <v>456</v>
      </c>
      <c r="Q168" s="530" t="s">
        <v>457</v>
      </c>
    </row>
    <row r="169" spans="1:19" s="346" customFormat="1" ht="17.25" customHeight="1">
      <c r="B169" s="346" t="s">
        <v>180</v>
      </c>
      <c r="C169" s="346">
        <f>+Parameters!F37*(1-US!B97)/Parameters!F48*1000</f>
        <v>34.309946115236102</v>
      </c>
      <c r="D169" s="346">
        <f>+(C169)^US!$B$18</f>
        <v>200.9694546336089</v>
      </c>
      <c r="E169" s="346">
        <f>+Parameters!F38</f>
        <v>6.2765473111546344E-2</v>
      </c>
      <c r="F169" s="346">
        <v>1.8233060056606399E-2</v>
      </c>
      <c r="G169" s="346">
        <v>-9.0920569197662695E-3</v>
      </c>
      <c r="H169" s="346">
        <f>+C169/(Parameters!F38-F169-G169)</f>
        <v>639.81883888865548</v>
      </c>
      <c r="I169" s="346">
        <f>+US!B153</f>
        <v>660.22619385237431</v>
      </c>
      <c r="J169" s="346">
        <f>+US!B92</f>
        <v>660.22619385238022</v>
      </c>
      <c r="K169" s="346">
        <v>3059.3304238157798</v>
      </c>
      <c r="L169" s="346">
        <f t="shared" ref="L169:L180" si="73">+J169-I169</f>
        <v>5.9117155615240335E-12</v>
      </c>
      <c r="M169" s="346">
        <f>-1*L169</f>
        <v>-5.9117155615240335E-12</v>
      </c>
      <c r="N169" s="346">
        <v>-69798.686565143595</v>
      </c>
      <c r="O169" s="527">
        <v>-3520.1323263817599</v>
      </c>
      <c r="P169" s="346">
        <f>+US!C52</f>
        <v>-2.0463630789890885E-12</v>
      </c>
      <c r="Q169" s="346">
        <v>-2298.0293914363401</v>
      </c>
      <c r="R169" s="346">
        <v>70328.039631445397</v>
      </c>
      <c r="S169" s="346">
        <f>+Q169+R169</f>
        <v>68030.010240009055</v>
      </c>
    </row>
    <row r="170" spans="1:19" s="346" customFormat="1" ht="17.25" customHeight="1">
      <c r="B170" s="346" t="s">
        <v>181</v>
      </c>
      <c r="C170" s="346">
        <f>+Parameters!G37*(1-EU!B97)/Parameters!G48*1000</f>
        <v>21.945953875684026</v>
      </c>
      <c r="D170" s="346">
        <f>+(C170)^EU!$B$18</f>
        <v>102.80913215536789</v>
      </c>
      <c r="E170" s="346">
        <f>+Parameters!G38</f>
        <v>6.7765473111546348E-2</v>
      </c>
      <c r="F170" s="346">
        <v>1.68527300661638E-2</v>
      </c>
      <c r="G170" s="346">
        <v>1.2169007363943499E-2</v>
      </c>
      <c r="H170" s="346">
        <f>+C170/(Parameters!G38-F170-G170)</f>
        <v>566.43876718882507</v>
      </c>
      <c r="I170" s="346">
        <f>+EU!B153</f>
        <v>554.63052163112786</v>
      </c>
      <c r="J170" s="346">
        <f>+EU!B92</f>
        <v>554.63052163113252</v>
      </c>
      <c r="K170" s="346">
        <v>-1746.9413126931499</v>
      </c>
      <c r="L170" s="346">
        <f t="shared" si="73"/>
        <v>4.6611603465862572E-12</v>
      </c>
      <c r="M170" s="346">
        <f>-1*L170</f>
        <v>-4.6611603465862572E-12</v>
      </c>
      <c r="N170" s="346">
        <v>88.043169617412403</v>
      </c>
      <c r="O170" s="527">
        <v>-2063.15573153579</v>
      </c>
      <c r="P170" s="346">
        <f>+EU!C52</f>
        <v>-3.865352482534945E-12</v>
      </c>
      <c r="Q170" s="346">
        <v>-1190.0914153813001</v>
      </c>
    </row>
    <row r="171" spans="1:19" s="346" customFormat="1" ht="17.25" customHeight="1">
      <c r="B171" s="346" t="s">
        <v>182</v>
      </c>
      <c r="C171" s="346">
        <f>+Parameters!H37*(1-Japan!B97)/Parameters!H48*1000</f>
        <v>25.707229579299451</v>
      </c>
      <c r="D171" s="346">
        <f>+(C171)^Japan!$B$18</f>
        <v>130.34155985196711</v>
      </c>
      <c r="E171" s="346">
        <f>+Parameters!H38</f>
        <v>6.2765473111546344E-2</v>
      </c>
      <c r="F171" s="346">
        <v>1.0130946981066299E-2</v>
      </c>
      <c r="G171" s="346">
        <v>-0.120551477372289</v>
      </c>
      <c r="H171" s="346">
        <f>+C171/(Parameters!H38-F171-G171)</f>
        <v>148.43710842307431</v>
      </c>
      <c r="I171" s="346">
        <f>+Japan!B153</f>
        <v>147.0684652097907</v>
      </c>
      <c r="J171" s="346">
        <f>+Japan!B92</f>
        <v>147.06846520978866</v>
      </c>
      <c r="K171" s="346">
        <v>-492.107372070888</v>
      </c>
      <c r="L171" s="346">
        <f t="shared" si="73"/>
        <v>-2.0463630789890885E-12</v>
      </c>
      <c r="M171" s="346">
        <f>-1*L171</f>
        <v>2.0463630789890885E-12</v>
      </c>
      <c r="N171" s="346">
        <v>114.486570135938</v>
      </c>
      <c r="O171" s="527">
        <v>-554.97225490153301</v>
      </c>
      <c r="P171" s="346">
        <f>+Japan!C52</f>
        <v>5.1159076974727213E-13</v>
      </c>
      <c r="Q171" s="346">
        <v>-329.12911021178297</v>
      </c>
    </row>
    <row r="172" spans="1:19" s="346" customFormat="1" ht="17.25" customHeight="1">
      <c r="B172" s="346" t="s">
        <v>183</v>
      </c>
      <c r="C172" s="346">
        <f>+Parameters!I37*(1-Russia!B97)/Parameters!I48*1000</f>
        <v>9.593856190986644</v>
      </c>
      <c r="D172" s="346">
        <f>+(C172)^Russia!$B$18</f>
        <v>29.715962823844173</v>
      </c>
      <c r="E172" s="346">
        <f>+Parameters!I38</f>
        <v>8.2765473111546348E-2</v>
      </c>
      <c r="F172" s="346">
        <v>3.3608792181586598E-2</v>
      </c>
      <c r="G172" s="346">
        <v>-0.14535330262395599</v>
      </c>
      <c r="H172" s="346">
        <f>+C172/(Parameters!I38-F172-G172)</f>
        <v>49.323207044163603</v>
      </c>
      <c r="I172" s="346">
        <f>+Russia!B153</f>
        <v>53.694779841061916</v>
      </c>
      <c r="J172" s="346">
        <f>+Russia!B92</f>
        <v>53.694779841062157</v>
      </c>
      <c r="K172" s="346">
        <v>-77.156226921234406</v>
      </c>
      <c r="L172" s="346">
        <f t="shared" si="73"/>
        <v>2.4158453015843406E-13</v>
      </c>
      <c r="M172" s="346">
        <f t="shared" ref="M172:M180" si="74">-1*L172</f>
        <v>-2.4158453015843406E-13</v>
      </c>
      <c r="N172" s="346">
        <v>28.401823550013201</v>
      </c>
      <c r="O172" s="527">
        <v>-90.9601173307599</v>
      </c>
      <c r="P172" s="346">
        <f>+Russia!C52</f>
        <v>-1.4210854715202004E-13</v>
      </c>
      <c r="Q172" s="346">
        <v>-34.076238157336803</v>
      </c>
    </row>
    <row r="173" spans="1:19" s="346" customFormat="1" ht="17.25" customHeight="1">
      <c r="B173" s="346" t="s">
        <v>184</v>
      </c>
      <c r="C173" s="346">
        <f>+Parameters!J37*(1-Eurasia!B97)/Parameters!J48*1000</f>
        <v>4.1675574558678168</v>
      </c>
      <c r="D173" s="346">
        <f>+(C173)^Eurasia!$B$18</f>
        <v>8.5079003375322042</v>
      </c>
      <c r="E173" s="346">
        <f>+Parameters!J38</f>
        <v>7.7765473111546343E-2</v>
      </c>
      <c r="F173" s="346">
        <v>3.3969532049521203E-2</v>
      </c>
      <c r="G173" s="346">
        <v>-8.8711742814641295E-2</v>
      </c>
      <c r="H173" s="346">
        <f>+C173/(Parameters!J38-F173-G173)</f>
        <v>31.45143990100102</v>
      </c>
      <c r="I173" s="346">
        <f>+Eurasia!B153</f>
        <v>26.634243139209111</v>
      </c>
      <c r="J173" s="346">
        <f>+Eurasia!B92</f>
        <v>26.634243139209168</v>
      </c>
      <c r="K173" s="346">
        <v>-28.722753742108701</v>
      </c>
      <c r="L173" s="346">
        <f t="shared" si="73"/>
        <v>5.6843418860808015E-14</v>
      </c>
      <c r="M173" s="346">
        <f t="shared" si="74"/>
        <v>-5.6843418860808015E-14</v>
      </c>
      <c r="N173" s="346">
        <v>10.695795967963001</v>
      </c>
      <c r="O173" s="527">
        <v>-10.465429163627901</v>
      </c>
      <c r="P173" s="346">
        <f>+Eurasia!C52</f>
        <v>0</v>
      </c>
      <c r="Q173" s="346">
        <v>6.4007131154632502</v>
      </c>
    </row>
    <row r="174" spans="1:19" s="346" customFormat="1" ht="17.25" customHeight="1">
      <c r="B174" s="346" t="s">
        <v>185</v>
      </c>
      <c r="C174" s="346">
        <f>+Parameters!K37*(1-China!B97)/Parameters!K48*1000</f>
        <v>2.6284663128334311</v>
      </c>
      <c r="D174" s="346">
        <f>+(C174)^China!$B$18</f>
        <v>4.2614129667205631</v>
      </c>
      <c r="E174" s="346">
        <f>+Parameters!K38</f>
        <v>7.2765473111546339E-2</v>
      </c>
      <c r="F174" s="346">
        <v>7.0253912237441096E-2</v>
      </c>
      <c r="G174" s="346">
        <v>-2.03030184415459E-2</v>
      </c>
      <c r="H174" s="346">
        <f>+C174/(Parameters!K38-F174-G174)</f>
        <v>115.2099399452991</v>
      </c>
      <c r="I174" s="346">
        <f>+China!B153</f>
        <v>119.77210729036301</v>
      </c>
      <c r="J174" s="346">
        <f>+China!B92</f>
        <v>119.77210729036321</v>
      </c>
      <c r="K174" s="346">
        <v>-62.065950534498</v>
      </c>
      <c r="L174" s="346">
        <f t="shared" si="73"/>
        <v>1.9895196601282805E-13</v>
      </c>
      <c r="M174" s="346">
        <f t="shared" si="74"/>
        <v>-1.9895196601282805E-13</v>
      </c>
      <c r="N174" s="346">
        <v>4.5238976291937796</v>
      </c>
      <c r="O174" s="527">
        <v>-49.388505744836301</v>
      </c>
      <c r="P174" s="346">
        <f>+China!C52</f>
        <v>2.5579538487363607E-13</v>
      </c>
      <c r="Q174" s="346">
        <v>272.42355548616803</v>
      </c>
    </row>
    <row r="175" spans="1:19" s="346" customFormat="1" ht="17.25" customHeight="1">
      <c r="B175" s="346" t="s">
        <v>186</v>
      </c>
      <c r="C175" s="346">
        <f>+Parameters!L37*(1-India!B97)/Parameters!L48*1000</f>
        <v>1.5724352740927685</v>
      </c>
      <c r="D175" s="346">
        <f>+(C175)^India!$B$18</f>
        <v>1.9717832205172798</v>
      </c>
      <c r="E175" s="346">
        <f>+Parameters!L38</f>
        <v>7.7765473111546343E-2</v>
      </c>
      <c r="F175" s="346">
        <v>4.3196918691811699E-2</v>
      </c>
      <c r="G175" s="346">
        <v>1.24039461145172E-2</v>
      </c>
      <c r="H175" s="346">
        <f>+C175/(Parameters!L38-F175-G175)</f>
        <v>70.943517360630494</v>
      </c>
      <c r="I175" s="346">
        <f>+India!B153</f>
        <v>75.047156066029558</v>
      </c>
      <c r="J175" s="346">
        <f>+India!B92</f>
        <v>75.047156066029515</v>
      </c>
      <c r="K175" s="346">
        <v>21.152694275327001</v>
      </c>
      <c r="L175" s="346">
        <f t="shared" si="73"/>
        <v>0</v>
      </c>
      <c r="M175" s="346">
        <f t="shared" si="74"/>
        <v>0</v>
      </c>
      <c r="N175" s="346">
        <v>2.0408144621848199</v>
      </c>
      <c r="O175" s="527">
        <v>28.627026646041902</v>
      </c>
      <c r="P175" s="346">
        <f>+India!C52</f>
        <v>0</v>
      </c>
      <c r="Q175" s="346">
        <v>121.652632329355</v>
      </c>
    </row>
    <row r="176" spans="1:19" s="346" customFormat="1" ht="17.25" customHeight="1">
      <c r="B176" s="346" t="s">
        <v>187</v>
      </c>
      <c r="C176" s="346">
        <f>+Parameters!M37*(1-MidEast!B97)/Parameters!M48*1000</f>
        <v>6.2643031094773693</v>
      </c>
      <c r="D176" s="346">
        <f>+(C176)^MidEast!$B$18</f>
        <v>15.678667335686821</v>
      </c>
      <c r="E176" s="346">
        <f>+Parameters!M38</f>
        <v>9.2765473111546343E-2</v>
      </c>
      <c r="F176" s="346">
        <v>2.2370144486794599E-2</v>
      </c>
      <c r="G176" s="346">
        <v>-7.0051264778834502E-4</v>
      </c>
      <c r="H176" s="346">
        <f>+C176/(Parameters!M38-F176-G176)</f>
        <v>88.110682669379713</v>
      </c>
      <c r="I176" s="346">
        <f>+MidEast!B153</f>
        <v>169.36057357271198</v>
      </c>
      <c r="J176" s="346">
        <f>+MidEast!B92</f>
        <v>169.36057357271164</v>
      </c>
      <c r="K176" s="346">
        <v>-223.64030937974201</v>
      </c>
      <c r="L176" s="346">
        <f t="shared" si="73"/>
        <v>-3.4106051316484809E-13</v>
      </c>
      <c r="M176" s="346">
        <f t="shared" si="74"/>
        <v>3.4106051316484809E-13</v>
      </c>
      <c r="N176" s="346">
        <v>23.403746005103901</v>
      </c>
      <c r="O176" s="527">
        <v>-256.711086349433</v>
      </c>
      <c r="P176" s="346">
        <f>+MidEast!C52</f>
        <v>2.8421709430404007E-13</v>
      </c>
      <c r="Q176" s="346">
        <v>-79.157194445829305</v>
      </c>
    </row>
    <row r="177" spans="2:17" s="346" customFormat="1" ht="17.25" customHeight="1">
      <c r="B177" s="346" t="s">
        <v>188</v>
      </c>
      <c r="C177" s="346">
        <f>+Parameters!N37*(1-Africa!B97)/Parameters!N48*1000</f>
        <v>1.1959524726453463</v>
      </c>
      <c r="D177" s="346">
        <f>+(C177)^Africa!$B$18</f>
        <v>1.3078889832241272</v>
      </c>
      <c r="E177" s="346">
        <f>+Parameters!N38</f>
        <v>8.2765473111546348E-2</v>
      </c>
      <c r="F177" s="346">
        <v>2.9051905665631102E-2</v>
      </c>
      <c r="G177" s="346">
        <v>3.4171220776875302E-2</v>
      </c>
      <c r="H177" s="346">
        <f>+C177/(Parameters!N38-F177-G177)</f>
        <v>61.197996990813785</v>
      </c>
      <c r="I177" s="346">
        <f>+Africa!B153</f>
        <v>52.394809496520594</v>
      </c>
      <c r="J177" s="346">
        <f>+Africa!B92</f>
        <v>52.394809496520566</v>
      </c>
      <c r="K177" s="346">
        <v>2.85354868813319</v>
      </c>
      <c r="L177" s="346">
        <f t="shared" si="73"/>
        <v>0</v>
      </c>
      <c r="M177" s="346">
        <f t="shared" si="74"/>
        <v>0</v>
      </c>
      <c r="N177" s="346">
        <v>2.26720079242165</v>
      </c>
      <c r="O177" s="527">
        <v>28.239191448273701</v>
      </c>
      <c r="P177" s="346">
        <f>+Africa!C52</f>
        <v>-8.5265128291212022E-14</v>
      </c>
      <c r="Q177" s="346">
        <v>76.683017337879306</v>
      </c>
    </row>
    <row r="178" spans="2:17" s="346" customFormat="1" ht="17.25" customHeight="1">
      <c r="B178" s="346" t="s">
        <v>189</v>
      </c>
      <c r="C178" s="346">
        <f>+Parameters!O37*(1-LatAm!B97)/Parameters!O48*1000</f>
        <v>6.273227686126357</v>
      </c>
      <c r="D178" s="346">
        <f>+(C178)^LatAm!$B$18</f>
        <v>15.712184701726285</v>
      </c>
      <c r="E178" s="346">
        <f>+Parameters!O38</f>
        <v>7.7765473111546343E-2</v>
      </c>
      <c r="F178" s="346">
        <v>2.1485486980851599E-2</v>
      </c>
      <c r="G178" s="346">
        <v>2.02616639029457E-2</v>
      </c>
      <c r="H178" s="346">
        <f>+C178/(Parameters!O38-F178-G178)</f>
        <v>174.16768183869956</v>
      </c>
      <c r="I178" s="346">
        <f>+LatAm!B153</f>
        <v>171.48199353527392</v>
      </c>
      <c r="J178" s="346">
        <f>+LatAm!B92</f>
        <v>171.48199353527491</v>
      </c>
      <c r="K178" s="346">
        <v>-241.047157865689</v>
      </c>
      <c r="L178" s="346">
        <f t="shared" si="73"/>
        <v>9.9475983006414026E-13</v>
      </c>
      <c r="M178" s="346">
        <f t="shared" si="74"/>
        <v>-9.9475983006414026E-13</v>
      </c>
      <c r="N178" s="346">
        <v>15.6560168435797</v>
      </c>
      <c r="O178" s="527">
        <v>-238.92710235730601</v>
      </c>
      <c r="P178" s="346">
        <f>+LatAm!C52</f>
        <v>-4.5474735088646412E-13</v>
      </c>
      <c r="Q178" s="346">
        <v>14.0296368735775</v>
      </c>
    </row>
    <row r="179" spans="2:17" s="346" customFormat="1" ht="17.25" customHeight="1">
      <c r="B179" s="346" t="s">
        <v>190</v>
      </c>
      <c r="C179" s="346">
        <f>+Parameters!P37*(1-OHI!B97)/Parameters!P48*1000</f>
        <v>24.184771124901843</v>
      </c>
      <c r="D179" s="346">
        <f>+(C179)^OHI!$B$18</f>
        <v>118.93590256320294</v>
      </c>
      <c r="E179" s="346">
        <f>+Parameters!P38</f>
        <v>6.7765473111546348E-2</v>
      </c>
      <c r="F179" s="346">
        <v>2.3570741223489702E-2</v>
      </c>
      <c r="G179" s="346">
        <v>-0.12732418515626101</v>
      </c>
      <c r="H179" s="346">
        <f>+C179/(Parameters!P38-F179-G179)</f>
        <v>141.00352043764886</v>
      </c>
      <c r="I179" s="346">
        <f>+OHI!B153</f>
        <v>171.08909369710818</v>
      </c>
      <c r="J179" s="346">
        <f>+OHI!B92</f>
        <v>171.08909369710648</v>
      </c>
      <c r="K179" s="346">
        <v>-484.16632101447999</v>
      </c>
      <c r="L179" s="346">
        <f t="shared" si="73"/>
        <v>-1.7053025658242404E-12</v>
      </c>
      <c r="M179" s="346">
        <f t="shared" si="74"/>
        <v>1.7053025658242404E-12</v>
      </c>
      <c r="N179" s="346">
        <v>98.163150820083104</v>
      </c>
      <c r="O179" s="527">
        <v>-701.06316601939398</v>
      </c>
      <c r="P179" s="346">
        <f>+OHI!C52</f>
        <v>6.2527760746888816E-13</v>
      </c>
      <c r="Q179" s="346">
        <v>-401.95662608894497</v>
      </c>
    </row>
    <row r="180" spans="2:17" s="346" customFormat="1" ht="17.25" customHeight="1">
      <c r="B180" s="346" t="s">
        <v>191</v>
      </c>
      <c r="C180" s="346">
        <f>+Parameters!Q37*(1-OthAsia!B97)/Parameters!Q48*1000</f>
        <v>2.121444536721512</v>
      </c>
      <c r="D180" s="346">
        <f>+(C180)^OthAsia!$B$18</f>
        <v>3.0899220462437085</v>
      </c>
      <c r="E180" s="346">
        <f>+Parameters!Q38</f>
        <v>7.7765473111546343E-2</v>
      </c>
      <c r="F180" s="346">
        <v>2.4349756493580399E-2</v>
      </c>
      <c r="G180" s="346">
        <v>3.3238540412586302E-2</v>
      </c>
      <c r="H180" s="346">
        <f>+C180/(Parameters!Q38-F180-G180)</f>
        <v>105.14080439838217</v>
      </c>
      <c r="I180" s="346">
        <f>+OthAsia!B153</f>
        <v>100.11806208984781</v>
      </c>
      <c r="J180" s="346">
        <f>+OthAsia!B92</f>
        <v>100.1180620898477</v>
      </c>
      <c r="K180" s="346">
        <v>16.805207213905199</v>
      </c>
      <c r="L180" s="346">
        <f t="shared" si="73"/>
        <v>-1.1368683772161603E-13</v>
      </c>
      <c r="M180" s="346">
        <f t="shared" si="74"/>
        <v>1.1368683772161603E-13</v>
      </c>
      <c r="N180" s="346">
        <v>3.0994820821865399</v>
      </c>
      <c r="O180" s="527">
        <v>11.7995468025115</v>
      </c>
      <c r="P180" s="346">
        <f>+OthAsia!C52</f>
        <v>4.1211478674085811E-13</v>
      </c>
      <c r="Q180" s="346">
        <v>126.987097660307</v>
      </c>
    </row>
    <row r="181" spans="2:17" s="346" customFormat="1" ht="17.25" customHeight="1">
      <c r="F181" s="346">
        <v>0</v>
      </c>
      <c r="I181" s="346">
        <f>SUM(I169:I180)</f>
        <v>2301.5179994214186</v>
      </c>
      <c r="J181" s="346">
        <f>SUM(J169:J180)</f>
        <v>2301.5179994214268</v>
      </c>
      <c r="O181" s="346">
        <v>0</v>
      </c>
    </row>
    <row r="182" spans="2:17" s="346" customFormat="1" ht="17.25" customHeight="1"/>
    <row r="183" spans="2:17" s="346" customFormat="1" ht="17.25" customHeight="1"/>
    <row r="184" spans="2:17" s="346" customFormat="1" ht="17.25" customHeight="1">
      <c r="I184" s="346" t="s">
        <v>458</v>
      </c>
    </row>
    <row r="185" spans="2:17" ht="17.5">
      <c r="H185" s="528"/>
      <c r="I185" s="531" t="s">
        <v>459</v>
      </c>
      <c r="J185" s="459"/>
      <c r="K185" s="459"/>
      <c r="L185" s="459"/>
    </row>
    <row r="186" spans="2:17" ht="17.5">
      <c r="H186" s="528"/>
      <c r="I186" s="531" t="s">
        <v>460</v>
      </c>
      <c r="J186" s="459"/>
      <c r="K186" s="459"/>
      <c r="L186" s="459"/>
    </row>
    <row r="187" spans="2:17" ht="17.5">
      <c r="H187" s="528"/>
      <c r="I187" s="531" t="s">
        <v>461</v>
      </c>
      <c r="J187" s="459"/>
      <c r="K187" s="459"/>
      <c r="L187" s="459"/>
    </row>
    <row r="188" spans="2:17" ht="17.5">
      <c r="H188" s="528"/>
      <c r="I188" s="531" t="s">
        <v>462</v>
      </c>
      <c r="J188" s="459"/>
      <c r="K188" s="459"/>
      <c r="L188" s="459"/>
      <c r="M188" s="528"/>
      <c r="N188" s="528"/>
      <c r="O188" s="457"/>
    </row>
    <row r="189" spans="2:17">
      <c r="H189" s="528"/>
      <c r="I189" s="528"/>
      <c r="J189" s="528"/>
      <c r="L189" s="528"/>
      <c r="M189" s="528"/>
      <c r="N189" s="528"/>
      <c r="O189" s="457"/>
    </row>
    <row r="190" spans="2:17" ht="17.5">
      <c r="H190" s="528"/>
      <c r="I190" s="531" t="s">
        <v>463</v>
      </c>
      <c r="J190" s="459"/>
      <c r="K190" s="459"/>
      <c r="L190" s="459"/>
      <c r="M190" s="528"/>
      <c r="N190" s="528"/>
      <c r="O190" s="457"/>
    </row>
    <row r="191" spans="2:17">
      <c r="H191" s="528"/>
      <c r="I191" s="528"/>
      <c r="J191" s="528"/>
      <c r="L191" s="528"/>
      <c r="M191" s="528"/>
      <c r="N191" s="528"/>
      <c r="O191" s="457"/>
    </row>
    <row r="192" spans="2:17">
      <c r="H192" s="528"/>
      <c r="I192" s="528"/>
      <c r="J192" s="528"/>
      <c r="L192" s="528"/>
      <c r="M192" s="528"/>
      <c r="N192" s="528"/>
      <c r="O192" s="457"/>
    </row>
    <row r="193" spans="1:61" ht="17.5">
      <c r="A193" s="531" t="s">
        <v>464</v>
      </c>
      <c r="B193" s="459"/>
      <c r="C193" s="532"/>
      <c r="D193" s="459"/>
      <c r="E193" s="459"/>
      <c r="F193" s="459"/>
      <c r="G193" s="459"/>
      <c r="H193" s="459"/>
    </row>
    <row r="194" spans="1:61">
      <c r="H194" s="528"/>
      <c r="I194" s="528"/>
      <c r="J194" s="528"/>
      <c r="L194" s="528"/>
      <c r="M194" s="528"/>
      <c r="N194" s="528"/>
      <c r="O194" s="457"/>
    </row>
    <row r="195" spans="1:61" ht="17.5">
      <c r="A195" s="458" t="s">
        <v>465</v>
      </c>
      <c r="H195" s="528"/>
      <c r="I195" s="528"/>
      <c r="J195" s="528"/>
      <c r="L195" s="528"/>
      <c r="M195" s="528"/>
      <c r="N195" s="528"/>
      <c r="O195" s="457"/>
    </row>
    <row r="196" spans="1:61" ht="17.5">
      <c r="A196" s="458"/>
      <c r="H196" s="528"/>
      <c r="I196" s="528"/>
      <c r="J196" s="528"/>
      <c r="L196" s="528"/>
      <c r="M196" s="528"/>
      <c r="N196" s="528"/>
      <c r="O196" s="457"/>
    </row>
    <row r="197" spans="1:61" s="459" customFormat="1" ht="17.5">
      <c r="A197" s="531" t="s">
        <v>466</v>
      </c>
    </row>
    <row r="198" spans="1:61" s="459" customFormat="1" ht="17.5">
      <c r="A198" s="531" t="s">
        <v>467</v>
      </c>
    </row>
    <row r="199" spans="1:61" ht="17.5">
      <c r="A199" s="458"/>
      <c r="H199" s="528"/>
      <c r="I199" s="528"/>
      <c r="J199" s="528"/>
      <c r="L199" s="528"/>
      <c r="M199" s="528"/>
      <c r="N199" s="528"/>
      <c r="O199" s="457"/>
    </row>
    <row r="200" spans="1:61">
      <c r="H200" s="528"/>
      <c r="I200" s="528"/>
      <c r="J200" s="528"/>
      <c r="L200" s="528"/>
      <c r="M200" s="528"/>
      <c r="N200" s="528"/>
      <c r="O200" s="457"/>
    </row>
    <row r="201" spans="1:61" s="353" customFormat="1" ht="13">
      <c r="A201" s="353" t="s">
        <v>468</v>
      </c>
    </row>
    <row r="202" spans="1:61" s="460" customFormat="1" ht="18" customHeight="1">
      <c r="A202" s="351"/>
      <c r="B202" s="352">
        <v>2005</v>
      </c>
      <c r="C202" s="460">
        <v>2015</v>
      </c>
      <c r="D202" s="460">
        <v>2025</v>
      </c>
      <c r="E202" s="460">
        <v>2035</v>
      </c>
      <c r="F202" s="460">
        <v>2045</v>
      </c>
      <c r="G202" s="460">
        <v>2055</v>
      </c>
      <c r="H202" s="460">
        <v>2065</v>
      </c>
      <c r="I202" s="460">
        <v>2075</v>
      </c>
      <c r="J202" s="460">
        <v>2085</v>
      </c>
      <c r="K202" s="460">
        <v>2095</v>
      </c>
      <c r="L202" s="460">
        <v>2105</v>
      </c>
      <c r="M202" s="460">
        <v>2115</v>
      </c>
      <c r="N202" s="460">
        <v>2125</v>
      </c>
      <c r="O202" s="460">
        <v>2135</v>
      </c>
      <c r="P202" s="460">
        <v>2145</v>
      </c>
      <c r="Q202" s="460">
        <v>2155</v>
      </c>
      <c r="R202" s="460">
        <v>2165</v>
      </c>
      <c r="S202" s="460">
        <v>2175</v>
      </c>
      <c r="T202" s="460">
        <v>2185</v>
      </c>
      <c r="U202" s="460">
        <v>2195</v>
      </c>
      <c r="V202" s="460">
        <v>2205</v>
      </c>
      <c r="W202" s="460">
        <v>2215</v>
      </c>
      <c r="X202" s="460">
        <v>2225</v>
      </c>
      <c r="Y202" s="460">
        <v>2235</v>
      </c>
      <c r="Z202" s="460">
        <v>2245</v>
      </c>
      <c r="AA202" s="460">
        <v>2255</v>
      </c>
      <c r="AB202" s="460">
        <v>2265</v>
      </c>
      <c r="AC202" s="460">
        <v>2275</v>
      </c>
      <c r="AD202" s="460">
        <v>2285</v>
      </c>
      <c r="AE202" s="460">
        <v>2295</v>
      </c>
      <c r="AF202" s="460">
        <v>2305</v>
      </c>
      <c r="AG202" s="460">
        <v>2315</v>
      </c>
      <c r="AH202" s="460">
        <v>2325</v>
      </c>
      <c r="AI202" s="460">
        <v>2335</v>
      </c>
      <c r="AJ202" s="460">
        <v>2345</v>
      </c>
      <c r="AK202" s="460">
        <v>2355</v>
      </c>
      <c r="AL202" s="460">
        <v>2365</v>
      </c>
      <c r="AM202" s="460">
        <v>2375</v>
      </c>
      <c r="AN202" s="460">
        <v>2385</v>
      </c>
      <c r="AO202" s="460">
        <v>2395</v>
      </c>
      <c r="AP202" s="460">
        <v>2405</v>
      </c>
      <c r="AQ202" s="460">
        <v>2415</v>
      </c>
      <c r="AR202" s="460">
        <v>2425</v>
      </c>
      <c r="AS202" s="460">
        <v>2435</v>
      </c>
      <c r="AT202" s="460">
        <v>2445</v>
      </c>
      <c r="AU202" s="460">
        <v>2455</v>
      </c>
      <c r="AV202" s="460">
        <v>2465</v>
      </c>
      <c r="AW202" s="460">
        <v>2475</v>
      </c>
      <c r="AX202" s="460">
        <v>2485</v>
      </c>
      <c r="AY202" s="460">
        <v>2495</v>
      </c>
      <c r="AZ202" s="460">
        <v>2505</v>
      </c>
      <c r="BA202" s="460">
        <v>2515</v>
      </c>
      <c r="BB202" s="460">
        <v>2525</v>
      </c>
      <c r="BC202" s="460">
        <v>2535</v>
      </c>
      <c r="BD202" s="460">
        <v>2545</v>
      </c>
      <c r="BE202" s="460">
        <v>2555</v>
      </c>
      <c r="BF202" s="460">
        <v>2565</v>
      </c>
      <c r="BG202" s="460">
        <v>2575</v>
      </c>
      <c r="BH202" s="460">
        <v>2585</v>
      </c>
      <c r="BI202" s="460">
        <v>2595</v>
      </c>
    </row>
    <row r="203" spans="1:61" s="353" customFormat="1" ht="13"/>
    <row r="204" spans="1:61" s="354" customFormat="1" ht="14.5">
      <c r="A204" s="354" t="s">
        <v>180</v>
      </c>
      <c r="B204" s="355">
        <f>+US!B88</f>
        <v>34.276554187636521</v>
      </c>
      <c r="C204" s="355">
        <f>+US!C88</f>
        <v>38.945120335899261</v>
      </c>
      <c r="D204" s="355">
        <f>+US!D88</f>
        <v>46.928073110991804</v>
      </c>
      <c r="E204" s="355">
        <f>+US!E88</f>
        <v>54.865871623866099</v>
      </c>
      <c r="F204" s="355">
        <f>+US!F88</f>
        <v>62.945099779394901</v>
      </c>
      <c r="G204" s="355">
        <f>+US!G88</f>
        <v>71.29311888844353</v>
      </c>
      <c r="H204" s="355">
        <f>+US!H88</f>
        <v>79.777577385396455</v>
      </c>
      <c r="I204" s="355">
        <f>+US!I88</f>
        <v>88.421086365598114</v>
      </c>
      <c r="J204" s="355">
        <f>+US!J88</f>
        <v>97.221414852307078</v>
      </c>
      <c r="K204" s="355">
        <f>+US!K88</f>
        <v>106.31854967497235</v>
      </c>
      <c r="L204" s="355">
        <f>+US!L88</f>
        <v>115.93680209775418</v>
      </c>
      <c r="M204" s="355">
        <f>+US!M88</f>
        <v>123.37748040323433</v>
      </c>
      <c r="N204" s="355">
        <f>+US!N88</f>
        <v>134.43950391155238</v>
      </c>
      <c r="O204" s="355">
        <f>+US!O88</f>
        <v>144.82914989909199</v>
      </c>
      <c r="P204" s="355">
        <f>+US!P88</f>
        <v>154.86092213038916</v>
      </c>
      <c r="Q204" s="355">
        <f>+US!Q88</f>
        <v>164.70733664661716</v>
      </c>
      <c r="R204" s="355">
        <f>+US!R88</f>
        <v>174.46293419959335</v>
      </c>
      <c r="S204" s="355">
        <f>+US!S88</f>
        <v>184.17948505758685</v>
      </c>
      <c r="T204" s="355">
        <f>+US!T88</f>
        <v>193.88561893831417</v>
      </c>
      <c r="U204" s="355">
        <f>+US!U88</f>
        <v>203.59782806008874</v>
      </c>
      <c r="V204" s="355">
        <f>+US!V88</f>
        <v>213.4049609891247</v>
      </c>
      <c r="W204" s="355">
        <f>+US!W88</f>
        <v>223.28548788357114</v>
      </c>
      <c r="X204" s="355">
        <f>+US!X88</f>
        <v>233.1427468262859</v>
      </c>
      <c r="Y204" s="355">
        <f>+US!Y88</f>
        <v>243.00522946391104</v>
      </c>
      <c r="Z204" s="355">
        <f>+US!Z88</f>
        <v>252.89451321777412</v>
      </c>
      <c r="AA204" s="355">
        <f>+US!AA88</f>
        <v>262.8450410133911</v>
      </c>
      <c r="AB204" s="355">
        <f>+US!AB88</f>
        <v>272.96078438993408</v>
      </c>
      <c r="AC204" s="355">
        <f>+US!AC88</f>
        <v>283.86437321954281</v>
      </c>
      <c r="AD204" s="355">
        <f>+US!AD88</f>
        <v>295.28126935698754</v>
      </c>
      <c r="AE204" s="355">
        <f>+US!AE88</f>
        <v>307.1337949037972</v>
      </c>
      <c r="AF204" s="355">
        <f>+US!AF88</f>
        <v>319.58077480954518</v>
      </c>
      <c r="AG204" s="355">
        <f>+US!AG88</f>
        <v>332.48570084143188</v>
      </c>
      <c r="AH204" s="355">
        <f>+US!AH88</f>
        <v>345.51734567610873</v>
      </c>
      <c r="AI204" s="355">
        <f>+US!AI88</f>
        <v>358.71437755196791</v>
      </c>
      <c r="AJ204" s="355">
        <f>+US!AJ88</f>
        <v>372.09860591644411</v>
      </c>
      <c r="AK204" s="355">
        <f>+US!AK88</f>
        <v>385.68444923406798</v>
      </c>
      <c r="AL204" s="355">
        <f>+US!AL88</f>
        <v>399.4838725684923</v>
      </c>
      <c r="AM204" s="355">
        <f>+US!AM88</f>
        <v>413.50852151757084</v>
      </c>
      <c r="AN204" s="355">
        <f>+US!AN88</f>
        <v>427.77048711362386</v>
      </c>
      <c r="AO204" s="355">
        <f>+US!AO88</f>
        <v>442.28244459162431</v>
      </c>
      <c r="AP204" s="355">
        <f>+US!AP88</f>
        <v>457.05753881080068</v>
      </c>
      <c r="AQ204" s="355">
        <f>+US!AQ88</f>
        <v>472.10919474021097</v>
      </c>
      <c r="AR204" s="355">
        <f>+US!AR88</f>
        <v>487.45093172719623</v>
      </c>
      <c r="AS204" s="355">
        <f>+US!AS88</f>
        <v>503.09621091188114</v>
      </c>
      <c r="AT204" s="355">
        <f>+US!AT88</f>
        <v>519.05832204549245</v>
      </c>
      <c r="AU204" s="355">
        <f>+US!AU88</f>
        <v>535.35030618568408</v>
      </c>
      <c r="AV204" s="355">
        <f>+US!AV88</f>
        <v>551.98490744858645</v>
      </c>
      <c r="AW204" s="355">
        <f>+US!AW88</f>
        <v>568.97454666543661</v>
      </c>
      <c r="AX204" s="355">
        <f>+US!AX88</f>
        <v>586.33131065279122</v>
      </c>
      <c r="AY204" s="355">
        <f>+US!AY88</f>
        <v>604.06695201325283</v>
      </c>
      <c r="AZ204" s="355">
        <f>+US!AZ88</f>
        <v>622.19289556392482</v>
      </c>
      <c r="BA204" s="355">
        <f>+US!BA88</f>
        <v>640.72024850083176</v>
      </c>
      <c r="BB204" s="355">
        <f>+US!BB88</f>
        <v>659.65981221689378</v>
      </c>
      <c r="BC204" s="355">
        <f>+US!BC88</f>
        <v>679.02209431274218</v>
      </c>
      <c r="BD204" s="355">
        <f>+US!BD88</f>
        <v>698.81731980390089</v>
      </c>
      <c r="BE204" s="355">
        <f>+US!BE88</f>
        <v>719.05544086707891</v>
      </c>
      <c r="BF204" s="355">
        <f>+US!BF88</f>
        <v>739.74614471157906</v>
      </c>
      <c r="BG204" s="355">
        <f>+US!BG88</f>
        <v>760.89885933310916</v>
      </c>
      <c r="BH204" s="355">
        <f>+US!BH88</f>
        <v>782.52275702541476</v>
      </c>
      <c r="BI204" s="355">
        <f>+US!BI88</f>
        <v>782.52275702541476</v>
      </c>
    </row>
    <row r="205" spans="1:61" s="354" customFormat="1" ht="14.5">
      <c r="A205" s="354" t="s">
        <v>181</v>
      </c>
      <c r="B205" s="355">
        <f>+EU!B88</f>
        <v>21.921925291394547</v>
      </c>
      <c r="C205" s="355">
        <f>+EU!C88</f>
        <v>25.550812096926652</v>
      </c>
      <c r="D205" s="355">
        <f>+EU!D88</f>
        <v>31.808453656147325</v>
      </c>
      <c r="E205" s="355">
        <f>+EU!E88</f>
        <v>38.273925847154395</v>
      </c>
      <c r="F205" s="355">
        <f>+EU!F88</f>
        <v>45.067693193242285</v>
      </c>
      <c r="G205" s="355">
        <f>+EU!G88</f>
        <v>52.238972636571049</v>
      </c>
      <c r="H205" s="355">
        <f>+EU!H88</f>
        <v>59.724034949997382</v>
      </c>
      <c r="I205" s="355">
        <f>+EU!I88</f>
        <v>67.471376085469331</v>
      </c>
      <c r="J205" s="355">
        <f>+EU!J88</f>
        <v>75.464018605162821</v>
      </c>
      <c r="K205" s="355">
        <f>+EU!K88</f>
        <v>83.187442664390261</v>
      </c>
      <c r="L205" s="355">
        <f>+EU!L88</f>
        <v>91.128399623880782</v>
      </c>
      <c r="M205" s="355">
        <f>+EU!M88</f>
        <v>98.531501819022324</v>
      </c>
      <c r="N205" s="355">
        <f>+EU!N88</f>
        <v>107.97825425509399</v>
      </c>
      <c r="O205" s="355">
        <f>+EU!O88</f>
        <v>117.02729121190379</v>
      </c>
      <c r="P205" s="355">
        <f>+EU!P88</f>
        <v>125.84001726800729</v>
      </c>
      <c r="Q205" s="355">
        <f>+EU!Q88</f>
        <v>134.49772112457842</v>
      </c>
      <c r="R205" s="355">
        <f>+EU!R88</f>
        <v>143.03971935237755</v>
      </c>
      <c r="S205" s="355">
        <f>+EU!S88</f>
        <v>151.4831628285616</v>
      </c>
      <c r="T205" s="355">
        <f>+EU!T88</f>
        <v>159.83416324205822</v>
      </c>
      <c r="U205" s="355">
        <f>+EU!U88</f>
        <v>168.09403860985742</v>
      </c>
      <c r="V205" s="355">
        <f>+EU!V88</f>
        <v>176.21249301686007</v>
      </c>
      <c r="W205" s="355">
        <f>+EU!W88</f>
        <v>184.20451082050411</v>
      </c>
      <c r="X205" s="355">
        <f>+EU!X88</f>
        <v>192.1326941004439</v>
      </c>
      <c r="Y205" s="355">
        <f>+EU!Y88</f>
        <v>199.98570738694082</v>
      </c>
      <c r="Z205" s="355">
        <f>+EU!Z88</f>
        <v>207.76226265047634</v>
      </c>
      <c r="AA205" s="355">
        <f>+EU!AA88</f>
        <v>215.48427262227835</v>
      </c>
      <c r="AB205" s="355">
        <f>+EU!AB88</f>
        <v>223.23359703131712</v>
      </c>
      <c r="AC205" s="355">
        <f>+EU!AC88</f>
        <v>231.64806959802314</v>
      </c>
      <c r="AD205" s="355">
        <f>+EU!AD88</f>
        <v>240.45306783509622</v>
      </c>
      <c r="AE205" s="355">
        <f>+EU!AE88</f>
        <v>249.57643667858258</v>
      </c>
      <c r="AF205" s="355">
        <f>+EU!AF88</f>
        <v>259.19724524938465</v>
      </c>
      <c r="AG205" s="355">
        <f>+EU!AG88</f>
        <v>269.18601029455817</v>
      </c>
      <c r="AH205" s="355">
        <f>+EU!AH88</f>
        <v>279.20100101545432</v>
      </c>
      <c r="AI205" s="355">
        <f>+EU!AI88</f>
        <v>289.28021538538638</v>
      </c>
      <c r="AJ205" s="355">
        <f>+EU!AJ88</f>
        <v>299.44568662387081</v>
      </c>
      <c r="AK205" s="355">
        <f>+EU!AK88</f>
        <v>309.71055602729001</v>
      </c>
      <c r="AL205" s="355">
        <f>+EU!AL88</f>
        <v>320.08465939109362</v>
      </c>
      <c r="AM205" s="355">
        <f>+EU!AM88</f>
        <v>330.57704175597286</v>
      </c>
      <c r="AN205" s="355">
        <f>+EU!AN88</f>
        <v>341.19693775868814</v>
      </c>
      <c r="AO205" s="355">
        <f>+EU!AO88</f>
        <v>351.9540342461064</v>
      </c>
      <c r="AP205" s="355">
        <f>+EU!AP88</f>
        <v>362.8584275067663</v>
      </c>
      <c r="AQ205" s="355">
        <f>+EU!AQ88</f>
        <v>373.92047517762967</v>
      </c>
      <c r="AR205" s="355">
        <f>+EU!AR88</f>
        <v>385.15063375708155</v>
      </c>
      <c r="AS205" s="355">
        <f>+EU!AS88</f>
        <v>396.55931823062394</v>
      </c>
      <c r="AT205" s="355">
        <f>+EU!AT88</f>
        <v>408.15679440621255</v>
      </c>
      <c r="AU205" s="355">
        <f>+EU!AU88</f>
        <v>419.95310315947046</v>
      </c>
      <c r="AV205" s="355">
        <f>+EU!AV88</f>
        <v>431.95801152632362</v>
      </c>
      <c r="AW205" s="355">
        <f>+EU!AW88</f>
        <v>444.18098463944483</v>
      </c>
      <c r="AX205" s="355">
        <f>+EU!AX88</f>
        <v>456.63117296801761</v>
      </c>
      <c r="AY205" s="355">
        <f>+EU!AY88</f>
        <v>469.31741026126832</v>
      </c>
      <c r="AZ205" s="355">
        <f>+EU!AZ88</f>
        <v>482.24821859472485</v>
      </c>
      <c r="BA205" s="355">
        <f>+EU!BA88</f>
        <v>495.43181780532126</v>
      </c>
      <c r="BB205" s="355">
        <f>+EU!BB88</f>
        <v>508.87613732714766</v>
      </c>
      <c r="BC205" s="355">
        <f>+EU!BC88</f>
        <v>522.58882900606829</v>
      </c>
      <c r="BD205" s="355">
        <f>+EU!BD88</f>
        <v>536.57727990042952</v>
      </c>
      <c r="BE205" s="355">
        <f>+EU!BE88</f>
        <v>550.84862439312133</v>
      </c>
      <c r="BF205" s="355">
        <f>+EU!BF88</f>
        <v>565.40975517208801</v>
      </c>
      <c r="BG205" s="355">
        <f>+EU!BG88</f>
        <v>580.2673328028153</v>
      </c>
      <c r="BH205" s="355">
        <f>+EU!BH88</f>
        <v>595.42779373399378</v>
      </c>
      <c r="BI205" s="355">
        <f>+EU!BI88</f>
        <v>595.42779373399378</v>
      </c>
    </row>
    <row r="206" spans="1:61" s="354" customFormat="1" ht="14.5">
      <c r="A206" s="354" t="s">
        <v>182</v>
      </c>
      <c r="B206" s="355">
        <f>+Japan!B88</f>
        <v>25.678620699718294</v>
      </c>
      <c r="C206" s="355">
        <f>+Japan!C88</f>
        <v>28.717810997957478</v>
      </c>
      <c r="D206" s="355">
        <f>+Japan!D88</f>
        <v>35.443370221783432</v>
      </c>
      <c r="E206" s="355">
        <f>+Japan!E88</f>
        <v>42.548012583882958</v>
      </c>
      <c r="F206" s="355">
        <f>+Japan!F88</f>
        <v>48.031015075733194</v>
      </c>
      <c r="G206" s="355">
        <f>+Japan!G88</f>
        <v>54.788921690665752</v>
      </c>
      <c r="H206" s="355">
        <f>+Japan!H88</f>
        <v>62.257348930047534</v>
      </c>
      <c r="I206" s="355">
        <f>+Japan!I88</f>
        <v>69.958525805763415</v>
      </c>
      <c r="J206" s="355">
        <f>+Japan!J88</f>
        <v>77.87903044277995</v>
      </c>
      <c r="K206" s="355">
        <f>+Japan!K88</f>
        <v>85.305759077103133</v>
      </c>
      <c r="L206" s="355">
        <f>+Japan!L88</f>
        <v>93.005029273691392</v>
      </c>
      <c r="M206" s="355">
        <f>+Japan!M88</f>
        <v>99.868105657091547</v>
      </c>
      <c r="N206" s="355">
        <f>+Japan!N88</f>
        <v>109.58935303654619</v>
      </c>
      <c r="O206" s="355">
        <f>+Japan!O88</f>
        <v>118.83857390866879</v>
      </c>
      <c r="P206" s="355">
        <f>+Japan!P88</f>
        <v>127.84136619826161</v>
      </c>
      <c r="Q206" s="355">
        <f>+Japan!Q88</f>
        <v>136.72025251038363</v>
      </c>
      <c r="R206" s="355">
        <f>+Japan!R88</f>
        <v>145.54150112480161</v>
      </c>
      <c r="S206" s="355">
        <f>+Japan!S88</f>
        <v>154.34096210422715</v>
      </c>
      <c r="T206" s="355">
        <f>+Japan!T88</f>
        <v>163.13857038211157</v>
      </c>
      <c r="U206" s="355">
        <f>+Japan!U88</f>
        <v>171.94651585497067</v>
      </c>
      <c r="V206" s="355">
        <f>+Japan!V88</f>
        <v>180.74305518788546</v>
      </c>
      <c r="W206" s="355">
        <f>+Japan!W88</f>
        <v>189.54505124166377</v>
      </c>
      <c r="X206" s="355">
        <f>+Japan!X88</f>
        <v>198.3980899059876</v>
      </c>
      <c r="Y206" s="355">
        <f>+Japan!Y88</f>
        <v>207.30275406333968</v>
      </c>
      <c r="Z206" s="355">
        <f>+Japan!Z88</f>
        <v>216.26726478687209</v>
      </c>
      <c r="AA206" s="355">
        <f>+Japan!AA88</f>
        <v>225.32153344647773</v>
      </c>
      <c r="AB206" s="355">
        <f>+Japan!AB88</f>
        <v>234.53975900226774</v>
      </c>
      <c r="AC206" s="355">
        <f>+Japan!AC88</f>
        <v>244.60191328534606</v>
      </c>
      <c r="AD206" s="355">
        <f>+Japan!AD88</f>
        <v>255.20305695835876</v>
      </c>
      <c r="AE206" s="355">
        <f>+Japan!AE88</f>
        <v>266.26663356912491</v>
      </c>
      <c r="AF206" s="355">
        <f>+Japan!AF88</f>
        <v>277.98100562041867</v>
      </c>
      <c r="AG206" s="355">
        <f>+Japan!AG88</f>
        <v>290.20167373814434</v>
      </c>
      <c r="AH206" s="355">
        <f>+Japan!AH88</f>
        <v>302.56098851463298</v>
      </c>
      <c r="AI206" s="355">
        <f>+Japan!AI88</f>
        <v>315.10682248381028</v>
      </c>
      <c r="AJ206" s="355">
        <f>+Japan!AJ88</f>
        <v>327.8669332324742</v>
      </c>
      <c r="AK206" s="355">
        <f>+Japan!AK88</f>
        <v>340.86026936528663</v>
      </c>
      <c r="AL206" s="355">
        <f>+Japan!AL88</f>
        <v>354.10276395619223</v>
      </c>
      <c r="AM206" s="355">
        <f>+Japan!AM88</f>
        <v>367.60994256861767</v>
      </c>
      <c r="AN206" s="355">
        <f>+Japan!AN88</f>
        <v>381.39794439484371</v>
      </c>
      <c r="AO206" s="355">
        <f>+Japan!AO88</f>
        <v>395.48379406676338</v>
      </c>
      <c r="AP206" s="355">
        <f>+Japan!AP88</f>
        <v>409.88535206490195</v>
      </c>
      <c r="AQ206" s="355">
        <f>+Japan!AQ88</f>
        <v>424.62115407896692</v>
      </c>
      <c r="AR206" s="355">
        <f>+Japan!AR88</f>
        <v>439.71023632153913</v>
      </c>
      <c r="AS206" s="355">
        <f>+Japan!AS88</f>
        <v>455.17198642055206</v>
      </c>
      <c r="AT206" s="355">
        <f>+Japan!AT88</f>
        <v>471.02603173550477</v>
      </c>
      <c r="AU206" s="355">
        <f>+Japan!AU88</f>
        <v>487.29216446378013</v>
      </c>
      <c r="AV206" s="355">
        <f>+Japan!AV88</f>
        <v>503.99029808466167</v>
      </c>
      <c r="AW206" s="355">
        <f>+Japan!AW88</f>
        <v>521.14044851610993</v>
      </c>
      <c r="AX206" s="355">
        <f>+Japan!AX88</f>
        <v>538.7627337768912</v>
      </c>
      <c r="AY206" s="355">
        <f>+Japan!AY88</f>
        <v>556.87738693790504</v>
      </c>
      <c r="AZ206" s="355">
        <f>+Japan!AZ88</f>
        <v>575.50477823698111</v>
      </c>
      <c r="BA206" s="355">
        <f>+Japan!BA88</f>
        <v>594.66544322109849</v>
      </c>
      <c r="BB206" s="355">
        <f>+Japan!BB88</f>
        <v>614.38011460277994</v>
      </c>
      <c r="BC206" s="355">
        <f>+Japan!BC88</f>
        <v>634.66975616838192</v>
      </c>
      <c r="BD206" s="355">
        <f>+Japan!BD88</f>
        <v>655.55559757479864</v>
      </c>
      <c r="BE206" s="355">
        <f>+Japan!BE88</f>
        <v>677.05916924468283</v>
      </c>
      <c r="BF206" s="355">
        <f>+Japan!BF88</f>
        <v>699.20233684503864</v>
      </c>
      <c r="BG206" s="355">
        <f>+Japan!BG88</f>
        <v>722.00733503286756</v>
      </c>
      <c r="BH206" s="355">
        <f>+Japan!BH88</f>
        <v>745.4968002930724</v>
      </c>
      <c r="BI206" s="355">
        <f>+Japan!BI88</f>
        <v>745.4968002930724</v>
      </c>
    </row>
    <row r="207" spans="1:61" s="354" customFormat="1" ht="14.5">
      <c r="A207" s="354" t="s">
        <v>183</v>
      </c>
      <c r="B207" s="355">
        <f>+Russia!B88</f>
        <v>9.5862577620326199</v>
      </c>
      <c r="C207" s="355">
        <f>+Russia!C88</f>
        <v>13.193300654639984</v>
      </c>
      <c r="D207" s="355">
        <f>+Russia!D88</f>
        <v>16.94720668709315</v>
      </c>
      <c r="E207" s="355">
        <f>+Russia!E88</f>
        <v>20.915250280886152</v>
      </c>
      <c r="F207" s="355">
        <f>+Russia!F88</f>
        <v>25.152927035532365</v>
      </c>
      <c r="G207" s="355">
        <f>+Russia!G88</f>
        <v>29.781925252416649</v>
      </c>
      <c r="H207" s="355">
        <f>+Russia!H88</f>
        <v>34.821360263234126</v>
      </c>
      <c r="I207" s="355">
        <f>+Russia!I88</f>
        <v>40.154140268270325</v>
      </c>
      <c r="J207" s="355">
        <f>+Russia!J88</f>
        <v>45.76252910447338</v>
      </c>
      <c r="K207" s="355">
        <f>+Russia!K88</f>
        <v>51.09772693205494</v>
      </c>
      <c r="L207" s="355">
        <f>+Russia!L88</f>
        <v>56.621275525027507</v>
      </c>
      <c r="M207" s="355">
        <f>+Russia!M88</f>
        <v>62.132482918161877</v>
      </c>
      <c r="N207" s="355">
        <f>+Russia!N88</f>
        <v>69.113572288235943</v>
      </c>
      <c r="O207" s="355">
        <f>+Russia!O88</f>
        <v>75.984887352754598</v>
      </c>
      <c r="P207" s="355">
        <f>+Russia!P88</f>
        <v>82.833855512565549</v>
      </c>
      <c r="Q207" s="355">
        <f>+Russia!Q88</f>
        <v>89.704140539503754</v>
      </c>
      <c r="R207" s="355">
        <f>+Russia!R88</f>
        <v>96.615736411056616</v>
      </c>
      <c r="S207" s="355">
        <f>+Russia!S88</f>
        <v>103.57638079543766</v>
      </c>
      <c r="T207" s="355">
        <f>+Russia!T88</f>
        <v>110.58804049416868</v>
      </c>
      <c r="U207" s="355">
        <f>+Russia!U88</f>
        <v>117.65057362128529</v>
      </c>
      <c r="V207" s="355">
        <f>+Russia!V88</f>
        <v>124.82289284293383</v>
      </c>
      <c r="W207" s="355">
        <f>+Russia!W88</f>
        <v>132.0855198617233</v>
      </c>
      <c r="X207" s="355">
        <f>+Russia!X88</f>
        <v>139.36240570037452</v>
      </c>
      <c r="Y207" s="355">
        <f>+Russia!Y88</f>
        <v>146.6731436509518</v>
      </c>
      <c r="Z207" s="355">
        <f>+Russia!Z88</f>
        <v>154.03285680061023</v>
      </c>
      <c r="AA207" s="355">
        <f>+Russia!AA88</f>
        <v>161.46162105428587</v>
      </c>
      <c r="AB207" s="355">
        <f>+Russia!AB88</f>
        <v>168.9773736860995</v>
      </c>
      <c r="AC207" s="355">
        <f>+Russia!AC88</f>
        <v>176.98943874151013</v>
      </c>
      <c r="AD207" s="355">
        <f>+Russia!AD88</f>
        <v>185.31101081878438</v>
      </c>
      <c r="AE207" s="355">
        <f>+Russia!AE88</f>
        <v>193.90747545165826</v>
      </c>
      <c r="AF207" s="355">
        <f>+Russia!AF88</f>
        <v>202.91570993580066</v>
      </c>
      <c r="AG207" s="355">
        <f>+Russia!AG88</f>
        <v>212.25369776546901</v>
      </c>
      <c r="AH207" s="355">
        <f>+Russia!AH88</f>
        <v>221.69094439314827</v>
      </c>
      <c r="AI207" s="355">
        <f>+Russia!AI88</f>
        <v>231.26643681541529</v>
      </c>
      <c r="AJ207" s="355">
        <f>+Russia!AJ88</f>
        <v>241.00421683258986</v>
      </c>
      <c r="AK207" s="355">
        <f>+Russia!AK88</f>
        <v>250.92138159264744</v>
      </c>
      <c r="AL207" s="355">
        <f>+Russia!AL88</f>
        <v>261.03217457247246</v>
      </c>
      <c r="AM207" s="355">
        <f>+Russia!AM88</f>
        <v>271.34995505648936</v>
      </c>
      <c r="AN207" s="355">
        <f>+Russia!AN88</f>
        <v>281.88807557933467</v>
      </c>
      <c r="AO207" s="355">
        <f>+Russia!AO88</f>
        <v>292.66021724280813</v>
      </c>
      <c r="AP207" s="355">
        <f>+Russia!AP88</f>
        <v>303.68047138314836</v>
      </c>
      <c r="AQ207" s="355">
        <f>+Russia!AQ88</f>
        <v>314.96331488305725</v>
      </c>
      <c r="AR207" s="355">
        <f>+Russia!AR88</f>
        <v>326.52355127317458</v>
      </c>
      <c r="AS207" s="355">
        <f>+Russia!AS88</f>
        <v>338.37625058503687</v>
      </c>
      <c r="AT207" s="355">
        <f>+Russia!AT88</f>
        <v>350.53670109389776</v>
      </c>
      <c r="AU207" s="355">
        <f>+Russia!AU88</f>
        <v>363.02037651701045</v>
      </c>
      <c r="AV207" s="355">
        <f>+Russia!AV88</f>
        <v>375.84291796673182</v>
      </c>
      <c r="AW207" s="355">
        <f>+Russia!AW88</f>
        <v>389.0201283498119</v>
      </c>
      <c r="AX207" s="355">
        <f>+Russia!AX88</f>
        <v>402.56797656091368</v>
      </c>
      <c r="AY207" s="355">
        <f>+Russia!AY88</f>
        <v>416.50260902409934</v>
      </c>
      <c r="AZ207" s="355">
        <f>+Russia!AZ88</f>
        <v>430.84036653601589</v>
      </c>
      <c r="BA207" s="355">
        <f>+Russia!BA88</f>
        <v>445.59780479280096</v>
      </c>
      <c r="BB207" s="355">
        <f>+Russia!BB88</f>
        <v>460.79171736925775</v>
      </c>
      <c r="BC207" s="355">
        <f>+Russia!BC88</f>
        <v>476.43916024069591</v>
      </c>
      <c r="BD207" s="355">
        <f>+Russia!BD88</f>
        <v>492.55747719362739</v>
      </c>
      <c r="BE207" s="355">
        <f>+Russia!BE88</f>
        <v>509.16432566877057</v>
      </c>
      <c r="BF207" s="355">
        <f>+Russia!BF88</f>
        <v>526.27770272862324</v>
      </c>
      <c r="BG207" s="355">
        <f>+Russia!BG88</f>
        <v>543.91597095219856</v>
      </c>
      <c r="BH207" s="355">
        <f>+Russia!BH88</f>
        <v>562.09788414002537</v>
      </c>
      <c r="BI207" s="355">
        <f>+Russia!BI88</f>
        <v>562.09788414002537</v>
      </c>
    </row>
    <row r="208" spans="1:61" s="354" customFormat="1" ht="14.5">
      <c r="A208" s="354" t="s">
        <v>184</v>
      </c>
      <c r="B208" s="355">
        <f>+Eurasia!B88</f>
        <v>4.1638149162040756</v>
      </c>
      <c r="C208" s="355">
        <f>+Eurasia!C88</f>
        <v>5.3590575654129866</v>
      </c>
      <c r="D208" s="355">
        <f>+Eurasia!D88</f>
        <v>7.5263262940083751</v>
      </c>
      <c r="E208" s="355">
        <f>+Eurasia!E88</f>
        <v>10.082348741446374</v>
      </c>
      <c r="F208" s="355">
        <f>+Eurasia!F88</f>
        <v>13.063742891205774</v>
      </c>
      <c r="G208" s="355">
        <f>+Eurasia!G88</f>
        <v>16.499446494296961</v>
      </c>
      <c r="H208" s="355">
        <f>+Eurasia!H88</f>
        <v>20.41745051845918</v>
      </c>
      <c r="I208" s="355">
        <f>+Eurasia!I88</f>
        <v>24.777378942846234</v>
      </c>
      <c r="J208" s="355">
        <f>+Eurasia!J88</f>
        <v>29.563623069989756</v>
      </c>
      <c r="K208" s="355">
        <f>+Eurasia!K88</f>
        <v>34.531603502744815</v>
      </c>
      <c r="L208" s="355">
        <f>+Eurasia!L88</f>
        <v>39.843761074175049</v>
      </c>
      <c r="M208" s="355">
        <f>+Eurasia!M88</f>
        <v>45.419453813676334</v>
      </c>
      <c r="N208" s="355">
        <f>+Eurasia!N88</f>
        <v>51.896387583847023</v>
      </c>
      <c r="O208" s="355">
        <f>+Eurasia!O88</f>
        <v>58.541874985835349</v>
      </c>
      <c r="P208" s="355">
        <f>+Eurasia!P88</f>
        <v>65.363443442955216</v>
      </c>
      <c r="Q208" s="355">
        <f>+Eurasia!Q88</f>
        <v>72.352848662848075</v>
      </c>
      <c r="R208" s="355">
        <f>+Eurasia!R88</f>
        <v>79.494121002558316</v>
      </c>
      <c r="S208" s="355">
        <f>+Eurasia!S88</f>
        <v>86.768448211376707</v>
      </c>
      <c r="T208" s="355">
        <f>+Eurasia!T88</f>
        <v>94.157113127308747</v>
      </c>
      <c r="U208" s="355">
        <f>+Eurasia!U88</f>
        <v>101.64322824666515</v>
      </c>
      <c r="V208" s="355">
        <f>+Eurasia!V88</f>
        <v>109.1249555523017</v>
      </c>
      <c r="W208" s="355">
        <f>+Eurasia!W88</f>
        <v>116.61661767561519</v>
      </c>
      <c r="X208" s="355">
        <f>+Eurasia!X88</f>
        <v>124.22400253817254</v>
      </c>
      <c r="Y208" s="355">
        <f>+Eurasia!Y88</f>
        <v>131.91929108286507</v>
      </c>
      <c r="Z208" s="355">
        <f>+Eurasia!Z88</f>
        <v>139.68900796202965</v>
      </c>
      <c r="AA208" s="355">
        <f>+Eurasia!AA88</f>
        <v>147.53698683903309</v>
      </c>
      <c r="AB208" s="355">
        <f>+Eurasia!AB88</f>
        <v>155.5241377308468</v>
      </c>
      <c r="AC208" s="355">
        <f>+Eurasia!AC88</f>
        <v>163.94888446310043</v>
      </c>
      <c r="AD208" s="355">
        <f>+Eurasia!AD88</f>
        <v>172.6899380906915</v>
      </c>
      <c r="AE208" s="355">
        <f>+Eurasia!AE88</f>
        <v>181.7103838944289</v>
      </c>
      <c r="AF208" s="355">
        <f>+Eurasia!AF88</f>
        <v>191.12894516554871</v>
      </c>
      <c r="AG208" s="355">
        <f>+Eurasia!AG88</f>
        <v>200.86618151470867</v>
      </c>
      <c r="AH208" s="355">
        <f>+Eurasia!AH88</f>
        <v>210.70557555081794</v>
      </c>
      <c r="AI208" s="355">
        <f>+Eurasia!AI88</f>
        <v>220.67873264552514</v>
      </c>
      <c r="AJ208" s="355">
        <f>+Eurasia!AJ88</f>
        <v>230.80523657600622</v>
      </c>
      <c r="AK208" s="355">
        <f>+Eurasia!AK88</f>
        <v>241.09962754059899</v>
      </c>
      <c r="AL208" s="355">
        <f>+Eurasia!AL88</f>
        <v>251.57486132440366</v>
      </c>
      <c r="AM208" s="355">
        <f>+Eurasia!AM88</f>
        <v>262.24388591143332</v>
      </c>
      <c r="AN208" s="355">
        <f>+Eurasia!AN88</f>
        <v>273.12026489654085</v>
      </c>
      <c r="AO208" s="355">
        <f>+Eurasia!AO88</f>
        <v>284.21834213772803</v>
      </c>
      <c r="AP208" s="355">
        <f>+Eurasia!AP88</f>
        <v>295.55320480714369</v>
      </c>
      <c r="AQ208" s="355">
        <f>+Eurasia!AQ88</f>
        <v>307.14057399832603</v>
      </c>
      <c r="AR208" s="355">
        <f>+Eurasia!AR88</f>
        <v>318.99668418388285</v>
      </c>
      <c r="AS208" s="355">
        <f>+Eurasia!AS88</f>
        <v>331.13817773612675</v>
      </c>
      <c r="AT208" s="355">
        <f>+Eurasia!AT88</f>
        <v>343.58202326498531</v>
      </c>
      <c r="AU208" s="355">
        <f>+Eurasia!AU88</f>
        <v>356.34545836339123</v>
      </c>
      <c r="AV208" s="355">
        <f>+Eurasia!AV88</f>
        <v>369.44595395637253</v>
      </c>
      <c r="AW208" s="355">
        <f>+Eurasia!AW88</f>
        <v>382.9011964065275</v>
      </c>
      <c r="AX208" s="355">
        <f>+Eurasia!AX88</f>
        <v>396.72908356759621</v>
      </c>
      <c r="AY208" s="355">
        <f>+Eurasia!AY88</f>
        <v>410.94773145387626</v>
      </c>
      <c r="AZ208" s="355">
        <f>+Eurasia!AZ88</f>
        <v>425.57548879161095</v>
      </c>
      <c r="BA208" s="355">
        <f>+Eurasia!BA88</f>
        <v>440.63095729663542</v>
      </c>
      <c r="BB208" s="355">
        <f>+Eurasia!BB88</f>
        <v>456.13301602481403</v>
      </c>
      <c r="BC208" s="355">
        <f>+Eurasia!BC88</f>
        <v>472.10084855430256</v>
      </c>
      <c r="BD208" s="355">
        <f>+Eurasia!BD88</f>
        <v>488.55397208619928</v>
      </c>
      <c r="BE208" s="355">
        <f>+Eurasia!BE88</f>
        <v>505.51226780446632</v>
      </c>
      <c r="BF208" s="355">
        <f>+Eurasia!BF88</f>
        <v>522.99601203037685</v>
      </c>
      <c r="BG208" s="355">
        <f>+Eurasia!BG88</f>
        <v>541.02590785346831</v>
      </c>
      <c r="BH208" s="355">
        <f>+Eurasia!BH88</f>
        <v>559.62311703060197</v>
      </c>
      <c r="BI208" s="355">
        <f>+Eurasia!BI88</f>
        <v>559.62311703060197</v>
      </c>
    </row>
    <row r="209" spans="1:61" s="354" customFormat="1" ht="14.5">
      <c r="A209" s="354" t="s">
        <v>185</v>
      </c>
      <c r="B209" s="355">
        <f>+China!B88</f>
        <v>2.6244810885327872</v>
      </c>
      <c r="C209" s="355">
        <f>+China!C88</f>
        <v>6.6209828152248393</v>
      </c>
      <c r="D209" s="355">
        <f>+China!D88</f>
        <v>9.1121729865851879</v>
      </c>
      <c r="E209" s="355">
        <f>+China!E88</f>
        <v>11.970541906181463</v>
      </c>
      <c r="F209" s="355">
        <f>+China!F88</f>
        <v>15.202369039578217</v>
      </c>
      <c r="G209" s="355">
        <f>+China!G88</f>
        <v>18.785587608073797</v>
      </c>
      <c r="H209" s="355">
        <f>+China!H88</f>
        <v>22.796839287890268</v>
      </c>
      <c r="I209" s="355">
        <f>+China!I88</f>
        <v>27.16110752746048</v>
      </c>
      <c r="J209" s="355">
        <f>+China!J88</f>
        <v>31.865057706583247</v>
      </c>
      <c r="K209" s="355">
        <f>+China!K88</f>
        <v>36.534460064466714</v>
      </c>
      <c r="L209" s="355">
        <f>+China!L88</f>
        <v>41.205920852313717</v>
      </c>
      <c r="M209" s="355">
        <f>+China!M88</f>
        <v>46.93937100188279</v>
      </c>
      <c r="N209" s="355">
        <f>+China!N88</f>
        <v>52.161698107777113</v>
      </c>
      <c r="O209" s="355">
        <f>+China!O88</f>
        <v>57.476174567739001</v>
      </c>
      <c r="P209" s="355">
        <f>+China!P88</f>
        <v>62.804032530372147</v>
      </c>
      <c r="Q209" s="355">
        <f>+China!Q88</f>
        <v>68.081389455290818</v>
      </c>
      <c r="R209" s="355">
        <f>+China!R88</f>
        <v>73.253880796944017</v>
      </c>
      <c r="S209" s="355">
        <f>+China!S88</f>
        <v>78.274922279907685</v>
      </c>
      <c r="T209" s="355">
        <f>+China!T88</f>
        <v>83.104625922022024</v>
      </c>
      <c r="U209" s="355">
        <f>+China!U88</f>
        <v>87.709084906923891</v>
      </c>
      <c r="V209" s="355">
        <f>+China!V88</f>
        <v>91.987972716089629</v>
      </c>
      <c r="W209" s="355">
        <f>+China!W88</f>
        <v>95.93562054502857</v>
      </c>
      <c r="X209" s="355">
        <f>+China!X88</f>
        <v>99.618205171450015</v>
      </c>
      <c r="Y209" s="355">
        <f>+China!Y88</f>
        <v>103.00175707607558</v>
      </c>
      <c r="Z209" s="355">
        <f>+China!Z88</f>
        <v>106.06375729908562</v>
      </c>
      <c r="AA209" s="355">
        <f>+China!AA88</f>
        <v>108.7981462825614</v>
      </c>
      <c r="AB209" s="355">
        <f>+China!AB88</f>
        <v>111.23832284972305</v>
      </c>
      <c r="AC209" s="355">
        <f>+China!AC88</f>
        <v>113.69758357393346</v>
      </c>
      <c r="AD209" s="355">
        <f>+China!AD88</f>
        <v>116.0631008509536</v>
      </c>
      <c r="AE209" s="355">
        <f>+China!AE88</f>
        <v>118.31398498101782</v>
      </c>
      <c r="AF209" s="355">
        <f>+China!AF88</f>
        <v>120.5546924346239</v>
      </c>
      <c r="AG209" s="355">
        <f>+China!AG88</f>
        <v>122.74858052329986</v>
      </c>
      <c r="AH209" s="355">
        <f>+China!AH88</f>
        <v>124.7487784331866</v>
      </c>
      <c r="AI209" s="355">
        <f>+China!AI88</f>
        <v>126.56791309495183</v>
      </c>
      <c r="AJ209" s="355">
        <f>+China!AJ88</f>
        <v>128.21627329975644</v>
      </c>
      <c r="AK209" s="355">
        <f>+China!AK88</f>
        <v>129.69874694018381</v>
      </c>
      <c r="AL209" s="355">
        <f>+China!AL88</f>
        <v>131.01767229845078</v>
      </c>
      <c r="AM209" s="355">
        <f>+China!AM88</f>
        <v>132.17433872592949</v>
      </c>
      <c r="AN209" s="355">
        <f>+China!AN88</f>
        <v>133.16966640741276</v>
      </c>
      <c r="AO209" s="355">
        <f>+China!AO88</f>
        <v>134.0045026283141</v>
      </c>
      <c r="AP209" s="355">
        <f>+China!AP88</f>
        <v>134.67975695350265</v>
      </c>
      <c r="AQ209" s="355">
        <f>+China!AQ88</f>
        <v>135.19648183429047</v>
      </c>
      <c r="AR209" s="355">
        <f>+China!AR88</f>
        <v>135.55594760256361</v>
      </c>
      <c r="AS209" s="355">
        <f>+China!AS88</f>
        <v>135.75973326810259</v>
      </c>
      <c r="AT209" s="355">
        <f>+China!AT88</f>
        <v>135.80984194802087</v>
      </c>
      <c r="AU209" s="355">
        <f>+China!AU88</f>
        <v>135.70884439234248</v>
      </c>
      <c r="AV209" s="355">
        <f>+China!AV88</f>
        <v>135.4600520434073</v>
      </c>
      <c r="AW209" s="355">
        <f>+China!AW88</f>
        <v>135.06772048492707</v>
      </c>
      <c r="AX209" s="355">
        <f>+China!AX88</f>
        <v>134.53728411971446</v>
      </c>
      <c r="AY209" s="355">
        <f>+China!AY88</f>
        <v>133.87562309946691</v>
      </c>
      <c r="AZ209" s="355">
        <f>+China!AZ88</f>
        <v>133.09136382066777</v>
      </c>
      <c r="BA209" s="355">
        <f>+China!BA88</f>
        <v>132.19521475893904</v>
      </c>
      <c r="BB209" s="355">
        <f>+China!BB88</f>
        <v>131.20034021471693</v>
      </c>
      <c r="BC209" s="355">
        <f>+China!BC88</f>
        <v>130.12277596884428</v>
      </c>
      <c r="BD209" s="355">
        <f>+China!BD88</f>
        <v>128.98189330448642</v>
      </c>
      <c r="BE209" s="355">
        <f>+China!BE88</f>
        <v>127.80092190142884</v>
      </c>
      <c r="BF209" s="355">
        <f>+China!BF88</f>
        <v>126.60754850254027</v>
      </c>
      <c r="BG209" s="355">
        <f>+China!BG88</f>
        <v>125.43461798718513</v>
      </c>
      <c r="BH209" s="355">
        <f>+China!BH88</f>
        <v>124.32097787686932</v>
      </c>
      <c r="BI209" s="355">
        <f>+China!BI88</f>
        <v>124.32097787686932</v>
      </c>
    </row>
    <row r="210" spans="1:61" s="354" customFormat="1" ht="14.5">
      <c r="A210" s="354" t="s">
        <v>186</v>
      </c>
      <c r="B210" s="355">
        <f>+India!B88</f>
        <v>1.5649188229167921</v>
      </c>
      <c r="C210" s="355">
        <f>+India!C88</f>
        <v>2.6694245469302174</v>
      </c>
      <c r="D210" s="355">
        <f>+India!D88</f>
        <v>3.9570049388163024</v>
      </c>
      <c r="E210" s="355">
        <f>+India!E88</f>
        <v>5.5533712522197272</v>
      </c>
      <c r="F210" s="355">
        <f>+India!F88</f>
        <v>7.5301002014415594</v>
      </c>
      <c r="G210" s="355">
        <f>+India!G88</f>
        <v>9.8695918082858114</v>
      </c>
      <c r="H210" s="355">
        <f>+India!H88</f>
        <v>12.558557142095079</v>
      </c>
      <c r="I210" s="355">
        <f>+India!I88</f>
        <v>15.621763838408446</v>
      </c>
      <c r="J210" s="355">
        <f>+India!J88</f>
        <v>19.051531733440314</v>
      </c>
      <c r="K210" s="355">
        <f>+India!K88</f>
        <v>22.835821166340804</v>
      </c>
      <c r="L210" s="355">
        <f>+India!L88</f>
        <v>26.953813385971912</v>
      </c>
      <c r="M210" s="355">
        <f>+India!M88</f>
        <v>31.349056706720528</v>
      </c>
      <c r="N210" s="355">
        <f>+India!N88</f>
        <v>36.183348637841796</v>
      </c>
      <c r="O210" s="355">
        <f>+India!O88</f>
        <v>41.234068078141249</v>
      </c>
      <c r="P210" s="355">
        <f>+India!P88</f>
        <v>46.477619335735682</v>
      </c>
      <c r="Q210" s="355">
        <f>+India!Q88</f>
        <v>51.885763769483219</v>
      </c>
      <c r="R210" s="355">
        <f>+India!R88</f>
        <v>57.42858943884265</v>
      </c>
      <c r="S210" s="355">
        <f>+India!S88</f>
        <v>63.076484979165429</v>
      </c>
      <c r="T210" s="355">
        <f>+India!T88</f>
        <v>68.801438073231537</v>
      </c>
      <c r="U210" s="355">
        <f>+India!U88</f>
        <v>74.577877229670875</v>
      </c>
      <c r="V210" s="355">
        <f>+India!V88</f>
        <v>80.188134323487091</v>
      </c>
      <c r="W210" s="355">
        <f>+India!W88</f>
        <v>85.667921544518691</v>
      </c>
      <c r="X210" s="355">
        <f>+India!X88</f>
        <v>91.253284994387599</v>
      </c>
      <c r="Y210" s="355">
        <f>+India!Y88</f>
        <v>96.879354006059515</v>
      </c>
      <c r="Z210" s="355">
        <f>+India!Z88</f>
        <v>102.50714214591362</v>
      </c>
      <c r="AA210" s="355">
        <f>+India!AA88</f>
        <v>108.12413975261148</v>
      </c>
      <c r="AB210" s="355">
        <f>+India!AB88</f>
        <v>113.78144175167149</v>
      </c>
      <c r="AC210" s="355">
        <f>+India!AC88</f>
        <v>119.8386152627246</v>
      </c>
      <c r="AD210" s="355">
        <f>+India!AD88</f>
        <v>126.13711757747312</v>
      </c>
      <c r="AE210" s="355">
        <f>+India!AE88</f>
        <v>132.62514244626854</v>
      </c>
      <c r="AF210" s="355">
        <f>+India!AF88</f>
        <v>139.35905115839782</v>
      </c>
      <c r="AG210" s="355">
        <f>+India!AG88</f>
        <v>146.26433968539899</v>
      </c>
      <c r="AH210" s="355">
        <f>+India!AH88</f>
        <v>153.17623788771445</v>
      </c>
      <c r="AI210" s="355">
        <f>+India!AI88</f>
        <v>160.10082127652458</v>
      </c>
      <c r="AJ210" s="355">
        <f>+India!AJ88</f>
        <v>167.03946961837758</v>
      </c>
      <c r="AK210" s="355">
        <f>+India!AK88</f>
        <v>173.99235584504811</v>
      </c>
      <c r="AL210" s="355">
        <f>+India!AL88</f>
        <v>180.96023949480318</v>
      </c>
      <c r="AM210" s="355">
        <f>+India!AM88</f>
        <v>187.94503878515351</v>
      </c>
      <c r="AN210" s="355">
        <f>+India!AN88</f>
        <v>194.94983570552625</v>
      </c>
      <c r="AO210" s="355">
        <f>+India!AO88</f>
        <v>201.97865237495213</v>
      </c>
      <c r="AP210" s="355">
        <f>+India!AP88</f>
        <v>209.03616487046747</v>
      </c>
      <c r="AQ210" s="355">
        <f>+India!AQ88</f>
        <v>216.12742989483269</v>
      </c>
      <c r="AR210" s="355">
        <f>+India!AR88</f>
        <v>223.25765325087414</v>
      </c>
      <c r="AS210" s="355">
        <f>+India!AS88</f>
        <v>230.43200658311608</v>
      </c>
      <c r="AT210" s="355">
        <f>+India!AT88</f>
        <v>237.65548887162279</v>
      </c>
      <c r="AU210" s="355">
        <f>+India!AU88</f>
        <v>244.93282552404327</v>
      </c>
      <c r="AV210" s="355">
        <f>+India!AV88</f>
        <v>252.26839730091584</v>
      </c>
      <c r="AW210" s="355">
        <f>+India!AW88</f>
        <v>259.6661920066237</v>
      </c>
      <c r="AX210" s="355">
        <f>+India!AX88</f>
        <v>267.12977302452288</v>
      </c>
      <c r="AY210" s="355">
        <f>+India!AY88</f>
        <v>274.66225996593749</v>
      </c>
      <c r="AZ210" s="355">
        <f>+India!AZ88</f>
        <v>282.26631776953815</v>
      </c>
      <c r="BA210" s="355">
        <f>+India!BA88</f>
        <v>289.94415147631253</v>
      </c>
      <c r="BB210" s="355">
        <f>+India!BB88</f>
        <v>297.69750461538149</v>
      </c>
      <c r="BC210" s="355">
        <f>+India!BC88</f>
        <v>305.52765968838776</v>
      </c>
      <c r="BD210" s="355">
        <f>+India!BD88</f>
        <v>313.43543966234893</v>
      </c>
      <c r="BE210" s="355">
        <f>+India!BE88</f>
        <v>321.42120969924139</v>
      </c>
      <c r="BF210" s="355">
        <f>+India!BF88</f>
        <v>329.48487858823194</v>
      </c>
      <c r="BG210" s="355">
        <f>+India!BG88</f>
        <v>337.62589952237448</v>
      </c>
      <c r="BH210" s="355">
        <f>+India!BH88</f>
        <v>345.84326999080918</v>
      </c>
      <c r="BI210" s="355">
        <f>+India!BI88</f>
        <v>345.84326999080918</v>
      </c>
    </row>
    <row r="211" spans="1:61" s="354" customFormat="1" ht="14.5">
      <c r="A211" s="354" t="s">
        <v>187</v>
      </c>
      <c r="B211" s="355">
        <f>+MidEast!B88</f>
        <v>6.2430772936209991</v>
      </c>
      <c r="C211" s="355">
        <f>+MidEast!C88</f>
        <v>8.6209180527694738</v>
      </c>
      <c r="D211" s="355">
        <f>+MidEast!D88</f>
        <v>11.376687010854051</v>
      </c>
      <c r="E211" s="355">
        <f>+MidEast!E88</f>
        <v>14.414851642474389</v>
      </c>
      <c r="F211" s="355">
        <f>+MidEast!F88</f>
        <v>17.833265255404832</v>
      </c>
      <c r="G211" s="355">
        <f>+MidEast!G88</f>
        <v>21.497388264259349</v>
      </c>
      <c r="H211" s="355">
        <f>+MidEast!H88</f>
        <v>25.375328522444665</v>
      </c>
      <c r="I211" s="355">
        <f>+MidEast!I88</f>
        <v>29.501186386698116</v>
      </c>
      <c r="J211" s="355">
        <f>+MidEast!J88</f>
        <v>33.854497936424046</v>
      </c>
      <c r="K211" s="355">
        <f>+MidEast!K88</f>
        <v>38.75404514949993</v>
      </c>
      <c r="L211" s="355">
        <f>+MidEast!L88</f>
        <v>44.011934881247541</v>
      </c>
      <c r="M211" s="355">
        <f>+MidEast!M88</f>
        <v>48.508034536649227</v>
      </c>
      <c r="N211" s="355">
        <f>+MidEast!N88</f>
        <v>54.107613027833843</v>
      </c>
      <c r="O211" s="355">
        <f>+MidEast!O88</f>
        <v>59.62536955783191</v>
      </c>
      <c r="P211" s="355">
        <f>+MidEast!P88</f>
        <v>65.115140099507741</v>
      </c>
      <c r="Q211" s="355">
        <f>+MidEast!Q88</f>
        <v>70.600486353888158</v>
      </c>
      <c r="R211" s="355">
        <f>+MidEast!R88</f>
        <v>76.089133787807214</v>
      </c>
      <c r="S211" s="355">
        <f>+MidEast!S88</f>
        <v>81.580953253072892</v>
      </c>
      <c r="T211" s="355">
        <f>+MidEast!T88</f>
        <v>87.072543652878863</v>
      </c>
      <c r="U211" s="355">
        <f>+MidEast!U88</f>
        <v>92.559846404614902</v>
      </c>
      <c r="V211" s="355">
        <f>+MidEast!V88</f>
        <v>97.817783231400753</v>
      </c>
      <c r="W211" s="355">
        <f>+MidEast!W88</f>
        <v>102.91456463323188</v>
      </c>
      <c r="X211" s="355">
        <f>+MidEast!X88</f>
        <v>108.13358523172901</v>
      </c>
      <c r="Y211" s="355">
        <f>+MidEast!Y88</f>
        <v>113.41592910265857</v>
      </c>
      <c r="Z211" s="355">
        <f>+MidEast!Z88</f>
        <v>118.73173720972143</v>
      </c>
      <c r="AA211" s="355">
        <f>+MidEast!AA88</f>
        <v>124.07891741317285</v>
      </c>
      <c r="AB211" s="355">
        <f>+MidEast!AB88</f>
        <v>129.49043896251334</v>
      </c>
      <c r="AC211" s="355">
        <f>+MidEast!AC88</f>
        <v>135.40018235446939</v>
      </c>
      <c r="AD211" s="355">
        <f>+MidEast!AD88</f>
        <v>141.61021238239871</v>
      </c>
      <c r="AE211" s="355">
        <f>+MidEast!AE88</f>
        <v>148.07151896391451</v>
      </c>
      <c r="AF211" s="355">
        <f>+MidEast!AF88</f>
        <v>154.84792127043329</v>
      </c>
      <c r="AG211" s="355">
        <f>+MidEast!AG88</f>
        <v>161.86850186784341</v>
      </c>
      <c r="AH211" s="355">
        <f>+MidEast!AH88</f>
        <v>168.97078458096107</v>
      </c>
      <c r="AI211" s="355">
        <f>+MidEast!AI88</f>
        <v>176.16715512121797</v>
      </c>
      <c r="AJ211" s="355">
        <f>+MidEast!AJ88</f>
        <v>183.46467315909328</v>
      </c>
      <c r="AK211" s="355">
        <f>+MidEast!AK88</f>
        <v>190.8687424676034</v>
      </c>
      <c r="AL211" s="355">
        <f>+MidEast!AL88</f>
        <v>198.38507173157194</v>
      </c>
      <c r="AM211" s="355">
        <f>+MidEast!AM88</f>
        <v>206.02037241633877</v>
      </c>
      <c r="AN211" s="355">
        <f>+MidEast!AN88</f>
        <v>213.78246567186039</v>
      </c>
      <c r="AO211" s="355">
        <f>+MidEast!AO88</f>
        <v>221.68014394464066</v>
      </c>
      <c r="AP211" s="355">
        <f>+MidEast!AP88</f>
        <v>229.722956925386</v>
      </c>
      <c r="AQ211" s="355">
        <f>+MidEast!AQ88</f>
        <v>237.92099924719031</v>
      </c>
      <c r="AR211" s="355">
        <f>+MidEast!AR88</f>
        <v>246.28473053005126</v>
      </c>
      <c r="AS211" s="355">
        <f>+MidEast!AS88</f>
        <v>254.8248357221523</v>
      </c>
      <c r="AT211" s="355">
        <f>+MidEast!AT88</f>
        <v>263.55212361178724</v>
      </c>
      <c r="AU211" s="355">
        <f>+MidEast!AU88</f>
        <v>272.47745761881839</v>
      </c>
      <c r="AV211" s="355">
        <f>+MidEast!AV88</f>
        <v>281.6117122118626</v>
      </c>
      <c r="AW211" s="355">
        <f>+MidEast!AW88</f>
        <v>290.96574883262718</v>
      </c>
      <c r="AX211" s="355">
        <f>+MidEast!AX88</f>
        <v>300.55040619702595</v>
      </c>
      <c r="AY211" s="355">
        <f>+MidEast!AY88</f>
        <v>310.37650088962522</v>
      </c>
      <c r="AZ211" s="355">
        <f>+MidEast!AZ88</f>
        <v>320.45483510877062</v>
      </c>
      <c r="BA211" s="355">
        <f>+MidEast!BA88</f>
        <v>330.79620920178883</v>
      </c>
      <c r="BB211" s="355">
        <f>+MidEast!BB88</f>
        <v>341.41143725148407</v>
      </c>
      <c r="BC211" s="355">
        <f>+MidEast!BC88</f>
        <v>352.31136445575976</v>
      </c>
      <c r="BD211" s="355">
        <f>+MidEast!BD88</f>
        <v>363.50688540650333</v>
      </c>
      <c r="BE211" s="355">
        <f>+MidEast!BE88</f>
        <v>375.00896264592706</v>
      </c>
      <c r="BF211" s="355">
        <f>+MidEast!BF88</f>
        <v>386.82864507924808</v>
      </c>
      <c r="BG211" s="355">
        <f>+MidEast!BG88</f>
        <v>398.97708596895222</v>
      </c>
      <c r="BH211" s="355">
        <f>+MidEast!BH88</f>
        <v>411.4655603413467</v>
      </c>
      <c r="BI211" s="355">
        <f>+MidEast!BI88</f>
        <v>411.4655603413467</v>
      </c>
    </row>
    <row r="212" spans="1:61" s="354" customFormat="1" ht="14.5">
      <c r="A212" s="354" t="s">
        <v>188</v>
      </c>
      <c r="B212" s="355">
        <f>+Africa!B88</f>
        <v>1.1909548556802054</v>
      </c>
      <c r="C212" s="355">
        <f>+Africa!C88</f>
        <v>1.7970011146743656</v>
      </c>
      <c r="D212" s="355">
        <f>+Africa!D88</f>
        <v>2.7022783740680349</v>
      </c>
      <c r="E212" s="355">
        <f>+Africa!E88</f>
        <v>3.853126555590475</v>
      </c>
      <c r="F212" s="355">
        <f>+Africa!F88</f>
        <v>5.3430072563605879</v>
      </c>
      <c r="G212" s="355">
        <f>+Africa!G88</f>
        <v>7.1264291403203375</v>
      </c>
      <c r="H212" s="355">
        <f>+Africa!H88</f>
        <v>9.1389956492978417</v>
      </c>
      <c r="I212" s="355">
        <f>+Africa!I88</f>
        <v>11.444018842983565</v>
      </c>
      <c r="J212" s="355">
        <f>+Africa!J88</f>
        <v>14.034855324017702</v>
      </c>
      <c r="K212" s="355">
        <f>+Africa!K88</f>
        <v>17.084372283536702</v>
      </c>
      <c r="L212" s="355">
        <f>+Africa!L88</f>
        <v>20.421631701396503</v>
      </c>
      <c r="M212" s="355">
        <f>+Africa!M88</f>
        <v>23.911195120816554</v>
      </c>
      <c r="N212" s="355">
        <f>+Africa!N88</f>
        <v>27.536185219960711</v>
      </c>
      <c r="O212" s="355">
        <f>+Africa!O88</f>
        <v>31.330273615614086</v>
      </c>
      <c r="P212" s="355">
        <f>+Africa!P88</f>
        <v>35.256849886981612</v>
      </c>
      <c r="Q212" s="355">
        <f>+Africa!Q88</f>
        <v>39.28048824572128</v>
      </c>
      <c r="R212" s="355">
        <f>+Africa!R88</f>
        <v>43.36771214907008</v>
      </c>
      <c r="S212" s="355">
        <f>+Africa!S88</f>
        <v>47.487683046336691</v>
      </c>
      <c r="T212" s="355">
        <f>+Africa!T88</f>
        <v>51.612707905694108</v>
      </c>
      <c r="U212" s="355">
        <f>+Africa!U88</f>
        <v>55.718591632372032</v>
      </c>
      <c r="V212" s="355">
        <f>+Africa!V88</f>
        <v>59.635564247976419</v>
      </c>
      <c r="W212" s="355">
        <f>+Africa!W88</f>
        <v>63.385575684538189</v>
      </c>
      <c r="X212" s="355">
        <f>+Africa!X88</f>
        <v>66.942418703475298</v>
      </c>
      <c r="Y212" s="355">
        <f>+Africa!Y88</f>
        <v>70.527344276395468</v>
      </c>
      <c r="Z212" s="355">
        <f>+Africa!Z88</f>
        <v>74.080267284195287</v>
      </c>
      <c r="AA212" s="355">
        <f>+Africa!AA88</f>
        <v>77.575478392392355</v>
      </c>
      <c r="AB212" s="355">
        <f>+Africa!AB88</f>
        <v>81.084394133602927</v>
      </c>
      <c r="AC212" s="355">
        <f>+Africa!AC88</f>
        <v>84.836000278987825</v>
      </c>
      <c r="AD212" s="355">
        <f>+Africa!AD88</f>
        <v>88.743269663014175</v>
      </c>
      <c r="AE212" s="355">
        <f>+Africa!AE88</f>
        <v>92.764749374795755</v>
      </c>
      <c r="AF212" s="355">
        <f>+Africa!AF88</f>
        <v>96.934970545326024</v>
      </c>
      <c r="AG212" s="355">
        <f>+Africa!AG88</f>
        <v>101.20115479240343</v>
      </c>
      <c r="AH212" s="355">
        <f>+Africa!AH88</f>
        <v>105.44786300942586</v>
      </c>
      <c r="AI212" s="355">
        <f>+Africa!AI88</f>
        <v>109.67482969819788</v>
      </c>
      <c r="AJ212" s="355">
        <f>+Africa!AJ88</f>
        <v>113.88099415417342</v>
      </c>
      <c r="AK212" s="355">
        <f>+Africa!AK88</f>
        <v>118.06519599418385</v>
      </c>
      <c r="AL212" s="355">
        <f>+Africa!AL88</f>
        <v>122.22723795120044</v>
      </c>
      <c r="AM212" s="355">
        <f>+Africa!AM88</f>
        <v>126.36812879489825</v>
      </c>
      <c r="AN212" s="355">
        <f>+Africa!AN88</f>
        <v>130.48995922080888</v>
      </c>
      <c r="AO212" s="355">
        <f>+Africa!AO88</f>
        <v>134.59565016744358</v>
      </c>
      <c r="AP212" s="355">
        <f>+Africa!AP88</f>
        <v>138.68868542105986</v>
      </c>
      <c r="AQ212" s="355">
        <f>+Africa!AQ88</f>
        <v>142.77287495396982</v>
      </c>
      <c r="AR212" s="355">
        <f>+Africa!AR88</f>
        <v>146.85216343279006</v>
      </c>
      <c r="AS212" s="355">
        <f>+Africa!AS88</f>
        <v>150.93048375345467</v>
      </c>
      <c r="AT212" s="355">
        <f>+Africa!AT88</f>
        <v>155.01164968304269</v>
      </c>
      <c r="AU212" s="355">
        <f>+Africa!AU88</f>
        <v>159.09928014442994</v>
      </c>
      <c r="AV212" s="355">
        <f>+Africa!AV88</f>
        <v>163.19674800963617</v>
      </c>
      <c r="AW212" s="355">
        <f>+Africa!AW88</f>
        <v>167.30714729767178</v>
      </c>
      <c r="AX212" s="355">
        <f>+Africa!AX88</f>
        <v>171.433273850109</v>
      </c>
      <c r="AY212" s="355">
        <f>+Africa!AY88</f>
        <v>175.57761564630903</v>
      </c>
      <c r="AZ212" s="355">
        <f>+Africa!AZ88</f>
        <v>179.74234983870531</v>
      </c>
      <c r="BA212" s="355">
        <f>+Africa!BA88</f>
        <v>183.929344326277</v>
      </c>
      <c r="BB212" s="355">
        <f>+Africa!BB88</f>
        <v>188.14016225985094</v>
      </c>
      <c r="BC212" s="355">
        <f>+Africa!BC88</f>
        <v>192.37606831360387</v>
      </c>
      <c r="BD212" s="355">
        <f>+Africa!BD88</f>
        <v>196.63803589056033</v>
      </c>
      <c r="BE212" s="355">
        <f>+Africa!BE88</f>
        <v>200.92675468000823</v>
      </c>
      <c r="BF212" s="355">
        <f>+Africa!BF88</f>
        <v>205.24263817125455</v>
      </c>
      <c r="BG212" s="355">
        <f>+Africa!BG88</f>
        <v>209.58583086662003</v>
      </c>
      <c r="BH212" s="355">
        <f>+Africa!BH88</f>
        <v>213.95621503906685</v>
      </c>
      <c r="BI212" s="355">
        <f>+Africa!BI88</f>
        <v>213.95621503906685</v>
      </c>
    </row>
    <row r="213" spans="1:61" s="354" customFormat="1" ht="14.5">
      <c r="A213" s="354" t="s">
        <v>189</v>
      </c>
      <c r="B213" s="355">
        <f>+LatAm!B88</f>
        <v>6.264255226544873</v>
      </c>
      <c r="C213" s="355">
        <f>+LatAm!C88</f>
        <v>8.7708390134631227</v>
      </c>
      <c r="D213" s="355">
        <f>+LatAm!D88</f>
        <v>11.913224971623347</v>
      </c>
      <c r="E213" s="355">
        <f>+LatAm!E88</f>
        <v>15.542087654310304</v>
      </c>
      <c r="F213" s="355">
        <f>+LatAm!F88</f>
        <v>19.666036058722341</v>
      </c>
      <c r="G213" s="355">
        <f>+LatAm!G88</f>
        <v>24.234587357748865</v>
      </c>
      <c r="H213" s="355">
        <f>+LatAm!H88</f>
        <v>29.271414446250326</v>
      </c>
      <c r="I213" s="355">
        <f>+LatAm!I88</f>
        <v>34.754640761693246</v>
      </c>
      <c r="J213" s="355">
        <f>+LatAm!J88</f>
        <v>40.658089901576716</v>
      </c>
      <c r="K213" s="355">
        <f>+LatAm!K88</f>
        <v>46.935656475293513</v>
      </c>
      <c r="L213" s="355">
        <f>+LatAm!L88</f>
        <v>53.671385254372552</v>
      </c>
      <c r="M213" s="355">
        <f>+LatAm!M88</f>
        <v>60.109306864088701</v>
      </c>
      <c r="N213" s="355">
        <f>+LatAm!N88</f>
        <v>67.92514405995216</v>
      </c>
      <c r="O213" s="355">
        <f>+LatAm!O88</f>
        <v>75.78986237244122</v>
      </c>
      <c r="P213" s="355">
        <f>+LatAm!P88</f>
        <v>83.748371684935961</v>
      </c>
      <c r="Q213" s="355">
        <f>+LatAm!Q88</f>
        <v>91.814711282876871</v>
      </c>
      <c r="R213" s="355">
        <f>+LatAm!R88</f>
        <v>99.986672245015598</v>
      </c>
      <c r="S213" s="355">
        <f>+LatAm!S88</f>
        <v>108.25438209738542</v>
      </c>
      <c r="T213" s="355">
        <f>+LatAm!T88</f>
        <v>116.60532385833027</v>
      </c>
      <c r="U213" s="355">
        <f>+LatAm!U88</f>
        <v>125.02723484188272</v>
      </c>
      <c r="V213" s="355">
        <f>+LatAm!V88</f>
        <v>133.24299827474621</v>
      </c>
      <c r="W213" s="355">
        <f>+LatAm!W88</f>
        <v>141.32679992109544</v>
      </c>
      <c r="X213" s="355">
        <f>+LatAm!X88</f>
        <v>149.61876740103614</v>
      </c>
      <c r="Y213" s="355">
        <f>+LatAm!Y88</f>
        <v>158.04482254926671</v>
      </c>
      <c r="Z213" s="355">
        <f>+LatAm!Z88</f>
        <v>166.56630957671339</v>
      </c>
      <c r="AA213" s="355">
        <f>+LatAm!AA88</f>
        <v>175.17672280386486</v>
      </c>
      <c r="AB213" s="355">
        <f>+LatAm!AB88</f>
        <v>183.89105214561025</v>
      </c>
      <c r="AC213" s="355">
        <f>+LatAm!AC88</f>
        <v>193.20162672455055</v>
      </c>
      <c r="AD213" s="355">
        <f>+LatAm!AD88</f>
        <v>202.88140640372791</v>
      </c>
      <c r="AE213" s="355">
        <f>+LatAm!AE88</f>
        <v>212.87940593562581</v>
      </c>
      <c r="AF213" s="355">
        <f>+LatAm!AF88</f>
        <v>223.35038635216219</v>
      </c>
      <c r="AG213" s="355">
        <f>+LatAm!AG88</f>
        <v>234.19016690184785</v>
      </c>
      <c r="AH213" s="355">
        <f>+LatAm!AH88</f>
        <v>245.11668179876628</v>
      </c>
      <c r="AI213" s="355">
        <f>+LatAm!AI88</f>
        <v>256.17068015067264</v>
      </c>
      <c r="AJ213" s="355">
        <f>+LatAm!AJ88</f>
        <v>267.37644541873703</v>
      </c>
      <c r="AK213" s="355">
        <f>+LatAm!AK88</f>
        <v>278.75088308239214</v>
      </c>
      <c r="AL213" s="355">
        <f>+LatAm!AL88</f>
        <v>290.30816882226759</v>
      </c>
      <c r="AM213" s="355">
        <f>+LatAm!AM88</f>
        <v>302.06191183147337</v>
      </c>
      <c r="AN213" s="355">
        <f>+LatAm!AN88</f>
        <v>314.02605255504989</v>
      </c>
      <c r="AO213" s="355">
        <f>+LatAm!AO88</f>
        <v>326.215144363685</v>
      </c>
      <c r="AP213" s="355">
        <f>+LatAm!AP88</f>
        <v>338.64435783163105</v>
      </c>
      <c r="AQ213" s="355">
        <f>+LatAm!AQ88</f>
        <v>351.3293785773198</v>
      </c>
      <c r="AR213" s="355">
        <f>+LatAm!AR88</f>
        <v>364.28628062136028</v>
      </c>
      <c r="AS213" s="355">
        <f>+LatAm!AS88</f>
        <v>377.53141110646482</v>
      </c>
      <c r="AT213" s="355">
        <f>+LatAm!AT88</f>
        <v>391.08129917729127</v>
      </c>
      <c r="AU213" s="355">
        <f>+LatAm!AU88</f>
        <v>404.95259094357135</v>
      </c>
      <c r="AV213" s="355">
        <f>+LatAm!AV88</f>
        <v>419.16200783289145</v>
      </c>
      <c r="AW213" s="355">
        <f>+LatAm!AW88</f>
        <v>433.72632411660987</v>
      </c>
      <c r="AX213" s="355">
        <f>+LatAm!AX88</f>
        <v>448.66235930524891</v>
      </c>
      <c r="AY213" s="355">
        <f>+LatAm!AY88</f>
        <v>463.98698161299092</v>
      </c>
      <c r="AZ213" s="355">
        <f>+LatAm!AZ88</f>
        <v>479.717119371509</v>
      </c>
      <c r="BA213" s="355">
        <f>+LatAm!BA88</f>
        <v>495.86977794302618</v>
      </c>
      <c r="BB213" s="355">
        <f>+LatAm!BB88</f>
        <v>512.46206026655636</v>
      </c>
      <c r="BC213" s="355">
        <f>+LatAm!BC88</f>
        <v>529.51118964980674</v>
      </c>
      <c r="BD213" s="355">
        <f>+LatAm!BD88</f>
        <v>547.034533796799</v>
      </c>
      <c r="BE213" s="355">
        <f>+LatAm!BE88</f>
        <v>565.04962935177196</v>
      </c>
      <c r="BF213" s="355">
        <f>+LatAm!BF88</f>
        <v>583.57420645931393</v>
      </c>
      <c r="BG213" s="355">
        <f>+LatAm!BG88</f>
        <v>602.62621300389458</v>
      </c>
      <c r="BH213" s="355">
        <f>+LatAm!BH88</f>
        <v>622.22383831172408</v>
      </c>
      <c r="BI213" s="355">
        <f>+LatAm!BI88</f>
        <v>622.22383831172408</v>
      </c>
    </row>
    <row r="214" spans="1:61" s="354" customFormat="1" ht="14.5">
      <c r="A214" s="354" t="s">
        <v>190</v>
      </c>
      <c r="B214" s="355">
        <f>+OHI!B88</f>
        <v>24.158742952468586</v>
      </c>
      <c r="C214" s="355">
        <f>+OHI!C88</f>
        <v>29.136631773321742</v>
      </c>
      <c r="D214" s="355">
        <f>+OHI!D88</f>
        <v>35.846124568101118</v>
      </c>
      <c r="E214" s="355">
        <f>+OHI!E88</f>
        <v>42.750795732448331</v>
      </c>
      <c r="F214" s="355">
        <f>+OHI!F88</f>
        <v>49.865812036779282</v>
      </c>
      <c r="G214" s="355">
        <f>+OHI!G88</f>
        <v>57.258730609711222</v>
      </c>
      <c r="H214" s="355">
        <f>+OHI!H88</f>
        <v>64.832888525117042</v>
      </c>
      <c r="I214" s="355">
        <f>+OHI!I88</f>
        <v>72.602691665889949</v>
      </c>
      <c r="J214" s="355">
        <f>+OHI!J88</f>
        <v>80.562091125470459</v>
      </c>
      <c r="K214" s="355">
        <f>+OHI!K88</f>
        <v>88.114469292503941</v>
      </c>
      <c r="L214" s="355">
        <f>+OHI!L88</f>
        <v>95.818479083402977</v>
      </c>
      <c r="M214" s="355">
        <f>+OHI!M88</f>
        <v>103.01214512043151</v>
      </c>
      <c r="N214" s="355">
        <f>+OHI!N88</f>
        <v>112.19373084280932</v>
      </c>
      <c r="O214" s="355">
        <f>+OHI!O88</f>
        <v>120.90429022049034</v>
      </c>
      <c r="P214" s="355">
        <f>+OHI!P88</f>
        <v>129.31904340757575</v>
      </c>
      <c r="Q214" s="355">
        <f>+OHI!Q88</f>
        <v>137.52667961655285</v>
      </c>
      <c r="R214" s="355">
        <f>+OHI!R88</f>
        <v>145.57095395525869</v>
      </c>
      <c r="S214" s="355">
        <f>+OHI!S88</f>
        <v>153.47169794374329</v>
      </c>
      <c r="T214" s="355">
        <f>+OHI!T88</f>
        <v>161.23656865496105</v>
      </c>
      <c r="U214" s="355">
        <f>+OHI!U88</f>
        <v>168.86762341598177</v>
      </c>
      <c r="V214" s="355">
        <f>+OHI!V88</f>
        <v>176.34295661095075</v>
      </c>
      <c r="W214" s="355">
        <f>+OHI!W88</f>
        <v>183.66787172768818</v>
      </c>
      <c r="X214" s="355">
        <f>+OHI!X88</f>
        <v>190.86804801128289</v>
      </c>
      <c r="Y214" s="355">
        <f>+OHI!Y88</f>
        <v>197.93870137686747</v>
      </c>
      <c r="Z214" s="355">
        <f>+OHI!Z88</f>
        <v>204.88134917487542</v>
      </c>
      <c r="AA214" s="355">
        <f>+OHI!AA88</f>
        <v>211.71784525096714</v>
      </c>
      <c r="AB214" s="355">
        <f>+OHI!AB88</f>
        <v>218.52410197850497</v>
      </c>
      <c r="AC214" s="355">
        <f>+OHI!AC88</f>
        <v>225.94016034188977</v>
      </c>
      <c r="AD214" s="355">
        <f>+OHI!AD88</f>
        <v>233.68940484112815</v>
      </c>
      <c r="AE214" s="355">
        <f>+OHI!AE88</f>
        <v>241.70196393952966</v>
      </c>
      <c r="AF214" s="355">
        <f>+OHI!AF88</f>
        <v>250.1415916256735</v>
      </c>
      <c r="AG214" s="355">
        <f>+OHI!AG88</f>
        <v>258.88910195542519</v>
      </c>
      <c r="AH214" s="355">
        <f>+OHI!AH88</f>
        <v>267.62949918987715</v>
      </c>
      <c r="AI214" s="355">
        <f>+OHI!AI88</f>
        <v>276.39405400177151</v>
      </c>
      <c r="AJ214" s="355">
        <f>+OHI!AJ88</f>
        <v>285.20078598255287</v>
      </c>
      <c r="AK214" s="355">
        <f>+OHI!AK88</f>
        <v>294.05946152891363</v>
      </c>
      <c r="AL214" s="355">
        <f>+OHI!AL88</f>
        <v>302.97674315356323</v>
      </c>
      <c r="AM214" s="355">
        <f>+OHI!AM88</f>
        <v>311.95849520812794</v>
      </c>
      <c r="AN214" s="355">
        <f>+OHI!AN88</f>
        <v>321.01066571050688</v>
      </c>
      <c r="AO214" s="355">
        <f>+OHI!AO88</f>
        <v>330.13950977297736</v>
      </c>
      <c r="AP214" s="355">
        <f>+OHI!AP88</f>
        <v>339.35153768216111</v>
      </c>
      <c r="AQ214" s="355">
        <f>+OHI!AQ88</f>
        <v>348.65337121862672</v>
      </c>
      <c r="AR214" s="355">
        <f>+OHI!AR88</f>
        <v>358.05159027114854</v>
      </c>
      <c r="AS214" s="355">
        <f>+OHI!AS88</f>
        <v>367.55260177082897</v>
      </c>
      <c r="AT214" s="355">
        <f>+OHI!AT88</f>
        <v>377.16253952849723</v>
      </c>
      <c r="AU214" s="355">
        <f>+OHI!AU88</f>
        <v>386.88719349083283</v>
      </c>
      <c r="AV214" s="355">
        <f>+OHI!AV88</f>
        <v>396.73196333928007</v>
      </c>
      <c r="AW214" s="355">
        <f>+OHI!AW88</f>
        <v>406.70183071754661</v>
      </c>
      <c r="AX214" s="355">
        <f>+OHI!AX88</f>
        <v>416.80134494147563</v>
      </c>
      <c r="AY214" s="355">
        <f>+OHI!AY88</f>
        <v>427.03461799073472</v>
      </c>
      <c r="AZ214" s="355">
        <f>+OHI!AZ88</f>
        <v>437.40532553975635</v>
      </c>
      <c r="BA214" s="355">
        <f>+OHI!BA88</f>
        <v>447.9167116161463</v>
      </c>
      <c r="BB214" s="355">
        <f>+OHI!BB88</f>
        <v>458.57159514323132</v>
      </c>
      <c r="BC214" s="355">
        <f>+OHI!BC88</f>
        <v>469.37237713854773</v>
      </c>
      <c r="BD214" s="355">
        <f>+OHI!BD88</f>
        <v>480.32104772625019</v>
      </c>
      <c r="BE214" s="355">
        <f>+OHI!BE88</f>
        <v>491.41919240533861</v>
      </c>
      <c r="BF214" s="355">
        <f>+OHI!BF88</f>
        <v>502.66799722131015</v>
      </c>
      <c r="BG214" s="355">
        <f>+OHI!BG88</f>
        <v>514.06825263602605</v>
      </c>
      <c r="BH214" s="355">
        <f>+OHI!BH88</f>
        <v>525.62035599469596</v>
      </c>
      <c r="BI214" s="355">
        <f>+OHI!BI88</f>
        <v>525.62035599469596</v>
      </c>
    </row>
    <row r="215" spans="1:61" s="354" customFormat="1" ht="14.5">
      <c r="A215" s="354" t="s">
        <v>191</v>
      </c>
      <c r="B215" s="355">
        <f>+OthAsia!B88</f>
        <v>2.1158342029235859</v>
      </c>
      <c r="C215" s="355">
        <f>+OthAsia!C88</f>
        <v>2.7787030042569207</v>
      </c>
      <c r="D215" s="355">
        <f>+OthAsia!D88</f>
        <v>4.1663055186148927</v>
      </c>
      <c r="E215" s="355">
        <f>+OthAsia!E88</f>
        <v>5.9342299541535173</v>
      </c>
      <c r="F215" s="355">
        <f>+OthAsia!F88</f>
        <v>8.1599296448714771</v>
      </c>
      <c r="G215" s="355">
        <f>+OthAsia!G88</f>
        <v>10.82536266097355</v>
      </c>
      <c r="H215" s="355">
        <f>+OthAsia!H88</f>
        <v>13.912624531180223</v>
      </c>
      <c r="I215" s="355">
        <f>+OthAsia!I88</f>
        <v>17.462226360209851</v>
      </c>
      <c r="J215" s="355">
        <f>+OthAsia!J88</f>
        <v>21.468617231950429</v>
      </c>
      <c r="K215" s="355">
        <f>+OthAsia!K88</f>
        <v>25.994088553965756</v>
      </c>
      <c r="L215" s="355">
        <f>+OthAsia!L88</f>
        <v>30.87062880707278</v>
      </c>
      <c r="M215" s="355">
        <f>+OthAsia!M88</f>
        <v>36.550277860078182</v>
      </c>
      <c r="N215" s="355">
        <f>+OthAsia!N88</f>
        <v>42.092907905289884</v>
      </c>
      <c r="O215" s="355">
        <f>+OthAsia!O88</f>
        <v>47.975160503345933</v>
      </c>
      <c r="P215" s="355">
        <f>+OthAsia!P88</f>
        <v>54.121507647393216</v>
      </c>
      <c r="Q215" s="355">
        <f>+OthAsia!Q88</f>
        <v>60.461354702996552</v>
      </c>
      <c r="R215" s="355">
        <f>+OthAsia!R88</f>
        <v>66.927453816143569</v>
      </c>
      <c r="S215" s="355">
        <f>+OthAsia!S88</f>
        <v>73.455264384446053</v>
      </c>
      <c r="T215" s="355">
        <f>+OthAsia!T88</f>
        <v>79.982746067406069</v>
      </c>
      <c r="U215" s="355">
        <f>+OthAsia!U88</f>
        <v>86.450387907565769</v>
      </c>
      <c r="V215" s="355">
        <f>+OthAsia!V88</f>
        <v>92.588534297227753</v>
      </c>
      <c r="W215" s="355">
        <f>+OthAsia!W88</f>
        <v>98.401421268141064</v>
      </c>
      <c r="X215" s="355">
        <f>+OthAsia!X88</f>
        <v>104.1071484700328</v>
      </c>
      <c r="Y215" s="355">
        <f>+OthAsia!Y88</f>
        <v>109.59897840507166</v>
      </c>
      <c r="Z215" s="355">
        <f>+OthAsia!Z88</f>
        <v>114.79647835072312</v>
      </c>
      <c r="AA215" s="355">
        <f>+OthAsia!AA88</f>
        <v>119.64740334589183</v>
      </c>
      <c r="AB215" s="355">
        <f>+OthAsia!AB88</f>
        <v>124.12284747421906</v>
      </c>
      <c r="AC215" s="355">
        <f>+OthAsia!AC88</f>
        <v>128.69184214329871</v>
      </c>
      <c r="AD215" s="355">
        <f>+OthAsia!AD88</f>
        <v>133.11109585282469</v>
      </c>
      <c r="AE215" s="355">
        <f>+OthAsia!AE88</f>
        <v>137.31550747592721</v>
      </c>
      <c r="AF215" s="355">
        <f>+OthAsia!AF88</f>
        <v>141.35333881949111</v>
      </c>
      <c r="AG215" s="355">
        <f>+OthAsia!AG88</f>
        <v>145.15014612988108</v>
      </c>
      <c r="AH215" s="355">
        <f>+OthAsia!AH88</f>
        <v>148.54789566419339</v>
      </c>
      <c r="AI215" s="355">
        <f>+OthAsia!AI88</f>
        <v>151.54569213988771</v>
      </c>
      <c r="AJ215" s="355">
        <f>+OthAsia!AJ88</f>
        <v>154.14010745178643</v>
      </c>
      <c r="AK215" s="355">
        <f>+OthAsia!AK88</f>
        <v>156.32553487355867</v>
      </c>
      <c r="AL215" s="355">
        <f>+OthAsia!AL88</f>
        <v>158.0960420579253</v>
      </c>
      <c r="AM215" s="355">
        <f>+OthAsia!AM88</f>
        <v>159.44608415581169</v>
      </c>
      <c r="AN215" s="355">
        <f>+OthAsia!AN88</f>
        <v>160.37069817018516</v>
      </c>
      <c r="AO215" s="355">
        <f>+OthAsia!AO88</f>
        <v>160.86552759096753</v>
      </c>
      <c r="AP215" s="355">
        <f>+OthAsia!AP88</f>
        <v>160.92684613861925</v>
      </c>
      <c r="AQ215" s="355">
        <f>+OthAsia!AQ88</f>
        <v>160.55166006173982</v>
      </c>
      <c r="AR215" s="355">
        <f>+OthAsia!AR88</f>
        <v>159.73792895521703</v>
      </c>
      <c r="AS215" s="355">
        <f>+OthAsia!AS88</f>
        <v>158.48493212733041</v>
      </c>
      <c r="AT215" s="355">
        <f>+OthAsia!AT88</f>
        <v>156.79380848043809</v>
      </c>
      <c r="AU215" s="355">
        <f>+OthAsia!AU88</f>
        <v>154.66830582135682</v>
      </c>
      <c r="AV215" s="355">
        <f>+OthAsia!AV88</f>
        <v>152.1157865405975</v>
      </c>
      <c r="AW215" s="355">
        <f>+OthAsia!AW88</f>
        <v>149.14854795265259</v>
      </c>
      <c r="AX215" s="355">
        <f>+OthAsia!AX88</f>
        <v>145.78552474504801</v>
      </c>
      <c r="AY215" s="355">
        <f>+OthAsia!AY88</f>
        <v>142.05444520370375</v>
      </c>
      <c r="AZ215" s="355">
        <f>+OthAsia!AZ88</f>
        <v>137.99450946213236</v>
      </c>
      <c r="BA215" s="355">
        <f>+OthAsia!BA88</f>
        <v>133.65964560480683</v>
      </c>
      <c r="BB215" s="355">
        <f>+OthAsia!BB88</f>
        <v>129.12238112860695</v>
      </c>
      <c r="BC215" s="355">
        <f>+OthAsia!BC88</f>
        <v>124.47835641618484</v>
      </c>
      <c r="BD215" s="355">
        <f>+OthAsia!BD88</f>
        <v>119.85153668221095</v>
      </c>
      <c r="BE215" s="355">
        <f>+OthAsia!BE88</f>
        <v>115.40031547093021</v>
      </c>
      <c r="BF215" s="355">
        <f>+OthAsia!BF88</f>
        <v>111.3250600956198</v>
      </c>
      <c r="BG215" s="355">
        <f>+OthAsia!BG88</f>
        <v>107.87839978055284</v>
      </c>
      <c r="BH215" s="355">
        <f>+OthAsia!BH88</f>
        <v>105.38092837033837</v>
      </c>
      <c r="BI215" s="355">
        <f>+OthAsia!BI88</f>
        <v>105.38092837033837</v>
      </c>
    </row>
    <row r="216" spans="1:61" s="461" customFormat="1" ht="14.5">
      <c r="C216" s="533"/>
      <c r="D216" s="533"/>
      <c r="E216" s="533"/>
      <c r="F216" s="533"/>
      <c r="G216" s="533"/>
      <c r="H216" s="533"/>
      <c r="I216" s="533"/>
      <c r="J216" s="533"/>
      <c r="K216" s="533"/>
      <c r="L216" s="533"/>
      <c r="M216" s="533"/>
      <c r="N216" s="533"/>
      <c r="O216" s="533"/>
      <c r="P216" s="533"/>
      <c r="Q216" s="533"/>
      <c r="R216" s="533"/>
      <c r="S216" s="533"/>
      <c r="T216" s="533"/>
      <c r="U216" s="533"/>
      <c r="V216" s="533"/>
      <c r="W216" s="533"/>
      <c r="X216" s="533"/>
      <c r="Y216" s="533"/>
      <c r="Z216" s="533"/>
      <c r="AA216" s="533"/>
      <c r="AB216" s="533"/>
      <c r="AC216" s="533"/>
      <c r="AD216" s="533"/>
      <c r="AE216" s="533"/>
      <c r="AF216" s="533"/>
      <c r="AG216" s="533"/>
      <c r="AH216" s="533"/>
      <c r="AI216" s="533"/>
      <c r="AJ216" s="533"/>
      <c r="AK216" s="533"/>
      <c r="AL216" s="533"/>
      <c r="AM216" s="533"/>
      <c r="AN216" s="533"/>
      <c r="AO216" s="533"/>
      <c r="AP216" s="533"/>
      <c r="AQ216" s="533"/>
      <c r="AR216" s="533"/>
      <c r="AS216" s="533"/>
      <c r="AT216" s="533"/>
      <c r="AU216" s="533"/>
      <c r="AV216" s="533"/>
      <c r="AW216" s="533"/>
      <c r="AX216" s="533"/>
      <c r="AY216" s="533"/>
      <c r="AZ216" s="533"/>
      <c r="BA216" s="533"/>
      <c r="BB216" s="533"/>
      <c r="BC216" s="533"/>
      <c r="BD216" s="533"/>
      <c r="BE216" s="533"/>
      <c r="BF216" s="533"/>
      <c r="BG216" s="533"/>
      <c r="BH216" s="533"/>
      <c r="BI216" s="533"/>
    </row>
    <row r="217" spans="1:61" s="461" customFormat="1" ht="14.5">
      <c r="A217" s="534" t="s">
        <v>469</v>
      </c>
      <c r="C217" s="535">
        <f>+SUM(B220:N231)</f>
        <v>45390.491657211212</v>
      </c>
      <c r="D217" s="535">
        <f>+SUM(B234:N245)</f>
        <v>45390.491657211169</v>
      </c>
      <c r="E217" s="535">
        <f>+C217-D217</f>
        <v>0</v>
      </c>
      <c r="F217" s="535"/>
      <c r="G217" s="535"/>
      <c r="H217" s="535"/>
      <c r="I217" s="535"/>
      <c r="J217" s="535"/>
      <c r="K217" s="535"/>
      <c r="L217" s="535"/>
      <c r="M217" s="535"/>
      <c r="N217" s="535"/>
      <c r="O217" s="535"/>
      <c r="P217" s="535"/>
      <c r="Q217" s="535"/>
      <c r="R217" s="535"/>
      <c r="S217" s="535"/>
      <c r="T217" s="535"/>
      <c r="U217" s="535"/>
      <c r="V217" s="535"/>
      <c r="W217" s="535"/>
      <c r="X217" s="535"/>
      <c r="Y217" s="535"/>
      <c r="Z217" s="535"/>
      <c r="AA217" s="535"/>
      <c r="AB217" s="535"/>
      <c r="AC217" s="535"/>
      <c r="AD217" s="535"/>
      <c r="AE217" s="535"/>
      <c r="AF217" s="535"/>
      <c r="AG217" s="535"/>
      <c r="AH217" s="535"/>
      <c r="AI217" s="535"/>
      <c r="AJ217" s="535"/>
      <c r="AK217" s="535"/>
      <c r="AL217" s="535"/>
      <c r="AM217" s="535"/>
      <c r="AN217" s="535"/>
      <c r="AO217" s="535"/>
      <c r="AP217" s="535"/>
      <c r="AQ217" s="535"/>
      <c r="AR217" s="535"/>
      <c r="AS217" s="535"/>
      <c r="AT217" s="535"/>
      <c r="AU217" s="535"/>
      <c r="AV217" s="535"/>
      <c r="AW217" s="535"/>
      <c r="AX217" s="535"/>
      <c r="AY217" s="535"/>
      <c r="AZ217" s="535"/>
      <c r="BA217" s="535"/>
      <c r="BB217" s="535"/>
      <c r="BC217" s="535"/>
      <c r="BD217" s="535"/>
      <c r="BE217" s="535"/>
      <c r="BF217" s="535"/>
      <c r="BG217" s="535"/>
      <c r="BH217" s="535"/>
      <c r="BI217" s="535"/>
    </row>
    <row r="218" spans="1:61" s="462" customFormat="1" ht="13">
      <c r="A218" s="536" t="s">
        <v>470</v>
      </c>
    </row>
    <row r="219" spans="1:61" s="462" customFormat="1" ht="14.5">
      <c r="B219" s="537" t="s">
        <v>448</v>
      </c>
    </row>
    <row r="220" spans="1:61" s="463" customFormat="1" ht="14.5">
      <c r="A220" s="538" t="s">
        <v>180</v>
      </c>
      <c r="B220" s="539">
        <f>+(B204)^US!$B$18</f>
        <v>200.67613774564396</v>
      </c>
      <c r="C220" s="539">
        <f>+(C204)^US!$B$18</f>
        <v>243.04101774267289</v>
      </c>
      <c r="D220" s="539">
        <f>+(D204)^US!$B$18</f>
        <v>321.47639041574831</v>
      </c>
      <c r="E220" s="539">
        <f>+(E204)^US!$B$18</f>
        <v>406.39974285556696</v>
      </c>
      <c r="F220" s="539">
        <f>+(F204)^US!$B$18</f>
        <v>499.39350472373201</v>
      </c>
      <c r="G220" s="539">
        <f>+(G204)^US!$B$18</f>
        <v>601.96525050350601</v>
      </c>
      <c r="H220" s="539">
        <f>+(H204)^US!$B$18</f>
        <v>712.55971541523297</v>
      </c>
      <c r="I220" s="539">
        <f>+(I204)^US!$B$18</f>
        <v>831.44546660257504</v>
      </c>
      <c r="J220" s="539">
        <f>+(J204)^US!$B$18</f>
        <v>958.61209779088904</v>
      </c>
      <c r="K220" s="539">
        <f>+(K204)^US!$B$18</f>
        <v>1096.2599935540786</v>
      </c>
      <c r="L220" s="539">
        <f>+(L204)^US!$B$18</f>
        <v>1248.337380972378</v>
      </c>
      <c r="M220" s="539">
        <f>+(M204)^US!$B$18</f>
        <v>1370.4204961237851</v>
      </c>
      <c r="N220" s="539">
        <f>+(N204)^US!$B$18</f>
        <v>1558.7998375052468</v>
      </c>
      <c r="O220" s="539">
        <f>+(O204)^US!$B$18</f>
        <v>1742.9461616591727</v>
      </c>
      <c r="P220" s="539">
        <f>+(P204)^US!$B$18</f>
        <v>1927.1377621207293</v>
      </c>
      <c r="Q220" s="539">
        <f>+(Q204)^US!$B$18</f>
        <v>2113.82688345222</v>
      </c>
      <c r="R220" s="539">
        <f>+(R204)^US!$B$18</f>
        <v>2304.3835087730913</v>
      </c>
      <c r="S220" s="539">
        <f>+(S204)^US!$B$18</f>
        <v>2499.550304900481</v>
      </c>
      <c r="T220" s="539">
        <f>+(T204)^US!$B$18</f>
        <v>2699.7179622902477</v>
      </c>
      <c r="U220" s="539">
        <f>+(U204)^US!$B$18</f>
        <v>2905.0908004512589</v>
      </c>
      <c r="V220" s="539">
        <f>+(V204)^US!$B$18</f>
        <v>3117.5021866138395</v>
      </c>
      <c r="W220" s="539">
        <f>+(W204)^US!$B$18</f>
        <v>3336.4970597744291</v>
      </c>
      <c r="X220" s="539">
        <f>+(X204)^US!$B$18</f>
        <v>3559.8595468849967</v>
      </c>
      <c r="Y220" s="539">
        <f>+(Y204)^US!$B$18</f>
        <v>3788.1173957230726</v>
      </c>
      <c r="Z220" s="539">
        <f>+(Z204)^US!$B$18</f>
        <v>4021.6948086893376</v>
      </c>
      <c r="AA220" s="539">
        <f>+(AA204)^US!$B$18</f>
        <v>4261.3742932931455</v>
      </c>
      <c r="AB220" s="539">
        <f>+(AB204)^US!$B$18</f>
        <v>4509.7283908060954</v>
      </c>
      <c r="AC220" s="539">
        <f>+(AC204)^US!$B$18</f>
        <v>4782.6250458206387</v>
      </c>
      <c r="AD220" s="539">
        <f>+(AD204)^US!$B$18</f>
        <v>5074.0395578027064</v>
      </c>
      <c r="AE220" s="539">
        <f>+(AE204)^US!$B$18</f>
        <v>5382.5913458993191</v>
      </c>
      <c r="AF220" s="539">
        <f>+(AF204)^US!$B$18</f>
        <v>5713.0887151858069</v>
      </c>
      <c r="AG220" s="539">
        <f>+(AG204)^US!$B$18</f>
        <v>6062.6075862539128</v>
      </c>
      <c r="AH220" s="539">
        <f>+(AH204)^US!$B$18</f>
        <v>6422.509895666969</v>
      </c>
      <c r="AI220" s="539">
        <f>+(AI204)^US!$B$18</f>
        <v>6793.9629759354202</v>
      </c>
      <c r="AJ220" s="539">
        <f>+(AJ204)^US!$B$18</f>
        <v>7177.7291182791132</v>
      </c>
      <c r="AK220" s="539">
        <f>+(AK204)^US!$B$18</f>
        <v>7574.399241360632</v>
      </c>
      <c r="AL220" s="539">
        <f>+(AL204)^US!$B$18</f>
        <v>7984.5211728955255</v>
      </c>
      <c r="AM220" s="539">
        <f>+(AM204)^US!$B$18</f>
        <v>8408.6581301551323</v>
      </c>
      <c r="AN220" s="539">
        <f>+(AN204)^US!$B$18</f>
        <v>8847.4115061057419</v>
      </c>
      <c r="AO220" s="539">
        <f>+(AO204)^US!$B$18</f>
        <v>9301.4263594196382</v>
      </c>
      <c r="AP220" s="539">
        <f>+(AP204)^US!$B$18</f>
        <v>9771.3892721798384</v>
      </c>
      <c r="AQ220" s="539">
        <f>+(AQ204)^US!$B$18</f>
        <v>10258.023464974878</v>
      </c>
      <c r="AR220" s="539">
        <f>+(AR204)^US!$B$18</f>
        <v>10762.083499537197</v>
      </c>
      <c r="AS220" s="539">
        <f>+(AS204)^US!$B$18</f>
        <v>11284.35056389252</v>
      </c>
      <c r="AT220" s="539">
        <f>+(AT204)^US!$B$18</f>
        <v>11825.628666153911</v>
      </c>
      <c r="AU220" s="539">
        <f>+(AU204)^US!$B$18</f>
        <v>12386.741749291054</v>
      </c>
      <c r="AV220" s="539">
        <f>+(AV204)^US!$B$18</f>
        <v>12968.531609046986</v>
      </c>
      <c r="AW220" s="539">
        <f>+(AW204)^US!$B$18</f>
        <v>13571.856457933327</v>
      </c>
      <c r="AX220" s="539">
        <f>+(AX204)^US!$B$18</f>
        <v>14197.589980876648</v>
      </c>
      <c r="AY220" s="539">
        <f>+(AY204)^US!$B$18</f>
        <v>14846.620747487337</v>
      </c>
      <c r="AZ220" s="539">
        <f>+(AZ204)^US!$B$18</f>
        <v>15519.851869804328</v>
      </c>
      <c r="BA220" s="539">
        <f>+(BA204)^US!$B$18</f>
        <v>16218.200817187777</v>
      </c>
      <c r="BB220" s="539">
        <f>+(BB204)^US!$B$18</f>
        <v>16942.599319660763</v>
      </c>
      <c r="BC220" s="539">
        <f>+(BC204)^US!$B$18</f>
        <v>17693.993306953435</v>
      </c>
      <c r="BD220" s="539">
        <f>+(BD204)^US!$B$18</f>
        <v>18473.342843016231</v>
      </c>
      <c r="BE220" s="539">
        <f>+(BE204)^US!$B$18</f>
        <v>19281.62202534778</v>
      </c>
      <c r="BF220" s="539">
        <f>+(BF204)^US!$B$18</f>
        <v>20119.818825680042</v>
      </c>
      <c r="BG220" s="539">
        <f>+(BG204)^US!$B$18</f>
        <v>20988.934853877479</v>
      </c>
      <c r="BH220" s="539">
        <f>+(BH204)^US!$B$18</f>
        <v>21889.985030771928</v>
      </c>
      <c r="BI220" s="539">
        <f>+(BI204)^US!$B$18</f>
        <v>21889.985030771928</v>
      </c>
    </row>
    <row r="221" spans="1:61" s="463" customFormat="1" ht="14.5">
      <c r="A221" s="538" t="s">
        <v>181</v>
      </c>
      <c r="B221" s="539">
        <f>+(B205)^EU!$B$18</f>
        <v>102.64033008888931</v>
      </c>
      <c r="C221" s="539">
        <f>+(C205)^EU!$B$18</f>
        <v>129.15376240072607</v>
      </c>
      <c r="D221" s="539">
        <f>+(D205)^EU!$B$18</f>
        <v>179.3964460183808</v>
      </c>
      <c r="E221" s="539">
        <f>+(E205)^EU!$B$18</f>
        <v>236.78517976459241</v>
      </c>
      <c r="F221" s="539">
        <f>+(F205)^EU!$B$18</f>
        <v>302.55058267813263</v>
      </c>
      <c r="G221" s="539">
        <f>+(G205)^EU!$B$18</f>
        <v>377.56518445266579</v>
      </c>
      <c r="H221" s="539">
        <f>+(H205)^EU!$B$18</f>
        <v>461.555267168483</v>
      </c>
      <c r="I221" s="539">
        <f>+(I205)^EU!$B$18</f>
        <v>554.21637269104963</v>
      </c>
      <c r="J221" s="539">
        <f>+(J205)^EU!$B$18</f>
        <v>655.55614508318001</v>
      </c>
      <c r="K221" s="539">
        <f>+(K205)^EU!$B$18</f>
        <v>758.72895864337613</v>
      </c>
      <c r="L221" s="539">
        <f>+(L205)^EU!$B$18</f>
        <v>869.92260275120918</v>
      </c>
      <c r="M221" s="539">
        <f>+(M205)^EU!$B$18</f>
        <v>978.05359456720464</v>
      </c>
      <c r="N221" s="539">
        <f>+(N205)^EU!$B$18</f>
        <v>1122.0299577534681</v>
      </c>
      <c r="O221" s="539">
        <f>+(O205)^EU!$B$18</f>
        <v>1265.991322896004</v>
      </c>
      <c r="P221" s="539">
        <f>+(P205)^EU!$B$18</f>
        <v>1411.6536448638369</v>
      </c>
      <c r="Q221" s="539">
        <f>+(Q205)^EU!$B$18</f>
        <v>1559.8124729649996</v>
      </c>
      <c r="R221" s="539">
        <f>+(R205)^EU!$B$18</f>
        <v>1710.7437972925484</v>
      </c>
      <c r="S221" s="539">
        <f>+(S205)^EU!$B$18</f>
        <v>1864.4319915022779</v>
      </c>
      <c r="T221" s="539">
        <f>+(T205)^EU!$B$18</f>
        <v>2020.7119867283891</v>
      </c>
      <c r="U221" s="539">
        <f>+(U205)^EU!$B$18</f>
        <v>2179.3574500316745</v>
      </c>
      <c r="V221" s="539">
        <f>+(V205)^EU!$B$18</f>
        <v>2339.1336861322261</v>
      </c>
      <c r="W221" s="539">
        <f>+(W205)^EU!$B$18</f>
        <v>2500.0597694438311</v>
      </c>
      <c r="X221" s="539">
        <f>+(X205)^EU!$B$18</f>
        <v>2663.1885119799404</v>
      </c>
      <c r="Y221" s="539">
        <f>+(Y205)^EU!$B$18</f>
        <v>2828.123938054563</v>
      </c>
      <c r="Z221" s="539">
        <f>+(Z205)^EU!$B$18</f>
        <v>2994.6770858273694</v>
      </c>
      <c r="AA221" s="539">
        <f>+(AA205)^EU!$B$18</f>
        <v>3163.1760755368073</v>
      </c>
      <c r="AB221" s="539">
        <f>+(AB205)^EU!$B$18</f>
        <v>3335.3340400572051</v>
      </c>
      <c r="AC221" s="539">
        <f>+(AC205)^EU!$B$18</f>
        <v>3525.6811049255589</v>
      </c>
      <c r="AD221" s="539">
        <f>+(AD205)^EU!$B$18</f>
        <v>3728.5973246838498</v>
      </c>
      <c r="AE221" s="539">
        <f>+(AE205)^EU!$B$18</f>
        <v>3942.8056451795746</v>
      </c>
      <c r="AF221" s="539">
        <f>+(AF205)^EU!$B$18</f>
        <v>4172.972976561884</v>
      </c>
      <c r="AG221" s="539">
        <f>+(AG205)^EU!$B$18</f>
        <v>4416.5050210853406</v>
      </c>
      <c r="AH221" s="539">
        <f>+(AH205)^EU!$B$18</f>
        <v>4665.2557469265685</v>
      </c>
      <c r="AI221" s="539">
        <f>+(AI205)^EU!$B$18</f>
        <v>4920.1472241209813</v>
      </c>
      <c r="AJ221" s="539">
        <f>+(AJ205)^EU!$B$18</f>
        <v>5181.7575932411128</v>
      </c>
      <c r="AK221" s="539">
        <f>+(AK205)^EU!$B$18</f>
        <v>5450.4707312107603</v>
      </c>
      <c r="AL221" s="539">
        <f>+(AL205)^EU!$B$18</f>
        <v>5726.6058224811195</v>
      </c>
      <c r="AM221" s="539">
        <f>+(AM205)^EU!$B$18</f>
        <v>6010.4782988739198</v>
      </c>
      <c r="AN221" s="539">
        <f>+(AN205)^EU!$B$18</f>
        <v>6302.4250128594149</v>
      </c>
      <c r="AO221" s="539">
        <f>+(AO205)^EU!$B$18</f>
        <v>6602.8118410841998</v>
      </c>
      <c r="AP221" s="539">
        <f>+(AP205)^EU!$B$18</f>
        <v>6912.0332917425376</v>
      </c>
      <c r="AQ221" s="539">
        <f>+(AQ205)^EU!$B$18</f>
        <v>7230.5089899041586</v>
      </c>
      <c r="AR221" s="539">
        <f>+(AR205)^EU!$B$18</f>
        <v>7558.6794003257573</v>
      </c>
      <c r="AS221" s="539">
        <f>+(AS205)^EU!$B$18</f>
        <v>7897.0018341237055</v>
      </c>
      <c r="AT221" s="539">
        <f>+(AT205)^EU!$B$18</f>
        <v>8245.9471237313173</v>
      </c>
      <c r="AU221" s="539">
        <f>+(AU205)^EU!$B$18</f>
        <v>8605.9970348021743</v>
      </c>
      <c r="AV221" s="539">
        <f>+(AV205)^EU!$B$18</f>
        <v>8977.6423471912276</v>
      </c>
      <c r="AW221" s="539">
        <f>+(AW205)^EU!$B$18</f>
        <v>9361.3814899200952</v>
      </c>
      <c r="AX221" s="539">
        <f>+(AX205)^EU!$B$18</f>
        <v>9757.7196096825337</v>
      </c>
      <c r="AY221" s="539">
        <f>+(AY205)^EU!$B$18</f>
        <v>10167.167964661738</v>
      </c>
      <c r="AZ221" s="539">
        <f>+(AZ205)^EU!$B$18</f>
        <v>10590.24355325828</v>
      </c>
      <c r="BA221" s="539">
        <f>+(BA205)^EU!$B$18</f>
        <v>11027.46890526981</v>
      </c>
      <c r="BB221" s="539">
        <f>+(BB205)^EU!$B$18</f>
        <v>11479.371978894995</v>
      </c>
      <c r="BC221" s="539">
        <f>+(BC205)^EU!$B$18</f>
        <v>11946.486120015301</v>
      </c>
      <c r="BD221" s="539">
        <f>+(BD205)^EU!$B$18</f>
        <v>12429.35005060808</v>
      </c>
      <c r="BE221" s="539">
        <f>+(BE205)^EU!$B$18</f>
        <v>12928.507861213173</v>
      </c>
      <c r="BF221" s="539">
        <f>+(BF205)^EU!$B$18</f>
        <v>13444.508988525491</v>
      </c>
      <c r="BG221" s="539">
        <f>+(BG205)^EU!$B$18</f>
        <v>13977.908163812863</v>
      </c>
      <c r="BH221" s="539">
        <f>+(BH205)^EU!$B$18</f>
        <v>14529.265321297937</v>
      </c>
      <c r="BI221" s="539">
        <f>+(BI205)^EU!$B$18</f>
        <v>14529.265321297937</v>
      </c>
    </row>
    <row r="222" spans="1:61" s="463" customFormat="1" ht="14.5">
      <c r="A222" s="538" t="s">
        <v>182</v>
      </c>
      <c r="B222" s="539">
        <f>+(B206)^Japan!$B$18</f>
        <v>130.12404001006624</v>
      </c>
      <c r="C222" s="539">
        <f>+(C206)^Japan!$B$18</f>
        <v>153.89588214769728</v>
      </c>
      <c r="D222" s="539">
        <f>+(D206)^Japan!$B$18</f>
        <v>211.00974698490703</v>
      </c>
      <c r="E222" s="539">
        <f>+(E206)^Japan!$B$18</f>
        <v>277.53574042570028</v>
      </c>
      <c r="F222" s="539">
        <f>+(F206)^Japan!$B$18</f>
        <v>332.87612523569675</v>
      </c>
      <c r="G222" s="539">
        <f>+(G206)^Japan!$B$18</f>
        <v>405.54507315104746</v>
      </c>
      <c r="H222" s="539">
        <f>+(H206)^Japan!$B$18</f>
        <v>491.23119139656541</v>
      </c>
      <c r="I222" s="539">
        <f>+(I206)^Japan!$B$18</f>
        <v>585.14159867183218</v>
      </c>
      <c r="J222" s="539">
        <f>+(J206)^Japan!$B$18</f>
        <v>687.27540778184289</v>
      </c>
      <c r="K222" s="539">
        <f>+(K206)^Japan!$B$18</f>
        <v>787.89351829899988</v>
      </c>
      <c r="L222" s="539">
        <f>+(L206)^Japan!$B$18</f>
        <v>896.93227259448656</v>
      </c>
      <c r="M222" s="539">
        <f>+(M206)^Japan!$B$18</f>
        <v>998.02223735426162</v>
      </c>
      <c r="N222" s="539">
        <f>+(N206)^Japan!$B$18</f>
        <v>1147.2354135857565</v>
      </c>
      <c r="O222" s="539">
        <f>+(O206)^Japan!$B$18</f>
        <v>1295.4962114951129</v>
      </c>
      <c r="P222" s="539">
        <f>+(P206)^Japan!$B$18</f>
        <v>1445.4634172552683</v>
      </c>
      <c r="Q222" s="539">
        <f>+(Q206)^Japan!$B$18</f>
        <v>1598.6348552805678</v>
      </c>
      <c r="R222" s="539">
        <f>+(R206)^Japan!$B$18</f>
        <v>1755.8211453437818</v>
      </c>
      <c r="S222" s="539">
        <f>+(S206)^Japan!$B$18</f>
        <v>1917.4400958863005</v>
      </c>
      <c r="T222" s="539">
        <f>+(T206)^Japan!$B$18</f>
        <v>2083.6989758033424</v>
      </c>
      <c r="U222" s="539">
        <f>+(U206)^Japan!$B$18</f>
        <v>2254.7067771781562</v>
      </c>
      <c r="V222" s="539">
        <f>+(V206)^Japan!$B$18</f>
        <v>2429.9225348296363</v>
      </c>
      <c r="W222" s="539">
        <f>+(W206)^Japan!$B$18</f>
        <v>2609.568342270436</v>
      </c>
      <c r="X222" s="539">
        <f>+(X206)^Japan!$B$18</f>
        <v>2794.5136155690966</v>
      </c>
      <c r="Y222" s="539">
        <f>+(Y206)^Japan!$B$18</f>
        <v>2984.7475731131381</v>
      </c>
      <c r="Z222" s="539">
        <f>+(Z206)^Japan!$B$18</f>
        <v>3180.4324900431257</v>
      </c>
      <c r="AA222" s="539">
        <f>+(AA206)^Japan!$B$18</f>
        <v>3382.2370865244266</v>
      </c>
      <c r="AB222" s="539">
        <f>+(AB206)^Japan!$B$18</f>
        <v>3591.9039254361669</v>
      </c>
      <c r="AC222" s="539">
        <f>+(AC206)^Japan!$B$18</f>
        <v>3825.5138150909183</v>
      </c>
      <c r="AD222" s="539">
        <f>+(AD206)^Japan!$B$18</f>
        <v>4076.8882603160064</v>
      </c>
      <c r="AE222" s="539">
        <f>+(AE206)^Japan!$B$18</f>
        <v>4344.8533376844962</v>
      </c>
      <c r="AF222" s="539">
        <f>+(AF206)^Japan!$B$18</f>
        <v>4634.7112548673722</v>
      </c>
      <c r="AG222" s="539">
        <f>+(AG206)^Japan!$B$18</f>
        <v>4943.6745116597658</v>
      </c>
      <c r="AH222" s="539">
        <f>+(AH206)^Japan!$B$18</f>
        <v>5262.830653893805</v>
      </c>
      <c r="AI222" s="539">
        <f>+(AI206)^Japan!$B$18</f>
        <v>5593.5395026336273</v>
      </c>
      <c r="AJ222" s="539">
        <f>+(AJ206)^Japan!$B$18</f>
        <v>5936.7181047905297</v>
      </c>
      <c r="AK222" s="539">
        <f>+(AK206)^Japan!$B$18</f>
        <v>6293.0991504332469</v>
      </c>
      <c r="AL222" s="539">
        <f>+(AL206)^Japan!$B$18</f>
        <v>6663.3707025847771</v>
      </c>
      <c r="AM222" s="539">
        <f>+(AM206)^Japan!$B$18</f>
        <v>7048.2430786509649</v>
      </c>
      <c r="AN222" s="539">
        <f>+(AN206)^Japan!$B$18</f>
        <v>7448.4777026653246</v>
      </c>
      <c r="AO222" s="539">
        <f>+(AO206)^Japan!$B$18</f>
        <v>7864.8969718759699</v>
      </c>
      <c r="AP222" s="539">
        <f>+(AP206)^Japan!$B$18</f>
        <v>8298.3853376501083</v>
      </c>
      <c r="AQ222" s="539">
        <f>+(AQ206)^Japan!$B$18</f>
        <v>8749.8869024440628</v>
      </c>
      <c r="AR222" s="539">
        <f>+(AR206)^Japan!$B$18</f>
        <v>9220.4021638086106</v>
      </c>
      <c r="AS222" s="539">
        <f>+(AS206)^Japan!$B$18</f>
        <v>9710.9851120787771</v>
      </c>
      <c r="AT222" s="539">
        <f>+(AT206)^Japan!$B$18</f>
        <v>10222.741152755827</v>
      </c>
      <c r="AU222" s="539">
        <f>+(AU206)^Japan!$B$18</f>
        <v>10756.82596294734</v>
      </c>
      <c r="AV222" s="539">
        <f>+(AV206)^Japan!$B$18</f>
        <v>11314.445227987959</v>
      </c>
      <c r="AW222" s="539">
        <f>+(AW206)^Japan!$B$18</f>
        <v>11896.855142900484</v>
      </c>
      <c r="AX222" s="539">
        <f>+(AX206)^Japan!$B$18</f>
        <v>12505.363551487342</v>
      </c>
      <c r="AY222" s="539">
        <f>+(AY206)^Japan!$B$18</f>
        <v>13141.331606051319</v>
      </c>
      <c r="AZ222" s="539">
        <f>+(AZ206)^Japan!$B$18</f>
        <v>13806.175849027377</v>
      </c>
      <c r="BA222" s="539">
        <f>+(BA206)^Japan!$B$18</f>
        <v>14501.370637408963</v>
      </c>
      <c r="BB222" s="539">
        <f>+(BB206)^Japan!$B$18</f>
        <v>15228.450848807614</v>
      </c>
      <c r="BC222" s="539">
        <f>+(BC206)^Japan!$B$18</f>
        <v>15989.01482325142</v>
      </c>
      <c r="BD222" s="539">
        <f>+(BD206)^Japan!$B$18</f>
        <v>16784.727507270316</v>
      </c>
      <c r="BE222" s="539">
        <f>+(BE206)^Japan!$B$18</f>
        <v>17617.323776697081</v>
      </c>
      <c r="BF222" s="539">
        <f>+(BF206)^Japan!$B$18</f>
        <v>18488.611922325301</v>
      </c>
      <c r="BG222" s="539">
        <f>+(BG206)^Japan!$B$18</f>
        <v>19400.477288519385</v>
      </c>
      <c r="BH222" s="539">
        <f>+(BH206)^Japan!$B$18</f>
        <v>20354.886059424163</v>
      </c>
      <c r="BI222" s="539">
        <f>+(BI206)^Japan!$B$18</f>
        <v>20354.886059424163</v>
      </c>
    </row>
    <row r="223" spans="1:61" s="463" customFormat="1" ht="14.5">
      <c r="A223" s="538" t="s">
        <v>183</v>
      </c>
      <c r="B223" s="539">
        <f>+(B207)^Russia!$B$18</f>
        <v>29.680666810329154</v>
      </c>
      <c r="C223" s="539">
        <f>+(C207)^Russia!$B$18</f>
        <v>47.921476346095346</v>
      </c>
      <c r="D223" s="539">
        <f>+(D207)^Russia!$B$18</f>
        <v>69.766540650916639</v>
      </c>
      <c r="E223" s="539">
        <f>+(E207)^Russia!$B$18</f>
        <v>95.652119743026759</v>
      </c>
      <c r="F223" s="539">
        <f>+(F207)^Russia!$B$18</f>
        <v>126.14870498321933</v>
      </c>
      <c r="G223" s="539">
        <f>+(G207)^Russia!$B$18</f>
        <v>162.52836030745644</v>
      </c>
      <c r="H223" s="539">
        <f>+(H207)^Russia!$B$18</f>
        <v>205.47954653186113</v>
      </c>
      <c r="I223" s="539">
        <f>+(I207)^Russia!$B$18</f>
        <v>254.44592363924158</v>
      </c>
      <c r="J223" s="539">
        <f>+(J207)^Russia!$B$18</f>
        <v>309.5743909280219</v>
      </c>
      <c r="K223" s="539">
        <f>+(K207)^Russia!$B$18</f>
        <v>365.26021603620887</v>
      </c>
      <c r="L223" s="539">
        <f>+(L207)^Russia!$B$18</f>
        <v>426.05873436901396</v>
      </c>
      <c r="M223" s="539">
        <f>+(M207)^Russia!$B$18</f>
        <v>489.75408110411553</v>
      </c>
      <c r="N223" s="539">
        <f>+(N207)^Russia!$B$18</f>
        <v>574.57273210742278</v>
      </c>
      <c r="O223" s="539">
        <f>+(O207)^Russia!$B$18</f>
        <v>662.35502573656061</v>
      </c>
      <c r="P223" s="539">
        <f>+(P207)^Russia!$B$18</f>
        <v>753.89665119671838</v>
      </c>
      <c r="Q223" s="539">
        <f>+(Q207)^Russia!$B$18</f>
        <v>849.60827625090019</v>
      </c>
      <c r="R223" s="539">
        <f>+(R207)^Russia!$B$18</f>
        <v>949.66799649155894</v>
      </c>
      <c r="S223" s="539">
        <f>+(S207)^Russia!$B$18</f>
        <v>1054.1225343566252</v>
      </c>
      <c r="T223" s="539">
        <f>+(T207)^Russia!$B$18</f>
        <v>1162.9532168205726</v>
      </c>
      <c r="U223" s="539">
        <f>+(U207)^Russia!$B$18</f>
        <v>1276.1187020089149</v>
      </c>
      <c r="V223" s="539">
        <f>+(V207)^Russia!$B$18</f>
        <v>1394.5733609465017</v>
      </c>
      <c r="W223" s="539">
        <f>+(W207)^Russia!$B$18</f>
        <v>1518.0385999840641</v>
      </c>
      <c r="X223" s="539">
        <f>+(X207)^Russia!$B$18</f>
        <v>1645.199056986489</v>
      </c>
      <c r="Y223" s="539">
        <f>+(Y207)^Russia!$B$18</f>
        <v>1776.3392026321096</v>
      </c>
      <c r="Z223" s="539">
        <f>+(Z207)^Russia!$B$18</f>
        <v>1911.7013873631863</v>
      </c>
      <c r="AA223" s="539">
        <f>+(AA207)^Russia!$B$18</f>
        <v>2051.6532506283856</v>
      </c>
      <c r="AB223" s="539">
        <f>+(AB207)^Russia!$B$18</f>
        <v>2196.5588016470588</v>
      </c>
      <c r="AC223" s="539">
        <f>+(AC207)^Russia!$B$18</f>
        <v>2354.6210816657895</v>
      </c>
      <c r="AD223" s="539">
        <f>+(AD207)^Russia!$B$18</f>
        <v>2522.6200169252338</v>
      </c>
      <c r="AE223" s="539">
        <f>+(AE207)^Russia!$B$18</f>
        <v>2700.1744795262262</v>
      </c>
      <c r="AF223" s="539">
        <f>+(AF207)^Russia!$B$18</f>
        <v>2890.5035544808884</v>
      </c>
      <c r="AG223" s="539">
        <f>+(AG207)^Russia!$B$18</f>
        <v>3092.3090932227506</v>
      </c>
      <c r="AH223" s="539">
        <f>+(AH207)^Russia!$B$18</f>
        <v>3300.820669792794</v>
      </c>
      <c r="AI223" s="539">
        <f>+(AI207)^Russia!$B$18</f>
        <v>3516.9720241593764</v>
      </c>
      <c r="AJ223" s="539">
        <f>+(AJ207)^Russia!$B$18</f>
        <v>3741.4242964968817</v>
      </c>
      <c r="AK223" s="539">
        <f>+(AK207)^Russia!$B$18</f>
        <v>3974.719680537517</v>
      </c>
      <c r="AL223" s="539">
        <f>+(AL207)^Russia!$B$18</f>
        <v>4217.3637622040051</v>
      </c>
      <c r="AM223" s="539">
        <f>+(AM207)^Russia!$B$18</f>
        <v>4469.8673087345351</v>
      </c>
      <c r="AN223" s="539">
        <f>+(AN207)^Russia!$B$18</f>
        <v>4732.7662697007518</v>
      </c>
      <c r="AO223" s="539">
        <f>+(AO207)^Russia!$B$18</f>
        <v>5006.6304450793914</v>
      </c>
      <c r="AP223" s="539">
        <f>+(AP207)^Russia!$B$18</f>
        <v>5292.0665539349984</v>
      </c>
      <c r="AQ223" s="539">
        <f>+(AQ207)^Russia!$B$18</f>
        <v>5589.7187791107708</v>
      </c>
      <c r="AR223" s="539">
        <f>+(AR207)^Russia!$B$18</f>
        <v>5900.2683857971415</v>
      </c>
      <c r="AS223" s="539">
        <f>+(AS207)^Russia!$B$18</f>
        <v>6224.4332043311651</v>
      </c>
      <c r="AT223" s="539">
        <f>+(AT207)^Russia!$B$18</f>
        <v>6562.9673362794156</v>
      </c>
      <c r="AU223" s="539">
        <f>+(AU207)^Russia!$B$18</f>
        <v>6916.6612199798974</v>
      </c>
      <c r="AV223" s="539">
        <f>+(AV207)^Russia!$B$18</f>
        <v>7286.3420823245133</v>
      </c>
      <c r="AW223" s="539">
        <f>+(AW207)^Russia!$B$18</f>
        <v>7672.8747545417727</v>
      </c>
      <c r="AX223" s="539">
        <f>+(AX207)^Russia!$B$18</f>
        <v>8077.1628117867185</v>
      </c>
      <c r="AY223" s="539">
        <f>+(AY207)^Russia!$B$18</f>
        <v>8500.1499935794036</v>
      </c>
      <c r="AZ223" s="539">
        <f>+(AZ207)^Russia!$B$18</f>
        <v>8942.8218661414994</v>
      </c>
      <c r="BA223" s="539">
        <f>+(BA207)^Russia!$B$18</f>
        <v>9406.2076941577598</v>
      </c>
      <c r="BB223" s="539">
        <f>+(BB207)^Russia!$B$18</f>
        <v>9891.3824963393454</v>
      </c>
      <c r="BC223" s="539">
        <f>+(BC207)^Russia!$B$18</f>
        <v>10399.469265463347</v>
      </c>
      <c r="BD223" s="539">
        <f>+(BD207)^Russia!$B$18</f>
        <v>10931.641338972859</v>
      </c>
      <c r="BE223" s="539">
        <f>+(BE207)^Russia!$B$18</f>
        <v>11489.124910700406</v>
      </c>
      <c r="BF223" s="539">
        <f>+(BF207)^Russia!$B$18</f>
        <v>12073.201677903216</v>
      </c>
      <c r="BG223" s="539">
        <f>+(BG207)^Russia!$B$18</f>
        <v>12685.211620698083</v>
      </c>
      <c r="BH223" s="539">
        <f>+(BH207)^Russia!$B$18</f>
        <v>13326.555913287742</v>
      </c>
      <c r="BI223" s="539">
        <f>+(BI207)^Russia!$B$18</f>
        <v>13326.555913287742</v>
      </c>
    </row>
    <row r="224" spans="1:61" s="463" customFormat="1" ht="14.5">
      <c r="A224" s="538" t="s">
        <v>184</v>
      </c>
      <c r="B224" s="539">
        <f>+(B208)^Eurasia!$B$18</f>
        <v>8.4964425453158512</v>
      </c>
      <c r="C224" s="539">
        <f>+(C208)^Eurasia!$B$18</f>
        <v>12.406024462937818</v>
      </c>
      <c r="D224" s="539">
        <f>+(D208)^Eurasia!$B$18</f>
        <v>20.647837042157512</v>
      </c>
      <c r="E224" s="539">
        <f>+(E208)^Eurasia!$B$18</f>
        <v>32.014194044567475</v>
      </c>
      <c r="F224" s="539">
        <f>+(F208)^Eurasia!$B$18</f>
        <v>47.217331224134654</v>
      </c>
      <c r="G224" s="539">
        <f>+(G208)^Eurasia!$B$18</f>
        <v>67.019944340338824</v>
      </c>
      <c r="H224" s="539">
        <f>+(H208)^Eurasia!$B$18</f>
        <v>92.257624428880419</v>
      </c>
      <c r="I224" s="539">
        <f>+(I208)^Eurasia!$B$18</f>
        <v>123.3340646165472</v>
      </c>
      <c r="J224" s="539">
        <f>+(J208)^Eurasia!$B$18</f>
        <v>160.74463420663804</v>
      </c>
      <c r="K224" s="539">
        <f>+(K208)^Eurasia!$B$18</f>
        <v>202.92012372572739</v>
      </c>
      <c r="L224" s="539">
        <f>+(L208)^Eurasia!$B$18</f>
        <v>251.50144853337753</v>
      </c>
      <c r="M224" s="539">
        <f>+(M208)^Eurasia!$B$18</f>
        <v>306.0996697485341</v>
      </c>
      <c r="N224" s="539">
        <f>+(N208)^Eurasia!$B$18</f>
        <v>373.85715147760158</v>
      </c>
      <c r="O224" s="539">
        <f>+(O208)^Eurasia!$B$18</f>
        <v>447.91947136291986</v>
      </c>
      <c r="P224" s="539">
        <f>+(P208)^Eurasia!$B$18</f>
        <v>528.4481539552188</v>
      </c>
      <c r="Q224" s="539">
        <f>+(Q208)^Eurasia!$B$18</f>
        <v>615.43678701039403</v>
      </c>
      <c r="R224" s="539">
        <f>+(R208)^Eurasia!$B$18</f>
        <v>708.76541467698394</v>
      </c>
      <c r="S224" s="539">
        <f>+(S208)^Eurasia!$B$18</f>
        <v>808.24447722025207</v>
      </c>
      <c r="T224" s="539">
        <f>+(T208)^Eurasia!$B$18</f>
        <v>913.64967011200292</v>
      </c>
      <c r="U224" s="539">
        <f>+(U208)^Eurasia!$B$18</f>
        <v>1024.7494055448526</v>
      </c>
      <c r="V224" s="539">
        <f>+(V208)^Eurasia!$B$18</f>
        <v>1139.9508315904577</v>
      </c>
      <c r="W224" s="539">
        <f>+(W208)^Eurasia!$B$18</f>
        <v>1259.3332253293884</v>
      </c>
      <c r="X224" s="539">
        <f>+(X208)^Eurasia!$B$18</f>
        <v>1384.5488312860737</v>
      </c>
      <c r="Y224" s="539">
        <f>+(Y208)^Eurasia!$B$18</f>
        <v>1515.1738390276537</v>
      </c>
      <c r="Z224" s="539">
        <f>+(Z208)^Eurasia!$B$18</f>
        <v>1650.9858445272789</v>
      </c>
      <c r="AA224" s="539">
        <f>+(AA208)^Eurasia!$B$18</f>
        <v>1792.0551233576396</v>
      </c>
      <c r="AB224" s="539">
        <f>+(AB208)^Eurasia!$B$18</f>
        <v>1939.5309009938219</v>
      </c>
      <c r="AC224" s="539">
        <f>+(AC208)^Eurasia!$B$18</f>
        <v>2099.2429289917268</v>
      </c>
      <c r="AD224" s="539">
        <f>+(AD208)^Eurasia!$B$18</f>
        <v>2269.345134033877</v>
      </c>
      <c r="AE224" s="539">
        <f>+(AE208)^Eurasia!$B$18</f>
        <v>2449.4558663453586</v>
      </c>
      <c r="AF224" s="539">
        <f>+(AF208)^Eurasia!$B$18</f>
        <v>2642.3460551346079</v>
      </c>
      <c r="AG224" s="539">
        <f>+(AG208)^Eurasia!$B$18</f>
        <v>2846.821489641608</v>
      </c>
      <c r="AH224" s="539">
        <f>+(AH208)^Eurasia!$B$18</f>
        <v>3058.5391339420835</v>
      </c>
      <c r="AI224" s="539">
        <f>+(AI208)^Eurasia!$B$18</f>
        <v>3278.2398234860989</v>
      </c>
      <c r="AJ224" s="539">
        <f>+(AJ208)^Eurasia!$B$18</f>
        <v>3506.4567538803735</v>
      </c>
      <c r="AK224" s="539">
        <f>+(AK208)^Eurasia!$B$18</f>
        <v>3743.6462945620433</v>
      </c>
      <c r="AL224" s="539">
        <f>+(AL208)^Eurasia!$B$18</f>
        <v>3990.2569523053876</v>
      </c>
      <c r="AM224" s="539">
        <f>+(AM208)^Eurasia!$B$18</f>
        <v>4246.7633180535468</v>
      </c>
      <c r="AN224" s="539">
        <f>+(AN208)^Eurasia!$B$18</f>
        <v>4513.6812597798598</v>
      </c>
      <c r="AO224" s="539">
        <f>+(AO208)^Eurasia!$B$18</f>
        <v>4791.5734825246209</v>
      </c>
      <c r="AP224" s="539">
        <f>+(AP208)^Eurasia!$B$18</f>
        <v>5081.0504775877553</v>
      </c>
      <c r="AQ224" s="539">
        <f>+(AQ208)^Eurasia!$B$18</f>
        <v>5382.7695547003223</v>
      </c>
      <c r="AR224" s="539">
        <f>+(AR208)^Eurasia!$B$18</f>
        <v>5697.4333474144496</v>
      </c>
      <c r="AS224" s="539">
        <f>+(AS208)^Eurasia!$B$18</f>
        <v>6025.7884658289177</v>
      </c>
      <c r="AT224" s="539">
        <f>+(AT208)^Eurasia!$B$18</f>
        <v>6368.6245875644281</v>
      </c>
      <c r="AU224" s="539">
        <f>+(AU208)^Eurasia!$B$18</f>
        <v>6726.7740805944532</v>
      </c>
      <c r="AV224" s="539">
        <f>+(AV208)^Eurasia!$B$18</f>
        <v>7101.1121560780093</v>
      </c>
      <c r="AW224" s="539">
        <f>+(AW208)^Eurasia!$B$18</f>
        <v>7492.5575082729401</v>
      </c>
      <c r="AX224" s="539">
        <f>+(AX208)^Eurasia!$B$18</f>
        <v>7902.0733855378958</v>
      </c>
      <c r="AY224" s="539">
        <f>+(AY208)^Eurasia!$B$18</f>
        <v>8330.6690369486605</v>
      </c>
      <c r="AZ224" s="539">
        <f>+(AZ208)^Eurasia!$B$18</f>
        <v>8779.4014854897341</v>
      </c>
      <c r="BA224" s="539">
        <f>+(BA208)^Eurasia!$B$18</f>
        <v>9249.3775871925463</v>
      </c>
      <c r="BB224" s="539">
        <f>+(BB208)^Eurasia!$B$18</f>
        <v>9741.7563440656995</v>
      </c>
      <c r="BC224" s="539">
        <f>+(BC208)^Eurasia!$B$18</f>
        <v>10257.751446361004</v>
      </c>
      <c r="BD224" s="539">
        <f>+(BD208)^Eurasia!$B$18</f>
        <v>10798.634026359028</v>
      </c>
      <c r="BE224" s="539">
        <f>+(BE208)^Eurasia!$B$18</f>
        <v>11365.735611418224</v>
      </c>
      <c r="BF224" s="539">
        <f>+(BF208)^Eurasia!$B$18</f>
        <v>11960.451268615419</v>
      </c>
      <c r="BG224" s="539">
        <f>+(BG208)^Eurasia!$B$18</f>
        <v>12584.242937053683</v>
      </c>
      <c r="BH224" s="539">
        <f>+(BH208)^Eurasia!$B$18</f>
        <v>13238.642946969894</v>
      </c>
      <c r="BI224" s="539">
        <f>+(BI208)^Eurasia!$B$18</f>
        <v>13238.642946969894</v>
      </c>
    </row>
    <row r="225" spans="1:122" s="463" customFormat="1" ht="14.5">
      <c r="A225" s="538" t="s">
        <v>185</v>
      </c>
      <c r="B225" s="539">
        <f>+(B209)^China!$B$18</f>
        <v>4.2517250466567367</v>
      </c>
      <c r="C225" s="539">
        <f>+(C209)^China!$B$18</f>
        <v>17.03662997916118</v>
      </c>
      <c r="D225" s="539">
        <f>+(D209)^China!$B$18</f>
        <v>27.506348034933971</v>
      </c>
      <c r="E225" s="539">
        <f>+(E209)^China!$B$18</f>
        <v>41.416244614423441</v>
      </c>
      <c r="F225" s="539">
        <f>+(F209)^China!$B$18</f>
        <v>59.274364481188975</v>
      </c>
      <c r="G225" s="539">
        <f>+(G209)^China!$B$18</f>
        <v>81.421139545207922</v>
      </c>
      <c r="H225" s="539">
        <f>+(H209)^China!$B$18</f>
        <v>108.84587033756479</v>
      </c>
      <c r="I225" s="539">
        <f>+(I209)^China!$B$18</f>
        <v>141.55369564469905</v>
      </c>
      <c r="J225" s="539">
        <f>+(J209)^China!$B$18</f>
        <v>179.87552063015005</v>
      </c>
      <c r="K225" s="539">
        <f>+(K209)^China!$B$18</f>
        <v>220.82794962231409</v>
      </c>
      <c r="L225" s="539">
        <f>+(L209)^China!$B$18</f>
        <v>264.50838022233648</v>
      </c>
      <c r="M225" s="539">
        <f>+(M209)^China!$B$18</f>
        <v>321.59249012538504</v>
      </c>
      <c r="N225" s="539">
        <f>+(N209)^China!$B$18</f>
        <v>376.72772408925374</v>
      </c>
      <c r="O225" s="539">
        <f>+(O209)^China!$B$18</f>
        <v>435.74436817940892</v>
      </c>
      <c r="P225" s="539">
        <f>+(P209)^China!$B$18</f>
        <v>497.71564776229752</v>
      </c>
      <c r="Q225" s="539">
        <f>+(Q209)^China!$B$18</f>
        <v>561.74939822717909</v>
      </c>
      <c r="R225" s="539">
        <f>+(R209)^China!$B$18</f>
        <v>626.96883846829314</v>
      </c>
      <c r="S225" s="539">
        <f>+(S209)^China!$B$18</f>
        <v>692.52262669241327</v>
      </c>
      <c r="T225" s="539">
        <f>+(T209)^China!$B$18</f>
        <v>757.59621882308204</v>
      </c>
      <c r="U225" s="539">
        <f>+(U209)^China!$B$18</f>
        <v>821.42302054250558</v>
      </c>
      <c r="V225" s="539">
        <f>+(V209)^China!$B$18</f>
        <v>882.25996346323097</v>
      </c>
      <c r="W225" s="539">
        <f>+(W209)^China!$B$18</f>
        <v>939.65803899068067</v>
      </c>
      <c r="X225" s="539">
        <f>+(X209)^China!$B$18</f>
        <v>994.2785473284813</v>
      </c>
      <c r="Y225" s="539">
        <f>+(Y209)^China!$B$18</f>
        <v>1045.362579880418</v>
      </c>
      <c r="Z225" s="539">
        <f>+(Z209)^China!$B$18</f>
        <v>1092.3215753451846</v>
      </c>
      <c r="AA225" s="539">
        <f>+(AA209)^China!$B$18</f>
        <v>1134.8337513991746</v>
      </c>
      <c r="AB225" s="539">
        <f>+(AB209)^China!$B$18</f>
        <v>1173.2259180104641</v>
      </c>
      <c r="AC225" s="539">
        <f>+(AC209)^China!$B$18</f>
        <v>1212.346748488409</v>
      </c>
      <c r="AD225" s="539">
        <f>+(AD209)^China!$B$18</f>
        <v>1250.3777993231472</v>
      </c>
      <c r="AE225" s="539">
        <f>+(AE209)^China!$B$18</f>
        <v>1286.9276247042644</v>
      </c>
      <c r="AF225" s="539">
        <f>+(AF209)^China!$B$18</f>
        <v>1323.6591895108431</v>
      </c>
      <c r="AG225" s="539">
        <f>+(AG209)^China!$B$18</f>
        <v>1359.9555630443581</v>
      </c>
      <c r="AH225" s="539">
        <f>+(AH209)^China!$B$18</f>
        <v>1393.3314897409787</v>
      </c>
      <c r="AI225" s="539">
        <f>+(AI209)^China!$B$18</f>
        <v>1423.9194719540258</v>
      </c>
      <c r="AJ225" s="539">
        <f>+(AJ209)^China!$B$18</f>
        <v>1451.8265173964348</v>
      </c>
      <c r="AK225" s="539">
        <f>+(AK209)^China!$B$18</f>
        <v>1477.0788185997171</v>
      </c>
      <c r="AL225" s="539">
        <f>+(AL209)^China!$B$18</f>
        <v>1499.666944919619</v>
      </c>
      <c r="AM225" s="539">
        <f>+(AM209)^China!$B$18</f>
        <v>1519.570029712753</v>
      </c>
      <c r="AN225" s="539">
        <f>+(AN209)^China!$B$18</f>
        <v>1536.7667936338089</v>
      </c>
      <c r="AO225" s="539">
        <f>+(AO209)^China!$B$18</f>
        <v>1551.2403281671491</v>
      </c>
      <c r="AP225" s="539">
        <f>+(AP209)^China!$B$18</f>
        <v>1562.9802345556427</v>
      </c>
      <c r="AQ225" s="539">
        <f>+(AQ209)^China!$B$18</f>
        <v>1571.9838698107153</v>
      </c>
      <c r="AR225" s="539">
        <f>+(AR209)^China!$B$18</f>
        <v>1578.2575149463396</v>
      </c>
      <c r="AS225" s="539">
        <f>+(AS209)^China!$B$18</f>
        <v>1581.8178209819662</v>
      </c>
      <c r="AT225" s="539">
        <f>+(AT209)^China!$B$18</f>
        <v>1582.6936710716391</v>
      </c>
      <c r="AU225" s="539">
        <f>+(AU209)^China!$B$18</f>
        <v>1580.9284992587191</v>
      </c>
      <c r="AV225" s="539">
        <f>+(AV209)^China!$B$18</f>
        <v>1576.5830648065469</v>
      </c>
      <c r="AW225" s="539">
        <f>+(AW209)^China!$B$18</f>
        <v>1569.7386646126522</v>
      </c>
      <c r="AX225" s="539">
        <f>+(AX209)^China!$B$18</f>
        <v>1560.5007603648978</v>
      </c>
      <c r="AY225" s="539">
        <f>+(AY209)^China!$B$18</f>
        <v>1549.0029961180205</v>
      </c>
      <c r="AZ225" s="539">
        <f>+(AZ209)^China!$B$18</f>
        <v>1535.4115849588238</v>
      </c>
      <c r="BA225" s="539">
        <f>+(BA209)^China!$B$18</f>
        <v>1519.9300524709333</v>
      </c>
      <c r="BB225" s="539">
        <f>+(BB209)^China!$B$18</f>
        <v>1502.8043441654029</v>
      </c>
      <c r="BC225" s="539">
        <f>+(BC209)^China!$B$18</f>
        <v>1484.3283404648546</v>
      </c>
      <c r="BD225" s="539">
        <f>+(BD209)^China!$B$18</f>
        <v>1464.849885248597</v>
      </c>
      <c r="BE225" s="539">
        <f>+(BE209)^China!$B$18</f>
        <v>1444.777534477696</v>
      </c>
      <c r="BF225" s="539">
        <f>+(BF209)^China!$B$18</f>
        <v>1424.5883861219418</v>
      </c>
      <c r="BG225" s="539">
        <f>+(BG209)^China!$B$18</f>
        <v>1404.8375831545627</v>
      </c>
      <c r="BH225" s="539">
        <f>+(BH209)^China!$B$18</f>
        <v>1386.1704175685616</v>
      </c>
      <c r="BI225" s="539">
        <f>+(BI209)^China!$B$18</f>
        <v>1386.1704175685616</v>
      </c>
    </row>
    <row r="226" spans="1:122" s="463" customFormat="1" ht="14.5">
      <c r="A226" s="538" t="s">
        <v>186</v>
      </c>
      <c r="B226" s="539">
        <f>+(B210)^India!$B$18</f>
        <v>1.9576620477276805</v>
      </c>
      <c r="C226" s="539">
        <f>+(C210)^India!$B$18</f>
        <v>4.3614055773481173</v>
      </c>
      <c r="D226" s="539">
        <f>+(D210)^India!$B$18</f>
        <v>7.8713620477658939</v>
      </c>
      <c r="E226" s="539">
        <f>+(E210)^India!$B$18</f>
        <v>13.086848102608446</v>
      </c>
      <c r="F226" s="539">
        <f>+(F210)^India!$B$18</f>
        <v>20.663369080635551</v>
      </c>
      <c r="G226" s="539">
        <f>+(G210)^India!$B$18</f>
        <v>31.006217338130078</v>
      </c>
      <c r="H226" s="539">
        <f>+(H210)^India!$B$18</f>
        <v>44.505083376557295</v>
      </c>
      <c r="I226" s="539">
        <f>+(I210)^India!$B$18</f>
        <v>61.744048465906353</v>
      </c>
      <c r="J226" s="539">
        <f>+(J210)^India!$B$18</f>
        <v>83.156240708522944</v>
      </c>
      <c r="K226" s="539">
        <f>+(K210)^India!$B$18</f>
        <v>109.12517417701325</v>
      </c>
      <c r="L226" s="539">
        <f>+(L210)^India!$B$18</f>
        <v>139.93628037811945</v>
      </c>
      <c r="M226" s="539">
        <f>+(M210)^India!$B$18</f>
        <v>175.52408435627171</v>
      </c>
      <c r="N226" s="539">
        <f>+(N210)^India!$B$18</f>
        <v>217.65223700571769</v>
      </c>
      <c r="O226" s="539">
        <f>+(O210)^India!$B$18</f>
        <v>264.7794498249001</v>
      </c>
      <c r="P226" s="539">
        <f>+(P210)^India!$B$18</f>
        <v>316.85882832833391</v>
      </c>
      <c r="Q226" s="539">
        <f>+(Q210)^India!$B$18</f>
        <v>373.7423577736771</v>
      </c>
      <c r="R226" s="539">
        <f>+(R210)^India!$B$18</f>
        <v>435.20334418595263</v>
      </c>
      <c r="S226" s="539">
        <f>+(S210)^India!$B$18</f>
        <v>500.95789517213024</v>
      </c>
      <c r="T226" s="539">
        <f>+(T210)^India!$B$18</f>
        <v>570.68475844981208</v>
      </c>
      <c r="U226" s="539">
        <f>+(U210)^India!$B$18</f>
        <v>644.04324020295041</v>
      </c>
      <c r="V226" s="539">
        <f>+(V210)^India!$B$18</f>
        <v>718.06732299663827</v>
      </c>
      <c r="W226" s="539">
        <f>+(W210)^India!$B$18</f>
        <v>792.91629939320615</v>
      </c>
      <c r="X226" s="539">
        <f>+(X210)^India!$B$18</f>
        <v>871.71147130938061</v>
      </c>
      <c r="Y226" s="539">
        <f>+(Y210)^India!$B$18</f>
        <v>953.55742323713082</v>
      </c>
      <c r="Z226" s="539">
        <f>+(Z210)^India!$B$18</f>
        <v>1037.8418724437417</v>
      </c>
      <c r="AA226" s="539">
        <f>+(AA210)^India!$B$18</f>
        <v>1124.3046265119565</v>
      </c>
      <c r="AB226" s="539">
        <f>+(AB210)^India!$B$18</f>
        <v>1213.6882536838882</v>
      </c>
      <c r="AC226" s="539">
        <f>+(AC210)^India!$B$18</f>
        <v>1311.8832079718318</v>
      </c>
      <c r="AD226" s="539">
        <f>+(AD210)^India!$B$18</f>
        <v>1416.6558316764265</v>
      </c>
      <c r="AE226" s="539">
        <f>+(AE210)^India!$B$18</f>
        <v>1527.3507941130877</v>
      </c>
      <c r="AF226" s="539">
        <f>+(AF210)^India!$B$18</f>
        <v>1645.139655858278</v>
      </c>
      <c r="AG226" s="539">
        <f>+(AG210)^India!$B$18</f>
        <v>1768.9179229484612</v>
      </c>
      <c r="AH226" s="539">
        <f>+(AH210)^India!$B$18</f>
        <v>1895.7763370343698</v>
      </c>
      <c r="AI226" s="539">
        <f>+(AI210)^India!$B$18</f>
        <v>2025.7709530517586</v>
      </c>
      <c r="AJ226" s="539">
        <f>+(AJ210)^India!$B$18</f>
        <v>2158.880748236345</v>
      </c>
      <c r="AK226" s="539">
        <f>+(AK210)^India!$B$18</f>
        <v>2295.0663884070259</v>
      </c>
      <c r="AL226" s="539">
        <f>+(AL210)^India!$B$18</f>
        <v>2434.3036122538952</v>
      </c>
      <c r="AM226" s="539">
        <f>+(AM210)^India!$B$18</f>
        <v>2576.5958270547585</v>
      </c>
      <c r="AN226" s="539">
        <f>+(AN210)^India!$B$18</f>
        <v>2721.9761167410493</v>
      </c>
      <c r="AO226" s="539">
        <f>+(AO210)^India!$B$18</f>
        <v>2870.5043234037985</v>
      </c>
      <c r="AP226" s="539">
        <f>+(AP210)^India!$B$18</f>
        <v>3022.2622277393343</v>
      </c>
      <c r="AQ226" s="539">
        <f>+(AQ210)^India!$B$18</f>
        <v>3177.3483649197519</v>
      </c>
      <c r="AR226" s="539">
        <f>+(AR210)^India!$B$18</f>
        <v>3335.8731906863245</v>
      </c>
      <c r="AS226" s="539">
        <f>+(AS210)^India!$B$18</f>
        <v>3497.9548739013794</v>
      </c>
      <c r="AT226" s="539">
        <f>+(AT210)^India!$B$18</f>
        <v>3663.7157691633861</v>
      </c>
      <c r="AU226" s="539">
        <f>+(AU210)^India!$B$18</f>
        <v>3833.279519231603</v>
      </c>
      <c r="AV226" s="539">
        <f>+(AV210)^India!$B$18</f>
        <v>4006.7686963415681</v>
      </c>
      <c r="AW226" s="539">
        <f>+(AW210)^India!$B$18</f>
        <v>4184.3028828483957</v>
      </c>
      <c r="AX226" s="539">
        <f>+(AX210)^India!$B$18</f>
        <v>4365.9970979482459</v>
      </c>
      <c r="AY226" s="539">
        <f>+(AY210)^India!$B$18</f>
        <v>4551.9604894615877</v>
      </c>
      <c r="AZ226" s="539">
        <f>+(AZ210)^India!$B$18</f>
        <v>4742.2952232524976</v>
      </c>
      <c r="BA226" s="539">
        <f>+(BA210)^India!$B$18</f>
        <v>4937.0955156731079</v>
      </c>
      <c r="BB226" s="539">
        <f>+(BB210)^India!$B$18</f>
        <v>5136.4467656157794</v>
      </c>
      <c r="BC226" s="539">
        <f>+(BC210)^India!$B$18</f>
        <v>5340.4247521235211</v>
      </c>
      <c r="BD226" s="539">
        <f>+(BD210)^India!$B$18</f>
        <v>5549.0948711510191</v>
      </c>
      <c r="BE226" s="539">
        <f>+(BE210)^India!$B$18</f>
        <v>5762.5113912033039</v>
      </c>
      <c r="BF226" s="539">
        <f>+(BF210)^India!$B$18</f>
        <v>5980.7167124564676</v>
      </c>
      <c r="BG226" s="539">
        <f>+(BG210)^India!$B$18</f>
        <v>6203.7406178232859</v>
      </c>
      <c r="BH226" s="539">
        <f>+(BH210)^India!$B$18</f>
        <v>6431.599507474657</v>
      </c>
      <c r="BI226" s="539">
        <f>+(BI210)^India!$B$18</f>
        <v>6431.599507474657</v>
      </c>
    </row>
    <row r="227" spans="1:122" s="463" customFormat="1" ht="14.5">
      <c r="A227" s="538" t="s">
        <v>187</v>
      </c>
      <c r="B227" s="539">
        <f>+(B211)^MidEast!$B$18</f>
        <v>15.599047040985893</v>
      </c>
      <c r="C227" s="539">
        <f>+(C211)^MidEast!$B$18</f>
        <v>25.312222262708065</v>
      </c>
      <c r="D227" s="539">
        <f>+(D211)^MidEast!$B$18</f>
        <v>38.372819894635121</v>
      </c>
      <c r="E227" s="539">
        <f>+(E211)^MidEast!$B$18</f>
        <v>54.728716792062549</v>
      </c>
      <c r="F227" s="539">
        <f>+(F211)^MidEast!$B$18</f>
        <v>75.308899995959081</v>
      </c>
      <c r="G227" s="539">
        <f>+(G211)^MidEast!$B$18</f>
        <v>99.673234197596358</v>
      </c>
      <c r="H227" s="539">
        <f>+(H211)^MidEast!$B$18</f>
        <v>127.82550299199943</v>
      </c>
      <c r="I227" s="539">
        <f>+(I211)^MidEast!$B$18</f>
        <v>160.23567793609109</v>
      </c>
      <c r="J227" s="539">
        <f>+(J211)^MidEast!$B$18</f>
        <v>196.98110363653575</v>
      </c>
      <c r="K227" s="539">
        <f>+(K211)^MidEast!$B$18</f>
        <v>241.25457697560927</v>
      </c>
      <c r="L227" s="539">
        <f>+(L211)^MidEast!$B$18</f>
        <v>291.98174017265052</v>
      </c>
      <c r="M227" s="539">
        <f>+(M211)^MidEast!$B$18</f>
        <v>337.84735030719548</v>
      </c>
      <c r="N227" s="539">
        <f>+(N211)^MidEast!$B$18</f>
        <v>398.00411563831739</v>
      </c>
      <c r="O227" s="539">
        <f>+(O211)^MidEast!$B$18</f>
        <v>460.41199080849196</v>
      </c>
      <c r="P227" s="539">
        <f>+(P211)^MidEast!$B$18</f>
        <v>525.43980383103019</v>
      </c>
      <c r="Q227" s="539">
        <f>+(Q211)^MidEast!$B$18</f>
        <v>593.21420122810343</v>
      </c>
      <c r="R227" s="539">
        <f>+(R211)^MidEast!$B$18</f>
        <v>663.71855662246048</v>
      </c>
      <c r="S227" s="539">
        <f>+(S211)^MidEast!$B$18</f>
        <v>736.85691492964031</v>
      </c>
      <c r="T227" s="539">
        <f>+(T211)^MidEast!$B$18</f>
        <v>812.49715238976501</v>
      </c>
      <c r="U227" s="539">
        <f>+(U211)^MidEast!$B$18</f>
        <v>890.50002891893507</v>
      </c>
      <c r="V227" s="539">
        <f>+(V211)^MidEast!$B$18</f>
        <v>967.44598096250684</v>
      </c>
      <c r="W227" s="539">
        <f>+(W211)^MidEast!$B$18</f>
        <v>1044.0354895364649</v>
      </c>
      <c r="X227" s="539">
        <f>+(X211)^MidEast!$B$18</f>
        <v>1124.4519547748907</v>
      </c>
      <c r="Y227" s="539">
        <f>+(Y211)^MidEast!$B$18</f>
        <v>1207.8446564352912</v>
      </c>
      <c r="Z227" s="539">
        <f>+(Z211)^MidEast!$B$18</f>
        <v>1293.7496141267766</v>
      </c>
      <c r="AA227" s="539">
        <f>+(AA211)^MidEast!$B$18</f>
        <v>1382.1239523742972</v>
      </c>
      <c r="AB227" s="539">
        <f>+(AB211)^MidEast!$B$18</f>
        <v>1473.5217635130168</v>
      </c>
      <c r="AC227" s="539">
        <f>+(AC211)^MidEast!$B$18</f>
        <v>1575.5379695248532</v>
      </c>
      <c r="AD227" s="539">
        <f>+(AD211)^MidEast!$B$18</f>
        <v>1685.1627910272384</v>
      </c>
      <c r="AE227" s="539">
        <f>+(AE211)^MidEast!$B$18</f>
        <v>1801.8029652450284</v>
      </c>
      <c r="AF227" s="539">
        <f>+(AF211)^MidEast!$B$18</f>
        <v>1926.8950870613842</v>
      </c>
      <c r="AG227" s="539">
        <f>+(AG211)^MidEast!$B$18</f>
        <v>2059.4133365062903</v>
      </c>
      <c r="AH227" s="539">
        <f>+(AH211)^MidEast!$B$18</f>
        <v>2196.4303239508181</v>
      </c>
      <c r="AI227" s="539">
        <f>+(AI211)^MidEast!$B$18</f>
        <v>2338.2309869932938</v>
      </c>
      <c r="AJ227" s="539">
        <f>+(AJ211)^MidEast!$B$18</f>
        <v>2485.0130702505085</v>
      </c>
      <c r="AK227" s="539">
        <f>+(AK211)^MidEast!$B$18</f>
        <v>2636.9519623182077</v>
      </c>
      <c r="AL227" s="539">
        <f>+(AL211)^MidEast!$B$18</f>
        <v>2794.2385710697317</v>
      </c>
      <c r="AM227" s="539">
        <f>+(AM211)^MidEast!$B$18</f>
        <v>2957.0948290644242</v>
      </c>
      <c r="AN227" s="539">
        <f>+(AN211)^MidEast!$B$18</f>
        <v>3125.7779453492285</v>
      </c>
      <c r="AO227" s="539">
        <f>+(AO211)^MidEast!$B$18</f>
        <v>3300.5794562225083</v>
      </c>
      <c r="AP227" s="539">
        <f>+(AP211)^MidEast!$B$18</f>
        <v>3481.8222531128563</v>
      </c>
      <c r="AQ227" s="539">
        <f>+(AQ211)^MidEast!$B$18</f>
        <v>3669.8571770219351</v>
      </c>
      <c r="AR227" s="539">
        <f>+(AR211)^MidEast!$B$18</f>
        <v>3865.0599105449351</v>
      </c>
      <c r="AS227" s="539">
        <f>+(AS211)^MidEast!$B$18</f>
        <v>4067.8284495852859</v>
      </c>
      <c r="AT227" s="539">
        <f>+(AT211)^MidEast!$B$18</f>
        <v>4278.581213645667</v>
      </c>
      <c r="AU227" s="539">
        <f>+(AU211)^MidEast!$B$18</f>
        <v>4497.7557517422656</v>
      </c>
      <c r="AV227" s="539">
        <f>+(AV211)^MidEast!$B$18</f>
        <v>4725.8079622952509</v>
      </c>
      <c r="AW227" s="539">
        <f>+(AW211)^MidEast!$B$18</f>
        <v>4963.211737856871</v>
      </c>
      <c r="AX227" s="539">
        <f>+(AX211)^MidEast!$B$18</f>
        <v>5210.4589521676926</v>
      </c>
      <c r="AY227" s="539">
        <f>+(AY211)^MidEast!$B$18</f>
        <v>5468.0597189555692</v>
      </c>
      <c r="AZ227" s="539">
        <f>+(AZ211)^MidEast!$B$18</f>
        <v>5736.5428647823655</v>
      </c>
      <c r="BA227" s="539">
        <f>+(BA211)^MidEast!$B$18</f>
        <v>6016.4565701567717</v>
      </c>
      <c r="BB227" s="539">
        <f>+(BB211)^MidEast!$B$18</f>
        <v>6308.3691433550212</v>
      </c>
      <c r="BC227" s="539">
        <f>+(BC211)^MidEast!$B$18</f>
        <v>6612.8698997990305</v>
      </c>
      <c r="BD227" s="539">
        <f>+(BD211)^MidEast!$B$18</f>
        <v>6930.5701265812068</v>
      </c>
      <c r="BE227" s="539">
        <f>+(BE211)^MidEast!$B$18</f>
        <v>7262.1041170325716</v>
      </c>
      <c r="BF227" s="539">
        <f>+(BF211)^MidEast!$B$18</f>
        <v>7608.1302643595063</v>
      </c>
      <c r="BG227" s="539">
        <f>+(BG211)^MidEast!$B$18</f>
        <v>7969.3322065594512</v>
      </c>
      <c r="BH227" s="539">
        <f>+(BH211)^MidEast!$B$18</f>
        <v>8346.4200172601159</v>
      </c>
      <c r="BI227" s="539">
        <f>+(BI211)^MidEast!$B$18</f>
        <v>8346.4200172601159</v>
      </c>
    </row>
    <row r="228" spans="1:122" s="463" customFormat="1" ht="14.5">
      <c r="A228" s="538" t="s">
        <v>188</v>
      </c>
      <c r="B228" s="539">
        <f>+(B212)^Africa!$B$18</f>
        <v>1.2996994918834341</v>
      </c>
      <c r="C228" s="539">
        <f>+(C212)^Africa!$B$18</f>
        <v>2.4089207898052973</v>
      </c>
      <c r="D228" s="539">
        <f>+(D212)^Africa!$B$18</f>
        <v>4.4421695262226235</v>
      </c>
      <c r="E228" s="539">
        <f>+(E212)^Africa!$B$18</f>
        <v>7.5634494806651213</v>
      </c>
      <c r="F228" s="539">
        <f>+(F212)^Africa!$B$18</f>
        <v>12.350332386780092</v>
      </c>
      <c r="G228" s="539">
        <f>+(G212)^Africa!$B$18</f>
        <v>19.024268064497036</v>
      </c>
      <c r="H228" s="539">
        <f>+(H212)^Africa!$B$18</f>
        <v>27.627889215253923</v>
      </c>
      <c r="I228" s="539">
        <f>+(I212)^Africa!$B$18</f>
        <v>38.713982225003754</v>
      </c>
      <c r="J228" s="539">
        <f>+(J212)^Africa!$B$18</f>
        <v>52.578950145468269</v>
      </c>
      <c r="K228" s="539">
        <f>+(K212)^Africa!$B$18</f>
        <v>70.615256306548076</v>
      </c>
      <c r="L228" s="539">
        <f>+(L212)^Africa!$B$18</f>
        <v>92.285965314497119</v>
      </c>
      <c r="M228" s="539">
        <f>+(M212)^Africa!$B$18</f>
        <v>116.92353177398172</v>
      </c>
      <c r="N228" s="539">
        <f>+(N212)^Africa!$B$18</f>
        <v>144.49594557703875</v>
      </c>
      <c r="O228" s="539">
        <f>+(O212)^Africa!$B$18</f>
        <v>175.36635755403225</v>
      </c>
      <c r="P228" s="539">
        <f>+(P212)^Africa!$B$18</f>
        <v>209.34628567349799</v>
      </c>
      <c r="Q228" s="539">
        <f>+(Q212)^Africa!$B$18</f>
        <v>246.18711328989696</v>
      </c>
      <c r="R228" s="539">
        <f>+(R212)^Africa!$B$18</f>
        <v>285.59445265452803</v>
      </c>
      <c r="S228" s="539">
        <f>+(S212)^Africa!$B$18</f>
        <v>327.24383299967633</v>
      </c>
      <c r="T228" s="539">
        <f>+(T212)^Africa!$B$18</f>
        <v>370.79593806431222</v>
      </c>
      <c r="U228" s="539">
        <f>+(U212)^Africa!$B$18</f>
        <v>415.91079791812717</v>
      </c>
      <c r="V228" s="539">
        <f>+(V212)^Africa!$B$18</f>
        <v>460.53007707565808</v>
      </c>
      <c r="W228" s="539">
        <f>+(W212)^Africa!$B$18</f>
        <v>504.64463275239967</v>
      </c>
      <c r="X228" s="539">
        <f>+(X212)^Africa!$B$18</f>
        <v>547.71180279918451</v>
      </c>
      <c r="Y228" s="539">
        <f>+(Y212)^Africa!$B$18</f>
        <v>592.29258549323288</v>
      </c>
      <c r="Z228" s="539">
        <f>+(Z212)^Africa!$B$18</f>
        <v>637.60807850254173</v>
      </c>
      <c r="AA228" s="539">
        <f>+(AA212)^Africa!$B$18</f>
        <v>683.26109669917821</v>
      </c>
      <c r="AB228" s="539">
        <f>+(AB212)^Africa!$B$18</f>
        <v>730.13961751753402</v>
      </c>
      <c r="AC228" s="539">
        <f>+(AC212)^Africa!$B$18</f>
        <v>781.39436912023223</v>
      </c>
      <c r="AD228" s="539">
        <f>+(AD212)^Africa!$B$18</f>
        <v>835.99395821703877</v>
      </c>
      <c r="AE228" s="539">
        <f>+(AE212)^Africa!$B$18</f>
        <v>893.4586614194252</v>
      </c>
      <c r="AF228" s="539">
        <f>+(AF212)^Africa!$B$18</f>
        <v>954.37866902893506</v>
      </c>
      <c r="AG228" s="539">
        <f>+(AG212)^Africa!$B$18</f>
        <v>1018.0713180402453</v>
      </c>
      <c r="AH228" s="539">
        <f>+(AH212)^Africa!$B$18</f>
        <v>1082.8210110500181</v>
      </c>
      <c r="AI228" s="539">
        <f>+(AI212)^Africa!$B$18</f>
        <v>1148.5778930711549</v>
      </c>
      <c r="AJ228" s="539">
        <f>+(AJ212)^Africa!$B$18</f>
        <v>1215.2814661366901</v>
      </c>
      <c r="AK228" s="539">
        <f>+(AK212)^Africa!$B$18</f>
        <v>1282.8705593431534</v>
      </c>
      <c r="AL228" s="539">
        <f>+(AL212)^Africa!$B$18</f>
        <v>1351.3006844905226</v>
      </c>
      <c r="AM228" s="539">
        <f>+(AM212)^Africa!$B$18</f>
        <v>1420.5493705752824</v>
      </c>
      <c r="AN228" s="539">
        <f>+(AN212)^Africa!$B$18</f>
        <v>1490.6155351161096</v>
      </c>
      <c r="AO228" s="539">
        <f>+(AO212)^Africa!$B$18</f>
        <v>1561.5163539979469</v>
      </c>
      <c r="AP228" s="539">
        <f>+(AP212)^Africa!$B$18</f>
        <v>1633.2833976934794</v>
      </c>
      <c r="AQ228" s="539">
        <f>+(AQ212)^Africa!$B$18</f>
        <v>1705.9588735919717</v>
      </c>
      <c r="AR228" s="539">
        <f>+(AR212)^Africa!$B$18</f>
        <v>1779.5923224065486</v>
      </c>
      <c r="AS228" s="539">
        <f>+(AS212)^Africa!$B$18</f>
        <v>1854.2378674210022</v>
      </c>
      <c r="AT228" s="539">
        <f>+(AT212)^Africa!$B$18</f>
        <v>1929.9519978523851</v>
      </c>
      <c r="AU228" s="539">
        <f>+(AU212)^Africa!$B$18</f>
        <v>2006.7918194335743</v>
      </c>
      <c r="AV228" s="539">
        <f>+(AV212)^Africa!$B$18</f>
        <v>2084.8136919883796</v>
      </c>
      <c r="AW228" s="539">
        <f>+(AW212)^Africa!$B$18</f>
        <v>2164.0721767078626</v>
      </c>
      <c r="AX228" s="539">
        <f>+(AX212)^Africa!$B$18</f>
        <v>2244.6192253577342</v>
      </c>
      <c r="AY228" s="539">
        <f>+(AY212)^Africa!$B$18</f>
        <v>2326.5035549367931</v>
      </c>
      <c r="AZ228" s="539">
        <f>+(AZ212)^Africa!$B$18</f>
        <v>2409.7701621452261</v>
      </c>
      <c r="BA228" s="539">
        <f>+(BA212)^Africa!$B$18</f>
        <v>2494.4599415276948</v>
      </c>
      <c r="BB228" s="539">
        <f>+(BB212)^Africa!$B$18</f>
        <v>2580.6093791058333</v>
      </c>
      <c r="BC228" s="539">
        <f>+(BC212)^Africa!$B$18</f>
        <v>2668.250299783228</v>
      </c>
      <c r="BD228" s="539">
        <f>+(BD212)^Africa!$B$18</f>
        <v>2757.4096519839454</v>
      </c>
      <c r="BE228" s="539">
        <f>+(BE212)^Africa!$B$18</f>
        <v>2848.1093170924546</v>
      </c>
      <c r="BF228" s="539">
        <f>+(BF212)^Africa!$B$18</f>
        <v>2940.365934504468</v>
      </c>
      <c r="BG228" s="539">
        <f>+(BG212)^Africa!$B$18</f>
        <v>3034.1907356548368</v>
      </c>
      <c r="BH228" s="539">
        <f>+(BH212)^Africa!$B$18</f>
        <v>3129.5893824104483</v>
      </c>
      <c r="BI228" s="539">
        <f>+(BI212)^Africa!$B$18</f>
        <v>3129.5893824104483</v>
      </c>
    </row>
    <row r="229" spans="1:122" s="463" customFormat="1" ht="14.5">
      <c r="A229" s="538" t="s">
        <v>189</v>
      </c>
      <c r="B229" s="539">
        <f>+(B213)^LatAm!$B$18</f>
        <v>15.678487569688448</v>
      </c>
      <c r="C229" s="539">
        <f>+(C213)^LatAm!$B$18</f>
        <v>25.975368031985816</v>
      </c>
      <c r="D229" s="539">
        <f>+(D213)^LatAm!$B$18</f>
        <v>41.119139228992971</v>
      </c>
      <c r="E229" s="539">
        <f>+(E213)^LatAm!$B$18</f>
        <v>61.272278561613781</v>
      </c>
      <c r="F229" s="539">
        <f>+(F213)^LatAm!$B$18</f>
        <v>87.211799303039413</v>
      </c>
      <c r="G229" s="539">
        <f>+(G213)^LatAm!$B$18</f>
        <v>119.30357124690951</v>
      </c>
      <c r="H229" s="539">
        <f>+(H213)^LatAm!$B$18</f>
        <v>158.36731849278266</v>
      </c>
      <c r="I229" s="539">
        <f>+(I213)^LatAm!$B$18</f>
        <v>204.88926557942054</v>
      </c>
      <c r="J229" s="539">
        <f>+(J213)^LatAm!$B$18</f>
        <v>259.25101043755927</v>
      </c>
      <c r="K229" s="539">
        <f>+(K213)^LatAm!$B$18</f>
        <v>321.55431725908352</v>
      </c>
      <c r="L229" s="539">
        <f>+(L213)^LatAm!$B$18</f>
        <v>393.20063163528323</v>
      </c>
      <c r="M229" s="539">
        <f>+(M213)^LatAm!$B$18</f>
        <v>466.02861079171083</v>
      </c>
      <c r="N229" s="539">
        <f>+(N213)^LatAm!$B$18</f>
        <v>559.81670310576396</v>
      </c>
      <c r="O229" s="539">
        <f>+(O213)^LatAm!$B$18</f>
        <v>659.80663371473827</v>
      </c>
      <c r="P229" s="539">
        <f>+(P213)^LatAm!$B$18</f>
        <v>766.41599130646807</v>
      </c>
      <c r="Q229" s="539">
        <f>+(Q213)^LatAm!$B$18</f>
        <v>879.76850258479533</v>
      </c>
      <c r="R229" s="539">
        <f>+(R213)^LatAm!$B$18</f>
        <v>999.80009033647241</v>
      </c>
      <c r="S229" s="539">
        <f>+(S213)^LatAm!$B$18</f>
        <v>1126.3366818737265</v>
      </c>
      <c r="T229" s="539">
        <f>+(T213)^LatAm!$B$18</f>
        <v>1259.1502882582279</v>
      </c>
      <c r="U229" s="539">
        <f>+(U213)^LatAm!$B$18</f>
        <v>1397.9992529986139</v>
      </c>
      <c r="V229" s="539">
        <f>+(V213)^LatAm!$B$18</f>
        <v>1538.0363337746635</v>
      </c>
      <c r="W229" s="539">
        <f>+(W213)^LatAm!$B$18</f>
        <v>1680.1064068175087</v>
      </c>
      <c r="X229" s="539">
        <f>+(X213)^LatAm!$B$18</f>
        <v>1830.1180689766366</v>
      </c>
      <c r="Y229" s="539">
        <f>+(Y213)^LatAm!$B$18</f>
        <v>1986.8743802124529</v>
      </c>
      <c r="Z229" s="539">
        <f>+(Z213)^LatAm!$B$18</f>
        <v>2149.7143004506856</v>
      </c>
      <c r="AA229" s="539">
        <f>+(AA213)^LatAm!$B$18</f>
        <v>2318.5400167719226</v>
      </c>
      <c r="AB229" s="539">
        <f>+(AB213)^LatAm!$B$18</f>
        <v>2493.6810010646245</v>
      </c>
      <c r="AC229" s="539">
        <f>+(AC213)^LatAm!$B$18</f>
        <v>2685.4444190983959</v>
      </c>
      <c r="AD229" s="539">
        <f>+(AD213)^LatAm!$B$18</f>
        <v>2889.7706125314398</v>
      </c>
      <c r="AE229" s="539">
        <f>+(AE213)^LatAm!$B$18</f>
        <v>3105.9930126865429</v>
      </c>
      <c r="AF229" s="539">
        <f>+(AF213)^LatAm!$B$18</f>
        <v>3337.9518069118003</v>
      </c>
      <c r="AG229" s="539">
        <f>+(AG213)^LatAm!$B$18</f>
        <v>3583.8760762967431</v>
      </c>
      <c r="AH229" s="539">
        <f>+(AH213)^LatAm!$B$18</f>
        <v>3837.5964461187646</v>
      </c>
      <c r="AI229" s="539">
        <f>+(AI213)^LatAm!$B$18</f>
        <v>4100.0970063148388</v>
      </c>
      <c r="AJ229" s="539">
        <f>+(AJ213)^LatAm!$B$18</f>
        <v>4372.0459531378838</v>
      </c>
      <c r="AK229" s="539">
        <f>+(AK213)^LatAm!$B$18</f>
        <v>4653.9785558350177</v>
      </c>
      <c r="AL229" s="539">
        <f>+(AL213)^LatAm!$B$18</f>
        <v>4946.3960259267906</v>
      </c>
      <c r="AM229" s="539">
        <f>+(AM213)^LatAm!$B$18</f>
        <v>5249.8144055800894</v>
      </c>
      <c r="AN229" s="539">
        <f>+(AN213)^LatAm!$B$18</f>
        <v>5564.7866690952123</v>
      </c>
      <c r="AO229" s="539">
        <f>+(AO213)^LatAm!$B$18</f>
        <v>5891.9110079773291</v>
      </c>
      <c r="AP229" s="539">
        <f>+(AP213)^LatAm!$B$18</f>
        <v>6231.8324211791387</v>
      </c>
      <c r="AQ229" s="539">
        <f>+(AQ213)^LatAm!$B$18</f>
        <v>6585.241422019225</v>
      </c>
      <c r="AR229" s="539">
        <f>+(AR213)^LatAm!$B$18</f>
        <v>6952.8718262086941</v>
      </c>
      <c r="AS229" s="539">
        <f>+(AS213)^LatAm!$B$18</f>
        <v>7335.4985740161319</v>
      </c>
      <c r="AT229" s="539">
        <f>+(AT213)^LatAm!$B$18</f>
        <v>7733.9360000013721</v>
      </c>
      <c r="AU229" s="539">
        <f>+(AU213)^LatAm!$B$18</f>
        <v>8149.0366865849728</v>
      </c>
      <c r="AV229" s="539">
        <f>+(AV213)^LatAm!$B$18</f>
        <v>8581.6909037555706</v>
      </c>
      <c r="AW229" s="539">
        <f>+(AW213)^LatAm!$B$18</f>
        <v>9032.8265793858609</v>
      </c>
      <c r="AX229" s="539">
        <f>+(AX213)^LatAm!$B$18</f>
        <v>9503.4097257810263</v>
      </c>
      <c r="AY229" s="539">
        <f>+(AY213)^LatAm!$B$18</f>
        <v>9994.4452480346899</v>
      </c>
      <c r="AZ229" s="539">
        <f>+(AZ213)^LatAm!$B$18</f>
        <v>10506.978067828959</v>
      </c>
      <c r="BA229" s="539">
        <f>+(BA213)^LatAm!$B$18</f>
        <v>11042.094507033951</v>
      </c>
      <c r="BB229" s="539">
        <f>+(BB213)^LatAm!$B$18</f>
        <v>11600.923886213635</v>
      </c>
      <c r="BC229" s="539">
        <f>+(BC213)^LatAm!$B$18</f>
        <v>12184.640302800717</v>
      </c>
      <c r="BD229" s="539">
        <f>+(BD213)^LatAm!$B$18</f>
        <v>12794.464561891191</v>
      </c>
      <c r="BE229" s="539">
        <f>+(BE213)^LatAm!$B$18</f>
        <v>13431.666239319969</v>
      </c>
      <c r="BF229" s="539">
        <f>+(BF213)^LatAm!$B$18</f>
        <v>14097.565862063228</v>
      </c>
      <c r="BG229" s="539">
        <f>+(BG213)^LatAm!$B$18</f>
        <v>14793.537195266012</v>
      </c>
      <c r="BH229" s="539">
        <f>+(BH213)^LatAm!$B$18</f>
        <v>15521.009628522643</v>
      </c>
      <c r="BI229" s="539">
        <f>+(BI213)^LatAm!$B$18</f>
        <v>15521.009628522643</v>
      </c>
    </row>
    <row r="230" spans="1:122" s="463" customFormat="1" ht="14.5">
      <c r="A230" s="538" t="s">
        <v>190</v>
      </c>
      <c r="B230" s="539">
        <f>+(B214)^OHI!$B$18</f>
        <v>118.7439521553749</v>
      </c>
      <c r="C230" s="539">
        <f>+(C214)^OHI!$B$18</f>
        <v>157.27475529077947</v>
      </c>
      <c r="D230" s="539">
        <f>+(D214)^OHI!$B$18</f>
        <v>214.61660202186428</v>
      </c>
      <c r="E230" s="539">
        <f>+(E214)^OHI!$B$18</f>
        <v>279.52219895485052</v>
      </c>
      <c r="F230" s="539">
        <f>+(F214)^OHI!$B$18</f>
        <v>352.13106767370311</v>
      </c>
      <c r="G230" s="539">
        <f>+(G214)^OHI!$B$18</f>
        <v>433.27394518253044</v>
      </c>
      <c r="H230" s="539">
        <f>+(H214)^OHI!$B$18</f>
        <v>522.02710945586375</v>
      </c>
      <c r="I230" s="539">
        <f>+(I214)^OHI!$B$18</f>
        <v>618.62730213975635</v>
      </c>
      <c r="J230" s="539">
        <f>+(J214)^OHI!$B$18</f>
        <v>723.09622758227636</v>
      </c>
      <c r="K230" s="539">
        <f>+(K214)^OHI!$B$18</f>
        <v>827.12442313908457</v>
      </c>
      <c r="L230" s="539">
        <f>+(L214)^OHI!$B$18</f>
        <v>937.93752098509765</v>
      </c>
      <c r="M230" s="539">
        <f>+(M214)^OHI!$B$18</f>
        <v>1045.5207259200965</v>
      </c>
      <c r="N230" s="539">
        <f>+(N214)^OHI!$B$18</f>
        <v>1188.3732986643943</v>
      </c>
      <c r="O230" s="539">
        <f>+(O214)^OHI!$B$18</f>
        <v>1329.4211009643352</v>
      </c>
      <c r="P230" s="539">
        <f>+(P214)^OHI!$B$18</f>
        <v>1470.5971673904232</v>
      </c>
      <c r="Q230" s="539">
        <f>+(Q214)^OHI!$B$18</f>
        <v>1612.799709554366</v>
      </c>
      <c r="R230" s="539">
        <f>+(R214)^OHI!$B$18</f>
        <v>1756.3541533001226</v>
      </c>
      <c r="S230" s="539">
        <f>+(S214)^OHI!$B$18</f>
        <v>1901.2640961911811</v>
      </c>
      <c r="T230" s="539">
        <f>+(T214)^OHI!$B$18</f>
        <v>2047.3652171801459</v>
      </c>
      <c r="U230" s="539">
        <f>+(U214)^OHI!$B$18</f>
        <v>2194.4191621649625</v>
      </c>
      <c r="V230" s="539">
        <f>+(V214)^OHI!$B$18</f>
        <v>2341.7319264249395</v>
      </c>
      <c r="W230" s="539">
        <f>+(W214)^OHI!$B$18</f>
        <v>2489.1426736275125</v>
      </c>
      <c r="X230" s="539">
        <f>+(X214)^OHI!$B$18</f>
        <v>2636.9375709128831</v>
      </c>
      <c r="Y230" s="539">
        <f>+(Y214)^OHI!$B$18</f>
        <v>2784.8132393525771</v>
      </c>
      <c r="Z230" s="539">
        <f>+(Z214)^OHI!$B$18</f>
        <v>2932.6054548018042</v>
      </c>
      <c r="AA230" s="539">
        <f>+(AA214)^OHI!$B$18</f>
        <v>3080.6062911712716</v>
      </c>
      <c r="AB230" s="539">
        <f>+(AB214)^OHI!$B$18</f>
        <v>3230.3458102573622</v>
      </c>
      <c r="AC230" s="539">
        <f>+(AC214)^OHI!$B$18</f>
        <v>3396.1756898642361</v>
      </c>
      <c r="AD230" s="539">
        <f>+(AD214)^OHI!$B$18</f>
        <v>3572.3872754735216</v>
      </c>
      <c r="AE230" s="539">
        <f>+(AE214)^OHI!$B$18</f>
        <v>3757.6841151564067</v>
      </c>
      <c r="AF230" s="539">
        <f>+(AF214)^OHI!$B$18</f>
        <v>3956.2056909106486</v>
      </c>
      <c r="AG230" s="539">
        <f>+(AG214)^OHI!$B$18</f>
        <v>4165.5337112175839</v>
      </c>
      <c r="AH230" s="539">
        <f>+(AH214)^OHI!$B$18</f>
        <v>4378.2541913810655</v>
      </c>
      <c r="AI230" s="539">
        <f>+(AI214)^OHI!$B$18</f>
        <v>4595.0796516218925</v>
      </c>
      <c r="AJ230" s="539">
        <f>+(AJ214)^OHI!$B$18</f>
        <v>4816.439141287623</v>
      </c>
      <c r="AK230" s="539">
        <f>+(AK214)^OHI!$B$18</f>
        <v>5042.5792972261443</v>
      </c>
      <c r="AL230" s="539">
        <f>+(AL214)^OHI!$B$18</f>
        <v>5273.6820086353919</v>
      </c>
      <c r="AM230" s="539">
        <f>+(AM214)^OHI!$B$18</f>
        <v>5509.9191359716742</v>
      </c>
      <c r="AN230" s="539">
        <f>+(AN214)^OHI!$B$18</f>
        <v>5751.4744306115572</v>
      </c>
      <c r="AO230" s="539">
        <f>+(AO214)^OHI!$B$18</f>
        <v>5998.5495841823222</v>
      </c>
      <c r="AP230" s="539">
        <f>+(AP214)^OHI!$B$18</f>
        <v>6251.3632040490202</v>
      </c>
      <c r="AQ230" s="539">
        <f>+(AQ214)^OHI!$B$18</f>
        <v>6510.1471227910861</v>
      </c>
      <c r="AR230" s="539">
        <f>+(AR214)^OHI!$B$18</f>
        <v>6775.1421317329614</v>
      </c>
      <c r="AS230" s="539">
        <f>+(AS214)^OHI!$B$18</f>
        <v>7046.594036798092</v>
      </c>
      <c r="AT230" s="539">
        <f>+(AT214)^OHI!$B$18</f>
        <v>7324.750345659003</v>
      </c>
      <c r="AU230" s="539">
        <f>+(AU214)^OHI!$B$18</f>
        <v>7609.8576214298055</v>
      </c>
      <c r="AV230" s="539">
        <f>+(AV214)^OHI!$B$18</f>
        <v>7902.159424888484</v>
      </c>
      <c r="AW230" s="539">
        <f>+(AW214)^OHI!$B$18</f>
        <v>8201.894732072129</v>
      </c>
      <c r="AX230" s="539">
        <f>+(AX214)^OHI!$B$18</f>
        <v>8509.2967143588994</v>
      </c>
      <c r="AY230" s="539">
        <f>+(AY214)^OHI!$B$18</f>
        <v>8824.5917824053868</v>
      </c>
      <c r="AZ230" s="539">
        <f>+(AZ214)^OHI!$B$18</f>
        <v>9147.9988133035731</v>
      </c>
      <c r="BA230" s="539">
        <f>+(BA214)^OHI!$B$18</f>
        <v>9479.7284975525781</v>
      </c>
      <c r="BB230" s="539">
        <f>+(BB214)^OHI!$B$18</f>
        <v>9819.9827572298291</v>
      </c>
      <c r="BC230" s="539">
        <f>+(BC214)^OHI!$B$18</f>
        <v>10168.954198747846</v>
      </c>
      <c r="BD230" s="539">
        <f>+(BD214)^OHI!$B$18</f>
        <v>10526.825573012991</v>
      </c>
      <c r="BE230" s="539">
        <f>+(BE214)^OHI!$B$18</f>
        <v>10893.769223064317</v>
      </c>
      <c r="BF230" s="539">
        <f>+(BF214)^OHI!$B$18</f>
        <v>11269.946504802241</v>
      </c>
      <c r="BG230" s="539">
        <f>+(BG214)^OHI!$B$18</f>
        <v>11655.507170599132</v>
      </c>
      <c r="BH230" s="539">
        <f>+(BH214)^OHI!$B$18</f>
        <v>12050.588708744071</v>
      </c>
      <c r="BI230" s="539">
        <f>+(BI214)^OHI!$B$18</f>
        <v>12050.588708744071</v>
      </c>
    </row>
    <row r="231" spans="1:122" s="463" customFormat="1" ht="14.5">
      <c r="A231" s="538" t="s">
        <v>191</v>
      </c>
      <c r="B231" s="539">
        <f>+(B215)^OthAsia!$B$18</f>
        <v>3.0776728258783139</v>
      </c>
      <c r="C231" s="539">
        <f>+(C215)^OthAsia!$B$18</f>
        <v>4.6319428884267051</v>
      </c>
      <c r="D231" s="539">
        <f>+(D215)^OthAsia!$B$18</f>
        <v>8.5040669563980735</v>
      </c>
      <c r="E231" s="539">
        <f>+(E215)^OthAsia!$B$18</f>
        <v>14.455947327239212</v>
      </c>
      <c r="F231" s="539">
        <f>+(F215)^OthAsia!$B$18</f>
        <v>23.309320929744697</v>
      </c>
      <c r="G231" s="539">
        <f>+(G215)^OthAsia!$B$18</f>
        <v>35.617520413623524</v>
      </c>
      <c r="H231" s="539">
        <f>+(H215)^OthAsia!$B$18</f>
        <v>51.89357575958234</v>
      </c>
      <c r="I231" s="539">
        <f>+(I215)^OthAsia!$B$18</f>
        <v>72.970852564968482</v>
      </c>
      <c r="J231" s="539">
        <f>+(J215)^OthAsia!$B$18</f>
        <v>99.473204633903705</v>
      </c>
      <c r="K231" s="539">
        <f>+(K215)^OthAsia!$B$18</f>
        <v>132.5292960554803</v>
      </c>
      <c r="L231" s="539">
        <f>+(L215)^OthAsia!$B$18</f>
        <v>171.5213608205533</v>
      </c>
      <c r="M231" s="539">
        <f>+(M215)^OthAsia!$B$18</f>
        <v>220.97137815876738</v>
      </c>
      <c r="N231" s="539">
        <f>+(N215)^OthAsia!$B$18</f>
        <v>273.0947766865944</v>
      </c>
      <c r="O231" s="539">
        <f>+(O215)^OthAsia!$B$18</f>
        <v>332.29564883080656</v>
      </c>
      <c r="P231" s="539">
        <f>+(P215)^OthAsia!$B$18</f>
        <v>398.1574342881276</v>
      </c>
      <c r="Q231" s="539">
        <f>+(Q215)^OthAsia!$B$18</f>
        <v>470.1287500887596</v>
      </c>
      <c r="R231" s="539">
        <f>+(R215)^OthAsia!$B$18</f>
        <v>547.52815271263034</v>
      </c>
      <c r="S231" s="539">
        <f>+(S215)^OthAsia!$B$18</f>
        <v>629.55603186237238</v>
      </c>
      <c r="T231" s="539">
        <f>+(T215)^OthAsia!$B$18</f>
        <v>715.31027948480255</v>
      </c>
      <c r="U231" s="539">
        <f>+(U215)^OthAsia!$B$18</f>
        <v>803.80447458625531</v>
      </c>
      <c r="V231" s="539">
        <f>+(V215)^OthAsia!$B$18</f>
        <v>890.91406183212848</v>
      </c>
      <c r="W231" s="539">
        <f>+(W215)^OthAsia!$B$18</f>
        <v>976.11740540698497</v>
      </c>
      <c r="X231" s="539">
        <f>+(X215)^OthAsia!$B$18</f>
        <v>1062.2355373426835</v>
      </c>
      <c r="Y231" s="539">
        <f>+(Y215)^OthAsia!$B$18</f>
        <v>1147.3865615641269</v>
      </c>
      <c r="Z231" s="539">
        <f>+(Z215)^OthAsia!$B$18</f>
        <v>1229.9652679653805</v>
      </c>
      <c r="AA231" s="539">
        <f>+(AA215)^OthAsia!$B$18</f>
        <v>1308.7446418191503</v>
      </c>
      <c r="AB231" s="539">
        <f>+(AB215)^OthAsia!$B$18</f>
        <v>1382.8580274863521</v>
      </c>
      <c r="AC231" s="539">
        <f>+(AC215)^OthAsia!$B$18</f>
        <v>1459.9114891205772</v>
      </c>
      <c r="AD231" s="539">
        <f>+(AD215)^OthAsia!$B$18</f>
        <v>1535.7530561799776</v>
      </c>
      <c r="AE231" s="539">
        <f>+(AE215)^OthAsia!$B$18</f>
        <v>1609.0864562961799</v>
      </c>
      <c r="AF231" s="539">
        <f>+(AF215)^OthAsia!$B$18</f>
        <v>1680.5796744470651</v>
      </c>
      <c r="AG231" s="539">
        <f>+(AG215)^OthAsia!$B$18</f>
        <v>1748.7439141013065</v>
      </c>
      <c r="AH231" s="539">
        <f>+(AH215)^OthAsia!$B$18</f>
        <v>1810.5051142061466</v>
      </c>
      <c r="AI231" s="539">
        <f>+(AI215)^OthAsia!$B$18</f>
        <v>1865.5865126658762</v>
      </c>
      <c r="AJ231" s="539">
        <f>+(AJ215)^OthAsia!$B$18</f>
        <v>1913.6983662101288</v>
      </c>
      <c r="AK231" s="539">
        <f>+(AK215)^OthAsia!$B$18</f>
        <v>1954.5414500309512</v>
      </c>
      <c r="AL231" s="539">
        <f>+(AL215)^OthAsia!$B$18</f>
        <v>1987.84032429682</v>
      </c>
      <c r="AM231" s="539">
        <f>+(AM215)^OthAsia!$B$18</f>
        <v>2013.3569897408463</v>
      </c>
      <c r="AN231" s="539">
        <f>+(AN215)^OthAsia!$B$18</f>
        <v>2030.8952781063135</v>
      </c>
      <c r="AO231" s="539">
        <f>+(AO215)^OthAsia!$B$18</f>
        <v>2040.3021231256605</v>
      </c>
      <c r="AP231" s="539">
        <f>+(AP215)^OthAsia!$B$18</f>
        <v>2041.4688145191938</v>
      </c>
      <c r="AQ231" s="539">
        <f>+(AQ215)^OthAsia!$B$18</f>
        <v>2034.3337333050997</v>
      </c>
      <c r="AR231" s="539">
        <f>+(AR215)^OthAsia!$B$18</f>
        <v>2018.8872907502562</v>
      </c>
      <c r="AS231" s="539">
        <f>+(AS215)^OthAsia!$B$18</f>
        <v>1995.179469712424</v>
      </c>
      <c r="AT231" s="539">
        <f>+(AT215)^OthAsia!$B$18</f>
        <v>1963.3302756986054</v>
      </c>
      <c r="AU231" s="539">
        <f>+(AU215)^OthAsia!$B$18</f>
        <v>1923.5434139522401</v>
      </c>
      <c r="AV231" s="539">
        <f>+(AV215)^OthAsia!$B$18</f>
        <v>1876.1235331471823</v>
      </c>
      <c r="AW231" s="539">
        <f>+(AW215)^OthAsia!$B$18</f>
        <v>1821.4973528093251</v>
      </c>
      <c r="AX231" s="539">
        <f>+(AX215)^OthAsia!$B$18</f>
        <v>1760.2388685546823</v>
      </c>
      <c r="AY231" s="539">
        <f>+(AY215)^OthAsia!$B$18</f>
        <v>1693.0985683672423</v>
      </c>
      <c r="AZ231" s="539">
        <f>+(AZ215)^OthAsia!$B$18</f>
        <v>1621.0361893155957</v>
      </c>
      <c r="BA231" s="539">
        <f>+(BA215)^OthAsia!$B$18</f>
        <v>1545.2560687926966</v>
      </c>
      <c r="BB231" s="539">
        <f>+(BB215)^OthAsia!$B$18</f>
        <v>1467.2438212750433</v>
      </c>
      <c r="BC231" s="539">
        <f>+(BC215)^OthAsia!$B$18</f>
        <v>1388.803390359438</v>
      </c>
      <c r="BD231" s="539">
        <f>+(BD215)^OthAsia!$B$18</f>
        <v>1312.0953914588683</v>
      </c>
      <c r="BE231" s="539">
        <f>+(BE215)^OthAsia!$B$18</f>
        <v>1239.6825672586565</v>
      </c>
      <c r="BF231" s="539">
        <f>+(BF215)^OthAsia!$B$18</f>
        <v>1174.5984066034937</v>
      </c>
      <c r="BG231" s="539">
        <f>+(BG215)^OthAsia!$B$18</f>
        <v>1120.4738971461047</v>
      </c>
      <c r="BH231" s="539">
        <f>+(BH215)^OthAsia!$B$18</f>
        <v>1081.7901689548871</v>
      </c>
      <c r="BI231" s="539">
        <f>+(BI215)^OthAsia!$B$18</f>
        <v>1081.7901689548871</v>
      </c>
    </row>
    <row r="232" spans="1:122" s="462" customFormat="1" ht="14.5">
      <c r="A232" s="462" t="s">
        <v>471</v>
      </c>
      <c r="DR232" s="537">
        <f>+(DQ168)^US!$B$18</f>
        <v>0</v>
      </c>
    </row>
    <row r="233" spans="1:122" s="462" customFormat="1" ht="14.5">
      <c r="B233" s="462" t="s">
        <v>448</v>
      </c>
      <c r="C233" s="535"/>
      <c r="D233" s="540"/>
      <c r="DR233" s="537"/>
    </row>
    <row r="234" spans="1:122" s="464" customFormat="1" ht="14.5">
      <c r="A234" s="464" t="s">
        <v>180</v>
      </c>
      <c r="B234" s="464">
        <v>200.67613774564401</v>
      </c>
      <c r="C234" s="464">
        <v>243.04101774267301</v>
      </c>
      <c r="D234" s="464">
        <v>321.47639041574803</v>
      </c>
      <c r="E234" s="464">
        <v>406.39974285556599</v>
      </c>
      <c r="F234" s="464">
        <v>499.39350472373201</v>
      </c>
      <c r="G234" s="464">
        <v>601.96525050350601</v>
      </c>
      <c r="H234" s="464">
        <v>712.55971541523104</v>
      </c>
      <c r="I234" s="464">
        <v>831.44546660257402</v>
      </c>
      <c r="J234" s="464">
        <v>958.61209779088597</v>
      </c>
      <c r="K234" s="464">
        <v>1096.25999355408</v>
      </c>
      <c r="L234" s="464">
        <v>1248.3373809723701</v>
      </c>
      <c r="M234" s="464">
        <v>1370.4204961237799</v>
      </c>
      <c r="N234" s="464">
        <v>1558.79983750524</v>
      </c>
      <c r="O234" s="464">
        <v>1742.94616165917</v>
      </c>
      <c r="P234" s="464">
        <v>1927.13776212072</v>
      </c>
      <c r="Q234" s="464">
        <v>2113.82688345221</v>
      </c>
      <c r="R234" s="464">
        <v>2304.3835087730799</v>
      </c>
      <c r="S234" s="464">
        <v>2499.5503049004701</v>
      </c>
      <c r="T234" s="464">
        <v>2699.7179622902399</v>
      </c>
      <c r="U234" s="464">
        <v>2905.0908004512498</v>
      </c>
      <c r="V234" s="464">
        <v>3117.50218661383</v>
      </c>
      <c r="W234" s="464">
        <v>3336.49705977442</v>
      </c>
      <c r="X234" s="464">
        <v>3559.8595468849799</v>
      </c>
      <c r="Y234" s="464">
        <v>3788.1173957230699</v>
      </c>
      <c r="Z234" s="464">
        <v>4021.6948086893299</v>
      </c>
      <c r="AA234" s="464">
        <v>4261.37429329314</v>
      </c>
      <c r="AB234" s="464">
        <v>4509.7283908060999</v>
      </c>
      <c r="AC234" s="464">
        <v>4782.6250458206196</v>
      </c>
      <c r="AD234" s="464">
        <v>5074.0395578027001</v>
      </c>
      <c r="AE234" s="464">
        <v>5382.59134589931</v>
      </c>
      <c r="AF234" s="464">
        <v>5713.0887151857996</v>
      </c>
      <c r="AG234" s="464">
        <v>6062.6075862539001</v>
      </c>
      <c r="AH234" s="464">
        <v>6422.5098956669599</v>
      </c>
      <c r="AI234" s="464">
        <v>6793.9629759354202</v>
      </c>
      <c r="AJ234" s="464">
        <v>7177.7291182790996</v>
      </c>
      <c r="AK234" s="464">
        <v>7574.3992413606202</v>
      </c>
      <c r="AL234" s="464">
        <v>7984.5211728955301</v>
      </c>
      <c r="AM234" s="464">
        <v>8408.6581301551305</v>
      </c>
      <c r="AN234" s="464">
        <v>8847.4115061057291</v>
      </c>
      <c r="AO234" s="464">
        <v>9301.42635941962</v>
      </c>
      <c r="AP234" s="464">
        <v>9771.3892721798202</v>
      </c>
      <c r="AQ234" s="464">
        <v>10258.0234649748</v>
      </c>
      <c r="AR234" s="464">
        <v>10762.083499537201</v>
      </c>
      <c r="AS234" s="464">
        <v>11284.3505638925</v>
      </c>
      <c r="AT234" s="464">
        <v>11825.6286661539</v>
      </c>
      <c r="AU234" s="464">
        <v>12386.741749291001</v>
      </c>
      <c r="AV234" s="464">
        <v>12968.531609047001</v>
      </c>
      <c r="AW234" s="464">
        <v>13571.8564579333</v>
      </c>
      <c r="AX234" s="464">
        <v>14197.589980876601</v>
      </c>
      <c r="AY234" s="464">
        <v>14846.620747487301</v>
      </c>
      <c r="AZ234" s="464">
        <v>15519.851869804301</v>
      </c>
      <c r="BA234" s="464">
        <v>16218.200817187801</v>
      </c>
      <c r="BB234" s="464">
        <v>16942.5993196608</v>
      </c>
      <c r="BC234" s="464">
        <v>17693.993306953402</v>
      </c>
      <c r="BD234" s="464">
        <v>18473.342843016198</v>
      </c>
      <c r="BE234" s="464">
        <v>19281.622025347799</v>
      </c>
      <c r="BF234" s="464">
        <v>20119.818825679999</v>
      </c>
      <c r="BG234" s="464">
        <v>20988.934853877501</v>
      </c>
      <c r="BH234" s="464">
        <v>21889.985030771899</v>
      </c>
      <c r="BI234" s="464">
        <v>21889.985030771899</v>
      </c>
      <c r="DR234" s="541"/>
    </row>
    <row r="235" spans="1:122" s="464" customFormat="1" ht="14.5">
      <c r="A235" s="464" t="s">
        <v>181</v>
      </c>
      <c r="B235" s="464">
        <v>102.64033008889</v>
      </c>
      <c r="C235" s="464">
        <v>129.153762400727</v>
      </c>
      <c r="D235" s="464">
        <v>179.39644601838199</v>
      </c>
      <c r="E235" s="464">
        <v>236.78517976459401</v>
      </c>
      <c r="F235" s="464">
        <v>302.55058267813502</v>
      </c>
      <c r="G235" s="464">
        <v>377.56518445266698</v>
      </c>
      <c r="H235" s="464">
        <v>461.55526716848499</v>
      </c>
      <c r="I235" s="464">
        <v>554.21637269105304</v>
      </c>
      <c r="J235" s="464">
        <v>655.55614508318195</v>
      </c>
      <c r="K235" s="464">
        <v>758.72895864337704</v>
      </c>
      <c r="L235" s="464">
        <v>869.92260275121203</v>
      </c>
      <c r="M235" s="464">
        <v>978.05359456720896</v>
      </c>
      <c r="N235" s="464">
        <v>1122.0299577534699</v>
      </c>
      <c r="O235" s="464">
        <v>1265.9913228960099</v>
      </c>
      <c r="P235" s="464">
        <v>1411.6536448638401</v>
      </c>
      <c r="Q235" s="464">
        <v>1559.8124729650001</v>
      </c>
      <c r="R235" s="464">
        <v>1710.74379729255</v>
      </c>
      <c r="S235" s="464">
        <v>1864.43199150228</v>
      </c>
      <c r="T235" s="464">
        <v>2020.71198672839</v>
      </c>
      <c r="U235" s="464">
        <v>2179.3574500316799</v>
      </c>
      <c r="V235" s="464">
        <v>2339.1336861322302</v>
      </c>
      <c r="W235" s="464">
        <v>2500.0597694438302</v>
      </c>
      <c r="X235" s="464">
        <v>2663.1885119799399</v>
      </c>
      <c r="Y235" s="464">
        <v>2828.1239380545599</v>
      </c>
      <c r="Z235" s="464">
        <v>2994.6770858273599</v>
      </c>
      <c r="AA235" s="464">
        <v>3163.17607553681</v>
      </c>
      <c r="AB235" s="464">
        <v>3335.3340400572001</v>
      </c>
      <c r="AC235" s="464">
        <v>3525.6811049255598</v>
      </c>
      <c r="AD235" s="464">
        <v>3728.5973246838498</v>
      </c>
      <c r="AE235" s="464">
        <v>3942.8056451795601</v>
      </c>
      <c r="AF235" s="464">
        <v>4172.9729765618804</v>
      </c>
      <c r="AG235" s="464">
        <v>4416.5050210853296</v>
      </c>
      <c r="AH235" s="464">
        <v>4665.2557469265503</v>
      </c>
      <c r="AI235" s="464">
        <v>4920.1472241209603</v>
      </c>
      <c r="AJ235" s="464">
        <v>5181.75759324111</v>
      </c>
      <c r="AK235" s="464">
        <v>5450.4707312107403</v>
      </c>
      <c r="AL235" s="464">
        <v>5726.6058224811104</v>
      </c>
      <c r="AM235" s="464">
        <v>6010.4782988739098</v>
      </c>
      <c r="AN235" s="464">
        <v>6302.4250128593903</v>
      </c>
      <c r="AO235" s="464">
        <v>6602.8118410841798</v>
      </c>
      <c r="AP235" s="464">
        <v>6912.0332917425103</v>
      </c>
      <c r="AQ235" s="464">
        <v>7230.5089899041304</v>
      </c>
      <c r="AR235" s="464">
        <v>7558.6794003257301</v>
      </c>
      <c r="AS235" s="464">
        <v>7897.00183412366</v>
      </c>
      <c r="AT235" s="464">
        <v>8245.94712373129</v>
      </c>
      <c r="AU235" s="464">
        <v>8605.9970348021507</v>
      </c>
      <c r="AV235" s="464">
        <v>8977.6423471912094</v>
      </c>
      <c r="AW235" s="464">
        <v>9361.3814899201006</v>
      </c>
      <c r="AX235" s="464">
        <v>9757.7196096825191</v>
      </c>
      <c r="AY235" s="464">
        <v>10167.167964661699</v>
      </c>
      <c r="AZ235" s="464">
        <v>10590.2435532583</v>
      </c>
      <c r="BA235" s="464">
        <v>11027.4689052698</v>
      </c>
      <c r="BB235" s="464">
        <v>11479.371978895</v>
      </c>
      <c r="BC235" s="464">
        <v>11946.486120015299</v>
      </c>
      <c r="BD235" s="464">
        <v>12429.3500506081</v>
      </c>
      <c r="BE235" s="464">
        <v>12928.5078612132</v>
      </c>
      <c r="BF235" s="464">
        <v>13444.5089885254</v>
      </c>
      <c r="BG235" s="464">
        <v>13977.908163812799</v>
      </c>
      <c r="BH235" s="464">
        <v>14529.2653212979</v>
      </c>
      <c r="BI235" s="464">
        <v>14529.2653212979</v>
      </c>
      <c r="DR235" s="541"/>
    </row>
    <row r="236" spans="1:122" s="464" customFormat="1" ht="14.5">
      <c r="A236" s="464" t="s">
        <v>182</v>
      </c>
      <c r="B236" s="464">
        <v>130.12404001006601</v>
      </c>
      <c r="C236" s="464">
        <v>153.89588214769699</v>
      </c>
      <c r="D236" s="464">
        <v>211.009746984907</v>
      </c>
      <c r="E236" s="464">
        <v>277.5357404257</v>
      </c>
      <c r="F236" s="464">
        <v>332.87612523569601</v>
      </c>
      <c r="G236" s="464">
        <v>405.54507315104701</v>
      </c>
      <c r="H236" s="464">
        <v>491.23119139656501</v>
      </c>
      <c r="I236" s="464">
        <v>585.14159867183105</v>
      </c>
      <c r="J236" s="464">
        <v>687.275407781843</v>
      </c>
      <c r="K236" s="464">
        <v>787.89351829899897</v>
      </c>
      <c r="L236" s="464">
        <v>896.93227259448702</v>
      </c>
      <c r="M236" s="464">
        <v>998.02223735425798</v>
      </c>
      <c r="N236" s="464">
        <v>1147.2354135857499</v>
      </c>
      <c r="O236" s="464">
        <v>1295.4962114951099</v>
      </c>
      <c r="P236" s="464">
        <v>1445.4634172552701</v>
      </c>
      <c r="Q236" s="464">
        <v>1598.63485528057</v>
      </c>
      <c r="R236" s="464">
        <v>1755.82114534378</v>
      </c>
      <c r="S236" s="464">
        <v>1917.4400958863</v>
      </c>
      <c r="T236" s="464">
        <v>2083.6989758033401</v>
      </c>
      <c r="U236" s="464">
        <v>2254.7067771781499</v>
      </c>
      <c r="V236" s="464">
        <v>2429.92253482963</v>
      </c>
      <c r="W236" s="464">
        <v>2609.5683422704301</v>
      </c>
      <c r="X236" s="464">
        <v>2794.5136155690798</v>
      </c>
      <c r="Y236" s="464">
        <v>2984.7475731131199</v>
      </c>
      <c r="Z236" s="464">
        <v>3180.4324900431102</v>
      </c>
      <c r="AA236" s="464">
        <v>3382.2370865244102</v>
      </c>
      <c r="AB236" s="464">
        <v>3591.9039254361501</v>
      </c>
      <c r="AC236" s="464">
        <v>3825.5138150909002</v>
      </c>
      <c r="AD236" s="464">
        <v>4076.88826031599</v>
      </c>
      <c r="AE236" s="464">
        <v>4344.8533376844798</v>
      </c>
      <c r="AF236" s="464">
        <v>4634.7112548673604</v>
      </c>
      <c r="AG236" s="464">
        <v>4943.6745116597504</v>
      </c>
      <c r="AH236" s="464">
        <v>5262.8306538937804</v>
      </c>
      <c r="AI236" s="464">
        <v>5593.53950263361</v>
      </c>
      <c r="AJ236" s="464">
        <v>5936.7181047905096</v>
      </c>
      <c r="AK236" s="464">
        <v>6293.0991504332196</v>
      </c>
      <c r="AL236" s="464">
        <v>6663.3707025847398</v>
      </c>
      <c r="AM236" s="464">
        <v>7048.2430786509303</v>
      </c>
      <c r="AN236" s="464">
        <v>7448.4777026653001</v>
      </c>
      <c r="AO236" s="464">
        <v>7864.8969718759299</v>
      </c>
      <c r="AP236" s="464">
        <v>8298.3853376500792</v>
      </c>
      <c r="AQ236" s="464">
        <v>8749.8869024440301</v>
      </c>
      <c r="AR236" s="464">
        <v>9220.4021638085596</v>
      </c>
      <c r="AS236" s="464">
        <v>9710.9851120787207</v>
      </c>
      <c r="AT236" s="464">
        <v>10222.7411527558</v>
      </c>
      <c r="AU236" s="464">
        <v>10756.8259629473</v>
      </c>
      <c r="AV236" s="464">
        <v>11314.445227987901</v>
      </c>
      <c r="AW236" s="464">
        <v>11896.8551429004</v>
      </c>
      <c r="AX236" s="464">
        <v>12505.3635514873</v>
      </c>
      <c r="AY236" s="464">
        <v>13141.331606051201</v>
      </c>
      <c r="AZ236" s="464">
        <v>13806.175849027301</v>
      </c>
      <c r="BA236" s="464">
        <v>14501.3706374089</v>
      </c>
      <c r="BB236" s="464">
        <v>15228.450848807601</v>
      </c>
      <c r="BC236" s="464">
        <v>15989.0148232514</v>
      </c>
      <c r="BD236" s="464">
        <v>16784.727507270301</v>
      </c>
      <c r="BE236" s="464">
        <v>17617.323776697001</v>
      </c>
      <c r="BF236" s="464">
        <v>18488.611922325199</v>
      </c>
      <c r="BG236" s="464">
        <v>19400.477288519302</v>
      </c>
      <c r="BH236" s="464">
        <v>20354.886059424</v>
      </c>
      <c r="BI236" s="464">
        <v>20354.886059424</v>
      </c>
      <c r="DR236" s="541"/>
    </row>
    <row r="237" spans="1:122" s="464" customFormat="1" ht="14.5">
      <c r="A237" s="464" t="s">
        <v>183</v>
      </c>
      <c r="B237" s="464">
        <v>29.6806668103292</v>
      </c>
      <c r="C237" s="464">
        <v>47.921476346095297</v>
      </c>
      <c r="D237" s="464">
        <v>69.766540650916596</v>
      </c>
      <c r="E237" s="464">
        <v>95.652119743026702</v>
      </c>
      <c r="F237" s="464">
        <v>126.14870498321901</v>
      </c>
      <c r="G237" s="464">
        <v>162.52836030745601</v>
      </c>
      <c r="H237" s="464">
        <v>205.47954653186099</v>
      </c>
      <c r="I237" s="464">
        <v>254.44592363924099</v>
      </c>
      <c r="J237" s="464">
        <v>309.57439092802099</v>
      </c>
      <c r="K237" s="464">
        <v>365.26021603620802</v>
      </c>
      <c r="L237" s="464">
        <v>426.058734369013</v>
      </c>
      <c r="M237" s="464">
        <v>489.75408110411399</v>
      </c>
      <c r="N237" s="464">
        <v>574.57273210742096</v>
      </c>
      <c r="O237" s="464">
        <v>662.35502573655901</v>
      </c>
      <c r="P237" s="464">
        <v>753.89665119671599</v>
      </c>
      <c r="Q237" s="464">
        <v>849.60827625089803</v>
      </c>
      <c r="R237" s="464">
        <v>949.66799649155598</v>
      </c>
      <c r="S237" s="464">
        <v>1054.12253435662</v>
      </c>
      <c r="T237" s="464">
        <v>1162.9532168205701</v>
      </c>
      <c r="U237" s="464">
        <v>1276.1187020089101</v>
      </c>
      <c r="V237" s="464">
        <v>1394.5733609465001</v>
      </c>
      <c r="W237" s="464">
        <v>1518.0385999840601</v>
      </c>
      <c r="X237" s="464">
        <v>1645.1990569864799</v>
      </c>
      <c r="Y237" s="464">
        <v>1776.3392026321101</v>
      </c>
      <c r="Z237" s="464">
        <v>1911.7013873631799</v>
      </c>
      <c r="AA237" s="464">
        <v>2051.6532506283802</v>
      </c>
      <c r="AB237" s="464">
        <v>2196.5588016470501</v>
      </c>
      <c r="AC237" s="464">
        <v>2354.6210816657799</v>
      </c>
      <c r="AD237" s="464">
        <v>2522.6200169252302</v>
      </c>
      <c r="AE237" s="464">
        <v>2700.1744795262098</v>
      </c>
      <c r="AF237" s="464">
        <v>2890.5035544808802</v>
      </c>
      <c r="AG237" s="464">
        <v>3092.3090932227401</v>
      </c>
      <c r="AH237" s="464">
        <v>3300.8206697927899</v>
      </c>
      <c r="AI237" s="464">
        <v>3516.97202415936</v>
      </c>
      <c r="AJ237" s="464">
        <v>3741.4242964968698</v>
      </c>
      <c r="AK237" s="464">
        <v>3974.7196805375102</v>
      </c>
      <c r="AL237" s="464">
        <v>4217.3637622039996</v>
      </c>
      <c r="AM237" s="464">
        <v>4469.8673087345196</v>
      </c>
      <c r="AN237" s="464">
        <v>4732.7662697007399</v>
      </c>
      <c r="AO237" s="464">
        <v>5006.6304450793796</v>
      </c>
      <c r="AP237" s="464">
        <v>5292.0665539349902</v>
      </c>
      <c r="AQ237" s="464">
        <v>5589.7187791107599</v>
      </c>
      <c r="AR237" s="464">
        <v>5900.2683857971297</v>
      </c>
      <c r="AS237" s="464">
        <v>6224.4332043311497</v>
      </c>
      <c r="AT237" s="464">
        <v>6562.9673362794001</v>
      </c>
      <c r="AU237" s="464">
        <v>6916.6612199798801</v>
      </c>
      <c r="AV237" s="464">
        <v>7286.3420823244996</v>
      </c>
      <c r="AW237" s="464">
        <v>7672.87475454176</v>
      </c>
      <c r="AX237" s="464">
        <v>8077.1628117867003</v>
      </c>
      <c r="AY237" s="464">
        <v>8500.1499935794</v>
      </c>
      <c r="AZ237" s="464">
        <v>8942.8218661414794</v>
      </c>
      <c r="BA237" s="464">
        <v>9406.2076941577307</v>
      </c>
      <c r="BB237" s="464">
        <v>9891.3824963393308</v>
      </c>
      <c r="BC237" s="464">
        <v>10399.4692654633</v>
      </c>
      <c r="BD237" s="464">
        <v>10931.6413389729</v>
      </c>
      <c r="BE237" s="464">
        <v>11489.124910700401</v>
      </c>
      <c r="BF237" s="464">
        <v>12073.2016779032</v>
      </c>
      <c r="BG237" s="464">
        <v>12685.211620698101</v>
      </c>
      <c r="BH237" s="464">
        <v>13326.555913287701</v>
      </c>
      <c r="BI237" s="464">
        <v>13326.555913287701</v>
      </c>
      <c r="DR237" s="541"/>
    </row>
    <row r="238" spans="1:122" s="464" customFormat="1" ht="14.5">
      <c r="A238" s="464" t="s">
        <v>184</v>
      </c>
      <c r="B238" s="464">
        <v>8.4964425453158707</v>
      </c>
      <c r="C238" s="464">
        <v>12.4060244629378</v>
      </c>
      <c r="D238" s="464">
        <v>20.647837042157501</v>
      </c>
      <c r="E238" s="464">
        <v>32.014194044567603</v>
      </c>
      <c r="F238" s="464">
        <v>47.217331224134703</v>
      </c>
      <c r="G238" s="464">
        <v>67.019944340338796</v>
      </c>
      <c r="H238" s="464">
        <v>92.257624428880305</v>
      </c>
      <c r="I238" s="464">
        <v>123.334064616547</v>
      </c>
      <c r="J238" s="464">
        <v>160.74463420663801</v>
      </c>
      <c r="K238" s="464">
        <v>202.920123725727</v>
      </c>
      <c r="L238" s="464">
        <v>251.50144853337801</v>
      </c>
      <c r="M238" s="464">
        <v>306.09966974853398</v>
      </c>
      <c r="N238" s="464">
        <v>373.85715147760101</v>
      </c>
      <c r="O238" s="464">
        <v>447.91947136291799</v>
      </c>
      <c r="P238" s="464">
        <v>528.448153955218</v>
      </c>
      <c r="Q238" s="464">
        <v>615.43678701039198</v>
      </c>
      <c r="R238" s="464">
        <v>708.76541467698303</v>
      </c>
      <c r="S238" s="464">
        <v>808.244477220249</v>
      </c>
      <c r="T238" s="464">
        <v>913.64967011199894</v>
      </c>
      <c r="U238" s="464">
        <v>1024.7494055448501</v>
      </c>
      <c r="V238" s="464">
        <v>1139.95083159046</v>
      </c>
      <c r="W238" s="464">
        <v>1259.33322532938</v>
      </c>
      <c r="X238" s="464">
        <v>1384.54883128607</v>
      </c>
      <c r="Y238" s="464">
        <v>1515.17383902765</v>
      </c>
      <c r="Z238" s="464">
        <v>1650.98584452727</v>
      </c>
      <c r="AA238" s="464">
        <v>1792.05512335763</v>
      </c>
      <c r="AB238" s="464">
        <v>1939.5309009938101</v>
      </c>
      <c r="AC238" s="464">
        <v>2099.24292899172</v>
      </c>
      <c r="AD238" s="464">
        <v>2269.3451340338702</v>
      </c>
      <c r="AE238" s="464">
        <v>2449.4558663453499</v>
      </c>
      <c r="AF238" s="464">
        <v>2642.3460551346002</v>
      </c>
      <c r="AG238" s="464">
        <v>2846.8214896415998</v>
      </c>
      <c r="AH238" s="464">
        <v>3058.5391339420798</v>
      </c>
      <c r="AI238" s="464">
        <v>3278.2398234860898</v>
      </c>
      <c r="AJ238" s="464">
        <v>3506.4567538803599</v>
      </c>
      <c r="AK238" s="464">
        <v>3743.6462945620401</v>
      </c>
      <c r="AL238" s="464">
        <v>3990.2569523053799</v>
      </c>
      <c r="AM238" s="464">
        <v>4246.7633180535404</v>
      </c>
      <c r="AN238" s="464">
        <v>4513.6812597798398</v>
      </c>
      <c r="AO238" s="464">
        <v>4791.5734825246</v>
      </c>
      <c r="AP238" s="464">
        <v>5081.0504775877398</v>
      </c>
      <c r="AQ238" s="464">
        <v>5382.7695547003004</v>
      </c>
      <c r="AR238" s="464">
        <v>5697.4333474144096</v>
      </c>
      <c r="AS238" s="464">
        <v>6025.7884658288804</v>
      </c>
      <c r="AT238" s="464">
        <v>6368.6245875643899</v>
      </c>
      <c r="AU238" s="464">
        <v>6726.7740805944304</v>
      </c>
      <c r="AV238" s="464">
        <v>7101.1121560779802</v>
      </c>
      <c r="AW238" s="464">
        <v>7492.5575082729101</v>
      </c>
      <c r="AX238" s="464">
        <v>7902.0733855378703</v>
      </c>
      <c r="AY238" s="464">
        <v>8330.6690369486205</v>
      </c>
      <c r="AZ238" s="464">
        <v>8779.4014854896704</v>
      </c>
      <c r="BA238" s="464">
        <v>9249.37758719251</v>
      </c>
      <c r="BB238" s="464">
        <v>9741.7563440656595</v>
      </c>
      <c r="BC238" s="464">
        <v>10257.751446361</v>
      </c>
      <c r="BD238" s="464">
        <v>10798.634026358999</v>
      </c>
      <c r="BE238" s="464">
        <v>11365.7356114182</v>
      </c>
      <c r="BF238" s="464">
        <v>11960.451268615399</v>
      </c>
      <c r="BG238" s="464">
        <v>12584.242937053599</v>
      </c>
      <c r="BH238" s="464">
        <v>13238.6429469698</v>
      </c>
      <c r="BI238" s="464">
        <v>13238.6429469698</v>
      </c>
      <c r="DR238" s="541"/>
    </row>
    <row r="239" spans="1:122" s="464" customFormat="1" ht="14.5">
      <c r="A239" s="464" t="s">
        <v>185</v>
      </c>
      <c r="B239" s="464">
        <v>4.2517250466567402</v>
      </c>
      <c r="C239" s="464">
        <v>17.036629979161201</v>
      </c>
      <c r="D239" s="464">
        <v>27.506348034934</v>
      </c>
      <c r="E239" s="464">
        <v>41.416244614423398</v>
      </c>
      <c r="F239" s="464">
        <v>59.274364481188996</v>
      </c>
      <c r="G239" s="464">
        <v>81.421139545207794</v>
      </c>
      <c r="H239" s="464">
        <v>108.845870337565</v>
      </c>
      <c r="I239" s="464">
        <v>141.55369564469899</v>
      </c>
      <c r="J239" s="464">
        <v>179.87552063014999</v>
      </c>
      <c r="K239" s="464">
        <v>220.82794962231301</v>
      </c>
      <c r="L239" s="464">
        <v>264.50838022233597</v>
      </c>
      <c r="M239" s="464">
        <v>321.59249012538402</v>
      </c>
      <c r="N239" s="464">
        <v>376.727724089253</v>
      </c>
      <c r="O239" s="464">
        <v>435.74436817940801</v>
      </c>
      <c r="P239" s="464">
        <v>497.71564776229599</v>
      </c>
      <c r="Q239" s="464">
        <v>561.74939822717795</v>
      </c>
      <c r="R239" s="464">
        <v>626.96883846829201</v>
      </c>
      <c r="S239" s="464">
        <v>692.522626692411</v>
      </c>
      <c r="T239" s="464">
        <v>757.59621882307897</v>
      </c>
      <c r="U239" s="464">
        <v>821.42302054250104</v>
      </c>
      <c r="V239" s="464">
        <v>882.25996346322802</v>
      </c>
      <c r="W239" s="464">
        <v>939.65803899067805</v>
      </c>
      <c r="X239" s="464">
        <v>994.278547328478</v>
      </c>
      <c r="Y239" s="464">
        <v>1045.3625798804201</v>
      </c>
      <c r="Z239" s="464">
        <v>1092.32157534518</v>
      </c>
      <c r="AA239" s="464">
        <v>1134.8337513991701</v>
      </c>
      <c r="AB239" s="464">
        <v>1173.22591801046</v>
      </c>
      <c r="AC239" s="464">
        <v>1212.34674848841</v>
      </c>
      <c r="AD239" s="464">
        <v>1250.3777993231499</v>
      </c>
      <c r="AE239" s="464">
        <v>1286.9276247042601</v>
      </c>
      <c r="AF239" s="464">
        <v>1323.65918951084</v>
      </c>
      <c r="AG239" s="464">
        <v>1359.9555630443599</v>
      </c>
      <c r="AH239" s="464">
        <v>1393.33148974098</v>
      </c>
      <c r="AI239" s="464">
        <v>1423.9194719540201</v>
      </c>
      <c r="AJ239" s="464">
        <v>1451.8265173964301</v>
      </c>
      <c r="AK239" s="464">
        <v>1477.0788185997201</v>
      </c>
      <c r="AL239" s="464">
        <v>1499.6669449196199</v>
      </c>
      <c r="AM239" s="464">
        <v>1519.5700297127501</v>
      </c>
      <c r="AN239" s="464">
        <v>1536.76679363381</v>
      </c>
      <c r="AO239" s="464">
        <v>1551.24032816715</v>
      </c>
      <c r="AP239" s="464">
        <v>1562.98023455564</v>
      </c>
      <c r="AQ239" s="464">
        <v>1571.9838698107201</v>
      </c>
      <c r="AR239" s="464">
        <v>1578.2575149463401</v>
      </c>
      <c r="AS239" s="464">
        <v>1581.81782098197</v>
      </c>
      <c r="AT239" s="464">
        <v>1582.69367107164</v>
      </c>
      <c r="AU239" s="464">
        <v>1580.92849925872</v>
      </c>
      <c r="AV239" s="464">
        <v>1576.5830648065501</v>
      </c>
      <c r="AW239" s="464">
        <v>1569.7386646126499</v>
      </c>
      <c r="AX239" s="464">
        <v>1560.5007603649001</v>
      </c>
      <c r="AY239" s="464">
        <v>1549.0029961180201</v>
      </c>
      <c r="AZ239" s="464">
        <v>1535.41158495883</v>
      </c>
      <c r="BA239" s="464">
        <v>1519.9300524709399</v>
      </c>
      <c r="BB239" s="464">
        <v>1502.8043441654099</v>
      </c>
      <c r="BC239" s="464">
        <v>1484.32834046486</v>
      </c>
      <c r="BD239" s="464">
        <v>1464.8498852486</v>
      </c>
      <c r="BE239" s="464">
        <v>1444.7775344777001</v>
      </c>
      <c r="BF239" s="464">
        <v>1424.5883861219399</v>
      </c>
      <c r="BG239" s="464">
        <v>1404.83758315457</v>
      </c>
      <c r="BH239" s="464">
        <v>1386.17041756856</v>
      </c>
      <c r="BI239" s="464">
        <v>1386.17041756856</v>
      </c>
      <c r="DR239" s="541"/>
    </row>
    <row r="240" spans="1:122" s="464" customFormat="1" ht="14.5">
      <c r="A240" s="464" t="s">
        <v>186</v>
      </c>
      <c r="B240" s="464">
        <v>1.95766204772768</v>
      </c>
      <c r="C240" s="464">
        <v>4.36140557734812</v>
      </c>
      <c r="D240" s="464">
        <v>7.8713620477659001</v>
      </c>
      <c r="E240" s="464">
        <v>13.086848102608499</v>
      </c>
      <c r="F240" s="464">
        <v>20.663369080635601</v>
      </c>
      <c r="G240" s="464">
        <v>31.00621733813</v>
      </c>
      <c r="H240" s="464">
        <v>44.505083376557302</v>
      </c>
      <c r="I240" s="464">
        <v>61.744048465906403</v>
      </c>
      <c r="J240" s="464">
        <v>83.156240708522901</v>
      </c>
      <c r="K240" s="464">
        <v>109.12517417701299</v>
      </c>
      <c r="L240" s="464">
        <v>139.93628037811899</v>
      </c>
      <c r="M240" s="464">
        <v>175.524084356271</v>
      </c>
      <c r="N240" s="464">
        <v>217.65223700571701</v>
      </c>
      <c r="O240" s="464">
        <v>264.77944982489902</v>
      </c>
      <c r="P240" s="464">
        <v>316.858828328333</v>
      </c>
      <c r="Q240" s="464">
        <v>373.74235777367602</v>
      </c>
      <c r="R240" s="464">
        <v>435.20334418595201</v>
      </c>
      <c r="S240" s="464">
        <v>500.95789517212899</v>
      </c>
      <c r="T240" s="464">
        <v>570.68475844981003</v>
      </c>
      <c r="U240" s="464">
        <v>644.04324020294803</v>
      </c>
      <c r="V240" s="464">
        <v>718.06732299663599</v>
      </c>
      <c r="W240" s="464">
        <v>792.91629939320399</v>
      </c>
      <c r="X240" s="464">
        <v>871.71147130937698</v>
      </c>
      <c r="Y240" s="464">
        <v>953.55742323712695</v>
      </c>
      <c r="Z240" s="464">
        <v>1037.8418724437399</v>
      </c>
      <c r="AA240" s="464">
        <v>1124.3046265119499</v>
      </c>
      <c r="AB240" s="464">
        <v>1213.68825368389</v>
      </c>
      <c r="AC240" s="464">
        <v>1311.88320797183</v>
      </c>
      <c r="AD240" s="464">
        <v>1416.6558316764199</v>
      </c>
      <c r="AE240" s="464">
        <v>1527.3507941130799</v>
      </c>
      <c r="AF240" s="464">
        <v>1645.1396558582801</v>
      </c>
      <c r="AG240" s="464">
        <v>1768.91792294845</v>
      </c>
      <c r="AH240" s="464">
        <v>1895.77633703436</v>
      </c>
      <c r="AI240" s="464">
        <v>2025.77095305175</v>
      </c>
      <c r="AJ240" s="464">
        <v>2158.88074823634</v>
      </c>
      <c r="AK240" s="464">
        <v>2295.06638840701</v>
      </c>
      <c r="AL240" s="464">
        <v>2434.3036122538902</v>
      </c>
      <c r="AM240" s="464">
        <v>2576.5958270547399</v>
      </c>
      <c r="AN240" s="464">
        <v>2721.9761167410402</v>
      </c>
      <c r="AO240" s="464">
        <v>2870.5043234037798</v>
      </c>
      <c r="AP240" s="464">
        <v>3022.2622277393202</v>
      </c>
      <c r="AQ240" s="464">
        <v>3177.3483649197401</v>
      </c>
      <c r="AR240" s="464">
        <v>3335.87319068631</v>
      </c>
      <c r="AS240" s="464">
        <v>3497.9548739013699</v>
      </c>
      <c r="AT240" s="464">
        <v>3663.7157691633702</v>
      </c>
      <c r="AU240" s="464">
        <v>3833.2795192315898</v>
      </c>
      <c r="AV240" s="464">
        <v>4006.7686963415499</v>
      </c>
      <c r="AW240" s="464">
        <v>4184.3028828483903</v>
      </c>
      <c r="AX240" s="464">
        <v>4365.9970979482296</v>
      </c>
      <c r="AY240" s="464">
        <v>4551.9604894615704</v>
      </c>
      <c r="AZ240" s="464">
        <v>4742.2952232524804</v>
      </c>
      <c r="BA240" s="464">
        <v>4937.0955156730997</v>
      </c>
      <c r="BB240" s="464">
        <v>5136.4467656157703</v>
      </c>
      <c r="BC240" s="464">
        <v>5340.4247521235102</v>
      </c>
      <c r="BD240" s="464">
        <v>5549.094871151</v>
      </c>
      <c r="BE240" s="464">
        <v>5762.5113912032803</v>
      </c>
      <c r="BF240" s="464">
        <v>5980.7167124564503</v>
      </c>
      <c r="BG240" s="464">
        <v>6203.7406178232504</v>
      </c>
      <c r="BH240" s="464">
        <v>6431.5995074746197</v>
      </c>
      <c r="BI240" s="464">
        <v>6431.5995074746197</v>
      </c>
      <c r="DR240" s="541"/>
    </row>
    <row r="241" spans="1:122" s="464" customFormat="1" ht="14.5">
      <c r="A241" s="464" t="s">
        <v>187</v>
      </c>
      <c r="B241" s="464">
        <v>15.5990470409859</v>
      </c>
      <c r="C241" s="464">
        <v>25.312222262708101</v>
      </c>
      <c r="D241" s="464">
        <v>38.3728198946351</v>
      </c>
      <c r="E241" s="464">
        <v>54.728716792062599</v>
      </c>
      <c r="F241" s="464">
        <v>75.308899995958996</v>
      </c>
      <c r="G241" s="464">
        <v>99.673234197596301</v>
      </c>
      <c r="H241" s="464">
        <v>127.825502991999</v>
      </c>
      <c r="I241" s="464">
        <v>160.23567793609101</v>
      </c>
      <c r="J241" s="464">
        <v>196.98110363653501</v>
      </c>
      <c r="K241" s="464">
        <v>241.25457697560901</v>
      </c>
      <c r="L241" s="464">
        <v>291.98174017265001</v>
      </c>
      <c r="M241" s="464">
        <v>337.84735030719497</v>
      </c>
      <c r="N241" s="464">
        <v>398.00411563831602</v>
      </c>
      <c r="O241" s="464">
        <v>460.411990808491</v>
      </c>
      <c r="P241" s="464">
        <v>525.43980383102905</v>
      </c>
      <c r="Q241" s="464">
        <v>593.21420122810105</v>
      </c>
      <c r="R241" s="464">
        <v>663.71855662245696</v>
      </c>
      <c r="S241" s="464">
        <v>736.85691492963701</v>
      </c>
      <c r="T241" s="464">
        <v>812.49715238976205</v>
      </c>
      <c r="U241" s="464">
        <v>890.50002891893098</v>
      </c>
      <c r="V241" s="464">
        <v>967.44598096250195</v>
      </c>
      <c r="W241" s="464">
        <v>1044.0354895364601</v>
      </c>
      <c r="X241" s="464">
        <v>1124.4519547748801</v>
      </c>
      <c r="Y241" s="464">
        <v>1207.8446564352901</v>
      </c>
      <c r="Z241" s="464">
        <v>1293.74961412677</v>
      </c>
      <c r="AA241" s="464">
        <v>1382.12395237429</v>
      </c>
      <c r="AB241" s="464">
        <v>1473.52176351301</v>
      </c>
      <c r="AC241" s="464">
        <v>1575.53796952485</v>
      </c>
      <c r="AD241" s="464">
        <v>1685.16279102723</v>
      </c>
      <c r="AE241" s="464">
        <v>1801.80296524502</v>
      </c>
      <c r="AF241" s="464">
        <v>1926.8950870613701</v>
      </c>
      <c r="AG241" s="464">
        <v>2059.4133365062798</v>
      </c>
      <c r="AH241" s="464">
        <v>2196.4303239507999</v>
      </c>
      <c r="AI241" s="464">
        <v>2338.2309869932801</v>
      </c>
      <c r="AJ241" s="464">
        <v>2485.0130702504998</v>
      </c>
      <c r="AK241" s="464">
        <v>2636.9519623182</v>
      </c>
      <c r="AL241" s="464">
        <v>2794.2385710697199</v>
      </c>
      <c r="AM241" s="464">
        <v>2957.0948290644101</v>
      </c>
      <c r="AN241" s="464">
        <v>3125.7779453492099</v>
      </c>
      <c r="AO241" s="464">
        <v>3300.5794562224801</v>
      </c>
      <c r="AP241" s="464">
        <v>3481.8222531128399</v>
      </c>
      <c r="AQ241" s="464">
        <v>3669.8571770219201</v>
      </c>
      <c r="AR241" s="464">
        <v>3865.0599105449101</v>
      </c>
      <c r="AS241" s="464">
        <v>4067.8284495852599</v>
      </c>
      <c r="AT241" s="464">
        <v>4278.5812136456398</v>
      </c>
      <c r="AU241" s="464">
        <v>4497.7557517422401</v>
      </c>
      <c r="AV241" s="464">
        <v>4725.80796229522</v>
      </c>
      <c r="AW241" s="464">
        <v>4963.21173785685</v>
      </c>
      <c r="AX241" s="464">
        <v>5210.4589521676698</v>
      </c>
      <c r="AY241" s="464">
        <v>5468.0597189555501</v>
      </c>
      <c r="AZ241" s="464">
        <v>5736.5428647823301</v>
      </c>
      <c r="BA241" s="464">
        <v>6016.4565701567399</v>
      </c>
      <c r="BB241" s="464">
        <v>6308.3691433549902</v>
      </c>
      <c r="BC241" s="464">
        <v>6612.8698997989704</v>
      </c>
      <c r="BD241" s="464">
        <v>6930.5701265811804</v>
      </c>
      <c r="BE241" s="464">
        <v>7262.1041170325198</v>
      </c>
      <c r="BF241" s="464">
        <v>7608.1302643594499</v>
      </c>
      <c r="BG241" s="464">
        <v>7969.3322065593902</v>
      </c>
      <c r="BH241" s="464">
        <v>8346.4200172600704</v>
      </c>
      <c r="BI241" s="464">
        <v>8346.4200172600704</v>
      </c>
      <c r="DR241" s="541"/>
    </row>
    <row r="242" spans="1:122" s="464" customFormat="1" ht="14.5">
      <c r="A242" s="464" t="s">
        <v>188</v>
      </c>
      <c r="B242" s="464">
        <v>1.2996994918834299</v>
      </c>
      <c r="C242" s="464">
        <v>2.4089207898053</v>
      </c>
      <c r="D242" s="464">
        <v>4.4421695262226102</v>
      </c>
      <c r="E242" s="464">
        <v>7.5634494806651196</v>
      </c>
      <c r="F242" s="464">
        <v>12.350332386780099</v>
      </c>
      <c r="G242" s="464">
        <v>19.024268064497001</v>
      </c>
      <c r="H242" s="464">
        <v>27.627889215253902</v>
      </c>
      <c r="I242" s="464">
        <v>38.713982225003697</v>
      </c>
      <c r="J242" s="464">
        <v>52.578950145468298</v>
      </c>
      <c r="K242" s="464">
        <v>70.615256306548105</v>
      </c>
      <c r="L242" s="464">
        <v>92.285965314496906</v>
      </c>
      <c r="M242" s="464">
        <v>116.92353177398201</v>
      </c>
      <c r="N242" s="464">
        <v>144.49594557703901</v>
      </c>
      <c r="O242" s="464">
        <v>175.36635755403199</v>
      </c>
      <c r="P242" s="464">
        <v>209.34628567349799</v>
      </c>
      <c r="Q242" s="464">
        <v>246.18711328989701</v>
      </c>
      <c r="R242" s="464">
        <v>285.59445265452803</v>
      </c>
      <c r="S242" s="464">
        <v>327.24383299967599</v>
      </c>
      <c r="T242" s="464">
        <v>370.795938064312</v>
      </c>
      <c r="U242" s="464">
        <v>415.910797918127</v>
      </c>
      <c r="V242" s="464">
        <v>460.530077075657</v>
      </c>
      <c r="W242" s="464">
        <v>504.64463275240001</v>
      </c>
      <c r="X242" s="464">
        <v>547.71180279918406</v>
      </c>
      <c r="Y242" s="464">
        <v>592.29258549323197</v>
      </c>
      <c r="Z242" s="464">
        <v>637.60807850254196</v>
      </c>
      <c r="AA242" s="464">
        <v>683.26109669917798</v>
      </c>
      <c r="AB242" s="464">
        <v>730.139617517533</v>
      </c>
      <c r="AC242" s="464">
        <v>781.39436912023098</v>
      </c>
      <c r="AD242" s="464">
        <v>835.99395821703899</v>
      </c>
      <c r="AE242" s="464">
        <v>893.45866141942702</v>
      </c>
      <c r="AF242" s="464">
        <v>954.37866902893495</v>
      </c>
      <c r="AG242" s="464">
        <v>1018.07131804025</v>
      </c>
      <c r="AH242" s="464">
        <v>1082.8210110500199</v>
      </c>
      <c r="AI242" s="464">
        <v>1148.5778930711499</v>
      </c>
      <c r="AJ242" s="464">
        <v>1215.2814661366899</v>
      </c>
      <c r="AK242" s="464">
        <v>1282.87055934315</v>
      </c>
      <c r="AL242" s="464">
        <v>1351.3006844905201</v>
      </c>
      <c r="AM242" s="464">
        <v>1420.5493705752799</v>
      </c>
      <c r="AN242" s="464">
        <v>1490.6155351161101</v>
      </c>
      <c r="AO242" s="464">
        <v>1561.5163539979501</v>
      </c>
      <c r="AP242" s="464">
        <v>1633.2833976934801</v>
      </c>
      <c r="AQ242" s="464">
        <v>1705.9588735919699</v>
      </c>
      <c r="AR242" s="464">
        <v>1779.59232240655</v>
      </c>
      <c r="AS242" s="464">
        <v>1854.2378674209999</v>
      </c>
      <c r="AT242" s="464">
        <v>1929.9519978523899</v>
      </c>
      <c r="AU242" s="464">
        <v>2006.79181943357</v>
      </c>
      <c r="AV242" s="464">
        <v>2084.81369198838</v>
      </c>
      <c r="AW242" s="464">
        <v>2164.0721767078699</v>
      </c>
      <c r="AX242" s="464">
        <v>2244.6192253577401</v>
      </c>
      <c r="AY242" s="464">
        <v>2326.5035549367899</v>
      </c>
      <c r="AZ242" s="464">
        <v>2409.7701621452302</v>
      </c>
      <c r="BA242" s="464">
        <v>2494.4599415276898</v>
      </c>
      <c r="BB242" s="464">
        <v>2580.6093791058402</v>
      </c>
      <c r="BC242" s="464">
        <v>2668.2502997832298</v>
      </c>
      <c r="BD242" s="464">
        <v>2757.40965198395</v>
      </c>
      <c r="BE242" s="464">
        <v>2848.1093170924601</v>
      </c>
      <c r="BF242" s="464">
        <v>2940.3659345044698</v>
      </c>
      <c r="BG242" s="464">
        <v>3034.19073565484</v>
      </c>
      <c r="BH242" s="464">
        <v>3129.5893824104501</v>
      </c>
      <c r="BI242" s="464">
        <v>3129.5893824104501</v>
      </c>
      <c r="DR242" s="541"/>
    </row>
    <row r="243" spans="1:122" s="464" customFormat="1" ht="14.5">
      <c r="A243" s="464" t="s">
        <v>189</v>
      </c>
      <c r="B243" s="464">
        <v>15.6784875696885</v>
      </c>
      <c r="C243" s="464">
        <v>25.975368031985798</v>
      </c>
      <c r="D243" s="464">
        <v>41.119139228993099</v>
      </c>
      <c r="E243" s="464">
        <v>61.272278561613803</v>
      </c>
      <c r="F243" s="464">
        <v>87.211799303039498</v>
      </c>
      <c r="G243" s="464">
        <v>119.30357124691</v>
      </c>
      <c r="H243" s="464">
        <v>158.367318492783</v>
      </c>
      <c r="I243" s="464">
        <v>204.88926557942</v>
      </c>
      <c r="J243" s="464">
        <v>259.25101043755899</v>
      </c>
      <c r="K243" s="464">
        <v>321.55431725908397</v>
      </c>
      <c r="L243" s="464">
        <v>393.200631635283</v>
      </c>
      <c r="M243" s="464">
        <v>466.02861079170998</v>
      </c>
      <c r="N243" s="464">
        <v>559.81670310576396</v>
      </c>
      <c r="O243" s="464">
        <v>659.80663371473804</v>
      </c>
      <c r="P243" s="464">
        <v>766.41599130646705</v>
      </c>
      <c r="Q243" s="464">
        <v>879.76850258479396</v>
      </c>
      <c r="R243" s="464">
        <v>999.80009033647104</v>
      </c>
      <c r="S243" s="464">
        <v>1126.33668187372</v>
      </c>
      <c r="T243" s="464">
        <v>1259.1502882582299</v>
      </c>
      <c r="U243" s="464">
        <v>1397.99925299861</v>
      </c>
      <c r="V243" s="464">
        <v>1538.0363337746601</v>
      </c>
      <c r="W243" s="464">
        <v>1680.1064068175101</v>
      </c>
      <c r="X243" s="464">
        <v>1830.11806897663</v>
      </c>
      <c r="Y243" s="464">
        <v>1986.87438021245</v>
      </c>
      <c r="Z243" s="464">
        <v>2149.7143004506802</v>
      </c>
      <c r="AA243" s="464">
        <v>2318.5400167719199</v>
      </c>
      <c r="AB243" s="464">
        <v>2493.68100106462</v>
      </c>
      <c r="AC243" s="464">
        <v>2685.44441909839</v>
      </c>
      <c r="AD243" s="464">
        <v>2889.7706125314298</v>
      </c>
      <c r="AE243" s="464">
        <v>3105.9930126865402</v>
      </c>
      <c r="AF243" s="464">
        <v>3337.9518069117898</v>
      </c>
      <c r="AG243" s="464">
        <v>3583.8760762967299</v>
      </c>
      <c r="AH243" s="464">
        <v>3837.59644611876</v>
      </c>
      <c r="AI243" s="464">
        <v>4100.0970063148197</v>
      </c>
      <c r="AJ243" s="464">
        <v>4372.0459531378701</v>
      </c>
      <c r="AK243" s="464">
        <v>4653.9785558350104</v>
      </c>
      <c r="AL243" s="464">
        <v>4946.3960259267596</v>
      </c>
      <c r="AM243" s="464">
        <v>5249.8144055800703</v>
      </c>
      <c r="AN243" s="464">
        <v>5564.7866690951796</v>
      </c>
      <c r="AO243" s="464">
        <v>5891.9110079773</v>
      </c>
      <c r="AP243" s="464">
        <v>6231.8324211791096</v>
      </c>
      <c r="AQ243" s="464">
        <v>6585.2414220192004</v>
      </c>
      <c r="AR243" s="464">
        <v>6952.8718262086704</v>
      </c>
      <c r="AS243" s="464">
        <v>7335.4985740160901</v>
      </c>
      <c r="AT243" s="464">
        <v>7733.9360000013203</v>
      </c>
      <c r="AU243" s="464">
        <v>8149.0366865849401</v>
      </c>
      <c r="AV243" s="464">
        <v>8581.6909037555306</v>
      </c>
      <c r="AW243" s="464">
        <v>9032.8265793858009</v>
      </c>
      <c r="AX243" s="464">
        <v>9503.4097257809808</v>
      </c>
      <c r="AY243" s="464">
        <v>9994.4452480346408</v>
      </c>
      <c r="AZ243" s="464">
        <v>10506.978067828901</v>
      </c>
      <c r="BA243" s="464">
        <v>11042.0945070339</v>
      </c>
      <c r="BB243" s="464">
        <v>11600.923886213601</v>
      </c>
      <c r="BC243" s="464">
        <v>12184.640302800701</v>
      </c>
      <c r="BD243" s="464">
        <v>12794.4645618911</v>
      </c>
      <c r="BE243" s="464">
        <v>13431.6662393199</v>
      </c>
      <c r="BF243" s="464">
        <v>14097.5658620632</v>
      </c>
      <c r="BG243" s="464">
        <v>14793.537195265901</v>
      </c>
      <c r="BH243" s="464">
        <v>15521.009628522601</v>
      </c>
      <c r="BI243" s="464">
        <v>15521.009628522601</v>
      </c>
      <c r="DR243" s="541"/>
    </row>
    <row r="244" spans="1:122" s="464" customFormat="1" ht="14.5">
      <c r="A244" s="464" t="s">
        <v>190</v>
      </c>
      <c r="B244" s="464">
        <v>118.743952155375</v>
      </c>
      <c r="C244" s="464">
        <v>157.27475529077901</v>
      </c>
      <c r="D244" s="464">
        <v>214.61660202186499</v>
      </c>
      <c r="E244" s="464">
        <v>279.52219895485098</v>
      </c>
      <c r="F244" s="464">
        <v>352.131067673703</v>
      </c>
      <c r="G244" s="464">
        <v>433.27394518252999</v>
      </c>
      <c r="H244" s="464">
        <v>522.02710945586398</v>
      </c>
      <c r="I244" s="464">
        <v>618.62730213975499</v>
      </c>
      <c r="J244" s="464">
        <v>723.09622758227499</v>
      </c>
      <c r="K244" s="464">
        <v>827.12442313908298</v>
      </c>
      <c r="L244" s="464">
        <v>937.93752098509594</v>
      </c>
      <c r="M244" s="464">
        <v>1045.5207259200899</v>
      </c>
      <c r="N244" s="464">
        <v>1188.3732986643899</v>
      </c>
      <c r="O244" s="464">
        <v>1329.42110096433</v>
      </c>
      <c r="P244" s="464">
        <v>1470.5971673904201</v>
      </c>
      <c r="Q244" s="464">
        <v>1612.7997095543601</v>
      </c>
      <c r="R244" s="464">
        <v>1756.3541533001201</v>
      </c>
      <c r="S244" s="464">
        <v>1901.26409619117</v>
      </c>
      <c r="T244" s="464">
        <v>2047.36521718014</v>
      </c>
      <c r="U244" s="464">
        <v>2194.4191621649502</v>
      </c>
      <c r="V244" s="464">
        <v>2341.73192642494</v>
      </c>
      <c r="W244" s="464">
        <v>2489.1426736274998</v>
      </c>
      <c r="X244" s="464">
        <v>2636.9375709128799</v>
      </c>
      <c r="Y244" s="464">
        <v>2784.8132393525698</v>
      </c>
      <c r="Z244" s="464">
        <v>2932.6054548018001</v>
      </c>
      <c r="AA244" s="464">
        <v>3080.6062911712702</v>
      </c>
      <c r="AB244" s="464">
        <v>3230.34581025736</v>
      </c>
      <c r="AC244" s="464">
        <v>3396.1756898642302</v>
      </c>
      <c r="AD244" s="464">
        <v>3572.3872754735098</v>
      </c>
      <c r="AE244" s="464">
        <v>3757.6841151563999</v>
      </c>
      <c r="AF244" s="464">
        <v>3956.20569091063</v>
      </c>
      <c r="AG244" s="464">
        <v>4165.5337112175703</v>
      </c>
      <c r="AH244" s="464">
        <v>4378.2541913810501</v>
      </c>
      <c r="AI244" s="464">
        <v>4595.0796516218797</v>
      </c>
      <c r="AJ244" s="464">
        <v>4816.4391412876103</v>
      </c>
      <c r="AK244" s="464">
        <v>5042.5792972261297</v>
      </c>
      <c r="AL244" s="464">
        <v>5273.68200863537</v>
      </c>
      <c r="AM244" s="464">
        <v>5509.9191359716497</v>
      </c>
      <c r="AN244" s="464">
        <v>5751.4744306115499</v>
      </c>
      <c r="AO244" s="464">
        <v>5998.5495841823104</v>
      </c>
      <c r="AP244" s="464">
        <v>6251.3632040490102</v>
      </c>
      <c r="AQ244" s="464">
        <v>6510.1471227910597</v>
      </c>
      <c r="AR244" s="464">
        <v>6775.1421317329296</v>
      </c>
      <c r="AS244" s="464">
        <v>7046.5940367980702</v>
      </c>
      <c r="AT244" s="464">
        <v>7324.7503456589902</v>
      </c>
      <c r="AU244" s="464">
        <v>7609.85762142979</v>
      </c>
      <c r="AV244" s="464">
        <v>7902.1594248884703</v>
      </c>
      <c r="AW244" s="464">
        <v>8201.8947320720999</v>
      </c>
      <c r="AX244" s="464">
        <v>8509.2967143588794</v>
      </c>
      <c r="AY244" s="464">
        <v>8824.5917824053595</v>
      </c>
      <c r="AZ244" s="464">
        <v>9147.9988133035404</v>
      </c>
      <c r="BA244" s="464">
        <v>9479.7284975525799</v>
      </c>
      <c r="BB244" s="464">
        <v>9819.9827572297909</v>
      </c>
      <c r="BC244" s="464">
        <v>10168.954198747801</v>
      </c>
      <c r="BD244" s="464">
        <v>10526.825573013</v>
      </c>
      <c r="BE244" s="464">
        <v>10893.769223064301</v>
      </c>
      <c r="BF244" s="464">
        <v>11269.946504802199</v>
      </c>
      <c r="BG244" s="464">
        <v>11655.507170599099</v>
      </c>
      <c r="BH244" s="464">
        <v>12050.588708744001</v>
      </c>
      <c r="BI244" s="464">
        <v>12050.588708744001</v>
      </c>
      <c r="DR244" s="541"/>
    </row>
    <row r="245" spans="1:122" s="464" customFormat="1" ht="14.5">
      <c r="A245" s="464" t="s">
        <v>191</v>
      </c>
      <c r="B245" s="464">
        <v>3.0776728258783002</v>
      </c>
      <c r="C245" s="464">
        <v>4.6319428884266998</v>
      </c>
      <c r="D245" s="464">
        <v>8.5040669563980504</v>
      </c>
      <c r="E245" s="464">
        <v>14.455947327239199</v>
      </c>
      <c r="F245" s="464">
        <v>23.309320929744601</v>
      </c>
      <c r="G245" s="464">
        <v>35.617520413623403</v>
      </c>
      <c r="H245" s="464">
        <v>51.893575759582198</v>
      </c>
      <c r="I245" s="464">
        <v>72.970852564968197</v>
      </c>
      <c r="J245" s="464">
        <v>99.473204633903407</v>
      </c>
      <c r="K245" s="464">
        <v>132.52929605547999</v>
      </c>
      <c r="L245" s="464">
        <v>171.52136082055301</v>
      </c>
      <c r="M245" s="464">
        <v>220.97137815876701</v>
      </c>
      <c r="N245" s="464">
        <v>273.09477668659298</v>
      </c>
      <c r="O245" s="464">
        <v>332.29564883080502</v>
      </c>
      <c r="P245" s="464">
        <v>398.15743428812601</v>
      </c>
      <c r="Q245" s="464">
        <v>470.12875008875699</v>
      </c>
      <c r="R245" s="464">
        <v>547.52815271262796</v>
      </c>
      <c r="S245" s="464">
        <v>629.55603186236897</v>
      </c>
      <c r="T245" s="464">
        <v>715.31027948479903</v>
      </c>
      <c r="U245" s="464">
        <v>803.80447458625099</v>
      </c>
      <c r="V245" s="464">
        <v>890.91406183212405</v>
      </c>
      <c r="W245" s="464">
        <v>976.11740540698099</v>
      </c>
      <c r="X245" s="464">
        <v>1062.2355373426799</v>
      </c>
      <c r="Y245" s="464">
        <v>1147.38656156412</v>
      </c>
      <c r="Z245" s="464">
        <v>1229.96526796538</v>
      </c>
      <c r="AA245" s="464">
        <v>1308.74464181914</v>
      </c>
      <c r="AB245" s="464">
        <v>1382.85802748635</v>
      </c>
      <c r="AC245" s="464">
        <v>1459.91148912057</v>
      </c>
      <c r="AD245" s="464">
        <v>1535.7530561799699</v>
      </c>
      <c r="AE245" s="464">
        <v>1609.0864562961799</v>
      </c>
      <c r="AF245" s="464">
        <v>1680.5796744470599</v>
      </c>
      <c r="AG245" s="464">
        <v>1748.7439141013001</v>
      </c>
      <c r="AH245" s="464">
        <v>1810.50511420614</v>
      </c>
      <c r="AI245" s="464">
        <v>1865.58651266587</v>
      </c>
      <c r="AJ245" s="464">
        <v>1913.69836621013</v>
      </c>
      <c r="AK245" s="464">
        <v>1954.54145003095</v>
      </c>
      <c r="AL245" s="464">
        <v>1987.84032429682</v>
      </c>
      <c r="AM245" s="464">
        <v>2013.3569897408399</v>
      </c>
      <c r="AN245" s="464">
        <v>2030.8952781063099</v>
      </c>
      <c r="AO245" s="464">
        <v>2040.30212312566</v>
      </c>
      <c r="AP245" s="464">
        <v>2041.4688145191899</v>
      </c>
      <c r="AQ245" s="464">
        <v>2034.3337333050999</v>
      </c>
      <c r="AR245" s="464">
        <v>2018.88729075026</v>
      </c>
      <c r="AS245" s="464">
        <v>1995.1794697124301</v>
      </c>
      <c r="AT245" s="464">
        <v>1963.33027569861</v>
      </c>
      <c r="AU245" s="464">
        <v>1923.5434139522499</v>
      </c>
      <c r="AV245" s="464">
        <v>1876.1235331471901</v>
      </c>
      <c r="AW245" s="464">
        <v>1821.4973528093301</v>
      </c>
      <c r="AX245" s="464">
        <v>1760.23886855469</v>
      </c>
      <c r="AY245" s="464">
        <v>1693.09856836725</v>
      </c>
      <c r="AZ245" s="464">
        <v>1621.03618931561</v>
      </c>
      <c r="BA245" s="464">
        <v>1545.25606879271</v>
      </c>
      <c r="BB245" s="464">
        <v>1467.2438212750601</v>
      </c>
      <c r="BC245" s="464">
        <v>1388.8033903594501</v>
      </c>
      <c r="BD245" s="464">
        <v>1312.0953914588799</v>
      </c>
      <c r="BE245" s="464">
        <v>1239.6825672586699</v>
      </c>
      <c r="BF245" s="464">
        <v>1174.5984066035001</v>
      </c>
      <c r="BG245" s="464">
        <v>1120.4738971461099</v>
      </c>
      <c r="BH245" s="464">
        <v>1081.7901689548901</v>
      </c>
      <c r="BI245" s="464">
        <v>1081.7901689548901</v>
      </c>
      <c r="DR245" s="541"/>
    </row>
    <row r="246" spans="1:122" s="462" customFormat="1" ht="14.5">
      <c r="DR246" s="537"/>
    </row>
    <row r="247" spans="1:122" s="462" customFormat="1" ht="14.5">
      <c r="A247" s="462" t="s">
        <v>472</v>
      </c>
      <c r="DR247" s="537"/>
    </row>
    <row r="248" spans="1:122" s="462" customFormat="1" ht="14.5">
      <c r="A248" s="462" t="s">
        <v>180</v>
      </c>
      <c r="B248" s="462">
        <f>+B234/B$234</f>
        <v>1</v>
      </c>
      <c r="C248" s="462">
        <f>+C234/C$234</f>
        <v>1</v>
      </c>
      <c r="D248" s="462">
        <f>+D234/D$234</f>
        <v>1</v>
      </c>
      <c r="E248" s="462">
        <f>+E234/E$234</f>
        <v>1</v>
      </c>
      <c r="F248" s="462">
        <f t="shared" ref="F248:BI248" si="75">+F234/F$234</f>
        <v>1</v>
      </c>
      <c r="G248" s="462">
        <f t="shared" si="75"/>
        <v>1</v>
      </c>
      <c r="H248" s="462">
        <f t="shared" si="75"/>
        <v>1</v>
      </c>
      <c r="I248" s="462">
        <f t="shared" si="75"/>
        <v>1</v>
      </c>
      <c r="J248" s="462">
        <f t="shared" si="75"/>
        <v>1</v>
      </c>
      <c r="K248" s="462">
        <f t="shared" si="75"/>
        <v>1</v>
      </c>
      <c r="L248" s="462">
        <f t="shared" si="75"/>
        <v>1</v>
      </c>
      <c r="M248" s="462">
        <f t="shared" si="75"/>
        <v>1</v>
      </c>
      <c r="N248" s="462">
        <f t="shared" si="75"/>
        <v>1</v>
      </c>
      <c r="O248" s="462">
        <f t="shared" si="75"/>
        <v>1</v>
      </c>
      <c r="P248" s="462">
        <f t="shared" si="75"/>
        <v>1</v>
      </c>
      <c r="Q248" s="462">
        <f t="shared" si="75"/>
        <v>1</v>
      </c>
      <c r="R248" s="462">
        <f t="shared" si="75"/>
        <v>1</v>
      </c>
      <c r="S248" s="462">
        <f t="shared" si="75"/>
        <v>1</v>
      </c>
      <c r="T248" s="462">
        <f t="shared" si="75"/>
        <v>1</v>
      </c>
      <c r="U248" s="462">
        <f t="shared" si="75"/>
        <v>1</v>
      </c>
      <c r="V248" s="462">
        <f t="shared" si="75"/>
        <v>1</v>
      </c>
      <c r="W248" s="462">
        <f t="shared" si="75"/>
        <v>1</v>
      </c>
      <c r="X248" s="462">
        <f t="shared" si="75"/>
        <v>1</v>
      </c>
      <c r="Y248" s="462">
        <f t="shared" si="75"/>
        <v>1</v>
      </c>
      <c r="Z248" s="462">
        <f t="shared" si="75"/>
        <v>1</v>
      </c>
      <c r="AA248" s="462">
        <f t="shared" si="75"/>
        <v>1</v>
      </c>
      <c r="AB248" s="462">
        <f t="shared" si="75"/>
        <v>1</v>
      </c>
      <c r="AC248" s="462">
        <f t="shared" si="75"/>
        <v>1</v>
      </c>
      <c r="AD248" s="462">
        <f t="shared" si="75"/>
        <v>1</v>
      </c>
      <c r="AE248" s="462">
        <f t="shared" si="75"/>
        <v>1</v>
      </c>
      <c r="AF248" s="462">
        <f t="shared" si="75"/>
        <v>1</v>
      </c>
      <c r="AG248" s="462">
        <f t="shared" si="75"/>
        <v>1</v>
      </c>
      <c r="AH248" s="462">
        <f t="shared" si="75"/>
        <v>1</v>
      </c>
      <c r="AI248" s="462">
        <f t="shared" si="75"/>
        <v>1</v>
      </c>
      <c r="AJ248" s="462">
        <f t="shared" si="75"/>
        <v>1</v>
      </c>
      <c r="AK248" s="462">
        <f t="shared" si="75"/>
        <v>1</v>
      </c>
      <c r="AL248" s="462">
        <f t="shared" si="75"/>
        <v>1</v>
      </c>
      <c r="AM248" s="462">
        <f t="shared" si="75"/>
        <v>1</v>
      </c>
      <c r="AN248" s="462">
        <f t="shared" si="75"/>
        <v>1</v>
      </c>
      <c r="AO248" s="462">
        <f t="shared" si="75"/>
        <v>1</v>
      </c>
      <c r="AP248" s="462">
        <f t="shared" si="75"/>
        <v>1</v>
      </c>
      <c r="AQ248" s="462">
        <f t="shared" si="75"/>
        <v>1</v>
      </c>
      <c r="AR248" s="462">
        <f t="shared" si="75"/>
        <v>1</v>
      </c>
      <c r="AS248" s="462">
        <f t="shared" si="75"/>
        <v>1</v>
      </c>
      <c r="AT248" s="462">
        <f t="shared" si="75"/>
        <v>1</v>
      </c>
      <c r="AU248" s="462">
        <f t="shared" si="75"/>
        <v>1</v>
      </c>
      <c r="AV248" s="462">
        <f t="shared" si="75"/>
        <v>1</v>
      </c>
      <c r="AW248" s="462">
        <f t="shared" si="75"/>
        <v>1</v>
      </c>
      <c r="AX248" s="462">
        <f t="shared" si="75"/>
        <v>1</v>
      </c>
      <c r="AY248" s="462">
        <f t="shared" si="75"/>
        <v>1</v>
      </c>
      <c r="AZ248" s="462">
        <f t="shared" si="75"/>
        <v>1</v>
      </c>
      <c r="BA248" s="462">
        <f t="shared" si="75"/>
        <v>1</v>
      </c>
      <c r="BB248" s="462">
        <f t="shared" si="75"/>
        <v>1</v>
      </c>
      <c r="BC248" s="462">
        <f t="shared" si="75"/>
        <v>1</v>
      </c>
      <c r="BD248" s="462">
        <f t="shared" si="75"/>
        <v>1</v>
      </c>
      <c r="BE248" s="462">
        <f t="shared" si="75"/>
        <v>1</v>
      </c>
      <c r="BF248" s="462">
        <f t="shared" si="75"/>
        <v>1</v>
      </c>
      <c r="BG248" s="462">
        <f t="shared" si="75"/>
        <v>1</v>
      </c>
      <c r="BH248" s="462">
        <f t="shared" si="75"/>
        <v>1</v>
      </c>
      <c r="BI248" s="462">
        <f t="shared" si="75"/>
        <v>1</v>
      </c>
      <c r="DR248" s="537"/>
    </row>
    <row r="249" spans="1:122" s="462" customFormat="1" ht="14.5">
      <c r="A249" s="462" t="s">
        <v>181</v>
      </c>
      <c r="B249" s="462">
        <f t="shared" ref="B249:E259" si="76">+(B235/B$234)/($B235/$B$234)</f>
        <v>1</v>
      </c>
      <c r="C249" s="462">
        <f t="shared" si="76"/>
        <v>1.0389751993016936</v>
      </c>
      <c r="D249" s="462">
        <f t="shared" si="76"/>
        <v>1.0910444528781784</v>
      </c>
      <c r="E249" s="462">
        <f t="shared" si="76"/>
        <v>1.1391444171692513</v>
      </c>
      <c r="F249" s="462">
        <f t="shared" ref="F249:BI249" si="77">+(F235/F$234)/($B235/$B$234)</f>
        <v>1.184493816979256</v>
      </c>
      <c r="G249" s="462">
        <f t="shared" si="77"/>
        <v>1.2263041928774394</v>
      </c>
      <c r="H249" s="462">
        <f t="shared" si="77"/>
        <v>1.2664269369505456</v>
      </c>
      <c r="I249" s="462">
        <f t="shared" si="77"/>
        <v>1.3032366227823815</v>
      </c>
      <c r="J249" s="462">
        <f t="shared" si="77"/>
        <v>1.3370408648351566</v>
      </c>
      <c r="K249" s="462">
        <f t="shared" si="77"/>
        <v>1.3531651014114046</v>
      </c>
      <c r="L249" s="462">
        <f t="shared" si="77"/>
        <v>1.3624680706968546</v>
      </c>
      <c r="M249" s="462">
        <f t="shared" si="77"/>
        <v>1.3953607483430377</v>
      </c>
      <c r="N249" s="462">
        <f t="shared" si="77"/>
        <v>1.4073165486866734</v>
      </c>
      <c r="O249" s="462">
        <f t="shared" si="77"/>
        <v>1.4201180604376187</v>
      </c>
      <c r="P249" s="462">
        <f t="shared" si="77"/>
        <v>1.4321650996472701</v>
      </c>
      <c r="Q249" s="462">
        <f t="shared" si="77"/>
        <v>1.4427153939131045</v>
      </c>
      <c r="R249" s="462">
        <f t="shared" si="77"/>
        <v>1.4514694832602009</v>
      </c>
      <c r="S249" s="462">
        <f t="shared" si="77"/>
        <v>1.4583519899404076</v>
      </c>
      <c r="T249" s="462">
        <f t="shared" si="77"/>
        <v>1.4634022400032201</v>
      </c>
      <c r="U249" s="462">
        <f t="shared" si="77"/>
        <v>1.4667174204992195</v>
      </c>
      <c r="V249" s="462">
        <f t="shared" si="77"/>
        <v>1.4669860039966176</v>
      </c>
      <c r="W249" s="462">
        <f t="shared" si="77"/>
        <v>1.4649990361359337</v>
      </c>
      <c r="X249" s="462">
        <f t="shared" si="77"/>
        <v>1.4626712978447955</v>
      </c>
      <c r="Y249" s="462">
        <f t="shared" si="77"/>
        <v>1.4596633448245371</v>
      </c>
      <c r="Z249" s="462">
        <f t="shared" si="77"/>
        <v>1.4558565438143851</v>
      </c>
      <c r="AA249" s="462">
        <f t="shared" si="77"/>
        <v>1.4512805650876064</v>
      </c>
      <c r="AB249" s="462">
        <f t="shared" si="77"/>
        <v>1.4459945079927852</v>
      </c>
      <c r="AC249" s="462">
        <f t="shared" si="77"/>
        <v>1.4413000050803151</v>
      </c>
      <c r="AD249" s="462">
        <f t="shared" si="77"/>
        <v>1.4367107085037911</v>
      </c>
      <c r="AE249" s="462">
        <f t="shared" si="77"/>
        <v>1.4321603791281936</v>
      </c>
      <c r="AF249" s="462">
        <f t="shared" si="77"/>
        <v>1.4280792146732657</v>
      </c>
      <c r="AG249" s="462">
        <f t="shared" si="77"/>
        <v>1.424285207510539</v>
      </c>
      <c r="AH249" s="462">
        <f t="shared" si="77"/>
        <v>1.4201962720466883</v>
      </c>
      <c r="AI249" s="462">
        <f t="shared" si="77"/>
        <v>1.4159001125012465</v>
      </c>
      <c r="AJ249" s="462">
        <f t="shared" si="77"/>
        <v>1.411457227663792</v>
      </c>
      <c r="AK249" s="462">
        <f t="shared" si="77"/>
        <v>1.4069009178198093</v>
      </c>
      <c r="AL249" s="462">
        <f t="shared" si="77"/>
        <v>1.4022521271782145</v>
      </c>
      <c r="AM249" s="462">
        <f t="shared" si="77"/>
        <v>1.3975264349212637</v>
      </c>
      <c r="AN249" s="462">
        <f t="shared" si="77"/>
        <v>1.3927371287444863</v>
      </c>
      <c r="AO249" s="462">
        <f t="shared" si="77"/>
        <v>1.3878964447309823</v>
      </c>
      <c r="AP249" s="462">
        <f t="shared" si="77"/>
        <v>1.3830159860716973</v>
      </c>
      <c r="AQ249" s="462">
        <f t="shared" si="77"/>
        <v>1.3781068014430047</v>
      </c>
      <c r="AR249" s="462">
        <f t="shared" si="77"/>
        <v>1.3731793436096864</v>
      </c>
      <c r="AS249" s="462">
        <f t="shared" si="77"/>
        <v>1.3682434037312023</v>
      </c>
      <c r="AT249" s="462">
        <f t="shared" si="77"/>
        <v>1.3633080583329724</v>
      </c>
      <c r="AU249" s="462">
        <f t="shared" si="77"/>
        <v>1.3583816396770745</v>
      </c>
      <c r="AV249" s="462">
        <f t="shared" si="77"/>
        <v>1.3534717293560077</v>
      </c>
      <c r="AW249" s="462">
        <f t="shared" si="77"/>
        <v>1.3485851710584631</v>
      </c>
      <c r="AX249" s="462">
        <f t="shared" si="77"/>
        <v>1.343728097647253</v>
      </c>
      <c r="AY249" s="462">
        <f t="shared" si="77"/>
        <v>1.3389059680962925</v>
      </c>
      <c r="AZ249" s="462">
        <f t="shared" si="77"/>
        <v>1.3341236106211609</v>
      </c>
      <c r="BA249" s="462">
        <f t="shared" si="77"/>
        <v>1.3293852691583774</v>
      </c>
      <c r="BB249" s="462">
        <f t="shared" si="77"/>
        <v>1.3246946510706188</v>
      </c>
      <c r="BC249" s="462">
        <f t="shared" si="77"/>
        <v>1.3200549745450583</v>
      </c>
      <c r="BD249" s="462">
        <f t="shared" si="77"/>
        <v>1.3154690146164143</v>
      </c>
      <c r="BE249" s="462">
        <f t="shared" si="77"/>
        <v>1.3109391471015912</v>
      </c>
      <c r="BF249" s="462">
        <f t="shared" si="77"/>
        <v>1.3064673900005395</v>
      </c>
      <c r="BG249" s="462">
        <f t="shared" si="77"/>
        <v>1.3020554421166652</v>
      </c>
      <c r="BH249" s="462">
        <f t="shared" si="77"/>
        <v>1.2977047187947741</v>
      </c>
      <c r="BI249" s="462">
        <f t="shared" si="77"/>
        <v>1.2977047187947741</v>
      </c>
      <c r="DR249" s="537"/>
    </row>
    <row r="250" spans="1:122" s="462" customFormat="1" ht="14.5">
      <c r="A250" s="462" t="s">
        <v>182</v>
      </c>
      <c r="B250" s="462">
        <f t="shared" si="76"/>
        <v>1</v>
      </c>
      <c r="C250" s="462">
        <f t="shared" si="76"/>
        <v>0.97653006711031953</v>
      </c>
      <c r="D250" s="462">
        <f t="shared" si="76"/>
        <v>1.0122589580383627</v>
      </c>
      <c r="E250" s="462">
        <f t="shared" si="76"/>
        <v>1.0531826341226944</v>
      </c>
      <c r="F250" s="462">
        <f t="shared" ref="F250:BI250" si="78">+(F236/F$234)/($B236/$B$234)</f>
        <v>1.0279641131264359</v>
      </c>
      <c r="G250" s="462">
        <f t="shared" si="78"/>
        <v>1.0389769278782273</v>
      </c>
      <c r="H250" s="462">
        <f t="shared" si="78"/>
        <v>1.0631703702956175</v>
      </c>
      <c r="I250" s="462">
        <f t="shared" si="78"/>
        <v>1.0853389765318735</v>
      </c>
      <c r="J250" s="462">
        <f t="shared" si="78"/>
        <v>1.1056714459186849</v>
      </c>
      <c r="K250" s="462">
        <f t="shared" si="78"/>
        <v>1.1083888739563639</v>
      </c>
      <c r="L250" s="462">
        <f t="shared" si="78"/>
        <v>1.108066616012823</v>
      </c>
      <c r="M250" s="462">
        <f t="shared" si="78"/>
        <v>1.1231158806566104</v>
      </c>
      <c r="N250" s="462">
        <f t="shared" si="78"/>
        <v>1.1350118300858907</v>
      </c>
      <c r="O250" s="462">
        <f t="shared" si="78"/>
        <v>1.1462790904286719</v>
      </c>
      <c r="P250" s="462">
        <f t="shared" si="78"/>
        <v>1.1567314367636321</v>
      </c>
      <c r="Q250" s="462">
        <f t="shared" si="78"/>
        <v>1.1663208949610278</v>
      </c>
      <c r="R250" s="462">
        <f t="shared" si="78"/>
        <v>1.1750699271172544</v>
      </c>
      <c r="S250" s="462">
        <f t="shared" si="78"/>
        <v>1.1830364304717707</v>
      </c>
      <c r="T250" s="462">
        <f t="shared" si="78"/>
        <v>1.1902954612310388</v>
      </c>
      <c r="U250" s="462">
        <f t="shared" si="78"/>
        <v>1.1969294548926552</v>
      </c>
      <c r="V250" s="462">
        <f t="shared" si="78"/>
        <v>1.2020536659544545</v>
      </c>
      <c r="W250" s="462">
        <f t="shared" si="78"/>
        <v>1.2061911121714424</v>
      </c>
      <c r="X250" s="462">
        <f t="shared" si="78"/>
        <v>1.2106303630542437</v>
      </c>
      <c r="Y250" s="462">
        <f t="shared" si="78"/>
        <v>1.2151289659276621</v>
      </c>
      <c r="Z250" s="462">
        <f t="shared" si="78"/>
        <v>1.219593963867684</v>
      </c>
      <c r="AA250" s="462">
        <f t="shared" si="78"/>
        <v>1.2240314060478206</v>
      </c>
      <c r="AB250" s="462">
        <f t="shared" si="78"/>
        <v>1.2283228219048508</v>
      </c>
      <c r="AC250" s="462">
        <f t="shared" si="78"/>
        <v>1.2335638570054812</v>
      </c>
      <c r="AD250" s="462">
        <f t="shared" si="78"/>
        <v>1.2391193961542837</v>
      </c>
      <c r="AE250" s="462">
        <f t="shared" si="78"/>
        <v>1.2448639999825937</v>
      </c>
      <c r="AF250" s="462">
        <f t="shared" si="78"/>
        <v>1.2510939095469453</v>
      </c>
      <c r="AG250" s="462">
        <f t="shared" si="78"/>
        <v>1.2575596846487651</v>
      </c>
      <c r="AH250" s="462">
        <f t="shared" si="78"/>
        <v>1.2637256744687346</v>
      </c>
      <c r="AI250" s="462">
        <f t="shared" si="78"/>
        <v>1.2697017818433132</v>
      </c>
      <c r="AJ250" s="462">
        <f t="shared" si="78"/>
        <v>1.2755502102348271</v>
      </c>
      <c r="AK250" s="462">
        <f t="shared" si="78"/>
        <v>1.2813110660076132</v>
      </c>
      <c r="AL250" s="462">
        <f t="shared" si="78"/>
        <v>1.287014066333799</v>
      </c>
      <c r="AM250" s="462">
        <f t="shared" si="78"/>
        <v>1.2926839991819865</v>
      </c>
      <c r="AN250" s="462">
        <f t="shared" si="78"/>
        <v>1.2983431471140217</v>
      </c>
      <c r="AO250" s="462">
        <f t="shared" si="78"/>
        <v>1.3040122799574316</v>
      </c>
      <c r="AP250" s="462">
        <f t="shared" si="78"/>
        <v>1.3097110084820807</v>
      </c>
      <c r="AQ250" s="462">
        <f t="shared" si="78"/>
        <v>1.3154578797312837</v>
      </c>
      <c r="AR250" s="462">
        <f t="shared" si="78"/>
        <v>1.321270388901816</v>
      </c>
      <c r="AS250" s="462">
        <f t="shared" si="78"/>
        <v>1.3271649819580058</v>
      </c>
      <c r="AT250" s="462">
        <f t="shared" si="78"/>
        <v>1.333157075551991</v>
      </c>
      <c r="AU250" s="462">
        <f t="shared" si="78"/>
        <v>1.3392610995971117</v>
      </c>
      <c r="AV250" s="462">
        <f t="shared" si="78"/>
        <v>1.3454905593869046</v>
      </c>
      <c r="AW250" s="462">
        <f t="shared" si="78"/>
        <v>1.3518581116228425</v>
      </c>
      <c r="AX250" s="462">
        <f t="shared" si="78"/>
        <v>1.3583756487338616</v>
      </c>
      <c r="AY250" s="462">
        <f t="shared" si="78"/>
        <v>1.3650543868288796</v>
      </c>
      <c r="AZ250" s="462">
        <f t="shared" si="78"/>
        <v>1.3719049537869192</v>
      </c>
      <c r="BA250" s="462">
        <f t="shared" si="78"/>
        <v>1.3789374750572068</v>
      </c>
      <c r="BB250" s="462">
        <f t="shared" si="78"/>
        <v>1.3861616556142686</v>
      </c>
      <c r="BC250" s="462">
        <f t="shared" si="78"/>
        <v>1.3935868571791301</v>
      </c>
      <c r="BD250" s="462">
        <f t="shared" si="78"/>
        <v>1.4012221703043837</v>
      </c>
      <c r="BE250" s="462">
        <f t="shared" si="78"/>
        <v>1.4090764812611216</v>
      </c>
      <c r="BF250" s="462">
        <f t="shared" si="78"/>
        <v>1.4171585338943407</v>
      </c>
      <c r="BG250" s="462">
        <f t="shared" si="78"/>
        <v>1.4254769867594672</v>
      </c>
      <c r="BH250" s="462">
        <f t="shared" si="78"/>
        <v>1.4340404659387394</v>
      </c>
      <c r="BI250" s="462">
        <f t="shared" si="78"/>
        <v>1.4340404659387394</v>
      </c>
      <c r="DR250" s="537"/>
    </row>
    <row r="251" spans="1:122" s="462" customFormat="1" ht="14.5">
      <c r="A251" s="462" t="s">
        <v>183</v>
      </c>
      <c r="B251" s="462">
        <f t="shared" si="76"/>
        <v>1</v>
      </c>
      <c r="C251" s="462">
        <f t="shared" si="76"/>
        <v>1.3331305913366445</v>
      </c>
      <c r="D251" s="462">
        <f t="shared" si="76"/>
        <v>1.4673042858980312</v>
      </c>
      <c r="E251" s="462">
        <f t="shared" si="76"/>
        <v>1.5913410086893771</v>
      </c>
      <c r="F251" s="462">
        <f t="shared" ref="F251:BI251" si="79">+(F237/F$234)/($B237/$B$234)</f>
        <v>1.7078982254810489</v>
      </c>
      <c r="G251" s="462">
        <f t="shared" si="79"/>
        <v>1.8254914896550047</v>
      </c>
      <c r="H251" s="462">
        <f t="shared" si="79"/>
        <v>1.9497072788107064</v>
      </c>
      <c r="I251" s="462">
        <f t="shared" si="79"/>
        <v>2.0691110889042972</v>
      </c>
      <c r="J251" s="462">
        <f t="shared" si="79"/>
        <v>2.1834547794997614</v>
      </c>
      <c r="K251" s="462">
        <f t="shared" si="79"/>
        <v>2.2527390453776257</v>
      </c>
      <c r="L251" s="462">
        <f t="shared" si="79"/>
        <v>2.3075949386335228</v>
      </c>
      <c r="M251" s="462">
        <f t="shared" si="79"/>
        <v>2.416274655473706</v>
      </c>
      <c r="N251" s="462">
        <f t="shared" si="79"/>
        <v>2.492164698560793</v>
      </c>
      <c r="O251" s="462">
        <f t="shared" si="79"/>
        <v>2.5693835774519145</v>
      </c>
      <c r="P251" s="462">
        <f t="shared" si="79"/>
        <v>2.6449723294673744</v>
      </c>
      <c r="Q251" s="462">
        <f t="shared" si="79"/>
        <v>2.717511544256181</v>
      </c>
      <c r="R251" s="462">
        <f t="shared" si="79"/>
        <v>2.7863721738514706</v>
      </c>
      <c r="S251" s="462">
        <f t="shared" si="79"/>
        <v>2.8513550319744274</v>
      </c>
      <c r="T251" s="462">
        <f t="shared" si="79"/>
        <v>2.9124999629871855</v>
      </c>
      <c r="U251" s="462">
        <f t="shared" si="79"/>
        <v>2.9699794384692679</v>
      </c>
      <c r="V251" s="462">
        <f t="shared" si="79"/>
        <v>3.0245215175970794</v>
      </c>
      <c r="W251" s="462">
        <f t="shared" si="79"/>
        <v>3.0761970301187289</v>
      </c>
      <c r="X251" s="462">
        <f t="shared" si="79"/>
        <v>3.1246952614974299</v>
      </c>
      <c r="Y251" s="462">
        <f t="shared" si="79"/>
        <v>3.1704765929772183</v>
      </c>
      <c r="Z251" s="462">
        <f t="shared" si="79"/>
        <v>3.2139049244272573</v>
      </c>
      <c r="AA251" s="462">
        <f t="shared" si="79"/>
        <v>3.2551901391241795</v>
      </c>
      <c r="AB251" s="462">
        <f t="shared" si="79"/>
        <v>3.2931728615225127</v>
      </c>
      <c r="AC251" s="462">
        <f t="shared" si="79"/>
        <v>3.3287162374438433</v>
      </c>
      <c r="AD251" s="462">
        <f t="shared" si="79"/>
        <v>3.3613990197671169</v>
      </c>
      <c r="AE251" s="462">
        <f t="shared" si="79"/>
        <v>3.3917395821225007</v>
      </c>
      <c r="AF251" s="462">
        <f t="shared" si="79"/>
        <v>3.4207758698373811</v>
      </c>
      <c r="AG251" s="462">
        <f t="shared" si="79"/>
        <v>3.4486214028095574</v>
      </c>
      <c r="AH251" s="462">
        <f t="shared" si="79"/>
        <v>3.4748753347518435</v>
      </c>
      <c r="AI251" s="462">
        <f t="shared" si="79"/>
        <v>3.4999981771882798</v>
      </c>
      <c r="AJ251" s="462">
        <f t="shared" si="79"/>
        <v>3.5242927629869918</v>
      </c>
      <c r="AK251" s="462">
        <f t="shared" si="79"/>
        <v>3.5479737068146213</v>
      </c>
      <c r="AL251" s="462">
        <f t="shared" si="79"/>
        <v>3.5712007607532357</v>
      </c>
      <c r="AM251" s="462">
        <f t="shared" si="79"/>
        <v>3.5940988330416888</v>
      </c>
      <c r="AN251" s="462">
        <f t="shared" si="79"/>
        <v>3.6167701522243276</v>
      </c>
      <c r="AO251" s="462">
        <f t="shared" si="79"/>
        <v>3.639301732383291</v>
      </c>
      <c r="AP251" s="462">
        <f t="shared" si="79"/>
        <v>3.6617700022444737</v>
      </c>
      <c r="AQ251" s="462">
        <f t="shared" si="79"/>
        <v>3.6842437124155647</v>
      </c>
      <c r="AR251" s="462">
        <f t="shared" si="79"/>
        <v>3.7067857932811132</v>
      </c>
      <c r="AS251" s="462">
        <f t="shared" si="79"/>
        <v>3.7294545718799257</v>
      </c>
      <c r="AT251" s="462">
        <f t="shared" si="79"/>
        <v>3.7523045965594441</v>
      </c>
      <c r="AU251" s="462">
        <f t="shared" si="79"/>
        <v>3.7753872212307664</v>
      </c>
      <c r="AV251" s="462">
        <f t="shared" si="79"/>
        <v>3.7987510418378081</v>
      </c>
      <c r="AW251" s="462">
        <f t="shared" si="79"/>
        <v>3.82244224141601</v>
      </c>
      <c r="AX251" s="462">
        <f t="shared" si="79"/>
        <v>3.8465048779195028</v>
      </c>
      <c r="AY251" s="462">
        <f t="shared" si="79"/>
        <v>3.8709811354238015</v>
      </c>
      <c r="AZ251" s="462">
        <f t="shared" si="79"/>
        <v>3.8959115510380498</v>
      </c>
      <c r="BA251" s="462">
        <f t="shared" si="79"/>
        <v>3.9213352248552122</v>
      </c>
      <c r="BB251" s="462">
        <f t="shared" si="79"/>
        <v>3.9472900172676977</v>
      </c>
      <c r="BC251" s="462">
        <f t="shared" si="79"/>
        <v>3.9738127362061175</v>
      </c>
      <c r="BD251" s="462">
        <f t="shared" si="79"/>
        <v>4.0009393158390223</v>
      </c>
      <c r="BE251" s="462">
        <f t="shared" si="79"/>
        <v>4.028704987703942</v>
      </c>
      <c r="BF251" s="462">
        <f t="shared" si="79"/>
        <v>4.0571444449433454</v>
      </c>
      <c r="BG251" s="462">
        <f t="shared" si="79"/>
        <v>4.0862920001774841</v>
      </c>
      <c r="BH251" s="462">
        <f t="shared" si="79"/>
        <v>4.1161817374965715</v>
      </c>
      <c r="BI251" s="462">
        <f t="shared" si="79"/>
        <v>4.1161817374965715</v>
      </c>
      <c r="DR251" s="537"/>
    </row>
    <row r="252" spans="1:122" s="462" customFormat="1" ht="14.5">
      <c r="A252" s="462" t="s">
        <v>184</v>
      </c>
      <c r="B252" s="462">
        <f t="shared" si="76"/>
        <v>1</v>
      </c>
      <c r="C252" s="462">
        <f t="shared" si="76"/>
        <v>1.2056233954691118</v>
      </c>
      <c r="D252" s="462">
        <f t="shared" si="76"/>
        <v>1.5169947911739274</v>
      </c>
      <c r="E252" s="462">
        <f t="shared" si="76"/>
        <v>1.8605774687406904</v>
      </c>
      <c r="F252" s="462">
        <f t="shared" ref="F252:BI252" si="80">+(F238/F$234)/($B238/$B$234)</f>
        <v>2.2331461981177374</v>
      </c>
      <c r="G252" s="462">
        <f t="shared" si="80"/>
        <v>2.6296094402960892</v>
      </c>
      <c r="H252" s="462">
        <f t="shared" si="80"/>
        <v>3.0580149954867148</v>
      </c>
      <c r="I252" s="462">
        <f t="shared" si="80"/>
        <v>3.5035464816370956</v>
      </c>
      <c r="J252" s="462">
        <f t="shared" si="80"/>
        <v>3.9605197937026935</v>
      </c>
      <c r="K252" s="462">
        <f t="shared" si="80"/>
        <v>4.3718994194657954</v>
      </c>
      <c r="L252" s="462">
        <f t="shared" si="80"/>
        <v>4.7584676834295845</v>
      </c>
      <c r="M252" s="462">
        <f t="shared" si="80"/>
        <v>5.2755485560806648</v>
      </c>
      <c r="N252" s="462">
        <f t="shared" si="80"/>
        <v>5.6646613259278293</v>
      </c>
      <c r="O252" s="462">
        <f t="shared" si="80"/>
        <v>6.0698027574959408</v>
      </c>
      <c r="P252" s="462">
        <f t="shared" si="80"/>
        <v>6.4766172555350847</v>
      </c>
      <c r="Q252" s="462">
        <f t="shared" si="80"/>
        <v>6.8765822857127352</v>
      </c>
      <c r="R252" s="462">
        <f t="shared" si="80"/>
        <v>7.2645106987262826</v>
      </c>
      <c r="S252" s="462">
        <f t="shared" si="80"/>
        <v>7.6372933643022698</v>
      </c>
      <c r="T252" s="462">
        <f t="shared" si="80"/>
        <v>7.9931859185440031</v>
      </c>
      <c r="U252" s="462">
        <f t="shared" si="80"/>
        <v>8.3313728928355513</v>
      </c>
      <c r="V252" s="462">
        <f t="shared" si="80"/>
        <v>8.6365036701198132</v>
      </c>
      <c r="W252" s="462">
        <f t="shared" si="80"/>
        <v>8.9147367705692595</v>
      </c>
      <c r="X252" s="462">
        <f t="shared" si="80"/>
        <v>9.1861603697035825</v>
      </c>
      <c r="Y252" s="462">
        <f t="shared" si="80"/>
        <v>9.4470810772073559</v>
      </c>
      <c r="Z252" s="462">
        <f t="shared" si="80"/>
        <v>9.6960053860768181</v>
      </c>
      <c r="AA252" s="462">
        <f t="shared" si="80"/>
        <v>9.9325392895200739</v>
      </c>
      <c r="AB252" s="462">
        <f t="shared" si="80"/>
        <v>10.157923223051302</v>
      </c>
      <c r="AC252" s="462">
        <f t="shared" si="80"/>
        <v>10.367044771446594</v>
      </c>
      <c r="AD252" s="462">
        <f t="shared" si="80"/>
        <v>10.563438566728083</v>
      </c>
      <c r="AE252" s="462">
        <f t="shared" si="80"/>
        <v>10.748226726444152</v>
      </c>
      <c r="AF252" s="462">
        <f t="shared" si="80"/>
        <v>10.923890429379663</v>
      </c>
      <c r="AG252" s="462">
        <f t="shared" si="80"/>
        <v>11.090710927778654</v>
      </c>
      <c r="AH252" s="462">
        <f t="shared" si="80"/>
        <v>11.247807331230998</v>
      </c>
      <c r="AI252" s="462">
        <f t="shared" si="80"/>
        <v>11.396622285563753</v>
      </c>
      <c r="AJ252" s="462">
        <f t="shared" si="80"/>
        <v>11.53825230993694</v>
      </c>
      <c r="AK252" s="462">
        <f t="shared" si="80"/>
        <v>11.67361121990003</v>
      </c>
      <c r="AL252" s="462">
        <f t="shared" si="80"/>
        <v>11.803494310490791</v>
      </c>
      <c r="AM252" s="462">
        <f t="shared" si="80"/>
        <v>11.928613593295326</v>
      </c>
      <c r="AN252" s="462">
        <f t="shared" si="80"/>
        <v>12.049617722447502</v>
      </c>
      <c r="AO252" s="462">
        <f t="shared" si="80"/>
        <v>12.167103703443173</v>
      </c>
      <c r="AP252" s="462">
        <f t="shared" si="80"/>
        <v>12.281624168014961</v>
      </c>
      <c r="AQ252" s="462">
        <f t="shared" si="80"/>
        <v>12.393692256279241</v>
      </c>
      <c r="AR252" s="462">
        <f t="shared" si="80"/>
        <v>12.503785213044724</v>
      </c>
      <c r="AS252" s="462">
        <f t="shared" si="80"/>
        <v>12.612347296565032</v>
      </c>
      <c r="AT252" s="462">
        <f t="shared" si="80"/>
        <v>12.719792318459135</v>
      </c>
      <c r="AU252" s="462">
        <f t="shared" si="80"/>
        <v>12.826505979447997</v>
      </c>
      <c r="AV252" s="462">
        <f t="shared" si="80"/>
        <v>12.932848081185572</v>
      </c>
      <c r="AW252" s="462">
        <f t="shared" si="80"/>
        <v>13.039154649198414</v>
      </c>
      <c r="AX252" s="462">
        <f t="shared" si="80"/>
        <v>13.145739978639325</v>
      </c>
      <c r="AY252" s="462">
        <f t="shared" si="80"/>
        <v>13.252898603524317</v>
      </c>
      <c r="AZ252" s="462">
        <f t="shared" si="80"/>
        <v>13.360907185780029</v>
      </c>
      <c r="BA252" s="462">
        <f t="shared" si="80"/>
        <v>13.470026319619045</v>
      </c>
      <c r="BB252" s="462">
        <f t="shared" si="80"/>
        <v>13.58050224766156</v>
      </c>
      <c r="BC252" s="462">
        <f t="shared" si="80"/>
        <v>13.692568486821637</v>
      </c>
      <c r="BD252" s="462">
        <f t="shared" si="80"/>
        <v>13.806447363730781</v>
      </c>
      <c r="BE252" s="462">
        <f t="shared" si="80"/>
        <v>13.922351461104304</v>
      </c>
      <c r="BF252" s="462">
        <f t="shared" si="80"/>
        <v>14.0404849778347</v>
      </c>
      <c r="BG252" s="462">
        <f t="shared" si="80"/>
        <v>14.161045006704249</v>
      </c>
      <c r="BH252" s="462">
        <f t="shared" si="80"/>
        <v>14.284222734433941</v>
      </c>
      <c r="BI252" s="462">
        <f t="shared" si="80"/>
        <v>14.284222734433941</v>
      </c>
      <c r="DR252" s="537"/>
    </row>
    <row r="253" spans="1:122" s="462" customFormat="1" ht="14.5">
      <c r="A253" s="462" t="s">
        <v>185</v>
      </c>
      <c r="B253" s="462">
        <f t="shared" si="76"/>
        <v>1</v>
      </c>
      <c r="C253" s="462">
        <f t="shared" si="76"/>
        <v>3.308526962681229</v>
      </c>
      <c r="D253" s="462">
        <f t="shared" si="76"/>
        <v>4.0384472340592259</v>
      </c>
      <c r="E253" s="462">
        <f t="shared" si="76"/>
        <v>4.8100307739783936</v>
      </c>
      <c r="F253" s="462">
        <f t="shared" ref="F253:BI253" si="81">+(F239/F$234)/($B239/$B$234)</f>
        <v>5.6021480157747652</v>
      </c>
      <c r="G253" s="462">
        <f t="shared" si="81"/>
        <v>6.3840505498025966</v>
      </c>
      <c r="H253" s="462">
        <f t="shared" si="81"/>
        <v>7.2097673845163621</v>
      </c>
      <c r="I253" s="462">
        <f t="shared" si="81"/>
        <v>8.0355943548025941</v>
      </c>
      <c r="J253" s="462">
        <f t="shared" si="81"/>
        <v>8.8564509320845204</v>
      </c>
      <c r="K253" s="462">
        <f t="shared" si="81"/>
        <v>9.5076029564605093</v>
      </c>
      <c r="L253" s="462">
        <f t="shared" si="81"/>
        <v>10.000875548629308</v>
      </c>
      <c r="M253" s="462">
        <f t="shared" si="81"/>
        <v>11.075991544559562</v>
      </c>
      <c r="N253" s="462">
        <f t="shared" si="81"/>
        <v>11.406904154987657</v>
      </c>
      <c r="O253" s="462">
        <f t="shared" si="81"/>
        <v>11.799901250590862</v>
      </c>
      <c r="P253" s="462">
        <f t="shared" si="81"/>
        <v>12.189870608531113</v>
      </c>
      <c r="Q253" s="462">
        <f t="shared" si="81"/>
        <v>12.543067555440874</v>
      </c>
      <c r="R253" s="462">
        <f t="shared" si="81"/>
        <v>12.841677526903487</v>
      </c>
      <c r="S253" s="462">
        <f t="shared" si="81"/>
        <v>13.07683513368924</v>
      </c>
      <c r="T253" s="462">
        <f t="shared" si="81"/>
        <v>13.244939069117914</v>
      </c>
      <c r="U253" s="462">
        <f t="shared" si="81"/>
        <v>13.345588240934784</v>
      </c>
      <c r="V253" s="462">
        <f t="shared" si="81"/>
        <v>13.357351887660164</v>
      </c>
      <c r="W253" s="462">
        <f t="shared" si="81"/>
        <v>13.292591225944577</v>
      </c>
      <c r="X253" s="462">
        <f t="shared" si="81"/>
        <v>13.182742473389672</v>
      </c>
      <c r="Y253" s="462">
        <f t="shared" si="81"/>
        <v>13.024890555922779</v>
      </c>
      <c r="Z253" s="462">
        <f t="shared" si="81"/>
        <v>12.819525887848689</v>
      </c>
      <c r="AA253" s="462">
        <f t="shared" si="81"/>
        <v>12.569358826050607</v>
      </c>
      <c r="AB253" s="462">
        <f t="shared" si="81"/>
        <v>12.27896678743288</v>
      </c>
      <c r="AC253" s="462">
        <f t="shared" si="81"/>
        <v>11.964404308978631</v>
      </c>
      <c r="AD253" s="462">
        <f t="shared" si="81"/>
        <v>11.631024426368624</v>
      </c>
      <c r="AE253" s="462">
        <f t="shared" si="81"/>
        <v>11.284784681593411</v>
      </c>
      <c r="AF253" s="462">
        <f t="shared" si="81"/>
        <v>10.935427697234125</v>
      </c>
      <c r="AG253" s="462">
        <f t="shared" si="81"/>
        <v>10.587558468481845</v>
      </c>
      <c r="AH253" s="462">
        <f t="shared" si="81"/>
        <v>10.239534950741366</v>
      </c>
      <c r="AI253" s="462">
        <f t="shared" si="81"/>
        <v>9.892198342698963</v>
      </c>
      <c r="AJ253" s="462">
        <f t="shared" si="81"/>
        <v>9.5468087498170515</v>
      </c>
      <c r="AK253" s="462">
        <f t="shared" si="81"/>
        <v>9.2041998526162363</v>
      </c>
      <c r="AL253" s="462">
        <f t="shared" si="81"/>
        <v>8.8649543705703167</v>
      </c>
      <c r="AM253" s="462">
        <f t="shared" si="81"/>
        <v>8.5295198857131389</v>
      </c>
      <c r="AN253" s="462">
        <f t="shared" si="81"/>
        <v>8.1982716149838826</v>
      </c>
      <c r="AO253" s="462">
        <f t="shared" si="81"/>
        <v>7.8715470754978956</v>
      </c>
      <c r="AP253" s="462">
        <f t="shared" si="81"/>
        <v>7.5496659065178395</v>
      </c>
      <c r="AQ253" s="462">
        <f t="shared" si="81"/>
        <v>7.2329416182633413</v>
      </c>
      <c r="AR253" s="462">
        <f t="shared" si="81"/>
        <v>6.9216888251283022</v>
      </c>
      <c r="AS253" s="462">
        <f t="shared" si="81"/>
        <v>6.6162279070385868</v>
      </c>
      <c r="AT253" s="462">
        <f t="shared" si="81"/>
        <v>6.3168881975023554</v>
      </c>
      <c r="AU253" s="462">
        <f t="shared" si="81"/>
        <v>6.0240103284547075</v>
      </c>
      <c r="AV253" s="462">
        <f t="shared" si="81"/>
        <v>5.7379480863125769</v>
      </c>
      <c r="AW253" s="462">
        <f t="shared" si="81"/>
        <v>5.4590699640681608</v>
      </c>
      <c r="AX253" s="462">
        <f t="shared" si="81"/>
        <v>5.1877604893947513</v>
      </c>
      <c r="AY253" s="462">
        <f t="shared" si="81"/>
        <v>4.9244213487353088</v>
      </c>
      <c r="AZ253" s="462">
        <f t="shared" si="81"/>
        <v>4.6694723029226965</v>
      </c>
      <c r="BA253" s="462">
        <f t="shared" si="81"/>
        <v>4.4233518975797432</v>
      </c>
      <c r="BB253" s="462">
        <f t="shared" si="81"/>
        <v>4.1865180115071343</v>
      </c>
      <c r="BC253" s="462">
        <f t="shared" si="81"/>
        <v>3.9594483612176745</v>
      </c>
      <c r="BD253" s="462">
        <f t="shared" si="81"/>
        <v>3.7426411945934426</v>
      </c>
      <c r="BE253" s="462">
        <f t="shared" si="81"/>
        <v>3.5366165682510622</v>
      </c>
      <c r="BF253" s="462">
        <f t="shared" si="81"/>
        <v>3.3419188209796591</v>
      </c>
      <c r="BG253" s="462">
        <f t="shared" si="81"/>
        <v>3.1591211425455641</v>
      </c>
      <c r="BH253" s="462">
        <f t="shared" si="81"/>
        <v>2.9888335122262233</v>
      </c>
      <c r="BI253" s="462">
        <f t="shared" si="81"/>
        <v>2.9888335122262233</v>
      </c>
      <c r="DR253" s="537"/>
    </row>
    <row r="254" spans="1:122" s="462" customFormat="1" ht="14.5">
      <c r="A254" s="462" t="s">
        <v>186</v>
      </c>
      <c r="B254" s="462">
        <f t="shared" si="76"/>
        <v>1</v>
      </c>
      <c r="C254" s="462">
        <f t="shared" si="76"/>
        <v>1.8395216854701459</v>
      </c>
      <c r="D254" s="462">
        <f t="shared" si="76"/>
        <v>2.5099138645971979</v>
      </c>
      <c r="E254" s="462">
        <f t="shared" si="76"/>
        <v>3.3009553476916751</v>
      </c>
      <c r="F254" s="462">
        <f t="shared" ref="F254:BI254" si="82">+(F240/F$234)/($B240/$B$234)</f>
        <v>4.2414685973242978</v>
      </c>
      <c r="G254" s="462">
        <f t="shared" si="82"/>
        <v>5.280017692577176</v>
      </c>
      <c r="H254" s="462">
        <f t="shared" si="82"/>
        <v>6.4024525072853784</v>
      </c>
      <c r="I254" s="462">
        <f t="shared" si="82"/>
        <v>7.6123604620545899</v>
      </c>
      <c r="J254" s="462">
        <f t="shared" si="82"/>
        <v>8.8922149983604513</v>
      </c>
      <c r="K254" s="462">
        <f t="shared" si="82"/>
        <v>10.203975259072976</v>
      </c>
      <c r="L254" s="462">
        <f t="shared" si="82"/>
        <v>11.490961321280196</v>
      </c>
      <c r="M254" s="462">
        <f t="shared" si="82"/>
        <v>13.129279181541122</v>
      </c>
      <c r="N254" s="462">
        <f t="shared" si="82"/>
        <v>14.313004102873649</v>
      </c>
      <c r="O254" s="462">
        <f t="shared" si="82"/>
        <v>15.572499142204199</v>
      </c>
      <c r="P254" s="462">
        <f t="shared" si="82"/>
        <v>16.854313312808852</v>
      </c>
      <c r="Q254" s="462">
        <f t="shared" si="82"/>
        <v>18.124286412863118</v>
      </c>
      <c r="R254" s="462">
        <f t="shared" si="82"/>
        <v>19.359559790081779</v>
      </c>
      <c r="S254" s="462">
        <f t="shared" si="82"/>
        <v>20.544584217465754</v>
      </c>
      <c r="T254" s="462">
        <f t="shared" si="82"/>
        <v>21.668851344577842</v>
      </c>
      <c r="U254" s="462">
        <f t="shared" si="82"/>
        <v>22.725493744339349</v>
      </c>
      <c r="V254" s="462">
        <f t="shared" si="82"/>
        <v>23.611110271161238</v>
      </c>
      <c r="W254" s="462">
        <f t="shared" si="82"/>
        <v>24.360971932974174</v>
      </c>
      <c r="X254" s="462">
        <f t="shared" si="82"/>
        <v>25.101398025653292</v>
      </c>
      <c r="Y254" s="462">
        <f t="shared" si="82"/>
        <v>25.803667337600285</v>
      </c>
      <c r="Z254" s="462">
        <f t="shared" si="82"/>
        <v>26.453314215348648</v>
      </c>
      <c r="AA254" s="462">
        <f t="shared" si="82"/>
        <v>27.045332717149876</v>
      </c>
      <c r="AB254" s="462">
        <f t="shared" si="82"/>
        <v>27.587654286233857</v>
      </c>
      <c r="AC254" s="462">
        <f t="shared" si="82"/>
        <v>28.118157016817182</v>
      </c>
      <c r="AD254" s="462">
        <f t="shared" si="82"/>
        <v>28.61992672414187</v>
      </c>
      <c r="AE254" s="462">
        <f t="shared" si="82"/>
        <v>29.087433185710786</v>
      </c>
      <c r="AF254" s="462">
        <f t="shared" si="82"/>
        <v>29.51819623321758</v>
      </c>
      <c r="AG254" s="462">
        <f t="shared" si="82"/>
        <v>29.909299123413632</v>
      </c>
      <c r="AH254" s="462">
        <f t="shared" si="82"/>
        <v>30.25800766152047</v>
      </c>
      <c r="AI254" s="462">
        <f t="shared" si="82"/>
        <v>30.56505462324019</v>
      </c>
      <c r="AJ254" s="462">
        <f t="shared" si="82"/>
        <v>30.831851220765728</v>
      </c>
      <c r="AK254" s="462">
        <f t="shared" si="82"/>
        <v>31.060258971303615</v>
      </c>
      <c r="AL254" s="462">
        <f t="shared" si="82"/>
        <v>31.252436334933094</v>
      </c>
      <c r="AM254" s="462">
        <f t="shared" si="82"/>
        <v>31.410700061688321</v>
      </c>
      <c r="AN254" s="462">
        <f t="shared" si="82"/>
        <v>31.537415168942498</v>
      </c>
      <c r="AO254" s="462">
        <f t="shared" si="82"/>
        <v>31.634914551825311</v>
      </c>
      <c r="AP254" s="462">
        <f t="shared" si="82"/>
        <v>31.705444103585435</v>
      </c>
      <c r="AQ254" s="462">
        <f t="shared" si="82"/>
        <v>31.751127932132349</v>
      </c>
      <c r="AR254" s="462">
        <f t="shared" si="82"/>
        <v>31.773948572320517</v>
      </c>
      <c r="AS254" s="462">
        <f t="shared" si="82"/>
        <v>31.775737952154902</v>
      </c>
      <c r="AT254" s="462">
        <f t="shared" si="82"/>
        <v>31.758175806258777</v>
      </c>
      <c r="AU254" s="462">
        <f t="shared" si="82"/>
        <v>31.72279305890784</v>
      </c>
      <c r="AV254" s="462">
        <f t="shared" si="82"/>
        <v>31.670978370204935</v>
      </c>
      <c r="AW254" s="462">
        <f t="shared" si="82"/>
        <v>31.603986556560422</v>
      </c>
      <c r="AX254" s="462">
        <f t="shared" si="82"/>
        <v>31.522947983866118</v>
      </c>
      <c r="AY254" s="462">
        <f t="shared" si="82"/>
        <v>31.428878315742043</v>
      </c>
      <c r="AZ254" s="462">
        <f t="shared" si="82"/>
        <v>31.322688204410763</v>
      </c>
      <c r="BA254" s="462">
        <f t="shared" si="82"/>
        <v>31.205192658228388</v>
      </c>
      <c r="BB254" s="462">
        <f t="shared" si="82"/>
        <v>31.077119923238225</v>
      </c>
      <c r="BC254" s="462">
        <f t="shared" si="82"/>
        <v>30.939119788121246</v>
      </c>
      <c r="BD254" s="462">
        <f t="shared" si="82"/>
        <v>30.79177127134647</v>
      </c>
      <c r="BE254" s="462">
        <f t="shared" si="82"/>
        <v>30.635589682594834</v>
      </c>
      <c r="BF254" s="462">
        <f t="shared" si="82"/>
        <v>30.471033072309844</v>
      </c>
      <c r="BG254" s="462">
        <f t="shared" si="82"/>
        <v>30.298508096929357</v>
      </c>
      <c r="BH254" s="462">
        <f t="shared" si="82"/>
        <v>30.118375335396351</v>
      </c>
      <c r="BI254" s="462">
        <f t="shared" si="82"/>
        <v>30.118375335396351</v>
      </c>
      <c r="DR254" s="537"/>
    </row>
    <row r="255" spans="1:122" s="462" customFormat="1" ht="14.5">
      <c r="A255" s="462" t="s">
        <v>187</v>
      </c>
      <c r="B255" s="462">
        <f t="shared" si="76"/>
        <v>1</v>
      </c>
      <c r="C255" s="462">
        <f t="shared" si="76"/>
        <v>1.3398258922976274</v>
      </c>
      <c r="D255" s="462">
        <f t="shared" si="76"/>
        <v>1.5355794732301247</v>
      </c>
      <c r="E255" s="462">
        <f t="shared" si="76"/>
        <v>1.7324452043883611</v>
      </c>
      <c r="F255" s="462">
        <f t="shared" ref="F255:BI255" si="83">+(F241/F$234)/($B241/$B$234)</f>
        <v>1.9399971002922076</v>
      </c>
      <c r="G255" s="462">
        <f t="shared" si="83"/>
        <v>2.130123556117165</v>
      </c>
      <c r="H255" s="462">
        <f t="shared" si="83"/>
        <v>2.3077773715928993</v>
      </c>
      <c r="I255" s="462">
        <f t="shared" si="83"/>
        <v>2.4792659656052605</v>
      </c>
      <c r="J255" s="462">
        <f t="shared" si="83"/>
        <v>2.6435000746071227</v>
      </c>
      <c r="K255" s="462">
        <f t="shared" si="83"/>
        <v>2.8311290240066898</v>
      </c>
      <c r="L255" s="462">
        <f t="shared" si="83"/>
        <v>3.008994426190517</v>
      </c>
      <c r="M255" s="462">
        <f t="shared" si="83"/>
        <v>3.1714972413775406</v>
      </c>
      <c r="N255" s="462">
        <f t="shared" si="83"/>
        <v>3.2846936985257447</v>
      </c>
      <c r="O255" s="462">
        <f t="shared" si="83"/>
        <v>3.3982890773851571</v>
      </c>
      <c r="P255" s="462">
        <f t="shared" si="83"/>
        <v>3.5075823307161533</v>
      </c>
      <c r="Q255" s="462">
        <f t="shared" si="83"/>
        <v>3.6102708808285238</v>
      </c>
      <c r="R255" s="462">
        <f t="shared" si="83"/>
        <v>3.7053297865855317</v>
      </c>
      <c r="S255" s="462">
        <f t="shared" si="83"/>
        <v>3.7924420036623183</v>
      </c>
      <c r="T255" s="462">
        <f t="shared" si="83"/>
        <v>3.8716948218728042</v>
      </c>
      <c r="U255" s="462">
        <f t="shared" si="83"/>
        <v>3.9434096328269042</v>
      </c>
      <c r="V255" s="462">
        <f t="shared" si="83"/>
        <v>3.9922490312556027</v>
      </c>
      <c r="W255" s="462">
        <f t="shared" si="83"/>
        <v>4.0255217865665855</v>
      </c>
      <c r="X255" s="462">
        <f t="shared" si="83"/>
        <v>4.0635509232698794</v>
      </c>
      <c r="Y255" s="462">
        <f t="shared" si="83"/>
        <v>4.1019023650543529</v>
      </c>
      <c r="Z255" s="462">
        <f t="shared" si="83"/>
        <v>4.1384602571982061</v>
      </c>
      <c r="AA255" s="462">
        <f t="shared" si="83"/>
        <v>4.1724868622819233</v>
      </c>
      <c r="AB255" s="462">
        <f t="shared" si="83"/>
        <v>4.2034301460871415</v>
      </c>
      <c r="AC255" s="462">
        <f t="shared" si="83"/>
        <v>4.237992718509088</v>
      </c>
      <c r="AD255" s="462">
        <f t="shared" si="83"/>
        <v>4.2725354875899226</v>
      </c>
      <c r="AE255" s="462">
        <f t="shared" si="83"/>
        <v>4.3063919469771301</v>
      </c>
      <c r="AF255" s="462">
        <f t="shared" si="83"/>
        <v>4.3389512191503385</v>
      </c>
      <c r="AG255" s="462">
        <f t="shared" si="83"/>
        <v>4.3700029325317074</v>
      </c>
      <c r="AH255" s="462">
        <f t="shared" si="83"/>
        <v>4.3995708411851746</v>
      </c>
      <c r="AI255" s="462">
        <f t="shared" si="83"/>
        <v>4.4275339698974143</v>
      </c>
      <c r="AJ255" s="462">
        <f t="shared" si="83"/>
        <v>4.4538878694543209</v>
      </c>
      <c r="AK255" s="462">
        <f t="shared" si="83"/>
        <v>4.4786971014294688</v>
      </c>
      <c r="AL255" s="462">
        <f t="shared" si="83"/>
        <v>4.5020703033624851</v>
      </c>
      <c r="AM255" s="462">
        <f t="shared" si="83"/>
        <v>4.5241419426372493</v>
      </c>
      <c r="AN255" s="462">
        <f t="shared" si="83"/>
        <v>4.545059377900956</v>
      </c>
      <c r="AO255" s="462">
        <f t="shared" si="83"/>
        <v>4.5649739784221897</v>
      </c>
      <c r="AP255" s="462">
        <f t="shared" si="83"/>
        <v>4.5840352414043677</v>
      </c>
      <c r="AQ255" s="462">
        <f t="shared" si="83"/>
        <v>4.6023870685450214</v>
      </c>
      <c r="AR255" s="462">
        <f t="shared" si="83"/>
        <v>4.6201655660258005</v>
      </c>
      <c r="AS255" s="462">
        <f t="shared" si="83"/>
        <v>4.6374978991376246</v>
      </c>
      <c r="AT255" s="462">
        <f t="shared" si="83"/>
        <v>4.6545018623810472</v>
      </c>
      <c r="AU255" s="462">
        <f t="shared" si="83"/>
        <v>4.6712859230542101</v>
      </c>
      <c r="AV255" s="462">
        <f t="shared" si="83"/>
        <v>4.6879495676135834</v>
      </c>
      <c r="AW255" s="462">
        <f t="shared" si="83"/>
        <v>4.7045838316639825</v>
      </c>
      <c r="AX255" s="462">
        <f t="shared" si="83"/>
        <v>4.7212719314052149</v>
      </c>
      <c r="AY255" s="462">
        <f t="shared" si="83"/>
        <v>4.738089940701582</v>
      </c>
      <c r="AZ255" s="462">
        <f t="shared" si="83"/>
        <v>4.7551074765948655</v>
      </c>
      <c r="BA255" s="462">
        <f t="shared" si="83"/>
        <v>4.772388369224096</v>
      </c>
      <c r="BB255" s="462">
        <f t="shared" si="83"/>
        <v>4.7899913013099296</v>
      </c>
      <c r="BC255" s="462">
        <f t="shared" si="83"/>
        <v>4.8079704087357662</v>
      </c>
      <c r="BD255" s="462">
        <f t="shared" si="83"/>
        <v>4.826375838124588</v>
      </c>
      <c r="BE255" s="462">
        <f t="shared" si="83"/>
        <v>4.8452542602487387</v>
      </c>
      <c r="BF255" s="462">
        <f t="shared" si="83"/>
        <v>4.8646493400380679</v>
      </c>
      <c r="BG255" s="462">
        <f t="shared" si="83"/>
        <v>4.8846021651696017</v>
      </c>
      <c r="BH255" s="462">
        <f t="shared" si="83"/>
        <v>4.9051516359444616</v>
      </c>
      <c r="BI255" s="462">
        <f t="shared" si="83"/>
        <v>4.9051516359444616</v>
      </c>
      <c r="DR255" s="537"/>
    </row>
    <row r="256" spans="1:122" s="462" customFormat="1" ht="14.5">
      <c r="A256" s="462" t="s">
        <v>188</v>
      </c>
      <c r="B256" s="462">
        <f t="shared" si="76"/>
        <v>1</v>
      </c>
      <c r="C256" s="462">
        <f t="shared" si="76"/>
        <v>1.5303674832508007</v>
      </c>
      <c r="D256" s="462">
        <f t="shared" si="76"/>
        <v>2.1335303730784614</v>
      </c>
      <c r="E256" s="462">
        <f t="shared" si="76"/>
        <v>2.8735533903692683</v>
      </c>
      <c r="F256" s="462">
        <f t="shared" ref="F256:BI256" si="84">+(F242/F$234)/($B242/$B$234)</f>
        <v>3.8184626003139819</v>
      </c>
      <c r="G256" s="462">
        <f t="shared" si="84"/>
        <v>4.8796572728234864</v>
      </c>
      <c r="H256" s="462">
        <f t="shared" si="84"/>
        <v>5.9865859869355651</v>
      </c>
      <c r="I256" s="462">
        <f t="shared" si="84"/>
        <v>7.1893042190675933</v>
      </c>
      <c r="J256" s="462">
        <f t="shared" si="84"/>
        <v>8.4687982994649449</v>
      </c>
      <c r="K256" s="462">
        <f t="shared" si="84"/>
        <v>9.9457550531478898</v>
      </c>
      <c r="L256" s="462">
        <f t="shared" si="84"/>
        <v>11.414488860234856</v>
      </c>
      <c r="M256" s="462">
        <f t="shared" si="84"/>
        <v>13.173490558861497</v>
      </c>
      <c r="N256" s="462">
        <f t="shared" si="84"/>
        <v>14.312585507018367</v>
      </c>
      <c r="O256" s="462">
        <f t="shared" si="84"/>
        <v>15.535137233263139</v>
      </c>
      <c r="P256" s="462">
        <f t="shared" si="84"/>
        <v>16.772788980670963</v>
      </c>
      <c r="Q256" s="462">
        <f t="shared" si="84"/>
        <v>17.982442645838749</v>
      </c>
      <c r="R256" s="462">
        <f t="shared" si="84"/>
        <v>19.135851573038355</v>
      </c>
      <c r="S256" s="462">
        <f t="shared" si="84"/>
        <v>20.214470695371393</v>
      </c>
      <c r="T256" s="462">
        <f t="shared" si="84"/>
        <v>21.206517568910229</v>
      </c>
      <c r="U256" s="462">
        <f t="shared" si="84"/>
        <v>22.105139979031296</v>
      </c>
      <c r="V256" s="462">
        <f t="shared" si="84"/>
        <v>22.808882980703483</v>
      </c>
      <c r="W256" s="462">
        <f t="shared" si="84"/>
        <v>23.353269806952515</v>
      </c>
      <c r="X256" s="462">
        <f t="shared" si="84"/>
        <v>23.755929139497574</v>
      </c>
      <c r="Y256" s="462">
        <f t="shared" si="84"/>
        <v>24.141577842155552</v>
      </c>
      <c r="Z256" s="462">
        <f t="shared" si="84"/>
        <v>24.479214911942879</v>
      </c>
      <c r="AA256" s="462">
        <f t="shared" si="84"/>
        <v>24.756531430207747</v>
      </c>
      <c r="AB256" s="462">
        <f t="shared" si="84"/>
        <v>24.998175488676431</v>
      </c>
      <c r="AC256" s="462">
        <f t="shared" si="84"/>
        <v>25.226484248368354</v>
      </c>
      <c r="AD256" s="462">
        <f t="shared" si="84"/>
        <v>25.43911946576721</v>
      </c>
      <c r="AE256" s="462">
        <f t="shared" si="84"/>
        <v>25.629246570911125</v>
      </c>
      <c r="AF256" s="462">
        <f t="shared" si="84"/>
        <v>25.793040541345018</v>
      </c>
      <c r="AG256" s="462">
        <f t="shared" si="84"/>
        <v>25.928149877121943</v>
      </c>
      <c r="AH256" s="462">
        <f t="shared" si="84"/>
        <v>26.031828648001458</v>
      </c>
      <c r="AI256" s="462">
        <f t="shared" si="84"/>
        <v>26.102978279766511</v>
      </c>
      <c r="AJ256" s="462">
        <f t="shared" si="84"/>
        <v>26.14222781985633</v>
      </c>
      <c r="AK256" s="462">
        <f t="shared" si="84"/>
        <v>26.15094760786787</v>
      </c>
      <c r="AL256" s="462">
        <f t="shared" si="84"/>
        <v>26.130992461468221</v>
      </c>
      <c r="AM256" s="462">
        <f t="shared" si="84"/>
        <v>26.084494272909826</v>
      </c>
      <c r="AN256" s="462">
        <f t="shared" si="84"/>
        <v>26.013704371092047</v>
      </c>
      <c r="AO256" s="462">
        <f t="shared" si="84"/>
        <v>25.920881684386654</v>
      </c>
      <c r="AP256" s="462">
        <f t="shared" si="84"/>
        <v>25.808217923261005</v>
      </c>
      <c r="AQ256" s="462">
        <f t="shared" si="84"/>
        <v>25.677790652800599</v>
      </c>
      <c r="AR256" s="462">
        <f t="shared" si="84"/>
        <v>25.531536457626427</v>
      </c>
      <c r="AS256" s="462">
        <f t="shared" si="84"/>
        <v>25.371238107055788</v>
      </c>
      <c r="AT256" s="462">
        <f t="shared" si="84"/>
        <v>25.198521189661076</v>
      </c>
      <c r="AU256" s="462">
        <f t="shared" si="84"/>
        <v>25.014856948816728</v>
      </c>
      <c r="AV256" s="462">
        <f t="shared" si="84"/>
        <v>24.821569010029513</v>
      </c>
      <c r="AW256" s="462">
        <f t="shared" si="84"/>
        <v>24.619842394587813</v>
      </c>
      <c r="AX256" s="462">
        <f t="shared" si="84"/>
        <v>24.410733719736957</v>
      </c>
      <c r="AY256" s="462">
        <f t="shared" si="84"/>
        <v>24.195181844318085</v>
      </c>
      <c r="AZ256" s="462">
        <f t="shared" si="84"/>
        <v>23.974018471156139</v>
      </c>
      <c r="BA256" s="462">
        <f t="shared" si="84"/>
        <v>23.747978393888367</v>
      </c>
      <c r="BB256" s="462">
        <f t="shared" si="84"/>
        <v>23.517709198476847</v>
      </c>
      <c r="BC256" s="462">
        <f t="shared" si="84"/>
        <v>23.28378031413245</v>
      </c>
      <c r="BD256" s="462">
        <f t="shared" si="84"/>
        <v>23.04669136602713</v>
      </c>
      <c r="BE256" s="462">
        <f t="shared" si="84"/>
        <v>22.806879820865277</v>
      </c>
      <c r="BF256" s="462">
        <f t="shared" si="84"/>
        <v>22.564727941759848</v>
      </c>
      <c r="BG256" s="462">
        <f t="shared" si="84"/>
        <v>22.320569084869263</v>
      </c>
      <c r="BH256" s="462">
        <f t="shared" si="84"/>
        <v>22.074693379732693</v>
      </c>
      <c r="BI256" s="462">
        <f t="shared" si="84"/>
        <v>22.074693379732693</v>
      </c>
      <c r="DR256" s="537"/>
    </row>
    <row r="257" spans="1:122" s="462" customFormat="1" ht="14.5">
      <c r="A257" s="462" t="s">
        <v>189</v>
      </c>
      <c r="B257" s="462">
        <f t="shared" si="76"/>
        <v>1</v>
      </c>
      <c r="C257" s="462">
        <f t="shared" si="76"/>
        <v>1.3679609569253055</v>
      </c>
      <c r="D257" s="462">
        <f t="shared" si="76"/>
        <v>1.6371425618494184</v>
      </c>
      <c r="E257" s="462">
        <f t="shared" si="76"/>
        <v>1.9297549978152371</v>
      </c>
      <c r="F257" s="462">
        <f t="shared" ref="F257:BI257" si="85">+(F243/F$234)/($B243/$B$234)</f>
        <v>2.2352387879567446</v>
      </c>
      <c r="G257" s="462">
        <f t="shared" si="85"/>
        <v>2.5367261764868649</v>
      </c>
      <c r="H257" s="462">
        <f t="shared" si="85"/>
        <v>2.8446960207862584</v>
      </c>
      <c r="I257" s="462">
        <f t="shared" si="85"/>
        <v>3.1541112245190726</v>
      </c>
      <c r="J257" s="462">
        <f t="shared" si="85"/>
        <v>3.4615381318549789</v>
      </c>
      <c r="K257" s="462">
        <f t="shared" si="85"/>
        <v>3.7543291662572242</v>
      </c>
      <c r="L257" s="462">
        <f t="shared" si="85"/>
        <v>4.0315662346740142</v>
      </c>
      <c r="M257" s="462">
        <f t="shared" si="85"/>
        <v>4.3526154832089929</v>
      </c>
      <c r="N257" s="462">
        <f t="shared" si="85"/>
        <v>4.5967096054729808</v>
      </c>
      <c r="O257" s="462">
        <f t="shared" si="85"/>
        <v>4.8453401801038556</v>
      </c>
      <c r="P257" s="462">
        <f t="shared" si="85"/>
        <v>5.0902998321158757</v>
      </c>
      <c r="Q257" s="462">
        <f t="shared" si="85"/>
        <v>5.3270964539978563</v>
      </c>
      <c r="R257" s="462">
        <f t="shared" si="85"/>
        <v>5.5532852371130739</v>
      </c>
      <c r="S257" s="462">
        <f t="shared" si="85"/>
        <v>5.7676369372783878</v>
      </c>
      <c r="T257" s="462">
        <f t="shared" si="85"/>
        <v>5.9696757295376761</v>
      </c>
      <c r="U257" s="462">
        <f t="shared" si="85"/>
        <v>6.1594054953335471</v>
      </c>
      <c r="V257" s="462">
        <f t="shared" si="85"/>
        <v>6.3146807116354777</v>
      </c>
      <c r="W257" s="462">
        <f t="shared" si="85"/>
        <v>6.4452179711278799</v>
      </c>
      <c r="X257" s="462">
        <f t="shared" si="85"/>
        <v>6.580180599642218</v>
      </c>
      <c r="Y257" s="462">
        <f t="shared" si="85"/>
        <v>6.7133385370851384</v>
      </c>
      <c r="Z257" s="462">
        <f t="shared" si="85"/>
        <v>6.8416870171063904</v>
      </c>
      <c r="AA257" s="462">
        <f t="shared" si="85"/>
        <v>6.963963436218461</v>
      </c>
      <c r="AB257" s="462">
        <f t="shared" si="85"/>
        <v>7.0775358542096471</v>
      </c>
      <c r="AC257" s="462">
        <f t="shared" si="85"/>
        <v>7.1868966934072693</v>
      </c>
      <c r="AD257" s="462">
        <f t="shared" si="85"/>
        <v>7.2895562139299939</v>
      </c>
      <c r="AE257" s="462">
        <f t="shared" si="85"/>
        <v>7.3858525547333533</v>
      </c>
      <c r="AF257" s="462">
        <f t="shared" si="85"/>
        <v>7.4782617490373626</v>
      </c>
      <c r="AG257" s="462">
        <f t="shared" si="85"/>
        <v>7.566326770681056</v>
      </c>
      <c r="AH257" s="462">
        <f t="shared" si="85"/>
        <v>7.647968474589975</v>
      </c>
      <c r="AI257" s="462">
        <f t="shared" si="85"/>
        <v>7.7243603181794711</v>
      </c>
      <c r="AJ257" s="462">
        <f t="shared" si="85"/>
        <v>7.7963121931171155</v>
      </c>
      <c r="AK257" s="462">
        <f t="shared" si="85"/>
        <v>7.8644390869037446</v>
      </c>
      <c r="AL257" s="462">
        <f t="shared" si="85"/>
        <v>7.9292402272744171</v>
      </c>
      <c r="AM257" s="462">
        <f t="shared" si="85"/>
        <v>7.9911415283792326</v>
      </c>
      <c r="AN257" s="462">
        <f t="shared" si="85"/>
        <v>8.0505186496743022</v>
      </c>
      <c r="AO257" s="462">
        <f t="shared" si="85"/>
        <v>8.107709779197382</v>
      </c>
      <c r="AP257" s="462">
        <f t="shared" si="85"/>
        <v>8.1630229814112809</v>
      </c>
      <c r="AQ257" s="462">
        <f t="shared" si="85"/>
        <v>8.2167406828545584</v>
      </c>
      <c r="AR257" s="462">
        <f t="shared" si="85"/>
        <v>8.2691226587626279</v>
      </c>
      <c r="AS257" s="462">
        <f t="shared" si="85"/>
        <v>8.3204082367178103</v>
      </c>
      <c r="AT257" s="462">
        <f t="shared" si="85"/>
        <v>8.3708180879450964</v>
      </c>
      <c r="AU257" s="462">
        <f t="shared" si="85"/>
        <v>8.4205557935766642</v>
      </c>
      <c r="AV257" s="462">
        <f t="shared" si="85"/>
        <v>8.4698092770902509</v>
      </c>
      <c r="AW257" s="462">
        <f t="shared" si="85"/>
        <v>8.5187521447692305</v>
      </c>
      <c r="AX257" s="462">
        <f t="shared" si="85"/>
        <v>8.5675449515650897</v>
      </c>
      <c r="AY257" s="462">
        <f t="shared" si="85"/>
        <v>8.616336398367304</v>
      </c>
      <c r="AZ257" s="462">
        <f t="shared" si="85"/>
        <v>8.6652644620168893</v>
      </c>
      <c r="BA257" s="462">
        <f t="shared" si="85"/>
        <v>8.7144574580430305</v>
      </c>
      <c r="BB257" s="462">
        <f t="shared" si="85"/>
        <v>8.7640350362509185</v>
      </c>
      <c r="BC257" s="462">
        <f t="shared" si="85"/>
        <v>8.8141091100179043</v>
      </c>
      <c r="BD257" s="462">
        <f t="shared" si="85"/>
        <v>8.8647847210099631</v>
      </c>
      <c r="BE257" s="462">
        <f t="shared" si="85"/>
        <v>8.9161608418010356</v>
      </c>
      <c r="BF257" s="462">
        <f t="shared" si="85"/>
        <v>8.9683311194839028</v>
      </c>
      <c r="BG257" s="462">
        <f t="shared" si="85"/>
        <v>9.0213845637954027</v>
      </c>
      <c r="BH257" s="462">
        <f t="shared" si="85"/>
        <v>9.0754061835491058</v>
      </c>
      <c r="BI257" s="462">
        <f t="shared" si="85"/>
        <v>9.0754061835491058</v>
      </c>
      <c r="DR257" s="537"/>
    </row>
    <row r="258" spans="1:122" s="462" customFormat="1" ht="14.5">
      <c r="A258" s="462" t="s">
        <v>190</v>
      </c>
      <c r="B258" s="462">
        <f t="shared" si="76"/>
        <v>1</v>
      </c>
      <c r="C258" s="462">
        <f t="shared" si="76"/>
        <v>1.093613033492377</v>
      </c>
      <c r="D258" s="462">
        <f t="shared" si="76"/>
        <v>1.1282321354882758</v>
      </c>
      <c r="E258" s="462">
        <f t="shared" si="76"/>
        <v>1.1623772841889328</v>
      </c>
      <c r="F258" s="462">
        <f t="shared" ref="F258:BI258" si="86">+(F244/F$234)/($B244/$B$234)</f>
        <v>1.1916416893022501</v>
      </c>
      <c r="G258" s="462">
        <f t="shared" si="86"/>
        <v>1.2163971292481182</v>
      </c>
      <c r="H258" s="462">
        <f t="shared" si="86"/>
        <v>1.2381008609356117</v>
      </c>
      <c r="I258" s="462">
        <f t="shared" si="86"/>
        <v>1.2574176373657737</v>
      </c>
      <c r="J258" s="462">
        <f t="shared" si="86"/>
        <v>1.2747864092745451</v>
      </c>
      <c r="K258" s="462">
        <f t="shared" si="86"/>
        <v>1.2750919789053405</v>
      </c>
      <c r="L258" s="462">
        <f t="shared" si="86"/>
        <v>1.2697732351306668</v>
      </c>
      <c r="M258" s="462">
        <f t="shared" si="86"/>
        <v>1.2893268759425836</v>
      </c>
      <c r="N258" s="462">
        <f t="shared" si="86"/>
        <v>1.2883882866012732</v>
      </c>
      <c r="O258" s="462">
        <f t="shared" si="86"/>
        <v>1.2890294211719675</v>
      </c>
      <c r="P258" s="462">
        <f t="shared" si="86"/>
        <v>1.2896302101425623</v>
      </c>
      <c r="Q258" s="462">
        <f t="shared" si="86"/>
        <v>1.2894225292736676</v>
      </c>
      <c r="R258" s="462">
        <f t="shared" si="86"/>
        <v>1.2880762361195057</v>
      </c>
      <c r="S258" s="462">
        <f t="shared" si="86"/>
        <v>1.2854784481959196</v>
      </c>
      <c r="T258" s="462">
        <f t="shared" si="86"/>
        <v>1.2816255570290196</v>
      </c>
      <c r="U258" s="462">
        <f t="shared" si="86"/>
        <v>1.2765684605004415</v>
      </c>
      <c r="V258" s="462">
        <f t="shared" si="86"/>
        <v>1.2694472078739414</v>
      </c>
      <c r="W258" s="462">
        <f t="shared" si="86"/>
        <v>1.2607915178097402</v>
      </c>
      <c r="X258" s="462">
        <f t="shared" si="86"/>
        <v>1.2518469027325994</v>
      </c>
      <c r="Y258" s="462">
        <f t="shared" si="86"/>
        <v>1.2423869470068012</v>
      </c>
      <c r="Z258" s="462">
        <f t="shared" si="86"/>
        <v>1.2323349397275423</v>
      </c>
      <c r="AA258" s="462">
        <f t="shared" si="86"/>
        <v>1.2217173761773303</v>
      </c>
      <c r="AB258" s="462">
        <f t="shared" si="86"/>
        <v>1.2105503691891095</v>
      </c>
      <c r="AC258" s="462">
        <f t="shared" si="86"/>
        <v>1.2000740630891209</v>
      </c>
      <c r="AD258" s="462">
        <f t="shared" si="86"/>
        <v>1.1898409714948062</v>
      </c>
      <c r="AE258" s="462">
        <f t="shared" si="86"/>
        <v>1.1798127754285159</v>
      </c>
      <c r="AF258" s="462">
        <f t="shared" si="86"/>
        <v>1.1702863237212175</v>
      </c>
      <c r="AG258" s="462">
        <f t="shared" si="86"/>
        <v>1.1611689906756122</v>
      </c>
      <c r="AH258" s="462">
        <f t="shared" si="86"/>
        <v>1.1520741297008958</v>
      </c>
      <c r="AI258" s="462">
        <f t="shared" si="86"/>
        <v>1.1430207184934604</v>
      </c>
      <c r="AJ258" s="462">
        <f t="shared" si="86"/>
        <v>1.1340266145199458</v>
      </c>
      <c r="AK258" s="462">
        <f t="shared" si="86"/>
        <v>1.1250939210107054</v>
      </c>
      <c r="AL258" s="462">
        <f t="shared" si="86"/>
        <v>1.1162187073761265</v>
      </c>
      <c r="AM258" s="462">
        <f t="shared" si="86"/>
        <v>1.1073955241039377</v>
      </c>
      <c r="AN258" s="462">
        <f t="shared" si="86"/>
        <v>1.0986192398078098</v>
      </c>
      <c r="AO258" s="462">
        <f t="shared" si="86"/>
        <v>1.0898856525831733</v>
      </c>
      <c r="AP258" s="462">
        <f t="shared" si="86"/>
        <v>1.0811915717282403</v>
      </c>
      <c r="AQ258" s="462">
        <f t="shared" si="86"/>
        <v>1.0725346942225087</v>
      </c>
      <c r="AR258" s="462">
        <f t="shared" si="86"/>
        <v>1.0639134214800572</v>
      </c>
      <c r="AS258" s="462">
        <f t="shared" si="86"/>
        <v>1.0553266775181136</v>
      </c>
      <c r="AT258" s="462">
        <f t="shared" si="86"/>
        <v>1.0467737510004524</v>
      </c>
      <c r="AU258" s="462">
        <f t="shared" si="86"/>
        <v>1.0382541666434459</v>
      </c>
      <c r="AV258" s="462">
        <f t="shared" si="86"/>
        <v>1.0297675845727678</v>
      </c>
      <c r="AW258" s="462">
        <f t="shared" si="86"/>
        <v>1.0213137238428562</v>
      </c>
      <c r="AX258" s="462">
        <f t="shared" si="86"/>
        <v>1.012892305885821</v>
      </c>
      <c r="AY258" s="462">
        <f t="shared" si="86"/>
        <v>1.0045030139655216</v>
      </c>
      <c r="AZ258" s="462">
        <f t="shared" si="86"/>
        <v>0.9961454652593037</v>
      </c>
      <c r="BA258" s="462">
        <f t="shared" si="86"/>
        <v>0.98781919276362529</v>
      </c>
      <c r="BB258" s="462">
        <f t="shared" si="86"/>
        <v>0.97952363474115678</v>
      </c>
      <c r="BC258" s="462">
        <f t="shared" si="86"/>
        <v>0.97125812987434623</v>
      </c>
      <c r="BD258" s="462">
        <f t="shared" si="86"/>
        <v>0.96302191666432602</v>
      </c>
      <c r="BE258" s="462">
        <f t="shared" si="86"/>
        <v>0.95481413592215625</v>
      </c>
      <c r="BF258" s="462">
        <f t="shared" si="86"/>
        <v>0.94663383545115576</v>
      </c>
      <c r="BG258" s="462">
        <f t="shared" si="86"/>
        <v>0.93847997622360846</v>
      </c>
      <c r="BH258" s="462">
        <f t="shared" si="86"/>
        <v>0.93035143952077748</v>
      </c>
      <c r="BI258" s="462">
        <f t="shared" si="86"/>
        <v>0.93035143952077748</v>
      </c>
      <c r="DR258" s="537"/>
    </row>
    <row r="259" spans="1:122" s="462" customFormat="1" ht="14.5">
      <c r="A259" s="462" t="s">
        <v>191</v>
      </c>
      <c r="B259" s="462">
        <f t="shared" si="76"/>
        <v>1</v>
      </c>
      <c r="C259" s="462">
        <f t="shared" si="76"/>
        <v>1.2426731211885578</v>
      </c>
      <c r="D259" s="462">
        <f t="shared" si="76"/>
        <v>1.7248481670032505</v>
      </c>
      <c r="E259" s="462">
        <f t="shared" si="76"/>
        <v>2.3193506733103568</v>
      </c>
      <c r="F259" s="462">
        <f t="shared" ref="F259:BI259" si="87">+(F245/F$234)/($B245/$B$234)</f>
        <v>3.0434068646690577</v>
      </c>
      <c r="G259" s="462">
        <f t="shared" si="87"/>
        <v>3.8580295012663082</v>
      </c>
      <c r="H259" s="462">
        <f t="shared" si="87"/>
        <v>4.7486002948794299</v>
      </c>
      <c r="I259" s="462">
        <f t="shared" si="87"/>
        <v>5.7225412864589353</v>
      </c>
      <c r="J259" s="462">
        <f t="shared" si="87"/>
        <v>6.7660700194965564</v>
      </c>
      <c r="K259" s="462">
        <f t="shared" si="87"/>
        <v>7.8826384912070875</v>
      </c>
      <c r="L259" s="462">
        <f t="shared" si="87"/>
        <v>8.9589997010020586</v>
      </c>
      <c r="M259" s="462">
        <f t="shared" si="87"/>
        <v>10.513697150150998</v>
      </c>
      <c r="N259" s="462">
        <f t="shared" si="87"/>
        <v>11.423424766760695</v>
      </c>
      <c r="O259" s="462">
        <f t="shared" si="87"/>
        <v>12.431226120166892</v>
      </c>
      <c r="P259" s="462">
        <f t="shared" si="87"/>
        <v>13.471481270639748</v>
      </c>
      <c r="Q259" s="462">
        <f t="shared" si="87"/>
        <v>14.501758808396657</v>
      </c>
      <c r="R259" s="462">
        <f t="shared" si="87"/>
        <v>15.492623968136742</v>
      </c>
      <c r="S259" s="462">
        <f t="shared" si="87"/>
        <v>16.422746592646568</v>
      </c>
      <c r="T259" s="462">
        <f t="shared" si="87"/>
        <v>17.276244990513799</v>
      </c>
      <c r="U259" s="462">
        <f t="shared" si="87"/>
        <v>18.04114065046879</v>
      </c>
      <c r="V259" s="462">
        <f t="shared" si="87"/>
        <v>18.633838661650014</v>
      </c>
      <c r="W259" s="462">
        <f t="shared" si="87"/>
        <v>19.075880551600438</v>
      </c>
      <c r="X259" s="462">
        <f t="shared" si="87"/>
        <v>19.456344496257547</v>
      </c>
      <c r="Y259" s="462">
        <f t="shared" si="87"/>
        <v>19.749659544250918</v>
      </c>
      <c r="Z259" s="462">
        <f t="shared" si="87"/>
        <v>19.941463196115365</v>
      </c>
      <c r="AA259" s="462">
        <f t="shared" si="87"/>
        <v>20.025276387317664</v>
      </c>
      <c r="AB259" s="462">
        <f t="shared" si="87"/>
        <v>19.994037062523418</v>
      </c>
      <c r="AC259" s="462">
        <f t="shared" si="87"/>
        <v>19.903684387185407</v>
      </c>
      <c r="AD259" s="462">
        <f t="shared" si="87"/>
        <v>19.735167804657053</v>
      </c>
      <c r="AE259" s="462">
        <f t="shared" si="87"/>
        <v>19.492217760366859</v>
      </c>
      <c r="AF259" s="462">
        <f t="shared" si="87"/>
        <v>19.180566177035264</v>
      </c>
      <c r="AG259" s="462">
        <f t="shared" si="87"/>
        <v>18.80788849773359</v>
      </c>
      <c r="AH259" s="462">
        <f t="shared" si="87"/>
        <v>18.380962870204286</v>
      </c>
      <c r="AI259" s="462">
        <f t="shared" si="87"/>
        <v>17.904636213906187</v>
      </c>
      <c r="AJ259" s="462">
        <f t="shared" si="87"/>
        <v>17.384399979463204</v>
      </c>
      <c r="AK259" s="462">
        <f t="shared" si="87"/>
        <v>16.82557737687906</v>
      </c>
      <c r="AL259" s="462">
        <f t="shared" si="87"/>
        <v>16.23326593246783</v>
      </c>
      <c r="AM259" s="462">
        <f t="shared" si="87"/>
        <v>15.612317507352195</v>
      </c>
      <c r="AN259" s="462">
        <f t="shared" si="87"/>
        <v>14.967338694237707</v>
      </c>
      <c r="AO259" s="462">
        <f t="shared" si="87"/>
        <v>14.302706059549518</v>
      </c>
      <c r="AP259" s="462">
        <f t="shared" si="87"/>
        <v>13.622591038378015</v>
      </c>
      <c r="AQ259" s="462">
        <f t="shared" si="87"/>
        <v>12.930990611589118</v>
      </c>
      <c r="AR259" s="462">
        <f t="shared" si="87"/>
        <v>12.231761396262668</v>
      </c>
      <c r="AS259" s="462">
        <f t="shared" si="87"/>
        <v>11.528656026062915</v>
      </c>
      <c r="AT259" s="462">
        <f t="shared" si="87"/>
        <v>10.825361548364446</v>
      </c>
      <c r="AU259" s="462">
        <f t="shared" si="87"/>
        <v>10.125539997251089</v>
      </c>
      <c r="AV259" s="462">
        <f t="shared" si="87"/>
        <v>9.4328713223388316</v>
      </c>
      <c r="AW259" s="462">
        <f t="shared" si="87"/>
        <v>8.7510984693964566</v>
      </c>
      <c r="AX259" s="462">
        <f t="shared" si="87"/>
        <v>8.0840736353646889</v>
      </c>
      <c r="AY259" s="462">
        <f t="shared" si="87"/>
        <v>7.4358036228636406</v>
      </c>
      <c r="AZ259" s="462">
        <f t="shared" si="87"/>
        <v>6.8104909888833802</v>
      </c>
      <c r="BA259" s="462">
        <f t="shared" si="87"/>
        <v>6.212566753153145</v>
      </c>
      <c r="BB259" s="462">
        <f t="shared" si="87"/>
        <v>5.6467106365393516</v>
      </c>
      <c r="BC259" s="462">
        <f t="shared" si="87"/>
        <v>5.1178575466397467</v>
      </c>
      <c r="BD259" s="462">
        <f t="shared" si="87"/>
        <v>4.6311964509725607</v>
      </c>
      <c r="BE259" s="462">
        <f t="shared" si="87"/>
        <v>4.1921828100012437</v>
      </c>
      <c r="BF259" s="462">
        <f t="shared" si="87"/>
        <v>3.8066121164314675</v>
      </c>
      <c r="BG259" s="462">
        <f t="shared" si="87"/>
        <v>3.4808445438088125</v>
      </c>
      <c r="BH259" s="462">
        <f t="shared" si="87"/>
        <v>3.2223361961993118</v>
      </c>
      <c r="BI259" s="462">
        <f t="shared" si="87"/>
        <v>3.2223361961993118</v>
      </c>
      <c r="DR259" s="537"/>
    </row>
    <row r="260" spans="1:122" s="465" customFormat="1" ht="14.5">
      <c r="DR260" s="543"/>
    </row>
    <row r="261" spans="1:122" s="465" customFormat="1" ht="14.5">
      <c r="A261" s="465" t="s">
        <v>473</v>
      </c>
      <c r="DR261" s="543"/>
    </row>
    <row r="262" spans="1:122" s="465" customFormat="1" ht="14.5">
      <c r="A262" s="465" t="s">
        <v>180</v>
      </c>
      <c r="B262" s="465">
        <f t="shared" ref="B262:B273" si="88">1/B248</f>
        <v>1</v>
      </c>
      <c r="C262" s="465">
        <f t="shared" ref="C262:BI266" si="89">1/C248</f>
        <v>1</v>
      </c>
      <c r="D262" s="465">
        <f t="shared" si="89"/>
        <v>1</v>
      </c>
      <c r="E262" s="465">
        <f t="shared" si="89"/>
        <v>1</v>
      </c>
      <c r="F262" s="465">
        <f t="shared" si="89"/>
        <v>1</v>
      </c>
      <c r="G262" s="465">
        <f t="shared" si="89"/>
        <v>1</v>
      </c>
      <c r="H262" s="465">
        <f t="shared" si="89"/>
        <v>1</v>
      </c>
      <c r="I262" s="465">
        <f t="shared" si="89"/>
        <v>1</v>
      </c>
      <c r="J262" s="465">
        <f t="shared" si="89"/>
        <v>1</v>
      </c>
      <c r="K262" s="465">
        <f t="shared" si="89"/>
        <v>1</v>
      </c>
      <c r="L262" s="465">
        <f t="shared" si="89"/>
        <v>1</v>
      </c>
      <c r="M262" s="465">
        <f t="shared" si="89"/>
        <v>1</v>
      </c>
      <c r="N262" s="465">
        <f t="shared" si="89"/>
        <v>1</v>
      </c>
      <c r="O262" s="465">
        <f t="shared" si="89"/>
        <v>1</v>
      </c>
      <c r="P262" s="465">
        <f t="shared" si="89"/>
        <v>1</v>
      </c>
      <c r="Q262" s="465">
        <f t="shared" si="89"/>
        <v>1</v>
      </c>
      <c r="R262" s="465">
        <f t="shared" si="89"/>
        <v>1</v>
      </c>
      <c r="S262" s="465">
        <f t="shared" si="89"/>
        <v>1</v>
      </c>
      <c r="T262" s="465">
        <f t="shared" si="89"/>
        <v>1</v>
      </c>
      <c r="U262" s="465">
        <f t="shared" si="89"/>
        <v>1</v>
      </c>
      <c r="V262" s="465">
        <f t="shared" si="89"/>
        <v>1</v>
      </c>
      <c r="W262" s="465">
        <f t="shared" si="89"/>
        <v>1</v>
      </c>
      <c r="X262" s="465">
        <f t="shared" si="89"/>
        <v>1</v>
      </c>
      <c r="Y262" s="465">
        <f t="shared" si="89"/>
        <v>1</v>
      </c>
      <c r="Z262" s="465">
        <f t="shared" si="89"/>
        <v>1</v>
      </c>
      <c r="AA262" s="465">
        <f t="shared" si="89"/>
        <v>1</v>
      </c>
      <c r="AB262" s="465">
        <f t="shared" si="89"/>
        <v>1</v>
      </c>
      <c r="AC262" s="465">
        <f t="shared" si="89"/>
        <v>1</v>
      </c>
      <c r="AD262" s="465">
        <f t="shared" si="89"/>
        <v>1</v>
      </c>
      <c r="AE262" s="465">
        <f t="shared" si="89"/>
        <v>1</v>
      </c>
      <c r="AF262" s="465">
        <f t="shared" si="89"/>
        <v>1</v>
      </c>
      <c r="AG262" s="465">
        <f t="shared" si="89"/>
        <v>1</v>
      </c>
      <c r="AH262" s="465">
        <f t="shared" si="89"/>
        <v>1</v>
      </c>
      <c r="AI262" s="465">
        <f t="shared" si="89"/>
        <v>1</v>
      </c>
      <c r="AJ262" s="465">
        <f t="shared" si="89"/>
        <v>1</v>
      </c>
      <c r="AK262" s="465">
        <f t="shared" si="89"/>
        <v>1</v>
      </c>
      <c r="AL262" s="465">
        <f t="shared" si="89"/>
        <v>1</v>
      </c>
      <c r="AM262" s="465">
        <f t="shared" si="89"/>
        <v>1</v>
      </c>
      <c r="AN262" s="465">
        <f t="shared" si="89"/>
        <v>1</v>
      </c>
      <c r="AO262" s="465">
        <f t="shared" si="89"/>
        <v>1</v>
      </c>
      <c r="AP262" s="465">
        <f t="shared" si="89"/>
        <v>1</v>
      </c>
      <c r="AQ262" s="465">
        <f t="shared" si="89"/>
        <v>1</v>
      </c>
      <c r="AR262" s="465">
        <f t="shared" si="89"/>
        <v>1</v>
      </c>
      <c r="AS262" s="465">
        <f t="shared" si="89"/>
        <v>1</v>
      </c>
      <c r="AT262" s="465">
        <f t="shared" si="89"/>
        <v>1</v>
      </c>
      <c r="AU262" s="465">
        <f t="shared" si="89"/>
        <v>1</v>
      </c>
      <c r="AV262" s="465">
        <f t="shared" si="89"/>
        <v>1</v>
      </c>
      <c r="AW262" s="465">
        <f t="shared" si="89"/>
        <v>1</v>
      </c>
      <c r="AX262" s="465">
        <f t="shared" si="89"/>
        <v>1</v>
      </c>
      <c r="AY262" s="465">
        <f t="shared" si="89"/>
        <v>1</v>
      </c>
      <c r="AZ262" s="465">
        <f t="shared" si="89"/>
        <v>1</v>
      </c>
      <c r="BA262" s="465">
        <f t="shared" si="89"/>
        <v>1</v>
      </c>
      <c r="BB262" s="465">
        <f t="shared" si="89"/>
        <v>1</v>
      </c>
      <c r="BC262" s="465">
        <f t="shared" si="89"/>
        <v>1</v>
      </c>
      <c r="BD262" s="465">
        <f t="shared" si="89"/>
        <v>1</v>
      </c>
      <c r="BE262" s="465">
        <f t="shared" si="89"/>
        <v>1</v>
      </c>
      <c r="BF262" s="465">
        <f t="shared" si="89"/>
        <v>1</v>
      </c>
      <c r="BG262" s="465">
        <f t="shared" si="89"/>
        <v>1</v>
      </c>
      <c r="BH262" s="465">
        <f t="shared" si="89"/>
        <v>1</v>
      </c>
      <c r="BI262" s="465">
        <f t="shared" si="89"/>
        <v>1</v>
      </c>
      <c r="DR262" s="543"/>
    </row>
    <row r="263" spans="1:122" s="465" customFormat="1" ht="14.5">
      <c r="A263" s="465" t="s">
        <v>181</v>
      </c>
      <c r="B263" s="465">
        <f t="shared" si="88"/>
        <v>1</v>
      </c>
      <c r="C263" s="465">
        <f t="shared" ref="C263:Q263" si="90">1/C249</f>
        <v>0.96248688195070564</v>
      </c>
      <c r="D263" s="465">
        <f t="shared" si="90"/>
        <v>0.91655293912360503</v>
      </c>
      <c r="E263" s="465">
        <f t="shared" si="90"/>
        <v>0.8778518201274057</v>
      </c>
      <c r="F263" s="465">
        <f t="shared" si="90"/>
        <v>0.84424248203358321</v>
      </c>
      <c r="G263" s="465">
        <f t="shared" si="90"/>
        <v>0.81545835511951403</v>
      </c>
      <c r="H263" s="465">
        <f t="shared" si="90"/>
        <v>0.7896231285224552</v>
      </c>
      <c r="I263" s="465">
        <f t="shared" si="90"/>
        <v>0.76732036417532679</v>
      </c>
      <c r="J263" s="465">
        <f t="shared" si="90"/>
        <v>0.74792029645503</v>
      </c>
      <c r="K263" s="465">
        <f t="shared" si="90"/>
        <v>0.73900812174136077</v>
      </c>
      <c r="L263" s="465">
        <f t="shared" si="90"/>
        <v>0.73396215405512955</v>
      </c>
      <c r="M263" s="465">
        <f t="shared" si="90"/>
        <v>0.71666054902825638</v>
      </c>
      <c r="N263" s="465">
        <f t="shared" si="90"/>
        <v>0.710572188562135</v>
      </c>
      <c r="O263" s="465">
        <f t="shared" si="90"/>
        <v>0.70416680687227051</v>
      </c>
      <c r="P263" s="465">
        <f t="shared" si="90"/>
        <v>0.69824351972149812</v>
      </c>
      <c r="Q263" s="465">
        <f t="shared" si="90"/>
        <v>0.69313740202610641</v>
      </c>
      <c r="R263" s="465">
        <f t="shared" si="89"/>
        <v>0.6889569581262307</v>
      </c>
      <c r="S263" s="465">
        <f t="shared" si="89"/>
        <v>0.68570551341371488</v>
      </c>
      <c r="T263" s="465">
        <f t="shared" si="89"/>
        <v>0.68333912075862313</v>
      </c>
      <c r="U263" s="465">
        <f t="shared" si="89"/>
        <v>0.68179458839428997</v>
      </c>
      <c r="V263" s="465">
        <f t="shared" si="89"/>
        <v>0.6816697618625035</v>
      </c>
      <c r="W263" s="465">
        <f t="shared" si="89"/>
        <v>0.68259430575298508</v>
      </c>
      <c r="X263" s="465">
        <f t="shared" si="89"/>
        <v>0.68368060648586693</v>
      </c>
      <c r="Y263" s="465">
        <f t="shared" si="89"/>
        <v>0.68508947871141324</v>
      </c>
      <c r="Z263" s="465">
        <f t="shared" si="89"/>
        <v>0.68688086353616395</v>
      </c>
      <c r="AA263" s="465">
        <f t="shared" si="89"/>
        <v>0.68904664201827515</v>
      </c>
      <c r="AB263" s="465">
        <f t="shared" si="89"/>
        <v>0.69156555884027571</v>
      </c>
      <c r="AC263" s="465">
        <f t="shared" si="89"/>
        <v>0.69381807845360821</v>
      </c>
      <c r="AD263" s="465">
        <f t="shared" si="89"/>
        <v>0.69603434712435097</v>
      </c>
      <c r="AE263" s="465">
        <f t="shared" si="89"/>
        <v>0.6982458211898972</v>
      </c>
      <c r="AF263" s="465">
        <f t="shared" si="89"/>
        <v>0.70024126793890273</v>
      </c>
      <c r="AG263" s="465">
        <f t="shared" si="89"/>
        <v>0.70210656877344602</v>
      </c>
      <c r="AH263" s="465">
        <f t="shared" si="89"/>
        <v>0.70412802771188054</v>
      </c>
      <c r="AI263" s="465">
        <f t="shared" si="89"/>
        <v>0.70626451058998674</v>
      </c>
      <c r="AJ263" s="465">
        <f t="shared" si="89"/>
        <v>0.70848763986647645</v>
      </c>
      <c r="AK263" s="465">
        <f t="shared" si="89"/>
        <v>0.71078210791818985</v>
      </c>
      <c r="AL263" s="465">
        <f t="shared" si="89"/>
        <v>0.71313851526281791</v>
      </c>
      <c r="AM263" s="465">
        <f t="shared" si="89"/>
        <v>0.71554997101456597</v>
      </c>
      <c r="AN263" s="465">
        <f t="shared" si="89"/>
        <v>0.71801058459716094</v>
      </c>
      <c r="AO263" s="465">
        <f t="shared" si="89"/>
        <v>0.72051485094324252</v>
      </c>
      <c r="AP263" s="465">
        <f t="shared" si="89"/>
        <v>0.72305744117997395</v>
      </c>
      <c r="AQ263" s="465">
        <f t="shared" si="89"/>
        <v>0.72563316497161756</v>
      </c>
      <c r="AR263" s="465">
        <f t="shared" si="89"/>
        <v>0.72823699588379531</v>
      </c>
      <c r="AS263" s="465">
        <f t="shared" si="89"/>
        <v>0.73086411180422872</v>
      </c>
      <c r="AT263" s="465">
        <f t="shared" si="89"/>
        <v>0.7335099311470229</v>
      </c>
      <c r="AU263" s="465">
        <f t="shared" si="89"/>
        <v>0.73617013863477143</v>
      </c>
      <c r="AV263" s="465">
        <f t="shared" si="89"/>
        <v>0.73884070003871283</v>
      </c>
      <c r="AW263" s="465">
        <f t="shared" si="89"/>
        <v>0.74151786736252678</v>
      </c>
      <c r="AX263" s="465">
        <f t="shared" si="89"/>
        <v>0.74419817651421449</v>
      </c>
      <c r="AY263" s="465">
        <f t="shared" si="89"/>
        <v>0.74687843943353105</v>
      </c>
      <c r="AZ263" s="465">
        <f t="shared" si="89"/>
        <v>0.74955573234657413</v>
      </c>
      <c r="BA263" s="465">
        <f t="shared" si="89"/>
        <v>0.75222738148218804</v>
      </c>
      <c r="BB263" s="465">
        <f t="shared" si="89"/>
        <v>0.75489094727739681</v>
      </c>
      <c r="BC263" s="465">
        <f t="shared" si="89"/>
        <v>0.75754420784228205</v>
      </c>
      <c r="BD263" s="465">
        <f t="shared" si="89"/>
        <v>0.76018514224874856</v>
      </c>
      <c r="BE263" s="465">
        <f t="shared" si="89"/>
        <v>0.76281191404722393</v>
      </c>
      <c r="BF263" s="465">
        <f t="shared" si="89"/>
        <v>0.76542285529192355</v>
      </c>
      <c r="BG263" s="465">
        <f t="shared" si="89"/>
        <v>0.76801645126137352</v>
      </c>
      <c r="BH263" s="465">
        <f t="shared" si="89"/>
        <v>0.77059132599035063</v>
      </c>
      <c r="BI263" s="465">
        <f t="shared" si="89"/>
        <v>0.77059132599035063</v>
      </c>
      <c r="DR263" s="543"/>
    </row>
    <row r="264" spans="1:122" s="465" customFormat="1" ht="14.5">
      <c r="A264" s="465" t="s">
        <v>182</v>
      </c>
      <c r="B264" s="465">
        <f t="shared" si="88"/>
        <v>1</v>
      </c>
      <c r="C264" s="465">
        <f t="shared" si="89"/>
        <v>1.024034009479228</v>
      </c>
      <c r="D264" s="465">
        <f t="shared" si="89"/>
        <v>0.98788950402363529</v>
      </c>
      <c r="E264" s="465">
        <f t="shared" si="89"/>
        <v>0.94950293292008581</v>
      </c>
      <c r="F264" s="465">
        <f t="shared" si="89"/>
        <v>0.97279660567003046</v>
      </c>
      <c r="G264" s="465">
        <f t="shared" si="89"/>
        <v>0.9624852806329155</v>
      </c>
      <c r="H264" s="465">
        <f t="shared" si="89"/>
        <v>0.94058302219422019</v>
      </c>
      <c r="I264" s="465">
        <f t="shared" si="89"/>
        <v>0.92137113070004328</v>
      </c>
      <c r="J264" s="465">
        <f t="shared" si="89"/>
        <v>0.90442780600987283</v>
      </c>
      <c r="K264" s="465">
        <f t="shared" si="89"/>
        <v>0.90221042767285031</v>
      </c>
      <c r="L264" s="465">
        <f t="shared" si="89"/>
        <v>0.90247281665999368</v>
      </c>
      <c r="M264" s="465">
        <f t="shared" si="89"/>
        <v>0.89038007317229562</v>
      </c>
      <c r="N264" s="465">
        <f t="shared" si="89"/>
        <v>0.88104808557310477</v>
      </c>
      <c r="O264" s="465">
        <f t="shared" si="89"/>
        <v>0.87238789257338001</v>
      </c>
      <c r="P264" s="465">
        <f t="shared" si="89"/>
        <v>0.86450490426529425</v>
      </c>
      <c r="Q264" s="465">
        <f t="shared" si="89"/>
        <v>0.85739696881055594</v>
      </c>
      <c r="R264" s="465">
        <f t="shared" si="89"/>
        <v>0.85101318391600278</v>
      </c>
      <c r="S264" s="465">
        <f t="shared" si="89"/>
        <v>0.84528250715087494</v>
      </c>
      <c r="T264" s="465">
        <f t="shared" si="89"/>
        <v>0.84012754191784489</v>
      </c>
      <c r="U264" s="465">
        <f t="shared" si="89"/>
        <v>0.83547112648312549</v>
      </c>
      <c r="V264" s="465">
        <f t="shared" si="89"/>
        <v>0.83190961295890242</v>
      </c>
      <c r="W264" s="465">
        <f t="shared" si="89"/>
        <v>0.82905601766518788</v>
      </c>
      <c r="X264" s="465">
        <f t="shared" si="89"/>
        <v>0.82601595872512734</v>
      </c>
      <c r="Y264" s="465">
        <f t="shared" si="89"/>
        <v>0.82295791478937641</v>
      </c>
      <c r="Z264" s="465">
        <f t="shared" si="89"/>
        <v>0.81994502238163902</v>
      </c>
      <c r="AA264" s="465">
        <f t="shared" si="89"/>
        <v>0.8169725017341033</v>
      </c>
      <c r="AB264" s="465">
        <f t="shared" si="89"/>
        <v>0.81411822866665151</v>
      </c>
      <c r="AC264" s="465">
        <f t="shared" si="89"/>
        <v>0.81065928960299993</v>
      </c>
      <c r="AD264" s="465">
        <f t="shared" si="89"/>
        <v>0.80702473313192269</v>
      </c>
      <c r="AE264" s="465">
        <f t="shared" si="89"/>
        <v>0.80330060152272253</v>
      </c>
      <c r="AF264" s="465">
        <f t="shared" si="89"/>
        <v>0.79930051003295732</v>
      </c>
      <c r="AG264" s="465">
        <f t="shared" si="89"/>
        <v>0.79519088613221467</v>
      </c>
      <c r="AH264" s="465">
        <f t="shared" si="89"/>
        <v>0.79131097848462728</v>
      </c>
      <c r="AI264" s="465">
        <f t="shared" si="89"/>
        <v>0.78758651385700307</v>
      </c>
      <c r="AJ264" s="465">
        <f t="shared" si="89"/>
        <v>0.78397541074913968</v>
      </c>
      <c r="AK264" s="465">
        <f t="shared" si="89"/>
        <v>0.78045060760761298</v>
      </c>
      <c r="AL264" s="465">
        <f t="shared" si="89"/>
        <v>0.77699228482297</v>
      </c>
      <c r="AM264" s="465">
        <f t="shared" si="89"/>
        <v>0.77358426392900537</v>
      </c>
      <c r="AN264" s="465">
        <f t="shared" si="89"/>
        <v>0.77021240665290702</v>
      </c>
      <c r="AO264" s="465">
        <f t="shared" si="89"/>
        <v>0.76686394397500934</v>
      </c>
      <c r="AP264" s="465">
        <f t="shared" si="89"/>
        <v>0.76352721594588469</v>
      </c>
      <c r="AQ264" s="465">
        <f t="shared" si="89"/>
        <v>0.76019157694678596</v>
      </c>
      <c r="AR264" s="465">
        <f t="shared" si="89"/>
        <v>0.75684735569617789</v>
      </c>
      <c r="AS264" s="465">
        <f t="shared" si="89"/>
        <v>0.75348582398901931</v>
      </c>
      <c r="AT264" s="465">
        <f t="shared" si="89"/>
        <v>0.75009915811004635</v>
      </c>
      <c r="AU264" s="465">
        <f t="shared" si="89"/>
        <v>0.74668038988127761</v>
      </c>
      <c r="AV264" s="465">
        <f t="shared" si="89"/>
        <v>0.74322334930069434</v>
      </c>
      <c r="AW264" s="465">
        <f t="shared" si="89"/>
        <v>0.7397226021002653</v>
      </c>
      <c r="AX264" s="465">
        <f t="shared" si="89"/>
        <v>0.73617338541963506</v>
      </c>
      <c r="AY264" s="465">
        <f t="shared" si="89"/>
        <v>0.73257154414416603</v>
      </c>
      <c r="AZ264" s="465">
        <f t="shared" si="89"/>
        <v>0.72891346972664806</v>
      </c>
      <c r="BA264" s="465">
        <f t="shared" si="89"/>
        <v>0.72519604266938487</v>
      </c>
      <c r="BB264" s="465">
        <f t="shared" si="89"/>
        <v>0.7214165793360201</v>
      </c>
      <c r="BC264" s="465">
        <f t="shared" si="89"/>
        <v>0.71757278338874364</v>
      </c>
      <c r="BD264" s="465">
        <f t="shared" si="89"/>
        <v>0.71366270188457892</v>
      </c>
      <c r="BE264" s="465">
        <f t="shared" si="89"/>
        <v>0.70968468589086187</v>
      </c>
      <c r="BF264" s="465">
        <f t="shared" si="89"/>
        <v>0.70563735537195527</v>
      </c>
      <c r="BG264" s="465">
        <f t="shared" si="89"/>
        <v>0.70151956803827265</v>
      </c>
      <c r="BH264" s="465">
        <f t="shared" si="89"/>
        <v>0.69733039182083922</v>
      </c>
      <c r="BI264" s="465">
        <f t="shared" si="89"/>
        <v>0.69733039182083922</v>
      </c>
      <c r="DR264" s="543"/>
    </row>
    <row r="265" spans="1:122" s="465" customFormat="1" ht="14.5">
      <c r="A265" s="465" t="s">
        <v>183</v>
      </c>
      <c r="B265" s="465">
        <f t="shared" si="88"/>
        <v>1</v>
      </c>
      <c r="C265" s="465">
        <f t="shared" si="89"/>
        <v>0.75011405971665857</v>
      </c>
      <c r="D265" s="465">
        <f t="shared" si="89"/>
        <v>0.68152189672639851</v>
      </c>
      <c r="E265" s="465">
        <f t="shared" si="89"/>
        <v>0.62840082329280034</v>
      </c>
      <c r="F265" s="465">
        <f t="shared" si="89"/>
        <v>0.58551498273167812</v>
      </c>
      <c r="G265" s="465">
        <f t="shared" si="89"/>
        <v>0.5477976784153552</v>
      </c>
      <c r="H265" s="465">
        <f t="shared" si="89"/>
        <v>0.51289750562452929</v>
      </c>
      <c r="I265" s="465">
        <f t="shared" si="89"/>
        <v>0.48329932856797575</v>
      </c>
      <c r="J265" s="465">
        <f t="shared" si="89"/>
        <v>0.4579897918605414</v>
      </c>
      <c r="K265" s="465">
        <f t="shared" si="89"/>
        <v>0.44390405628734081</v>
      </c>
      <c r="L265" s="465">
        <f t="shared" si="89"/>
        <v>0.43335161785029963</v>
      </c>
      <c r="M265" s="465">
        <f t="shared" si="89"/>
        <v>0.41386023634964292</v>
      </c>
      <c r="N265" s="465">
        <f t="shared" si="89"/>
        <v>0.40125758966792713</v>
      </c>
      <c r="O265" s="465">
        <f t="shared" si="89"/>
        <v>0.38919840882290951</v>
      </c>
      <c r="P265" s="465">
        <f t="shared" si="89"/>
        <v>0.37807578886897952</v>
      </c>
      <c r="Q265" s="465">
        <f t="shared" si="89"/>
        <v>0.36798371735113022</v>
      </c>
      <c r="R265" s="465">
        <f t="shared" si="89"/>
        <v>0.35888960182147789</v>
      </c>
      <c r="S265" s="465">
        <f t="shared" si="89"/>
        <v>0.35071044776474142</v>
      </c>
      <c r="T265" s="465">
        <f t="shared" si="89"/>
        <v>0.3433476438483305</v>
      </c>
      <c r="U265" s="465">
        <f t="shared" si="89"/>
        <v>0.33670266771792923</v>
      </c>
      <c r="V265" s="465">
        <f t="shared" si="89"/>
        <v>0.33063081025605651</v>
      </c>
      <c r="W265" s="465">
        <f t="shared" si="89"/>
        <v>0.32507670679384409</v>
      </c>
      <c r="X265" s="465">
        <f t="shared" si="89"/>
        <v>0.32003120826597847</v>
      </c>
      <c r="Y265" s="465">
        <f t="shared" si="89"/>
        <v>0.3154099930007544</v>
      </c>
      <c r="Z265" s="465">
        <f t="shared" si="89"/>
        <v>0.31114797217537721</v>
      </c>
      <c r="AA265" s="465">
        <f t="shared" si="89"/>
        <v>0.30720171703059213</v>
      </c>
      <c r="AB265" s="465">
        <f t="shared" si="89"/>
        <v>0.30365852083989181</v>
      </c>
      <c r="AC265" s="465">
        <f t="shared" si="89"/>
        <v>0.30041611500291499</v>
      </c>
      <c r="AD265" s="465">
        <f t="shared" si="89"/>
        <v>0.29749517808489206</v>
      </c>
      <c r="AE265" s="465">
        <f t="shared" si="89"/>
        <v>0.294833956377693</v>
      </c>
      <c r="AF265" s="465">
        <f t="shared" si="89"/>
        <v>0.29233134179221704</v>
      </c>
      <c r="AG265" s="465">
        <f t="shared" si="89"/>
        <v>0.28997094293543213</v>
      </c>
      <c r="AH265" s="465">
        <f t="shared" si="89"/>
        <v>0.28778010825283734</v>
      </c>
      <c r="AI265" s="465">
        <f t="shared" si="89"/>
        <v>0.28571443451531997</v>
      </c>
      <c r="AJ265" s="465">
        <f t="shared" si="89"/>
        <v>0.28374487230523276</v>
      </c>
      <c r="AK265" s="465">
        <f t="shared" si="89"/>
        <v>0.28185101768913678</v>
      </c>
      <c r="AL265" s="465">
        <f t="shared" si="89"/>
        <v>0.28001786149627739</v>
      </c>
      <c r="AM265" s="465">
        <f t="shared" si="89"/>
        <v>0.27823386235422448</v>
      </c>
      <c r="AN265" s="465">
        <f t="shared" si="89"/>
        <v>0.27648978450704037</v>
      </c>
      <c r="AO265" s="465">
        <f t="shared" si="89"/>
        <v>0.27477798587069174</v>
      </c>
      <c r="AP265" s="465">
        <f t="shared" si="89"/>
        <v>0.27309197447874994</v>
      </c>
      <c r="AQ265" s="465">
        <f t="shared" si="89"/>
        <v>0.27142612651548848</v>
      </c>
      <c r="AR265" s="465">
        <f t="shared" si="89"/>
        <v>0.26977550248859566</v>
      </c>
      <c r="AS265" s="465">
        <f t="shared" si="89"/>
        <v>0.26813572352911774</v>
      </c>
      <c r="AT265" s="465">
        <f t="shared" si="89"/>
        <v>0.26650288489823509</v>
      </c>
      <c r="AU265" s="465">
        <f t="shared" si="89"/>
        <v>0.26487349281062689</v>
      </c>
      <c r="AV265" s="465">
        <f t="shared" si="89"/>
        <v>0.26324441612162275</v>
      </c>
      <c r="AW265" s="465">
        <f t="shared" si="89"/>
        <v>0.26161284771422827</v>
      </c>
      <c r="AX265" s="465">
        <f t="shared" si="89"/>
        <v>0.25997627241821669</v>
      </c>
      <c r="AY265" s="465">
        <f t="shared" si="89"/>
        <v>0.25833243950710144</v>
      </c>
      <c r="AZ265" s="465">
        <f t="shared" si="89"/>
        <v>0.25667933855776426</v>
      </c>
      <c r="BA265" s="465">
        <f t="shared" si="89"/>
        <v>0.25501517790714334</v>
      </c>
      <c r="BB265" s="465">
        <f t="shared" si="89"/>
        <v>0.25333836521396447</v>
      </c>
      <c r="BC265" s="465">
        <f t="shared" si="89"/>
        <v>0.25164748979961271</v>
      </c>
      <c r="BD265" s="465">
        <f t="shared" si="89"/>
        <v>0.24994130654298458</v>
      </c>
      <c r="BE265" s="465">
        <f t="shared" si="89"/>
        <v>0.24821872116526572</v>
      </c>
      <c r="BF265" s="465">
        <f t="shared" si="89"/>
        <v>0.24647877677768118</v>
      </c>
      <c r="BG265" s="465">
        <f t="shared" si="89"/>
        <v>0.24472064158816012</v>
      </c>
      <c r="BH265" s="465">
        <f t="shared" si="89"/>
        <v>0.24294359767705298</v>
      </c>
      <c r="BI265" s="465">
        <f t="shared" si="89"/>
        <v>0.24294359767705298</v>
      </c>
      <c r="DR265" s="543"/>
    </row>
    <row r="266" spans="1:122" s="465" customFormat="1" ht="14.5">
      <c r="A266" s="465" t="s">
        <v>184</v>
      </c>
      <c r="B266" s="465">
        <f t="shared" si="88"/>
        <v>1</v>
      </c>
      <c r="C266" s="465">
        <f t="shared" si="89"/>
        <v>0.82944641233583305</v>
      </c>
      <c r="D266" s="465">
        <f t="shared" si="89"/>
        <v>0.65919804459325093</v>
      </c>
      <c r="E266" s="465">
        <f t="shared" si="89"/>
        <v>0.53746754263171748</v>
      </c>
      <c r="F266" s="465">
        <f t="shared" si="89"/>
        <v>0.44779871592951448</v>
      </c>
      <c r="G266" s="465">
        <f t="shared" si="89"/>
        <v>0.38028460982685014</v>
      </c>
      <c r="H266" s="465">
        <f t="shared" si="89"/>
        <v>0.32700951482444895</v>
      </c>
      <c r="I266" s="465">
        <f t="shared" si="89"/>
        <v>0.28542507006578427</v>
      </c>
      <c r="J266" s="465">
        <f t="shared" si="89"/>
        <v>0.25249211014928402</v>
      </c>
      <c r="K266" s="465">
        <f t="shared" si="89"/>
        <v>0.22873353296910717</v>
      </c>
      <c r="L266" s="465">
        <f t="shared" si="89"/>
        <v>0.21015168464468104</v>
      </c>
      <c r="M266" s="465">
        <f t="shared" si="89"/>
        <v>0.18955374770409178</v>
      </c>
      <c r="N266" s="465">
        <f t="shared" si="89"/>
        <v>0.17653306040078354</v>
      </c>
      <c r="O266" s="465">
        <f t="shared" si="89"/>
        <v>0.16474999929199408</v>
      </c>
      <c r="P266" s="465">
        <f t="shared" si="89"/>
        <v>0.15440158967945405</v>
      </c>
      <c r="Q266" s="465">
        <f t="shared" si="89"/>
        <v>0.14542107669934662</v>
      </c>
      <c r="R266" s="465">
        <f t="shared" si="89"/>
        <v>0.13765552030577011</v>
      </c>
      <c r="S266" s="465">
        <f t="shared" si="89"/>
        <v>0.13093643942946251</v>
      </c>
      <c r="T266" s="465">
        <f t="shared" si="89"/>
        <v>0.12510656078698526</v>
      </c>
      <c r="U266" s="465">
        <f t="shared" si="89"/>
        <v>0.12002823698599976</v>
      </c>
      <c r="V266" s="465">
        <f t="shared" si="89"/>
        <v>0.11578759625376586</v>
      </c>
      <c r="W266" s="465">
        <f t="shared" si="89"/>
        <v>0.11217381126735658</v>
      </c>
      <c r="X266" s="465">
        <f t="shared" si="89"/>
        <v>0.10885941021648719</v>
      </c>
      <c r="Y266" s="465">
        <f t="shared" si="89"/>
        <v>0.10585280170958469</v>
      </c>
      <c r="Z266" s="465">
        <f t="shared" si="89"/>
        <v>0.10313525624026271</v>
      </c>
      <c r="AA266" s="465">
        <f t="shared" si="89"/>
        <v>0.10067918896179051</v>
      </c>
      <c r="AB266" s="465">
        <f t="shared" si="89"/>
        <v>9.844531978059326E-2</v>
      </c>
      <c r="AC266" s="465">
        <f t="shared" si="89"/>
        <v>9.6459504328007484E-2</v>
      </c>
      <c r="AD266" s="465">
        <f t="shared" si="89"/>
        <v>9.4666144331990928E-2</v>
      </c>
      <c r="AE266" s="465">
        <f t="shared" si="89"/>
        <v>9.3038603059951555E-2</v>
      </c>
      <c r="AF266" s="465">
        <f t="shared" si="89"/>
        <v>9.1542478063539795E-2</v>
      </c>
      <c r="AG266" s="465">
        <f t="shared" si="89"/>
        <v>9.0165545429132285E-2</v>
      </c>
      <c r="AH266" s="465">
        <f t="shared" si="89"/>
        <v>8.8906217056489767E-2</v>
      </c>
      <c r="AI266" s="465">
        <f t="shared" si="89"/>
        <v>8.7745296364407269E-2</v>
      </c>
      <c r="AJ266" s="465">
        <f t="shared" si="89"/>
        <v>8.6668238233859982E-2</v>
      </c>
      <c r="AK266" s="465">
        <f t="shared" ref="C266:BI270" si="91">1/AK252</f>
        <v>8.5663294859031958E-2</v>
      </c>
      <c r="AL266" s="465">
        <f t="shared" si="91"/>
        <v>8.4720674547300215E-2</v>
      </c>
      <c r="AM266" s="465">
        <f t="shared" si="91"/>
        <v>8.3832039002593436E-2</v>
      </c>
      <c r="AN266" s="465">
        <f t="shared" si="91"/>
        <v>8.2990184670927586E-2</v>
      </c>
      <c r="AO266" s="465">
        <f t="shared" si="91"/>
        <v>8.2188828530902522E-2</v>
      </c>
      <c r="AP266" s="465">
        <f t="shared" si="91"/>
        <v>8.1422455720824002E-2</v>
      </c>
      <c r="AQ266" s="465">
        <f t="shared" si="91"/>
        <v>8.0686205476285883E-2</v>
      </c>
      <c r="AR266" s="465">
        <f t="shared" si="91"/>
        <v>7.9975781970145973E-2</v>
      </c>
      <c r="AS266" s="465">
        <f t="shared" si="91"/>
        <v>7.9287382157035083E-2</v>
      </c>
      <c r="AT266" s="465">
        <f t="shared" si="91"/>
        <v>7.8617635804382316E-2</v>
      </c>
      <c r="AU266" s="465">
        <f t="shared" si="91"/>
        <v>7.7963554658011094E-2</v>
      </c>
      <c r="AV266" s="465">
        <f t="shared" si="91"/>
        <v>7.7322488729669556E-2</v>
      </c>
      <c r="AW266" s="465">
        <f t="shared" si="91"/>
        <v>7.6692088321958451E-2</v>
      </c>
      <c r="AX266" s="465">
        <f t="shared" si="91"/>
        <v>7.6070270796844627E-2</v>
      </c>
      <c r="AY266" s="465">
        <f t="shared" si="91"/>
        <v>7.5455191344637018E-2</v>
      </c>
      <c r="AZ266" s="465">
        <f t="shared" si="91"/>
        <v>7.4845217176891757E-2</v>
      </c>
      <c r="BA266" s="465">
        <f t="shared" si="91"/>
        <v>7.4238904681537529E-2</v>
      </c>
      <c r="BB266" s="465">
        <f t="shared" si="91"/>
        <v>7.3634979160817932E-2</v>
      </c>
      <c r="BC266" s="465">
        <f t="shared" si="91"/>
        <v>7.3032316833941444E-2</v>
      </c>
      <c r="BD266" s="465">
        <f t="shared" si="91"/>
        <v>7.2429928833609797E-2</v>
      </c>
      <c r="BE266" s="465">
        <f t="shared" si="91"/>
        <v>7.1826946963216606E-2</v>
      </c>
      <c r="BF266" s="465">
        <f t="shared" si="91"/>
        <v>7.1222611012274187E-2</v>
      </c>
      <c r="BG266" s="465">
        <f t="shared" si="91"/>
        <v>7.0616257453215564E-2</v>
      </c>
      <c r="BH266" s="465">
        <f t="shared" si="91"/>
        <v>7.0007309364434125E-2</v>
      </c>
      <c r="BI266" s="465">
        <f t="shared" si="91"/>
        <v>7.0007309364434125E-2</v>
      </c>
      <c r="DR266" s="543"/>
    </row>
    <row r="267" spans="1:122" s="465" customFormat="1" ht="14.5">
      <c r="A267" s="465" t="s">
        <v>185</v>
      </c>
      <c r="B267" s="465">
        <f t="shared" si="88"/>
        <v>1</v>
      </c>
      <c r="C267" s="465">
        <f t="shared" si="91"/>
        <v>0.30224931254288473</v>
      </c>
      <c r="D267" s="465">
        <f t="shared" si="91"/>
        <v>0.24761992469933916</v>
      </c>
      <c r="E267" s="465">
        <f t="shared" si="91"/>
        <v>0.20789887778054619</v>
      </c>
      <c r="F267" s="465">
        <f t="shared" si="91"/>
        <v>0.17850295943344549</v>
      </c>
      <c r="G267" s="465">
        <f t="shared" si="91"/>
        <v>0.15664036369995871</v>
      </c>
      <c r="H267" s="465">
        <f t="shared" si="91"/>
        <v>0.13870073008840644</v>
      </c>
      <c r="I267" s="465">
        <f t="shared" si="91"/>
        <v>0.12444630177260441</v>
      </c>
      <c r="J267" s="465">
        <f t="shared" si="91"/>
        <v>0.11291204656001323</v>
      </c>
      <c r="K267" s="465">
        <f t="shared" si="91"/>
        <v>0.1051789819767863</v>
      </c>
      <c r="L267" s="465">
        <f t="shared" si="91"/>
        <v>9.9991245280225211E-2</v>
      </c>
      <c r="M267" s="465">
        <f t="shared" si="91"/>
        <v>9.0285370476938645E-2</v>
      </c>
      <c r="N267" s="465">
        <f t="shared" si="91"/>
        <v>8.7666205169502631E-2</v>
      </c>
      <c r="O267" s="465">
        <f t="shared" si="91"/>
        <v>8.4746471920680397E-2</v>
      </c>
      <c r="P267" s="465">
        <f t="shared" si="91"/>
        <v>8.2035325239641785E-2</v>
      </c>
      <c r="Q267" s="465">
        <f t="shared" si="91"/>
        <v>7.9725314049371013E-2</v>
      </c>
      <c r="R267" s="465">
        <f t="shared" si="91"/>
        <v>7.7871446149070989E-2</v>
      </c>
      <c r="S267" s="465">
        <f t="shared" si="91"/>
        <v>7.6471102508874386E-2</v>
      </c>
      <c r="T267" s="465">
        <f t="shared" si="91"/>
        <v>7.550053607506689E-2</v>
      </c>
      <c r="U267" s="465">
        <f t="shared" si="91"/>
        <v>7.4931129444913522E-2</v>
      </c>
      <c r="V267" s="465">
        <f t="shared" si="91"/>
        <v>7.4865138570155032E-2</v>
      </c>
      <c r="W267" s="465">
        <f t="shared" si="91"/>
        <v>7.5229876778892646E-2</v>
      </c>
      <c r="X267" s="465">
        <f t="shared" si="91"/>
        <v>7.5856749991025998E-2</v>
      </c>
      <c r="Y267" s="465">
        <f t="shared" si="91"/>
        <v>7.6776076981719607E-2</v>
      </c>
      <c r="Z267" s="465">
        <f t="shared" si="91"/>
        <v>7.8006004960594927E-2</v>
      </c>
      <c r="AA267" s="465">
        <f t="shared" si="91"/>
        <v>7.9558552973080177E-2</v>
      </c>
      <c r="AB267" s="465">
        <f t="shared" si="91"/>
        <v>8.1440076947147305E-2</v>
      </c>
      <c r="AC267" s="465">
        <f t="shared" si="91"/>
        <v>8.3581261061994927E-2</v>
      </c>
      <c r="AD267" s="465">
        <f t="shared" si="91"/>
        <v>8.5976949522426085E-2</v>
      </c>
      <c r="AE267" s="465">
        <f t="shared" si="91"/>
        <v>8.8614894144245213E-2</v>
      </c>
      <c r="AF267" s="465">
        <f t="shared" si="91"/>
        <v>9.1445897470743456E-2</v>
      </c>
      <c r="AG267" s="465">
        <f t="shared" si="91"/>
        <v>9.4450481947930195E-2</v>
      </c>
      <c r="AH267" s="465">
        <f t="shared" si="91"/>
        <v>9.7660685256765273E-2</v>
      </c>
      <c r="AI267" s="465">
        <f t="shared" si="91"/>
        <v>0.10108976441400006</v>
      </c>
      <c r="AJ267" s="465">
        <f t="shared" si="91"/>
        <v>0.10474704440048234</v>
      </c>
      <c r="AK267" s="465">
        <f t="shared" si="91"/>
        <v>0.10864605462861134</v>
      </c>
      <c r="AL267" s="465">
        <f t="shared" si="91"/>
        <v>0.11280373910550272</v>
      </c>
      <c r="AM267" s="465">
        <f t="shared" si="91"/>
        <v>0.11723989314744317</v>
      </c>
      <c r="AN267" s="465">
        <f t="shared" si="91"/>
        <v>0.12197692964603808</v>
      </c>
      <c r="AO267" s="465">
        <f t="shared" si="91"/>
        <v>0.12703982970676034</v>
      </c>
      <c r="AP267" s="465">
        <f t="shared" si="91"/>
        <v>0.13245619241729251</v>
      </c>
      <c r="AQ267" s="465">
        <f t="shared" si="91"/>
        <v>0.13825633508156313</v>
      </c>
      <c r="AR267" s="465">
        <f t="shared" si="91"/>
        <v>0.14447341180227988</v>
      </c>
      <c r="AS267" s="465">
        <f t="shared" si="91"/>
        <v>0.15114352377979048</v>
      </c>
      <c r="AT267" s="465">
        <f t="shared" si="91"/>
        <v>0.15830579372853101</v>
      </c>
      <c r="AU267" s="465">
        <f t="shared" si="91"/>
        <v>0.16600237142297899</v>
      </c>
      <c r="AV267" s="465">
        <f t="shared" si="91"/>
        <v>0.17427832823817652</v>
      </c>
      <c r="AW267" s="465">
        <f t="shared" si="91"/>
        <v>0.18318138558070221</v>
      </c>
      <c r="AX267" s="465">
        <f t="shared" si="91"/>
        <v>0.19276140485750695</v>
      </c>
      <c r="AY267" s="465">
        <f t="shared" si="91"/>
        <v>0.20306954445659292</v>
      </c>
      <c r="AZ267" s="465">
        <f t="shared" si="91"/>
        <v>0.21415696145666913</v>
      </c>
      <c r="BA267" s="465">
        <f t="shared" si="91"/>
        <v>0.22607290198800473</v>
      </c>
      <c r="BB267" s="465">
        <f t="shared" si="91"/>
        <v>0.23886198441076403</v>
      </c>
      <c r="BC267" s="465">
        <f t="shared" si="91"/>
        <v>0.25256043488150548</v>
      </c>
      <c r="BD267" s="465">
        <f t="shared" si="91"/>
        <v>0.2671909883973338</v>
      </c>
      <c r="BE267" s="465">
        <f t="shared" si="91"/>
        <v>0.28275612600393457</v>
      </c>
      <c r="BF267" s="465">
        <f t="shared" si="91"/>
        <v>0.29922929118513336</v>
      </c>
      <c r="BG267" s="465">
        <f t="shared" si="91"/>
        <v>0.31654373317074436</v>
      </c>
      <c r="BH267" s="465">
        <f t="shared" si="91"/>
        <v>0.33457868961565312</v>
      </c>
      <c r="BI267" s="465">
        <f t="shared" si="91"/>
        <v>0.33457868961565312</v>
      </c>
      <c r="DR267" s="543"/>
    </row>
    <row r="268" spans="1:122" s="465" customFormat="1" ht="14.5">
      <c r="A268" s="465" t="s">
        <v>186</v>
      </c>
      <c r="B268" s="465">
        <f t="shared" si="88"/>
        <v>1</v>
      </c>
      <c r="C268" s="465">
        <f t="shared" si="91"/>
        <v>0.54361957670774586</v>
      </c>
      <c r="D268" s="465">
        <f t="shared" si="91"/>
        <v>0.39842004704033318</v>
      </c>
      <c r="E268" s="465">
        <f t="shared" si="91"/>
        <v>0.3029426013591156</v>
      </c>
      <c r="F268" s="465">
        <f t="shared" si="91"/>
        <v>0.23576739448945663</v>
      </c>
      <c r="G268" s="465">
        <f t="shared" si="91"/>
        <v>0.18939330476218538</v>
      </c>
      <c r="H268" s="465">
        <f t="shared" si="91"/>
        <v>0.15619014726967451</v>
      </c>
      <c r="I268" s="465">
        <f t="shared" si="91"/>
        <v>0.13136529792364801</v>
      </c>
      <c r="J268" s="465">
        <f t="shared" si="91"/>
        <v>0.11245791967292516</v>
      </c>
      <c r="K268" s="465">
        <f t="shared" si="91"/>
        <v>9.800102162251316E-2</v>
      </c>
      <c r="L268" s="465">
        <f t="shared" si="91"/>
        <v>8.7024920895703711E-2</v>
      </c>
      <c r="M268" s="465">
        <f t="shared" si="91"/>
        <v>7.6165643686359599E-2</v>
      </c>
      <c r="N268" s="465">
        <f t="shared" si="91"/>
        <v>6.986653485268185E-2</v>
      </c>
      <c r="O268" s="465">
        <f t="shared" si="91"/>
        <v>6.4215768507562471E-2</v>
      </c>
      <c r="P268" s="465">
        <f t="shared" si="91"/>
        <v>5.9331993029940015E-2</v>
      </c>
      <c r="Q268" s="465">
        <f t="shared" si="91"/>
        <v>5.5174586034475975E-2</v>
      </c>
      <c r="R268" s="465">
        <f t="shared" si="91"/>
        <v>5.165406707813245E-2</v>
      </c>
      <c r="S268" s="465">
        <f t="shared" si="91"/>
        <v>4.8674628282321768E-2</v>
      </c>
      <c r="T268" s="465">
        <f t="shared" si="91"/>
        <v>4.6149192871279179E-2</v>
      </c>
      <c r="U268" s="465">
        <f t="shared" si="91"/>
        <v>4.4003444380568767E-2</v>
      </c>
      <c r="V268" s="465">
        <f t="shared" si="91"/>
        <v>4.2352942683148889E-2</v>
      </c>
      <c r="W268" s="465">
        <f t="shared" si="91"/>
        <v>4.104926530646482E-2</v>
      </c>
      <c r="X268" s="465">
        <f t="shared" si="91"/>
        <v>3.9838418520674164E-2</v>
      </c>
      <c r="Y268" s="465">
        <f t="shared" si="91"/>
        <v>3.8754181214498598E-2</v>
      </c>
      <c r="Z268" s="465">
        <f t="shared" si="91"/>
        <v>3.7802446674896545E-2</v>
      </c>
      <c r="AA268" s="465">
        <f t="shared" si="91"/>
        <v>3.697495647246684E-2</v>
      </c>
      <c r="AB268" s="465">
        <f t="shared" si="91"/>
        <v>3.6248098139282411E-2</v>
      </c>
      <c r="AC268" s="465">
        <f t="shared" si="91"/>
        <v>3.5564208543323456E-2</v>
      </c>
      <c r="AD268" s="465">
        <f t="shared" si="91"/>
        <v>3.4940690437074616E-2</v>
      </c>
      <c r="AE268" s="465">
        <f t="shared" si="91"/>
        <v>3.4379107761603744E-2</v>
      </c>
      <c r="AF268" s="465">
        <f t="shared" si="91"/>
        <v>3.387740877183662E-2</v>
      </c>
      <c r="AG268" s="465">
        <f t="shared" si="91"/>
        <v>3.3434417699784176E-2</v>
      </c>
      <c r="AH268" s="465">
        <f t="shared" si="91"/>
        <v>3.304910261066904E-2</v>
      </c>
      <c r="AI268" s="465">
        <f t="shared" si="91"/>
        <v>3.2717101681200608E-2</v>
      </c>
      <c r="AJ268" s="465">
        <f t="shared" si="91"/>
        <v>3.2433991486261603E-2</v>
      </c>
      <c r="AK268" s="465">
        <f t="shared" si="91"/>
        <v>3.2195481722283578E-2</v>
      </c>
      <c r="AL268" s="465">
        <f t="shared" si="91"/>
        <v>3.1997505387515279E-2</v>
      </c>
      <c r="AM268" s="465">
        <f t="shared" si="91"/>
        <v>3.1836285025041565E-2</v>
      </c>
      <c r="AN268" s="465">
        <f t="shared" si="91"/>
        <v>3.1708369079809139E-2</v>
      </c>
      <c r="AO268" s="465">
        <f t="shared" si="91"/>
        <v>3.1610643308733095E-2</v>
      </c>
      <c r="AP268" s="465">
        <f t="shared" si="91"/>
        <v>3.1540324643707297E-2</v>
      </c>
      <c r="AQ268" s="465">
        <f t="shared" si="91"/>
        <v>3.1494944120961245E-2</v>
      </c>
      <c r="AR268" s="465">
        <f t="shared" si="91"/>
        <v>3.1472323866953623E-2</v>
      </c>
      <c r="AS268" s="465">
        <f t="shared" si="91"/>
        <v>3.147055157320694E-2</v>
      </c>
      <c r="AT268" s="465">
        <f t="shared" si="91"/>
        <v>3.148795466403722E-2</v>
      </c>
      <c r="AU268" s="465">
        <f t="shared" si="91"/>
        <v>3.1523075478979534E-2</v>
      </c>
      <c r="AV268" s="465">
        <f t="shared" si="91"/>
        <v>3.1574648194031441E-2</v>
      </c>
      <c r="AW268" s="465">
        <f t="shared" si="91"/>
        <v>3.1641577818366018E-2</v>
      </c>
      <c r="AX268" s="465">
        <f t="shared" si="91"/>
        <v>3.1722921362298151E-2</v>
      </c>
      <c r="AY268" s="465">
        <f t="shared" si="91"/>
        <v>3.1817871129658538E-2</v>
      </c>
      <c r="AZ268" s="465">
        <f t="shared" si="91"/>
        <v>3.1925740009096128E-2</v>
      </c>
      <c r="BA268" s="465">
        <f t="shared" si="91"/>
        <v>3.2045948600683084E-2</v>
      </c>
      <c r="BB268" s="465">
        <f t="shared" si="91"/>
        <v>3.2178014000976973E-2</v>
      </c>
      <c r="BC268" s="465">
        <f t="shared" si="91"/>
        <v>3.2321540071218818E-2</v>
      </c>
      <c r="BD268" s="465">
        <f t="shared" si="91"/>
        <v>3.2476209023108653E-2</v>
      </c>
      <c r="BE268" s="465">
        <f t="shared" si="91"/>
        <v>3.2641774170520881E-2</v>
      </c>
      <c r="BF268" s="465">
        <f t="shared" si="91"/>
        <v>3.2818053711107582E-2</v>
      </c>
      <c r="BG268" s="465">
        <f t="shared" si="91"/>
        <v>3.3004925417477779E-2</v>
      </c>
      <c r="BH268" s="465">
        <f t="shared" si="91"/>
        <v>3.320232213272005E-2</v>
      </c>
      <c r="BI268" s="465">
        <f t="shared" si="91"/>
        <v>3.320232213272005E-2</v>
      </c>
      <c r="DR268" s="543"/>
    </row>
    <row r="269" spans="1:122" s="465" customFormat="1" ht="14.5">
      <c r="A269" s="465" t="s">
        <v>187</v>
      </c>
      <c r="B269" s="465">
        <f t="shared" si="88"/>
        <v>1</v>
      </c>
      <c r="C269" s="465">
        <f t="shared" si="91"/>
        <v>0.74636563283989821</v>
      </c>
      <c r="D269" s="465">
        <f t="shared" si="91"/>
        <v>0.65121995795924414</v>
      </c>
      <c r="E269" s="465">
        <f t="shared" si="91"/>
        <v>0.57721883351170666</v>
      </c>
      <c r="F269" s="465">
        <f t="shared" si="91"/>
        <v>0.51546468798813017</v>
      </c>
      <c r="G269" s="465">
        <f t="shared" si="91"/>
        <v>0.46945633605537018</v>
      </c>
      <c r="H269" s="465">
        <f t="shared" si="91"/>
        <v>0.43331736081187461</v>
      </c>
      <c r="I269" s="465">
        <f t="shared" si="91"/>
        <v>0.40334518921041662</v>
      </c>
      <c r="J269" s="465">
        <f t="shared" si="91"/>
        <v>0.37828635210030026</v>
      </c>
      <c r="K269" s="465">
        <f t="shared" si="91"/>
        <v>0.35321597550675143</v>
      </c>
      <c r="L269" s="465">
        <f t="shared" si="91"/>
        <v>0.3323369399743395</v>
      </c>
      <c r="M269" s="465">
        <f t="shared" si="91"/>
        <v>0.31530848803943773</v>
      </c>
      <c r="N269" s="465">
        <f t="shared" si="91"/>
        <v>0.30444239000087764</v>
      </c>
      <c r="O269" s="465">
        <f t="shared" si="91"/>
        <v>0.29426572526003547</v>
      </c>
      <c r="P269" s="465">
        <f t="shared" si="91"/>
        <v>0.28509665795808337</v>
      </c>
      <c r="Q269" s="465">
        <f t="shared" si="91"/>
        <v>0.27698752614665556</v>
      </c>
      <c r="R269" s="465">
        <f t="shared" si="91"/>
        <v>0.26988151057979154</v>
      </c>
      <c r="S269" s="465">
        <f t="shared" si="91"/>
        <v>0.26368234478847963</v>
      </c>
      <c r="T269" s="465">
        <f t="shared" si="91"/>
        <v>0.25828481995806762</v>
      </c>
      <c r="U269" s="465">
        <f t="shared" si="91"/>
        <v>0.25358765462139726</v>
      </c>
      <c r="V269" s="465">
        <f t="shared" si="91"/>
        <v>0.25048537608023164</v>
      </c>
      <c r="W269" s="465">
        <f t="shared" si="91"/>
        <v>0.24841500133897218</v>
      </c>
      <c r="X269" s="465">
        <f t="shared" si="91"/>
        <v>0.24609018537789476</v>
      </c>
      <c r="Y269" s="465">
        <f t="shared" si="91"/>
        <v>0.24378932285648133</v>
      </c>
      <c r="Z269" s="465">
        <f t="shared" si="91"/>
        <v>0.24163576254251953</v>
      </c>
      <c r="AA269" s="465">
        <f t="shared" si="91"/>
        <v>0.23966522436288806</v>
      </c>
      <c r="AB269" s="465">
        <f t="shared" si="91"/>
        <v>0.23790094404943846</v>
      </c>
      <c r="AC269" s="465">
        <f t="shared" si="91"/>
        <v>0.23596076407412911</v>
      </c>
      <c r="AD269" s="465">
        <f t="shared" si="91"/>
        <v>0.23405305886975464</v>
      </c>
      <c r="AE269" s="465">
        <f t="shared" si="91"/>
        <v>0.23221295514031173</v>
      </c>
      <c r="AF269" s="465">
        <f t="shared" si="91"/>
        <v>0.23047044077988549</v>
      </c>
      <c r="AG269" s="465">
        <f t="shared" si="91"/>
        <v>0.22883279838456821</v>
      </c>
      <c r="AH269" s="465">
        <f t="shared" si="91"/>
        <v>0.22729489672920367</v>
      </c>
      <c r="AI269" s="465">
        <f t="shared" si="91"/>
        <v>0.2258593625252682</v>
      </c>
      <c r="AJ269" s="465">
        <f t="shared" si="91"/>
        <v>0.22452294025141623</v>
      </c>
      <c r="AK269" s="465">
        <f t="shared" si="91"/>
        <v>0.22327922102185238</v>
      </c>
      <c r="AL269" s="465">
        <f t="shared" si="91"/>
        <v>0.22212003203351238</v>
      </c>
      <c r="AM269" s="465">
        <f t="shared" si="91"/>
        <v>0.2210363893704608</v>
      </c>
      <c r="AN269" s="465">
        <f t="shared" si="91"/>
        <v>0.22001912777250224</v>
      </c>
      <c r="AO269" s="465">
        <f t="shared" si="91"/>
        <v>0.21905929907307686</v>
      </c>
      <c r="AP269" s="465">
        <f t="shared" si="91"/>
        <v>0.21814841015350472</v>
      </c>
      <c r="AQ269" s="465">
        <f t="shared" si="91"/>
        <v>0.21727855243521177</v>
      </c>
      <c r="AR269" s="465">
        <f t="shared" si="91"/>
        <v>0.21644245984461236</v>
      </c>
      <c r="AS269" s="465">
        <f t="shared" si="91"/>
        <v>0.2156335208660595</v>
      </c>
      <c r="AT269" s="465">
        <f t="shared" si="91"/>
        <v>0.21484576213886014</v>
      </c>
      <c r="AU269" s="465">
        <f t="shared" si="91"/>
        <v>0.21407381532025202</v>
      </c>
      <c r="AV269" s="465">
        <f t="shared" si="91"/>
        <v>0.21331287497383497</v>
      </c>
      <c r="AW269" s="465">
        <f t="shared" si="91"/>
        <v>0.21255865253575598</v>
      </c>
      <c r="AX269" s="465">
        <f t="shared" si="91"/>
        <v>0.21180732957746942</v>
      </c>
      <c r="AY269" s="465">
        <f t="shared" si="91"/>
        <v>0.21105551235102288</v>
      </c>
      <c r="AZ269" s="465">
        <f t="shared" si="91"/>
        <v>0.21030018878061205</v>
      </c>
      <c r="BA269" s="465">
        <f t="shared" si="91"/>
        <v>0.20953868852098093</v>
      </c>
      <c r="BB269" s="465">
        <f t="shared" si="91"/>
        <v>0.2087686463494261</v>
      </c>
      <c r="BC269" s="465">
        <f t="shared" si="91"/>
        <v>0.20798796893239313</v>
      </c>
      <c r="BD269" s="465">
        <f t="shared" si="91"/>
        <v>0.20719480486803027</v>
      </c>
      <c r="BE269" s="465">
        <f t="shared" si="91"/>
        <v>0.20638751782422735</v>
      </c>
      <c r="BF269" s="465">
        <f t="shared" si="91"/>
        <v>0.20556466254814876</v>
      </c>
      <c r="BG269" s="465">
        <f t="shared" si="91"/>
        <v>0.20472496350483813</v>
      </c>
      <c r="BH269" s="465">
        <f t="shared" si="91"/>
        <v>0.20386729590011038</v>
      </c>
      <c r="BI269" s="465">
        <f t="shared" si="91"/>
        <v>0.20386729590011038</v>
      </c>
      <c r="DR269" s="543"/>
    </row>
    <row r="270" spans="1:122" s="465" customFormat="1" ht="14.5">
      <c r="A270" s="465" t="s">
        <v>188</v>
      </c>
      <c r="B270" s="465">
        <f t="shared" si="88"/>
        <v>1</v>
      </c>
      <c r="C270" s="465">
        <f t="shared" si="91"/>
        <v>0.65343782519202764</v>
      </c>
      <c r="D270" s="465">
        <f t="shared" si="91"/>
        <v>0.46870670913257473</v>
      </c>
      <c r="E270" s="465">
        <f t="shared" si="91"/>
        <v>0.34800119021679088</v>
      </c>
      <c r="F270" s="465">
        <f t="shared" si="91"/>
        <v>0.26188550332214139</v>
      </c>
      <c r="G270" s="465">
        <f t="shared" si="91"/>
        <v>0.20493242539170708</v>
      </c>
      <c r="H270" s="465">
        <f t="shared" si="91"/>
        <v>0.16704011304310748</v>
      </c>
      <c r="I270" s="465">
        <f t="shared" si="91"/>
        <v>0.13909551877743373</v>
      </c>
      <c r="J270" s="465">
        <f t="shared" si="91"/>
        <v>0.11808050736822716</v>
      </c>
      <c r="K270" s="465">
        <f t="shared" si="91"/>
        <v>0.10054540803148919</v>
      </c>
      <c r="L270" s="465">
        <f t="shared" si="91"/>
        <v>8.7607952685795937E-2</v>
      </c>
      <c r="M270" s="465">
        <f t="shared" si="91"/>
        <v>7.5910025177596041E-2</v>
      </c>
      <c r="N270" s="465">
        <f t="shared" si="91"/>
        <v>6.9868578218075045E-2</v>
      </c>
      <c r="O270" s="465">
        <f t="shared" si="91"/>
        <v>6.4370207033565482E-2</v>
      </c>
      <c r="P270" s="465">
        <f t="shared" si="91"/>
        <v>5.962037685875643E-2</v>
      </c>
      <c r="Q270" s="465">
        <f t="shared" si="91"/>
        <v>5.5609797828628488E-2</v>
      </c>
      <c r="R270" s="465">
        <f t="shared" si="91"/>
        <v>5.2257930418365066E-2</v>
      </c>
      <c r="S270" s="465">
        <f t="shared" si="91"/>
        <v>4.9469511968422447E-2</v>
      </c>
      <c r="T270" s="465">
        <f t="shared" si="91"/>
        <v>4.7155314244807831E-2</v>
      </c>
      <c r="U270" s="465">
        <f t="shared" si="91"/>
        <v>4.5238347323228421E-2</v>
      </c>
      <c r="V270" s="465">
        <f t="shared" si="91"/>
        <v>4.3842567864722216E-2</v>
      </c>
      <c r="W270" s="465">
        <f t="shared" si="91"/>
        <v>4.2820556104836739E-2</v>
      </c>
      <c r="X270" s="465">
        <f t="shared" si="91"/>
        <v>4.2094754287566857E-2</v>
      </c>
      <c r="Y270" s="465">
        <f t="shared" si="91"/>
        <v>4.14223132613072E-2</v>
      </c>
      <c r="Z270" s="465">
        <f t="shared" si="91"/>
        <v>4.0850983317774689E-2</v>
      </c>
      <c r="AA270" s="465">
        <f t="shared" si="91"/>
        <v>4.0393380745567892E-2</v>
      </c>
      <c r="AB270" s="465">
        <f t="shared" si="91"/>
        <v>4.0002919431179118E-2</v>
      </c>
      <c r="AC270" s="465">
        <f t="shared" si="91"/>
        <v>3.9640878616079046E-2</v>
      </c>
      <c r="AD270" s="465">
        <f t="shared" si="91"/>
        <v>3.9309536689965827E-2</v>
      </c>
      <c r="AE270" s="465">
        <f t="shared" si="91"/>
        <v>3.9017924199729992E-2</v>
      </c>
      <c r="AF270" s="465">
        <f t="shared" si="91"/>
        <v>3.8770148032646543E-2</v>
      </c>
      <c r="AG270" s="465">
        <f t="shared" si="91"/>
        <v>3.8568120160488724E-2</v>
      </c>
      <c r="AH270" s="465">
        <f t="shared" si="91"/>
        <v>3.8414512231232475E-2</v>
      </c>
      <c r="AI270" s="465">
        <f t="shared" si="91"/>
        <v>3.8309804700528791E-2</v>
      </c>
      <c r="AJ270" s="465">
        <f t="shared" si="91"/>
        <v>3.8252286947038611E-2</v>
      </c>
      <c r="AK270" s="465">
        <f t="shared" si="91"/>
        <v>3.8239532081014778E-2</v>
      </c>
      <c r="AL270" s="465">
        <f t="shared" si="91"/>
        <v>3.8268734012860871E-2</v>
      </c>
      <c r="AM270" s="465">
        <f t="shared" si="91"/>
        <v>3.8336951812730932E-2</v>
      </c>
      <c r="AN270" s="465">
        <f t="shared" si="91"/>
        <v>3.844127640318918E-2</v>
      </c>
      <c r="AO270" s="465">
        <f t="shared" si="91"/>
        <v>3.857893462791994E-2</v>
      </c>
      <c r="AP270" s="465">
        <f t="shared" si="91"/>
        <v>3.8747347956121288E-2</v>
      </c>
      <c r="AQ270" s="465">
        <f t="shared" si="91"/>
        <v>3.8944160481771552E-2</v>
      </c>
      <c r="AR270" s="465">
        <f t="shared" si="91"/>
        <v>3.9167247206593155E-2</v>
      </c>
      <c r="AS270" s="465">
        <f t="shared" si="91"/>
        <v>3.941471030228904E-2</v>
      </c>
      <c r="AT270" s="465">
        <f t="shared" si="91"/>
        <v>3.9684868507692379E-2</v>
      </c>
      <c r="AU270" s="465">
        <f t="shared" si="91"/>
        <v>3.9976243000154461E-2</v>
      </c>
      <c r="AV270" s="465">
        <f t="shared" si="91"/>
        <v>4.0287541838952064E-2</v>
      </c>
      <c r="AW270" s="465">
        <f t="shared" si="91"/>
        <v>4.0617644255100116E-2</v>
      </c>
      <c r="AX270" s="465">
        <f t="shared" si="91"/>
        <v>4.0965585528118069E-2</v>
      </c>
      <c r="AY270" s="465">
        <f t="shared" si="91"/>
        <v>4.133054285082121E-2</v>
      </c>
      <c r="AZ270" s="465">
        <f t="shared" si="91"/>
        <v>4.1711822371503136E-2</v>
      </c>
      <c r="BA270" s="465">
        <f t="shared" si="91"/>
        <v>4.2108847473827662E-2</v>
      </c>
      <c r="BB270" s="465">
        <f t="shared" si="91"/>
        <v>4.2521148278539228E-2</v>
      </c>
      <c r="BC270" s="465">
        <f t="shared" si="91"/>
        <v>4.2948352308281937E-2</v>
      </c>
      <c r="BD270" s="465">
        <f t="shared" ref="C270:BI273" si="92">1/BD256</f>
        <v>4.3390176234758313E-2</v>
      </c>
      <c r="BE270" s="465">
        <f t="shared" si="92"/>
        <v>4.384641861817206E-2</v>
      </c>
      <c r="BF270" s="465">
        <f t="shared" si="92"/>
        <v>4.4316953547192152E-2</v>
      </c>
      <c r="BG270" s="465">
        <f t="shared" si="92"/>
        <v>4.4801725090328592E-2</v>
      </c>
      <c r="BH270" s="465">
        <f t="shared" si="92"/>
        <v>4.5300742474553422E-2</v>
      </c>
      <c r="BI270" s="465">
        <f t="shared" si="92"/>
        <v>4.5300742474553422E-2</v>
      </c>
      <c r="DR270" s="543"/>
    </row>
    <row r="271" spans="1:122" s="465" customFormat="1" ht="14.5">
      <c r="A271" s="465" t="s">
        <v>189</v>
      </c>
      <c r="B271" s="465">
        <f t="shared" si="88"/>
        <v>1</v>
      </c>
      <c r="C271" s="465">
        <f t="shared" si="92"/>
        <v>0.73101501540486058</v>
      </c>
      <c r="D271" s="465">
        <f t="shared" si="92"/>
        <v>0.61082035450250438</v>
      </c>
      <c r="E271" s="465">
        <f t="shared" si="92"/>
        <v>0.51820049754095476</v>
      </c>
      <c r="F271" s="465">
        <f t="shared" si="92"/>
        <v>0.4473794949281954</v>
      </c>
      <c r="G271" s="465">
        <f t="shared" si="92"/>
        <v>0.39420888595272396</v>
      </c>
      <c r="H271" s="465">
        <f t="shared" si="92"/>
        <v>0.35153140887215273</v>
      </c>
      <c r="I271" s="465">
        <f t="shared" si="92"/>
        <v>0.31704652398631766</v>
      </c>
      <c r="J271" s="465">
        <f t="shared" si="92"/>
        <v>0.28888891640321673</v>
      </c>
      <c r="K271" s="465">
        <f t="shared" si="92"/>
        <v>0.26635916983190971</v>
      </c>
      <c r="L271" s="465">
        <f t="shared" si="92"/>
        <v>0.24804255760437938</v>
      </c>
      <c r="M271" s="465">
        <f t="shared" si="92"/>
        <v>0.22974691972164371</v>
      </c>
      <c r="N271" s="465">
        <f t="shared" si="92"/>
        <v>0.21754691634411055</v>
      </c>
      <c r="O271" s="465">
        <f t="shared" si="92"/>
        <v>0.20638385806351492</v>
      </c>
      <c r="P271" s="465">
        <f t="shared" si="92"/>
        <v>0.19645208199540024</v>
      </c>
      <c r="Q271" s="465">
        <f t="shared" si="92"/>
        <v>0.18771952200143183</v>
      </c>
      <c r="R271" s="465">
        <f t="shared" si="92"/>
        <v>0.18007358838997062</v>
      </c>
      <c r="S271" s="465">
        <f t="shared" si="92"/>
        <v>0.17338123236166741</v>
      </c>
      <c r="T271" s="465">
        <f t="shared" si="92"/>
        <v>0.1675132863669708</v>
      </c>
      <c r="U271" s="465">
        <f t="shared" si="92"/>
        <v>0.16235333113847014</v>
      </c>
      <c r="V271" s="465">
        <f t="shared" si="92"/>
        <v>0.15836113426248022</v>
      </c>
      <c r="W271" s="465">
        <f t="shared" si="92"/>
        <v>0.15515379068320403</v>
      </c>
      <c r="X271" s="465">
        <f t="shared" si="92"/>
        <v>0.15197151276583087</v>
      </c>
      <c r="Y271" s="465">
        <f t="shared" si="92"/>
        <v>0.14895718344545</v>
      </c>
      <c r="Z271" s="465">
        <f t="shared" si="92"/>
        <v>0.14616278083164028</v>
      </c>
      <c r="AA271" s="465">
        <f t="shared" si="92"/>
        <v>0.14359638863110047</v>
      </c>
      <c r="AB271" s="465">
        <f t="shared" si="92"/>
        <v>0.14129211361115324</v>
      </c>
      <c r="AC271" s="465">
        <f t="shared" si="92"/>
        <v>0.13914211413631791</v>
      </c>
      <c r="AD271" s="465">
        <f t="shared" si="92"/>
        <v>0.13718256237451709</v>
      </c>
      <c r="AE271" s="465">
        <f t="shared" si="92"/>
        <v>0.13539398364500688</v>
      </c>
      <c r="AF271" s="465">
        <f t="shared" si="92"/>
        <v>0.133720914506466</v>
      </c>
      <c r="AG271" s="465">
        <f t="shared" si="92"/>
        <v>0.13216452716196772</v>
      </c>
      <c r="AH271" s="465">
        <f t="shared" si="92"/>
        <v>0.13075367704802318</v>
      </c>
      <c r="AI271" s="465">
        <f t="shared" si="92"/>
        <v>0.12946055839037901</v>
      </c>
      <c r="AJ271" s="465">
        <f t="shared" si="92"/>
        <v>0.12826577171740744</v>
      </c>
      <c r="AK271" s="465">
        <f t="shared" si="92"/>
        <v>0.1271546500582921</v>
      </c>
      <c r="AL271" s="465">
        <f t="shared" si="92"/>
        <v>0.12611548790769053</v>
      </c>
      <c r="AM271" s="465">
        <f t="shared" si="92"/>
        <v>0.12513856705561571</v>
      </c>
      <c r="AN271" s="465">
        <f t="shared" si="92"/>
        <v>0.12421559945587565</v>
      </c>
      <c r="AO271" s="465">
        <f t="shared" si="92"/>
        <v>0.12333939265633093</v>
      </c>
      <c r="AP271" s="465">
        <f t="shared" si="92"/>
        <v>0.12250363649314545</v>
      </c>
      <c r="AQ271" s="465">
        <f t="shared" si="92"/>
        <v>0.12170275765020155</v>
      </c>
      <c r="AR271" s="465">
        <f t="shared" si="92"/>
        <v>0.1209318135993931</v>
      </c>
      <c r="AS271" s="465">
        <f t="shared" si="92"/>
        <v>0.12018641051613528</v>
      </c>
      <c r="AT271" s="465">
        <f t="shared" si="92"/>
        <v>0.1194626366854287</v>
      </c>
      <c r="AU271" s="465">
        <f t="shared" si="92"/>
        <v>0.11875700660552789</v>
      </c>
      <c r="AV271" s="465">
        <f t="shared" si="92"/>
        <v>0.11806641298345075</v>
      </c>
      <c r="AW271" s="465">
        <f t="shared" si="92"/>
        <v>0.11738808489856463</v>
      </c>
      <c r="AX271" s="465">
        <f t="shared" si="92"/>
        <v>0.11671955100945498</v>
      </c>
      <c r="AY271" s="465">
        <f t="shared" si="92"/>
        <v>0.11605860701881236</v>
      </c>
      <c r="AZ271" s="465">
        <f t="shared" si="92"/>
        <v>0.11540328681061909</v>
      </c>
      <c r="BA271" s="465">
        <f t="shared" si="92"/>
        <v>0.11475183679702831</v>
      </c>
      <c r="BB271" s="465">
        <f t="shared" si="92"/>
        <v>0.11410269309326955</v>
      </c>
      <c r="BC271" s="465">
        <f t="shared" si="92"/>
        <v>0.11345446119601856</v>
      </c>
      <c r="BD271" s="465">
        <f t="shared" si="92"/>
        <v>0.11280589788378642</v>
      </c>
      <c r="BE271" s="465">
        <f t="shared" si="92"/>
        <v>0.1121558950923998</v>
      </c>
      <c r="BF271" s="465">
        <f t="shared" si="92"/>
        <v>0.11150346554750608</v>
      </c>
      <c r="BG271" s="465">
        <f t="shared" si="92"/>
        <v>0.11084772996078644</v>
      </c>
      <c r="BH271" s="465">
        <f t="shared" si="92"/>
        <v>0.11018790561822892</v>
      </c>
      <c r="BI271" s="465">
        <f t="shared" si="92"/>
        <v>0.11018790561822892</v>
      </c>
      <c r="DR271" s="543"/>
    </row>
    <row r="272" spans="1:122" s="465" customFormat="1" ht="14.5">
      <c r="A272" s="465" t="s">
        <v>190</v>
      </c>
      <c r="B272" s="465">
        <f t="shared" si="88"/>
        <v>1</v>
      </c>
      <c r="C272" s="465">
        <f t="shared" si="92"/>
        <v>0.91440022144448085</v>
      </c>
      <c r="D272" s="465">
        <f t="shared" si="92"/>
        <v>0.88634241885622267</v>
      </c>
      <c r="E272" s="465">
        <f t="shared" si="92"/>
        <v>0.86030586936131137</v>
      </c>
      <c r="F272" s="465">
        <f t="shared" si="92"/>
        <v>0.8391784283625866</v>
      </c>
      <c r="G272" s="465">
        <f t="shared" si="92"/>
        <v>0.82209993426910011</v>
      </c>
      <c r="H272" s="465">
        <f t="shared" si="92"/>
        <v>0.80768863955422587</v>
      </c>
      <c r="I272" s="465">
        <f t="shared" si="92"/>
        <v>0.795280716830845</v>
      </c>
      <c r="J272" s="465">
        <f t="shared" si="92"/>
        <v>0.78444513741645516</v>
      </c>
      <c r="K272" s="465">
        <f t="shared" si="92"/>
        <v>0.78425714893014586</v>
      </c>
      <c r="L272" s="465">
        <f t="shared" si="92"/>
        <v>0.78754219441166151</v>
      </c>
      <c r="M272" s="465">
        <f t="shared" si="92"/>
        <v>0.77559850698755783</v>
      </c>
      <c r="N272" s="465">
        <f t="shared" si="92"/>
        <v>0.77616352958157342</v>
      </c>
      <c r="O272" s="465">
        <f t="shared" si="92"/>
        <v>0.77577748310105599</v>
      </c>
      <c r="P272" s="465">
        <f t="shared" si="92"/>
        <v>0.77541607829538584</v>
      </c>
      <c r="Q272" s="465">
        <f t="shared" si="92"/>
        <v>0.77554097070360672</v>
      </c>
      <c r="R272" s="465">
        <f t="shared" si="92"/>
        <v>0.77635156364085078</v>
      </c>
      <c r="S272" s="465">
        <f t="shared" si="92"/>
        <v>0.77792047109263562</v>
      </c>
      <c r="T272" s="465">
        <f t="shared" si="92"/>
        <v>0.78025909714077057</v>
      </c>
      <c r="U272" s="465">
        <f t="shared" si="92"/>
        <v>0.78335007556741543</v>
      </c>
      <c r="V272" s="465">
        <f t="shared" si="92"/>
        <v>0.78774445585239494</v>
      </c>
      <c r="W272" s="465">
        <f t="shared" si="92"/>
        <v>0.79315254415512737</v>
      </c>
      <c r="X272" s="465">
        <f t="shared" si="92"/>
        <v>0.79881972613196206</v>
      </c>
      <c r="Y272" s="465">
        <f t="shared" si="92"/>
        <v>0.80490221054658728</v>
      </c>
      <c r="Z272" s="465">
        <f t="shared" si="92"/>
        <v>0.81146770067323637</v>
      </c>
      <c r="AA272" s="465">
        <f t="shared" si="92"/>
        <v>0.8185199126240893</v>
      </c>
      <c r="AB272" s="465">
        <f t="shared" si="92"/>
        <v>0.82607054233509736</v>
      </c>
      <c r="AC272" s="465">
        <f t="shared" si="92"/>
        <v>0.83328190380674627</v>
      </c>
      <c r="AD272" s="465">
        <f t="shared" si="92"/>
        <v>0.84044844979887734</v>
      </c>
      <c r="AE272" s="465">
        <f t="shared" si="92"/>
        <v>0.84759211022850067</v>
      </c>
      <c r="AF272" s="465">
        <f t="shared" si="92"/>
        <v>0.8544917425166948</v>
      </c>
      <c r="AG272" s="465">
        <f t="shared" si="92"/>
        <v>0.86120108961759478</v>
      </c>
      <c r="AH272" s="465">
        <f t="shared" si="92"/>
        <v>0.86799970090433531</v>
      </c>
      <c r="AI272" s="465">
        <f t="shared" si="92"/>
        <v>0.87487478032597121</v>
      </c>
      <c r="AJ272" s="465">
        <f t="shared" si="92"/>
        <v>0.88181351936199337</v>
      </c>
      <c r="AK272" s="465">
        <f t="shared" si="92"/>
        <v>0.88881468589010793</v>
      </c>
      <c r="AL272" s="465">
        <f t="shared" si="92"/>
        <v>0.89588177781994038</v>
      </c>
      <c r="AM272" s="465">
        <f t="shared" si="92"/>
        <v>0.9030197235167281</v>
      </c>
      <c r="AN272" s="465">
        <f t="shared" si="92"/>
        <v>0.9102334673976199</v>
      </c>
      <c r="AO272" s="465">
        <f t="shared" si="92"/>
        <v>0.91752744669118969</v>
      </c>
      <c r="AP272" s="465">
        <f t="shared" si="92"/>
        <v>0.92490547110124166</v>
      </c>
      <c r="AQ272" s="465">
        <f t="shared" si="92"/>
        <v>0.93237077120839451</v>
      </c>
      <c r="AR272" s="465">
        <f t="shared" si="92"/>
        <v>0.93992610658943998</v>
      </c>
      <c r="AS272" s="465">
        <f t="shared" si="92"/>
        <v>0.94757388522743569</v>
      </c>
      <c r="AT272" s="465">
        <f t="shared" si="92"/>
        <v>0.95531627445209766</v>
      </c>
      <c r="AU272" s="465">
        <f t="shared" si="92"/>
        <v>0.96315529677370115</v>
      </c>
      <c r="AV272" s="465">
        <f t="shared" si="92"/>
        <v>0.97109290968299622</v>
      </c>
      <c r="AW272" s="465">
        <f t="shared" si="92"/>
        <v>0.9791310707520311</v>
      </c>
      <c r="AX272" s="465">
        <f t="shared" si="92"/>
        <v>0.98727179008972121</v>
      </c>
      <c r="AY272" s="465">
        <f t="shared" si="92"/>
        <v>0.99551717227035008</v>
      </c>
      <c r="AZ272" s="465">
        <f t="shared" si="92"/>
        <v>1.0038694496688723</v>
      </c>
      <c r="BA272" s="465">
        <f t="shared" si="92"/>
        <v>1.0123310088785544</v>
      </c>
      <c r="BB272" s="465">
        <f t="shared" si="92"/>
        <v>1.0209044116268355</v>
      </c>
      <c r="BC272" s="465">
        <f t="shared" si="92"/>
        <v>1.0295924113699539</v>
      </c>
      <c r="BD272" s="465">
        <f t="shared" si="92"/>
        <v>1.0383979665423992</v>
      </c>
      <c r="BE272" s="465">
        <f t="shared" si="92"/>
        <v>1.0473242512629994</v>
      </c>
      <c r="BF272" s="465">
        <f t="shared" si="92"/>
        <v>1.0563746641523863</v>
      </c>
      <c r="BG272" s="465">
        <f t="shared" si="92"/>
        <v>1.065552835792986</v>
      </c>
      <c r="BH272" s="465">
        <f t="shared" si="92"/>
        <v>1.0748626352586699</v>
      </c>
      <c r="BI272" s="465">
        <f t="shared" si="92"/>
        <v>1.0748626352586699</v>
      </c>
      <c r="DR272" s="543"/>
    </row>
    <row r="273" spans="1:122" s="465" customFormat="1" ht="14.5">
      <c r="A273" s="465" t="s">
        <v>191</v>
      </c>
      <c r="B273" s="465">
        <f t="shared" si="88"/>
        <v>1</v>
      </c>
      <c r="C273" s="465">
        <f t="shared" si="92"/>
        <v>0.80471685027157225</v>
      </c>
      <c r="D273" s="465">
        <f t="shared" si="92"/>
        <v>0.57976117500092716</v>
      </c>
      <c r="E273" s="465">
        <f t="shared" si="92"/>
        <v>0.43115515540938992</v>
      </c>
      <c r="F273" s="465">
        <f t="shared" si="92"/>
        <v>0.3285791366277741</v>
      </c>
      <c r="G273" s="465">
        <f t="shared" si="92"/>
        <v>0.25919967684844641</v>
      </c>
      <c r="H273" s="465">
        <f t="shared" si="92"/>
        <v>0.2105883708675865</v>
      </c>
      <c r="I273" s="465">
        <f t="shared" si="92"/>
        <v>0.17474753784062122</v>
      </c>
      <c r="J273" s="465">
        <f t="shared" si="92"/>
        <v>0.14779628308877701</v>
      </c>
      <c r="K273" s="465">
        <f t="shared" si="92"/>
        <v>0.12686107590947857</v>
      </c>
      <c r="L273" s="465">
        <f t="shared" si="92"/>
        <v>0.11161960412702666</v>
      </c>
      <c r="M273" s="465">
        <f t="shared" si="92"/>
        <v>9.5114019903610972E-2</v>
      </c>
      <c r="N273" s="465">
        <f t="shared" si="92"/>
        <v>8.7539421882459417E-2</v>
      </c>
      <c r="O273" s="465">
        <f t="shared" si="92"/>
        <v>8.0442587909950652E-2</v>
      </c>
      <c r="P273" s="465">
        <f t="shared" si="92"/>
        <v>7.4230886708756938E-2</v>
      </c>
      <c r="Q273" s="465">
        <f t="shared" si="92"/>
        <v>6.8957152936579696E-2</v>
      </c>
      <c r="R273" s="465">
        <f t="shared" si="92"/>
        <v>6.4546845134605527E-2</v>
      </c>
      <c r="S273" s="465">
        <f t="shared" si="92"/>
        <v>6.0891154494690854E-2</v>
      </c>
      <c r="T273" s="465">
        <f t="shared" si="92"/>
        <v>5.7882948554450885E-2</v>
      </c>
      <c r="U273" s="465">
        <f t="shared" si="92"/>
        <v>5.542886779578516E-2</v>
      </c>
      <c r="V273" s="465">
        <f t="shared" si="92"/>
        <v>5.3665807575015823E-2</v>
      </c>
      <c r="W273" s="465">
        <f t="shared" si="92"/>
        <v>5.2422219634631832E-2</v>
      </c>
      <c r="X273" s="465">
        <f t="shared" si="92"/>
        <v>5.1397116256465918E-2</v>
      </c>
      <c r="Y273" s="465">
        <f t="shared" si="92"/>
        <v>5.0633784231034901E-2</v>
      </c>
      <c r="Z273" s="465">
        <f t="shared" si="92"/>
        <v>5.014677158669089E-2</v>
      </c>
      <c r="AA273" s="465">
        <f t="shared" si="92"/>
        <v>4.9936888792871614E-2</v>
      </c>
      <c r="AB273" s="465">
        <f t="shared" si="92"/>
        <v>5.0014911789594906E-2</v>
      </c>
      <c r="AC273" s="465">
        <f t="shared" si="92"/>
        <v>5.0241954230535839E-2</v>
      </c>
      <c r="AD273" s="465">
        <f t="shared" si="92"/>
        <v>5.0670965147001319E-2</v>
      </c>
      <c r="AE273" s="465">
        <f t="shared" si="92"/>
        <v>5.1302525566550988E-2</v>
      </c>
      <c r="AF273" s="465">
        <f t="shared" si="92"/>
        <v>5.2136104365745568E-2</v>
      </c>
      <c r="AG273" s="465">
        <f t="shared" si="92"/>
        <v>5.316917952382072E-2</v>
      </c>
      <c r="AH273" s="465">
        <f t="shared" si="92"/>
        <v>5.4404114031534737E-2</v>
      </c>
      <c r="AI273" s="465">
        <f t="shared" si="92"/>
        <v>5.5851455905220747E-2</v>
      </c>
      <c r="AJ273" s="465">
        <f t="shared" si="92"/>
        <v>5.7522836634070477E-2</v>
      </c>
      <c r="AK273" s="465">
        <f t="shared" si="92"/>
        <v>5.9433324491684564E-2</v>
      </c>
      <c r="AL273" s="465">
        <f t="shared" si="92"/>
        <v>6.1601898481803342E-2</v>
      </c>
      <c r="AM273" s="465">
        <f t="shared" si="92"/>
        <v>6.405198968885159E-2</v>
      </c>
      <c r="AN273" s="465">
        <f t="shared" si="92"/>
        <v>6.6812144792647146E-2</v>
      </c>
      <c r="AO273" s="465">
        <f t="shared" si="92"/>
        <v>6.9916839221647001E-2</v>
      </c>
      <c r="AP273" s="465">
        <f t="shared" si="92"/>
        <v>7.3407474186281213E-2</v>
      </c>
      <c r="AQ273" s="465">
        <f t="shared" si="92"/>
        <v>7.7333595703315397E-2</v>
      </c>
      <c r="AR273" s="465">
        <f t="shared" si="92"/>
        <v>8.1754374337742006E-2</v>
      </c>
      <c r="AS273" s="465">
        <f t="shared" si="92"/>
        <v>8.6740379601862774E-2</v>
      </c>
      <c r="AT273" s="465">
        <f t="shared" si="92"/>
        <v>9.2375667596163141E-2</v>
      </c>
      <c r="AU273" s="465">
        <f t="shared" si="92"/>
        <v>9.8760164916782994E-2</v>
      </c>
      <c r="AV273" s="465">
        <f t="shared" si="92"/>
        <v>0.10601225923985733</v>
      </c>
      <c r="AW273" s="465">
        <f t="shared" si="92"/>
        <v>0.11427136873126371</v>
      </c>
      <c r="AX273" s="465">
        <f t="shared" si="92"/>
        <v>0.12370001129447752</v>
      </c>
      <c r="AY273" s="465">
        <f t="shared" si="92"/>
        <v>0.13448445530825959</v>
      </c>
      <c r="AZ273" s="465">
        <f t="shared" si="92"/>
        <v>0.14683229177342408</v>
      </c>
      <c r="BA273" s="465">
        <f t="shared" si="92"/>
        <v>0.16096406521385978</v>
      </c>
      <c r="BB273" s="465">
        <f t="shared" si="92"/>
        <v>0.17709425263074238</v>
      </c>
      <c r="BC273" s="465">
        <f t="shared" si="92"/>
        <v>0.19539426232302504</v>
      </c>
      <c r="BD273" s="465">
        <f t="shared" si="92"/>
        <v>0.21592692311508357</v>
      </c>
      <c r="BE273" s="465">
        <f t="shared" si="92"/>
        <v>0.23853921580287749</v>
      </c>
      <c r="BF273" s="465">
        <f t="shared" si="92"/>
        <v>0.26270078731779384</v>
      </c>
      <c r="BG273" s="465">
        <f t="shared" si="92"/>
        <v>0.28728660168942194</v>
      </c>
      <c r="BH273" s="465">
        <f t="shared" si="92"/>
        <v>0.31033385069487229</v>
      </c>
      <c r="BI273" s="465">
        <f t="shared" si="92"/>
        <v>0.31033385069487229</v>
      </c>
      <c r="DR273" s="543"/>
    </row>
    <row r="274" spans="1:122" s="465" customFormat="1" ht="14.5">
      <c r="DR274" s="543"/>
    </row>
    <row r="275" spans="1:122" s="465" customFormat="1" ht="14.5">
      <c r="A275" s="465" t="s">
        <v>474</v>
      </c>
      <c r="DR275" s="543"/>
    </row>
    <row r="276" spans="1:122" s="466" customFormat="1" ht="14.5">
      <c r="A276" s="466" t="s">
        <v>180</v>
      </c>
      <c r="B276" s="466">
        <f>+US!B74</f>
        <v>22.851099741812213</v>
      </c>
      <c r="C276" s="466">
        <f>+US!C74</f>
        <v>30.078618990437782</v>
      </c>
      <c r="D276" s="466">
        <f>+US!D74</f>
        <v>43.094496891307273</v>
      </c>
      <c r="E276" s="466">
        <f>+US!E74</f>
        <v>56.503687386408714</v>
      </c>
      <c r="F276" s="466">
        <f>+US!F74</f>
        <v>70.371720786929856</v>
      </c>
      <c r="G276" s="466">
        <f>+US!G74</f>
        <v>84.708883182213768</v>
      </c>
      <c r="H276" s="466">
        <f>+US!H74</f>
        <v>99.498840074191605</v>
      </c>
      <c r="I276" s="466">
        <f>+US!I74</f>
        <v>115.19170324048255</v>
      </c>
      <c r="J276" s="466">
        <f>+US!J74</f>
        <v>131.99070583915631</v>
      </c>
      <c r="K276" s="466">
        <f>+US!K74</f>
        <v>150.10709778605985</v>
      </c>
      <c r="L276" s="466">
        <f>+US!L74</f>
        <v>169.13297717821396</v>
      </c>
      <c r="M276" s="466">
        <f>+US!M74</f>
        <v>187.54616922908627</v>
      </c>
      <c r="N276" s="466">
        <f>+US!N74</f>
        <v>214.69010095972962</v>
      </c>
      <c r="O276" s="466">
        <f>+US!O74</f>
        <v>238.72324038017712</v>
      </c>
      <c r="P276" s="466">
        <f>+US!P74</f>
        <v>261.05014341232658</v>
      </c>
      <c r="Q276" s="466">
        <f>+US!Q74</f>
        <v>282.53367548948086</v>
      </c>
      <c r="R276" s="466">
        <f>+US!R74</f>
        <v>303.68202789733186</v>
      </c>
      <c r="S276" s="466">
        <f>+US!S74</f>
        <v>324.78801699835248</v>
      </c>
      <c r="T276" s="466">
        <f>+US!T74</f>
        <v>346.01870361670592</v>
      </c>
      <c r="U276" s="466">
        <f>+US!U74</f>
        <v>367.46972782327293</v>
      </c>
      <c r="V276" s="466">
        <f>+US!V74</f>
        <v>389.19732676896479</v>
      </c>
      <c r="W276" s="466">
        <f>+US!W74</f>
        <v>410.99835680685669</v>
      </c>
      <c r="X276" s="466">
        <f>+US!X74</f>
        <v>432.72510284085467</v>
      </c>
      <c r="Y276" s="466">
        <f>+US!Y74</f>
        <v>454.52460672836656</v>
      </c>
      <c r="Z276" s="466">
        <f>+US!Z74</f>
        <v>476.48589956399559</v>
      </c>
      <c r="AA276" s="466">
        <f>+US!AA74</f>
        <v>498.66940962461319</v>
      </c>
      <c r="AB276" s="466">
        <f>+US!AB74</f>
        <v>521.14313991930146</v>
      </c>
      <c r="AC276" s="466">
        <f>+US!AC74</f>
        <v>544.07091716070909</v>
      </c>
      <c r="AD276" s="466">
        <f>+US!AD74</f>
        <v>568.34446409726877</v>
      </c>
      <c r="AE276" s="466">
        <f>+US!AE74</f>
        <v>593.92281118468122</v>
      </c>
      <c r="AF276" s="466">
        <f>+US!AF74</f>
        <v>620.69798927241027</v>
      </c>
      <c r="AG276" s="466">
        <f>+US!AG74</f>
        <v>647.82514805976814</v>
      </c>
      <c r="AH276" s="466">
        <f>+US!AH74</f>
        <v>674.70412489896501</v>
      </c>
      <c r="AI276" s="466">
        <f>+US!AI74</f>
        <v>701.66762338018907</v>
      </c>
      <c r="AJ276" s="466">
        <f>+US!AJ74</f>
        <v>728.88384821276168</v>
      </c>
      <c r="AK276" s="466">
        <f>+US!AK74</f>
        <v>756.44088926084385</v>
      </c>
      <c r="AL276" s="466">
        <f>+US!AL74</f>
        <v>784.38892500342513</v>
      </c>
      <c r="AM276" s="466">
        <f>+US!AM74</f>
        <v>812.76160319827363</v>
      </c>
      <c r="AN276" s="466">
        <f>+US!AN74</f>
        <v>841.5863764511314</v>
      </c>
      <c r="AO276" s="466">
        <f>+US!AO74</f>
        <v>870.88913854246368</v>
      </c>
      <c r="AP276" s="466">
        <f>+US!AP74</f>
        <v>900.69602833740009</v>
      </c>
      <c r="AQ276" s="466">
        <f>+US!AQ74</f>
        <v>931.03390410120028</v>
      </c>
      <c r="AR276" s="466">
        <f>+US!AR74</f>
        <v>961.9302530578683</v>
      </c>
      <c r="AS276" s="466">
        <f>+US!AS74</f>
        <v>993.41290913672697</v>
      </c>
      <c r="AT276" s="466">
        <f>+US!AT74</f>
        <v>1025.5097485820197</v>
      </c>
      <c r="AU276" s="466">
        <f>+US!AU74</f>
        <v>1058.248431034925</v>
      </c>
      <c r="AV276" s="466">
        <f>+US!AV74</f>
        <v>1091.6562049010847</v>
      </c>
      <c r="AW276" s="466">
        <f>+US!AW74</f>
        <v>1125.7597743566926</v>
      </c>
      <c r="AX276" s="466">
        <f>+US!AX74</f>
        <v>1160.585217415547</v>
      </c>
      <c r="AY276" s="466">
        <f>+US!AY74</f>
        <v>1196.1579428766913</v>
      </c>
      <c r="AZ276" s="466">
        <f>+US!AZ74</f>
        <v>1232.5026750439858</v>
      </c>
      <c r="BA276" s="466">
        <f>+US!BA74</f>
        <v>1269.6434570759029</v>
      </c>
      <c r="BB276" s="466">
        <f>+US!BB74</f>
        <v>1307.6036658744499</v>
      </c>
      <c r="BC276" s="466">
        <f>+US!BC74</f>
        <v>1346.4060332296649</v>
      </c>
      <c r="BD276" s="466">
        <f>+US!BD74</f>
        <v>1386.0726694056102</v>
      </c>
      <c r="BE276" s="466">
        <f>+US!BE74</f>
        <v>1426.6250864928402</v>
      </c>
      <c r="BF276" s="466">
        <f>+US!BF74</f>
        <v>1468.0842197073966</v>
      </c>
      <c r="BG276" s="466">
        <f>+US!BG74</f>
        <v>1510.4704454428986</v>
      </c>
      <c r="BH276" s="466">
        <f>+US!BH74</f>
        <v>1553.8035953319695</v>
      </c>
      <c r="BI276" s="466">
        <f>+US!BI74</f>
        <v>1598.102965889499</v>
      </c>
      <c r="DR276" s="542"/>
    </row>
    <row r="277" spans="1:122" s="466" customFormat="1" ht="14.5">
      <c r="A277" s="466" t="s">
        <v>181</v>
      </c>
      <c r="B277" s="542">
        <f>+EU!B74</f>
        <v>23.302275318288558</v>
      </c>
      <c r="C277" s="542">
        <f>+EU!C74</f>
        <v>30.857885292951078</v>
      </c>
      <c r="D277" s="542">
        <f>+EU!D74</f>
        <v>43.355074568816377</v>
      </c>
      <c r="E277" s="542">
        <f>+EU!E74</f>
        <v>55.810159982013573</v>
      </c>
      <c r="F277" s="542">
        <f>+EU!F74</f>
        <v>68.346468038754637</v>
      </c>
      <c r="G277" s="542">
        <f>+EU!G74</f>
        <v>80.906633797584931</v>
      </c>
      <c r="H277" s="542">
        <f>+EU!H74</f>
        <v>93.476782373035448</v>
      </c>
      <c r="I277" s="542">
        <f>+EU!I74</f>
        <v>106.1936496909252</v>
      </c>
      <c r="J277" s="542">
        <f>+EU!J74</f>
        <v>119.12646546828644</v>
      </c>
      <c r="K277" s="542">
        <f>+EU!K74</f>
        <v>132.29519529375369</v>
      </c>
      <c r="L277" s="542">
        <f>+EU!L74</f>
        <v>147.84137418111004</v>
      </c>
      <c r="M277" s="542">
        <f>+EU!M74</f>
        <v>165.68879690533419</v>
      </c>
      <c r="N277" s="542">
        <f>+EU!N74</f>
        <v>188.96417919489562</v>
      </c>
      <c r="O277" s="542">
        <f>+EU!O74</f>
        <v>210.29177244718142</v>
      </c>
      <c r="P277" s="542">
        <f>+EU!P74</f>
        <v>230.51993702618063</v>
      </c>
      <c r="Q277" s="542">
        <f>+EU!Q74</f>
        <v>250.15592073928022</v>
      </c>
      <c r="R277" s="542">
        <f>+EU!R74</f>
        <v>269.48324936339299</v>
      </c>
      <c r="S277" s="542">
        <f>+EU!S74</f>
        <v>288.65222368270099</v>
      </c>
      <c r="T277" s="542">
        <f>+EU!T74</f>
        <v>307.73731276475712</v>
      </c>
      <c r="U277" s="542">
        <f>+EU!U74</f>
        <v>326.77178595265428</v>
      </c>
      <c r="V277" s="542">
        <f>+EU!V74</f>
        <v>345.76807219803322</v>
      </c>
      <c r="W277" s="542">
        <f>+EU!W74</f>
        <v>364.88943192487363</v>
      </c>
      <c r="X277" s="542">
        <f>+EU!X74</f>
        <v>384.24682234172553</v>
      </c>
      <c r="Y277" s="542">
        <f>+EU!Y74</f>
        <v>403.74706210584827</v>
      </c>
      <c r="Z277" s="542">
        <f>+EU!Z74</f>
        <v>423.34133952056516</v>
      </c>
      <c r="AA277" s="542">
        <f>+EU!AA74</f>
        <v>443.01018590980209</v>
      </c>
      <c r="AB277" s="542">
        <f>+EU!AB74</f>
        <v>462.77749903760929</v>
      </c>
      <c r="AC277" s="542">
        <f>+EU!AC74</f>
        <v>482.76938412241589</v>
      </c>
      <c r="AD277" s="542">
        <f>+EU!AD74</f>
        <v>503.95607299808967</v>
      </c>
      <c r="AE277" s="542">
        <f>+EU!AE74</f>
        <v>526.29508628663575</v>
      </c>
      <c r="AF277" s="542">
        <f>+EU!AF74</f>
        <v>549.67804010851705</v>
      </c>
      <c r="AG277" s="542">
        <f>+EU!AG74</f>
        <v>573.14235253827871</v>
      </c>
      <c r="AH277" s="542">
        <f>+EU!AH74</f>
        <v>596.02512276776565</v>
      </c>
      <c r="AI277" s="542">
        <f>+EU!AI74</f>
        <v>618.74372021013392</v>
      </c>
      <c r="AJ277" s="542">
        <f>+EU!AJ74</f>
        <v>641.49959726036491</v>
      </c>
      <c r="AK277" s="542">
        <f>+EU!AK74</f>
        <v>664.39542408981015</v>
      </c>
      <c r="AL277" s="542">
        <f>+EU!AL74</f>
        <v>687.48634067842249</v>
      </c>
      <c r="AM277" s="542">
        <f>+EU!AM74</f>
        <v>710.80604928109301</v>
      </c>
      <c r="AN277" s="542">
        <f>+EU!AN74</f>
        <v>734.37961346268514</v>
      </c>
      <c r="AO277" s="542">
        <f>+EU!AO74</f>
        <v>758.22936370691082</v>
      </c>
      <c r="AP277" s="542">
        <f>+EU!AP74</f>
        <v>782.37734308506049</v>
      </c>
      <c r="AQ277" s="542">
        <f>+EU!AQ74</f>
        <v>806.84609706220965</v>
      </c>
      <c r="AR277" s="542">
        <f>+EU!AR74</f>
        <v>831.65873092484708</v>
      </c>
      <c r="AS277" s="542">
        <f>+EU!AS74</f>
        <v>856.83869065944202</v>
      </c>
      <c r="AT277" s="542">
        <f>+EU!AT74</f>
        <v>882.40947994934618</v>
      </c>
      <c r="AU277" s="542">
        <f>+EU!AU74</f>
        <v>908.39440303895515</v>
      </c>
      <c r="AV277" s="542">
        <f>+EU!AV74</f>
        <v>934.8163635815622</v>
      </c>
      <c r="AW277" s="542">
        <f>+EU!AW74</f>
        <v>961.69772252103303</v>
      </c>
      <c r="AX277" s="542">
        <f>+EU!AX74</f>
        <v>989.06020723481231</v>
      </c>
      <c r="AY277" s="542">
        <f>+EU!AY74</f>
        <v>1016.9248610737824</v>
      </c>
      <c r="AZ277" s="542">
        <f>+EU!AZ74</f>
        <v>1045.3120227412296</v>
      </c>
      <c r="BA277" s="542">
        <f>+EU!BA74</f>
        <v>1074.24132652972</v>
      </c>
      <c r="BB277" s="542">
        <f>+EU!BB74</f>
        <v>1103.731716290097</v>
      </c>
      <c r="BC277" s="542">
        <f>+EU!BC74</f>
        <v>1133.8014677217957</v>
      </c>
      <c r="BD277" s="542">
        <f>+EU!BD74</f>
        <v>1164.4682150053018</v>
      </c>
      <c r="BE277" s="542">
        <f>+EU!BE74</f>
        <v>1195.748978928149</v>
      </c>
      <c r="BF277" s="542">
        <f>+EU!BF74</f>
        <v>1227.6601945181444</v>
      </c>
      <c r="BG277" s="542">
        <f>+EU!BG74</f>
        <v>1260.2177368393804</v>
      </c>
      <c r="BH277" s="542">
        <f>+EU!BH74</f>
        <v>1293.4369440753499</v>
      </c>
      <c r="BI277" s="542">
        <f>+EU!BI74</f>
        <v>1327.3326373601092</v>
      </c>
      <c r="DR277" s="542"/>
    </row>
    <row r="278" spans="1:122" s="466" customFormat="1" ht="14.5">
      <c r="A278" s="466" t="s">
        <v>182</v>
      </c>
      <c r="B278" s="542">
        <f>+Japan!B74</f>
        <v>7.1334854586257483</v>
      </c>
      <c r="C278" s="542">
        <f>+Japan!C74</f>
        <v>8.3367150690485659</v>
      </c>
      <c r="D278" s="542">
        <f>+Japan!D74</f>
        <v>10.872303375431326</v>
      </c>
      <c r="E278" s="542">
        <f>+Japan!E74</f>
        <v>12.934122723821982</v>
      </c>
      <c r="F278" s="542">
        <f>+Japan!F74</f>
        <v>14.330473909909902</v>
      </c>
      <c r="G278" s="542">
        <f>+Japan!G74</f>
        <v>16.125427714691881</v>
      </c>
      <c r="H278" s="542">
        <f>+Japan!H74</f>
        <v>18.225241495093652</v>
      </c>
      <c r="I278" s="542">
        <f>+Japan!I74</f>
        <v>20.27105449536765</v>
      </c>
      <c r="J278" s="542">
        <f>+Japan!J74</f>
        <v>22.283400465909406</v>
      </c>
      <c r="K278" s="542">
        <f>+Japan!K74</f>
        <v>24.278657711792846</v>
      </c>
      <c r="L278" s="542">
        <f>+Japan!L74</f>
        <v>26.859318525918589</v>
      </c>
      <c r="M278" s="542">
        <f>+Japan!M74</f>
        <v>29.980843633488156</v>
      </c>
      <c r="N278" s="542">
        <f>+Japan!N74</f>
        <v>34.46502773323418</v>
      </c>
      <c r="O278" s="542">
        <f>+Japan!O74</f>
        <v>38.499383245730044</v>
      </c>
      <c r="P278" s="542">
        <f>+Japan!P74</f>
        <v>42.286677214393308</v>
      </c>
      <c r="Q278" s="542">
        <f>+Japan!Q74</f>
        <v>45.951120773256335</v>
      </c>
      <c r="R278" s="542">
        <f>+Japan!R74</f>
        <v>49.565345540696043</v>
      </c>
      <c r="S278" s="542">
        <f>+Japan!S74</f>
        <v>53.170728268776671</v>
      </c>
      <c r="T278" s="542">
        <f>+Japan!T74</f>
        <v>56.790536850872321</v>
      </c>
      <c r="U278" s="542">
        <f>+Japan!U74</f>
        <v>60.437939774994071</v>
      </c>
      <c r="V278" s="542">
        <f>+Japan!V74</f>
        <v>64.120746073010494</v>
      </c>
      <c r="W278" s="542">
        <f>+Japan!W74</f>
        <v>67.861736724571784</v>
      </c>
      <c r="X278" s="542">
        <f>+Japan!X74</f>
        <v>71.677397894590641</v>
      </c>
      <c r="Y278" s="542">
        <f>+Japan!Y74</f>
        <v>75.561438186108163</v>
      </c>
      <c r="Z278" s="542">
        <f>+Japan!Z74</f>
        <v>79.512321740366701</v>
      </c>
      <c r="AA278" s="542">
        <f>+Japan!AA74</f>
        <v>83.532150759580318</v>
      </c>
      <c r="AB278" s="542">
        <f>+Japan!AB74</f>
        <v>87.629985538164036</v>
      </c>
      <c r="AC278" s="542">
        <f>+Japan!AC74</f>
        <v>91.829080798556078</v>
      </c>
      <c r="AD278" s="542">
        <f>+Japan!AD74</f>
        <v>96.317367538971936</v>
      </c>
      <c r="AE278" s="542">
        <f>+Japan!AE74</f>
        <v>101.08412598928231</v>
      </c>
      <c r="AF278" s="542">
        <f>+Japan!AF74</f>
        <v>106.10820859436917</v>
      </c>
      <c r="AG278" s="542">
        <f>+Japan!AG74</f>
        <v>111.20608829066231</v>
      </c>
      <c r="AH278" s="542">
        <f>+Japan!AH74</f>
        <v>116.24597855578796</v>
      </c>
      <c r="AI278" s="542">
        <f>+Japan!AI74</f>
        <v>121.30266158741225</v>
      </c>
      <c r="AJ278" s="542">
        <f>+Japan!AJ74</f>
        <v>126.41499214204032</v>
      </c>
      <c r="AK278" s="542">
        <f>+Japan!AK74</f>
        <v>131.60392806456903</v>
      </c>
      <c r="AL278" s="542">
        <f>+Japan!AL74</f>
        <v>136.88183533007754</v>
      </c>
      <c r="AM278" s="542">
        <f>+Japan!AM74</f>
        <v>142.25727910261327</v>
      </c>
      <c r="AN278" s="542">
        <f>+Japan!AN74</f>
        <v>147.73739049835621</v>
      </c>
      <c r="AO278" s="542">
        <f>+Japan!AO74</f>
        <v>153.32896442325719</v>
      </c>
      <c r="AP278" s="542">
        <f>+Japan!AP74</f>
        <v>159.03891492661785</v>
      </c>
      <c r="AQ278" s="542">
        <f>+Japan!AQ74</f>
        <v>164.87442073450208</v>
      </c>
      <c r="AR278" s="542">
        <f>+Japan!AR74</f>
        <v>170.84293311058067</v>
      </c>
      <c r="AS278" s="542">
        <f>+Japan!AS74</f>
        <v>176.9521319636394</v>
      </c>
      <c r="AT278" s="542">
        <f>+Japan!AT74</f>
        <v>183.20987073820228</v>
      </c>
      <c r="AU278" s="542">
        <f>+Japan!AU74</f>
        <v>189.62412738452471</v>
      </c>
      <c r="AV278" s="542">
        <f>+Japan!AV74</f>
        <v>196.20296726963818</v>
      </c>
      <c r="AW278" s="542">
        <f>+Japan!AW74</f>
        <v>202.95451861773947</v>
      </c>
      <c r="AX278" s="542">
        <f>+Japan!AX74</f>
        <v>209.8869589164899</v>
      </c>
      <c r="AY278" s="542">
        <f>+Japan!AY74</f>
        <v>217.00851008698808</v>
      </c>
      <c r="AZ278" s="542">
        <f>+Japan!AZ74</f>
        <v>224.32744025706657</v>
      </c>
      <c r="BA278" s="542">
        <f>+Japan!BA74</f>
        <v>231.85207028325971</v>
      </c>
      <c r="BB278" s="542">
        <f>+Japan!BB74</f>
        <v>239.59078353758173</v>
      </c>
      <c r="BC278" s="542">
        <f>+Japan!BC74</f>
        <v>247.55203782419176</v>
      </c>
      <c r="BD278" s="542">
        <f>+Japan!BD74</f>
        <v>255.74437858646854</v>
      </c>
      <c r="BE278" s="542">
        <f>+Japan!BE74</f>
        <v>264.17645280118984</v>
      </c>
      <c r="BF278" s="542">
        <f>+Japan!BF74</f>
        <v>272.85702313859008</v>
      </c>
      <c r="BG278" s="542">
        <f>+Japan!BG74</f>
        <v>281.79498210390278</v>
      </c>
      <c r="BH278" s="542">
        <f>+Japan!BH74</f>
        <v>290.99936597678305</v>
      </c>
      <c r="BI278" s="542">
        <f>+Japan!BI74</f>
        <v>300.47936843793002</v>
      </c>
      <c r="DR278" s="542"/>
    </row>
    <row r="279" spans="1:122" s="466" customFormat="1" ht="14.5">
      <c r="A279" s="466" t="s">
        <v>183</v>
      </c>
      <c r="B279" s="542">
        <f>+Russia!B74</f>
        <v>2.78710743212834</v>
      </c>
      <c r="C279" s="542">
        <f>+Russia!C74</f>
        <v>4.2151952487706241</v>
      </c>
      <c r="D279" s="542">
        <f>+Russia!D74</f>
        <v>5.7125097840831049</v>
      </c>
      <c r="E279" s="542">
        <f>+Russia!E74</f>
        <v>7.0868285474883965</v>
      </c>
      <c r="F279" s="542">
        <f>+Russia!F74</f>
        <v>8.4453830338094118</v>
      </c>
      <c r="G279" s="542">
        <f>+Russia!G74</f>
        <v>9.8738000022185108</v>
      </c>
      <c r="H279" s="542">
        <f>+Russia!H74</f>
        <v>11.351457400296891</v>
      </c>
      <c r="I279" s="542">
        <f>+Russia!I74</f>
        <v>12.808939616045532</v>
      </c>
      <c r="J279" s="542">
        <f>+Russia!J74</f>
        <v>14.2529821193883</v>
      </c>
      <c r="K279" s="542">
        <f>+Russia!K74</f>
        <v>15.689429357965057</v>
      </c>
      <c r="L279" s="542">
        <f>+Russia!L74</f>
        <v>17.61632150666405</v>
      </c>
      <c r="M279" s="542">
        <f>+Russia!M74</f>
        <v>20.10020824945628</v>
      </c>
      <c r="N279" s="542">
        <f>+Russia!N74</f>
        <v>23.3759643433064</v>
      </c>
      <c r="O279" s="542">
        <f>+Russia!O74</f>
        <v>26.515761942345179</v>
      </c>
      <c r="P279" s="542">
        <f>+Russia!P74</f>
        <v>29.612290279619906</v>
      </c>
      <c r="Q279" s="542">
        <f>+Russia!Q74</f>
        <v>32.721170242824947</v>
      </c>
      <c r="R279" s="542">
        <f>+Russia!R74</f>
        <v>35.873977468185558</v>
      </c>
      <c r="S279" s="542">
        <f>+Russia!S74</f>
        <v>39.087809043332143</v>
      </c>
      <c r="T279" s="542">
        <f>+Russia!T74</f>
        <v>42.371511888765269</v>
      </c>
      <c r="U279" s="542">
        <f>+Russia!U74</f>
        <v>45.729525978572489</v>
      </c>
      <c r="V279" s="542">
        <f>+Russia!V74</f>
        <v>49.164189827945926</v>
      </c>
      <c r="W279" s="542">
        <f>+Russia!W74</f>
        <v>52.637558305647531</v>
      </c>
      <c r="X279" s="542">
        <f>+Russia!X74</f>
        <v>56.120982019370956</v>
      </c>
      <c r="Y279" s="542">
        <f>+Russia!Y74</f>
        <v>59.635991643948799</v>
      </c>
      <c r="Z279" s="542">
        <f>+Russia!Z74</f>
        <v>63.196021935846744</v>
      </c>
      <c r="AA279" s="542">
        <f>+Russia!AA74</f>
        <v>66.810512452924755</v>
      </c>
      <c r="AB279" s="542">
        <f>+Russia!AB74</f>
        <v>70.489057558677331</v>
      </c>
      <c r="AC279" s="542">
        <f>+Russia!AC74</f>
        <v>74.240810523287152</v>
      </c>
      <c r="AD279" s="542">
        <f>+Russia!AD74</f>
        <v>78.19055590036055</v>
      </c>
      <c r="AE279" s="542">
        <f>+Russia!AE74</f>
        <v>82.328929404050271</v>
      </c>
      <c r="AF279" s="542">
        <f>+Russia!AF74</f>
        <v>86.644069122919873</v>
      </c>
      <c r="AG279" s="542">
        <f>+Russia!AG74</f>
        <v>91.007168740335686</v>
      </c>
      <c r="AH279" s="542">
        <f>+Russia!AH74</f>
        <v>95.326273060378554</v>
      </c>
      <c r="AI279" s="542">
        <f>+Russia!AI74</f>
        <v>99.659776426939544</v>
      </c>
      <c r="AJ279" s="542">
        <f>+Russia!AJ74</f>
        <v>104.03972071230395</v>
      </c>
      <c r="AK279" s="542">
        <f>+Russia!AK74</f>
        <v>108.48448147017102</v>
      </c>
      <c r="AL279" s="542">
        <f>+Russia!AL74</f>
        <v>113.00558839323676</v>
      </c>
      <c r="AM279" s="542">
        <f>+Russia!AM74</f>
        <v>117.61132917218683</v>
      </c>
      <c r="AN279" s="542">
        <f>+Russia!AN74</f>
        <v>122.30859616566318</v>
      </c>
      <c r="AO279" s="542">
        <f>+Russia!AO74</f>
        <v>127.10379318778097</v>
      </c>
      <c r="AP279" s="542">
        <f>+Russia!AP74</f>
        <v>132.00325215081105</v>
      </c>
      <c r="AQ279" s="542">
        <f>+Russia!AQ74</f>
        <v>137.01340280810416</v>
      </c>
      <c r="AR279" s="542">
        <f>+Russia!AR74</f>
        <v>142.14082454294277</v>
      </c>
      <c r="AS279" s="542">
        <f>+Russia!AS74</f>
        <v>147.39224677941419</v>
      </c>
      <c r="AT279" s="542">
        <f>+Russia!AT74</f>
        <v>152.77453110481838</v>
      </c>
      <c r="AU279" s="542">
        <f>+Russia!AU74</f>
        <v>158.29465057764321</v>
      </c>
      <c r="AV279" s="542">
        <f>+Russia!AV74</f>
        <v>163.95967268486993</v>
      </c>
      <c r="AW279" s="542">
        <f>+Russia!AW74</f>
        <v>169.77674799246245</v>
      </c>
      <c r="AX279" s="542">
        <f>+Russia!AX74</f>
        <v>175.75310450999058</v>
      </c>
      <c r="AY279" s="542">
        <f>+Russia!AY74</f>
        <v>181.89604698212966</v>
      </c>
      <c r="AZ279" s="542">
        <f>+Russia!AZ74</f>
        <v>188.21296009960483</v>
      </c>
      <c r="BA279" s="542">
        <f>+Russia!BA74</f>
        <v>194.7113146652211</v>
      </c>
      <c r="BB279" s="542">
        <f>+Russia!BB74</f>
        <v>201.39867589395934</v>
      </c>
      <c r="BC279" s="542">
        <f>+Russia!BC74</f>
        <v>208.2827131919077</v>
      </c>
      <c r="BD279" s="542">
        <f>+Russia!BD74</f>
        <v>215.37121091303447</v>
      </c>
      <c r="BE279" s="542">
        <f>+Russia!BE74</f>
        <v>222.67207972322586</v>
      </c>
      <c r="BF279" s="542">
        <f>+Russia!BF74</f>
        <v>230.19336830558922</v>
      </c>
      <c r="BG279" s="542">
        <f>+Russia!BG74</f>
        <v>237.9432752220707</v>
      </c>
      <c r="BH279" s="542">
        <f>+Russia!BH74</f>
        <v>245.9301608077534</v>
      </c>
      <c r="BI279" s="542">
        <f>+Russia!BI74</f>
        <v>254.16255901970339</v>
      </c>
      <c r="DR279" s="542"/>
    </row>
    <row r="280" spans="1:122" s="466" customFormat="1" ht="14.5">
      <c r="A280" s="466" t="s">
        <v>184</v>
      </c>
      <c r="B280" s="542">
        <f>+Eurasia!B74</f>
        <v>1.3624722059165111</v>
      </c>
      <c r="C280" s="542">
        <f>+Eurasia!C74</f>
        <v>2.0480094521291448</v>
      </c>
      <c r="D280" s="542">
        <f>+Eurasia!D74</f>
        <v>3.1793703488125851</v>
      </c>
      <c r="E280" s="542">
        <f>+Eurasia!E74</f>
        <v>4.4531279170222353</v>
      </c>
      <c r="F280" s="542">
        <f>+Eurasia!F74</f>
        <v>5.8780271243015836</v>
      </c>
      <c r="G280" s="542">
        <f>+Eurasia!G74</f>
        <v>7.4637318775877546</v>
      </c>
      <c r="H280" s="542">
        <f>+Eurasia!H74</f>
        <v>9.2212375871165264</v>
      </c>
      <c r="I280" s="542">
        <f>+Eurasia!I74</f>
        <v>11.121448718175852</v>
      </c>
      <c r="J280" s="542">
        <f>+Eurasia!J74</f>
        <v>13.161779948470109</v>
      </c>
      <c r="K280" s="542">
        <f>+Eurasia!K74</f>
        <v>15.340459916397204</v>
      </c>
      <c r="L280" s="542">
        <f>+Eurasia!L74</f>
        <v>17.949893029806805</v>
      </c>
      <c r="M280" s="542">
        <f>+Eurasia!M74</f>
        <v>21.065080092964038</v>
      </c>
      <c r="N280" s="542">
        <f>+Eurasia!N74</f>
        <v>24.829554682664519</v>
      </c>
      <c r="O280" s="542">
        <f>+Eurasia!O74</f>
        <v>28.635514598515083</v>
      </c>
      <c r="P280" s="542">
        <f>+Eurasia!P74</f>
        <v>32.520829988762777</v>
      </c>
      <c r="Q280" s="542">
        <f>+Eurasia!Q74</f>
        <v>36.501603273609149</v>
      </c>
      <c r="R280" s="542">
        <f>+Eurasia!R74</f>
        <v>40.580275465579128</v>
      </c>
      <c r="S280" s="542">
        <f>+Eurasia!S74</f>
        <v>44.751550174839622</v>
      </c>
      <c r="T280" s="542">
        <f>+Eurasia!T74</f>
        <v>49.006338833655441</v>
      </c>
      <c r="U280" s="542">
        <f>+Eurasia!U74</f>
        <v>53.334267205037612</v>
      </c>
      <c r="V280" s="542">
        <f>+Eurasia!V74</f>
        <v>57.725217090563227</v>
      </c>
      <c r="W280" s="542">
        <f>+Eurasia!W74</f>
        <v>62.248807127524181</v>
      </c>
      <c r="X280" s="542">
        <f>+Eurasia!X74</f>
        <v>66.958929222053825</v>
      </c>
      <c r="Y280" s="542">
        <f>+Eurasia!Y74</f>
        <v>71.811594540832758</v>
      </c>
      <c r="Z280" s="542">
        <f>+Eurasia!Z74</f>
        <v>76.781536027311077</v>
      </c>
      <c r="AA280" s="542">
        <f>+Eurasia!AA74</f>
        <v>81.855446432780383</v>
      </c>
      <c r="AB280" s="542">
        <f>+Eurasia!AB74</f>
        <v>87.030944576969929</v>
      </c>
      <c r="AC280" s="542">
        <f>+Eurasia!AC74</f>
        <v>92.332247099464809</v>
      </c>
      <c r="AD280" s="542">
        <f>+Eurasia!AD74</f>
        <v>97.888543908116048</v>
      </c>
      <c r="AE280" s="542">
        <f>+Eurasia!AE74</f>
        <v>103.69912087385151</v>
      </c>
      <c r="AF280" s="542">
        <f>+Eurasia!AF74</f>
        <v>109.75112628432348</v>
      </c>
      <c r="AG280" s="542">
        <f>+Eurasia!AG74</f>
        <v>115.88294269083988</v>
      </c>
      <c r="AH280" s="542">
        <f>+Eurasia!AH74</f>
        <v>121.97514563413932</v>
      </c>
      <c r="AI280" s="542">
        <f>+Eurasia!AI74</f>
        <v>128.09502118494598</v>
      </c>
      <c r="AJ280" s="542">
        <f>+Eurasia!AJ74</f>
        <v>134.27886509438909</v>
      </c>
      <c r="AK280" s="542">
        <f>+Eurasia!AK74</f>
        <v>140.54728563707312</v>
      </c>
      <c r="AL280" s="542">
        <f>+Eurasia!AL74</f>
        <v>146.91337306802407</v>
      </c>
      <c r="AM280" s="542">
        <f>+Eurasia!AM74</f>
        <v>153.38695286038819</v>
      </c>
      <c r="AN280" s="542">
        <f>+Eurasia!AN74</f>
        <v>159.97670896033412</v>
      </c>
      <c r="AO280" s="542">
        <f>+Eurasia!AO74</f>
        <v>166.69117728010195</v>
      </c>
      <c r="AP280" s="542">
        <f>+Eurasia!AP74</f>
        <v>173.53915897086782</v>
      </c>
      <c r="AQ280" s="542">
        <f>+Eurasia!AQ74</f>
        <v>180.52984951755093</v>
      </c>
      <c r="AR280" s="542">
        <f>+Eurasia!AR74</f>
        <v>187.67283932834914</v>
      </c>
      <c r="AS280" s="542">
        <f>+Eurasia!AS74</f>
        <v>194.97806498955788</v>
      </c>
      <c r="AT280" s="542">
        <f>+Eurasia!AT74</f>
        <v>202.45574943531665</v>
      </c>
      <c r="AU280" s="542">
        <f>+Eurasia!AU74</f>
        <v>210.1163479241286</v>
      </c>
      <c r="AV280" s="542">
        <f>+Eurasia!AV74</f>
        <v>217.97050595165175</v>
      </c>
      <c r="AW280" s="542">
        <f>+Eurasia!AW74</f>
        <v>226.0290300984048</v>
      </c>
      <c r="AX280" s="542">
        <f>+Eurasia!AX74</f>
        <v>234.3028705982467</v>
      </c>
      <c r="AY280" s="542">
        <f>+Eurasia!AY74</f>
        <v>242.80311365778499</v>
      </c>
      <c r="AZ280" s="542">
        <f>+Eurasia!AZ74</f>
        <v>251.54098148668652</v>
      </c>
      <c r="BA280" s="542">
        <f>+Eurasia!BA74</f>
        <v>260.52783821738399</v>
      </c>
      <c r="BB280" s="542">
        <f>+Eurasia!BB74</f>
        <v>269.7752002036504</v>
      </c>
      <c r="BC280" s="542">
        <f>+Eurasia!BC74</f>
        <v>279.29474949989992</v>
      </c>
      <c r="BD280" s="542">
        <f>+Eurasia!BD74</f>
        <v>289.09834959950899</v>
      </c>
      <c r="BE280" s="542">
        <f>+Eurasia!BE74</f>
        <v>299.19806273984204</v>
      </c>
      <c r="BF280" s="542">
        <f>+Eurasia!BF74</f>
        <v>309.60616826492878</v>
      </c>
      <c r="BG280" s="542">
        <f>+Eurasia!BG74</f>
        <v>320.33518167956674</v>
      </c>
      <c r="BH280" s="542">
        <f>+Eurasia!BH74</f>
        <v>331.39787413801497</v>
      </c>
      <c r="BI280" s="542">
        <f>+Eurasia!BI74</f>
        <v>342.80729219309166</v>
      </c>
      <c r="DR280" s="542"/>
    </row>
    <row r="281" spans="1:122" s="466" customFormat="1" ht="14.5">
      <c r="A281" s="466" t="s">
        <v>185</v>
      </c>
      <c r="B281" s="542">
        <f>+China!B74</f>
        <v>9.2609350350421398</v>
      </c>
      <c r="C281" s="542">
        <f>+China!C74</f>
        <v>22.244198676084302</v>
      </c>
      <c r="D281" s="542">
        <f>+China!D74</f>
        <v>34.701705939423249</v>
      </c>
      <c r="E281" s="542">
        <f>+China!E74</f>
        <v>48.186554193078706</v>
      </c>
      <c r="F281" s="542">
        <f>+China!F74</f>
        <v>62.377955453263155</v>
      </c>
      <c r="G281" s="542">
        <f>+China!G74</f>
        <v>77.285967922318065</v>
      </c>
      <c r="H281" s="542">
        <f>+China!H74</f>
        <v>93.549769280193246</v>
      </c>
      <c r="I281" s="542">
        <f>+China!I74</f>
        <v>110.63762659621086</v>
      </c>
      <c r="J281" s="542">
        <f>+China!J74</f>
        <v>128.44695231712399</v>
      </c>
      <c r="K281" s="542">
        <f>+China!K74</f>
        <v>146.66282155141036</v>
      </c>
      <c r="L281" s="542">
        <f>+China!L74</f>
        <v>168.37991763660077</v>
      </c>
      <c r="M281" s="542">
        <f>+China!M74</f>
        <v>196.27144715972594</v>
      </c>
      <c r="N281" s="542">
        <f>+China!N74</f>
        <v>220.57377777385545</v>
      </c>
      <c r="O281" s="542">
        <f>+China!O74</f>
        <v>246.24705935137138</v>
      </c>
      <c r="P281" s="542">
        <f>+China!P74</f>
        <v>272.75318288067683</v>
      </c>
      <c r="Q281" s="542">
        <f>+China!Q74</f>
        <v>299.6495682428079</v>
      </c>
      <c r="R281" s="542">
        <f>+China!R74</f>
        <v>326.57384942746393</v>
      </c>
      <c r="S281" s="542">
        <f>+China!S74</f>
        <v>353.22138286425081</v>
      </c>
      <c r="T281" s="542">
        <f>+China!T74</f>
        <v>379.33196379903563</v>
      </c>
      <c r="U281" s="542">
        <f>+China!U74</f>
        <v>404.68184236891443</v>
      </c>
      <c r="V281" s="542">
        <f>+China!V74</f>
        <v>429.07876514426232</v>
      </c>
      <c r="W281" s="542">
        <f>+China!W74</f>
        <v>452.90793408784907</v>
      </c>
      <c r="X281" s="542">
        <f>+China!X74</f>
        <v>476.39143453088479</v>
      </c>
      <c r="Y281" s="542">
        <f>+China!Y74</f>
        <v>499.06149372611947</v>
      </c>
      <c r="Z281" s="542">
        <f>+China!Z74</f>
        <v>520.62448669876085</v>
      </c>
      <c r="AA281" s="542">
        <f>+China!AA74</f>
        <v>540.88295449550048</v>
      </c>
      <c r="AB281" s="542">
        <f>+China!AB74</f>
        <v>559.72676777654317</v>
      </c>
      <c r="AC281" s="542">
        <f>+China!AC74</f>
        <v>577.21091276475499</v>
      </c>
      <c r="AD281" s="542">
        <f>+China!AD74</f>
        <v>594.4186462876205</v>
      </c>
      <c r="AE281" s="542">
        <f>+China!AE74</f>
        <v>611.33750485305677</v>
      </c>
      <c r="AF281" s="542">
        <f>+China!AF74</f>
        <v>627.88454574783623</v>
      </c>
      <c r="AG281" s="542">
        <f>+China!AG74</f>
        <v>642.94805201976942</v>
      </c>
      <c r="AH281" s="542">
        <f>+China!AH74</f>
        <v>655.91677483437093</v>
      </c>
      <c r="AI281" s="542">
        <f>+China!AI74</f>
        <v>667.47383944791795</v>
      </c>
      <c r="AJ281" s="542">
        <f>+China!AJ74</f>
        <v>677.90184869365419</v>
      </c>
      <c r="AK281" s="542">
        <f>+China!AK74</f>
        <v>687.33552810317269</v>
      </c>
      <c r="AL281" s="542">
        <f>+China!AL74</f>
        <v>695.83904539360753</v>
      </c>
      <c r="AM281" s="542">
        <f>+China!AM74</f>
        <v>703.44299873437967</v>
      </c>
      <c r="AN281" s="542">
        <f>+China!AN74</f>
        <v>710.16259198924001</v>
      </c>
      <c r="AO281" s="542">
        <f>+China!AO74</f>
        <v>716.00636291670287</v>
      </c>
      <c r="AP281" s="542">
        <f>+China!AP74</f>
        <v>720.9802685444248</v>
      </c>
      <c r="AQ281" s="542">
        <f>+China!AQ74</f>
        <v>725.08958510585035</v>
      </c>
      <c r="AR281" s="542">
        <f>+China!AR74</f>
        <v>728.33985402024916</v>
      </c>
      <c r="AS281" s="542">
        <f>+China!AS74</f>
        <v>730.73747550696066</v>
      </c>
      <c r="AT281" s="542">
        <f>+China!AT74</f>
        <v>732.29023492069155</v>
      </c>
      <c r="AU281" s="542">
        <f>+China!AU74</f>
        <v>733.00789226485119</v>
      </c>
      <c r="AV281" s="542">
        <f>+China!AV74</f>
        <v>732.90289255421362</v>
      </c>
      <c r="AW281" s="542">
        <f>+China!AW74</f>
        <v>731.99122219231594</v>
      </c>
      <c r="AX281" s="542">
        <f>+China!AX74</f>
        <v>730.29342314835606</v>
      </c>
      <c r="AY281" s="542">
        <f>+China!AY74</f>
        <v>727.83577199371211</v>
      </c>
      <c r="AZ281" s="542">
        <f>+China!AZ74</f>
        <v>724.65162985926338</v>
      </c>
      <c r="BA281" s="542">
        <f>+China!BA74</f>
        <v>720.78297004877254</v>
      </c>
      <c r="BB281" s="542">
        <f>+China!BB74</f>
        <v>716.28209189046925</v>
      </c>
      <c r="BC281" s="542">
        <f>+China!BC74</f>
        <v>711.21353286861813</v>
      </c>
      <c r="BD281" s="542">
        <f>+China!BD74</f>
        <v>705.65619729774335</v>
      </c>
      <c r="BE281" s="542">
        <f>+China!BE74</f>
        <v>699.7057306159578</v>
      </c>
      <c r="BF281" s="542">
        <f>+China!BF74</f>
        <v>693.4771863879248</v>
      </c>
      <c r="BG281" s="542">
        <f>+China!BG74</f>
        <v>687.10806187728213</v>
      </c>
      <c r="BH281" s="542">
        <f>+China!BH74</f>
        <v>680.76182231980215</v>
      </c>
      <c r="BI281" s="542">
        <f>+China!BI74</f>
        <v>674.63210007972066</v>
      </c>
      <c r="DR281" s="542"/>
    </row>
    <row r="282" spans="1:122" s="466" customFormat="1" ht="14.5">
      <c r="A282" s="466" t="s">
        <v>186</v>
      </c>
      <c r="B282" s="542">
        <f>+India!B74</f>
        <v>4.1191882823091728</v>
      </c>
      <c r="C282" s="542">
        <f>+India!C74</f>
        <v>8.5985768584690838</v>
      </c>
      <c r="D282" s="542">
        <f>+India!D74</f>
        <v>15.284539207214216</v>
      </c>
      <c r="E282" s="542">
        <f>+India!E74</f>
        <v>23.971948453462051</v>
      </c>
      <c r="F282" s="542">
        <f>+India!F74</f>
        <v>34.790931047369384</v>
      </c>
      <c r="G282" s="542">
        <f>+India!G74</f>
        <v>47.267115579298249</v>
      </c>
      <c r="H282" s="542">
        <f>+India!H74</f>
        <v>61.403534841053663</v>
      </c>
      <c r="I282" s="542">
        <f>+India!I74</f>
        <v>77.629728657405622</v>
      </c>
      <c r="J282" s="542">
        <f>+India!J74</f>
        <v>96.033747707443268</v>
      </c>
      <c r="K282" s="542">
        <f>+India!K74</f>
        <v>116.70250908541053</v>
      </c>
      <c r="L282" s="542">
        <f>+India!L74</f>
        <v>139.66819162140908</v>
      </c>
      <c r="M282" s="542">
        <f>+India!M74</f>
        <v>164.96210017077701</v>
      </c>
      <c r="N282" s="542">
        <f>+India!N74</f>
        <v>193.13120977606155</v>
      </c>
      <c r="O282" s="542">
        <f>+India!O74</f>
        <v>222.13073838206799</v>
      </c>
      <c r="P282" s="542">
        <f>+India!P74</f>
        <v>251.89359824971092</v>
      </c>
      <c r="Q282" s="542">
        <f>+India!Q74</f>
        <v>282.27467288608284</v>
      </c>
      <c r="R282" s="542">
        <f>+India!R74</f>
        <v>313.08737112914503</v>
      </c>
      <c r="S282" s="542">
        <f>+India!S74</f>
        <v>344.12945516648301</v>
      </c>
      <c r="T282" s="542">
        <f>+India!T74</f>
        <v>375.20025906452724</v>
      </c>
      <c r="U282" s="542">
        <f>+India!U74</f>
        <v>406.11166250452118</v>
      </c>
      <c r="V282" s="542">
        <f>+India!V74</f>
        <v>436.69474020333791</v>
      </c>
      <c r="W282" s="542">
        <f>+India!W74</f>
        <v>468.58696950628268</v>
      </c>
      <c r="X282" s="542">
        <f>+India!X74</f>
        <v>503.02450202610936</v>
      </c>
      <c r="Y282" s="542">
        <f>+India!Y74</f>
        <v>538.99693334704648</v>
      </c>
      <c r="Z282" s="542">
        <f>+India!Z74</f>
        <v>575.90022029375302</v>
      </c>
      <c r="AA282" s="542">
        <f>+India!AA74</f>
        <v>613.37103156351225</v>
      </c>
      <c r="AB282" s="542">
        <f>+India!AB74</f>
        <v>651.2339430079428</v>
      </c>
      <c r="AC282" s="542">
        <f>+India!AC74</f>
        <v>689.63662070702151</v>
      </c>
      <c r="AD282" s="542">
        <f>+India!AD74</f>
        <v>730.10394386103133</v>
      </c>
      <c r="AE282" s="542">
        <f>+India!AE74</f>
        <v>772.54303932215134</v>
      </c>
      <c r="AF282" s="542">
        <f>+India!AF74</f>
        <v>816.72462090692215</v>
      </c>
      <c r="AG282" s="542">
        <f>+India!AG74</f>
        <v>861.36697017097822</v>
      </c>
      <c r="AH282" s="542">
        <f>+India!AH74</f>
        <v>905.5031600299676</v>
      </c>
      <c r="AI282" s="542">
        <f>+India!AI74</f>
        <v>949.4902102940365</v>
      </c>
      <c r="AJ282" s="542">
        <f>+India!AJ74</f>
        <v>993.47774326703427</v>
      </c>
      <c r="AK282" s="542">
        <f>+India!AK74</f>
        <v>1037.5236377513893</v>
      </c>
      <c r="AL282" s="542">
        <f>+India!AL74</f>
        <v>1081.6487903362004</v>
      </c>
      <c r="AM282" s="542">
        <f>+India!AM74</f>
        <v>1125.8636297718645</v>
      </c>
      <c r="AN282" s="542">
        <f>+India!AN74</f>
        <v>1170.1797288898276</v>
      </c>
      <c r="AO282" s="542">
        <f>+India!AO74</f>
        <v>1214.6138744993816</v>
      </c>
      <c r="AP282" s="542">
        <f>+India!AP74</f>
        <v>1259.1885611614848</v>
      </c>
      <c r="AQ282" s="542">
        <f>+India!AQ74</f>
        <v>1303.9309793330879</v>
      </c>
      <c r="AR282" s="542">
        <f>+India!AR74</f>
        <v>1348.871531653095</v>
      </c>
      <c r="AS282" s="542">
        <f>+India!AS74</f>
        <v>1394.0423576747803</v>
      </c>
      <c r="AT282" s="542">
        <f>+India!AT74</f>
        <v>1439.4760612473524</v>
      </c>
      <c r="AU282" s="542">
        <f>+India!AU74</f>
        <v>1485.2046937174525</v>
      </c>
      <c r="AV282" s="542">
        <f>+India!AV74</f>
        <v>1531.2589818906649</v>
      </c>
      <c r="AW282" s="542">
        <f>+India!AW74</f>
        <v>1577.6677647695251</v>
      </c>
      <c r="AX282" s="542">
        <f>+India!AX74</f>
        <v>1624.4575972793998</v>
      </c>
      <c r="AY282" s="542">
        <f>+India!AY74</f>
        <v>1671.652481911548</v>
      </c>
      <c r="AZ282" s="542">
        <f>+India!AZ74</f>
        <v>1719.2736950888054</v>
      </c>
      <c r="BA282" s="542">
        <f>+India!BA74</f>
        <v>1767.3396815221427</v>
      </c>
      <c r="BB282" s="542">
        <f>+India!BB74</f>
        <v>1815.8659957567152</v>
      </c>
      <c r="BC282" s="542">
        <f>+India!BC74</f>
        <v>1864.865275111606</v>
      </c>
      <c r="BD282" s="542">
        <f>+India!BD74</f>
        <v>1914.3472322486411</v>
      </c>
      <c r="BE282" s="542">
        <f>+India!BE74</f>
        <v>1964.3186587579135</v>
      </c>
      <c r="BF282" s="542">
        <f>+India!BF74</f>
        <v>2014.7834335640673</v>
      </c>
      <c r="BG282" s="542">
        <f>+India!BG74</f>
        <v>2065.7425317831885</v>
      </c>
      <c r="BH282" s="542">
        <f>+India!BH74</f>
        <v>2117.1940310245682</v>
      </c>
      <c r="BI282" s="542">
        <f>+India!BI74</f>
        <v>2169.1331131419656</v>
      </c>
      <c r="DR282" s="542"/>
    </row>
    <row r="283" spans="1:122" s="466" customFormat="1" ht="14.5">
      <c r="A283" s="466" t="s">
        <v>187</v>
      </c>
      <c r="B283" s="542">
        <f>+MidEast!B74</f>
        <v>5.4160684888199055</v>
      </c>
      <c r="C283" s="542">
        <f>+MidEast!C74</f>
        <v>10.802093009089052</v>
      </c>
      <c r="D283" s="542">
        <f>+MidEast!D74</f>
        <v>18.126673085538076</v>
      </c>
      <c r="E283" s="542">
        <f>+MidEast!E74</f>
        <v>27.145241550223709</v>
      </c>
      <c r="F283" s="542">
        <f>+MidEast!F74</f>
        <v>37.825452556783844</v>
      </c>
      <c r="G283" s="542">
        <f>+MidEast!G74</f>
        <v>49.55043053494142</v>
      </c>
      <c r="H283" s="542">
        <f>+MidEast!H74</f>
        <v>62.558065568739416</v>
      </c>
      <c r="I283" s="542">
        <f>+MidEast!I74</f>
        <v>77.416263155742087</v>
      </c>
      <c r="J283" s="542">
        <f>+MidEast!J74</f>
        <v>94.35055352918009</v>
      </c>
      <c r="K283" s="542">
        <f>+MidEast!K74</f>
        <v>113.60525530939988</v>
      </c>
      <c r="L283" s="542">
        <f>+MidEast!L74</f>
        <v>132.41550837013813</v>
      </c>
      <c r="M283" s="542">
        <f>+MidEast!M74</f>
        <v>148.82741861981214</v>
      </c>
      <c r="N283" s="542">
        <f>+MidEast!N74</f>
        <v>170.24583335657769</v>
      </c>
      <c r="O283" s="542">
        <f>+MidEast!O74</f>
        <v>190.00530828334701</v>
      </c>
      <c r="P283" s="542">
        <f>+MidEast!P74</f>
        <v>208.72280473737817</v>
      </c>
      <c r="Q283" s="542">
        <f>+MidEast!Q74</f>
        <v>226.75107838657959</v>
      </c>
      <c r="R283" s="542">
        <f>+MidEast!R74</f>
        <v>244.2744442746222</v>
      </c>
      <c r="S283" s="542">
        <f>+MidEast!S74</f>
        <v>261.37942196665438</v>
      </c>
      <c r="T283" s="542">
        <f>+MidEast!T74</f>
        <v>278.09962482922873</v>
      </c>
      <c r="U283" s="542">
        <f>+MidEast!U74</f>
        <v>294.44275992875157</v>
      </c>
      <c r="V283" s="542">
        <f>+MidEast!V74</f>
        <v>310.40629579513978</v>
      </c>
      <c r="W283" s="542">
        <f>+MidEast!W74</f>
        <v>327.13739208092346</v>
      </c>
      <c r="X283" s="542">
        <f>+MidEast!X74</f>
        <v>345.44762556738135</v>
      </c>
      <c r="Y283" s="542">
        <f>+MidEast!Y74</f>
        <v>364.695822621731</v>
      </c>
      <c r="Z283" s="542">
        <f>+MidEast!Z74</f>
        <v>384.52933993373028</v>
      </c>
      <c r="AA283" s="542">
        <f>+MidEast!AA74</f>
        <v>404.75993694443821</v>
      </c>
      <c r="AB283" s="542">
        <f>+MidEast!AB74</f>
        <v>425.31905150112146</v>
      </c>
      <c r="AC283" s="542">
        <f>+MidEast!AC74</f>
        <v>446.260453632017</v>
      </c>
      <c r="AD283" s="542">
        <f>+MidEast!AD74</f>
        <v>468.60878740769385</v>
      </c>
      <c r="AE283" s="542">
        <f>+MidEast!AE74</f>
        <v>492.27852112239918</v>
      </c>
      <c r="AF283" s="542">
        <f>+MidEast!AF74</f>
        <v>517.13611780745327</v>
      </c>
      <c r="AG283" s="542">
        <f>+MidEast!AG74</f>
        <v>542.45316840243231</v>
      </c>
      <c r="AH283" s="542">
        <f>+MidEast!AH74</f>
        <v>567.69953404370517</v>
      </c>
      <c r="AI283" s="542">
        <f>+MidEast!AI74</f>
        <v>593.112328056416</v>
      </c>
      <c r="AJ283" s="542">
        <f>+MidEast!AJ74</f>
        <v>618.80319289788588</v>
      </c>
      <c r="AK283" s="542">
        <f>+MidEast!AK74</f>
        <v>644.82756616044117</v>
      </c>
      <c r="AL283" s="542">
        <f>+MidEast!AL74</f>
        <v>671.21741540585083</v>
      </c>
      <c r="AM283" s="542">
        <f>+MidEast!AM74</f>
        <v>697.99723779184353</v>
      </c>
      <c r="AN283" s="542">
        <f>+MidEast!AN74</f>
        <v>725.19127088498749</v>
      </c>
      <c r="AO283" s="542">
        <f>+MidEast!AO74</f>
        <v>752.82625692961801</v>
      </c>
      <c r="AP283" s="542">
        <f>+MidEast!AP74</f>
        <v>780.93208304410518</v>
      </c>
      <c r="AQ283" s="542">
        <f>+MidEast!AQ74</f>
        <v>809.54150384463458</v>
      </c>
      <c r="AR283" s="542">
        <f>+MidEast!AR74</f>
        <v>838.68954822516412</v>
      </c>
      <c r="AS283" s="542">
        <f>+MidEast!AS74</f>
        <v>868.41289165700437</v>
      </c>
      <c r="AT283" s="542">
        <f>+MidEast!AT74</f>
        <v>898.74931070687126</v>
      </c>
      <c r="AU283" s="542">
        <f>+MidEast!AU74</f>
        <v>929.7372554914715</v>
      </c>
      <c r="AV283" s="542">
        <f>+MidEast!AV74</f>
        <v>961.41553874535271</v>
      </c>
      <c r="AW283" s="542">
        <f>+MidEast!AW74</f>
        <v>993.82312547953063</v>
      </c>
      <c r="AX283" s="542">
        <f>+MidEast!AX74</f>
        <v>1026.9990033348361</v>
      </c>
      <c r="AY283" s="542">
        <f>+MidEast!AY74</f>
        <v>1060.9821146943839</v>
      </c>
      <c r="AZ283" s="542">
        <f>+MidEast!AZ74</f>
        <v>1095.8113344028725</v>
      </c>
      <c r="BA283" s="542">
        <f>+MidEast!BA74</f>
        <v>1131.525480111115</v>
      </c>
      <c r="BB283" s="542">
        <f>+MidEast!BB74</f>
        <v>1168.1633451987198</v>
      </c>
      <c r="BC283" s="542">
        <f>+MidEast!BC74</f>
        <v>1205.7637467052655</v>
      </c>
      <c r="BD283" s="542">
        <f>+MidEast!BD74</f>
        <v>1244.3655826881559</v>
      </c>
      <c r="BE283" s="542">
        <f>+MidEast!BE74</f>
        <v>1284.0078949704357</v>
      </c>
      <c r="BF283" s="542">
        <f>+MidEast!BF74</f>
        <v>1324.7299344168518</v>
      </c>
      <c r="BG283" s="542">
        <f>+MidEast!BG74</f>
        <v>1366.5712267554813</v>
      </c>
      <c r="BH283" s="542">
        <f>+MidEast!BH74</f>
        <v>1409.5716376110468</v>
      </c>
      <c r="BI283" s="542">
        <f>+MidEast!BI74</f>
        <v>1453.7714358889029</v>
      </c>
      <c r="DR283" s="542"/>
    </row>
    <row r="284" spans="1:122" s="466" customFormat="1" ht="14.5">
      <c r="A284" s="466" t="s">
        <v>188</v>
      </c>
      <c r="B284" s="542">
        <f>+Africa!B74</f>
        <v>2.1347524454330231</v>
      </c>
      <c r="C284" s="542">
        <f>+Africa!C74</f>
        <v>4.6022841639085685</v>
      </c>
      <c r="D284" s="542">
        <f>+Africa!D74</f>
        <v>9.0177910279336899</v>
      </c>
      <c r="E284" s="542">
        <f>+Africa!E74</f>
        <v>15.625049809091966</v>
      </c>
      <c r="F284" s="542">
        <f>+Africa!F74</f>
        <v>24.912871515682273</v>
      </c>
      <c r="G284" s="542">
        <f>+Africa!G74</f>
        <v>36.34103366318746</v>
      </c>
      <c r="H284" s="542">
        <f>+Africa!H74</f>
        <v>49.738510176137517</v>
      </c>
      <c r="I284" s="542">
        <f>+Africa!I74</f>
        <v>66.167826884622343</v>
      </c>
      <c r="J284" s="542">
        <f>+Africa!J74</f>
        <v>86.009204726586887</v>
      </c>
      <c r="K284" s="542">
        <f>+Africa!K74</f>
        <v>109.6332102455011</v>
      </c>
      <c r="L284" s="542">
        <f>+Africa!L74</f>
        <v>133.76422858327507</v>
      </c>
      <c r="M284" s="542">
        <f>+Africa!M74</f>
        <v>157.0416951633193</v>
      </c>
      <c r="N284" s="542">
        <f>+Africa!N74</f>
        <v>180.45157898438623</v>
      </c>
      <c r="O284" s="542">
        <f>+Africa!O74</f>
        <v>204.58223632417517</v>
      </c>
      <c r="P284" s="542">
        <f>+Africa!P74</f>
        <v>229.07723420036012</v>
      </c>
      <c r="Q284" s="542">
        <f>+Africa!Q74</f>
        <v>253.60164948413791</v>
      </c>
      <c r="R284" s="542">
        <f>+Africa!R74</f>
        <v>277.85078901254144</v>
      </c>
      <c r="S284" s="542">
        <f>+Africa!S74</f>
        <v>301.55534488732872</v>
      </c>
      <c r="T284" s="542">
        <f>+Africa!T74</f>
        <v>324.48457072279416</v>
      </c>
      <c r="U284" s="542">
        <f>+Africa!U74</f>
        <v>346.44763901353195</v>
      </c>
      <c r="V284" s="542">
        <f>+Africa!V74</f>
        <v>367.29349927385215</v>
      </c>
      <c r="W284" s="542">
        <f>+Africa!W74</f>
        <v>388.41956653715198</v>
      </c>
      <c r="X284" s="542">
        <f>+Africa!X74</f>
        <v>410.79744907524935</v>
      </c>
      <c r="Y284" s="542">
        <f>+Africa!Y74</f>
        <v>435.53132369660398</v>
      </c>
      <c r="Z284" s="542">
        <f>+Africa!Z74</f>
        <v>461.37504916658099</v>
      </c>
      <c r="AA284" s="542">
        <f>+Africa!AA74</f>
        <v>487.6322159433804</v>
      </c>
      <c r="AB284" s="542">
        <f>+Africa!AB74</f>
        <v>513.94512846167004</v>
      </c>
      <c r="AC284" s="542">
        <f>+Africa!AC74</f>
        <v>540.50464294141455</v>
      </c>
      <c r="AD284" s="542">
        <f>+Africa!AD74</f>
        <v>568.40500994340925</v>
      </c>
      <c r="AE284" s="542">
        <f>+Africa!AE74</f>
        <v>597.6538779071966</v>
      </c>
      <c r="AF284" s="542">
        <f>+Africa!AF74</f>
        <v>628.07841559530516</v>
      </c>
      <c r="AG284" s="542">
        <f>+Africa!AG74</f>
        <v>658.6678516977953</v>
      </c>
      <c r="AH284" s="542">
        <f>+Africa!AH74</f>
        <v>688.68397063576754</v>
      </c>
      <c r="AI284" s="542">
        <f>+Africa!AI74</f>
        <v>718.41184830659643</v>
      </c>
      <c r="AJ284" s="542">
        <f>+Africa!AJ74</f>
        <v>747.94968030246616</v>
      </c>
      <c r="AK284" s="542">
        <f>+Africa!AK74</f>
        <v>777.3268942442794</v>
      </c>
      <c r="AL284" s="542">
        <f>+Africa!AL74</f>
        <v>806.54848772908053</v>
      </c>
      <c r="AM284" s="542">
        <f>+Africa!AM74</f>
        <v>835.615308562054</v>
      </c>
      <c r="AN284" s="542">
        <f>+Africa!AN74</f>
        <v>864.53222785725836</v>
      </c>
      <c r="AO284" s="542">
        <f>+Africa!AO74</f>
        <v>893.31042688886509</v>
      </c>
      <c r="AP284" s="542">
        <f>+Africa!AP74</f>
        <v>921.9670529023565</v>
      </c>
      <c r="AQ284" s="542">
        <f>+Africa!AQ74</f>
        <v>950.52388627184519</v>
      </c>
      <c r="AR284" s="542">
        <f>+Africa!AR74</f>
        <v>979.00580233401934</v>
      </c>
      <c r="AS284" s="542">
        <f>+Africa!AS74</f>
        <v>1007.4393665087258</v>
      </c>
      <c r="AT284" s="542">
        <f>+Africa!AT74</f>
        <v>1035.8516801227827</v>
      </c>
      <c r="AU284" s="542">
        <f>+Africa!AU74</f>
        <v>1064.2694910263897</v>
      </c>
      <c r="AV284" s="542">
        <f>+Africa!AV74</f>
        <v>1092.7185400601863</v>
      </c>
      <c r="AW284" s="542">
        <f>+Africa!AW74</f>
        <v>1121.2231009230659</v>
      </c>
      <c r="AX284" s="542">
        <f>+Africa!AX74</f>
        <v>1149.8056709524303</v>
      </c>
      <c r="AY284" s="542">
        <f>+Africa!AY74</f>
        <v>1178.4867756556202</v>
      </c>
      <c r="AZ284" s="542">
        <f>+Africa!AZ74</f>
        <v>1207.2848566267639</v>
      </c>
      <c r="BA284" s="542">
        <f>+Africa!BA74</f>
        <v>1236.216219018658</v>
      </c>
      <c r="BB284" s="542">
        <f>+Africa!BB74</f>
        <v>1265.2950203641876</v>
      </c>
      <c r="BC284" s="542">
        <f>+Africa!BC74</f>
        <v>1294.5332871134128</v>
      </c>
      <c r="BD284" s="542">
        <f>+Africa!BD74</f>
        <v>1323.9409488455067</v>
      </c>
      <c r="BE284" s="542">
        <f>+Africa!BE74</f>
        <v>1353.525882879886</v>
      </c>
      <c r="BF284" s="542">
        <f>+Africa!BF74</f>
        <v>1383.2939641095122</v>
      </c>
      <c r="BG284" s="542">
        <f>+Africa!BG74</f>
        <v>1413.2491164570285</v>
      </c>
      <c r="BH284" s="542">
        <f>+Africa!BH74</f>
        <v>1443.3933635325698</v>
      </c>
      <c r="BI284" s="542">
        <f>+Africa!BI74</f>
        <v>1473.7268769477946</v>
      </c>
      <c r="DR284" s="542"/>
    </row>
    <row r="285" spans="1:122" s="466" customFormat="1" ht="14.5">
      <c r="A285" s="466" t="s">
        <v>189</v>
      </c>
      <c r="B285" s="542">
        <f>+LatAm!B74</f>
        <v>7.6929611347491607</v>
      </c>
      <c r="C285" s="542">
        <f>+LatAm!C74</f>
        <v>13.411507731249424</v>
      </c>
      <c r="D285" s="542">
        <f>+LatAm!D74</f>
        <v>21.576975937631317</v>
      </c>
      <c r="E285" s="542">
        <f>+LatAm!E74</f>
        <v>31.183920804968722</v>
      </c>
      <c r="F285" s="542">
        <f>+LatAm!F74</f>
        <v>41.893487496605275</v>
      </c>
      <c r="G285" s="542">
        <f>+LatAm!G74</f>
        <v>53.428515971652075</v>
      </c>
      <c r="H285" s="542">
        <f>+LatAm!H74</f>
        <v>66.062338913724474</v>
      </c>
      <c r="I285" s="542">
        <f>+LatAm!I74</f>
        <v>79.917167227390692</v>
      </c>
      <c r="J285" s="542">
        <f>+LatAm!J74</f>
        <v>95.047357800440352</v>
      </c>
      <c r="K285" s="542">
        <f>+LatAm!K74</f>
        <v>111.52111711739923</v>
      </c>
      <c r="L285" s="542">
        <f>+LatAm!L74</f>
        <v>129.52709466683518</v>
      </c>
      <c r="M285" s="542">
        <f>+LatAm!M74</f>
        <v>148.46186621771716</v>
      </c>
      <c r="N285" s="542">
        <f>+LatAm!N74</f>
        <v>172.43360146360448</v>
      </c>
      <c r="O285" s="542">
        <f>+LatAm!O74</f>
        <v>195.4848516499469</v>
      </c>
      <c r="P285" s="542">
        <f>+LatAm!P74</f>
        <v>218.09046932821502</v>
      </c>
      <c r="Q285" s="542">
        <f>+LatAm!Q74</f>
        <v>240.50454784045832</v>
      </c>
      <c r="R285" s="542">
        <f>+LatAm!R74</f>
        <v>262.84145462739048</v>
      </c>
      <c r="S285" s="542">
        <f>+LatAm!S74</f>
        <v>285.13462977518577</v>
      </c>
      <c r="T285" s="542">
        <f>+LatAm!T74</f>
        <v>307.37474270953089</v>
      </c>
      <c r="U285" s="542">
        <f>+LatAm!U74</f>
        <v>329.53310304465924</v>
      </c>
      <c r="V285" s="542">
        <f>+LatAm!V74</f>
        <v>351.57548451814739</v>
      </c>
      <c r="W285" s="542">
        <f>+LatAm!W74</f>
        <v>374.64102235286782</v>
      </c>
      <c r="X285" s="542">
        <f>+LatAm!X74</f>
        <v>399.57707568477878</v>
      </c>
      <c r="Y285" s="542">
        <f>+LatAm!Y74</f>
        <v>425.75721444083331</v>
      </c>
      <c r="Z285" s="542">
        <f>+LatAm!Z74</f>
        <v>452.82922208586581</v>
      </c>
      <c r="AA285" s="542">
        <f>+LatAm!AA74</f>
        <v>480.60180342770417</v>
      </c>
      <c r="AB285" s="542">
        <f>+LatAm!AB74</f>
        <v>509.00070969570675</v>
      </c>
      <c r="AC285" s="542">
        <f>+LatAm!AC74</f>
        <v>538.03440058417675</v>
      </c>
      <c r="AD285" s="542">
        <f>+LatAm!AD74</f>
        <v>568.68246061519153</v>
      </c>
      <c r="AE285" s="542">
        <f>+LatAm!AE74</f>
        <v>600.85898961736973</v>
      </c>
      <c r="AF285" s="542">
        <f>+LatAm!AF74</f>
        <v>634.44748232747577</v>
      </c>
      <c r="AG285" s="542">
        <f>+LatAm!AG74</f>
        <v>668.39423376397326</v>
      </c>
      <c r="AH285" s="542">
        <f>+LatAm!AH74</f>
        <v>701.93336288336536</v>
      </c>
      <c r="AI285" s="542">
        <f>+LatAm!AI74</f>
        <v>735.5040161592741</v>
      </c>
      <c r="AJ285" s="542">
        <f>+LatAm!AJ74</f>
        <v>769.34089943107585</v>
      </c>
      <c r="AK285" s="542">
        <f>+LatAm!AK74</f>
        <v>803.57446816368315</v>
      </c>
      <c r="AL285" s="542">
        <f>+LatAm!AL74</f>
        <v>838.28405629981171</v>
      </c>
      <c r="AM285" s="542">
        <f>+LatAm!AM74</f>
        <v>873.52570740278566</v>
      </c>
      <c r="AN285" s="542">
        <f>+LatAm!AN74</f>
        <v>909.34621000221591</v>
      </c>
      <c r="AO285" s="542">
        <f>+LatAm!AO74</f>
        <v>945.78978880577984</v>
      </c>
      <c r="AP285" s="542">
        <f>+LatAm!AP74</f>
        <v>982.90100172735742</v>
      </c>
      <c r="AQ285" s="542">
        <f>+LatAm!AQ74</f>
        <v>1020.7257585832233</v>
      </c>
      <c r="AR285" s="542">
        <f>+LatAm!AR74</f>
        <v>1059.3114717532715</v>
      </c>
      <c r="AS285" s="542">
        <f>+LatAm!AS74</f>
        <v>1098.7068551598325</v>
      </c>
      <c r="AT285" s="542">
        <f>+LatAm!AT74</f>
        <v>1138.9616233704498</v>
      </c>
      <c r="AU285" s="542">
        <f>+LatAm!AU74</f>
        <v>1180.1262042472806</v>
      </c>
      <c r="AV285" s="542">
        <f>+LatAm!AV74</f>
        <v>1222.2515085419909</v>
      </c>
      <c r="AW285" s="542">
        <f>+LatAm!AW74</f>
        <v>1265.3887661753979</v>
      </c>
      <c r="AX285" s="542">
        <f>+LatAm!AX74</f>
        <v>1309.5894241557201</v>
      </c>
      <c r="AY285" s="542">
        <f>+LatAm!AY74</f>
        <v>1354.9050957594691</v>
      </c>
      <c r="AZ285" s="542">
        <f>+LatAm!AZ74</f>
        <v>1401.3875497482932</v>
      </c>
      <c r="BA285" s="542">
        <f>+LatAm!BA74</f>
        <v>1449.0887294610691</v>
      </c>
      <c r="BB285" s="542">
        <f>+LatAm!BB74</f>
        <v>1498.0607933330139</v>
      </c>
      <c r="BC285" s="542">
        <f>+LatAm!BC74</f>
        <v>1548.3561701600333</v>
      </c>
      <c r="BD285" s="542">
        <f>+LatAm!BD74</f>
        <v>1600.0276240005132</v>
      </c>
      <c r="BE285" s="542">
        <f>+LatAm!BE74</f>
        <v>1653.128324911552</v>
      </c>
      <c r="BF285" s="542">
        <f>+LatAm!BF74</f>
        <v>1707.711922753193</v>
      </c>
      <c r="BG285" s="542">
        <f>+LatAm!BG74</f>
        <v>1763.8326220949032</v>
      </c>
      <c r="BH285" s="542">
        <f>+LatAm!BH74</f>
        <v>1821.5452568644901</v>
      </c>
      <c r="BI285" s="542">
        <f>+LatAm!BI74</f>
        <v>1880.9053638307289</v>
      </c>
      <c r="DR285" s="542"/>
    </row>
    <row r="286" spans="1:122" s="466" customFormat="1" ht="14.5">
      <c r="A286" s="466" t="s">
        <v>190</v>
      </c>
      <c r="B286" s="542">
        <f>+OHI!B74</f>
        <v>6.8703941504135813</v>
      </c>
      <c r="C286" s="542">
        <f>+OHI!C74</f>
        <v>9.5689494156971833</v>
      </c>
      <c r="D286" s="542">
        <f>+OHI!D74</f>
        <v>13.649936906201827</v>
      </c>
      <c r="E286" s="542">
        <f>+OHI!E74</f>
        <v>17.72305180434828</v>
      </c>
      <c r="F286" s="542">
        <f>+OHI!F74</f>
        <v>21.643560674634141</v>
      </c>
      <c r="G286" s="542">
        <f>+OHI!G74</f>
        <v>25.39338048360981</v>
      </c>
      <c r="H286" s="542">
        <f>+OHI!H74</f>
        <v>28.994080025679359</v>
      </c>
      <c r="I286" s="542">
        <f>+OHI!I74</f>
        <v>32.579956168001516</v>
      </c>
      <c r="J286" s="542">
        <f>+OHI!J74</f>
        <v>36.177971017835418</v>
      </c>
      <c r="K286" s="542">
        <f>+OHI!K74</f>
        <v>39.792169411610963</v>
      </c>
      <c r="L286" s="542">
        <f>+OHI!L74</f>
        <v>44.129658371400318</v>
      </c>
      <c r="M286" s="542">
        <f>+OHI!M74</f>
        <v>49.181808338507665</v>
      </c>
      <c r="N286" s="542">
        <f>+OHI!N74</f>
        <v>55.737440986934878</v>
      </c>
      <c r="O286" s="542">
        <f>+OHI!O74</f>
        <v>61.68281651577108</v>
      </c>
      <c r="P286" s="542">
        <f>+OHI!P74</f>
        <v>67.274379492545052</v>
      </c>
      <c r="Q286" s="542">
        <f>+OHI!Q74</f>
        <v>72.665710211788166</v>
      </c>
      <c r="R286" s="542">
        <f>+OHI!R74</f>
        <v>77.942792551209294</v>
      </c>
      <c r="S286" s="542">
        <f>+OHI!S74</f>
        <v>83.151457125201219</v>
      </c>
      <c r="T286" s="542">
        <f>+OHI!T74</f>
        <v>88.314628055138343</v>
      </c>
      <c r="U286" s="542">
        <f>+OHI!U74</f>
        <v>93.442664103960851</v>
      </c>
      <c r="V286" s="542">
        <f>+OHI!V74</f>
        <v>98.539410573784323</v>
      </c>
      <c r="W286" s="542">
        <f>+OHI!W74</f>
        <v>103.62509226704924</v>
      </c>
      <c r="X286" s="542">
        <f>+OHI!X74</f>
        <v>108.71213803736092</v>
      </c>
      <c r="Y286" s="542">
        <f>+OHI!Y74</f>
        <v>113.78763917003776</v>
      </c>
      <c r="Z286" s="542">
        <f>+OHI!Z74</f>
        <v>118.84461422884731</v>
      </c>
      <c r="AA286" s="542">
        <f>+OHI!AA74</f>
        <v>123.88062956472844</v>
      </c>
      <c r="AB286" s="542">
        <f>+OHI!AB74</f>
        <v>128.90307598682895</v>
      </c>
      <c r="AC286" s="542">
        <f>+OHI!AC74</f>
        <v>133.94499198225049</v>
      </c>
      <c r="AD286" s="542">
        <f>+OHI!AD74</f>
        <v>139.2802459191775</v>
      </c>
      <c r="AE286" s="542">
        <f>+OHI!AE74</f>
        <v>144.89516349559332</v>
      </c>
      <c r="AF286" s="542">
        <f>+OHI!AF74</f>
        <v>150.75884722461853</v>
      </c>
      <c r="AG286" s="542">
        <f>+OHI!AG74</f>
        <v>156.61683315948102</v>
      </c>
      <c r="AH286" s="542">
        <f>+OHI!AH74</f>
        <v>162.29805610308642</v>
      </c>
      <c r="AI286" s="542">
        <f>+OHI!AI74</f>
        <v>167.91468679466729</v>
      </c>
      <c r="AJ286" s="542">
        <f>+OHI!AJ74</f>
        <v>173.51884429878484</v>
      </c>
      <c r="AK286" s="542">
        <f>+OHI!AK74</f>
        <v>179.1361969524321</v>
      </c>
      <c r="AL286" s="542">
        <f>+OHI!AL74</f>
        <v>184.77975724325242</v>
      </c>
      <c r="AM286" s="542">
        <f>+OHI!AM74</f>
        <v>190.45683372592981</v>
      </c>
      <c r="AN286" s="542">
        <f>+OHI!AN74</f>
        <v>196.17241410858537</v>
      </c>
      <c r="AO286" s="542">
        <f>+OHI!AO74</f>
        <v>201.93071167253106</v>
      </c>
      <c r="AP286" s="542">
        <f>+OHI!AP74</f>
        <v>207.73579741406095</v>
      </c>
      <c r="AQ286" s="542">
        <f>+OHI!AQ74</f>
        <v>213.59179886168002</v>
      </c>
      <c r="AR286" s="542">
        <f>+OHI!AR74</f>
        <v>219.50290963318133</v>
      </c>
      <c r="AS286" s="542">
        <f>+OHI!AS74</f>
        <v>225.473328964693</v>
      </c>
      <c r="AT286" s="542">
        <f>+OHI!AT74</f>
        <v>231.50718610677194</v>
      </c>
      <c r="AU286" s="542">
        <f>+OHI!AU74</f>
        <v>237.60847229868426</v>
      </c>
      <c r="AV286" s="542">
        <f>+OHI!AV74</f>
        <v>243.7809876222353</v>
      </c>
      <c r="AW286" s="542">
        <f>+OHI!AW74</f>
        <v>250.02830316955703</v>
      </c>
      <c r="AX286" s="542">
        <f>+OHI!AX74</f>
        <v>256.35373629940705</v>
      </c>
      <c r="AY286" s="542">
        <f>+OHI!AY74</f>
        <v>262.76033606536174</v>
      </c>
      <c r="AZ286" s="542">
        <f>+OHI!AZ74</f>
        <v>269.25087605165248</v>
      </c>
      <c r="BA286" s="542">
        <f>+OHI!BA74</f>
        <v>275.82785230401277</v>
      </c>
      <c r="BB286" s="542">
        <f>+OHI!BB74</f>
        <v>282.49348454595059</v>
      </c>
      <c r="BC286" s="542">
        <f>+OHI!BC74</f>
        <v>289.24971932431492</v>
      </c>
      <c r="BD286" s="542">
        <f>+OHI!BD74</f>
        <v>296.09823410041645</v>
      </c>
      <c r="BE286" s="542">
        <f>+OHI!BE74</f>
        <v>303.04044159343846</v>
      </c>
      <c r="BF286" s="542">
        <f>+OHI!BF74</f>
        <v>310.07749390226201</v>
      </c>
      <c r="BG286" s="542">
        <f>+OHI!BG74</f>
        <v>317.21028609389009</v>
      </c>
      <c r="BH286" s="542">
        <f>+OHI!BH74</f>
        <v>324.43945906438842</v>
      </c>
      <c r="BI286" s="542">
        <f>+OHI!BI74</f>
        <v>331.76540156261598</v>
      </c>
      <c r="DR286" s="542"/>
    </row>
    <row r="287" spans="1:122" s="466" customFormat="1" ht="14.5">
      <c r="A287" s="466" t="s">
        <v>191</v>
      </c>
      <c r="B287" s="542">
        <f>+OthAsia!B74</f>
        <v>4.4201869312950226</v>
      </c>
      <c r="C287" s="542">
        <f>+OthAsia!C74</f>
        <v>7.8343403082207796</v>
      </c>
      <c r="D287" s="542">
        <f>+OthAsia!D74</f>
        <v>14.343113587738728</v>
      </c>
      <c r="E287" s="542">
        <f>+OthAsia!E74</f>
        <v>23.334549389400529</v>
      </c>
      <c r="F287" s="542">
        <f>+OthAsia!F74</f>
        <v>35.018699031946724</v>
      </c>
      <c r="G287" s="542">
        <f>+OthAsia!G74</f>
        <v>48.998248465046906</v>
      </c>
      <c r="H287" s="542">
        <f>+OthAsia!H74</f>
        <v>65.348641079278536</v>
      </c>
      <c r="I287" s="542">
        <f>+OthAsia!I74</f>
        <v>84.730279721856078</v>
      </c>
      <c r="J287" s="542">
        <f>+OthAsia!J74</f>
        <v>107.38488866166546</v>
      </c>
      <c r="K287" s="542">
        <f>+OthAsia!K74</f>
        <v>133.54311202124558</v>
      </c>
      <c r="L287" s="542">
        <f>+OthAsia!L74</f>
        <v>162.18005914126832</v>
      </c>
      <c r="M287" s="542">
        <f>+OthAsia!M74</f>
        <v>194.17321657746731</v>
      </c>
      <c r="N287" s="542">
        <f>+OthAsia!N74</f>
        <v>223.77118815026986</v>
      </c>
      <c r="O287" s="542">
        <f>+OthAsia!O74</f>
        <v>255.90552133408406</v>
      </c>
      <c r="P287" s="542">
        <f>+OthAsia!P74</f>
        <v>289.87840484836244</v>
      </c>
      <c r="Q287" s="542">
        <f>+OthAsia!Q74</f>
        <v>325.09727041300397</v>
      </c>
      <c r="R287" s="542">
        <f>+OthAsia!R74</f>
        <v>361.0401492144685</v>
      </c>
      <c r="S287" s="542">
        <f>+OthAsia!S74</f>
        <v>397.23577194756234</v>
      </c>
      <c r="T287" s="542">
        <f>+OthAsia!T74</f>
        <v>433.25304687172309</v>
      </c>
      <c r="U287" s="542">
        <f>+OthAsia!U74</f>
        <v>468.69571230740871</v>
      </c>
      <c r="V287" s="542">
        <f>+OthAsia!V74</f>
        <v>503.19979556487817</v>
      </c>
      <c r="W287" s="542">
        <f>+OthAsia!W74</f>
        <v>538.36643819668075</v>
      </c>
      <c r="X287" s="542">
        <f>+OthAsia!X74</f>
        <v>575.31401869223464</v>
      </c>
      <c r="Y287" s="542">
        <f>+OthAsia!Y74</f>
        <v>612.69297360010012</v>
      </c>
      <c r="Z287" s="542">
        <f>+OthAsia!Z74</f>
        <v>649.60359054924515</v>
      </c>
      <c r="AA287" s="542">
        <f>+OthAsia!AA74</f>
        <v>685.39974004645194</v>
      </c>
      <c r="AB287" s="542">
        <f>+OthAsia!AB74</f>
        <v>719.63049363773825</v>
      </c>
      <c r="AC287" s="542">
        <f>+OthAsia!AC74</f>
        <v>752.00290528582411</v>
      </c>
      <c r="AD287" s="542">
        <f>+OthAsia!AD74</f>
        <v>784.29670031376031</v>
      </c>
      <c r="AE287" s="542">
        <f>+OthAsia!AE74</f>
        <v>816.14754422564977</v>
      </c>
      <c r="AF287" s="542">
        <f>+OthAsia!AF74</f>
        <v>847.15406513929815</v>
      </c>
      <c r="AG287" s="542">
        <f>+OthAsia!AG74</f>
        <v>875.93410590654764</v>
      </c>
      <c r="AH287" s="542">
        <f>+OthAsia!AH74</f>
        <v>901.56288444002041</v>
      </c>
      <c r="AI287" s="542">
        <f>+OthAsia!AI74</f>
        <v>924.45392278007057</v>
      </c>
      <c r="AJ287" s="542">
        <f>+OthAsia!AJ74</f>
        <v>944.7477301479048</v>
      </c>
      <c r="AK287" s="542">
        <f>+OthAsia!AK74</f>
        <v>962.47921957065898</v>
      </c>
      <c r="AL287" s="542">
        <f>+OthAsia!AL74</f>
        <v>977.63753718360135</v>
      </c>
      <c r="AM287" s="542">
        <f>+OthAsia!AM74</f>
        <v>990.19453384161375</v>
      </c>
      <c r="AN287" s="542">
        <f>+OthAsia!AN74</f>
        <v>1000.1176213950773</v>
      </c>
      <c r="AO287" s="542">
        <f>+OthAsia!AO74</f>
        <v>1007.3750536232329</v>
      </c>
      <c r="AP287" s="542">
        <f>+OthAsia!AP74</f>
        <v>1011.9378687593935</v>
      </c>
      <c r="AQ287" s="542">
        <f>+OthAsia!AQ74</f>
        <v>1013.780664324451</v>
      </c>
      <c r="AR287" s="542">
        <f>+OthAsia!AR74</f>
        <v>1012.8822874392432</v>
      </c>
      <c r="AS287" s="542">
        <f>+OthAsia!AS74</f>
        <v>1009.2269824398318</v>
      </c>
      <c r="AT287" s="542">
        <f>+OthAsia!AT74</f>
        <v>1002.8062957259274</v>
      </c>
      <c r="AU287" s="542">
        <f>+OthAsia!AU74</f>
        <v>993.62195727469782</v>
      </c>
      <c r="AV287" s="542">
        <f>+OthAsia!AV74</f>
        <v>981.6899628416528</v>
      </c>
      <c r="AW287" s="542">
        <f>+OthAsia!AW74</f>
        <v>967.04612774312636</v>
      </c>
      <c r="AX287" s="542">
        <f>+OthAsia!AX74</f>
        <v>949.75344608626688</v>
      </c>
      <c r="AY287" s="542">
        <f>+OthAsia!AY74</f>
        <v>929.91164887165905</v>
      </c>
      <c r="AZ287" s="542">
        <f>+OthAsia!AZ74</f>
        <v>907.66939249191955</v>
      </c>
      <c r="BA287" s="542">
        <f>+OthAsia!BA74</f>
        <v>883.23950838734288</v>
      </c>
      <c r="BB287" s="542">
        <f>+OthAsia!BB74</f>
        <v>856.91769335544905</v>
      </c>
      <c r="BC287" s="542">
        <f>+OthAsia!BC74</f>
        <v>829.10492686842917</v>
      </c>
      <c r="BD287" s="542">
        <f>+OthAsia!BD74</f>
        <v>800.3338247134634</v>
      </c>
      <c r="BE287" s="542">
        <f>+OthAsia!BE74</f>
        <v>771.29923382932475</v>
      </c>
      <c r="BF287" s="542">
        <f>+OthAsia!BF74</f>
        <v>742.89396763099205</v>
      </c>
      <c r="BG287" s="542">
        <f>+OthAsia!BG74</f>
        <v>716.25225588517333</v>
      </c>
      <c r="BH287" s="542">
        <f>+OthAsia!BH74</f>
        <v>692.80714898739575</v>
      </c>
      <c r="BI287" s="542">
        <f>+OthAsia!BI74</f>
        <v>674.37502591006</v>
      </c>
      <c r="DR287" s="542"/>
    </row>
    <row r="288" spans="1:122" s="465" customFormat="1" ht="14.5">
      <c r="B288" s="465">
        <f>SUM(B276:B287)</f>
        <v>97.350926624833349</v>
      </c>
      <c r="C288" s="465">
        <f t="shared" ref="C288:BI288" si="93">SUM(C276:C287)</f>
        <v>152.59837421605559</v>
      </c>
      <c r="D288" s="465">
        <f t="shared" si="93"/>
        <v>232.91449066013178</v>
      </c>
      <c r="E288" s="465">
        <f t="shared" si="93"/>
        <v>323.95824256132892</v>
      </c>
      <c r="F288" s="465">
        <f t="shared" si="93"/>
        <v>425.8350306699902</v>
      </c>
      <c r="G288" s="465">
        <f t="shared" si="93"/>
        <v>537.34316919435082</v>
      </c>
      <c r="H288" s="465">
        <f t="shared" si="93"/>
        <v>659.42849881454038</v>
      </c>
      <c r="I288" s="465">
        <f t="shared" si="93"/>
        <v>794.66564417222594</v>
      </c>
      <c r="J288" s="465">
        <f t="shared" si="93"/>
        <v>944.26600960148585</v>
      </c>
      <c r="K288" s="465">
        <f t="shared" si="93"/>
        <v>1109.1710348079464</v>
      </c>
      <c r="L288" s="465">
        <f t="shared" si="93"/>
        <v>1289.4645428126405</v>
      </c>
      <c r="M288" s="465">
        <f t="shared" si="93"/>
        <v>1483.3006503576553</v>
      </c>
      <c r="N288" s="465">
        <f t="shared" si="93"/>
        <v>1702.6694574055205</v>
      </c>
      <c r="O288" s="465">
        <f t="shared" si="93"/>
        <v>1918.7042044547125</v>
      </c>
      <c r="P288" s="465">
        <f t="shared" si="93"/>
        <v>2133.679951658532</v>
      </c>
      <c r="Q288" s="465">
        <f t="shared" si="93"/>
        <v>2348.4079879833102</v>
      </c>
      <c r="R288" s="465">
        <f t="shared" si="93"/>
        <v>2562.795725972026</v>
      </c>
      <c r="S288" s="465">
        <f t="shared" si="93"/>
        <v>2776.2577919006681</v>
      </c>
      <c r="T288" s="465">
        <f t="shared" si="93"/>
        <v>2987.9832400067344</v>
      </c>
      <c r="U288" s="465">
        <f t="shared" si="93"/>
        <v>3197.0986300062787</v>
      </c>
      <c r="V288" s="465">
        <f t="shared" si="93"/>
        <v>3402.7635430319192</v>
      </c>
      <c r="W288" s="465">
        <f t="shared" si="93"/>
        <v>3612.3203059182788</v>
      </c>
      <c r="X288" s="465">
        <f t="shared" si="93"/>
        <v>3830.9934779325949</v>
      </c>
      <c r="Y288" s="465">
        <f t="shared" si="93"/>
        <v>4055.8040938075769</v>
      </c>
      <c r="Z288" s="465">
        <f t="shared" si="93"/>
        <v>4283.0236417448687</v>
      </c>
      <c r="AA288" s="465">
        <f t="shared" si="93"/>
        <v>4510.4060171654164</v>
      </c>
      <c r="AB288" s="465">
        <f t="shared" si="93"/>
        <v>4736.8297966982736</v>
      </c>
      <c r="AC288" s="465">
        <f t="shared" si="93"/>
        <v>4962.8373676018928</v>
      </c>
      <c r="AD288" s="465">
        <f t="shared" si="93"/>
        <v>5198.4927987906904</v>
      </c>
      <c r="AE288" s="465">
        <f t="shared" si="93"/>
        <v>5443.0447142819166</v>
      </c>
      <c r="AF288" s="465">
        <f t="shared" si="93"/>
        <v>5695.0635281314499</v>
      </c>
      <c r="AG288" s="465">
        <f t="shared" si="93"/>
        <v>5945.4449154408612</v>
      </c>
      <c r="AH288" s="465">
        <f t="shared" si="93"/>
        <v>6187.8743878873202</v>
      </c>
      <c r="AI288" s="465">
        <f t="shared" si="93"/>
        <v>6425.8296546286001</v>
      </c>
      <c r="AJ288" s="465">
        <f t="shared" si="93"/>
        <v>6660.8569624606653</v>
      </c>
      <c r="AK288" s="465">
        <f t="shared" si="93"/>
        <v>6893.6755194685238</v>
      </c>
      <c r="AL288" s="465">
        <f t="shared" si="93"/>
        <v>7124.6311520645904</v>
      </c>
      <c r="AM288" s="465">
        <f t="shared" si="93"/>
        <v>7353.9194634450259</v>
      </c>
      <c r="AN288" s="465">
        <f t="shared" si="93"/>
        <v>7581.6907506653624</v>
      </c>
      <c r="AO288" s="465">
        <f t="shared" si="93"/>
        <v>7808.0949124766257</v>
      </c>
      <c r="AP288" s="465">
        <f t="shared" si="93"/>
        <v>8033.2973310239422</v>
      </c>
      <c r="AQ288" s="465">
        <f t="shared" si="93"/>
        <v>8257.4818505483381</v>
      </c>
      <c r="AR288" s="465">
        <f t="shared" si="93"/>
        <v>8480.848986022811</v>
      </c>
      <c r="AS288" s="465">
        <f t="shared" si="93"/>
        <v>8703.6133014406078</v>
      </c>
      <c r="AT288" s="465">
        <f t="shared" si="93"/>
        <v>8926.0017720105498</v>
      </c>
      <c r="AU288" s="465">
        <f t="shared" si="93"/>
        <v>9148.253926281006</v>
      </c>
      <c r="AV288" s="465">
        <f t="shared" si="93"/>
        <v>9370.6241266451034</v>
      </c>
      <c r="AW288" s="465">
        <f t="shared" si="93"/>
        <v>9593.3862040388503</v>
      </c>
      <c r="AX288" s="465">
        <f t="shared" si="93"/>
        <v>9816.8406599315003</v>
      </c>
      <c r="AY288" s="465">
        <f t="shared" si="93"/>
        <v>10041.324699629131</v>
      </c>
      <c r="AZ288" s="465">
        <f t="shared" si="93"/>
        <v>10267.225413898144</v>
      </c>
      <c r="BA288" s="465">
        <f t="shared" si="93"/>
        <v>10494.996447624602</v>
      </c>
      <c r="BB288" s="465">
        <f t="shared" si="93"/>
        <v>10725.178466244244</v>
      </c>
      <c r="BC288" s="465">
        <f t="shared" si="93"/>
        <v>10958.42365961914</v>
      </c>
      <c r="BD288" s="465">
        <f t="shared" si="93"/>
        <v>11195.524467404364</v>
      </c>
      <c r="BE288" s="465">
        <f t="shared" si="93"/>
        <v>11437.446828243756</v>
      </c>
      <c r="BF288" s="465">
        <f t="shared" si="93"/>
        <v>11685.368876699453</v>
      </c>
      <c r="BG288" s="465">
        <f t="shared" si="93"/>
        <v>11940.727722234769</v>
      </c>
      <c r="BH288" s="465">
        <f t="shared" si="93"/>
        <v>12205.280659734133</v>
      </c>
      <c r="BI288" s="465">
        <f t="shared" si="93"/>
        <v>12481.194140262121</v>
      </c>
      <c r="DR288" s="543"/>
    </row>
    <row r="289" spans="1:122" s="465" customFormat="1" ht="14.5">
      <c r="A289" s="465" t="s">
        <v>475</v>
      </c>
      <c r="DR289" s="543"/>
    </row>
    <row r="290" spans="1:122" s="465" customFormat="1" ht="14.5">
      <c r="A290" s="465" t="s">
        <v>180</v>
      </c>
      <c r="B290" s="465">
        <f>+B276/B$288</f>
        <v>0.23472914469396639</v>
      </c>
      <c r="C290" s="465">
        <f t="shared" ref="C290:BI290" si="94">+C276/C$288</f>
        <v>0.19710969494243188</v>
      </c>
      <c r="D290" s="465">
        <f t="shared" si="94"/>
        <v>0.18502282433852796</v>
      </c>
      <c r="E290" s="465">
        <f t="shared" si="94"/>
        <v>0.17441657585147546</v>
      </c>
      <c r="F290" s="465">
        <f t="shared" si="94"/>
        <v>0.16525582847472664</v>
      </c>
      <c r="G290" s="465">
        <f t="shared" si="94"/>
        <v>0.15764391926526108</v>
      </c>
      <c r="H290" s="465">
        <f t="shared" si="94"/>
        <v>0.15088647253350657</v>
      </c>
      <c r="I290" s="465">
        <f t="shared" si="94"/>
        <v>0.14495618891448808</v>
      </c>
      <c r="J290" s="465">
        <f t="shared" si="94"/>
        <v>0.1397812740234726</v>
      </c>
      <c r="K290" s="465">
        <f t="shared" si="94"/>
        <v>0.13533268817468802</v>
      </c>
      <c r="L290" s="465">
        <f t="shared" si="94"/>
        <v>0.13116527951151971</v>
      </c>
      <c r="M290" s="465">
        <f t="shared" si="94"/>
        <v>0.12643840558140718</v>
      </c>
      <c r="N290" s="465">
        <f t="shared" si="94"/>
        <v>0.12609029898666788</v>
      </c>
      <c r="O290" s="465">
        <f t="shared" si="94"/>
        <v>0.12441899060101411</v>
      </c>
      <c r="P290" s="465">
        <f t="shared" si="94"/>
        <v>0.12234737604831949</v>
      </c>
      <c r="Q290" s="465">
        <f t="shared" si="94"/>
        <v>0.12030859924476155</v>
      </c>
      <c r="R290" s="465">
        <f t="shared" si="94"/>
        <v>0.11849638456149302</v>
      </c>
      <c r="S290" s="465">
        <f t="shared" si="94"/>
        <v>0.11698770119470703</v>
      </c>
      <c r="T290" s="465">
        <f t="shared" si="94"/>
        <v>0.11580342854129465</v>
      </c>
      <c r="U290" s="465">
        <f t="shared" si="94"/>
        <v>0.11493850217018524</v>
      </c>
      <c r="V290" s="465">
        <f t="shared" si="94"/>
        <v>0.11437683572399611</v>
      </c>
      <c r="W290" s="465">
        <f t="shared" si="94"/>
        <v>0.11377683095640596</v>
      </c>
      <c r="X290" s="465">
        <f t="shared" si="94"/>
        <v>0.11295375607749034</v>
      </c>
      <c r="Y290" s="465">
        <f t="shared" si="94"/>
        <v>0.11206769267340529</v>
      </c>
      <c r="Z290" s="465">
        <f t="shared" si="94"/>
        <v>0.11124988779419372</v>
      </c>
      <c r="AA290" s="465">
        <f t="shared" si="94"/>
        <v>0.11055976063503127</v>
      </c>
      <c r="AB290" s="465">
        <f t="shared" si="94"/>
        <v>0.11001939319891869</v>
      </c>
      <c r="AC290" s="465">
        <f t="shared" si="94"/>
        <v>0.10962900390661223</v>
      </c>
      <c r="AD290" s="465">
        <f t="shared" si="94"/>
        <v>0.10932870085527117</v>
      </c>
      <c r="AE290" s="465">
        <f t="shared" si="94"/>
        <v>0.10911591624928173</v>
      </c>
      <c r="AF290" s="465">
        <f t="shared" si="94"/>
        <v>0.10898877355913557</v>
      </c>
      <c r="AG290" s="465">
        <f t="shared" si="94"/>
        <v>0.10896159282836972</v>
      </c>
      <c r="AH290" s="465">
        <f t="shared" si="94"/>
        <v>0.10903649340712041</v>
      </c>
      <c r="AI290" s="465">
        <f t="shared" si="94"/>
        <v>0.10919486838166799</v>
      </c>
      <c r="AJ290" s="465">
        <f t="shared" si="94"/>
        <v>0.10942793882538143</v>
      </c>
      <c r="AK290" s="465">
        <f t="shared" si="94"/>
        <v>0.10972969167529988</v>
      </c>
      <c r="AL290" s="465">
        <f t="shared" si="94"/>
        <v>0.11009537311642068</v>
      </c>
      <c r="AM290" s="465">
        <f t="shared" si="94"/>
        <v>0.11052087356114808</v>
      </c>
      <c r="AN290" s="465">
        <f t="shared" si="94"/>
        <v>0.111002466880791</v>
      </c>
      <c r="AO290" s="465">
        <f t="shared" si="94"/>
        <v>0.11153669983581552</v>
      </c>
      <c r="AP290" s="465">
        <f t="shared" si="94"/>
        <v>0.1121203400326022</v>
      </c>
      <c r="AQ290" s="465">
        <f t="shared" si="94"/>
        <v>0.11275034216870546</v>
      </c>
      <c r="AR290" s="465">
        <f t="shared" si="94"/>
        <v>0.11342381578108682</v>
      </c>
      <c r="AS290" s="465">
        <f t="shared" si="94"/>
        <v>0.11413798783687906</v>
      </c>
      <c r="AT290" s="465">
        <f t="shared" si="94"/>
        <v>0.11489015740482285</v>
      </c>
      <c r="AU290" s="465">
        <f t="shared" si="94"/>
        <v>0.11567764073478549</v>
      </c>
      <c r="AV290" s="465">
        <f t="shared" si="94"/>
        <v>0.11649770497111193</v>
      </c>
      <c r="AW290" s="465">
        <f t="shared" si="94"/>
        <v>0.11734748819793615</v>
      </c>
      <c r="AX290" s="465">
        <f t="shared" si="94"/>
        <v>0.11822390294594487</v>
      </c>
      <c r="AY290" s="465">
        <f t="shared" si="94"/>
        <v>0.11912351991972439</v>
      </c>
      <c r="AZ290" s="465">
        <f t="shared" si="94"/>
        <v>0.12004242873401989</v>
      </c>
      <c r="BA290" s="465">
        <f t="shared" si="94"/>
        <v>0.12097607306606276</v>
      </c>
      <c r="BB290" s="465">
        <f t="shared" si="94"/>
        <v>0.12191905896856821</v>
      </c>
      <c r="BC290" s="465">
        <f t="shared" si="94"/>
        <v>0.12286493706125423</v>
      </c>
      <c r="BD290" s="465">
        <f t="shared" si="94"/>
        <v>0.12380596134117203</v>
      </c>
      <c r="BE290" s="465">
        <f t="shared" si="94"/>
        <v>0.12473282786940847</v>
      </c>
      <c r="BF290" s="465">
        <f t="shared" si="94"/>
        <v>0.1256343924781653</v>
      </c>
      <c r="BG290" s="465">
        <f t="shared" si="94"/>
        <v>0.12649735263875578</v>
      </c>
      <c r="BH290" s="465">
        <f t="shared" si="94"/>
        <v>0.12730584725167771</v>
      </c>
      <c r="BI290" s="465">
        <f t="shared" si="94"/>
        <v>0.12804087076366372</v>
      </c>
      <c r="DR290" s="543"/>
    </row>
    <row r="291" spans="1:122" s="465" customFormat="1" ht="14.5">
      <c r="A291" s="465" t="s">
        <v>181</v>
      </c>
      <c r="B291" s="465">
        <f t="shared" ref="B291:BI291" si="95">+B277/B$288</f>
        <v>0.23936367250092877</v>
      </c>
      <c r="C291" s="465">
        <f t="shared" si="95"/>
        <v>0.20221634372893846</v>
      </c>
      <c r="D291" s="465">
        <f t="shared" si="95"/>
        <v>0.18614159404998115</v>
      </c>
      <c r="E291" s="465">
        <f t="shared" si="95"/>
        <v>0.17227578326378928</v>
      </c>
      <c r="F291" s="465">
        <f t="shared" si="95"/>
        <v>0.16049987228909113</v>
      </c>
      <c r="G291" s="465">
        <f t="shared" si="95"/>
        <v>0.15056790229396577</v>
      </c>
      <c r="H291" s="465">
        <f t="shared" si="95"/>
        <v>0.14175423497934858</v>
      </c>
      <c r="I291" s="465">
        <f t="shared" si="95"/>
        <v>0.13363312038177166</v>
      </c>
      <c r="J291" s="465">
        <f t="shared" si="95"/>
        <v>0.12615773972268904</v>
      </c>
      <c r="K291" s="465">
        <f t="shared" si="95"/>
        <v>0.11927393624794816</v>
      </c>
      <c r="L291" s="465">
        <f t="shared" si="95"/>
        <v>0.11465330706855383</v>
      </c>
      <c r="M291" s="465">
        <f t="shared" si="95"/>
        <v>0.11170277371980057</v>
      </c>
      <c r="N291" s="465">
        <f t="shared" si="95"/>
        <v>0.11098112929260733</v>
      </c>
      <c r="O291" s="465">
        <f t="shared" si="95"/>
        <v>0.10960093377548283</v>
      </c>
      <c r="P291" s="465">
        <f t="shared" si="95"/>
        <v>0.10803866664585522</v>
      </c>
      <c r="Q291" s="465">
        <f t="shared" si="95"/>
        <v>0.10652149116308407</v>
      </c>
      <c r="R291" s="465">
        <f t="shared" si="95"/>
        <v>0.10515205977299749</v>
      </c>
      <c r="S291" s="465">
        <f t="shared" si="95"/>
        <v>0.10397169330773326</v>
      </c>
      <c r="T291" s="465">
        <f t="shared" si="95"/>
        <v>0.10299164621956297</v>
      </c>
      <c r="U291" s="465">
        <f t="shared" si="95"/>
        <v>0.10220885364178225</v>
      </c>
      <c r="V291" s="465">
        <f t="shared" si="95"/>
        <v>0.10161389935721131</v>
      </c>
      <c r="W291" s="465">
        <f t="shared" si="95"/>
        <v>0.10101247979783344</v>
      </c>
      <c r="X291" s="465">
        <f t="shared" si="95"/>
        <v>0.10029952401513491</v>
      </c>
      <c r="Y291" s="465">
        <f t="shared" si="95"/>
        <v>9.9547969469800435E-2</v>
      </c>
      <c r="Z291" s="465">
        <f t="shared" si="95"/>
        <v>9.8841700380644965E-2</v>
      </c>
      <c r="AA291" s="465">
        <f t="shared" si="95"/>
        <v>9.8219580282533789E-2</v>
      </c>
      <c r="AB291" s="465">
        <f t="shared" si="95"/>
        <v>9.7697725884130449E-2</v>
      </c>
      <c r="AC291" s="465">
        <f t="shared" si="95"/>
        <v>9.7276889884404236E-2</v>
      </c>
      <c r="AD291" s="465">
        <f t="shared" si="95"/>
        <v>9.694272792208608E-2</v>
      </c>
      <c r="AE291" s="465">
        <f t="shared" si="95"/>
        <v>9.6691303105722909E-2</v>
      </c>
      <c r="AF291" s="465">
        <f t="shared" si="95"/>
        <v>9.6518333358937336E-2</v>
      </c>
      <c r="AG291" s="465">
        <f t="shared" si="95"/>
        <v>9.6400246018557151E-2</v>
      </c>
      <c r="AH291" s="465">
        <f t="shared" si="95"/>
        <v>9.6321464432839288E-2</v>
      </c>
      <c r="AI291" s="465">
        <f t="shared" si="95"/>
        <v>9.629009069116011E-2</v>
      </c>
      <c r="AJ291" s="465">
        <f t="shared" si="95"/>
        <v>9.6308868494810171E-2</v>
      </c>
      <c r="AK291" s="465">
        <f t="shared" si="95"/>
        <v>9.6377530711081752E-2</v>
      </c>
      <c r="AL291" s="465">
        <f t="shared" si="95"/>
        <v>9.6494306302327137E-2</v>
      </c>
      <c r="AM291" s="465">
        <f t="shared" si="95"/>
        <v>9.6656762807150451E-2</v>
      </c>
      <c r="AN291" s="465">
        <f t="shared" si="95"/>
        <v>9.6862248489657354E-2</v>
      </c>
      <c r="AO291" s="465">
        <f t="shared" si="95"/>
        <v>9.7108113080865505E-2</v>
      </c>
      <c r="AP291" s="465">
        <f t="shared" si="95"/>
        <v>9.7391806981123763E-2</v>
      </c>
      <c r="AQ291" s="465">
        <f t="shared" si="95"/>
        <v>9.7710913770719457E-2</v>
      </c>
      <c r="AR291" s="465">
        <f t="shared" si="95"/>
        <v>9.8063145835457541E-2</v>
      </c>
      <c r="AS291" s="465">
        <f t="shared" si="95"/>
        <v>9.8446318900406518E-2</v>
      </c>
      <c r="AT291" s="465">
        <f t="shared" si="95"/>
        <v>9.8858313328632319E-2</v>
      </c>
      <c r="AU291" s="465">
        <f t="shared" si="95"/>
        <v>9.9297025460708899E-2</v>
      </c>
      <c r="AV291" s="465">
        <f t="shared" si="95"/>
        <v>9.9760309553281343E-2</v>
      </c>
      <c r="AW291" s="465">
        <f t="shared" si="95"/>
        <v>0.10024590921984927</v>
      </c>
      <c r="AX291" s="465">
        <f t="shared" si="95"/>
        <v>0.10075137628257214</v>
      </c>
      <c r="AY291" s="465">
        <f t="shared" si="95"/>
        <v>0.10127397444993903</v>
      </c>
      <c r="AZ291" s="465">
        <f t="shared" si="95"/>
        <v>0.10181056523082192</v>
      </c>
      <c r="BA291" s="465">
        <f t="shared" si="95"/>
        <v>0.1023574740487749</v>
      </c>
      <c r="BB291" s="465">
        <f t="shared" si="95"/>
        <v>0.10291033568941656</v>
      </c>
      <c r="BC291" s="465">
        <f t="shared" si="95"/>
        <v>0.1034639198975084</v>
      </c>
      <c r="BD291" s="465">
        <f t="shared" si="95"/>
        <v>0.10401193962780726</v>
      </c>
      <c r="BE291" s="465">
        <f t="shared" si="95"/>
        <v>0.10454684484087423</v>
      </c>
      <c r="BF291" s="465">
        <f t="shared" si="95"/>
        <v>0.10505960123912653</v>
      </c>
      <c r="BG291" s="465">
        <f t="shared" si="95"/>
        <v>0.10553944166172848</v>
      </c>
      <c r="BH291" s="465">
        <f t="shared" si="95"/>
        <v>0.10597355195136698</v>
      </c>
      <c r="BI291" s="465">
        <f t="shared" si="95"/>
        <v>0.10634660613749843</v>
      </c>
      <c r="DR291" s="543"/>
    </row>
    <row r="292" spans="1:122" s="465" customFormat="1" ht="14.5">
      <c r="A292" s="465" t="s">
        <v>182</v>
      </c>
      <c r="B292" s="465">
        <f t="shared" ref="B292:BI292" si="96">+B278/B$288</f>
        <v>7.3275989309443929E-2</v>
      </c>
      <c r="C292" s="465">
        <f t="shared" si="96"/>
        <v>5.4631742388323697E-2</v>
      </c>
      <c r="D292" s="465">
        <f t="shared" si="96"/>
        <v>4.6679377245343497E-2</v>
      </c>
      <c r="E292" s="465">
        <f t="shared" si="96"/>
        <v>3.9925277472677385E-2</v>
      </c>
      <c r="F292" s="465">
        <f t="shared" si="96"/>
        <v>3.3652642168407236E-2</v>
      </c>
      <c r="G292" s="465">
        <f t="shared" si="96"/>
        <v>3.000955188258753E-2</v>
      </c>
      <c r="H292" s="465">
        <f t="shared" si="96"/>
        <v>2.7637934253459333E-2</v>
      </c>
      <c r="I292" s="465">
        <f t="shared" si="96"/>
        <v>2.5508910123430924E-2</v>
      </c>
      <c r="J292" s="465">
        <f t="shared" si="96"/>
        <v>2.3598647244873084E-2</v>
      </c>
      <c r="K292" s="465">
        <f t="shared" si="96"/>
        <v>2.1889011658149465E-2</v>
      </c>
      <c r="L292" s="465">
        <f t="shared" si="96"/>
        <v>2.0829823259297834E-2</v>
      </c>
      <c r="M292" s="465">
        <f t="shared" si="96"/>
        <v>2.0212250042672832E-2</v>
      </c>
      <c r="N292" s="465">
        <f t="shared" si="96"/>
        <v>2.0241760714819548E-2</v>
      </c>
      <c r="O292" s="465">
        <f t="shared" si="96"/>
        <v>2.0065304050694673E-2</v>
      </c>
      <c r="P292" s="465">
        <f t="shared" si="96"/>
        <v>1.9818659861111514E-2</v>
      </c>
      <c r="Q292" s="465">
        <f t="shared" si="96"/>
        <v>1.9566924064466647E-2</v>
      </c>
      <c r="R292" s="465">
        <f t="shared" si="96"/>
        <v>1.9340341892406087E-2</v>
      </c>
      <c r="S292" s="465">
        <f t="shared" si="96"/>
        <v>1.9151942022060994E-2</v>
      </c>
      <c r="T292" s="465">
        <f t="shared" si="96"/>
        <v>1.9006310373663383E-2</v>
      </c>
      <c r="U292" s="465">
        <f t="shared" si="96"/>
        <v>1.8903996019314355E-2</v>
      </c>
      <c r="V292" s="465">
        <f t="shared" si="96"/>
        <v>1.8843726653976621E-2</v>
      </c>
      <c r="W292" s="465">
        <f t="shared" si="96"/>
        <v>1.8786190309145585E-2</v>
      </c>
      <c r="X292" s="465">
        <f t="shared" si="96"/>
        <v>1.8709872075603616E-2</v>
      </c>
      <c r="Y292" s="465">
        <f t="shared" si="96"/>
        <v>1.8630445760798892E-2</v>
      </c>
      <c r="Z292" s="465">
        <f t="shared" si="96"/>
        <v>1.8564530199038087E-2</v>
      </c>
      <c r="AA292" s="465">
        <f t="shared" si="96"/>
        <v>1.8519873918596014E-2</v>
      </c>
      <c r="AB292" s="465">
        <f t="shared" si="96"/>
        <v>1.8499711684647192E-2</v>
      </c>
      <c r="AC292" s="465">
        <f t="shared" si="96"/>
        <v>1.850334274462213E-2</v>
      </c>
      <c r="AD292" s="465">
        <f t="shared" si="96"/>
        <v>1.8527940937299741E-2</v>
      </c>
      <c r="AE292" s="465">
        <f t="shared" si="96"/>
        <v>1.8571246663480333E-2</v>
      </c>
      <c r="AF292" s="465">
        <f t="shared" si="96"/>
        <v>1.8631611055826672E-2</v>
      </c>
      <c r="AG292" s="465">
        <f t="shared" si="96"/>
        <v>1.8704418234848998E-2</v>
      </c>
      <c r="AH292" s="465">
        <f t="shared" si="96"/>
        <v>1.8786092164918194E-2</v>
      </c>
      <c r="AI292" s="465">
        <f t="shared" si="96"/>
        <v>1.8877354070541929E-2</v>
      </c>
      <c r="AJ292" s="465">
        <f t="shared" si="96"/>
        <v>1.8978787992970182E-2</v>
      </c>
      <c r="AK292" s="465">
        <f t="shared" si="96"/>
        <v>1.9090531269263338E-2</v>
      </c>
      <c r="AL292" s="465">
        <f t="shared" si="96"/>
        <v>1.92124802545619E-2</v>
      </c>
      <c r="AM292" s="465">
        <f t="shared" si="96"/>
        <v>1.9344416240856036E-2</v>
      </c>
      <c r="AN292" s="465">
        <f t="shared" si="96"/>
        <v>1.9486074459762276E-2</v>
      </c>
      <c r="AO292" s="465">
        <f t="shared" si="96"/>
        <v>1.9637179893683344E-2</v>
      </c>
      <c r="AP292" s="465">
        <f t="shared" si="96"/>
        <v>1.9797464026685838E-2</v>
      </c>
      <c r="AQ292" s="465">
        <f t="shared" si="96"/>
        <v>1.9966670677399503E-2</v>
      </c>
      <c r="AR292" s="465">
        <f t="shared" si="96"/>
        <v>2.0144555502891862E-2</v>
      </c>
      <c r="AS292" s="465">
        <f t="shared" si="96"/>
        <v>2.033088165053824E-2</v>
      </c>
      <c r="AT292" s="465">
        <f t="shared" si="96"/>
        <v>2.0525412767976061E-2</v>
      </c>
      <c r="AU292" s="465">
        <f t="shared" si="96"/>
        <v>2.0727903806842807E-2</v>
      </c>
      <c r="AV292" s="465">
        <f t="shared" si="96"/>
        <v>2.0938089567773894E-2</v>
      </c>
      <c r="AW292" s="465">
        <f t="shared" si="96"/>
        <v>2.1155670615271894E-2</v>
      </c>
      <c r="AX292" s="465">
        <f t="shared" si="96"/>
        <v>2.1380295981900398E-2</v>
      </c>
      <c r="AY292" s="465">
        <f t="shared" si="96"/>
        <v>2.1611541960694005E-2</v>
      </c>
      <c r="AZ292" s="465">
        <f t="shared" si="96"/>
        <v>2.1848886258346641E-2</v>
      </c>
      <c r="BA292" s="465">
        <f t="shared" si="96"/>
        <v>2.2091676871004204E-2</v>
      </c>
      <c r="BB292" s="465">
        <f t="shared" si="96"/>
        <v>2.2339095269291301E-2</v>
      </c>
      <c r="BC292" s="465">
        <f t="shared" si="96"/>
        <v>2.2590113825987579E-2</v>
      </c>
      <c r="BD292" s="465">
        <f t="shared" si="96"/>
        <v>2.2843447784073469E-2</v>
      </c>
      <c r="BE292" s="465">
        <f t="shared" si="96"/>
        <v>2.3097502158333942E-2</v>
      </c>
      <c r="BF292" s="465">
        <f t="shared" si="96"/>
        <v>2.3350313200866526E-2</v>
      </c>
      <c r="BG292" s="465">
        <f t="shared" si="96"/>
        <v>2.3599481426845849E-2</v>
      </c>
      <c r="BH292" s="465">
        <f t="shared" si="96"/>
        <v>2.3842087215315364E-2</v>
      </c>
      <c r="BI292" s="465">
        <f t="shared" si="96"/>
        <v>2.4074568912331618E-2</v>
      </c>
      <c r="DR292" s="543"/>
    </row>
    <row r="293" spans="1:122" s="465" customFormat="1" ht="14.5">
      <c r="A293" s="465" t="s">
        <v>183</v>
      </c>
      <c r="B293" s="465">
        <f t="shared" ref="B293:BI293" si="97">+B279/B$288</f>
        <v>2.8629490532423692E-2</v>
      </c>
      <c r="C293" s="465">
        <f t="shared" si="97"/>
        <v>2.7622805750227474E-2</v>
      </c>
      <c r="D293" s="465">
        <f t="shared" si="97"/>
        <v>2.4526210318184045E-2</v>
      </c>
      <c r="E293" s="465">
        <f t="shared" si="97"/>
        <v>2.1875746983492112E-2</v>
      </c>
      <c r="F293" s="465">
        <f t="shared" si="97"/>
        <v>1.9832522985536949E-2</v>
      </c>
      <c r="G293" s="465">
        <f t="shared" si="97"/>
        <v>1.8375221959222993E-2</v>
      </c>
      <c r="H293" s="465">
        <f t="shared" si="97"/>
        <v>1.7214083741760467E-2</v>
      </c>
      <c r="I293" s="465">
        <f t="shared" si="97"/>
        <v>1.6118652806977878E-2</v>
      </c>
      <c r="J293" s="465">
        <f t="shared" si="97"/>
        <v>1.5094244603174448E-2</v>
      </c>
      <c r="K293" s="465">
        <f t="shared" si="97"/>
        <v>1.414518488637029E-2</v>
      </c>
      <c r="L293" s="465">
        <f t="shared" si="97"/>
        <v>1.3661733938211674E-2</v>
      </c>
      <c r="M293" s="465">
        <f t="shared" si="97"/>
        <v>1.3551000766169484E-2</v>
      </c>
      <c r="N293" s="465">
        <f t="shared" si="97"/>
        <v>1.3729009022647315E-2</v>
      </c>
      <c r="O293" s="465">
        <f t="shared" si="97"/>
        <v>1.3819619449825954E-2</v>
      </c>
      <c r="P293" s="465">
        <f t="shared" si="97"/>
        <v>1.387850612581421E-2</v>
      </c>
      <c r="Q293" s="465">
        <f t="shared" si="97"/>
        <v>1.3933341399900523E-2</v>
      </c>
      <c r="R293" s="465">
        <f t="shared" si="97"/>
        <v>1.3997985522072444E-2</v>
      </c>
      <c r="S293" s="465">
        <f t="shared" si="97"/>
        <v>1.4079315385395835E-2</v>
      </c>
      <c r="T293" s="465">
        <f t="shared" si="97"/>
        <v>1.4180639075026997E-2</v>
      </c>
      <c r="U293" s="465">
        <f t="shared" si="97"/>
        <v>1.430344548941322E-2</v>
      </c>
      <c r="V293" s="465">
        <f t="shared" si="97"/>
        <v>1.4448312145762502E-2</v>
      </c>
      <c r="W293" s="465">
        <f t="shared" si="97"/>
        <v>1.4571675224760189E-2</v>
      </c>
      <c r="X293" s="465">
        <f t="shared" si="97"/>
        <v>1.4649198006376346E-2</v>
      </c>
      <c r="Y293" s="465">
        <f t="shared" si="97"/>
        <v>1.4703863960047119E-2</v>
      </c>
      <c r="Z293" s="465">
        <f t="shared" si="97"/>
        <v>1.4755001891631214E-2</v>
      </c>
      <c r="AA293" s="465">
        <f t="shared" si="97"/>
        <v>1.4812527342031196E-2</v>
      </c>
      <c r="AB293" s="465">
        <f t="shared" si="97"/>
        <v>1.4881061930451992E-2</v>
      </c>
      <c r="AC293" s="465">
        <f t="shared" si="97"/>
        <v>1.4959347853697909E-2</v>
      </c>
      <c r="AD293" s="465">
        <f t="shared" si="97"/>
        <v>1.5041004946385573E-2</v>
      </c>
      <c r="AE293" s="465">
        <f t="shared" si="97"/>
        <v>1.5125528766653107E-2</v>
      </c>
      <c r="AF293" s="465">
        <f t="shared" si="97"/>
        <v>1.5213889835456811E-2</v>
      </c>
      <c r="AG293" s="465">
        <f t="shared" si="97"/>
        <v>1.5307040942214734E-2</v>
      </c>
      <c r="AH293" s="465">
        <f t="shared" si="97"/>
        <v>1.5405334220581213E-2</v>
      </c>
      <c r="AI293" s="465">
        <f t="shared" si="97"/>
        <v>1.5509246553891052E-2</v>
      </c>
      <c r="AJ293" s="465">
        <f t="shared" si="97"/>
        <v>1.5619569868960136E-2</v>
      </c>
      <c r="AK293" s="465">
        <f t="shared" si="97"/>
        <v>1.5736812845890194E-2</v>
      </c>
      <c r="AL293" s="465">
        <f t="shared" si="97"/>
        <v>1.5861254566208634E-2</v>
      </c>
      <c r="AM293" s="465">
        <f t="shared" si="97"/>
        <v>1.5993012944567994E-2</v>
      </c>
      <c r="AN293" s="465">
        <f t="shared" si="97"/>
        <v>1.6132100370214848E-2</v>
      </c>
      <c r="AO293" s="465">
        <f t="shared" si="97"/>
        <v>1.6278464159635235E-2</v>
      </c>
      <c r="AP293" s="465">
        <f t="shared" si="97"/>
        <v>1.6432013743724536E-2</v>
      </c>
      <c r="AQ293" s="465">
        <f t="shared" si="97"/>
        <v>1.6592637475673747E-2</v>
      </c>
      <c r="AR293" s="465">
        <f t="shared" si="97"/>
        <v>1.6760211716681125E-2</v>
      </c>
      <c r="AS293" s="465">
        <f t="shared" si="97"/>
        <v>1.6934604247068063E-2</v>
      </c>
      <c r="AT293" s="465">
        <f t="shared" si="97"/>
        <v>1.7115673400813863E-2</v>
      </c>
      <c r="AU293" s="465">
        <f t="shared" si="97"/>
        <v>1.7303263754288239E-2</v>
      </c>
      <c r="AV293" s="465">
        <f t="shared" si="97"/>
        <v>1.7497198742467458E-2</v>
      </c>
      <c r="AW293" s="465">
        <f t="shared" si="97"/>
        <v>1.7697270221539274E-2</v>
      </c>
      <c r="AX293" s="465">
        <f t="shared" si="97"/>
        <v>1.7903224733731897E-2</v>
      </c>
      <c r="AY293" s="465">
        <f t="shared" si="97"/>
        <v>1.8114746054257946E-2</v>
      </c>
      <c r="AZ293" s="465">
        <f t="shared" si="97"/>
        <v>1.8331433519014E-2</v>
      </c>
      <c r="BA293" s="465">
        <f t="shared" si="97"/>
        <v>1.855277566190042E-2</v>
      </c>
      <c r="BB293" s="465">
        <f t="shared" si="97"/>
        <v>1.8778118846957088E-2</v>
      </c>
      <c r="BC293" s="465">
        <f t="shared" si="97"/>
        <v>1.9006630849600366E-2</v>
      </c>
      <c r="BD293" s="465">
        <f t="shared" si="97"/>
        <v>1.9237259633533489E-2</v>
      </c>
      <c r="BE293" s="465">
        <f t="shared" si="97"/>
        <v>1.9468687642189252E-2</v>
      </c>
      <c r="BF293" s="465">
        <f t="shared" si="97"/>
        <v>1.9699281275116033E-2</v>
      </c>
      <c r="BG293" s="465">
        <f t="shared" si="97"/>
        <v>1.9927032988031182E-2</v>
      </c>
      <c r="BH293" s="465">
        <f t="shared" si="97"/>
        <v>2.0149488378345123E-2</v>
      </c>
      <c r="BI293" s="465">
        <f t="shared" si="97"/>
        <v>2.0363641183964921E-2</v>
      </c>
      <c r="DR293" s="543"/>
    </row>
    <row r="294" spans="1:122" s="465" customFormat="1" ht="14.5">
      <c r="A294" s="465" t="s">
        <v>184</v>
      </c>
      <c r="B294" s="465">
        <f t="shared" ref="B294:BI294" si="98">+B280/B$288</f>
        <v>1.3995472392031208E-2</v>
      </c>
      <c r="C294" s="465">
        <f t="shared" si="98"/>
        <v>1.3420912658148517E-2</v>
      </c>
      <c r="D294" s="465">
        <f t="shared" si="98"/>
        <v>1.3650375894610671E-2</v>
      </c>
      <c r="E294" s="465">
        <f t="shared" si="98"/>
        <v>1.3745993563288357E-2</v>
      </c>
      <c r="F294" s="465">
        <f t="shared" si="98"/>
        <v>1.380353118214195E-2</v>
      </c>
      <c r="G294" s="465">
        <f t="shared" si="98"/>
        <v>1.389006561445319E-2</v>
      </c>
      <c r="H294" s="465">
        <f t="shared" si="98"/>
        <v>1.3983680723070985E-2</v>
      </c>
      <c r="I294" s="465">
        <f t="shared" si="98"/>
        <v>1.3995129649477495E-2</v>
      </c>
      <c r="J294" s="465">
        <f t="shared" si="98"/>
        <v>1.3938635738910958E-2</v>
      </c>
      <c r="K294" s="465">
        <f t="shared" si="98"/>
        <v>1.38305630376053E-2</v>
      </c>
      <c r="L294" s="465">
        <f t="shared" si="98"/>
        <v>1.3920423892117E-2</v>
      </c>
      <c r="M294" s="465">
        <f t="shared" si="98"/>
        <v>1.4201490498830968E-2</v>
      </c>
      <c r="N294" s="465">
        <f t="shared" si="98"/>
        <v>1.4582721604990256E-2</v>
      </c>
      <c r="O294" s="465">
        <f t="shared" si="98"/>
        <v>1.4924402902766962E-2</v>
      </c>
      <c r="P294" s="465">
        <f t="shared" si="98"/>
        <v>1.524166263243182E-2</v>
      </c>
      <c r="Q294" s="465">
        <f t="shared" si="98"/>
        <v>1.5543126858870385E-2</v>
      </c>
      <c r="R294" s="465">
        <f t="shared" si="98"/>
        <v>1.5834377689305571E-2</v>
      </c>
      <c r="S294" s="465">
        <f t="shared" si="98"/>
        <v>1.611937850490535E-2</v>
      </c>
      <c r="T294" s="465">
        <f t="shared" si="98"/>
        <v>1.6401142475466157E-2</v>
      </c>
      <c r="U294" s="465">
        <f t="shared" si="98"/>
        <v>1.6682083781986067E-2</v>
      </c>
      <c r="V294" s="465">
        <f t="shared" si="98"/>
        <v>1.6964216396631867E-2</v>
      </c>
      <c r="W294" s="465">
        <f t="shared" si="98"/>
        <v>1.7232360880495085E-2</v>
      </c>
      <c r="X294" s="465">
        <f t="shared" si="98"/>
        <v>1.7478215404895019E-2</v>
      </c>
      <c r="Y294" s="465">
        <f t="shared" si="98"/>
        <v>1.7705883440098866E-2</v>
      </c>
      <c r="Z294" s="465">
        <f t="shared" si="98"/>
        <v>1.7926946580204006E-2</v>
      </c>
      <c r="AA294" s="465">
        <f t="shared" si="98"/>
        <v>1.8148132589673776E-2</v>
      </c>
      <c r="AB294" s="465">
        <f t="shared" si="98"/>
        <v>1.8373247153113538E-2</v>
      </c>
      <c r="AC294" s="465">
        <f t="shared" si="98"/>
        <v>1.8604729565031251E-2</v>
      </c>
      <c r="AD294" s="465">
        <f t="shared" si="98"/>
        <v>1.8830177841332698E-2</v>
      </c>
      <c r="AE294" s="465">
        <f t="shared" si="98"/>
        <v>1.9051675361357417E-2</v>
      </c>
      <c r="AF294" s="465">
        <f t="shared" si="98"/>
        <v>1.9271273400585369E-2</v>
      </c>
      <c r="AG294" s="465">
        <f t="shared" si="98"/>
        <v>1.9491046395851946E-2</v>
      </c>
      <c r="AH294" s="465">
        <f t="shared" si="98"/>
        <v>1.9711962135641282E-2</v>
      </c>
      <c r="AI294" s="465">
        <f t="shared" si="98"/>
        <v>1.993439416693495E-2</v>
      </c>
      <c r="AJ294" s="465">
        <f t="shared" si="98"/>
        <v>2.0159397784873547E-2</v>
      </c>
      <c r="AK294" s="465">
        <f t="shared" si="98"/>
        <v>2.0387859167457417E-2</v>
      </c>
      <c r="AL294" s="465">
        <f t="shared" si="98"/>
        <v>2.0620488265620771E-2</v>
      </c>
      <c r="AM294" s="465">
        <f t="shared" si="98"/>
        <v>2.0857850513980522E-2</v>
      </c>
      <c r="AN294" s="465">
        <f t="shared" si="98"/>
        <v>2.1100400190590035E-2</v>
      </c>
      <c r="AO294" s="465">
        <f t="shared" si="98"/>
        <v>2.1348508073812552E-2</v>
      </c>
      <c r="AP294" s="465">
        <f t="shared" si="98"/>
        <v>2.1602481748145146E-2</v>
      </c>
      <c r="AQ294" s="465">
        <f t="shared" si="98"/>
        <v>2.1862579026505864E-2</v>
      </c>
      <c r="AR294" s="465">
        <f t="shared" si="98"/>
        <v>2.2129015578234039E-2</v>
      </c>
      <c r="AS294" s="465">
        <f t="shared" si="98"/>
        <v>2.2401967807701824E-2</v>
      </c>
      <c r="AT294" s="465">
        <f t="shared" si="98"/>
        <v>2.2681571727910851E-2</v>
      </c>
      <c r="AU294" s="465">
        <f t="shared" si="98"/>
        <v>2.2967918207922565E-2</v>
      </c>
      <c r="AV294" s="465">
        <f t="shared" si="98"/>
        <v>2.3261044622615776E-2</v>
      </c>
      <c r="AW294" s="465">
        <f t="shared" si="98"/>
        <v>2.3560922628471453E-2</v>
      </c>
      <c r="AX294" s="465">
        <f t="shared" si="98"/>
        <v>2.3867441544057986E-2</v>
      </c>
      <c r="AY294" s="465">
        <f t="shared" si="98"/>
        <v>2.4180386644279388E-2</v>
      </c>
      <c r="AZ294" s="465">
        <f t="shared" si="98"/>
        <v>2.4499411607949131E-2</v>
      </c>
      <c r="BA294" s="465">
        <f t="shared" si="98"/>
        <v>2.4824004421302198E-2</v>
      </c>
      <c r="BB294" s="465">
        <f t="shared" si="98"/>
        <v>2.5153446262243934E-2</v>
      </c>
      <c r="BC294" s="465">
        <f t="shared" si="98"/>
        <v>2.5486763258576808E-2</v>
      </c>
      <c r="BD294" s="465">
        <f t="shared" si="98"/>
        <v>2.582267141134972E-2</v>
      </c>
      <c r="BE294" s="465">
        <f t="shared" si="98"/>
        <v>2.6159515076476604E-2</v>
      </c>
      <c r="BF294" s="465">
        <f t="shared" si="98"/>
        <v>2.6495198528330707E-2</v>
      </c>
      <c r="BG294" s="465">
        <f t="shared" si="98"/>
        <v>2.6827107118695303E-2</v>
      </c>
      <c r="BH294" s="465">
        <f t="shared" si="98"/>
        <v>2.7152007674130271E-2</v>
      </c>
      <c r="BI294" s="465">
        <f t="shared" si="98"/>
        <v>2.7465904971965466E-2</v>
      </c>
      <c r="DR294" s="543"/>
    </row>
    <row r="295" spans="1:122" s="465" customFormat="1" ht="14.5">
      <c r="A295" s="465" t="s">
        <v>185</v>
      </c>
      <c r="B295" s="465">
        <f t="shared" ref="B295:BI295" si="99">+B281/B$288</f>
        <v>9.5129397902205051E-2</v>
      </c>
      <c r="C295" s="465">
        <f t="shared" si="99"/>
        <v>0.14576956530736018</v>
      </c>
      <c r="D295" s="465">
        <f t="shared" si="99"/>
        <v>0.14898903817049275</v>
      </c>
      <c r="E295" s="465">
        <f t="shared" si="99"/>
        <v>0.14874310285207962</v>
      </c>
      <c r="F295" s="465">
        <f t="shared" si="99"/>
        <v>0.14648385163409502</v>
      </c>
      <c r="G295" s="465">
        <f t="shared" si="99"/>
        <v>0.14382981370768039</v>
      </c>
      <c r="H295" s="465">
        <f t="shared" si="99"/>
        <v>0.14186491704311896</v>
      </c>
      <c r="I295" s="465">
        <f t="shared" si="99"/>
        <v>0.1392253803943645</v>
      </c>
      <c r="J295" s="465">
        <f t="shared" si="99"/>
        <v>0.13602835536919644</v>
      </c>
      <c r="K295" s="465">
        <f t="shared" si="99"/>
        <v>0.13222741754774106</v>
      </c>
      <c r="L295" s="465">
        <f t="shared" si="99"/>
        <v>0.13058127001252984</v>
      </c>
      <c r="M295" s="465">
        <f t="shared" si="99"/>
        <v>0.13232074503061853</v>
      </c>
      <c r="N295" s="465">
        <f t="shared" si="99"/>
        <v>0.12954585918864106</v>
      </c>
      <c r="O295" s="465">
        <f t="shared" si="99"/>
        <v>0.12834029277657924</v>
      </c>
      <c r="P295" s="465">
        <f t="shared" si="99"/>
        <v>0.12783228462575322</v>
      </c>
      <c r="Q295" s="465">
        <f t="shared" si="99"/>
        <v>0.12759689533339191</v>
      </c>
      <c r="R295" s="465">
        <f t="shared" si="99"/>
        <v>0.12742874748770694</v>
      </c>
      <c r="S295" s="465">
        <f t="shared" si="99"/>
        <v>0.12722931706656468</v>
      </c>
      <c r="T295" s="465">
        <f t="shared" si="99"/>
        <v>0.12695250720287865</v>
      </c>
      <c r="U295" s="465">
        <f t="shared" si="99"/>
        <v>0.12657784109967221</v>
      </c>
      <c r="V295" s="465">
        <f t="shared" si="99"/>
        <v>0.12609714419414109</v>
      </c>
      <c r="W295" s="465">
        <f t="shared" si="99"/>
        <v>0.12537867512629572</v>
      </c>
      <c r="X295" s="465">
        <f t="shared" si="99"/>
        <v>0.12435193045224671</v>
      </c>
      <c r="Y295" s="465">
        <f t="shared" si="99"/>
        <v>0.12304871788262386</v>
      </c>
      <c r="Z295" s="465">
        <f t="shared" si="99"/>
        <v>0.1215553614097406</v>
      </c>
      <c r="AA295" s="465">
        <f t="shared" si="99"/>
        <v>0.11991890584507083</v>
      </c>
      <c r="AB295" s="465">
        <f t="shared" si="99"/>
        <v>0.11816484691231489</v>
      </c>
      <c r="AC295" s="465">
        <f t="shared" si="99"/>
        <v>0.11630663469507782</v>
      </c>
      <c r="AD295" s="465">
        <f t="shared" si="99"/>
        <v>0.11434442044930759</v>
      </c>
      <c r="AE295" s="465">
        <f t="shared" si="99"/>
        <v>0.11231535600818751</v>
      </c>
      <c r="AF295" s="465">
        <f t="shared" si="99"/>
        <v>0.11025066579965705</v>
      </c>
      <c r="AG295" s="465">
        <f t="shared" si="99"/>
        <v>0.10814128482630035</v>
      </c>
      <c r="AH295" s="465">
        <f t="shared" si="99"/>
        <v>0.10600033771181895</v>
      </c>
      <c r="AI295" s="465">
        <f t="shared" si="99"/>
        <v>0.10387356579972964</v>
      </c>
      <c r="AJ295" s="465">
        <f t="shared" si="99"/>
        <v>0.10177396880223991</v>
      </c>
      <c r="AK295" s="465">
        <f t="shared" si="99"/>
        <v>9.970523361043887E-2</v>
      </c>
      <c r="AL295" s="465">
        <f t="shared" si="99"/>
        <v>9.7666676427447877E-2</v>
      </c>
      <c r="AM295" s="465">
        <f t="shared" si="99"/>
        <v>9.5655521145025416E-2</v>
      </c>
      <c r="AN295" s="465">
        <f t="shared" si="99"/>
        <v>9.3668103242923323E-2</v>
      </c>
      <c r="AO295" s="465">
        <f t="shared" si="99"/>
        <v>9.1700519901799574E-2</v>
      </c>
      <c r="AP295" s="465">
        <f t="shared" si="99"/>
        <v>8.9748983367023846E-2</v>
      </c>
      <c r="AQ295" s="465">
        <f t="shared" si="99"/>
        <v>8.7810012571532411E-2</v>
      </c>
      <c r="AR295" s="465">
        <f t="shared" si="99"/>
        <v>8.5880535689365253E-2</v>
      </c>
      <c r="AS295" s="465">
        <f t="shared" si="99"/>
        <v>8.3957943695178894E-2</v>
      </c>
      <c r="AT295" s="465">
        <f t="shared" si="99"/>
        <v>8.2040117582874494E-2</v>
      </c>
      <c r="AU295" s="465">
        <f t="shared" si="99"/>
        <v>8.0125442316273485E-2</v>
      </c>
      <c r="AV295" s="465">
        <f t="shared" si="99"/>
        <v>7.8212815138985786E-2</v>
      </c>
      <c r="AW295" s="465">
        <f t="shared" si="99"/>
        <v>7.6301652682776916E-2</v>
      </c>
      <c r="AX295" s="465">
        <f t="shared" si="99"/>
        <v>7.4391899435541198E-2</v>
      </c>
      <c r="AY295" s="465">
        <f t="shared" si="99"/>
        <v>7.2484039085061583E-2</v>
      </c>
      <c r="AZ295" s="465">
        <f t="shared" si="99"/>
        <v>7.0579109802960463E-2</v>
      </c>
      <c r="BA295" s="465">
        <f t="shared" si="99"/>
        <v>6.8678724537530628E-2</v>
      </c>
      <c r="BB295" s="465">
        <f t="shared" si="99"/>
        <v>6.6785097716075367E-2</v>
      </c>
      <c r="BC295" s="465">
        <f t="shared" si="99"/>
        <v>6.4901080206396802E-2</v>
      </c>
      <c r="BD295" s="465">
        <f t="shared" si="99"/>
        <v>6.3030204556495134E-2</v>
      </c>
      <c r="BE295" s="465">
        <f t="shared" si="99"/>
        <v>6.11767417259678E-2</v>
      </c>
      <c r="BF295" s="465">
        <f t="shared" si="99"/>
        <v>5.9345767660849258E-2</v>
      </c>
      <c r="BG295" s="465">
        <f t="shared" si="99"/>
        <v>5.7543231690797343E-2</v>
      </c>
      <c r="BH295" s="465">
        <f t="shared" si="99"/>
        <v>5.5776007229860057E-2</v>
      </c>
      <c r="BI295" s="465">
        <f t="shared" si="99"/>
        <v>5.4051887383393629E-2</v>
      </c>
      <c r="DR295" s="543"/>
    </row>
    <row r="296" spans="1:122" s="465" customFormat="1" ht="14.5">
      <c r="A296" s="465" t="s">
        <v>186</v>
      </c>
      <c r="B296" s="465">
        <f t="shared" ref="B296:BI296" si="100">+B282/B$288</f>
        <v>4.2312779396374074E-2</v>
      </c>
      <c r="C296" s="465">
        <f t="shared" si="100"/>
        <v>5.6347761911898449E-2</v>
      </c>
      <c r="D296" s="465">
        <f t="shared" si="100"/>
        <v>6.5622963877835214E-2</v>
      </c>
      <c r="E296" s="465">
        <f t="shared" si="100"/>
        <v>7.3997032037003641E-2</v>
      </c>
      <c r="F296" s="465">
        <f t="shared" si="100"/>
        <v>8.1700490898155689E-2</v>
      </c>
      <c r="G296" s="465">
        <f t="shared" si="100"/>
        <v>8.7964485805536091E-2</v>
      </c>
      <c r="H296" s="465">
        <f t="shared" si="100"/>
        <v>9.3116289258713056E-2</v>
      </c>
      <c r="I296" s="465">
        <f t="shared" si="100"/>
        <v>9.7688542630114159E-2</v>
      </c>
      <c r="J296" s="465">
        <f t="shared" si="100"/>
        <v>0.10170200635303282</v>
      </c>
      <c r="K296" s="465">
        <f t="shared" si="100"/>
        <v>0.10521597249031808</v>
      </c>
      <c r="L296" s="465">
        <f t="shared" si="100"/>
        <v>0.10831487565897568</v>
      </c>
      <c r="M296" s="465">
        <f t="shared" si="100"/>
        <v>0.11121285501425564</v>
      </c>
      <c r="N296" s="465">
        <f t="shared" si="100"/>
        <v>0.11342848075183626</v>
      </c>
      <c r="O296" s="465">
        <f t="shared" si="100"/>
        <v>0.11577122615687216</v>
      </c>
      <c r="P296" s="465">
        <f t="shared" si="100"/>
        <v>0.11805594276400795</v>
      </c>
      <c r="Q296" s="465">
        <f t="shared" si="100"/>
        <v>0.12019831065575856</v>
      </c>
      <c r="R296" s="465">
        <f t="shared" si="100"/>
        <v>0.12216633887603202</v>
      </c>
      <c r="S296" s="465">
        <f t="shared" si="100"/>
        <v>0.1239544310944146</v>
      </c>
      <c r="T296" s="465">
        <f t="shared" si="100"/>
        <v>0.12556973347135697</v>
      </c>
      <c r="U296" s="465">
        <f t="shared" si="100"/>
        <v>0.12702506538052086</v>
      </c>
      <c r="V296" s="465">
        <f t="shared" si="100"/>
        <v>0.12833531765602366</v>
      </c>
      <c r="W296" s="465">
        <f t="shared" si="100"/>
        <v>0.12971910844632709</v>
      </c>
      <c r="X296" s="465">
        <f t="shared" si="100"/>
        <v>0.1313039306706332</v>
      </c>
      <c r="Y296" s="465">
        <f t="shared" si="100"/>
        <v>0.1328952091571656</v>
      </c>
      <c r="Z296" s="465">
        <f t="shared" si="100"/>
        <v>0.13446113504503934</v>
      </c>
      <c r="AA296" s="465">
        <f t="shared" si="100"/>
        <v>0.13599020337175496</v>
      </c>
      <c r="AB296" s="465">
        <f t="shared" si="100"/>
        <v>0.13748307854799308</v>
      </c>
      <c r="AC296" s="465">
        <f t="shared" si="100"/>
        <v>0.13896014912942087</v>
      </c>
      <c r="AD296" s="465">
        <f t="shared" si="100"/>
        <v>0.14044531215487557</v>
      </c>
      <c r="AE296" s="465">
        <f t="shared" si="100"/>
        <v>0.1419321500878154</v>
      </c>
      <c r="AF296" s="465">
        <f t="shared" si="100"/>
        <v>0.14340922043671908</v>
      </c>
      <c r="AG296" s="465">
        <f t="shared" si="100"/>
        <v>0.14487847123668238</v>
      </c>
      <c r="AH296" s="465">
        <f t="shared" si="100"/>
        <v>0.1463350907385059</v>
      </c>
      <c r="AI296" s="465">
        <f t="shared" si="100"/>
        <v>0.14776149716482254</v>
      </c>
      <c r="AJ296" s="465">
        <f t="shared" si="100"/>
        <v>0.14915164052705043</v>
      </c>
      <c r="AK296" s="465">
        <f t="shared" si="100"/>
        <v>0.15050369499134453</v>
      </c>
      <c r="AL296" s="465">
        <f t="shared" si="100"/>
        <v>0.1518182158837455</v>
      </c>
      <c r="AM296" s="465">
        <f t="shared" si="100"/>
        <v>0.15309708453680032</v>
      </c>
      <c r="AN296" s="465">
        <f t="shared" si="100"/>
        <v>0.15434284612401708</v>
      </c>
      <c r="AO296" s="465">
        <f t="shared" si="100"/>
        <v>0.15555828766355531</v>
      </c>
      <c r="AP296" s="465">
        <f t="shared" si="100"/>
        <v>0.15674616652101259</v>
      </c>
      <c r="AQ296" s="465">
        <f t="shared" si="100"/>
        <v>0.15790903364159381</v>
      </c>
      <c r="AR296" s="465">
        <f t="shared" si="100"/>
        <v>0.15904911570482561</v>
      </c>
      <c r="AS296" s="465">
        <f t="shared" si="100"/>
        <v>0.16016823236437225</v>
      </c>
      <c r="AT296" s="465">
        <f t="shared" si="100"/>
        <v>0.16126773196047839</v>
      </c>
      <c r="AU296" s="465">
        <f t="shared" si="100"/>
        <v>0.16234843344813291</v>
      </c>
      <c r="AV296" s="465">
        <f t="shared" si="100"/>
        <v>0.16341056488826325</v>
      </c>
      <c r="AW296" s="465">
        <f t="shared" si="100"/>
        <v>0.16445369040864019</v>
      </c>
      <c r="AX296" s="465">
        <f t="shared" si="100"/>
        <v>0.16547661855303403</v>
      </c>
      <c r="AY296" s="465">
        <f t="shared" si="100"/>
        <v>0.16647728580804574</v>
      </c>
      <c r="AZ296" s="465">
        <f t="shared" si="100"/>
        <v>0.16745261020192709</v>
      </c>
      <c r="BA296" s="465">
        <f t="shared" si="100"/>
        <v>0.16839831155180196</v>
      </c>
      <c r="BB296" s="465">
        <f t="shared" si="100"/>
        <v>0.16930869742371729</v>
      </c>
      <c r="BC296" s="465">
        <f t="shared" si="100"/>
        <v>0.17017641706840336</v>
      </c>
      <c r="BD296" s="465">
        <f t="shared" si="100"/>
        <v>0.17099218869310145</v>
      </c>
      <c r="BE296" s="465">
        <f t="shared" si="100"/>
        <v>0.17174450629201646</v>
      </c>
      <c r="BF296" s="465">
        <f t="shared" si="100"/>
        <v>0.17241932666597559</v>
      </c>
      <c r="BG296" s="465">
        <f t="shared" si="100"/>
        <v>0.17299971826144062</v>
      </c>
      <c r="BH296" s="465">
        <f t="shared" si="100"/>
        <v>0.17346541141075955</v>
      </c>
      <c r="BI296" s="465">
        <f t="shared" si="100"/>
        <v>0.17379211386070234</v>
      </c>
      <c r="DR296" s="543"/>
    </row>
    <row r="297" spans="1:122" s="465" customFormat="1" ht="14.5">
      <c r="A297" s="465" t="s">
        <v>187</v>
      </c>
      <c r="B297" s="465">
        <f t="shared" ref="B297:BI297" si="101">+B283/B$288</f>
        <v>5.5634483169247156E-2</v>
      </c>
      <c r="C297" s="465">
        <f t="shared" si="101"/>
        <v>7.0787733254582166E-2</v>
      </c>
      <c r="D297" s="465">
        <f t="shared" si="101"/>
        <v>7.7825441577992982E-2</v>
      </c>
      <c r="E297" s="465">
        <f t="shared" si="101"/>
        <v>8.3792408970995116E-2</v>
      </c>
      <c r="F297" s="465">
        <f t="shared" si="101"/>
        <v>8.8826540402913615E-2</v>
      </c>
      <c r="G297" s="465">
        <f t="shared" si="101"/>
        <v>9.2213753473843085E-2</v>
      </c>
      <c r="H297" s="465">
        <f t="shared" si="101"/>
        <v>9.4867094281185185E-2</v>
      </c>
      <c r="I297" s="465">
        <f t="shared" si="101"/>
        <v>9.7419919589431567E-2</v>
      </c>
      <c r="J297" s="465">
        <f t="shared" si="101"/>
        <v>9.9919463974986675E-2</v>
      </c>
      <c r="K297" s="465">
        <f t="shared" si="101"/>
        <v>0.10242356836253905</v>
      </c>
      <c r="L297" s="465">
        <f t="shared" si="101"/>
        <v>0.10269030591667702</v>
      </c>
      <c r="M297" s="465">
        <f t="shared" si="101"/>
        <v>0.10033530193890677</v>
      </c>
      <c r="N297" s="465">
        <f t="shared" si="101"/>
        <v>9.9987600421278175E-2</v>
      </c>
      <c r="O297" s="465">
        <f t="shared" si="101"/>
        <v>9.90279313727494E-2</v>
      </c>
      <c r="P297" s="465">
        <f t="shared" si="101"/>
        <v>9.7822920712703765E-2</v>
      </c>
      <c r="Q297" s="465">
        <f t="shared" si="101"/>
        <v>9.6555232117610676E-2</v>
      </c>
      <c r="R297" s="465">
        <f t="shared" si="101"/>
        <v>9.5315612477062703E-2</v>
      </c>
      <c r="S297" s="465">
        <f t="shared" si="101"/>
        <v>9.4148109274719075E-2</v>
      </c>
      <c r="T297" s="465">
        <f t="shared" si="101"/>
        <v>9.3072685651544002E-2</v>
      </c>
      <c r="U297" s="465">
        <f t="shared" si="101"/>
        <v>9.2096864690149813E-2</v>
      </c>
      <c r="V297" s="465">
        <f t="shared" si="101"/>
        <v>9.1221823635315724E-2</v>
      </c>
      <c r="W297" s="465">
        <f t="shared" si="101"/>
        <v>9.0561568293087091E-2</v>
      </c>
      <c r="X297" s="465">
        <f t="shared" si="101"/>
        <v>9.0171812496481471E-2</v>
      </c>
      <c r="Y297" s="465">
        <f t="shared" si="101"/>
        <v>8.99194867864921E-2</v>
      </c>
      <c r="Z297" s="465">
        <f t="shared" si="101"/>
        <v>8.9779877978230394E-2</v>
      </c>
      <c r="AA297" s="465">
        <f t="shared" si="101"/>
        <v>8.973913554656246E-2</v>
      </c>
      <c r="AB297" s="465">
        <f t="shared" si="101"/>
        <v>8.9789810855687241E-2</v>
      </c>
      <c r="AC297" s="465">
        <f t="shared" si="101"/>
        <v>8.992042667875208E-2</v>
      </c>
      <c r="AD297" s="465">
        <f t="shared" si="101"/>
        <v>9.0143202182891333E-2</v>
      </c>
      <c r="AE297" s="465">
        <f t="shared" si="101"/>
        <v>9.0441755848655367E-2</v>
      </c>
      <c r="AF297" s="465">
        <f t="shared" si="101"/>
        <v>9.0804275536698995E-2</v>
      </c>
      <c r="AG297" s="465">
        <f t="shared" si="101"/>
        <v>9.123844827720666E-2</v>
      </c>
      <c r="AH297" s="465">
        <f t="shared" si="101"/>
        <v>9.1743868484946825E-2</v>
      </c>
      <c r="AI297" s="465">
        <f t="shared" si="101"/>
        <v>9.2301284026287608E-2</v>
      </c>
      <c r="AJ297" s="465">
        <f t="shared" si="101"/>
        <v>9.2901438416309504E-2</v>
      </c>
      <c r="AK297" s="465">
        <f t="shared" si="101"/>
        <v>9.3539007506137292E-2</v>
      </c>
      <c r="AL297" s="465">
        <f t="shared" si="101"/>
        <v>9.4210830158041797E-2</v>
      </c>
      <c r="AM297" s="465">
        <f t="shared" si="101"/>
        <v>9.4914996181486452E-2</v>
      </c>
      <c r="AN297" s="465">
        <f t="shared" si="101"/>
        <v>9.5650336413595521E-2</v>
      </c>
      <c r="AO297" s="465">
        <f t="shared" si="101"/>
        <v>9.6416125235192787E-2</v>
      </c>
      <c r="AP297" s="465">
        <f t="shared" si="101"/>
        <v>9.7211898285926607E-2</v>
      </c>
      <c r="AQ297" s="465">
        <f t="shared" si="101"/>
        <v>9.8037333717043165E-2</v>
      </c>
      <c r="AR297" s="465">
        <f t="shared" si="101"/>
        <v>9.8892168650496978E-2</v>
      </c>
      <c r="AS297" s="465">
        <f t="shared" si="101"/>
        <v>9.9776134529467903E-2</v>
      </c>
      <c r="AT297" s="465">
        <f t="shared" si="101"/>
        <v>0.10068890121947972</v>
      </c>
      <c r="AU297" s="465">
        <f t="shared" si="101"/>
        <v>0.10163002284190345</v>
      </c>
      <c r="AV297" s="465">
        <f t="shared" si="101"/>
        <v>0.1025988798346521</v>
      </c>
      <c r="AW297" s="465">
        <f t="shared" si="101"/>
        <v>0.1035946124071527</v>
      </c>
      <c r="AX297" s="465">
        <f t="shared" si="101"/>
        <v>0.10461604083344694</v>
      </c>
      <c r="AY297" s="465">
        <f t="shared" si="101"/>
        <v>0.10566156821256567</v>
      </c>
      <c r="AZ297" s="465">
        <f t="shared" si="101"/>
        <v>0.10672906167225438</v>
      </c>
      <c r="BA297" s="465">
        <f t="shared" si="101"/>
        <v>0.10781570872920307</v>
      </c>
      <c r="BB297" s="465">
        <f t="shared" si="101"/>
        <v>0.10891784681022548</v>
      </c>
      <c r="BC297" s="465">
        <f t="shared" si="101"/>
        <v>0.11003076575223153</v>
      </c>
      <c r="BD297" s="465">
        <f t="shared" si="101"/>
        <v>0.1111484849424528</v>
      </c>
      <c r="BE297" s="465">
        <f t="shared" si="101"/>
        <v>0.11226350725405713</v>
      </c>
      <c r="BF297" s="465">
        <f t="shared" si="101"/>
        <v>0.11336654823608987</v>
      </c>
      <c r="BG297" s="465">
        <f t="shared" si="101"/>
        <v>0.11444622627235658</v>
      </c>
      <c r="BH297" s="465">
        <f t="shared" si="101"/>
        <v>0.11548867059331935</v>
      </c>
      <c r="BI297" s="465">
        <f t="shared" si="101"/>
        <v>0.11647695080707814</v>
      </c>
      <c r="DR297" s="543"/>
    </row>
    <row r="298" spans="1:122" s="465" customFormat="1" ht="14.5">
      <c r="A298" s="465" t="s">
        <v>188</v>
      </c>
      <c r="B298" s="465">
        <f t="shared" ref="B298:BI298" si="102">+B284/B$288</f>
        <v>2.1928424509607768E-2</v>
      </c>
      <c r="C298" s="465">
        <f t="shared" si="102"/>
        <v>3.0159457383159595E-2</v>
      </c>
      <c r="D298" s="465">
        <f t="shared" si="102"/>
        <v>3.8717174712381584E-2</v>
      </c>
      <c r="E298" s="465">
        <f t="shared" si="102"/>
        <v>4.823167851990668E-2</v>
      </c>
      <c r="F298" s="465">
        <f t="shared" si="102"/>
        <v>5.8503574674177113E-2</v>
      </c>
      <c r="G298" s="465">
        <f t="shared" si="102"/>
        <v>6.7630958662179122E-2</v>
      </c>
      <c r="H298" s="465">
        <f t="shared" si="102"/>
        <v>7.5426691848400271E-2</v>
      </c>
      <c r="I298" s="465">
        <f t="shared" si="102"/>
        <v>8.3264989961340213E-2</v>
      </c>
      <c r="J298" s="465">
        <f t="shared" si="102"/>
        <v>9.1085778638676049E-2</v>
      </c>
      <c r="K298" s="465">
        <f t="shared" si="102"/>
        <v>9.8842474970042976E-2</v>
      </c>
      <c r="L298" s="465">
        <f t="shared" si="102"/>
        <v>0.10373625961944039</v>
      </c>
      <c r="M298" s="465">
        <f t="shared" si="102"/>
        <v>0.10587313848035677</v>
      </c>
      <c r="N298" s="465">
        <f t="shared" si="102"/>
        <v>0.10598156806039925</v>
      </c>
      <c r="O298" s="465">
        <f t="shared" si="102"/>
        <v>0.10662520874723187</v>
      </c>
      <c r="P298" s="465">
        <f t="shared" si="102"/>
        <v>0.10736250955645713</v>
      </c>
      <c r="Q298" s="465">
        <f t="shared" si="102"/>
        <v>0.10798875271324457</v>
      </c>
      <c r="R298" s="465">
        <f t="shared" si="102"/>
        <v>0.10841706430080658</v>
      </c>
      <c r="S298" s="465">
        <f t="shared" si="102"/>
        <v>0.10861936012104963</v>
      </c>
      <c r="T298" s="465">
        <f t="shared" si="102"/>
        <v>0.1085965163318864</v>
      </c>
      <c r="U298" s="465">
        <f t="shared" si="102"/>
        <v>0.10836313767800512</v>
      </c>
      <c r="V298" s="465">
        <f t="shared" si="102"/>
        <v>0.10793976561374215</v>
      </c>
      <c r="W298" s="465">
        <f t="shared" si="102"/>
        <v>0.10752633588466148</v>
      </c>
      <c r="X298" s="465">
        <f t="shared" si="102"/>
        <v>0.10723000481246896</v>
      </c>
      <c r="Y298" s="465">
        <f t="shared" si="102"/>
        <v>0.1073847043947649</v>
      </c>
      <c r="Z298" s="465">
        <f t="shared" si="102"/>
        <v>0.10772180771307174</v>
      </c>
      <c r="AA298" s="465">
        <f t="shared" si="102"/>
        <v>0.10811270960698011</v>
      </c>
      <c r="AB298" s="465">
        <f t="shared" si="102"/>
        <v>0.10849980905370649</v>
      </c>
      <c r="AC298" s="465">
        <f t="shared" si="102"/>
        <v>0.10891040808024571</v>
      </c>
      <c r="AD298" s="465">
        <f t="shared" si="102"/>
        <v>0.1093403476630064</v>
      </c>
      <c r="AE298" s="465">
        <f t="shared" si="102"/>
        <v>0.10980139044954422</v>
      </c>
      <c r="AF298" s="465">
        <f t="shared" si="102"/>
        <v>0.11028470753536575</v>
      </c>
      <c r="AG298" s="465">
        <f t="shared" si="102"/>
        <v>0.11078529211281984</v>
      </c>
      <c r="AH298" s="465">
        <f t="shared" si="102"/>
        <v>0.11129572571541804</v>
      </c>
      <c r="AI298" s="465">
        <f t="shared" si="102"/>
        <v>0.11180063694796454</v>
      </c>
      <c r="AJ298" s="465">
        <f t="shared" si="102"/>
        <v>0.11229030806663011</v>
      </c>
      <c r="AK298" s="465">
        <f t="shared" si="102"/>
        <v>0.11275942594759789</v>
      </c>
      <c r="AL298" s="465">
        <f t="shared" si="102"/>
        <v>0.11320564819630799</v>
      </c>
      <c r="AM298" s="465">
        <f t="shared" si="102"/>
        <v>0.11362856402164087</v>
      </c>
      <c r="AN298" s="465">
        <f t="shared" si="102"/>
        <v>0.11402894898890301</v>
      </c>
      <c r="AO298" s="465">
        <f t="shared" si="102"/>
        <v>0.11440824386771173</v>
      </c>
      <c r="AP298" s="465">
        <f t="shared" si="102"/>
        <v>0.11476819728080953</v>
      </c>
      <c r="AQ298" s="465">
        <f t="shared" si="102"/>
        <v>0.11511062373194628</v>
      </c>
      <c r="AR298" s="465">
        <f t="shared" si="102"/>
        <v>0.11543724029840732</v>
      </c>
      <c r="AS298" s="465">
        <f t="shared" si="102"/>
        <v>0.11574955499711552</v>
      </c>
      <c r="AT298" s="465">
        <f t="shared" si="102"/>
        <v>0.11604878719281957</v>
      </c>
      <c r="AU298" s="465">
        <f t="shared" si="102"/>
        <v>0.11633580567423557</v>
      </c>
      <c r="AV298" s="465">
        <f t="shared" si="102"/>
        <v>0.11661107363735487</v>
      </c>
      <c r="AW298" s="465">
        <f t="shared" si="102"/>
        <v>0.11687459225304897</v>
      </c>
      <c r="AX298" s="465">
        <f t="shared" si="102"/>
        <v>0.11712583618123566</v>
      </c>
      <c r="AY298" s="465">
        <f t="shared" si="102"/>
        <v>0.11736367570099061</v>
      </c>
      <c r="AZ298" s="465">
        <f t="shared" si="102"/>
        <v>0.11758628139132242</v>
      </c>
      <c r="BA298" s="465">
        <f t="shared" si="102"/>
        <v>0.11779100880957978</v>
      </c>
      <c r="BB298" s="465">
        <f t="shared" si="102"/>
        <v>0.11797426255856702</v>
      </c>
      <c r="BC298" s="465">
        <f t="shared" si="102"/>
        <v>0.11813134145229828</v>
      </c>
      <c r="BD298" s="465">
        <f t="shared" si="102"/>
        <v>0.11825626862771324</v>
      </c>
      <c r="BE298" s="465">
        <f t="shared" si="102"/>
        <v>0.11834161095616851</v>
      </c>
      <c r="BF298" s="465">
        <f t="shared" si="102"/>
        <v>0.1183782881572349</v>
      </c>
      <c r="BG298" s="465">
        <f t="shared" si="102"/>
        <v>0.11835535901429395</v>
      </c>
      <c r="BH298" s="465">
        <f t="shared" si="102"/>
        <v>0.11825974377585605</v>
      </c>
      <c r="BI298" s="465">
        <f t="shared" si="102"/>
        <v>0.11807579149769114</v>
      </c>
      <c r="DR298" s="543"/>
    </row>
    <row r="299" spans="1:122" s="465" customFormat="1" ht="14.5">
      <c r="A299" s="465" t="s">
        <v>189</v>
      </c>
      <c r="B299" s="465">
        <f t="shared" ref="B299:BI299" si="103">+B285/B$288</f>
        <v>7.902298829055783E-2</v>
      </c>
      <c r="C299" s="465">
        <f t="shared" si="103"/>
        <v>8.7887618725615083E-2</v>
      </c>
      <c r="D299" s="465">
        <f t="shared" si="103"/>
        <v>9.2639044812013807E-2</v>
      </c>
      <c r="E299" s="465">
        <f t="shared" si="103"/>
        <v>9.6259075115414774E-2</v>
      </c>
      <c r="F299" s="465">
        <f t="shared" si="103"/>
        <v>9.8379617643696182E-2</v>
      </c>
      <c r="G299" s="465">
        <f t="shared" si="103"/>
        <v>9.9430901953696554E-2</v>
      </c>
      <c r="H299" s="465">
        <f t="shared" si="103"/>
        <v>0.10018120089211377</v>
      </c>
      <c r="I299" s="465">
        <f t="shared" si="103"/>
        <v>0.10056703446722863</v>
      </c>
      <c r="J299" s="465">
        <f t="shared" si="103"/>
        <v>0.10065739615106314</v>
      </c>
      <c r="K299" s="465">
        <f t="shared" si="103"/>
        <v>0.10054456311754406</v>
      </c>
      <c r="L299" s="465">
        <f t="shared" si="103"/>
        <v>0.10045029573617016</v>
      </c>
      <c r="M299" s="465">
        <f t="shared" si="103"/>
        <v>0.10008885668722646</v>
      </c>
      <c r="N299" s="465">
        <f t="shared" si="103"/>
        <v>0.10127250519096873</v>
      </c>
      <c r="O299" s="465">
        <f t="shared" si="103"/>
        <v>0.10188378760836815</v>
      </c>
      <c r="P299" s="465">
        <f t="shared" si="103"/>
        <v>0.10221330015248585</v>
      </c>
      <c r="Q299" s="465">
        <f t="shared" si="103"/>
        <v>0.10241173981314508</v>
      </c>
      <c r="R299" s="465">
        <f t="shared" si="103"/>
        <v>0.10256043896268754</v>
      </c>
      <c r="S299" s="465">
        <f t="shared" si="103"/>
        <v>0.10270466619023094</v>
      </c>
      <c r="T299" s="465">
        <f t="shared" si="103"/>
        <v>0.10287030348565078</v>
      </c>
      <c r="U299" s="465">
        <f t="shared" si="103"/>
        <v>0.10307254832610907</v>
      </c>
      <c r="V299" s="465">
        <f t="shared" si="103"/>
        <v>0.10332057460709942</v>
      </c>
      <c r="W299" s="465">
        <f t="shared" si="103"/>
        <v>0.10371201627360431</v>
      </c>
      <c r="X299" s="465">
        <f t="shared" si="103"/>
        <v>0.1043011631281637</v>
      </c>
      <c r="Y299" s="465">
        <f t="shared" si="103"/>
        <v>0.10497479774500984</v>
      </c>
      <c r="Z299" s="465">
        <f t="shared" si="103"/>
        <v>0.10572652872431657</v>
      </c>
      <c r="AA299" s="465">
        <f t="shared" si="103"/>
        <v>0.10655400014957864</v>
      </c>
      <c r="AB299" s="465">
        <f t="shared" si="103"/>
        <v>0.10745598460187381</v>
      </c>
      <c r="AC299" s="465">
        <f t="shared" si="103"/>
        <v>0.10841266008363315</v>
      </c>
      <c r="AD299" s="465">
        <f t="shared" si="103"/>
        <v>0.10939371903092419</v>
      </c>
      <c r="AE299" s="465">
        <f t="shared" si="103"/>
        <v>0.11039023582532503</v>
      </c>
      <c r="AF299" s="465">
        <f t="shared" si="103"/>
        <v>0.11140305620710748</v>
      </c>
      <c r="AG299" s="465">
        <f t="shared" si="103"/>
        <v>0.11242123058412208</v>
      </c>
      <c r="AH299" s="465">
        <f t="shared" si="103"/>
        <v>0.11343691207717312</v>
      </c>
      <c r="AI299" s="465">
        <f t="shared" si="103"/>
        <v>0.11446055306328919</v>
      </c>
      <c r="AJ299" s="465">
        <f t="shared" si="103"/>
        <v>0.11550178959958698</v>
      </c>
      <c r="AK299" s="465">
        <f t="shared" si="103"/>
        <v>0.11656691207677203</v>
      </c>
      <c r="AL299" s="465">
        <f t="shared" si="103"/>
        <v>0.11765999367656978</v>
      </c>
      <c r="AM299" s="465">
        <f t="shared" si="103"/>
        <v>0.11878369238946938</v>
      </c>
      <c r="AN299" s="465">
        <f t="shared" si="103"/>
        <v>0.11993976540422893</v>
      </c>
      <c r="AO299" s="465">
        <f t="shared" si="103"/>
        <v>0.12112939192049187</v>
      </c>
      <c r="AP299" s="465">
        <f t="shared" si="103"/>
        <v>0.12235337013252</v>
      </c>
      <c r="AQ299" s="465">
        <f t="shared" si="103"/>
        <v>0.12361223155645713</v>
      </c>
      <c r="AR299" s="465">
        <f t="shared" si="103"/>
        <v>0.12490630047759492</v>
      </c>
      <c r="AS299" s="465">
        <f t="shared" si="103"/>
        <v>0.12623571580069812</v>
      </c>
      <c r="AT299" s="465">
        <f t="shared" si="103"/>
        <v>0.12760042541576852</v>
      </c>
      <c r="AU299" s="465">
        <f t="shared" si="103"/>
        <v>0.12900015825501157</v>
      </c>
      <c r="AV299" s="465">
        <f t="shared" si="103"/>
        <v>0.13043437577082551</v>
      </c>
      <c r="AW299" s="465">
        <f t="shared" si="103"/>
        <v>0.13190220212782267</v>
      </c>
      <c r="AX299" s="465">
        <f t="shared" si="103"/>
        <v>0.13340233070105245</v>
      </c>
      <c r="AY299" s="465">
        <f t="shared" si="103"/>
        <v>0.13493290340561456</v>
      </c>
      <c r="AZ299" s="465">
        <f t="shared" si="103"/>
        <v>0.13649135898500062</v>
      </c>
      <c r="BA299" s="465">
        <f t="shared" si="103"/>
        <v>0.13807424677966904</v>
      </c>
      <c r="BB299" s="465">
        <f t="shared" si="103"/>
        <v>0.13967700379512721</v>
      </c>
      <c r="BC299" s="465">
        <f t="shared" si="103"/>
        <v>0.141293694992428</v>
      </c>
      <c r="BD299" s="465">
        <f t="shared" si="103"/>
        <v>0.14291671896738509</v>
      </c>
      <c r="BE299" s="465">
        <f t="shared" si="103"/>
        <v>0.14453648176350853</v>
      </c>
      <c r="BF299" s="465">
        <f t="shared" si="103"/>
        <v>0.14614103677619961</v>
      </c>
      <c r="BG299" s="465">
        <f t="shared" si="103"/>
        <v>0.14771567220400472</v>
      </c>
      <c r="BH299" s="465">
        <f t="shared" si="103"/>
        <v>0.14924239004792936</v>
      </c>
      <c r="BI299" s="465">
        <f t="shared" si="103"/>
        <v>0.15069915127457728</v>
      </c>
      <c r="DR299" s="543"/>
    </row>
    <row r="300" spans="1:122" s="465" customFormat="1" ht="14.5">
      <c r="A300" s="465" t="s">
        <v>190</v>
      </c>
      <c r="B300" s="465">
        <f t="shared" ref="B300:BI300" si="104">+B286/B$288</f>
        <v>7.0573484902618333E-2</v>
      </c>
      <c r="C300" s="465">
        <f t="shared" si="104"/>
        <v>6.2706758606412394E-2</v>
      </c>
      <c r="D300" s="465">
        <f t="shared" si="104"/>
        <v>5.8604927789227934E-2</v>
      </c>
      <c r="E300" s="465">
        <f t="shared" si="104"/>
        <v>5.4707827972591584E-2</v>
      </c>
      <c r="F300" s="465">
        <f t="shared" si="104"/>
        <v>5.0826162987533251E-2</v>
      </c>
      <c r="G300" s="465">
        <f t="shared" si="104"/>
        <v>4.7257287222395708E-2</v>
      </c>
      <c r="H300" s="465">
        <f t="shared" si="104"/>
        <v>4.3968497081643028E-2</v>
      </c>
      <c r="I300" s="465">
        <f t="shared" si="104"/>
        <v>4.0998319742309816E-2</v>
      </c>
      <c r="J300" s="465">
        <f t="shared" si="104"/>
        <v>3.8313325535358218E-2</v>
      </c>
      <c r="K300" s="465">
        <f t="shared" si="104"/>
        <v>3.5875593720765528E-2</v>
      </c>
      <c r="L300" s="465">
        <f t="shared" si="104"/>
        <v>3.4223242986691702E-2</v>
      </c>
      <c r="M300" s="465">
        <f t="shared" si="104"/>
        <v>3.3157005848173049E-2</v>
      </c>
      <c r="N300" s="465">
        <f t="shared" si="104"/>
        <v>3.2735326721527042E-2</v>
      </c>
      <c r="O300" s="465">
        <f t="shared" si="104"/>
        <v>3.2148163522319001E-2</v>
      </c>
      <c r="P300" s="465">
        <f t="shared" si="104"/>
        <v>3.1529742518437202E-2</v>
      </c>
      <c r="Q300" s="465">
        <f t="shared" si="104"/>
        <v>3.0942540897329205E-2</v>
      </c>
      <c r="R300" s="465">
        <f t="shared" si="104"/>
        <v>3.0413189690195415E-2</v>
      </c>
      <c r="S300" s="465">
        <f t="shared" si="104"/>
        <v>2.9950913552690823E-2</v>
      </c>
      <c r="T300" s="465">
        <f t="shared" si="104"/>
        <v>2.955660087803548E-2</v>
      </c>
      <c r="U300" s="465">
        <f t="shared" si="104"/>
        <v>2.9227332315292801E-2</v>
      </c>
      <c r="V300" s="465">
        <f t="shared" si="104"/>
        <v>2.8958641800300958E-2</v>
      </c>
      <c r="W300" s="465">
        <f t="shared" si="104"/>
        <v>2.8686573584649763E-2</v>
      </c>
      <c r="X300" s="465">
        <f t="shared" si="104"/>
        <v>2.8377009426815231E-2</v>
      </c>
      <c r="Y300" s="465">
        <f t="shared" si="104"/>
        <v>2.80555067597494E-2</v>
      </c>
      <c r="Z300" s="465">
        <f t="shared" si="104"/>
        <v>2.7747830544412076E-2</v>
      </c>
      <c r="AA300" s="465">
        <f t="shared" si="104"/>
        <v>2.7465516207026908E-2</v>
      </c>
      <c r="AB300" s="465">
        <f t="shared" si="104"/>
        <v>2.7212942309364514E-2</v>
      </c>
      <c r="AC300" s="465">
        <f t="shared" si="104"/>
        <v>2.698959930798104E-2</v>
      </c>
      <c r="AD300" s="465">
        <f t="shared" si="104"/>
        <v>2.6792428365309623E-2</v>
      </c>
      <c r="AE300" s="465">
        <f t="shared" si="104"/>
        <v>2.6620241262285658E-2</v>
      </c>
      <c r="AF300" s="465">
        <f t="shared" si="104"/>
        <v>2.6471846447353415E-2</v>
      </c>
      <c r="AG300" s="465">
        <f t="shared" si="104"/>
        <v>2.6342323474015016E-2</v>
      </c>
      <c r="AH300" s="465">
        <f t="shared" si="104"/>
        <v>2.6228401859737595E-2</v>
      </c>
      <c r="AI300" s="465">
        <f t="shared" si="104"/>
        <v>2.6131207302346769E-2</v>
      </c>
      <c r="AJ300" s="465">
        <f t="shared" si="104"/>
        <v>2.6050528524588404E-2</v>
      </c>
      <c r="AK300" s="465">
        <f t="shared" si="104"/>
        <v>2.5985585838284832E-2</v>
      </c>
      <c r="AL300" s="465">
        <f t="shared" si="104"/>
        <v>2.5935343640871366E-2</v>
      </c>
      <c r="AM300" s="465">
        <f t="shared" si="104"/>
        <v>2.5898683643824971E-2</v>
      </c>
      <c r="AN300" s="465">
        <f t="shared" si="104"/>
        <v>2.5874494299489788E-2</v>
      </c>
      <c r="AO300" s="465">
        <f t="shared" si="104"/>
        <v>2.5861713252212669E-2</v>
      </c>
      <c r="AP300" s="465">
        <f t="shared" si="104"/>
        <v>2.5859343785496668E-2</v>
      </c>
      <c r="AQ300" s="465">
        <f t="shared" si="104"/>
        <v>2.5866456957152919E-2</v>
      </c>
      <c r="AR300" s="465">
        <f t="shared" si="104"/>
        <v>2.5882185851315302E-2</v>
      </c>
      <c r="AS300" s="465">
        <f t="shared" si="104"/>
        <v>2.5905715379998903E-2</v>
      </c>
      <c r="AT300" s="465">
        <f t="shared" si="104"/>
        <v>2.5936269342082572E-2</v>
      </c>
      <c r="AU300" s="465">
        <f t="shared" si="104"/>
        <v>2.5973095435849806E-2</v>
      </c>
      <c r="AV300" s="465">
        <f t="shared" si="104"/>
        <v>2.601544831246096E-2</v>
      </c>
      <c r="AW300" s="465">
        <f t="shared" si="104"/>
        <v>2.6062570384614996E-2</v>
      </c>
      <c r="AX300" s="465">
        <f t="shared" si="104"/>
        <v>2.6113669884216682E-2</v>
      </c>
      <c r="AY300" s="465">
        <f t="shared" si="104"/>
        <v>2.6167895564124782E-2</v>
      </c>
      <c r="AZ300" s="465">
        <f t="shared" si="104"/>
        <v>2.6224307463551279E-2</v>
      </c>
      <c r="BA300" s="465">
        <f t="shared" si="104"/>
        <v>2.6281843322247395E-2</v>
      </c>
      <c r="BB300" s="465">
        <f t="shared" si="104"/>
        <v>2.6339280547643371E-2</v>
      </c>
      <c r="BC300" s="465">
        <f t="shared" si="104"/>
        <v>2.6395194081624673E-2</v>
      </c>
      <c r="BD300" s="465">
        <f t="shared" si="104"/>
        <v>2.6447910945351684E-2</v>
      </c>
      <c r="BE300" s="465">
        <f t="shared" si="104"/>
        <v>2.649546233037841E-2</v>
      </c>
      <c r="BF300" s="465">
        <f t="shared" si="104"/>
        <v>2.6535533210299802E-2</v>
      </c>
      <c r="BG300" s="465">
        <f t="shared" si="104"/>
        <v>2.6565406520677497E-2</v>
      </c>
      <c r="BH300" s="465">
        <f t="shared" si="104"/>
        <v>2.6581892552027201E-2</v>
      </c>
      <c r="BI300" s="465">
        <f t="shared" si="104"/>
        <v>2.6581222744737187E-2</v>
      </c>
      <c r="DR300" s="543"/>
    </row>
    <row r="301" spans="1:122" s="465" customFormat="1" ht="14.5">
      <c r="A301" s="465" t="s">
        <v>191</v>
      </c>
      <c r="B301" s="465">
        <f t="shared" ref="B301:BI301" si="105">+B287/B$288</f>
        <v>4.5404672400596056E-2</v>
      </c>
      <c r="C301" s="465">
        <f t="shared" si="105"/>
        <v>5.1339605342902085E-2</v>
      </c>
      <c r="D301" s="465">
        <f t="shared" si="105"/>
        <v>6.1581027213408385E-2</v>
      </c>
      <c r="E301" s="465">
        <f t="shared" si="105"/>
        <v>7.2029497397285813E-2</v>
      </c>
      <c r="F301" s="465">
        <f t="shared" si="105"/>
        <v>8.2235364659525162E-2</v>
      </c>
      <c r="G301" s="465">
        <f t="shared" si="105"/>
        <v>9.1186138159178504E-2</v>
      </c>
      <c r="H301" s="465">
        <f t="shared" si="105"/>
        <v>9.9098903363679741E-2</v>
      </c>
      <c r="I301" s="465">
        <f t="shared" si="105"/>
        <v>0.10662381133906512</v>
      </c>
      <c r="J301" s="465">
        <f t="shared" si="105"/>
        <v>0.11372313264456668</v>
      </c>
      <c r="K301" s="465">
        <f t="shared" si="105"/>
        <v>0.1203990257862879</v>
      </c>
      <c r="L301" s="465">
        <f t="shared" si="105"/>
        <v>0.12577318239981503</v>
      </c>
      <c r="M301" s="465">
        <f t="shared" si="105"/>
        <v>0.13090617639158186</v>
      </c>
      <c r="N301" s="465">
        <f t="shared" si="105"/>
        <v>0.1314237400436172</v>
      </c>
      <c r="O301" s="465">
        <f t="shared" si="105"/>
        <v>0.13337413903609563</v>
      </c>
      <c r="P301" s="465">
        <f t="shared" si="105"/>
        <v>0.13585842835662251</v>
      </c>
      <c r="Q301" s="465">
        <f t="shared" si="105"/>
        <v>0.13843304573843682</v>
      </c>
      <c r="R301" s="465">
        <f t="shared" si="105"/>
        <v>0.14087745876723434</v>
      </c>
      <c r="S301" s="465">
        <f t="shared" si="105"/>
        <v>0.14308317228552783</v>
      </c>
      <c r="T301" s="465">
        <f t="shared" si="105"/>
        <v>0.14499848629363349</v>
      </c>
      <c r="U301" s="465">
        <f t="shared" si="105"/>
        <v>0.14660032940756923</v>
      </c>
      <c r="V301" s="465">
        <f t="shared" si="105"/>
        <v>0.14787974221579872</v>
      </c>
      <c r="W301" s="465">
        <f t="shared" si="105"/>
        <v>0.14903618522273429</v>
      </c>
      <c r="X301" s="465">
        <f t="shared" si="105"/>
        <v>0.1501735834336905</v>
      </c>
      <c r="Y301" s="465">
        <f t="shared" si="105"/>
        <v>0.15106572197004361</v>
      </c>
      <c r="Z301" s="465">
        <f t="shared" si="105"/>
        <v>0.1516693917394773</v>
      </c>
      <c r="AA301" s="465">
        <f t="shared" si="105"/>
        <v>0.15195965450516011</v>
      </c>
      <c r="AB301" s="465">
        <f t="shared" si="105"/>
        <v>0.15192238786779808</v>
      </c>
      <c r="AC301" s="465">
        <f t="shared" si="105"/>
        <v>0.15152680807052149</v>
      </c>
      <c r="AD301" s="465">
        <f t="shared" si="105"/>
        <v>0.15087001765131017</v>
      </c>
      <c r="AE301" s="465">
        <f t="shared" si="105"/>
        <v>0.14994320037169151</v>
      </c>
      <c r="AF301" s="465">
        <f t="shared" si="105"/>
        <v>0.14875234682715635</v>
      </c>
      <c r="AG301" s="465">
        <f t="shared" si="105"/>
        <v>0.14732860506901124</v>
      </c>
      <c r="AH301" s="465">
        <f t="shared" si="105"/>
        <v>0.14569831705129915</v>
      </c>
      <c r="AI301" s="465">
        <f t="shared" si="105"/>
        <v>0.14386530183136362</v>
      </c>
      <c r="AJ301" s="465">
        <f t="shared" si="105"/>
        <v>0.14183576309659929</v>
      </c>
      <c r="AK301" s="465">
        <f t="shared" si="105"/>
        <v>0.13961771436043199</v>
      </c>
      <c r="AL301" s="465">
        <f t="shared" si="105"/>
        <v>0.13721938951187662</v>
      </c>
      <c r="AM301" s="465">
        <f t="shared" si="105"/>
        <v>0.13464854201404947</v>
      </c>
      <c r="AN301" s="465">
        <f t="shared" si="105"/>
        <v>0.13191221513582679</v>
      </c>
      <c r="AO301" s="465">
        <f t="shared" si="105"/>
        <v>0.12901675311522395</v>
      </c>
      <c r="AP301" s="465">
        <f t="shared" si="105"/>
        <v>0.12596793409492907</v>
      </c>
      <c r="AQ301" s="465">
        <f t="shared" si="105"/>
        <v>0.1227711647052704</v>
      </c>
      <c r="AR301" s="465">
        <f t="shared" si="105"/>
        <v>0.11943170891364328</v>
      </c>
      <c r="AS301" s="465">
        <f t="shared" si="105"/>
        <v>0.11595494279057483</v>
      </c>
      <c r="AT301" s="465">
        <f t="shared" si="105"/>
        <v>0.11234663865634086</v>
      </c>
      <c r="AU301" s="465">
        <f t="shared" si="105"/>
        <v>0.10861329006404503</v>
      </c>
      <c r="AV301" s="465">
        <f t="shared" si="105"/>
        <v>0.10476249496020711</v>
      </c>
      <c r="AW301" s="465">
        <f t="shared" si="105"/>
        <v>0.10080341885287558</v>
      </c>
      <c r="AX301" s="465">
        <f t="shared" si="105"/>
        <v>9.6747362923265995E-2</v>
      </c>
      <c r="AY301" s="465">
        <f t="shared" si="105"/>
        <v>9.2608463194702256E-2</v>
      </c>
      <c r="AZ301" s="465">
        <f t="shared" si="105"/>
        <v>8.8404545132832135E-2</v>
      </c>
      <c r="BA301" s="465">
        <f t="shared" si="105"/>
        <v>8.4158152200923514E-2</v>
      </c>
      <c r="BB301" s="465">
        <f t="shared" si="105"/>
        <v>7.9897756112167095E-2</v>
      </c>
      <c r="BC301" s="465">
        <f t="shared" si="105"/>
        <v>7.5659141553689913E-2</v>
      </c>
      <c r="BD301" s="465">
        <f t="shared" si="105"/>
        <v>7.1486943469564621E-2</v>
      </c>
      <c r="BE301" s="465">
        <f t="shared" si="105"/>
        <v>6.7436312090620606E-2</v>
      </c>
      <c r="BF301" s="465">
        <f t="shared" si="105"/>
        <v>6.3574712571745823E-2</v>
      </c>
      <c r="BG301" s="465">
        <f t="shared" si="105"/>
        <v>5.9983970202372471E-2</v>
      </c>
      <c r="BH301" s="465">
        <f t="shared" si="105"/>
        <v>5.6762901919412898E-2</v>
      </c>
      <c r="BI301" s="465">
        <f t="shared" si="105"/>
        <v>5.4031290462396193E-2</v>
      </c>
      <c r="DR301" s="543"/>
    </row>
    <row r="302" spans="1:122" s="465" customFormat="1" ht="14.5">
      <c r="B302" s="465">
        <f t="shared" ref="B302:I302" si="106">SUM(B290:B301)</f>
        <v>1.0000000000000004</v>
      </c>
      <c r="C302" s="465">
        <f t="shared" si="106"/>
        <v>1.0000000000000002</v>
      </c>
      <c r="D302" s="465">
        <f t="shared" si="106"/>
        <v>0.99999999999999989</v>
      </c>
      <c r="E302" s="465">
        <f t="shared" si="106"/>
        <v>0.99999999999999978</v>
      </c>
      <c r="F302" s="465">
        <f t="shared" si="106"/>
        <v>1</v>
      </c>
      <c r="G302" s="465">
        <f t="shared" si="106"/>
        <v>1</v>
      </c>
      <c r="H302" s="465">
        <f t="shared" si="106"/>
        <v>1</v>
      </c>
      <c r="I302" s="465">
        <f t="shared" si="106"/>
        <v>1</v>
      </c>
      <c r="DR302" s="543"/>
    </row>
    <row r="303" spans="1:122" s="467" customFormat="1" ht="14.5">
      <c r="DR303" s="544"/>
    </row>
    <row r="304" spans="1:122" s="465" customFormat="1" ht="14.5">
      <c r="A304" s="465" t="s">
        <v>476</v>
      </c>
      <c r="B304" s="465">
        <f>+SUMPRODUCT(B248:B259*B290:B301)</f>
        <v>1.0000000000000004</v>
      </c>
      <c r="C304" s="465">
        <f t="shared" ref="C304:BI304" si="107">+SUMPRODUCT(C248:C259*C290:C301)</f>
        <v>1.4930982386959348</v>
      </c>
      <c r="D304" s="465">
        <f t="shared" si="107"/>
        <v>1.7845631410557343</v>
      </c>
      <c r="E304" s="465">
        <f t="shared" si="107"/>
        <v>2.1329905328962124</v>
      </c>
      <c r="F304" s="465">
        <f t="shared" si="107"/>
        <v>2.5482732906242158</v>
      </c>
      <c r="G304" s="465">
        <f t="shared" si="107"/>
        <v>3.0141593019586872</v>
      </c>
      <c r="H304" s="465">
        <f t="shared" si="107"/>
        <v>3.5355861774960391</v>
      </c>
      <c r="I304" s="465">
        <f t="shared" si="107"/>
        <v>4.110638550301716</v>
      </c>
      <c r="J304" s="465">
        <f t="shared" si="107"/>
        <v>4.7340516798266474</v>
      </c>
      <c r="K304" s="465">
        <f t="shared" si="107"/>
        <v>5.3894312047742226</v>
      </c>
      <c r="L304" s="465">
        <f t="shared" si="107"/>
        <v>6.0271129137626618</v>
      </c>
      <c r="M304" s="465">
        <f t="shared" si="107"/>
        <v>6.9060347813727816</v>
      </c>
      <c r="N304" s="465">
        <f t="shared" si="107"/>
        <v>7.3775953691734442</v>
      </c>
      <c r="O304" s="465">
        <f t="shared" si="107"/>
        <v>7.9324802882932275</v>
      </c>
      <c r="P304" s="465">
        <f t="shared" si="107"/>
        <v>8.5184979791741036</v>
      </c>
      <c r="Q304" s="465">
        <f t="shared" si="107"/>
        <v>9.1039927610702591</v>
      </c>
      <c r="R304" s="465">
        <f t="shared" si="107"/>
        <v>9.6684776740004832</v>
      </c>
      <c r="S304" s="465">
        <f t="shared" si="107"/>
        <v>10.198292350253972</v>
      </c>
      <c r="T304" s="465">
        <f t="shared" si="107"/>
        <v>10.684288549844805</v>
      </c>
      <c r="U304" s="465">
        <f t="shared" si="107"/>
        <v>11.120476897783416</v>
      </c>
      <c r="V304" s="465">
        <f t="shared" si="107"/>
        <v>11.461699070861497</v>
      </c>
      <c r="W304" s="465">
        <f t="shared" si="107"/>
        <v>11.732818000842606</v>
      </c>
      <c r="X304" s="465">
        <f t="shared" si="107"/>
        <v>11.981292683758726</v>
      </c>
      <c r="Y304" s="465">
        <f t="shared" si="107"/>
        <v>12.210140517232389</v>
      </c>
      <c r="Z304" s="465">
        <f t="shared" si="107"/>
        <v>12.404803886391399</v>
      </c>
      <c r="AA304" s="465">
        <f t="shared" si="107"/>
        <v>12.55900992099436</v>
      </c>
      <c r="AB304" s="465">
        <f t="shared" si="107"/>
        <v>12.674161741197707</v>
      </c>
      <c r="AC304" s="465">
        <f t="shared" si="107"/>
        <v>12.770164300552214</v>
      </c>
      <c r="AD304" s="465">
        <f t="shared" si="107"/>
        <v>12.843930928436903</v>
      </c>
      <c r="AE304" s="465">
        <f t="shared" si="107"/>
        <v>12.895745146526153</v>
      </c>
      <c r="AF304" s="465">
        <f t="shared" si="107"/>
        <v>12.927323116329065</v>
      </c>
      <c r="AG304" s="465">
        <f t="shared" si="107"/>
        <v>12.940221995508747</v>
      </c>
      <c r="AH304" s="465">
        <f t="shared" si="107"/>
        <v>12.934742029099812</v>
      </c>
      <c r="AI304" s="465">
        <f t="shared" si="107"/>
        <v>12.911699498640516</v>
      </c>
      <c r="AJ304" s="465">
        <f t="shared" si="107"/>
        <v>12.872513190773246</v>
      </c>
      <c r="AK304" s="465">
        <f t="shared" si="107"/>
        <v>12.818825598294431</v>
      </c>
      <c r="AL304" s="465">
        <f t="shared" si="107"/>
        <v>12.752411180582289</v>
      </c>
      <c r="AM304" s="465">
        <f t="shared" si="107"/>
        <v>12.675101168855969</v>
      </c>
      <c r="AN304" s="465">
        <f t="shared" si="107"/>
        <v>12.588724716365862</v>
      </c>
      <c r="AO304" s="465">
        <f t="shared" si="107"/>
        <v>12.495066298268121</v>
      </c>
      <c r="AP304" s="465">
        <f t="shared" si="107"/>
        <v>12.395836541090164</v>
      </c>
      <c r="AQ304" s="465">
        <f t="shared" si="107"/>
        <v>12.292653108829091</v>
      </c>
      <c r="AR304" s="465">
        <f t="shared" si="107"/>
        <v>12.187028638781458</v>
      </c>
      <c r="AS304" s="465">
        <f t="shared" si="107"/>
        <v>12.080363320679272</v>
      </c>
      <c r="AT304" s="465">
        <f t="shared" si="107"/>
        <v>11.97394026623223</v>
      </c>
      <c r="AU304" s="465">
        <f t="shared" si="107"/>
        <v>11.868922232458369</v>
      </c>
      <c r="AV304" s="465">
        <f t="shared" si="107"/>
        <v>11.766348534439548</v>
      </c>
      <c r="AW304" s="465">
        <f t="shared" si="107"/>
        <v>11.667131140364798</v>
      </c>
      <c r="AX304" s="465">
        <f t="shared" si="107"/>
        <v>11.572049031147818</v>
      </c>
      <c r="AY304" s="465">
        <f t="shared" si="107"/>
        <v>11.481739991047187</v>
      </c>
      <c r="AZ304" s="465">
        <f t="shared" si="107"/>
        <v>11.396689154370904</v>
      </c>
      <c r="BA304" s="465">
        <f t="shared" si="107"/>
        <v>11.317213963616023</v>
      </c>
      <c r="BB304" s="465">
        <f t="shared" si="107"/>
        <v>11.243445801068118</v>
      </c>
      <c r="BC304" s="465">
        <f t="shared" si="107"/>
        <v>11.175309524574462</v>
      </c>
      <c r="BD304" s="465">
        <f t="shared" si="107"/>
        <v>11.112503486870896</v>
      </c>
      <c r="BE304" s="465">
        <f t="shared" si="107"/>
        <v>11.054484236757689</v>
      </c>
      <c r="BF304" s="465">
        <f t="shared" si="107"/>
        <v>11.000461723922205</v>
      </c>
      <c r="BG304" s="465">
        <f t="shared" si="107"/>
        <v>10.949412140450304</v>
      </c>
      <c r="BH304" s="465">
        <f t="shared" si="107"/>
        <v>10.900116582555242</v>
      </c>
      <c r="BI304" s="465">
        <f t="shared" si="107"/>
        <v>10.916925899412245</v>
      </c>
      <c r="DR304" s="543"/>
    </row>
    <row r="305" spans="1:122" s="465" customFormat="1" ht="14.5">
      <c r="A305" s="465" t="s">
        <v>477</v>
      </c>
      <c r="B305" s="465">
        <f>1/SUMPRODUCT(B290:B301*B262:B273)</f>
        <v>0.99999999999999956</v>
      </c>
      <c r="C305" s="465">
        <f>1/SUMPRODUCT(C290:C301*C262:C273)</f>
        <v>1.2663539072847811</v>
      </c>
      <c r="D305" s="465">
        <f>1/SUMPRODUCT(D290:D301*D262:D273)</f>
        <v>1.4213474459850293</v>
      </c>
      <c r="E305" s="465">
        <f t="shared" ref="E305:BI305" si="108">1/SUMPRODUCT(E290:E301*E262:E273)</f>
        <v>1.5843150590919077</v>
      </c>
      <c r="F305" s="465">
        <f t="shared" si="108"/>
        <v>1.7498069281235114</v>
      </c>
      <c r="G305" s="465">
        <f t="shared" si="108"/>
        <v>1.9132189562161201</v>
      </c>
      <c r="H305" s="465">
        <f t="shared" si="108"/>
        <v>2.0757966714125886</v>
      </c>
      <c r="I305" s="465">
        <f t="shared" si="108"/>
        <v>2.2374371266987385</v>
      </c>
      <c r="J305" s="465">
        <f t="shared" si="108"/>
        <v>2.3969071581599266</v>
      </c>
      <c r="K305" s="465">
        <f t="shared" si="108"/>
        <v>2.5432774806400849</v>
      </c>
      <c r="L305" s="465">
        <f t="shared" si="108"/>
        <v>2.6697530317307692</v>
      </c>
      <c r="M305" s="465">
        <f t="shared" si="108"/>
        <v>2.8245284142798566</v>
      </c>
      <c r="N305" s="465">
        <f t="shared" si="108"/>
        <v>2.8823534899928673</v>
      </c>
      <c r="O305" s="465">
        <f t="shared" si="108"/>
        <v>2.9590253350412228</v>
      </c>
      <c r="P305" s="465">
        <f t="shared" si="108"/>
        <v>3.0403150398348613</v>
      </c>
      <c r="Q305" s="465">
        <f t="shared" si="108"/>
        <v>3.1188689546551283</v>
      </c>
      <c r="R305" s="465">
        <f t="shared" si="108"/>
        <v>3.190811424611963</v>
      </c>
      <c r="S305" s="465">
        <f t="shared" si="108"/>
        <v>3.2541577656916845</v>
      </c>
      <c r="T305" s="465">
        <f t="shared" si="108"/>
        <v>3.3080035966558934</v>
      </c>
      <c r="U305" s="465">
        <f t="shared" si="108"/>
        <v>3.3520796075501451</v>
      </c>
      <c r="V305" s="465">
        <f t="shared" si="108"/>
        <v>3.3826141292873575</v>
      </c>
      <c r="W305" s="465">
        <f t="shared" si="108"/>
        <v>3.4073019365746005</v>
      </c>
      <c r="X305" s="465">
        <f t="shared" si="108"/>
        <v>3.4343298805396816</v>
      </c>
      <c r="Y305" s="465">
        <f t="shared" si="108"/>
        <v>3.4608579869903568</v>
      </c>
      <c r="Z305" s="465">
        <f t="shared" si="108"/>
        <v>3.4838446584699772</v>
      </c>
      <c r="AA305" s="465">
        <f t="shared" si="108"/>
        <v>3.5019049802061328</v>
      </c>
      <c r="AB305" s="465">
        <f t="shared" si="108"/>
        <v>3.5144274227334051</v>
      </c>
      <c r="AC305" s="465">
        <f t="shared" si="108"/>
        <v>3.5236605490368227</v>
      </c>
      <c r="AD305" s="465">
        <f t="shared" si="108"/>
        <v>3.5296049114039358</v>
      </c>
      <c r="AE305" s="465">
        <f t="shared" si="108"/>
        <v>3.5323132750107709</v>
      </c>
      <c r="AF305" s="465">
        <f t="shared" si="108"/>
        <v>3.5323855279663938</v>
      </c>
      <c r="AG305" s="465">
        <f t="shared" si="108"/>
        <v>3.5298149422867664</v>
      </c>
      <c r="AH305" s="465">
        <f t="shared" si="108"/>
        <v>3.5241997478310996</v>
      </c>
      <c r="AI305" s="465">
        <f t="shared" si="108"/>
        <v>3.5158176721376222</v>
      </c>
      <c r="AJ305" s="465">
        <f t="shared" si="108"/>
        <v>3.5048730631507516</v>
      </c>
      <c r="AK305" s="465">
        <f t="shared" si="108"/>
        <v>3.4915481286366066</v>
      </c>
      <c r="AL305" s="465">
        <f t="shared" si="108"/>
        <v>3.476017010083853</v>
      </c>
      <c r="AM305" s="465">
        <f t="shared" si="108"/>
        <v>3.4584486641016179</v>
      </c>
      <c r="AN305" s="465">
        <f t="shared" si="108"/>
        <v>3.4390062229044065</v>
      </c>
      <c r="AO305" s="465">
        <f t="shared" si="108"/>
        <v>3.4178456153057217</v>
      </c>
      <c r="AP305" s="465">
        <f t="shared" si="108"/>
        <v>3.3951144726692335</v>
      </c>
      <c r="AQ305" s="465">
        <f t="shared" si="108"/>
        <v>3.3709516107765851</v>
      </c>
      <c r="AR305" s="465">
        <f t="shared" si="108"/>
        <v>3.3454871015839442</v>
      </c>
      <c r="AS305" s="465">
        <f t="shared" si="108"/>
        <v>3.318842875405736</v>
      </c>
      <c r="AT305" s="465">
        <f t="shared" si="108"/>
        <v>3.2911338069520468</v>
      </c>
      <c r="AU305" s="465">
        <f t="shared" si="108"/>
        <v>3.2624692863867399</v>
      </c>
      <c r="AV305" s="465">
        <f t="shared" si="108"/>
        <v>3.2329553392007044</v>
      </c>
      <c r="AW305" s="465">
        <f t="shared" si="108"/>
        <v>3.2026974308579383</v>
      </c>
      <c r="AX305" s="465">
        <f t="shared" si="108"/>
        <v>3.1718041747536012</v>
      </c>
      <c r="AY305" s="465">
        <f t="shared" si="108"/>
        <v>3.1403922575706331</v>
      </c>
      <c r="AZ305" s="465">
        <f t="shared" si="108"/>
        <v>3.1085930051271218</v>
      </c>
      <c r="BA305" s="465">
        <f t="shared" si="108"/>
        <v>3.076561127560407</v>
      </c>
      <c r="BB305" s="465">
        <f t="shared" si="108"/>
        <v>3.0444862821454475</v>
      </c>
      <c r="BC305" s="465">
        <f t="shared" si="108"/>
        <v>3.0126081198976653</v>
      </c>
      <c r="BD305" s="465">
        <f t="shared" si="108"/>
        <v>2.9812353262773086</v>
      </c>
      <c r="BE305" s="465">
        <f t="shared" si="108"/>
        <v>2.9507686284139676</v>
      </c>
      <c r="BF305" s="465">
        <f t="shared" si="108"/>
        <v>2.9217265217280399</v>
      </c>
      <c r="BG305" s="465">
        <f t="shared" si="108"/>
        <v>2.8947702185766424</v>
      </c>
      <c r="BH305" s="465">
        <f t="shared" si="108"/>
        <v>2.8707208595631353</v>
      </c>
      <c r="BI305" s="465">
        <f t="shared" si="108"/>
        <v>2.8690913869004957</v>
      </c>
      <c r="DR305" s="543"/>
    </row>
    <row r="306" spans="1:122" s="465" customFormat="1" ht="14.5">
      <c r="A306" s="465" t="s">
        <v>478</v>
      </c>
      <c r="B306" s="465">
        <f>+(B304*B305)^0.5</f>
        <v>1</v>
      </c>
      <c r="C306" s="465">
        <f t="shared" ref="C306:BI306" si="109">+(C304*C305)^0.5</f>
        <v>1.3750602854175602</v>
      </c>
      <c r="D306" s="465">
        <f t="shared" si="109"/>
        <v>1.5926343782358177</v>
      </c>
      <c r="E306" s="465">
        <f t="shared" si="109"/>
        <v>1.8382951401143242</v>
      </c>
      <c r="F306" s="465">
        <f t="shared" si="109"/>
        <v>2.1116311843421784</v>
      </c>
      <c r="G306" s="465">
        <f t="shared" si="109"/>
        <v>2.4014051539801669</v>
      </c>
      <c r="H306" s="465">
        <f t="shared" si="109"/>
        <v>2.7090880418950278</v>
      </c>
      <c r="I306" s="465">
        <f t="shared" si="109"/>
        <v>3.0327042893899399</v>
      </c>
      <c r="J306" s="465">
        <f t="shared" si="109"/>
        <v>3.3685430616923271</v>
      </c>
      <c r="K306" s="465">
        <f t="shared" si="109"/>
        <v>3.7022721424229799</v>
      </c>
      <c r="L306" s="465">
        <f t="shared" si="109"/>
        <v>4.0113467780910605</v>
      </c>
      <c r="M306" s="465">
        <f t="shared" si="109"/>
        <v>4.4165927444119637</v>
      </c>
      <c r="N306" s="465">
        <f t="shared" si="109"/>
        <v>4.6113813288528087</v>
      </c>
      <c r="O306" s="465">
        <f t="shared" si="109"/>
        <v>4.8448333452013355</v>
      </c>
      <c r="P306" s="465">
        <f t="shared" si="109"/>
        <v>5.0890979085576546</v>
      </c>
      <c r="Q306" s="465">
        <f t="shared" si="109"/>
        <v>5.32861711759318</v>
      </c>
      <c r="R306" s="465">
        <f t="shared" si="109"/>
        <v>5.5543036485959645</v>
      </c>
      <c r="S306" s="465">
        <f t="shared" si="109"/>
        <v>5.7608030905745311</v>
      </c>
      <c r="T306" s="465">
        <f t="shared" si="109"/>
        <v>5.9450538223464378</v>
      </c>
      <c r="U306" s="465">
        <f t="shared" si="109"/>
        <v>6.1054667172372898</v>
      </c>
      <c r="V306" s="465">
        <f t="shared" si="109"/>
        <v>6.2265966002894295</v>
      </c>
      <c r="W306" s="465">
        <f t="shared" si="109"/>
        <v>6.3227567955559021</v>
      </c>
      <c r="X306" s="465">
        <f t="shared" si="109"/>
        <v>6.4146481954448653</v>
      </c>
      <c r="Y306" s="465">
        <f t="shared" si="109"/>
        <v>6.5005816917671515</v>
      </c>
      <c r="Z306" s="465">
        <f t="shared" si="109"/>
        <v>6.5739189041980346</v>
      </c>
      <c r="AA306" s="465">
        <f t="shared" si="109"/>
        <v>6.6317764881506962</v>
      </c>
      <c r="AB306" s="465">
        <f t="shared" si="109"/>
        <v>6.6740109067504365</v>
      </c>
      <c r="AC306" s="465">
        <f t="shared" si="109"/>
        <v>6.7080342985538053</v>
      </c>
      <c r="AD306" s="465">
        <f t="shared" si="109"/>
        <v>6.7330529246949933</v>
      </c>
      <c r="AE306" s="465">
        <f t="shared" si="109"/>
        <v>6.7492082329877814</v>
      </c>
      <c r="AF306" s="465">
        <f t="shared" si="109"/>
        <v>6.7575357262441615</v>
      </c>
      <c r="AG306" s="465">
        <f t="shared" si="109"/>
        <v>6.7584457500415471</v>
      </c>
      <c r="AH306" s="465">
        <f t="shared" si="109"/>
        <v>6.7516379195876528</v>
      </c>
      <c r="AI306" s="465">
        <f t="shared" si="109"/>
        <v>6.7375946208309978</v>
      </c>
      <c r="AJ306" s="465">
        <f t="shared" si="109"/>
        <v>6.7168835584215598</v>
      </c>
      <c r="AK306" s="465">
        <f t="shared" si="109"/>
        <v>6.6901081104152533</v>
      </c>
      <c r="AL306" s="465">
        <f t="shared" si="109"/>
        <v>6.6578974296160158</v>
      </c>
      <c r="AM306" s="465">
        <f t="shared" si="109"/>
        <v>6.6208901746504436</v>
      </c>
      <c r="AN306" s="465">
        <f t="shared" si="109"/>
        <v>6.5797190394433036</v>
      </c>
      <c r="AO306" s="465">
        <f t="shared" si="109"/>
        <v>6.5349986656838723</v>
      </c>
      <c r="AP306" s="465">
        <f t="shared" si="109"/>
        <v>6.487317168252015</v>
      </c>
      <c r="AQ306" s="465">
        <f t="shared" si="109"/>
        <v>6.4372306777002501</v>
      </c>
      <c r="AR306" s="465">
        <f t="shared" si="109"/>
        <v>6.3852601448709594</v>
      </c>
      <c r="AS306" s="465">
        <f t="shared" si="109"/>
        <v>6.3318897447088558</v>
      </c>
      <c r="AT306" s="465">
        <f t="shared" si="109"/>
        <v>6.277566376600193</v>
      </c>
      <c r="AU306" s="465">
        <f t="shared" si="109"/>
        <v>6.2226999161062047</v>
      </c>
      <c r="AV306" s="465">
        <f t="shared" si="109"/>
        <v>6.1676640081405791</v>
      </c>
      <c r="AW306" s="465">
        <f t="shared" si="109"/>
        <v>6.1127973080030218</v>
      </c>
      <c r="AX306" s="465">
        <f t="shared" si="109"/>
        <v>6.0584051884508368</v>
      </c>
      <c r="AY306" s="465">
        <f t="shared" si="109"/>
        <v>6.004762057844065</v>
      </c>
      <c r="AZ306" s="465">
        <f t="shared" si="109"/>
        <v>5.9521145979295058</v>
      </c>
      <c r="BA306" s="465">
        <f t="shared" si="109"/>
        <v>5.9006864475876784</v>
      </c>
      <c r="BB306" s="465">
        <f t="shared" si="109"/>
        <v>5.8506851312814394</v>
      </c>
      <c r="BC306" s="465">
        <f t="shared" si="109"/>
        <v>5.8023123163186199</v>
      </c>
      <c r="BD306" s="465">
        <f t="shared" si="109"/>
        <v>5.755778657874127</v>
      </c>
      <c r="BE306" s="465">
        <f t="shared" si="109"/>
        <v>5.7113243025695288</v>
      </c>
      <c r="BF306" s="465">
        <f t="shared" si="109"/>
        <v>5.669245167571928</v>
      </c>
      <c r="BG306" s="465">
        <f t="shared" si="109"/>
        <v>5.6299229279890746</v>
      </c>
      <c r="BH306" s="465">
        <f t="shared" si="109"/>
        <v>5.5938530589577846</v>
      </c>
      <c r="BI306" s="465">
        <f t="shared" si="109"/>
        <v>5.5965755663114765</v>
      </c>
      <c r="DR306" s="543"/>
    </row>
    <row r="307" spans="1:122" s="465" customFormat="1" ht="14.5">
      <c r="A307" s="465" t="s">
        <v>479</v>
      </c>
      <c r="DR307" s="543"/>
    </row>
    <row r="308" spans="1:122" s="465" customFormat="1" ht="14.5">
      <c r="A308" s="465" t="s">
        <v>476</v>
      </c>
      <c r="B308" s="465">
        <f>1/B304</f>
        <v>0.99999999999999956</v>
      </c>
      <c r="C308" s="465">
        <f>1/C304</f>
        <v>0.6697482952450573</v>
      </c>
      <c r="D308" s="465">
        <f t="shared" ref="D308:BI308" si="110">1/D304</f>
        <v>0.56036123182977282</v>
      </c>
      <c r="E308" s="465">
        <f t="shared" si="110"/>
        <v>0.46882533446699465</v>
      </c>
      <c r="F308" s="465">
        <f t="shared" si="110"/>
        <v>0.39242258814204484</v>
      </c>
      <c r="G308" s="465">
        <f t="shared" si="110"/>
        <v>0.33176746807979635</v>
      </c>
      <c r="H308" s="465">
        <f t="shared" si="110"/>
        <v>0.28283853081137922</v>
      </c>
      <c r="I308" s="465">
        <f t="shared" si="110"/>
        <v>0.24327120659309762</v>
      </c>
      <c r="J308" s="465">
        <f t="shared" si="110"/>
        <v>0.21123554782076612</v>
      </c>
      <c r="K308" s="465">
        <f t="shared" si="110"/>
        <v>0.1855483374783875</v>
      </c>
      <c r="L308" s="465">
        <f t="shared" si="110"/>
        <v>0.16591691815106724</v>
      </c>
      <c r="M308" s="465">
        <f t="shared" si="110"/>
        <v>0.14480089250306671</v>
      </c>
      <c r="N308" s="465">
        <f t="shared" si="110"/>
        <v>0.1355455199099698</v>
      </c>
      <c r="O308" s="465">
        <f t="shared" si="110"/>
        <v>0.12606397540953265</v>
      </c>
      <c r="P308" s="465">
        <f t="shared" si="110"/>
        <v>0.11739158739542875</v>
      </c>
      <c r="Q308" s="465">
        <f t="shared" si="110"/>
        <v>0.10984191510741499</v>
      </c>
      <c r="R308" s="465">
        <f t="shared" si="110"/>
        <v>0.10342889891436595</v>
      </c>
      <c r="S308" s="465">
        <f t="shared" si="110"/>
        <v>9.8055631830862022E-2</v>
      </c>
      <c r="T308" s="465">
        <f t="shared" si="110"/>
        <v>9.3595375614834511E-2</v>
      </c>
      <c r="U308" s="465">
        <f t="shared" si="110"/>
        <v>8.9924201020490813E-2</v>
      </c>
      <c r="V308" s="465">
        <f t="shared" si="110"/>
        <v>8.7247099563296848E-2</v>
      </c>
      <c r="W308" s="465">
        <f t="shared" si="110"/>
        <v>8.5231016106120785E-2</v>
      </c>
      <c r="X308" s="465">
        <f t="shared" si="110"/>
        <v>8.3463448093172174E-2</v>
      </c>
      <c r="Y308" s="465">
        <f t="shared" si="110"/>
        <v>8.1899139374250612E-2</v>
      </c>
      <c r="Z308" s="465">
        <f t="shared" si="110"/>
        <v>8.0613930631909692E-2</v>
      </c>
      <c r="AA308" s="465">
        <f t="shared" si="110"/>
        <v>7.9624111000051262E-2</v>
      </c>
      <c r="AB308" s="465">
        <f t="shared" si="110"/>
        <v>7.8900681592966648E-2</v>
      </c>
      <c r="AC308" s="465">
        <f t="shared" si="110"/>
        <v>7.8307528115104788E-2</v>
      </c>
      <c r="AD308" s="465">
        <f t="shared" si="110"/>
        <v>7.78577840048926E-2</v>
      </c>
      <c r="AE308" s="465">
        <f t="shared" si="110"/>
        <v>7.7544956777420446E-2</v>
      </c>
      <c r="AF308" s="465">
        <f t="shared" si="110"/>
        <v>7.7355535326324165E-2</v>
      </c>
      <c r="AG308" s="465">
        <f t="shared" si="110"/>
        <v>7.7278426934798874E-2</v>
      </c>
      <c r="AH308" s="465">
        <f t="shared" si="110"/>
        <v>7.731116691390208E-2</v>
      </c>
      <c r="AI308" s="465">
        <f t="shared" si="110"/>
        <v>7.7449138287743677E-2</v>
      </c>
      <c r="AJ308" s="465">
        <f t="shared" si="110"/>
        <v>7.7684907770518313E-2</v>
      </c>
      <c r="AK308" s="465">
        <f t="shared" si="110"/>
        <v>7.8010266411070589E-2</v>
      </c>
      <c r="AL308" s="465">
        <f t="shared" si="110"/>
        <v>7.8416543023853383E-2</v>
      </c>
      <c r="AM308" s="465">
        <f t="shared" si="110"/>
        <v>7.8894833790920993E-2</v>
      </c>
      <c r="AN308" s="465">
        <f t="shared" si="110"/>
        <v>7.9436163911024177E-2</v>
      </c>
      <c r="AO308" s="465">
        <f t="shared" si="110"/>
        <v>8.0031588158808328E-2</v>
      </c>
      <c r="AP308" s="465">
        <f t="shared" si="110"/>
        <v>8.0672248031438951E-2</v>
      </c>
      <c r="AQ308" s="465">
        <f t="shared" si="110"/>
        <v>8.1349403676067189E-2</v>
      </c>
      <c r="AR308" s="465">
        <f t="shared" si="110"/>
        <v>8.2054455572362295E-2</v>
      </c>
      <c r="AS308" s="465">
        <f t="shared" si="110"/>
        <v>8.2778967275610932E-2</v>
      </c>
      <c r="AT308" s="465">
        <f t="shared" si="110"/>
        <v>8.3514697565354082E-2</v>
      </c>
      <c r="AU308" s="465">
        <f t="shared" si="110"/>
        <v>8.425364834435127E-2</v>
      </c>
      <c r="AV308" s="465">
        <f t="shared" si="110"/>
        <v>8.4988133495540019E-2</v>
      </c>
      <c r="AW308" s="465">
        <f t="shared" si="110"/>
        <v>8.571087339031426E-2</v>
      </c>
      <c r="AX308" s="465">
        <f t="shared" si="110"/>
        <v>8.6415119509808291E-2</v>
      </c>
      <c r="AY308" s="465">
        <f t="shared" si="110"/>
        <v>8.7094813223408965E-2</v>
      </c>
      <c r="AZ308" s="465">
        <f t="shared" si="110"/>
        <v>8.7744781528631591E-2</v>
      </c>
      <c r="BA308" s="465">
        <f t="shared" si="110"/>
        <v>8.836096968873465E-2</v>
      </c>
      <c r="BB308" s="465">
        <f t="shared" si="110"/>
        <v>8.8940705340083623E-2</v>
      </c>
      <c r="BC308" s="465">
        <f t="shared" si="110"/>
        <v>8.9482980118000655E-2</v>
      </c>
      <c r="BD308" s="465">
        <f t="shared" si="110"/>
        <v>8.998872316948843E-2</v>
      </c>
      <c r="BE308" s="465">
        <f t="shared" si="110"/>
        <v>9.04610272702603E-2</v>
      </c>
      <c r="BF308" s="465">
        <f t="shared" si="110"/>
        <v>9.0905275169072708E-2</v>
      </c>
      <c r="BG308" s="465">
        <f t="shared" si="110"/>
        <v>9.1329103989584062E-2</v>
      </c>
      <c r="BH308" s="465">
        <f t="shared" si="110"/>
        <v>9.1742138024506953E-2</v>
      </c>
      <c r="BI308" s="465">
        <f t="shared" si="110"/>
        <v>9.1600878233847757E-2</v>
      </c>
      <c r="DR308" s="543"/>
    </row>
    <row r="309" spans="1:122" s="465" customFormat="1" ht="14.5">
      <c r="A309" s="465" t="s">
        <v>477</v>
      </c>
      <c r="B309" s="465">
        <f>1/B305</f>
        <v>1.0000000000000004</v>
      </c>
      <c r="C309" s="465">
        <f>1/C305</f>
        <v>0.7896686654871411</v>
      </c>
      <c r="D309" s="465">
        <f t="shared" ref="D309:BI309" si="111">1/D305</f>
        <v>0.70355774221480027</v>
      </c>
      <c r="E309" s="465">
        <f t="shared" si="111"/>
        <v>0.63118758750748516</v>
      </c>
      <c r="F309" s="465">
        <f t="shared" si="111"/>
        <v>0.57149162226280448</v>
      </c>
      <c r="G309" s="465">
        <f t="shared" si="111"/>
        <v>0.52267932886142621</v>
      </c>
      <c r="H309" s="465">
        <f t="shared" si="111"/>
        <v>0.48174275148032475</v>
      </c>
      <c r="I309" s="465">
        <f t="shared" si="111"/>
        <v>0.4469399332241642</v>
      </c>
      <c r="J309" s="465">
        <f t="shared" si="111"/>
        <v>0.41720431122901169</v>
      </c>
      <c r="K309" s="465">
        <f t="shared" si="111"/>
        <v>0.39319343155129216</v>
      </c>
      <c r="L309" s="465">
        <f t="shared" si="111"/>
        <v>0.37456648166130629</v>
      </c>
      <c r="M309" s="465">
        <f t="shared" si="111"/>
        <v>0.35404140207772017</v>
      </c>
      <c r="N309" s="465">
        <f t="shared" si="111"/>
        <v>0.34693870945110017</v>
      </c>
      <c r="O309" s="465">
        <f t="shared" si="111"/>
        <v>0.33794911728461724</v>
      </c>
      <c r="P309" s="465">
        <f t="shared" si="111"/>
        <v>0.32891328263610348</v>
      </c>
      <c r="Q309" s="465">
        <f t="shared" si="111"/>
        <v>0.32062905320450563</v>
      </c>
      <c r="R309" s="465">
        <f t="shared" si="111"/>
        <v>0.3133999058316681</v>
      </c>
      <c r="S309" s="465">
        <f t="shared" si="111"/>
        <v>0.30729917600889456</v>
      </c>
      <c r="T309" s="465">
        <f t="shared" si="111"/>
        <v>0.30229713202576741</v>
      </c>
      <c r="U309" s="465">
        <f t="shared" si="111"/>
        <v>0.29832227067269629</v>
      </c>
      <c r="V309" s="465">
        <f t="shared" si="111"/>
        <v>0.29562934516881417</v>
      </c>
      <c r="W309" s="465">
        <f t="shared" si="111"/>
        <v>0.29348734529975684</v>
      </c>
      <c r="X309" s="465">
        <f t="shared" si="111"/>
        <v>0.29117761973490353</v>
      </c>
      <c r="Y309" s="465">
        <f t="shared" si="111"/>
        <v>0.28894569027653844</v>
      </c>
      <c r="Z309" s="465">
        <f t="shared" si="111"/>
        <v>0.28703920468118016</v>
      </c>
      <c r="AA309" s="465">
        <f t="shared" si="111"/>
        <v>0.28555886172021061</v>
      </c>
      <c r="AB309" s="465">
        <f t="shared" si="111"/>
        <v>0.2845413718124909</v>
      </c>
      <c r="AC309" s="465">
        <f t="shared" si="111"/>
        <v>0.28379578171153452</v>
      </c>
      <c r="AD309" s="465">
        <f t="shared" si="111"/>
        <v>0.28331782879411282</v>
      </c>
      <c r="AE309" s="465">
        <f t="shared" si="111"/>
        <v>0.2831005978644266</v>
      </c>
      <c r="AF309" s="465">
        <f t="shared" si="111"/>
        <v>0.28309480720121266</v>
      </c>
      <c r="AG309" s="465">
        <f t="shared" si="111"/>
        <v>0.28330097082997696</v>
      </c>
      <c r="AH309" s="465">
        <f t="shared" si="111"/>
        <v>0.28375236126029196</v>
      </c>
      <c r="AI309" s="465">
        <f t="shared" si="111"/>
        <v>0.28442885645773508</v>
      </c>
      <c r="AJ309" s="465">
        <f t="shared" si="111"/>
        <v>0.28531703773061523</v>
      </c>
      <c r="AK309" s="465">
        <f t="shared" si="111"/>
        <v>0.28640590453223508</v>
      </c>
      <c r="AL309" s="465">
        <f t="shared" si="111"/>
        <v>0.28768558873533151</v>
      </c>
      <c r="AM309" s="465">
        <f t="shared" si="111"/>
        <v>0.28914698384275844</v>
      </c>
      <c r="AN309" s="465">
        <f t="shared" si="111"/>
        <v>0.2907816779567941</v>
      </c>
      <c r="AO309" s="465">
        <f t="shared" si="111"/>
        <v>0.29258196903974298</v>
      </c>
      <c r="AP309" s="465">
        <f t="shared" si="111"/>
        <v>0.29454087868024126</v>
      </c>
      <c r="AQ309" s="465">
        <f t="shared" si="111"/>
        <v>0.2966521372787147</v>
      </c>
      <c r="AR309" s="465">
        <f t="shared" si="111"/>
        <v>0.29891013464871619</v>
      </c>
      <c r="AS309" s="465">
        <f t="shared" si="111"/>
        <v>0.30130983524724647</v>
      </c>
      <c r="AT309" s="465">
        <f t="shared" si="111"/>
        <v>0.30384665548621687</v>
      </c>
      <c r="AU309" s="465">
        <f t="shared" si="111"/>
        <v>0.30651629554726723</v>
      </c>
      <c r="AV309" s="465">
        <f t="shared" si="111"/>
        <v>0.30931451105267471</v>
      </c>
      <c r="AW309" s="465">
        <f t="shared" si="111"/>
        <v>0.31223680088072514</v>
      </c>
      <c r="AX309" s="465">
        <f t="shared" si="111"/>
        <v>0.31527797584719558</v>
      </c>
      <c r="AY309" s="465">
        <f t="shared" si="111"/>
        <v>0.31843155821992347</v>
      </c>
      <c r="AZ309" s="465">
        <f t="shared" si="111"/>
        <v>0.3216889436316242</v>
      </c>
      <c r="BA309" s="465">
        <f t="shared" si="111"/>
        <v>0.32503823539919746</v>
      </c>
      <c r="BB309" s="465">
        <f t="shared" si="111"/>
        <v>0.32846263944907667</v>
      </c>
      <c r="BC309" s="465">
        <f t="shared" si="111"/>
        <v>0.33193829406327457</v>
      </c>
      <c r="BD309" s="465">
        <f t="shared" si="111"/>
        <v>0.33543142038663137</v>
      </c>
      <c r="BE309" s="465">
        <f t="shared" si="111"/>
        <v>0.33889475114065382</v>
      </c>
      <c r="BF309" s="465">
        <f t="shared" si="111"/>
        <v>0.34226338179267896</v>
      </c>
      <c r="BG309" s="465">
        <f t="shared" si="111"/>
        <v>0.34545056239099342</v>
      </c>
      <c r="BH309" s="465">
        <f t="shared" si="111"/>
        <v>0.34834456184366858</v>
      </c>
      <c r="BI309" s="465">
        <f t="shared" si="111"/>
        <v>0.34854240076343773</v>
      </c>
      <c r="DR309" s="543"/>
    </row>
    <row r="310" spans="1:122" s="465" customFormat="1" ht="14.5">
      <c r="A310" s="465" t="s">
        <v>478</v>
      </c>
      <c r="B310" s="465">
        <f>+(B308*B309)^0.5</f>
        <v>1</v>
      </c>
      <c r="C310" s="465">
        <f t="shared" ref="C310:BI310" si="112">+(C308*C309)^0.5</f>
        <v>0.72724084216884588</v>
      </c>
      <c r="D310" s="465">
        <f t="shared" si="112"/>
        <v>0.62789050246906841</v>
      </c>
      <c r="E310" s="465">
        <f t="shared" si="112"/>
        <v>0.5439822899916984</v>
      </c>
      <c r="F310" s="465">
        <f t="shared" si="112"/>
        <v>0.47356754693482278</v>
      </c>
      <c r="G310" s="465">
        <f t="shared" si="112"/>
        <v>0.41642285906756199</v>
      </c>
      <c r="H310" s="465">
        <f t="shared" si="112"/>
        <v>0.36912790744906626</v>
      </c>
      <c r="I310" s="465">
        <f t="shared" si="112"/>
        <v>0.32973870993573218</v>
      </c>
      <c r="J310" s="465">
        <f t="shared" si="112"/>
        <v>0.29686424714951054</v>
      </c>
      <c r="K310" s="465">
        <f t="shared" si="112"/>
        <v>0.27010440117066664</v>
      </c>
      <c r="L310" s="465">
        <f t="shared" si="112"/>
        <v>0.24929283238780089</v>
      </c>
      <c r="M310" s="465">
        <f t="shared" si="112"/>
        <v>0.22641888393835655</v>
      </c>
      <c r="N310" s="465">
        <f t="shared" si="112"/>
        <v>0.21685476187864386</v>
      </c>
      <c r="O310" s="465">
        <f t="shared" si="112"/>
        <v>0.20640544859824136</v>
      </c>
      <c r="P310" s="465">
        <f t="shared" si="112"/>
        <v>0.19649847929206349</v>
      </c>
      <c r="Q310" s="465">
        <f t="shared" si="112"/>
        <v>0.18766595120868396</v>
      </c>
      <c r="R310" s="465">
        <f t="shared" si="112"/>
        <v>0.18004057092787562</v>
      </c>
      <c r="S310" s="465">
        <f t="shared" si="112"/>
        <v>0.17358690867878093</v>
      </c>
      <c r="T310" s="465">
        <f t="shared" si="112"/>
        <v>0.16820705579504958</v>
      </c>
      <c r="U310" s="465">
        <f t="shared" si="112"/>
        <v>0.16378764250351982</v>
      </c>
      <c r="V310" s="465">
        <f t="shared" si="112"/>
        <v>0.16060137892239837</v>
      </c>
      <c r="W310" s="465">
        <f t="shared" si="112"/>
        <v>0.15815885891781784</v>
      </c>
      <c r="X310" s="465">
        <f t="shared" si="112"/>
        <v>0.15589319468994645</v>
      </c>
      <c r="Y310" s="465">
        <f t="shared" si="112"/>
        <v>0.15383238722566608</v>
      </c>
      <c r="Z310" s="465">
        <f t="shared" si="112"/>
        <v>0.1521162665029851</v>
      </c>
      <c r="AA310" s="465">
        <f t="shared" si="112"/>
        <v>0.15078915910190074</v>
      </c>
      <c r="AB310" s="465">
        <f t="shared" si="112"/>
        <v>0.14983493643807935</v>
      </c>
      <c r="AC310" s="465">
        <f t="shared" si="112"/>
        <v>0.14907496823854813</v>
      </c>
      <c r="AD310" s="465">
        <f t="shared" si="112"/>
        <v>0.14852103662103619</v>
      </c>
      <c r="AE310" s="465">
        <f t="shared" si="112"/>
        <v>0.14816552778922243</v>
      </c>
      <c r="AF310" s="465">
        <f t="shared" si="112"/>
        <v>0.14798293941921931</v>
      </c>
      <c r="AG310" s="465">
        <f t="shared" si="112"/>
        <v>0.14796301353663341</v>
      </c>
      <c r="AH310" s="465">
        <f t="shared" si="112"/>
        <v>0.14811220801678798</v>
      </c>
      <c r="AI310" s="465">
        <f t="shared" si="112"/>
        <v>0.14842092115608202</v>
      </c>
      <c r="AJ310" s="465">
        <f t="shared" si="112"/>
        <v>0.14887856716619871</v>
      </c>
      <c r="AK310" s="465">
        <f t="shared" si="112"/>
        <v>0.1494744155842842</v>
      </c>
      <c r="AL310" s="465">
        <f t="shared" si="112"/>
        <v>0.15019756771135381</v>
      </c>
      <c r="AM310" s="465">
        <f t="shared" si="112"/>
        <v>0.15103709223704137</v>
      </c>
      <c r="AN310" s="465">
        <f t="shared" si="112"/>
        <v>0.15198217340365461</v>
      </c>
      <c r="AO310" s="465">
        <f t="shared" si="112"/>
        <v>0.15302221946136424</v>
      </c>
      <c r="AP310" s="465">
        <f t="shared" si="112"/>
        <v>0.15414692608122418</v>
      </c>
      <c r="AQ310" s="465">
        <f t="shared" si="112"/>
        <v>0.15534630496685223</v>
      </c>
      <c r="AR310" s="465">
        <f t="shared" si="112"/>
        <v>0.15661069045139259</v>
      </c>
      <c r="AS310" s="465">
        <f t="shared" si="112"/>
        <v>0.15793073479140005</v>
      </c>
      <c r="AT310" s="465">
        <f t="shared" si="112"/>
        <v>0.15929739966231632</v>
      </c>
      <c r="AU310" s="465">
        <f t="shared" si="112"/>
        <v>0.16070194826713424</v>
      </c>
      <c r="AV310" s="465">
        <f t="shared" si="112"/>
        <v>0.16213593974641283</v>
      </c>
      <c r="AW310" s="465">
        <f t="shared" si="112"/>
        <v>0.16359122503387705</v>
      </c>
      <c r="AX310" s="465">
        <f t="shared" si="112"/>
        <v>0.16505994051145742</v>
      </c>
      <c r="AY310" s="465">
        <f t="shared" si="112"/>
        <v>0.16653449218586314</v>
      </c>
      <c r="AZ310" s="465">
        <f t="shared" si="112"/>
        <v>0.16800751792444632</v>
      </c>
      <c r="BA310" s="465">
        <f t="shared" si="112"/>
        <v>0.16947180787903421</v>
      </c>
      <c r="BB310" s="465">
        <f t="shared" si="112"/>
        <v>0.17092015337714409</v>
      </c>
      <c r="BC310" s="465">
        <f t="shared" si="112"/>
        <v>0.17234508338814616</v>
      </c>
      <c r="BD310" s="465">
        <f t="shared" si="112"/>
        <v>0.17373843913055301</v>
      </c>
      <c r="BE310" s="465">
        <f t="shared" si="112"/>
        <v>0.17509074025968011</v>
      </c>
      <c r="BF310" s="465">
        <f t="shared" si="112"/>
        <v>0.17639032542109806</v>
      </c>
      <c r="BG310" s="465">
        <f t="shared" si="112"/>
        <v>0.1776223249928548</v>
      </c>
      <c r="BH310" s="465">
        <f t="shared" si="112"/>
        <v>0.17876765611471288</v>
      </c>
      <c r="BI310" s="465">
        <f t="shared" si="112"/>
        <v>0.17868069289003954</v>
      </c>
      <c r="DR310" s="543"/>
    </row>
    <row r="311" spans="1:122" s="468" customFormat="1" ht="14.5">
      <c r="DR311" s="545"/>
    </row>
    <row r="312" spans="1:122" s="468" customFormat="1" ht="14.5">
      <c r="DR312" s="545"/>
    </row>
    <row r="313" spans="1:122" s="468" customFormat="1" ht="14.5">
      <c r="DR313" s="545"/>
    </row>
    <row r="314" spans="1:122" s="468" customFormat="1" ht="14.5">
      <c r="DR314" s="545"/>
    </row>
    <row r="315" spans="1:122" s="468" customFormat="1" ht="14.5">
      <c r="DR315" s="545"/>
    </row>
    <row r="316" spans="1:122" s="468" customFormat="1" ht="14.5">
      <c r="DR316" s="545"/>
    </row>
    <row r="317" spans="1:122" s="468" customFormat="1" ht="14.5">
      <c r="DR317" s="545"/>
    </row>
    <row r="318" spans="1:122" s="468" customFormat="1" ht="14.5">
      <c r="DR318" s="545"/>
    </row>
    <row r="319" spans="1:122" s="468" customFormat="1" ht="14.5">
      <c r="DR319" s="545"/>
    </row>
    <row r="320" spans="1:122" s="468" customFormat="1" ht="14.5">
      <c r="DR320" s="545"/>
    </row>
    <row r="321" spans="122:122" s="468" customFormat="1" ht="14.5">
      <c r="DR321" s="545"/>
    </row>
    <row r="322" spans="122:122" s="468" customFormat="1" ht="14.5">
      <c r="DR322" s="545"/>
    </row>
    <row r="323" spans="122:122" s="468" customFormat="1" ht="14.5">
      <c r="DR323" s="545"/>
    </row>
    <row r="324" spans="122:122" s="468" customFormat="1" ht="14.5">
      <c r="DR324" s="545"/>
    </row>
    <row r="325" spans="122:122" s="468" customFormat="1" ht="14.5">
      <c r="DR325" s="545"/>
    </row>
    <row r="326" spans="122:122" s="468" customFormat="1" ht="14.5">
      <c r="DR326" s="545"/>
    </row>
    <row r="327" spans="122:122" s="468" customFormat="1" ht="14.5">
      <c r="DR327" s="545"/>
    </row>
    <row r="328" spans="122:122" s="468" customFormat="1" ht="14.5">
      <c r="DR328" s="545"/>
    </row>
    <row r="329" spans="122:122" s="468" customFormat="1" ht="14.5">
      <c r="DR329" s="545"/>
    </row>
    <row r="330" spans="122:122" s="468" customFormat="1" ht="14.5">
      <c r="DR330" s="545"/>
    </row>
    <row r="331" spans="122:122" s="468" customFormat="1" ht="14.5">
      <c r="DR331" s="545"/>
    </row>
    <row r="332" spans="122:122" s="468" customFormat="1" ht="14.5">
      <c r="DR332" s="545"/>
    </row>
    <row r="333" spans="122:122" s="468" customFormat="1" ht="14.5">
      <c r="DR333" s="545"/>
    </row>
    <row r="334" spans="122:122" s="468" customFormat="1" ht="14.5">
      <c r="DR334" s="545"/>
    </row>
    <row r="335" spans="122:122" s="468" customFormat="1" ht="14.5">
      <c r="DR335" s="545"/>
    </row>
    <row r="336" spans="122:122" s="468" customFormat="1" ht="14.5">
      <c r="DR336" s="545"/>
    </row>
    <row r="337" spans="1:122" s="468" customFormat="1" ht="14.5">
      <c r="DR337" s="545"/>
    </row>
    <row r="338" spans="1:122" s="468" customFormat="1" ht="14.5">
      <c r="DR338" s="545"/>
    </row>
    <row r="339" spans="1:122" s="468" customFormat="1" ht="14.5">
      <c r="DR339" s="545"/>
    </row>
    <row r="340" spans="1:122" s="468" customFormat="1" ht="14.5">
      <c r="DR340" s="545"/>
    </row>
    <row r="341" spans="1:122" s="462" customFormat="1" ht="14.5">
      <c r="A341" s="462" t="s">
        <v>480</v>
      </c>
      <c r="DR341" s="537"/>
    </row>
    <row r="342" spans="1:122" s="462" customFormat="1" ht="14.5">
      <c r="A342" s="462" t="s">
        <v>481</v>
      </c>
      <c r="DR342" s="537"/>
    </row>
    <row r="343" spans="1:122" s="462" customFormat="1" ht="14.5">
      <c r="A343" s="462" t="s">
        <v>482</v>
      </c>
      <c r="C343" s="462">
        <f>+SUM(B344:BI355)</f>
        <v>985.98652848085726</v>
      </c>
      <c r="D343" s="462">
        <f>+C343-C358</f>
        <v>0</v>
      </c>
      <c r="DR343" s="537"/>
    </row>
    <row r="344" spans="1:122" s="469" customFormat="1" ht="14.5">
      <c r="A344" s="469" t="s">
        <v>180</v>
      </c>
      <c r="B344" s="469">
        <f t="shared" ref="B344:R344" si="113">+B248*B$310</f>
        <v>1</v>
      </c>
      <c r="C344" s="469">
        <f t="shared" si="113"/>
        <v>0.72724084216884588</v>
      </c>
      <c r="D344" s="469">
        <f t="shared" si="113"/>
        <v>0.62789050246906841</v>
      </c>
      <c r="E344" s="469">
        <f t="shared" si="113"/>
        <v>0.5439822899916984</v>
      </c>
      <c r="F344" s="469">
        <f t="shared" si="113"/>
        <v>0.47356754693482278</v>
      </c>
      <c r="G344" s="469">
        <f t="shared" si="113"/>
        <v>0.41642285906756199</v>
      </c>
      <c r="H344" s="469">
        <f t="shared" si="113"/>
        <v>0.36912790744906626</v>
      </c>
      <c r="I344" s="469">
        <f t="shared" si="113"/>
        <v>0.32973870993573218</v>
      </c>
      <c r="J344" s="469">
        <f t="shared" si="113"/>
        <v>0.29686424714951054</v>
      </c>
      <c r="K344" s="469">
        <f t="shared" si="113"/>
        <v>0.27010440117066664</v>
      </c>
      <c r="L344" s="469">
        <f t="shared" si="113"/>
        <v>0.24929283238780089</v>
      </c>
      <c r="M344" s="469">
        <f t="shared" si="113"/>
        <v>0.22641888393835655</v>
      </c>
      <c r="N344" s="469">
        <f t="shared" si="113"/>
        <v>0.21685476187864386</v>
      </c>
      <c r="O344" s="469">
        <f t="shared" si="113"/>
        <v>0.20640544859824136</v>
      </c>
      <c r="P344" s="469">
        <f t="shared" si="113"/>
        <v>0.19649847929206349</v>
      </c>
      <c r="Q344" s="469">
        <f t="shared" si="113"/>
        <v>0.18766595120868396</v>
      </c>
      <c r="R344" s="469">
        <f t="shared" si="113"/>
        <v>0.18004057092787562</v>
      </c>
      <c r="S344" s="469">
        <f t="shared" ref="D344:BI348" si="114">+S248*S$310</f>
        <v>0.17358690867878093</v>
      </c>
      <c r="T344" s="469">
        <f t="shared" si="114"/>
        <v>0.16820705579504958</v>
      </c>
      <c r="U344" s="469">
        <f t="shared" si="114"/>
        <v>0.16378764250351982</v>
      </c>
      <c r="V344" s="469">
        <f t="shared" si="114"/>
        <v>0.16060137892239837</v>
      </c>
      <c r="W344" s="469">
        <f t="shared" si="114"/>
        <v>0.15815885891781784</v>
      </c>
      <c r="X344" s="469">
        <f t="shared" si="114"/>
        <v>0.15589319468994645</v>
      </c>
      <c r="Y344" s="469">
        <f t="shared" si="114"/>
        <v>0.15383238722566608</v>
      </c>
      <c r="Z344" s="469">
        <f t="shared" si="114"/>
        <v>0.1521162665029851</v>
      </c>
      <c r="AA344" s="469">
        <f t="shared" si="114"/>
        <v>0.15078915910190074</v>
      </c>
      <c r="AB344" s="469">
        <f t="shared" si="114"/>
        <v>0.14983493643807935</v>
      </c>
      <c r="AC344" s="469">
        <f t="shared" si="114"/>
        <v>0.14907496823854813</v>
      </c>
      <c r="AD344" s="469">
        <f t="shared" si="114"/>
        <v>0.14852103662103619</v>
      </c>
      <c r="AE344" s="469">
        <f t="shared" si="114"/>
        <v>0.14816552778922243</v>
      </c>
      <c r="AF344" s="469">
        <f t="shared" si="114"/>
        <v>0.14798293941921931</v>
      </c>
      <c r="AG344" s="469">
        <f t="shared" si="114"/>
        <v>0.14796301353663341</v>
      </c>
      <c r="AH344" s="469">
        <f t="shared" si="114"/>
        <v>0.14811220801678798</v>
      </c>
      <c r="AI344" s="469">
        <f t="shared" si="114"/>
        <v>0.14842092115608202</v>
      </c>
      <c r="AJ344" s="469">
        <f t="shared" si="114"/>
        <v>0.14887856716619871</v>
      </c>
      <c r="AK344" s="469">
        <f t="shared" si="114"/>
        <v>0.1494744155842842</v>
      </c>
      <c r="AL344" s="469">
        <f t="shared" si="114"/>
        <v>0.15019756771135381</v>
      </c>
      <c r="AM344" s="469">
        <f t="shared" si="114"/>
        <v>0.15103709223704137</v>
      </c>
      <c r="AN344" s="469">
        <f t="shared" si="114"/>
        <v>0.15198217340365461</v>
      </c>
      <c r="AO344" s="469">
        <f t="shared" si="114"/>
        <v>0.15302221946136424</v>
      </c>
      <c r="AP344" s="469">
        <f t="shared" si="114"/>
        <v>0.15414692608122418</v>
      </c>
      <c r="AQ344" s="469">
        <f t="shared" si="114"/>
        <v>0.15534630496685223</v>
      </c>
      <c r="AR344" s="469">
        <f t="shared" si="114"/>
        <v>0.15661069045139259</v>
      </c>
      <c r="AS344" s="469">
        <f t="shared" si="114"/>
        <v>0.15793073479140005</v>
      </c>
      <c r="AT344" s="469">
        <f t="shared" si="114"/>
        <v>0.15929739966231632</v>
      </c>
      <c r="AU344" s="469">
        <f t="shared" si="114"/>
        <v>0.16070194826713424</v>
      </c>
      <c r="AV344" s="469">
        <f t="shared" si="114"/>
        <v>0.16213593974641283</v>
      </c>
      <c r="AW344" s="469">
        <f t="shared" si="114"/>
        <v>0.16359122503387705</v>
      </c>
      <c r="AX344" s="469">
        <f t="shared" si="114"/>
        <v>0.16505994051145742</v>
      </c>
      <c r="AY344" s="469">
        <f t="shared" si="114"/>
        <v>0.16653449218586314</v>
      </c>
      <c r="AZ344" s="469">
        <f t="shared" si="114"/>
        <v>0.16800751792444632</v>
      </c>
      <c r="BA344" s="469">
        <f t="shared" si="114"/>
        <v>0.16947180787903421</v>
      </c>
      <c r="BB344" s="469">
        <f t="shared" si="114"/>
        <v>0.17092015337714409</v>
      </c>
      <c r="BC344" s="469">
        <f t="shared" si="114"/>
        <v>0.17234508338814616</v>
      </c>
      <c r="BD344" s="469">
        <f t="shared" si="114"/>
        <v>0.17373843913055301</v>
      </c>
      <c r="BE344" s="469">
        <f t="shared" si="114"/>
        <v>0.17509074025968011</v>
      </c>
      <c r="BF344" s="469">
        <f t="shared" si="114"/>
        <v>0.17639032542109806</v>
      </c>
      <c r="BG344" s="469">
        <f t="shared" si="114"/>
        <v>0.1776223249928548</v>
      </c>
      <c r="BH344" s="469">
        <f t="shared" si="114"/>
        <v>0.17876765611471288</v>
      </c>
      <c r="BI344" s="469">
        <f t="shared" si="114"/>
        <v>0.17868069289003954</v>
      </c>
      <c r="DR344" s="546"/>
    </row>
    <row r="345" spans="1:122" s="469" customFormat="1" ht="14.5">
      <c r="A345" s="469" t="s">
        <v>181</v>
      </c>
      <c r="B345" s="469">
        <f t="shared" ref="B345:C355" si="115">+B249*B$310</f>
        <v>1</v>
      </c>
      <c r="C345" s="469">
        <f t="shared" si="115"/>
        <v>0.75558519893270815</v>
      </c>
      <c r="D345" s="469">
        <f t="shared" si="114"/>
        <v>0.68505644973376933</v>
      </c>
      <c r="E345" s="469">
        <f t="shared" si="114"/>
        <v>0.61967438868298796</v>
      </c>
      <c r="F345" s="469">
        <f t="shared" si="114"/>
        <v>0.56093783126633123</v>
      </c>
      <c r="G345" s="469">
        <f t="shared" si="114"/>
        <v>0.51066109808456228</v>
      </c>
      <c r="H345" s="469">
        <f t="shared" si="114"/>
        <v>0.46747352517368551</v>
      </c>
      <c r="I345" s="469">
        <f t="shared" si="114"/>
        <v>0.42972756273726292</v>
      </c>
      <c r="J345" s="469">
        <f t="shared" si="114"/>
        <v>0.39691962974741923</v>
      </c>
      <c r="K345" s="469">
        <f t="shared" si="114"/>
        <v>0.36549584940177182</v>
      </c>
      <c r="L345" s="469">
        <f t="shared" si="114"/>
        <v>0.33965352438196145</v>
      </c>
      <c r="M345" s="469">
        <f t="shared" si="114"/>
        <v>0.31593602333122056</v>
      </c>
      <c r="N345" s="469">
        <f t="shared" si="114"/>
        <v>0.30518329505332348</v>
      </c>
      <c r="O345" s="469">
        <f t="shared" si="114"/>
        <v>0.29312010532709115</v>
      </c>
      <c r="P345" s="469">
        <f t="shared" si="114"/>
        <v>0.28141826417585514</v>
      </c>
      <c r="Q345" s="469">
        <f t="shared" si="114"/>
        <v>0.27074855672211395</v>
      </c>
      <c r="R345" s="469">
        <f t="shared" si="114"/>
        <v>0.26132339445055519</v>
      </c>
      <c r="S345" s="469">
        <f t="shared" si="114"/>
        <v>0.25315081369930398</v>
      </c>
      <c r="T345" s="469">
        <f t="shared" si="114"/>
        <v>0.24615458223482217</v>
      </c>
      <c r="U345" s="469">
        <f t="shared" si="114"/>
        <v>0.2402301885224109</v>
      </c>
      <c r="V345" s="469">
        <f t="shared" si="114"/>
        <v>0.23559997510171579</v>
      </c>
      <c r="W345" s="469">
        <f t="shared" si="114"/>
        <v>0.23170257587096227</v>
      </c>
      <c r="X345" s="469">
        <f t="shared" si="114"/>
        <v>0.22802050140231536</v>
      </c>
      <c r="Y345" s="469">
        <f t="shared" si="114"/>
        <v>0.22454349688015915</v>
      </c>
      <c r="Z345" s="469">
        <f t="shared" si="114"/>
        <v>0.22145946200898381</v>
      </c>
      <c r="AA345" s="469">
        <f t="shared" si="114"/>
        <v>0.2188373760304915</v>
      </c>
      <c r="AB345" s="469">
        <f t="shared" si="114"/>
        <v>0.21666049519491079</v>
      </c>
      <c r="AC345" s="469">
        <f t="shared" si="114"/>
        <v>0.21486175247956724</v>
      </c>
      <c r="AD345" s="469">
        <f t="shared" si="114"/>
        <v>0.2133817637515264</v>
      </c>
      <c r="AE345" s="469">
        <f t="shared" si="114"/>
        <v>0.21219679845234171</v>
      </c>
      <c r="AF345" s="469">
        <f t="shared" si="114"/>
        <v>0.21133135991084015</v>
      </c>
      <c r="AG345" s="469">
        <f t="shared" si="114"/>
        <v>0.21074153143890861</v>
      </c>
      <c r="AH345" s="469">
        <f t="shared" si="114"/>
        <v>0.21034840567004592</v>
      </c>
      <c r="AI345" s="469">
        <f t="shared" si="114"/>
        <v>0.21014919896243517</v>
      </c>
      <c r="AJ345" s="469">
        <f t="shared" si="114"/>
        <v>0.21013572967096047</v>
      </c>
      <c r="AK345" s="469">
        <f t="shared" si="114"/>
        <v>0.21029569247610905</v>
      </c>
      <c r="AL345" s="469">
        <f t="shared" si="114"/>
        <v>0.21061485882023978</v>
      </c>
      <c r="AM345" s="469">
        <f t="shared" si="114"/>
        <v>0.2110783290549065</v>
      </c>
      <c r="AN345" s="469">
        <f t="shared" si="114"/>
        <v>0.21167121580655254</v>
      </c>
      <c r="AO345" s="469">
        <f t="shared" si="114"/>
        <v>0.21237899435527155</v>
      </c>
      <c r="AP345" s="469">
        <f t="shared" si="114"/>
        <v>0.21318766297414529</v>
      </c>
      <c r="AQ345" s="469">
        <f t="shared" si="114"/>
        <v>0.21408379945385828</v>
      </c>
      <c r="AR345" s="469">
        <f t="shared" si="114"/>
        <v>0.21505456511630305</v>
      </c>
      <c r="AS345" s="469">
        <f t="shared" si="114"/>
        <v>0.21608768612475501</v>
      </c>
      <c r="AT345" s="469">
        <f t="shared" si="114"/>
        <v>0.21717142863112396</v>
      </c>
      <c r="AU345" s="469">
        <f t="shared" si="114"/>
        <v>0.21829457598641022</v>
      </c>
      <c r="AV345" s="469">
        <f t="shared" si="114"/>
        <v>0.21944641075933882</v>
      </c>
      <c r="AW345" s="469">
        <f t="shared" si="114"/>
        <v>0.2206167001959746</v>
      </c>
      <c r="AX345" s="469">
        <f t="shared" si="114"/>
        <v>0.22179567986122942</v>
      </c>
      <c r="AY345" s="469">
        <f t="shared" si="114"/>
        <v>0.22297402548153752</v>
      </c>
      <c r="AZ345" s="469">
        <f t="shared" si="114"/>
        <v>0.22414279642486173</v>
      </c>
      <c r="BA345" s="469">
        <f t="shared" si="114"/>
        <v>0.22529332493202672</v>
      </c>
      <c r="BB345" s="469">
        <f t="shared" si="114"/>
        <v>0.22641701293887254</v>
      </c>
      <c r="BC345" s="469">
        <f t="shared" si="114"/>
        <v>0.22750498466490524</v>
      </c>
      <c r="BD345" s="469">
        <f t="shared" si="114"/>
        <v>0.22854753332406244</v>
      </c>
      <c r="BE345" s="469">
        <f t="shared" si="114"/>
        <v>0.22953330570141128</v>
      </c>
      <c r="BF345" s="469">
        <f t="shared" si="114"/>
        <v>0.23044820807424779</v>
      </c>
      <c r="BG345" s="469">
        <f t="shared" si="114"/>
        <v>0.23127411489836155</v>
      </c>
      <c r="BH345" s="469">
        <f t="shared" si="114"/>
        <v>0.23198763090794436</v>
      </c>
      <c r="BI345" s="469">
        <f t="shared" si="114"/>
        <v>0.23187477832092415</v>
      </c>
      <c r="DR345" s="546"/>
    </row>
    <row r="346" spans="1:122" s="469" customFormat="1" ht="14.5">
      <c r="A346" s="469" t="s">
        <v>182</v>
      </c>
      <c r="B346" s="469">
        <f t="shared" si="115"/>
        <v>1</v>
      </c>
      <c r="C346" s="469">
        <f t="shared" si="115"/>
        <v>0.71017254840850841</v>
      </c>
      <c r="D346" s="469">
        <f t="shared" si="114"/>
        <v>0.6355877857915232</v>
      </c>
      <c r="E346" s="469">
        <f t="shared" si="114"/>
        <v>0.57291270108955239</v>
      </c>
      <c r="F346" s="469">
        <f t="shared" si="114"/>
        <v>0.48681044339031687</v>
      </c>
      <c r="G346" s="469">
        <f t="shared" si="114"/>
        <v>0.43265374281228353</v>
      </c>
      <c r="H346" s="469">
        <f t="shared" si="114"/>
        <v>0.39244585404907018</v>
      </c>
      <c r="I346" s="469">
        <f t="shared" si="114"/>
        <v>0.35787827396458788</v>
      </c>
      <c r="J346" s="469">
        <f t="shared" si="114"/>
        <v>0.32823432138736114</v>
      </c>
      <c r="K346" s="469">
        <f t="shared" si="114"/>
        <v>0.29938071306421316</v>
      </c>
      <c r="L346" s="469">
        <f t="shared" si="114"/>
        <v>0.27623306518020241</v>
      </c>
      <c r="M346" s="469">
        <f t="shared" si="114"/>
        <v>0.25429464423171416</v>
      </c>
      <c r="N346" s="469">
        <f t="shared" si="114"/>
        <v>0.24613272014271961</v>
      </c>
      <c r="O346" s="469">
        <f t="shared" si="114"/>
        <v>0.23659824987871411</v>
      </c>
      <c r="P346" s="469">
        <f t="shared" si="114"/>
        <v>0.22729596827337742</v>
      </c>
      <c r="Q346" s="469">
        <f t="shared" si="114"/>
        <v>0.21887872016742485</v>
      </c>
      <c r="R346" s="469">
        <f t="shared" si="114"/>
        <v>0.21156026055836769</v>
      </c>
      <c r="S346" s="469">
        <f t="shared" si="114"/>
        <v>0.20535963681997421</v>
      </c>
      <c r="T346" s="469">
        <f t="shared" si="114"/>
        <v>0.20021609505988361</v>
      </c>
      <c r="U346" s="469">
        <f t="shared" si="114"/>
        <v>0.19604225365989106</v>
      </c>
      <c r="V346" s="469">
        <f t="shared" si="114"/>
        <v>0.19305147629100941</v>
      </c>
      <c r="W346" s="469">
        <f t="shared" si="114"/>
        <v>0.19076980993784895</v>
      </c>
      <c r="X346" s="469">
        <f t="shared" si="114"/>
        <v>0.18872903488517576</v>
      </c>
      <c r="Y346" s="469">
        <f t="shared" si="114"/>
        <v>0.18692618961570731</v>
      </c>
      <c r="Z346" s="469">
        <f t="shared" si="114"/>
        <v>0.18552008043312859</v>
      </c>
      <c r="AA346" s="469">
        <f t="shared" si="114"/>
        <v>0.18457066643226808</v>
      </c>
      <c r="AB346" s="469">
        <f t="shared" si="114"/>
        <v>0.18404567194555557</v>
      </c>
      <c r="AC346" s="469">
        <f t="shared" si="114"/>
        <v>0.18389349280331305</v>
      </c>
      <c r="AD346" s="469">
        <f t="shared" si="114"/>
        <v>0.18403529721406661</v>
      </c>
      <c r="AE346" s="469">
        <f t="shared" si="114"/>
        <v>0.18444593158322356</v>
      </c>
      <c r="AF346" s="469">
        <f t="shared" si="114"/>
        <v>0.18514055422423986</v>
      </c>
      <c r="AG346" s="469">
        <f t="shared" si="114"/>
        <v>0.18607232064280968</v>
      </c>
      <c r="AH346" s="469">
        <f t="shared" si="114"/>
        <v>0.18717319997306892</v>
      </c>
      <c r="AI346" s="469">
        <f t="shared" si="114"/>
        <v>0.18845030805470322</v>
      </c>
      <c r="AJ346" s="469">
        <f t="shared" si="114"/>
        <v>0.18990208764830457</v>
      </c>
      <c r="AK346" s="469">
        <f t="shared" si="114"/>
        <v>0.19152322277316419</v>
      </c>
      <c r="AL346" s="469">
        <f t="shared" si="114"/>
        <v>0.19330638237363559</v>
      </c>
      <c r="AM346" s="469">
        <f t="shared" si="114"/>
        <v>0.1952432324177972</v>
      </c>
      <c r="AN346" s="469">
        <f t="shared" si="114"/>
        <v>0.19732501332212987</v>
      </c>
      <c r="AO346" s="469">
        <f t="shared" si="114"/>
        <v>0.19954285328396004</v>
      </c>
      <c r="AP346" s="469">
        <f t="shared" si="114"/>
        <v>0.20188792601225286</v>
      </c>
      <c r="AQ346" s="469">
        <f t="shared" si="114"/>
        <v>0.20435152095578482</v>
      </c>
      <c r="AR346" s="469">
        <f t="shared" si="114"/>
        <v>0.20692506787889342</v>
      </c>
      <c r="AS346" s="469">
        <f t="shared" si="114"/>
        <v>0.20960014079004305</v>
      </c>
      <c r="AT346" s="469">
        <f t="shared" si="114"/>
        <v>0.21236845547685035</v>
      </c>
      <c r="AU346" s="469">
        <f t="shared" si="114"/>
        <v>0.21522186794364037</v>
      </c>
      <c r="AV346" s="469">
        <f t="shared" si="114"/>
        <v>0.21815237626612247</v>
      </c>
      <c r="AW346" s="469">
        <f t="shared" si="114"/>
        <v>0.22115212455236452</v>
      </c>
      <c r="AX346" s="469">
        <f t="shared" si="114"/>
        <v>0.22421340377222357</v>
      </c>
      <c r="AY346" s="469">
        <f t="shared" si="114"/>
        <v>0.22732863911663223</v>
      </c>
      <c r="AZ346" s="469">
        <f t="shared" si="114"/>
        <v>0.23049034611399252</v>
      </c>
      <c r="BA346" s="469">
        <f t="shared" si="114"/>
        <v>0.23369102685009546</v>
      </c>
      <c r="BB346" s="469">
        <f t="shared" si="114"/>
        <v>0.23692296278310676</v>
      </c>
      <c r="BC346" s="469">
        <f t="shared" si="114"/>
        <v>0.24017784310916171</v>
      </c>
      <c r="BD346" s="469">
        <f t="shared" si="114"/>
        <v>0.24344615274380954</v>
      </c>
      <c r="BE346" s="469">
        <f t="shared" si="114"/>
        <v>0.24671624418651505</v>
      </c>
      <c r="BF346" s="469">
        <f t="shared" si="114"/>
        <v>0.24997305496690897</v>
      </c>
      <c r="BG346" s="469">
        <f t="shared" si="114"/>
        <v>0.25319653661202546</v>
      </c>
      <c r="BH346" s="469">
        <f t="shared" si="114"/>
        <v>0.25636005286951918</v>
      </c>
      <c r="BI346" s="469">
        <f t="shared" si="114"/>
        <v>0.25623534408628912</v>
      </c>
      <c r="DR346" s="546"/>
    </row>
    <row r="347" spans="1:122" s="469" customFormat="1" ht="14.5">
      <c r="A347" s="469" t="s">
        <v>183</v>
      </c>
      <c r="B347" s="469">
        <f t="shared" si="115"/>
        <v>1</v>
      </c>
      <c r="C347" s="469">
        <f t="shared" si="115"/>
        <v>0.96950701396471284</v>
      </c>
      <c r="D347" s="469">
        <f t="shared" si="114"/>
        <v>0.92130642534753238</v>
      </c>
      <c r="E347" s="469">
        <f t="shared" si="114"/>
        <v>0.8656613260645466</v>
      </c>
      <c r="F347" s="469">
        <f t="shared" si="114"/>
        <v>0.80880517305539712</v>
      </c>
      <c r="G347" s="469">
        <f t="shared" si="114"/>
        <v>0.7601763853256398</v>
      </c>
      <c r="H347" s="469">
        <f t="shared" si="114"/>
        <v>0.71969136796560929</v>
      </c>
      <c r="I347" s="469">
        <f t="shared" si="114"/>
        <v>0.68226602116902102</v>
      </c>
      <c r="J347" s="469">
        <f t="shared" si="114"/>
        <v>0.64818965930119721</v>
      </c>
      <c r="K347" s="469">
        <f t="shared" si="114"/>
        <v>0.60847473084550285</v>
      </c>
      <c r="L347" s="469">
        <f t="shared" si="114"/>
        <v>0.57526687825570455</v>
      </c>
      <c r="M347" s="469">
        <f t="shared" si="114"/>
        <v>0.54709021078089348</v>
      </c>
      <c r="N347" s="469">
        <f t="shared" si="114"/>
        <v>0.54043778226876305</v>
      </c>
      <c r="O347" s="469">
        <f t="shared" si="114"/>
        <v>0.53033476992491668</v>
      </c>
      <c r="P347" s="469">
        <f t="shared" si="114"/>
        <v>0.51973304050992575</v>
      </c>
      <c r="Q347" s="469">
        <f t="shared" si="114"/>
        <v>0.50998438887341591</v>
      </c>
      <c r="R347" s="469">
        <f t="shared" si="114"/>
        <v>0.50166003699776462</v>
      </c>
      <c r="S347" s="469">
        <f t="shared" si="114"/>
        <v>0.4949579055461274</v>
      </c>
      <c r="T347" s="469">
        <f t="shared" si="114"/>
        <v>0.48990304377726535</v>
      </c>
      <c r="U347" s="469">
        <f t="shared" si="114"/>
        <v>0.48644593051080898</v>
      </c>
      <c r="V347" s="469">
        <f t="shared" si="114"/>
        <v>0.48574232630655589</v>
      </c>
      <c r="W347" s="469">
        <f t="shared" si="114"/>
        <v>0.48652781208995827</v>
      </c>
      <c r="X347" s="469">
        <f t="shared" si="114"/>
        <v>0.48711872674737194</v>
      </c>
      <c r="Y347" s="469">
        <f t="shared" si="114"/>
        <v>0.48772198294078195</v>
      </c>
      <c r="Z347" s="469">
        <f t="shared" si="114"/>
        <v>0.48888721799943285</v>
      </c>
      <c r="AA347" s="469">
        <f t="shared" si="114"/>
        <v>0.49084738379533432</v>
      </c>
      <c r="AB347" s="469">
        <f t="shared" si="114"/>
        <v>0.49343234638583355</v>
      </c>
      <c r="AC347" s="469">
        <f t="shared" si="114"/>
        <v>0.49622826737208037</v>
      </c>
      <c r="AD347" s="469">
        <f t="shared" si="114"/>
        <v>0.49923846691274709</v>
      </c>
      <c r="AE347" s="469">
        <f t="shared" si="114"/>
        <v>0.50253888530877699</v>
      </c>
      <c r="AF347" s="469">
        <f t="shared" si="114"/>
        <v>0.50621646831287237</v>
      </c>
      <c r="AG347" s="469">
        <f t="shared" si="114"/>
        <v>0.51026841530663425</v>
      </c>
      <c r="AH347" s="469">
        <f t="shared" si="114"/>
        <v>0.51467145841317086</v>
      </c>
      <c r="AI347" s="469">
        <f t="shared" si="114"/>
        <v>0.51947295350289246</v>
      </c>
      <c r="AJ347" s="469">
        <f t="shared" si="114"/>
        <v>0.52469165682770691</v>
      </c>
      <c r="AK347" s="469">
        <f t="shared" si="114"/>
        <v>0.53033129633452203</v>
      </c>
      <c r="AL347" s="469">
        <f t="shared" si="114"/>
        <v>0.5363856680740724</v>
      </c>
      <c r="AM347" s="469">
        <f t="shared" si="114"/>
        <v>0.54284223695516032</v>
      </c>
      <c r="AN347" s="469">
        <f t="shared" si="114"/>
        <v>0.54968458843652002</v>
      </c>
      <c r="AO347" s="469">
        <f t="shared" si="114"/>
        <v>0.55689402837887902</v>
      </c>
      <c r="AP347" s="469">
        <f t="shared" si="114"/>
        <v>0.56445058986242302</v>
      </c>
      <c r="AQ347" s="469">
        <f t="shared" si="114"/>
        <v>0.57233364732111613</v>
      </c>
      <c r="AR347" s="469">
        <f t="shared" si="114"/>
        <v>0.5805222824411681</v>
      </c>
      <c r="AS347" s="469">
        <f t="shared" si="114"/>
        <v>0.5889955009081429</v>
      </c>
      <c r="AT347" s="469">
        <f t="shared" si="114"/>
        <v>0.59773236497287641</v>
      </c>
      <c r="AU347" s="469">
        <f t="shared" si="114"/>
        <v>0.60671208191462633</v>
      </c>
      <c r="AV347" s="469">
        <f t="shared" si="114"/>
        <v>0.61591407003103782</v>
      </c>
      <c r="AW347" s="469">
        <f t="shared" si="114"/>
        <v>0.62531800889448386</v>
      </c>
      <c r="AX347" s="469">
        <f t="shared" si="114"/>
        <v>0.63490386632642393</v>
      </c>
      <c r="AY347" s="469">
        <f t="shared" si="114"/>
        <v>0.64465187764885867</v>
      </c>
      <c r="AZ347" s="469">
        <f t="shared" si="114"/>
        <v>0.65454242974308263</v>
      </c>
      <c r="BA347" s="469">
        <f t="shared" si="114"/>
        <v>0.66455576985595188</v>
      </c>
      <c r="BB347" s="469">
        <f t="shared" si="114"/>
        <v>0.67467141517546458</v>
      </c>
      <c r="BC347" s="469">
        <f t="shared" si="114"/>
        <v>0.68486708739032065</v>
      </c>
      <c r="BD347" s="469">
        <f t="shared" si="114"/>
        <v>0.69511695178993438</v>
      </c>
      <c r="BE347" s="469">
        <f t="shared" si="114"/>
        <v>0.70538893858494867</v>
      </c>
      <c r="BF347" s="469">
        <f t="shared" si="114"/>
        <v>0.71564102892395698</v>
      </c>
      <c r="BG347" s="469">
        <f t="shared" si="114"/>
        <v>0.7258166856712277</v>
      </c>
      <c r="BH347" s="469">
        <f t="shared" si="114"/>
        <v>0.73584016135444841</v>
      </c>
      <c r="BI347" s="469">
        <f t="shared" si="114"/>
        <v>0.73548220491721428</v>
      </c>
      <c r="DR347" s="546"/>
    </row>
    <row r="348" spans="1:122" s="469" customFormat="1" ht="14.5">
      <c r="A348" s="469" t="s">
        <v>184</v>
      </c>
      <c r="B348" s="469">
        <f t="shared" si="115"/>
        <v>1</v>
      </c>
      <c r="C348" s="469">
        <f t="shared" si="115"/>
        <v>0.87677857345942034</v>
      </c>
      <c r="D348" s="469">
        <f t="shared" si="114"/>
        <v>0.95250662167315681</v>
      </c>
      <c r="E348" s="469">
        <f t="shared" si="114"/>
        <v>1.0121211921525184</v>
      </c>
      <c r="F348" s="469">
        <f t="shared" si="114"/>
        <v>1.0575455669894427</v>
      </c>
      <c r="G348" s="469">
        <f t="shared" si="114"/>
        <v>1.095029481359149</v>
      </c>
      <c r="H348" s="469">
        <f t="shared" si="114"/>
        <v>1.1287986762318769</v>
      </c>
      <c r="I348" s="469">
        <f t="shared" si="114"/>
        <v>1.1552548970548893</v>
      </c>
      <c r="J348" s="469">
        <f t="shared" si="114"/>
        <v>1.1757367268782848</v>
      </c>
      <c r="K348" s="469">
        <f t="shared" si="114"/>
        <v>1.1808692746731937</v>
      </c>
      <c r="L348" s="469">
        <f t="shared" si="114"/>
        <v>1.1862518866279785</v>
      </c>
      <c r="M348" s="469">
        <f t="shared" si="114"/>
        <v>1.1944838162303926</v>
      </c>
      <c r="N348" s="469">
        <f t="shared" si="114"/>
        <v>1.2284087829572423</v>
      </c>
      <c r="O348" s="469">
        <f t="shared" si="114"/>
        <v>1.2528403610637922</v>
      </c>
      <c r="P348" s="469">
        <f t="shared" si="114"/>
        <v>1.272645441669382</v>
      </c>
      <c r="Q348" s="469">
        <f t="shared" si="114"/>
        <v>1.2905003557130665</v>
      </c>
      <c r="R348" s="469">
        <f t="shared" si="114"/>
        <v>1.3079066537103405</v>
      </c>
      <c r="S348" s="469">
        <f t="shared" si="114"/>
        <v>1.3257341457821976</v>
      </c>
      <c r="T348" s="469">
        <f t="shared" si="114"/>
        <v>1.3445102697807356</v>
      </c>
      <c r="U348" s="469">
        <f t="shared" si="114"/>
        <v>1.3645759249352649</v>
      </c>
      <c r="V348" s="469">
        <f t="shared" si="114"/>
        <v>1.3870343984895963</v>
      </c>
      <c r="W348" s="469">
        <f t="shared" si="114"/>
        <v>1.4099445951859464</v>
      </c>
      <c r="X348" s="469">
        <f t="shared" si="114"/>
        <v>1.4320598869672709</v>
      </c>
      <c r="Y348" s="469">
        <f t="shared" si="114"/>
        <v>1.4532670344212246</v>
      </c>
      <c r="Z348" s="469">
        <f t="shared" si="114"/>
        <v>1.4749201393228402</v>
      </c>
      <c r="AA348" s="469">
        <f t="shared" si="114"/>
        <v>1.4977192472133225</v>
      </c>
      <c r="AB348" s="469">
        <f t="shared" si="114"/>
        <v>1.522011780468782</v>
      </c>
      <c r="AC348" s="469">
        <f t="shared" si="114"/>
        <v>1.5454668700310075</v>
      </c>
      <c r="AD348" s="469">
        <f t="shared" si="114"/>
        <v>1.5688928462130876</v>
      </c>
      <c r="AE348" s="469">
        <f t="shared" si="114"/>
        <v>1.5925166857218243</v>
      </c>
      <c r="AF348" s="469">
        <f t="shared" si="114"/>
        <v>1.6165494156330802</v>
      </c>
      <c r="AG348" s="469">
        <f t="shared" si="114"/>
        <v>1.641015011137801</v>
      </c>
      <c r="AH348" s="469">
        <f t="shared" si="114"/>
        <v>1.6659375791760385</v>
      </c>
      <c r="AI348" s="469">
        <f t="shared" si="114"/>
        <v>1.691497177691305</v>
      </c>
      <c r="AJ348" s="469">
        <f t="shared" si="114"/>
        <v>1.7177984715054941</v>
      </c>
      <c r="AK348" s="469">
        <f t="shared" si="114"/>
        <v>1.7449062148526999</v>
      </c>
      <c r="AL348" s="469">
        <f t="shared" si="114"/>
        <v>1.7728561359305202</v>
      </c>
      <c r="AM348" s="469">
        <f t="shared" si="114"/>
        <v>1.8016631115505717</v>
      </c>
      <c r="AN348" s="469">
        <f t="shared" si="114"/>
        <v>1.8313270901407659</v>
      </c>
      <c r="AO348" s="469">
        <f t="shared" si="114"/>
        <v>1.8618372131174588</v>
      </c>
      <c r="AP348" s="469">
        <f t="shared" ref="D348:BI353" si="116">+AP252*AP$310</f>
        <v>1.8931746127843787</v>
      </c>
      <c r="AQ348" s="469">
        <f t="shared" si="116"/>
        <v>1.9253142969092698</v>
      </c>
      <c r="AR348" s="469">
        <f t="shared" si="116"/>
        <v>1.9582264354708472</v>
      </c>
      <c r="AS348" s="469">
        <f t="shared" si="116"/>
        <v>1.9918772759908434</v>
      </c>
      <c r="AT348" s="469">
        <f t="shared" si="116"/>
        <v>2.0262298405752457</v>
      </c>
      <c r="AU348" s="469">
        <f t="shared" si="116"/>
        <v>2.0612445003573403</v>
      </c>
      <c r="AV348" s="469">
        <f t="shared" si="116"/>
        <v>2.0968794772406145</v>
      </c>
      <c r="AW348" s="469">
        <f t="shared" si="116"/>
        <v>2.1330912824685417</v>
      </c>
      <c r="AX348" s="469">
        <f t="shared" si="116"/>
        <v>2.1698350588532946</v>
      </c>
      <c r="AY348" s="469">
        <f t="shared" si="116"/>
        <v>2.2070647389286568</v>
      </c>
      <c r="AZ348" s="469">
        <f t="shared" si="116"/>
        <v>2.2447328535018016</v>
      </c>
      <c r="BA348" s="469">
        <f t="shared" si="116"/>
        <v>2.2827897125640129</v>
      </c>
      <c r="BB348" s="469">
        <f t="shared" si="116"/>
        <v>2.3211815271089637</v>
      </c>
      <c r="BC348" s="469">
        <f t="shared" si="116"/>
        <v>2.3598468576591776</v>
      </c>
      <c r="BD348" s="469">
        <f t="shared" si="116"/>
        <v>2.3987106149127242</v>
      </c>
      <c r="BE348" s="469">
        <f t="shared" si="116"/>
        <v>2.4376748234801915</v>
      </c>
      <c r="BF348" s="469">
        <f t="shared" si="116"/>
        <v>2.4766057143103013</v>
      </c>
      <c r="BG348" s="469">
        <f t="shared" si="116"/>
        <v>2.5153177384192658</v>
      </c>
      <c r="BH348" s="469">
        <f t="shared" si="116"/>
        <v>2.5535570176552502</v>
      </c>
      <c r="BI348" s="469">
        <f t="shared" si="116"/>
        <v>2.5523148155843121</v>
      </c>
      <c r="DR348" s="546"/>
    </row>
    <row r="349" spans="1:122" s="469" customFormat="1" ht="14.5">
      <c r="A349" s="469" t="s">
        <v>185</v>
      </c>
      <c r="B349" s="469">
        <f t="shared" si="115"/>
        <v>1</v>
      </c>
      <c r="C349" s="469">
        <f t="shared" si="115"/>
        <v>2.4060959346786306</v>
      </c>
      <c r="D349" s="469">
        <f t="shared" si="116"/>
        <v>2.5357026629882671</v>
      </c>
      <c r="E349" s="469">
        <f t="shared" si="116"/>
        <v>2.6165715553593079</v>
      </c>
      <c r="F349" s="469">
        <f t="shared" si="116"/>
        <v>2.6529954933962405</v>
      </c>
      <c r="G349" s="469">
        <f t="shared" si="116"/>
        <v>2.6584645823806383</v>
      </c>
      <c r="H349" s="469">
        <f t="shared" si="116"/>
        <v>2.6613263478410523</v>
      </c>
      <c r="I349" s="469">
        <f t="shared" si="116"/>
        <v>2.6496465161194593</v>
      </c>
      <c r="J349" s="469">
        <f t="shared" si="116"/>
        <v>2.6291636383698522</v>
      </c>
      <c r="K349" s="469">
        <f t="shared" si="116"/>
        <v>2.5680454031232256</v>
      </c>
      <c r="L349" s="469">
        <f t="shared" si="116"/>
        <v>2.4931465918757025</v>
      </c>
      <c r="M349" s="469">
        <f t="shared" si="116"/>
        <v>2.50781364402985</v>
      </c>
      <c r="N349" s="469">
        <f t="shared" si="116"/>
        <v>2.4736414843023615</v>
      </c>
      <c r="O349" s="469">
        <f t="shared" si="116"/>
        <v>2.4355639110431562</v>
      </c>
      <c r="P349" s="469">
        <f t="shared" si="116"/>
        <v>2.3952910373433842</v>
      </c>
      <c r="Q349" s="469">
        <f t="shared" si="116"/>
        <v>2.3539067038665937</v>
      </c>
      <c r="R349" s="469">
        <f t="shared" si="116"/>
        <v>2.3120229536153736</v>
      </c>
      <c r="S349" s="469">
        <f t="shared" si="116"/>
        <v>2.269967386159188</v>
      </c>
      <c r="T349" s="469">
        <f t="shared" si="116"/>
        <v>2.2278922050011487</v>
      </c>
      <c r="U349" s="469">
        <f t="shared" si="116"/>
        <v>2.1858424358054043</v>
      </c>
      <c r="V349" s="469">
        <f t="shared" si="116"/>
        <v>2.1452091319099229</v>
      </c>
      <c r="W349" s="469">
        <f t="shared" si="116"/>
        <v>2.1023410603563915</v>
      </c>
      <c r="X349" s="469">
        <f t="shared" si="116"/>
        <v>2.0550998389515622</v>
      </c>
      <c r="Y349" s="469">
        <f t="shared" si="116"/>
        <v>2.0036500075706343</v>
      </c>
      <c r="Z349" s="469">
        <f t="shared" si="116"/>
        <v>1.9500584163979078</v>
      </c>
      <c r="AA349" s="469">
        <f t="shared" si="116"/>
        <v>1.8953230478302252</v>
      </c>
      <c r="AB349" s="469">
        <f t="shared" si="116"/>
        <v>1.839818208120293</v>
      </c>
      <c r="AC349" s="469">
        <f t="shared" si="116"/>
        <v>1.7835931923541377</v>
      </c>
      <c r="AD349" s="469">
        <f t="shared" si="116"/>
        <v>1.727451804768861</v>
      </c>
      <c r="AE349" s="469">
        <f t="shared" si="116"/>
        <v>1.6720160783360201</v>
      </c>
      <c r="AF349" s="469">
        <f t="shared" si="116"/>
        <v>1.6182567344430505</v>
      </c>
      <c r="AG349" s="469">
        <f t="shared" si="116"/>
        <v>1.5665670569918768</v>
      </c>
      <c r="AH349" s="469">
        <f t="shared" si="116"/>
        <v>1.5166001306193759</v>
      </c>
      <c r="AI349" s="469">
        <f t="shared" si="116"/>
        <v>1.468209190282048</v>
      </c>
      <c r="AJ349" s="469">
        <f t="shared" si="116"/>
        <v>1.4213152076824915</v>
      </c>
      <c r="AK349" s="469">
        <f t="shared" si="116"/>
        <v>1.3757923938907668</v>
      </c>
      <c r="AL349" s="469">
        <f t="shared" si="116"/>
        <v>1.3314945843317971</v>
      </c>
      <c r="AM349" s="469">
        <f t="shared" si="116"/>
        <v>1.2882738817161339</v>
      </c>
      <c r="AN349" s="469">
        <f t="shared" si="116"/>
        <v>1.2459911381987399</v>
      </c>
      <c r="AO349" s="469">
        <f t="shared" si="116"/>
        <v>1.2045216040872988</v>
      </c>
      <c r="AP349" s="469">
        <f t="shared" si="116"/>
        <v>1.1637577924299438</v>
      </c>
      <c r="AQ349" s="469">
        <f t="shared" si="116"/>
        <v>1.1236107544381746</v>
      </c>
      <c r="AR349" s="469">
        <f t="shared" si="116"/>
        <v>1.0840104659930319</v>
      </c>
      <c r="AS349" s="469">
        <f t="shared" si="116"/>
        <v>1.0449057349059709</v>
      </c>
      <c r="AT349" s="469">
        <f t="shared" si="116"/>
        <v>1.0062638638197017</v>
      </c>
      <c r="AU349" s="469">
        <f t="shared" si="116"/>
        <v>0.9680701961640108</v>
      </c>
      <c r="AV349" s="469">
        <f t="shared" si="116"/>
        <v>0.93032760519042079</v>
      </c>
      <c r="AW349" s="469">
        <f t="shared" si="116"/>
        <v>0.89305594296755353</v>
      </c>
      <c r="AX349" s="469">
        <f t="shared" si="116"/>
        <v>0.85629143776718686</v>
      </c>
      <c r="AY349" s="469">
        <f t="shared" si="116"/>
        <v>0.8200860086208579</v>
      </c>
      <c r="AZ349" s="469">
        <f t="shared" si="116"/>
        <v>0.78450645163099053</v>
      </c>
      <c r="BA349" s="469">
        <f t="shared" si="116"/>
        <v>0.74963344296799561</v>
      </c>
      <c r="BB349" s="469">
        <f t="shared" si="116"/>
        <v>0.71556030064297571</v>
      </c>
      <c r="BC349" s="469">
        <f t="shared" si="116"/>
        <v>0.6823914579851188</v>
      </c>
      <c r="BD349" s="469">
        <f t="shared" si="116"/>
        <v>0.65024063937437304</v>
      </c>
      <c r="BE349" s="469">
        <f t="shared" si="116"/>
        <v>0.61922881294972798</v>
      </c>
      <c r="BF349" s="469">
        <f t="shared" si="116"/>
        <v>0.58948214836349444</v>
      </c>
      <c r="BG349" s="469">
        <f t="shared" si="116"/>
        <v>0.561130442273027</v>
      </c>
      <c r="BH349" s="469">
        <f t="shared" si="116"/>
        <v>0.534306761497787</v>
      </c>
      <c r="BI349" s="469">
        <f t="shared" si="116"/>
        <v>0.53404684289755211</v>
      </c>
      <c r="DR349" s="546"/>
    </row>
    <row r="350" spans="1:122" s="469" customFormat="1" ht="14.5">
      <c r="A350" s="469" t="s">
        <v>186</v>
      </c>
      <c r="B350" s="469">
        <f t="shared" si="115"/>
        <v>1</v>
      </c>
      <c r="C350" s="469">
        <f t="shared" si="115"/>
        <v>1.3377752997291636</v>
      </c>
      <c r="D350" s="469">
        <f t="shared" si="116"/>
        <v>1.5759510775960159</v>
      </c>
      <c r="E350" s="469">
        <f t="shared" si="116"/>
        <v>1.7956612491976605</v>
      </c>
      <c r="F350" s="469">
        <f t="shared" si="116"/>
        <v>2.0086218790359514</v>
      </c>
      <c r="G350" s="469">
        <f t="shared" si="116"/>
        <v>2.198720063470299</v>
      </c>
      <c r="H350" s="469">
        <f t="shared" si="116"/>
        <v>2.3633238965562793</v>
      </c>
      <c r="I350" s="469">
        <f t="shared" si="116"/>
        <v>2.5100899183236547</v>
      </c>
      <c r="J350" s="469">
        <f t="shared" si="116"/>
        <v>2.6397807109798617</v>
      </c>
      <c r="K350" s="469">
        <f t="shared" si="116"/>
        <v>2.7561386269122043</v>
      </c>
      <c r="L350" s="469">
        <f t="shared" si="116"/>
        <v>2.864614294640607</v>
      </c>
      <c r="M350" s="469">
        <f t="shared" si="116"/>
        <v>2.9727167391996403</v>
      </c>
      <c r="N350" s="469">
        <f t="shared" si="116"/>
        <v>3.1038430964967176</v>
      </c>
      <c r="O350" s="469">
        <f t="shared" si="116"/>
        <v>3.2142486712423866</v>
      </c>
      <c r="P350" s="469">
        <f t="shared" si="116"/>
        <v>3.3118469354789202</v>
      </c>
      <c r="Q350" s="469">
        <f t="shared" si="116"/>
        <v>3.4013114496485835</v>
      </c>
      <c r="R350" s="469">
        <f t="shared" si="116"/>
        <v>3.4855061975186672</v>
      </c>
      <c r="S350" s="469">
        <f t="shared" si="116"/>
        <v>3.5662708644007517</v>
      </c>
      <c r="T350" s="469">
        <f t="shared" si="116"/>
        <v>3.6448536871320401</v>
      </c>
      <c r="U350" s="469">
        <f t="shared" si="116"/>
        <v>3.7221550451138294</v>
      </c>
      <c r="V350" s="469">
        <f t="shared" si="116"/>
        <v>3.791976867437298</v>
      </c>
      <c r="W350" s="469">
        <f t="shared" si="116"/>
        <v>3.8529035230481825</v>
      </c>
      <c r="X350" s="469">
        <f t="shared" si="116"/>
        <v>3.913137129403006</v>
      </c>
      <c r="Y350" s="469">
        <f t="shared" si="116"/>
        <v>3.969439745719999</v>
      </c>
      <c r="Z350" s="469">
        <f t="shared" si="116"/>
        <v>4.0239793950691789</v>
      </c>
      <c r="AA350" s="469">
        <f t="shared" si="116"/>
        <v>4.0781429780501544</v>
      </c>
      <c r="AB350" s="469">
        <f t="shared" si="116"/>
        <v>4.1335944264535573</v>
      </c>
      <c r="AC350" s="469">
        <f t="shared" si="116"/>
        <v>4.1917133642085309</v>
      </c>
      <c r="AD350" s="469">
        <f t="shared" si="116"/>
        <v>4.2506611850876466</v>
      </c>
      <c r="AE350" s="469">
        <f t="shared" si="116"/>
        <v>4.3097548899945819</v>
      </c>
      <c r="AF350" s="469">
        <f t="shared" si="116"/>
        <v>4.3681894449448651</v>
      </c>
      <c r="AG350" s="469">
        <f t="shared" si="116"/>
        <v>4.425470031068869</v>
      </c>
      <c r="AH350" s="469">
        <f t="shared" si="116"/>
        <v>4.4815803249366839</v>
      </c>
      <c r="AI350" s="469">
        <f t="shared" si="116"/>
        <v>4.5364935623672729</v>
      </c>
      <c r="AJ350" s="469">
        <f t="shared" si="116"/>
        <v>4.5902018328290159</v>
      </c>
      <c r="AK350" s="469">
        <f t="shared" si="116"/>
        <v>4.6427140576321282</v>
      </c>
      <c r="AL350" s="469">
        <f t="shared" si="116"/>
        <v>4.6940399225608873</v>
      </c>
      <c r="AM350" s="469">
        <f t="shared" si="116"/>
        <v>4.7441808024472598</v>
      </c>
      <c r="AN350" s="469">
        <f t="shared" si="116"/>
        <v>4.793124900909266</v>
      </c>
      <c r="AO350" s="469">
        <f t="shared" si="116"/>
        <v>4.8408448371909181</v>
      </c>
      <c r="AP350" s="469">
        <f t="shared" si="116"/>
        <v>4.8872967486077696</v>
      </c>
      <c r="AQ350" s="469">
        <f t="shared" si="116"/>
        <v>4.9324204027865717</v>
      </c>
      <c r="AR350" s="469">
        <f t="shared" si="116"/>
        <v>4.9761400242781555</v>
      </c>
      <c r="AS350" s="469">
        <f t="shared" si="116"/>
        <v>5.0183656433228014</v>
      </c>
      <c r="AT350" s="469">
        <f t="shared" si="116"/>
        <v>5.0589948239557092</v>
      </c>
      <c r="AU350" s="469">
        <f t="shared" si="116"/>
        <v>5.0979146490416127</v>
      </c>
      <c r="AV350" s="469">
        <f t="shared" si="116"/>
        <v>5.1350038407414909</v>
      </c>
      <c r="AW350" s="469">
        <f t="shared" si="116"/>
        <v>5.1701348767419013</v>
      </c>
      <c r="AX350" s="469">
        <f t="shared" si="116"/>
        <v>5.2031759189627076</v>
      </c>
      <c r="AY350" s="469">
        <f t="shared" si="116"/>
        <v>5.2339922902833864</v>
      </c>
      <c r="AZ350" s="469">
        <f t="shared" si="116"/>
        <v>5.2624470999443842</v>
      </c>
      <c r="BA350" s="469">
        <f t="shared" si="116"/>
        <v>5.2884004150035304</v>
      </c>
      <c r="BB350" s="469">
        <f t="shared" si="116"/>
        <v>5.3117061037997777</v>
      </c>
      <c r="BC350" s="469">
        <f t="shared" si="116"/>
        <v>5.3322051798395993</v>
      </c>
      <c r="BD350" s="469">
        <f t="shared" si="116"/>
        <v>5.3497142787487393</v>
      </c>
      <c r="BE350" s="469">
        <f t="shared" si="116"/>
        <v>5.3640080758173481</v>
      </c>
      <c r="BF350" s="469">
        <f t="shared" si="116"/>
        <v>5.3747954395417743</v>
      </c>
      <c r="BG350" s="469">
        <f t="shared" si="116"/>
        <v>5.3816914519914292</v>
      </c>
      <c r="BH350" s="469">
        <f t="shared" si="116"/>
        <v>5.3841913646919846</v>
      </c>
      <c r="BI350" s="469">
        <f t="shared" si="116"/>
        <v>5.3815721736508975</v>
      </c>
      <c r="DR350" s="546"/>
    </row>
    <row r="351" spans="1:122" s="469" customFormat="1" ht="14.5">
      <c r="A351" s="469" t="s">
        <v>187</v>
      </c>
      <c r="B351" s="469">
        <f t="shared" si="115"/>
        <v>1</v>
      </c>
      <c r="C351" s="469">
        <f t="shared" si="115"/>
        <v>0.97437611027415194</v>
      </c>
      <c r="D351" s="469">
        <f t="shared" si="116"/>
        <v>0.9641757670276504</v>
      </c>
      <c r="E351" s="469">
        <f t="shared" si="116"/>
        <v>0.94241950956831666</v>
      </c>
      <c r="F351" s="469">
        <f t="shared" si="116"/>
        <v>0.91871966784605008</v>
      </c>
      <c r="G351" s="469">
        <f t="shared" si="116"/>
        <v>0.88703214140547215</v>
      </c>
      <c r="H351" s="469">
        <f t="shared" si="116"/>
        <v>0.85186503203439312</v>
      </c>
      <c r="I351" s="469">
        <f t="shared" si="116"/>
        <v>0.81750996108624596</v>
      </c>
      <c r="J351" s="469">
        <f t="shared" si="116"/>
        <v>0.7847606594879184</v>
      </c>
      <c r="K351" s="469">
        <f t="shared" si="116"/>
        <v>0.76470040966622088</v>
      </c>
      <c r="L351" s="469">
        <f t="shared" si="116"/>
        <v>0.75012074314413968</v>
      </c>
      <c r="M351" s="469">
        <f t="shared" si="116"/>
        <v>0.71808686580627934</v>
      </c>
      <c r="N351" s="469">
        <f t="shared" si="116"/>
        <v>0.7123014698380824</v>
      </c>
      <c r="O351" s="469">
        <f t="shared" si="116"/>
        <v>0.70142538148418709</v>
      </c>
      <c r="P351" s="469">
        <f t="shared" si="116"/>
        <v>0.68923459397743581</v>
      </c>
      <c r="Q351" s="469">
        <f t="shared" si="116"/>
        <v>0.6775249189716982</v>
      </c>
      <c r="R351" s="469">
        <f t="shared" si="116"/>
        <v>0.66710969025292266</v>
      </c>
      <c r="S351" s="469">
        <f t="shared" si="116"/>
        <v>0.65831828375930379</v>
      </c>
      <c r="T351" s="469">
        <f t="shared" si="116"/>
        <v>0.65124638692416326</v>
      </c>
      <c r="U351" s="469">
        <f t="shared" si="116"/>
        <v>0.64588176718638934</v>
      </c>
      <c r="V351" s="469">
        <f t="shared" si="116"/>
        <v>0.64116069942125886</v>
      </c>
      <c r="W351" s="469">
        <f t="shared" si="116"/>
        <v>0.63667193231218655</v>
      </c>
      <c r="X351" s="469">
        <f t="shared" si="116"/>
        <v>0.63347993521382295</v>
      </c>
      <c r="Y351" s="469">
        <f t="shared" si="116"/>
        <v>0.63100543298291678</v>
      </c>
      <c r="Z351" s="469">
        <f t="shared" si="116"/>
        <v>0.62952712339597461</v>
      </c>
      <c r="AA351" s="469">
        <f t="shared" si="116"/>
        <v>0.62916578532721956</v>
      </c>
      <c r="AB351" s="469">
        <f t="shared" si="116"/>
        <v>0.62982068876087349</v>
      </c>
      <c r="AC351" s="469">
        <f t="shared" si="116"/>
        <v>0.63177862990694056</v>
      </c>
      <c r="AD351" s="469">
        <f t="shared" si="116"/>
        <v>0.63456139961701963</v>
      </c>
      <c r="AE351" s="469">
        <f t="shared" si="116"/>
        <v>0.63805883569112365</v>
      </c>
      <c r="AF351" s="469">
        <f t="shared" si="116"/>
        <v>0.64209075540647231</v>
      </c>
      <c r="AG351" s="469">
        <f t="shared" si="116"/>
        <v>0.64659880306131667</v>
      </c>
      <c r="AH351" s="469">
        <f t="shared" si="116"/>
        <v>0.65163015161421345</v>
      </c>
      <c r="AI351" s="469">
        <f t="shared" si="116"/>
        <v>0.657138670262019</v>
      </c>
      <c r="AJ351" s="469">
        <f t="shared" si="116"/>
        <v>0.66308844432327274</v>
      </c>
      <c r="AK351" s="469">
        <f t="shared" si="116"/>
        <v>0.66945063181519748</v>
      </c>
      <c r="AL351" s="469">
        <f t="shared" si="116"/>
        <v>0.67620000923056212</v>
      </c>
      <c r="AM351" s="469">
        <f t="shared" si="116"/>
        <v>0.68331324388356973</v>
      </c>
      <c r="AN351" s="469">
        <f t="shared" si="116"/>
        <v>0.69076800250204962</v>
      </c>
      <c r="AO351" s="469">
        <f t="shared" si="116"/>
        <v>0.69854244996153736</v>
      </c>
      <c r="AP351" s="469">
        <f t="shared" si="116"/>
        <v>0.70661494151048576</v>
      </c>
      <c r="AQ351" s="469">
        <f t="shared" si="116"/>
        <v>0.7149638251256919</v>
      </c>
      <c r="AR351" s="469">
        <f t="shared" si="116"/>
        <v>0.72356731929504969</v>
      </c>
      <c r="AS351" s="469">
        <f t="shared" si="116"/>
        <v>0.73240345080437907</v>
      </c>
      <c r="AT351" s="469">
        <f t="shared" si="116"/>
        <v>0.7414500434007093</v>
      </c>
      <c r="AU351" s="469">
        <f t="shared" si="116"/>
        <v>0.75068474874765012</v>
      </c>
      <c r="AV351" s="469">
        <f t="shared" si="116"/>
        <v>0.76008510862881806</v>
      </c>
      <c r="AW351" s="469">
        <f t="shared" si="116"/>
        <v>0.76962863229648215</v>
      </c>
      <c r="AX351" s="469">
        <f t="shared" si="116"/>
        <v>0.7792928641361585</v>
      </c>
      <c r="AY351" s="469">
        <f t="shared" si="116"/>
        <v>0.78905540220568438</v>
      </c>
      <c r="AZ351" s="469">
        <f t="shared" si="116"/>
        <v>0.79889380460668058</v>
      </c>
      <c r="BA351" s="469">
        <f t="shared" si="116"/>
        <v>0.80878528483328338</v>
      </c>
      <c r="BB351" s="469">
        <f t="shared" si="116"/>
        <v>0.81870604789507917</v>
      </c>
      <c r="BC351" s="469">
        <f t="shared" si="116"/>
        <v>0.82863006102130488</v>
      </c>
      <c r="BD351" s="469">
        <f t="shared" si="116"/>
        <v>0.83852700477318054</v>
      </c>
      <c r="BE351" s="469">
        <f t="shared" si="116"/>
        <v>0.84835915517332039</v>
      </c>
      <c r="BF351" s="469">
        <f t="shared" si="116"/>
        <v>0.85807708014884476</v>
      </c>
      <c r="BG351" s="469">
        <f t="shared" si="116"/>
        <v>0.86761439324255718</v>
      </c>
      <c r="BH351" s="469">
        <f t="shared" si="116"/>
        <v>0.87688246084504073</v>
      </c>
      <c r="BI351" s="469">
        <f t="shared" si="116"/>
        <v>0.87645589304126736</v>
      </c>
      <c r="DR351" s="546"/>
    </row>
    <row r="352" spans="1:122" s="469" customFormat="1" ht="14.5">
      <c r="A352" s="469" t="s">
        <v>188</v>
      </c>
      <c r="B352" s="469">
        <f t="shared" si="115"/>
        <v>1</v>
      </c>
      <c r="C352" s="469">
        <f t="shared" si="115"/>
        <v>1.1129457373471294</v>
      </c>
      <c r="D352" s="469">
        <f t="shared" si="116"/>
        <v>1.3396234579852542</v>
      </c>
      <c r="E352" s="469">
        <f t="shared" si="116"/>
        <v>1.5631621537064835</v>
      </c>
      <c r="F352" s="469">
        <f t="shared" si="116"/>
        <v>1.808299966693057</v>
      </c>
      <c r="G352" s="469">
        <f t="shared" si="116"/>
        <v>2.0320008328189787</v>
      </c>
      <c r="H352" s="469">
        <f t="shared" si="116"/>
        <v>2.2098159581214283</v>
      </c>
      <c r="I352" s="469">
        <f t="shared" si="116"/>
        <v>2.3705918985308645</v>
      </c>
      <c r="J352" s="469">
        <f t="shared" si="116"/>
        <v>2.514083431431716</v>
      </c>
      <c r="K352" s="469">
        <f t="shared" si="116"/>
        <v>2.6863922128206426</v>
      </c>
      <c r="L352" s="469">
        <f t="shared" si="116"/>
        <v>2.8455502582269485</v>
      </c>
      <c r="M352" s="469">
        <f t="shared" si="116"/>
        <v>2.9827270299098969</v>
      </c>
      <c r="N352" s="469">
        <f t="shared" si="116"/>
        <v>3.1037523219921974</v>
      </c>
      <c r="O352" s="469">
        <f t="shared" si="116"/>
        <v>3.2065369696669204</v>
      </c>
      <c r="P352" s="469">
        <f t="shared" si="116"/>
        <v>3.2958275281885241</v>
      </c>
      <c r="Q352" s="469">
        <f t="shared" si="116"/>
        <v>3.3746922041869323</v>
      </c>
      <c r="R352" s="469">
        <f t="shared" si="116"/>
        <v>3.4452296424009123</v>
      </c>
      <c r="S352" s="469">
        <f t="shared" si="116"/>
        <v>3.5089674785873273</v>
      </c>
      <c r="T352" s="469">
        <f t="shared" si="116"/>
        <v>3.567085883932382</v>
      </c>
      <c r="U352" s="469">
        <f t="shared" si="116"/>
        <v>3.6205487643758416</v>
      </c>
      <c r="V352" s="469">
        <f t="shared" si="116"/>
        <v>3.6631380583806035</v>
      </c>
      <c r="W352" s="469">
        <f t="shared" si="116"/>
        <v>3.6935265046675378</v>
      </c>
      <c r="X352" s="469">
        <f t="shared" si="116"/>
        <v>3.7033876863842674</v>
      </c>
      <c r="Y352" s="469">
        <f t="shared" si="116"/>
        <v>3.713756550853033</v>
      </c>
      <c r="Z352" s="469">
        <f t="shared" si="116"/>
        <v>3.7236867793289501</v>
      </c>
      <c r="AA352" s="469">
        <f t="shared" si="116"/>
        <v>3.7330165566408025</v>
      </c>
      <c r="AB352" s="469">
        <f t="shared" si="116"/>
        <v>3.7456000354137862</v>
      </c>
      <c r="AC352" s="469">
        <f t="shared" si="116"/>
        <v>3.760637338095747</v>
      </c>
      <c r="AD352" s="469">
        <f t="shared" si="116"/>
        <v>3.7782443937821264</v>
      </c>
      <c r="AE352" s="469">
        <f t="shared" si="116"/>
        <v>3.7973708450191661</v>
      </c>
      <c r="AF352" s="469">
        <f t="shared" si="116"/>
        <v>3.8169299558673275</v>
      </c>
      <c r="AG352" s="469">
        <f t="shared" si="116"/>
        <v>3.8364071912484539</v>
      </c>
      <c r="AH352" s="469">
        <f t="shared" si="116"/>
        <v>3.8556316197701728</v>
      </c>
      <c r="AI352" s="469">
        <f t="shared" si="116"/>
        <v>3.8742280812001466</v>
      </c>
      <c r="AJ352" s="469">
        <f t="shared" si="116"/>
        <v>3.8920174203525493</v>
      </c>
      <c r="AK352" s="469">
        <f t="shared" si="116"/>
        <v>3.9088976106612847</v>
      </c>
      <c r="AL352" s="469">
        <f t="shared" si="116"/>
        <v>3.9248115095962492</v>
      </c>
      <c r="AM352" s="469">
        <f t="shared" si="116"/>
        <v>3.9397261674540589</v>
      </c>
      <c r="AN352" s="469">
        <f t="shared" si="116"/>
        <v>3.9536193285987191</v>
      </c>
      <c r="AO352" s="469">
        <f t="shared" si="116"/>
        <v>3.9664708457402713</v>
      </c>
      <c r="AP352" s="469">
        <f t="shared" si="116"/>
        <v>3.9782574605050391</v>
      </c>
      <c r="AQ352" s="469">
        <f t="shared" si="116"/>
        <v>3.9889498976249493</v>
      </c>
      <c r="AR352" s="469">
        <f t="shared" si="116"/>
        <v>3.9985115529137767</v>
      </c>
      <c r="AS352" s="469">
        <f t="shared" si="116"/>
        <v>4.0068982768148906</v>
      </c>
      <c r="AT352" s="469">
        <f t="shared" si="116"/>
        <v>4.014058900848787</v>
      </c>
      <c r="AU352" s="469">
        <f t="shared" si="116"/>
        <v>4.0199362472985092</v>
      </c>
      <c r="AV352" s="469">
        <f t="shared" si="116"/>
        <v>4.0244684174215735</v>
      </c>
      <c r="AW352" s="469">
        <f t="shared" si="116"/>
        <v>4.027590177471601</v>
      </c>
      <c r="AX352" s="469">
        <f t="shared" si="116"/>
        <v>4.0292342556208096</v>
      </c>
      <c r="AY352" s="469">
        <f t="shared" si="116"/>
        <v>4.0293323217881278</v>
      </c>
      <c r="AZ352" s="469">
        <f t="shared" si="116"/>
        <v>4.027815338013772</v>
      </c>
      <c r="BA352" s="469">
        <f t="shared" si="116"/>
        <v>4.0246128318845047</v>
      </c>
      <c r="BB352" s="469">
        <f t="shared" si="116"/>
        <v>4.0196504632827352</v>
      </c>
      <c r="BC352" s="469">
        <f t="shared" si="116"/>
        <v>4.0128450598304335</v>
      </c>
      <c r="BD352" s="469">
        <f t="shared" si="116"/>
        <v>4.0040961850571462</v>
      </c>
      <c r="BE352" s="469">
        <f t="shared" si="116"/>
        <v>3.9932734708488615</v>
      </c>
      <c r="BF352" s="469">
        <f t="shared" si="116"/>
        <v>3.9801997046855639</v>
      </c>
      <c r="BG352" s="469">
        <f t="shared" si="116"/>
        <v>3.9646313760181155</v>
      </c>
      <c r="BH352" s="469">
        <f t="shared" si="116"/>
        <v>3.9462411949457832</v>
      </c>
      <c r="BI352" s="469">
        <f t="shared" si="116"/>
        <v>3.9443215084258063</v>
      </c>
      <c r="DR352" s="546"/>
    </row>
    <row r="353" spans="1:122" s="469" customFormat="1" ht="14.5">
      <c r="A353" s="469" t="s">
        <v>189</v>
      </c>
      <c r="B353" s="469">
        <f t="shared" si="115"/>
        <v>1</v>
      </c>
      <c r="C353" s="469">
        <f t="shared" si="115"/>
        <v>0.99483707836845947</v>
      </c>
      <c r="D353" s="469">
        <f t="shared" si="116"/>
        <v>1.0279462657731293</v>
      </c>
      <c r="E353" s="469">
        <f t="shared" si="116"/>
        <v>1.0497525428344576</v>
      </c>
      <c r="F353" s="469">
        <f t="shared" si="116"/>
        <v>1.058536549626242</v>
      </c>
      <c r="G353" s="469">
        <f t="shared" ref="D353:BI355" si="117">+G257*G$310</f>
        <v>1.0563507670841852</v>
      </c>
      <c r="H353" s="469">
        <f t="shared" si="117"/>
        <v>1.0500566894815171</v>
      </c>
      <c r="I353" s="469">
        <f t="shared" si="117"/>
        <v>1.0400325661667316</v>
      </c>
      <c r="J353" s="469">
        <f t="shared" si="117"/>
        <v>1.0276069114924515</v>
      </c>
      <c r="K353" s="469">
        <f t="shared" si="117"/>
        <v>1.0140608312494757</v>
      </c>
      <c r="L353" s="469">
        <f t="shared" si="117"/>
        <v>1.0050405656009065</v>
      </c>
      <c r="M353" s="469">
        <f t="shared" si="117"/>
        <v>0.98551433992099069</v>
      </c>
      <c r="N353" s="469">
        <f t="shared" si="117"/>
        <v>0.99681836692011816</v>
      </c>
      <c r="O353" s="469">
        <f t="shared" si="117"/>
        <v>1.0001046134854199</v>
      </c>
      <c r="P353" s="469">
        <f t="shared" si="117"/>
        <v>1.0002361761514156</v>
      </c>
      <c r="Q353" s="469">
        <f t="shared" si="117"/>
        <v>0.999714623219915</v>
      </c>
      <c r="R353" s="469">
        <f t="shared" si="117"/>
        <v>0.99981664461518094</v>
      </c>
      <c r="S353" s="469">
        <f t="shared" si="117"/>
        <v>1.0011862663237072</v>
      </c>
      <c r="T353" s="469">
        <f t="shared" si="117"/>
        <v>1.0041415785166972</v>
      </c>
      <c r="U353" s="469">
        <f t="shared" si="117"/>
        <v>1.0088345053039065</v>
      </c>
      <c r="V353" s="469">
        <f t="shared" si="117"/>
        <v>1.0141464297433296</v>
      </c>
      <c r="W353" s="469">
        <f t="shared" si="117"/>
        <v>1.0193683197901984</v>
      </c>
      <c r="X353" s="469">
        <f t="shared" si="117"/>
        <v>1.0258053753150329</v>
      </c>
      <c r="Y353" s="469">
        <f t="shared" si="117"/>
        <v>1.0327288934138676</v>
      </c>
      <c r="Z353" s="469">
        <f t="shared" si="117"/>
        <v>1.0407318856241687</v>
      </c>
      <c r="AA353" s="469">
        <f t="shared" si="117"/>
        <v>1.050090190563765</v>
      </c>
      <c r="AB353" s="469">
        <f t="shared" si="117"/>
        <v>1.0604621348537302</v>
      </c>
      <c r="AC353" s="469">
        <f t="shared" si="117"/>
        <v>1.0713863963034151</v>
      </c>
      <c r="AD353" s="469">
        <f t="shared" si="117"/>
        <v>1.0826524454001984</v>
      </c>
      <c r="AE353" s="469">
        <f t="shared" si="117"/>
        <v>1.0943287419454442</v>
      </c>
      <c r="AF353" s="469">
        <f t="shared" si="117"/>
        <v>1.1066551553688611</v>
      </c>
      <c r="AG353" s="469">
        <f t="shared" si="117"/>
        <v>1.1195365103928727</v>
      </c>
      <c r="AH353" s="469">
        <f t="shared" si="117"/>
        <v>1.1327574976143071</v>
      </c>
      <c r="AI353" s="469">
        <f t="shared" si="117"/>
        <v>1.1464566737656838</v>
      </c>
      <c r="AJ353" s="469">
        <f t="shared" si="117"/>
        <v>1.1607037884916405</v>
      </c>
      <c r="AK353" s="469">
        <f t="shared" si="117"/>
        <v>1.175532436413139</v>
      </c>
      <c r="AL353" s="469">
        <f t="shared" si="117"/>
        <v>1.1909525959356397</v>
      </c>
      <c r="AM353" s="469">
        <f t="shared" si="117"/>
        <v>1.2069587801010659</v>
      </c>
      <c r="AN353" s="469">
        <f t="shared" si="117"/>
        <v>1.2235353214041551</v>
      </c>
      <c r="AO353" s="469">
        <f t="shared" si="117"/>
        <v>1.2406597451613908</v>
      </c>
      <c r="AP353" s="469">
        <f t="shared" si="117"/>
        <v>1.2583049001149389</v>
      </c>
      <c r="AQ353" s="469">
        <f t="shared" si="117"/>
        <v>1.2764403039522658</v>
      </c>
      <c r="AR353" s="469">
        <f t="shared" si="117"/>
        <v>1.2950330090160704</v>
      </c>
      <c r="AS353" s="469">
        <f t="shared" si="117"/>
        <v>1.314048186589261</v>
      </c>
      <c r="AT353" s="469">
        <f t="shared" si="117"/>
        <v>1.3334495544559366</v>
      </c>
      <c r="AU353" s="469">
        <f t="shared" si="117"/>
        <v>1.3531997215198746</v>
      </c>
      <c r="AV353" s="469">
        <f t="shared" si="117"/>
        <v>1.3732604866139133</v>
      </c>
      <c r="AW353" s="469">
        <f t="shared" si="117"/>
        <v>1.3935930991227659</v>
      </c>
      <c r="AX353" s="469">
        <f t="shared" si="117"/>
        <v>1.4141584600345711</v>
      </c>
      <c r="AY353" s="469">
        <f t="shared" si="117"/>
        <v>1.4349172066046678</v>
      </c>
      <c r="AZ353" s="469">
        <f t="shared" si="117"/>
        <v>1.4558295744223702</v>
      </c>
      <c r="BA353" s="469">
        <f t="shared" si="117"/>
        <v>1.4768548600994853</v>
      </c>
      <c r="BB353" s="469">
        <f t="shared" si="117"/>
        <v>1.4979502125986714</v>
      </c>
      <c r="BC353" s="469">
        <f t="shared" si="117"/>
        <v>1.5190683695582545</v>
      </c>
      <c r="BD353" s="469">
        <f t="shared" si="117"/>
        <v>1.5401538606566458</v>
      </c>
      <c r="BE353" s="469">
        <f t="shared" si="117"/>
        <v>1.5611372020653158</v>
      </c>
      <c r="BF353" s="469">
        <f t="shared" si="117"/>
        <v>1.5819268446499264</v>
      </c>
      <c r="BG353" s="469">
        <f t="shared" si="117"/>
        <v>1.6023993008759907</v>
      </c>
      <c r="BH353" s="469">
        <f t="shared" si="117"/>
        <v>1.6223890917220454</v>
      </c>
      <c r="BI353" s="469">
        <f t="shared" si="117"/>
        <v>1.6215998651351036</v>
      </c>
      <c r="DR353" s="546"/>
    </row>
    <row r="354" spans="1:122" s="469" customFormat="1" ht="14.5">
      <c r="A354" s="469" t="s">
        <v>190</v>
      </c>
      <c r="B354" s="469">
        <f t="shared" si="115"/>
        <v>1</v>
      </c>
      <c r="C354" s="469">
        <f t="shared" si="115"/>
        <v>0.79532006348382256</v>
      </c>
      <c r="D354" s="469">
        <f t="shared" si="117"/>
        <v>0.7084062424534836</v>
      </c>
      <c r="E354" s="469">
        <f t="shared" si="117"/>
        <v>0.63231265688742688</v>
      </c>
      <c r="F354" s="469">
        <f t="shared" si="117"/>
        <v>0.56432283162813479</v>
      </c>
      <c r="G354" s="469">
        <f t="shared" si="117"/>
        <v>0.50653557032307606</v>
      </c>
      <c r="H354" s="469">
        <f t="shared" si="117"/>
        <v>0.45701758000804971</v>
      </c>
      <c r="I354" s="469">
        <f t="shared" si="117"/>
        <v>0.41461926959542655</v>
      </c>
      <c r="J354" s="469">
        <f t="shared" si="117"/>
        <v>0.37843850766571568</v>
      </c>
      <c r="K354" s="469">
        <f t="shared" si="117"/>
        <v>0.34440795539974733</v>
      </c>
      <c r="L354" s="469">
        <f t="shared" si="117"/>
        <v>0.31654536627594498</v>
      </c>
      <c r="M354" s="469">
        <f t="shared" si="117"/>
        <v>0.29192795228264767</v>
      </c>
      <c r="N354" s="469">
        <f t="shared" si="117"/>
        <v>0.27939313509815306</v>
      </c>
      <c r="O354" s="469">
        <f t="shared" si="117"/>
        <v>0.26606269593333137</v>
      </c>
      <c r="P354" s="469">
        <f t="shared" si="117"/>
        <v>0.25341037514211778</v>
      </c>
      <c r="Q354" s="469">
        <f t="shared" si="117"/>
        <v>0.24198070546604997</v>
      </c>
      <c r="R354" s="469">
        <f t="shared" si="117"/>
        <v>0.23190598094958492</v>
      </c>
      <c r="S354" s="469">
        <f t="shared" si="117"/>
        <v>0.22314222999552613</v>
      </c>
      <c r="T354" s="469">
        <f t="shared" si="117"/>
        <v>0.2155784615795418</v>
      </c>
      <c r="U354" s="469">
        <f t="shared" si="117"/>
        <v>0.20908613863971498</v>
      </c>
      <c r="V354" s="469">
        <f t="shared" si="117"/>
        <v>0.20387497205374347</v>
      </c>
      <c r="W354" s="469">
        <f t="shared" si="117"/>
        <v>0.19940534779005212</v>
      </c>
      <c r="X354" s="469">
        <f t="shared" si="117"/>
        <v>0.19515441292969957</v>
      </c>
      <c r="Y354" s="469">
        <f t="shared" si="117"/>
        <v>0.19111934991606333</v>
      </c>
      <c r="Z354" s="469">
        <f t="shared" si="117"/>
        <v>0.18745819011253489</v>
      </c>
      <c r="AA354" s="469">
        <f t="shared" si="117"/>
        <v>0.18422173581396017</v>
      </c>
      <c r="AB354" s="469">
        <f t="shared" si="117"/>
        <v>0.18138273762254373</v>
      </c>
      <c r="AC354" s="469">
        <f t="shared" si="117"/>
        <v>0.17890100283891611</v>
      </c>
      <c r="AD354" s="469">
        <f t="shared" si="117"/>
        <v>0.17671641450058939</v>
      </c>
      <c r="AE354" s="469">
        <f t="shared" si="117"/>
        <v>0.17480758256383341</v>
      </c>
      <c r="AF354" s="469">
        <f t="shared" si="117"/>
        <v>0.17318241014637781</v>
      </c>
      <c r="AG354" s="469">
        <f t="shared" si="117"/>
        <v>0.17181006308565455</v>
      </c>
      <c r="AH354" s="469">
        <f t="shared" si="117"/>
        <v>0.17063624314901907</v>
      </c>
      <c r="AI354" s="469">
        <f t="shared" si="117"/>
        <v>0.1696481879392861</v>
      </c>
      <c r="AJ354" s="469">
        <f t="shared" si="117"/>
        <v>0.16883225749806469</v>
      </c>
      <c r="AK354" s="469">
        <f t="shared" si="117"/>
        <v>0.16817275632050599</v>
      </c>
      <c r="AL354" s="469">
        <f t="shared" si="117"/>
        <v>0.16765333488180559</v>
      </c>
      <c r="AM354" s="469">
        <f t="shared" si="117"/>
        <v>0.1672577999169732</v>
      </c>
      <c r="AN354" s="469">
        <f t="shared" si="117"/>
        <v>0.16697053980906176</v>
      </c>
      <c r="AO354" s="469">
        <f t="shared" si="117"/>
        <v>0.16677672151737452</v>
      </c>
      <c r="AP354" s="469">
        <f t="shared" si="117"/>
        <v>0.16666235728683565</v>
      </c>
      <c r="AQ354" s="469">
        <f t="shared" si="117"/>
        <v>0.16661430169621944</v>
      </c>
      <c r="AR354" s="469">
        <f t="shared" si="117"/>
        <v>0.16662021551849521</v>
      </c>
      <c r="AS354" s="469">
        <f t="shared" si="117"/>
        <v>0.16666851762540255</v>
      </c>
      <c r="AT354" s="469">
        <f t="shared" si="117"/>
        <v>0.16674833656914106</v>
      </c>
      <c r="AU354" s="469">
        <f t="shared" si="117"/>
        <v>0.16684946737607162</v>
      </c>
      <c r="AV354" s="469">
        <f t="shared" si="117"/>
        <v>0.16696233504509936</v>
      </c>
      <c r="AW354" s="469">
        <f t="shared" si="117"/>
        <v>0.16707796322736365</v>
      </c>
      <c r="AX354" s="469">
        <f t="shared" si="117"/>
        <v>0.16718794375402654</v>
      </c>
      <c r="AY354" s="469">
        <f t="shared" si="117"/>
        <v>0.16728439932991712</v>
      </c>
      <c r="AZ354" s="469">
        <f t="shared" si="117"/>
        <v>0.16735992710990838</v>
      </c>
      <c r="BA354" s="469">
        <f t="shared" si="117"/>
        <v>0.16740750445525976</v>
      </c>
      <c r="BB354" s="469">
        <f t="shared" si="117"/>
        <v>0.16742032988649619</v>
      </c>
      <c r="BC354" s="469">
        <f t="shared" si="117"/>
        <v>0.16739156338460909</v>
      </c>
      <c r="BD354" s="469">
        <f t="shared" si="117"/>
        <v>0.16731392464977349</v>
      </c>
      <c r="BE354" s="469">
        <f t="shared" si="117"/>
        <v>0.16717911386901715</v>
      </c>
      <c r="BF354" s="469">
        <f t="shared" si="117"/>
        <v>0.16697705028985155</v>
      </c>
      <c r="BG354" s="469">
        <f t="shared" si="117"/>
        <v>0.16669499533607643</v>
      </c>
      <c r="BH354" s="469">
        <f t="shared" si="117"/>
        <v>0.16631674620607845</v>
      </c>
      <c r="BI354" s="469">
        <f t="shared" si="117"/>
        <v>0.16623583984481824</v>
      </c>
      <c r="DR354" s="546"/>
    </row>
    <row r="355" spans="1:122" s="469" customFormat="1" ht="14.5">
      <c r="A355" s="469" t="s">
        <v>191</v>
      </c>
      <c r="B355" s="469">
        <f t="shared" si="115"/>
        <v>1</v>
      </c>
      <c r="C355" s="469">
        <f t="shared" si="115"/>
        <v>0.90372264719375506</v>
      </c>
      <c r="D355" s="469">
        <f t="shared" si="117"/>
        <v>1.0830157822625226</v>
      </c>
      <c r="E355" s="469">
        <f t="shared" si="117"/>
        <v>1.2616856905611555</v>
      </c>
      <c r="F355" s="469">
        <f t="shared" si="117"/>
        <v>1.4412587232259257</v>
      </c>
      <c r="G355" s="469">
        <f t="shared" si="117"/>
        <v>1.6065716752843162</v>
      </c>
      <c r="H355" s="469">
        <f t="shared" si="117"/>
        <v>1.752840890160863</v>
      </c>
      <c r="I355" s="469">
        <f t="shared" si="117"/>
        <v>1.8869433813509346</v>
      </c>
      <c r="J355" s="469">
        <f t="shared" si="117"/>
        <v>2.0086042824987191</v>
      </c>
      <c r="K355" s="469">
        <f t="shared" si="117"/>
        <v>2.1291353493123375</v>
      </c>
      <c r="L355" s="469">
        <f t="shared" si="117"/>
        <v>2.2334144108242646</v>
      </c>
      <c r="M355" s="469">
        <f t="shared" si="117"/>
        <v>2.3804995748030686</v>
      </c>
      <c r="N355" s="469">
        <f t="shared" si="117"/>
        <v>2.4772240576344933</v>
      </c>
      <c r="O355" s="469">
        <f t="shared" si="117"/>
        <v>2.5658728039592229</v>
      </c>
      <c r="P355" s="469">
        <f t="shared" si="117"/>
        <v>2.6471255834922256</v>
      </c>
      <c r="Q355" s="469">
        <f t="shared" si="117"/>
        <v>2.72148636097667</v>
      </c>
      <c r="R355" s="469">
        <f t="shared" si="117"/>
        <v>2.789300864394229</v>
      </c>
      <c r="S355" s="469">
        <f t="shared" si="117"/>
        <v>2.8507738130325007</v>
      </c>
      <c r="T355" s="469">
        <f t="shared" si="117"/>
        <v>2.9059863050483004</v>
      </c>
      <c r="U355" s="469">
        <f t="shared" si="117"/>
        <v>2.9549158952147012</v>
      </c>
      <c r="V355" s="469">
        <f t="shared" si="117"/>
        <v>2.9926201836784903</v>
      </c>
      <c r="W355" s="469">
        <f t="shared" si="117"/>
        <v>3.0170195008937188</v>
      </c>
      <c r="X355" s="469">
        <f t="shared" si="117"/>
        <v>3.0331117005097457</v>
      </c>
      <c r="Y355" s="469">
        <f t="shared" si="117"/>
        <v>3.0381372745862789</v>
      </c>
      <c r="Z355" s="469">
        <f t="shared" si="117"/>
        <v>3.0334209299997537</v>
      </c>
      <c r="AA355" s="469">
        <f t="shared" si="117"/>
        <v>3.0195945872267793</v>
      </c>
      <c r="AB355" s="469">
        <f t="shared" si="117"/>
        <v>2.9958052724037993</v>
      </c>
      <c r="AC355" s="469">
        <f t="shared" si="117"/>
        <v>2.9671411178497507</v>
      </c>
      <c r="AD355" s="469">
        <f t="shared" si="117"/>
        <v>2.9310875802377647</v>
      </c>
      <c r="AE355" s="469">
        <f t="shared" si="117"/>
        <v>2.8880747322472109</v>
      </c>
      <c r="AF355" s="469">
        <f t="shared" si="117"/>
        <v>2.838396562602536</v>
      </c>
      <c r="AG355" s="469">
        <f t="shared" si="117"/>
        <v>2.7828718603856468</v>
      </c>
      <c r="AH355" s="469">
        <f t="shared" si="117"/>
        <v>2.7224449961805535</v>
      </c>
      <c r="AI355" s="469">
        <f t="shared" si="117"/>
        <v>2.657422599832501</v>
      </c>
      <c r="AJ355" s="469">
        <f t="shared" si="117"/>
        <v>2.5881645599865761</v>
      </c>
      <c r="AK355" s="469">
        <f t="shared" si="117"/>
        <v>2.5149933452771513</v>
      </c>
      <c r="AL355" s="469">
        <f t="shared" si="117"/>
        <v>2.43819705906825</v>
      </c>
      <c r="AM355" s="469">
        <f t="shared" si="117"/>
        <v>2.3580390393919295</v>
      </c>
      <c r="AN355" s="469">
        <f t="shared" si="117"/>
        <v>2.2747686648188647</v>
      </c>
      <c r="AO355" s="469">
        <f t="shared" si="117"/>
        <v>2.1886318255357704</v>
      </c>
      <c r="AP355" s="469">
        <f t="shared" si="117"/>
        <v>2.0998805338276028</v>
      </c>
      <c r="AQ355" s="469">
        <f t="shared" si="117"/>
        <v>2.0087816110714263</v>
      </c>
      <c r="AR355" s="469">
        <f t="shared" si="117"/>
        <v>1.9156245977053863</v>
      </c>
      <c r="AS355" s="469">
        <f t="shared" si="117"/>
        <v>1.8207291173534181</v>
      </c>
      <c r="AT355" s="469">
        <f t="shared" si="117"/>
        <v>1.7244519450588827</v>
      </c>
      <c r="AU355" s="469">
        <f t="shared" si="117"/>
        <v>1.6271940048150431</v>
      </c>
      <c r="AV355" s="469">
        <f t="shared" si="117"/>
        <v>1.5294074563543942</v>
      </c>
      <c r="AW355" s="469">
        <f t="shared" si="117"/>
        <v>1.4316029190006527</v>
      </c>
      <c r="AX355" s="469">
        <f t="shared" si="117"/>
        <v>1.3343567133435368</v>
      </c>
      <c r="AY355" s="469">
        <f t="shared" si="117"/>
        <v>1.2383177803273977</v>
      </c>
      <c r="AZ355" s="469">
        <f t="shared" si="117"/>
        <v>1.1442136868891046</v>
      </c>
      <c r="BA355" s="469">
        <f t="shared" si="117"/>
        <v>1.0528549192260452</v>
      </c>
      <c r="BB355" s="469">
        <f t="shared" si="117"/>
        <v>0.96513664807365684</v>
      </c>
      <c r="BC355" s="469">
        <f t="shared" si="117"/>
        <v>0.88203758564428025</v>
      </c>
      <c r="BD355" s="469">
        <f t="shared" si="117"/>
        <v>0.8046168426989293</v>
      </c>
      <c r="BE355" s="469">
        <f t="shared" si="117"/>
        <v>0.73401239150702369</v>
      </c>
      <c r="BF355" s="469">
        <f t="shared" si="117"/>
        <v>0.67144954996924133</v>
      </c>
      <c r="BG355" s="469">
        <f t="shared" si="117"/>
        <v>0.61827570081001426</v>
      </c>
      <c r="BH355" s="469">
        <f t="shared" si="117"/>
        <v>0.57604948900815056</v>
      </c>
      <c r="BI355" s="469">
        <f t="shared" si="117"/>
        <v>0.5757692642615474</v>
      </c>
      <c r="DR355" s="546"/>
    </row>
    <row r="356" spans="1:122" s="462" customFormat="1" ht="14.5">
      <c r="DR356" s="537"/>
    </row>
    <row r="357" spans="1:122" s="462" customFormat="1" ht="14.5">
      <c r="A357" s="462" t="s">
        <v>483</v>
      </c>
      <c r="DR357" s="537"/>
    </row>
    <row r="358" spans="1:122" s="462" customFormat="1" ht="14.5">
      <c r="A358" s="462" t="s">
        <v>482</v>
      </c>
      <c r="C358" s="462">
        <f>+SUM(B359:BI370)</f>
        <v>985.98652848085692</v>
      </c>
      <c r="DR358" s="537"/>
    </row>
    <row r="359" spans="1:122" s="470" customFormat="1" ht="14.5">
      <c r="A359" s="470" t="s">
        <v>180</v>
      </c>
      <c r="B359" s="470">
        <v>1</v>
      </c>
      <c r="C359" s="470">
        <v>0.72724084216884699</v>
      </c>
      <c r="D359" s="470">
        <v>0.62789050246906997</v>
      </c>
      <c r="E359" s="470">
        <v>0.54398228999169995</v>
      </c>
      <c r="F359" s="470">
        <v>0.473567546934823</v>
      </c>
      <c r="G359" s="470">
        <v>0.41642285906756299</v>
      </c>
      <c r="H359" s="470">
        <v>0.36912790744906698</v>
      </c>
      <c r="I359" s="470">
        <v>0.32973870993573201</v>
      </c>
      <c r="J359" s="470">
        <v>0.29686424714951098</v>
      </c>
      <c r="K359" s="470">
        <v>0.27010440117066598</v>
      </c>
      <c r="L359" s="470">
        <v>0.249292832387802</v>
      </c>
      <c r="M359" s="470">
        <v>0.22641888393835699</v>
      </c>
      <c r="N359" s="470">
        <v>0.216854761878645</v>
      </c>
      <c r="O359" s="470">
        <v>0.206405448598242</v>
      </c>
      <c r="P359" s="470">
        <v>0.19649847929206399</v>
      </c>
      <c r="Q359" s="470">
        <v>0.18766595120868401</v>
      </c>
      <c r="R359" s="470">
        <v>0.18004057092787601</v>
      </c>
      <c r="S359" s="470">
        <v>0.17358690867878099</v>
      </c>
      <c r="T359" s="470">
        <v>0.16820705579504999</v>
      </c>
      <c r="U359" s="470">
        <v>0.16378764250351999</v>
      </c>
      <c r="V359" s="470">
        <v>0.16060137892239901</v>
      </c>
      <c r="W359" s="470">
        <v>0.158158858917818</v>
      </c>
      <c r="X359" s="470">
        <v>0.155893194689947</v>
      </c>
      <c r="Y359" s="470">
        <v>0.153832387225666</v>
      </c>
      <c r="Z359" s="470">
        <v>0.15211626650298499</v>
      </c>
      <c r="AA359" s="470">
        <v>0.15078915910190099</v>
      </c>
      <c r="AB359" s="470">
        <v>0.14983493643807999</v>
      </c>
      <c r="AC359" s="470">
        <v>0.14907496823854799</v>
      </c>
      <c r="AD359" s="470">
        <v>0.148521036621036</v>
      </c>
      <c r="AE359" s="470">
        <v>0.14816552778922301</v>
      </c>
      <c r="AF359" s="470">
        <v>0.147982939419219</v>
      </c>
      <c r="AG359" s="470">
        <v>0.14796301353663399</v>
      </c>
      <c r="AH359" s="470">
        <v>0.14811220801678801</v>
      </c>
      <c r="AI359" s="470">
        <v>0.14842092115608199</v>
      </c>
      <c r="AJ359" s="470">
        <v>0.14887856716619899</v>
      </c>
      <c r="AK359" s="470">
        <v>0.14947441558428401</v>
      </c>
      <c r="AL359" s="470">
        <v>0.15019756771135401</v>
      </c>
      <c r="AM359" s="470">
        <v>0.15103709223704101</v>
      </c>
      <c r="AN359" s="470">
        <v>0.151982173403655</v>
      </c>
      <c r="AO359" s="470">
        <v>0.15302221946136399</v>
      </c>
      <c r="AP359" s="470">
        <v>0.15414692608122399</v>
      </c>
      <c r="AQ359" s="470">
        <v>0.155346304966853</v>
      </c>
      <c r="AR359" s="470">
        <v>0.156610690451392</v>
      </c>
      <c r="AS359" s="470">
        <v>0.15793073479139999</v>
      </c>
      <c r="AT359" s="470">
        <v>0.15929739966231601</v>
      </c>
      <c r="AU359" s="470">
        <v>0.16070194826713499</v>
      </c>
      <c r="AV359" s="470">
        <v>0.16213593974641299</v>
      </c>
      <c r="AW359" s="470">
        <v>0.16359122503387699</v>
      </c>
      <c r="AX359" s="470">
        <v>0.165059940511458</v>
      </c>
      <c r="AY359" s="470">
        <v>0.166534492185863</v>
      </c>
      <c r="AZ359" s="470">
        <v>0.16800751792444699</v>
      </c>
      <c r="BA359" s="470">
        <v>0.16947180787903399</v>
      </c>
      <c r="BB359" s="470">
        <v>0.170920153377144</v>
      </c>
      <c r="BC359" s="470">
        <v>0.172345083388147</v>
      </c>
      <c r="BD359" s="470">
        <v>0.17373843913055301</v>
      </c>
      <c r="BE359" s="470">
        <v>0.17509074025967999</v>
      </c>
      <c r="BF359" s="470">
        <v>0.176390325421098</v>
      </c>
      <c r="BG359" s="470">
        <v>0.17762232499285499</v>
      </c>
      <c r="BH359" s="470">
        <v>0.17876765611471301</v>
      </c>
      <c r="BI359" s="470">
        <v>0.17868069289003999</v>
      </c>
      <c r="DR359" s="547"/>
    </row>
    <row r="360" spans="1:122" s="470" customFormat="1" ht="14.5">
      <c r="A360" s="470" t="s">
        <v>181</v>
      </c>
      <c r="B360" s="470">
        <v>1</v>
      </c>
      <c r="C360" s="470">
        <v>0.75558519893270903</v>
      </c>
      <c r="D360" s="470">
        <v>0.685056449733769</v>
      </c>
      <c r="E360" s="470">
        <v>0.61967438868298796</v>
      </c>
      <c r="F360" s="470">
        <v>0.56093783126633101</v>
      </c>
      <c r="G360" s="470">
        <v>0.51066109808456295</v>
      </c>
      <c r="H360" s="470">
        <v>0.46747352517368501</v>
      </c>
      <c r="I360" s="470">
        <v>0.42972756273726298</v>
      </c>
      <c r="J360" s="470">
        <v>0.39691962974741901</v>
      </c>
      <c r="K360" s="470">
        <v>0.36549584940177199</v>
      </c>
      <c r="L360" s="470">
        <v>0.339653524381961</v>
      </c>
      <c r="M360" s="470">
        <v>0.31593602333122101</v>
      </c>
      <c r="N360" s="470">
        <v>0.30518329505332298</v>
      </c>
      <c r="O360" s="470">
        <v>0.29312010532709099</v>
      </c>
      <c r="P360" s="470">
        <v>0.28141826417585503</v>
      </c>
      <c r="Q360" s="470">
        <v>0.27074855672211401</v>
      </c>
      <c r="R360" s="470">
        <v>0.26132339445055602</v>
      </c>
      <c r="S360" s="470">
        <v>0.25315081369930398</v>
      </c>
      <c r="T360" s="470">
        <v>0.24615458223482201</v>
      </c>
      <c r="U360" s="470">
        <v>0.24023018852241099</v>
      </c>
      <c r="V360" s="470">
        <v>0.23559997510171601</v>
      </c>
      <c r="W360" s="470">
        <v>0.23170257587096299</v>
      </c>
      <c r="X360" s="470">
        <v>0.228020501402316</v>
      </c>
      <c r="Y360" s="470">
        <v>0.22454349688016001</v>
      </c>
      <c r="Z360" s="470">
        <v>0.221459462008984</v>
      </c>
      <c r="AA360" s="470">
        <v>0.218837376030491</v>
      </c>
      <c r="AB360" s="470">
        <v>0.21666049519491101</v>
      </c>
      <c r="AC360" s="470">
        <v>0.21486175247956699</v>
      </c>
      <c r="AD360" s="470">
        <v>0.21338176375152701</v>
      </c>
      <c r="AE360" s="470">
        <v>0.21219679845234199</v>
      </c>
      <c r="AF360" s="470">
        <v>0.21133135991084001</v>
      </c>
      <c r="AG360" s="470">
        <v>0.210741531438909</v>
      </c>
      <c r="AH360" s="470">
        <v>0.21034840567004601</v>
      </c>
      <c r="AI360" s="470">
        <v>0.210149198962435</v>
      </c>
      <c r="AJ360" s="470">
        <v>0.210135729670961</v>
      </c>
      <c r="AK360" s="470">
        <v>0.21029569247610899</v>
      </c>
      <c r="AL360" s="470">
        <v>0.21061485882024</v>
      </c>
      <c r="AM360" s="470">
        <v>0.21107832905490601</v>
      </c>
      <c r="AN360" s="470">
        <v>0.21167121580655299</v>
      </c>
      <c r="AO360" s="470">
        <v>0.21237899435527199</v>
      </c>
      <c r="AP360" s="470">
        <v>0.21318766297414499</v>
      </c>
      <c r="AQ360" s="470">
        <v>0.214083799453858</v>
      </c>
      <c r="AR360" s="470">
        <v>0.215054565116303</v>
      </c>
      <c r="AS360" s="470">
        <v>0.21608768612475501</v>
      </c>
      <c r="AT360" s="470">
        <v>0.21717142863112401</v>
      </c>
      <c r="AU360" s="470">
        <v>0.21829457598641</v>
      </c>
      <c r="AV360" s="470">
        <v>0.21944641075933899</v>
      </c>
      <c r="AW360" s="470">
        <v>0.22061670019597401</v>
      </c>
      <c r="AX360" s="470">
        <v>0.221795679861229</v>
      </c>
      <c r="AY360" s="470">
        <v>0.222974025481538</v>
      </c>
      <c r="AZ360" s="470">
        <v>0.22414279642486101</v>
      </c>
      <c r="BA360" s="470">
        <v>0.225293324932027</v>
      </c>
      <c r="BB360" s="470">
        <v>0.22641701293887201</v>
      </c>
      <c r="BC360" s="470">
        <v>0.22750498466490501</v>
      </c>
      <c r="BD360" s="470">
        <v>0.228547533324062</v>
      </c>
      <c r="BE360" s="470">
        <v>0.22953330570141101</v>
      </c>
      <c r="BF360" s="470">
        <v>0.23044820807424801</v>
      </c>
      <c r="BG360" s="470">
        <v>0.231274114898362</v>
      </c>
      <c r="BH360" s="470">
        <v>0.231987630907944</v>
      </c>
      <c r="BI360" s="470">
        <v>0.23187477832092401</v>
      </c>
      <c r="DR360" s="547"/>
    </row>
    <row r="361" spans="1:122" s="470" customFormat="1" ht="14.5">
      <c r="A361" s="470" t="s">
        <v>182</v>
      </c>
      <c r="B361" s="470">
        <v>1</v>
      </c>
      <c r="C361" s="470">
        <v>0.71017254840850697</v>
      </c>
      <c r="D361" s="470">
        <v>0.63558778579152098</v>
      </c>
      <c r="E361" s="470">
        <v>0.57291270108955195</v>
      </c>
      <c r="F361" s="470">
        <v>0.48681044339031698</v>
      </c>
      <c r="G361" s="470">
        <v>0.43265374281228203</v>
      </c>
      <c r="H361" s="470">
        <v>0.39244585404907001</v>
      </c>
      <c r="I361" s="470">
        <v>0.35787827396458699</v>
      </c>
      <c r="J361" s="470">
        <v>0.32823432138735997</v>
      </c>
      <c r="K361" s="470">
        <v>0.29938071306421299</v>
      </c>
      <c r="L361" s="470">
        <v>0.27623306518020102</v>
      </c>
      <c r="M361" s="470">
        <v>0.254294644231714</v>
      </c>
      <c r="N361" s="470">
        <v>0.24613272014272</v>
      </c>
      <c r="O361" s="470">
        <v>0.236598249878714</v>
      </c>
      <c r="P361" s="470">
        <v>0.227295968273376</v>
      </c>
      <c r="Q361" s="470">
        <v>0.21887872016742399</v>
      </c>
      <c r="R361" s="470">
        <v>0.21156026055836699</v>
      </c>
      <c r="S361" s="470">
        <v>0.20535963681997299</v>
      </c>
      <c r="T361" s="470">
        <v>0.200216095059883</v>
      </c>
      <c r="U361" s="470">
        <v>0.196042253659891</v>
      </c>
      <c r="V361" s="470">
        <v>0.19305147629100899</v>
      </c>
      <c r="W361" s="470">
        <v>0.19076980993784801</v>
      </c>
      <c r="X361" s="470">
        <v>0.18872903488517601</v>
      </c>
      <c r="Y361" s="470">
        <v>0.18692618961570701</v>
      </c>
      <c r="Z361" s="470">
        <v>0.18552008043312801</v>
      </c>
      <c r="AA361" s="470">
        <v>0.18457066643226799</v>
      </c>
      <c r="AB361" s="470">
        <v>0.18404567194555599</v>
      </c>
      <c r="AC361" s="470">
        <v>0.18389349280331299</v>
      </c>
      <c r="AD361" s="470">
        <v>0.184035297214066</v>
      </c>
      <c r="AE361" s="470">
        <v>0.18444593158322301</v>
      </c>
      <c r="AF361" s="470">
        <v>0.185140554224239</v>
      </c>
      <c r="AG361" s="470">
        <v>0.18607232064280901</v>
      </c>
      <c r="AH361" s="470">
        <v>0.187173199973068</v>
      </c>
      <c r="AI361" s="470">
        <v>0.188450308054702</v>
      </c>
      <c r="AJ361" s="470">
        <v>0.18990208764830399</v>
      </c>
      <c r="AK361" s="470">
        <v>0.191523222773164</v>
      </c>
      <c r="AL361" s="470">
        <v>0.19330638237363501</v>
      </c>
      <c r="AM361" s="470">
        <v>0.19524323241779601</v>
      </c>
      <c r="AN361" s="470">
        <v>0.19732501332212901</v>
      </c>
      <c r="AO361" s="470">
        <v>0.19954285328395899</v>
      </c>
      <c r="AP361" s="470">
        <v>0.201887926012252</v>
      </c>
      <c r="AQ361" s="470">
        <v>0.20435152095578399</v>
      </c>
      <c r="AR361" s="470">
        <v>0.206925067878893</v>
      </c>
      <c r="AS361" s="470">
        <v>0.20960014079004199</v>
      </c>
      <c r="AT361" s="470">
        <v>0.21236845547684899</v>
      </c>
      <c r="AU361" s="470">
        <v>0.21522186794363901</v>
      </c>
      <c r="AV361" s="470">
        <v>0.21815237626612199</v>
      </c>
      <c r="AW361" s="470">
        <v>0.22115212455236399</v>
      </c>
      <c r="AX361" s="470">
        <v>0.22421340377222301</v>
      </c>
      <c r="AY361" s="470">
        <v>0.22732863911663201</v>
      </c>
      <c r="AZ361" s="470">
        <v>0.230490346113992</v>
      </c>
      <c r="BA361" s="470">
        <v>0.23369102685009499</v>
      </c>
      <c r="BB361" s="470">
        <v>0.23692296278310601</v>
      </c>
      <c r="BC361" s="470">
        <v>0.24017784310916099</v>
      </c>
      <c r="BD361" s="470">
        <v>0.24344615274380799</v>
      </c>
      <c r="BE361" s="470">
        <v>0.246716244186514</v>
      </c>
      <c r="BF361" s="470">
        <v>0.249973054966908</v>
      </c>
      <c r="BG361" s="470">
        <v>0.25319653661202501</v>
      </c>
      <c r="BH361" s="470">
        <v>0.25636005286951902</v>
      </c>
      <c r="BI361" s="470">
        <v>0.25623534408628901</v>
      </c>
      <c r="DR361" s="547"/>
    </row>
    <row r="362" spans="1:122" s="470" customFormat="1" ht="14.5">
      <c r="A362" s="470" t="s">
        <v>183</v>
      </c>
      <c r="B362" s="470">
        <v>1</v>
      </c>
      <c r="C362" s="470">
        <v>0.96950701396471595</v>
      </c>
      <c r="D362" s="470">
        <v>0.92130642534753304</v>
      </c>
      <c r="E362" s="470">
        <v>0.86566132606454804</v>
      </c>
      <c r="F362" s="470">
        <v>0.80880517305539901</v>
      </c>
      <c r="G362" s="470">
        <v>0.76017638532564302</v>
      </c>
      <c r="H362" s="470">
        <v>0.71969136796560995</v>
      </c>
      <c r="I362" s="470">
        <v>0.68226602116902302</v>
      </c>
      <c r="J362" s="470">
        <v>0.64818965930119898</v>
      </c>
      <c r="K362" s="470">
        <v>0.60847473084550396</v>
      </c>
      <c r="L362" s="470">
        <v>0.57526687825570499</v>
      </c>
      <c r="M362" s="470">
        <v>0.54709021078089404</v>
      </c>
      <c r="N362" s="470">
        <v>0.54043778226876404</v>
      </c>
      <c r="O362" s="470">
        <v>0.53033476992491801</v>
      </c>
      <c r="P362" s="470">
        <v>0.51973304050992697</v>
      </c>
      <c r="Q362" s="470">
        <v>0.50998438887341702</v>
      </c>
      <c r="R362" s="470">
        <v>0.50166003699776496</v>
      </c>
      <c r="S362" s="470">
        <v>0.49495790554612901</v>
      </c>
      <c r="T362" s="470">
        <v>0.48990304377726601</v>
      </c>
      <c r="U362" s="470">
        <v>0.48644593051080998</v>
      </c>
      <c r="V362" s="470">
        <v>0.48574232630655501</v>
      </c>
      <c r="W362" s="470">
        <v>0.48652781208995799</v>
      </c>
      <c r="X362" s="470">
        <v>0.487118726747374</v>
      </c>
      <c r="Y362" s="470">
        <v>0.48772198294078201</v>
      </c>
      <c r="Z362" s="470">
        <v>0.48888721799943302</v>
      </c>
      <c r="AA362" s="470">
        <v>0.49084738379533599</v>
      </c>
      <c r="AB362" s="470">
        <v>0.493432346385836</v>
      </c>
      <c r="AC362" s="470">
        <v>0.49622826737208198</v>
      </c>
      <c r="AD362" s="470">
        <v>0.49923846691274798</v>
      </c>
      <c r="AE362" s="470">
        <v>0.50253888530877899</v>
      </c>
      <c r="AF362" s="470">
        <v>0.50621646831287304</v>
      </c>
      <c r="AG362" s="470">
        <v>0.51026841530663503</v>
      </c>
      <c r="AH362" s="470">
        <v>0.51467145841317097</v>
      </c>
      <c r="AI362" s="470">
        <v>0.51947295350289302</v>
      </c>
      <c r="AJ362" s="470">
        <v>0.52469165682770702</v>
      </c>
      <c r="AK362" s="470">
        <v>0.53033129633452203</v>
      </c>
      <c r="AL362" s="470">
        <v>0.53638566807407295</v>
      </c>
      <c r="AM362" s="470">
        <v>0.54284223695515998</v>
      </c>
      <c r="AN362" s="470">
        <v>0.54968458843652102</v>
      </c>
      <c r="AO362" s="470">
        <v>0.55689402837888002</v>
      </c>
      <c r="AP362" s="470">
        <v>0.56445058986242302</v>
      </c>
      <c r="AQ362" s="470">
        <v>0.57233364732111702</v>
      </c>
      <c r="AR362" s="470">
        <v>0.58052228244116899</v>
      </c>
      <c r="AS362" s="470">
        <v>0.58899550090814401</v>
      </c>
      <c r="AT362" s="470">
        <v>0.59773236497287796</v>
      </c>
      <c r="AU362" s="470">
        <v>0.606712081914627</v>
      </c>
      <c r="AV362" s="470">
        <v>0.61591407003103804</v>
      </c>
      <c r="AW362" s="470">
        <v>0.62531800889448497</v>
      </c>
      <c r="AX362" s="470">
        <v>0.63490386632642504</v>
      </c>
      <c r="AY362" s="470">
        <v>0.64465187764885901</v>
      </c>
      <c r="AZ362" s="470">
        <v>0.65454242974308396</v>
      </c>
      <c r="BA362" s="470">
        <v>0.66455576985595299</v>
      </c>
      <c r="BB362" s="470">
        <v>0.67467141517546603</v>
      </c>
      <c r="BC362" s="470">
        <v>0.68486708739032398</v>
      </c>
      <c r="BD362" s="470">
        <v>0.69511695178993305</v>
      </c>
      <c r="BE362" s="470">
        <v>0.705388938584949</v>
      </c>
      <c r="BF362" s="470">
        <v>0.71564102892395698</v>
      </c>
      <c r="BG362" s="470">
        <v>0.72581668567122604</v>
      </c>
      <c r="BH362" s="470">
        <v>0.73584016135444996</v>
      </c>
      <c r="BI362" s="470">
        <v>0.73548220491721605</v>
      </c>
      <c r="DR362" s="547"/>
    </row>
    <row r="363" spans="1:122" s="470" customFormat="1" ht="14.5">
      <c r="A363" s="470" t="s">
        <v>184</v>
      </c>
      <c r="B363" s="470">
        <v>1</v>
      </c>
      <c r="C363" s="470">
        <v>0.876778573459424</v>
      </c>
      <c r="D363" s="470">
        <v>0.95250662167315903</v>
      </c>
      <c r="E363" s="470">
        <v>1.0121211921525199</v>
      </c>
      <c r="F363" s="470">
        <v>1.05754556698944</v>
      </c>
      <c r="G363" s="470">
        <v>1.0950294813591499</v>
      </c>
      <c r="H363" s="470">
        <v>1.12879867623188</v>
      </c>
      <c r="I363" s="470">
        <v>1.1552548970548899</v>
      </c>
      <c r="J363" s="470">
        <v>1.1757367268782799</v>
      </c>
      <c r="K363" s="470">
        <v>1.1808692746731999</v>
      </c>
      <c r="L363" s="470">
        <v>1.1862518866279701</v>
      </c>
      <c r="M363" s="470">
        <v>1.1944838162303899</v>
      </c>
      <c r="N363" s="470">
        <v>1.2284087829572401</v>
      </c>
      <c r="O363" s="470">
        <v>1.2528403610637899</v>
      </c>
      <c r="P363" s="470">
        <v>1.27264544166938</v>
      </c>
      <c r="Q363" s="470">
        <v>1.2905003557130701</v>
      </c>
      <c r="R363" s="470">
        <v>1.3079066537103401</v>
      </c>
      <c r="S363" s="470">
        <v>1.3257341457822001</v>
      </c>
      <c r="T363" s="470">
        <v>1.3445102697807401</v>
      </c>
      <c r="U363" s="470">
        <v>1.36457592493526</v>
      </c>
      <c r="V363" s="470">
        <v>1.3870343984895901</v>
      </c>
      <c r="W363" s="470">
        <v>1.4099445951859499</v>
      </c>
      <c r="X363" s="470">
        <v>1.43205988696727</v>
      </c>
      <c r="Y363" s="470">
        <v>1.45326703442122</v>
      </c>
      <c r="Z363" s="470">
        <v>1.4749201393228399</v>
      </c>
      <c r="AA363" s="470">
        <v>1.4977192472133201</v>
      </c>
      <c r="AB363" s="470">
        <v>1.52201178046879</v>
      </c>
      <c r="AC363" s="470">
        <v>1.5454668700310099</v>
      </c>
      <c r="AD363" s="470">
        <v>1.56889284621309</v>
      </c>
      <c r="AE363" s="470">
        <v>1.59251668572182</v>
      </c>
      <c r="AF363" s="470">
        <v>1.61654941563308</v>
      </c>
      <c r="AG363" s="470">
        <v>1.6410150111377999</v>
      </c>
      <c r="AH363" s="470">
        <v>1.66593757917603</v>
      </c>
      <c r="AI363" s="470">
        <v>1.6914971776912999</v>
      </c>
      <c r="AJ363" s="470">
        <v>1.7177984715054899</v>
      </c>
      <c r="AK363" s="470">
        <v>1.7449062148526999</v>
      </c>
      <c r="AL363" s="470">
        <v>1.7728561359305199</v>
      </c>
      <c r="AM363" s="470">
        <v>1.8016631115505699</v>
      </c>
      <c r="AN363" s="470">
        <v>1.8313270901407701</v>
      </c>
      <c r="AO363" s="470">
        <v>1.8618372131174601</v>
      </c>
      <c r="AP363" s="470">
        <v>1.89317461278438</v>
      </c>
      <c r="AQ363" s="470">
        <v>1.92531429690927</v>
      </c>
      <c r="AR363" s="470">
        <v>1.9582264354708501</v>
      </c>
      <c r="AS363" s="470">
        <v>1.9918772759908401</v>
      </c>
      <c r="AT363" s="470">
        <v>2.0262298405752501</v>
      </c>
      <c r="AU363" s="470">
        <v>2.0612445003573399</v>
      </c>
      <c r="AV363" s="470">
        <v>2.0968794772406101</v>
      </c>
      <c r="AW363" s="470">
        <v>2.13309128246854</v>
      </c>
      <c r="AX363" s="470">
        <v>2.1698350588532902</v>
      </c>
      <c r="AY363" s="470">
        <v>2.2070647389286502</v>
      </c>
      <c r="AZ363" s="470">
        <v>2.2447328535017999</v>
      </c>
      <c r="BA363" s="470">
        <v>2.2827897125640102</v>
      </c>
      <c r="BB363" s="470">
        <v>2.32118152710897</v>
      </c>
      <c r="BC363" s="470">
        <v>2.35984685765917</v>
      </c>
      <c r="BD363" s="470">
        <v>2.3987106149127202</v>
      </c>
      <c r="BE363" s="470">
        <v>2.4376748234801799</v>
      </c>
      <c r="BF363" s="470">
        <v>2.4766057143102902</v>
      </c>
      <c r="BG363" s="470">
        <v>2.5153177384192702</v>
      </c>
      <c r="BH363" s="470">
        <v>2.5535570176552498</v>
      </c>
      <c r="BI363" s="470">
        <v>2.5523148155843098</v>
      </c>
      <c r="DR363" s="547"/>
    </row>
    <row r="364" spans="1:122" s="470" customFormat="1" ht="14.5">
      <c r="A364" s="470" t="s">
        <v>185</v>
      </c>
      <c r="B364" s="470">
        <v>1</v>
      </c>
      <c r="C364" s="470">
        <v>2.4060959346786301</v>
      </c>
      <c r="D364" s="470">
        <v>2.5357026629882702</v>
      </c>
      <c r="E364" s="470">
        <v>2.6165715553593101</v>
      </c>
      <c r="F364" s="470">
        <v>2.6529954933962498</v>
      </c>
      <c r="G364" s="470">
        <v>2.6584645823806401</v>
      </c>
      <c r="H364" s="470">
        <v>2.66132634784105</v>
      </c>
      <c r="I364" s="470">
        <v>2.6496465161194598</v>
      </c>
      <c r="J364" s="470">
        <v>2.6291636383698598</v>
      </c>
      <c r="K364" s="470">
        <v>2.56804540312323</v>
      </c>
      <c r="L364" s="470">
        <v>2.4931465918757101</v>
      </c>
      <c r="M364" s="470">
        <v>2.5078136440298602</v>
      </c>
      <c r="N364" s="470">
        <v>2.4736414843023602</v>
      </c>
      <c r="O364" s="470">
        <v>2.4355639110431602</v>
      </c>
      <c r="P364" s="470">
        <v>2.39529103734339</v>
      </c>
      <c r="Q364" s="470">
        <v>2.3539067038665902</v>
      </c>
      <c r="R364" s="470">
        <v>2.3120229536153798</v>
      </c>
      <c r="S364" s="470">
        <v>2.2699673861591898</v>
      </c>
      <c r="T364" s="470">
        <v>2.22789220500115</v>
      </c>
      <c r="U364" s="470">
        <v>2.18584243580541</v>
      </c>
      <c r="V364" s="470">
        <v>2.1452091319099198</v>
      </c>
      <c r="W364" s="470">
        <v>2.1023410603563901</v>
      </c>
      <c r="X364" s="470">
        <v>2.05509983895156</v>
      </c>
      <c r="Y364" s="470">
        <v>2.0036500075706298</v>
      </c>
      <c r="Z364" s="470">
        <v>1.95005841639791</v>
      </c>
      <c r="AA364" s="470">
        <v>1.8953230478302301</v>
      </c>
      <c r="AB364" s="470">
        <v>1.8398182081203001</v>
      </c>
      <c r="AC364" s="470">
        <v>1.7835931923541399</v>
      </c>
      <c r="AD364" s="470">
        <v>1.7274518047688601</v>
      </c>
      <c r="AE364" s="470">
        <v>1.6720160783360301</v>
      </c>
      <c r="AF364" s="470">
        <v>1.6182567344430601</v>
      </c>
      <c r="AG364" s="470">
        <v>1.5665670569918799</v>
      </c>
      <c r="AH364" s="470">
        <v>1.5166001306193699</v>
      </c>
      <c r="AI364" s="470">
        <v>1.46820919028205</v>
      </c>
      <c r="AJ364" s="470">
        <v>1.42131520768249</v>
      </c>
      <c r="AK364" s="470">
        <v>1.3757923938907599</v>
      </c>
      <c r="AL364" s="470">
        <v>1.3314945843318</v>
      </c>
      <c r="AM364" s="470">
        <v>1.2882738817161301</v>
      </c>
      <c r="AN364" s="470">
        <v>1.2459911381987401</v>
      </c>
      <c r="AO364" s="470">
        <v>1.2045216040872999</v>
      </c>
      <c r="AP364" s="470">
        <v>1.16375779242995</v>
      </c>
      <c r="AQ364" s="470">
        <v>1.1236107544381699</v>
      </c>
      <c r="AR364" s="470">
        <v>1.0840104659930301</v>
      </c>
      <c r="AS364" s="470">
        <v>1.0449057349059701</v>
      </c>
      <c r="AT364" s="470">
        <v>1.0062638638196999</v>
      </c>
      <c r="AU364" s="470">
        <v>0.96807019616401102</v>
      </c>
      <c r="AV364" s="470">
        <v>0.93032760519042101</v>
      </c>
      <c r="AW364" s="470">
        <v>0.89305594296755597</v>
      </c>
      <c r="AX364" s="470">
        <v>0.85629143776718697</v>
      </c>
      <c r="AY364" s="470">
        <v>0.82008600862086001</v>
      </c>
      <c r="AZ364" s="470">
        <v>0.78450645163098898</v>
      </c>
      <c r="BA364" s="470">
        <v>0.74963344296799495</v>
      </c>
      <c r="BB364" s="470">
        <v>0.71556030064297704</v>
      </c>
      <c r="BC364" s="470">
        <v>0.68239145798511802</v>
      </c>
      <c r="BD364" s="470">
        <v>0.65024063937437304</v>
      </c>
      <c r="BE364" s="470">
        <v>0.61922881294972998</v>
      </c>
      <c r="BF364" s="470">
        <v>0.58948214836349599</v>
      </c>
      <c r="BG364" s="470">
        <v>0.561130442273026</v>
      </c>
      <c r="BH364" s="470">
        <v>0.534306761497789</v>
      </c>
      <c r="BI364" s="470">
        <v>0.534046842897554</v>
      </c>
      <c r="DR364" s="547"/>
    </row>
    <row r="365" spans="1:122" s="470" customFormat="1" ht="14.5">
      <c r="A365" s="470" t="s">
        <v>186</v>
      </c>
      <c r="B365" s="470">
        <v>1</v>
      </c>
      <c r="C365" s="470">
        <v>1.3377752997291601</v>
      </c>
      <c r="D365" s="470">
        <v>1.5759510775960199</v>
      </c>
      <c r="E365" s="470">
        <v>1.79566124919766</v>
      </c>
      <c r="F365" s="470">
        <v>2.00862187903595</v>
      </c>
      <c r="G365" s="470">
        <v>2.1987200634702999</v>
      </c>
      <c r="H365" s="470">
        <v>2.3633238965562802</v>
      </c>
      <c r="I365" s="470">
        <v>2.5100899183236498</v>
      </c>
      <c r="J365" s="470">
        <v>2.6397807109798599</v>
      </c>
      <c r="K365" s="470">
        <v>2.7561386269122101</v>
      </c>
      <c r="L365" s="470">
        <v>2.8646142946406101</v>
      </c>
      <c r="M365" s="470">
        <v>2.9727167391996501</v>
      </c>
      <c r="N365" s="470">
        <v>3.1038430964967199</v>
      </c>
      <c r="O365" s="470">
        <v>3.2142486712423901</v>
      </c>
      <c r="P365" s="470">
        <v>3.3118469354789202</v>
      </c>
      <c r="Q365" s="470">
        <v>3.4013114496485901</v>
      </c>
      <c r="R365" s="470">
        <v>3.4855061975186699</v>
      </c>
      <c r="S365" s="470">
        <v>3.5662708644007601</v>
      </c>
      <c r="T365" s="470">
        <v>3.6448536871320401</v>
      </c>
      <c r="U365" s="470">
        <v>3.7221550451138299</v>
      </c>
      <c r="V365" s="470">
        <v>3.7919768674372998</v>
      </c>
      <c r="W365" s="470">
        <v>3.8529035230481798</v>
      </c>
      <c r="X365" s="470">
        <v>3.91313712940301</v>
      </c>
      <c r="Y365" s="470">
        <v>3.9694397457199999</v>
      </c>
      <c r="Z365" s="470">
        <v>4.02397939506917</v>
      </c>
      <c r="AA365" s="470">
        <v>4.0781429780501597</v>
      </c>
      <c r="AB365" s="470">
        <v>4.1335944264535502</v>
      </c>
      <c r="AC365" s="470">
        <v>4.1917133642085203</v>
      </c>
      <c r="AD365" s="470">
        <v>4.2506611850876501</v>
      </c>
      <c r="AE365" s="470">
        <v>4.3097548899945899</v>
      </c>
      <c r="AF365" s="470">
        <v>4.36818944494485</v>
      </c>
      <c r="AG365" s="470">
        <v>4.4254700310688797</v>
      </c>
      <c r="AH365" s="470">
        <v>4.4815803249366901</v>
      </c>
      <c r="AI365" s="470">
        <v>4.5364935623672702</v>
      </c>
      <c r="AJ365" s="470">
        <v>4.5902018328290097</v>
      </c>
      <c r="AK365" s="470">
        <v>4.64271405763213</v>
      </c>
      <c r="AL365" s="470">
        <v>4.6940399225608802</v>
      </c>
      <c r="AM365" s="470">
        <v>4.7441808024472598</v>
      </c>
      <c r="AN365" s="470">
        <v>4.7931249009092598</v>
      </c>
      <c r="AO365" s="470">
        <v>4.8408448371909198</v>
      </c>
      <c r="AP365" s="470">
        <v>4.8872967486077696</v>
      </c>
      <c r="AQ365" s="470">
        <v>4.9324204027865601</v>
      </c>
      <c r="AR365" s="470">
        <v>4.9761400242781599</v>
      </c>
      <c r="AS365" s="470">
        <v>5.0183656433227899</v>
      </c>
      <c r="AT365" s="470">
        <v>5.0589948239557101</v>
      </c>
      <c r="AU365" s="470">
        <v>5.0979146490416101</v>
      </c>
      <c r="AV365" s="470">
        <v>5.13500384074149</v>
      </c>
      <c r="AW365" s="470">
        <v>5.1701348767419004</v>
      </c>
      <c r="AX365" s="470">
        <v>5.2031759189627103</v>
      </c>
      <c r="AY365" s="470">
        <v>5.2339922902833802</v>
      </c>
      <c r="AZ365" s="470">
        <v>5.2624470999443904</v>
      </c>
      <c r="BA365" s="470">
        <v>5.2884004150035304</v>
      </c>
      <c r="BB365" s="470">
        <v>5.3117061037997901</v>
      </c>
      <c r="BC365" s="470">
        <v>5.3322051798396002</v>
      </c>
      <c r="BD365" s="470">
        <v>5.3497142787487402</v>
      </c>
      <c r="BE365" s="470">
        <v>5.3640080758173498</v>
      </c>
      <c r="BF365" s="470">
        <v>5.3747954395417699</v>
      </c>
      <c r="BG365" s="470">
        <v>5.3816914519914301</v>
      </c>
      <c r="BH365" s="470">
        <v>5.3841913646919899</v>
      </c>
      <c r="BI365" s="470">
        <v>5.3815721736509001</v>
      </c>
      <c r="DR365" s="547"/>
    </row>
    <row r="366" spans="1:122" s="470" customFormat="1" ht="14.5">
      <c r="A366" s="470" t="s">
        <v>187</v>
      </c>
      <c r="B366" s="470">
        <v>1</v>
      </c>
      <c r="C366" s="470">
        <v>0.97437611027415005</v>
      </c>
      <c r="D366" s="470">
        <v>0.96417576702764896</v>
      </c>
      <c r="E366" s="470">
        <v>0.94241950956831599</v>
      </c>
      <c r="F366" s="470">
        <v>0.91871966784604897</v>
      </c>
      <c r="G366" s="470">
        <v>0.88703214140547104</v>
      </c>
      <c r="H366" s="470">
        <v>0.85186503203439301</v>
      </c>
      <c r="I366" s="470">
        <v>0.81750996108624496</v>
      </c>
      <c r="J366" s="470">
        <v>0.78476065948791895</v>
      </c>
      <c r="K366" s="470">
        <v>0.76470040966621999</v>
      </c>
      <c r="L366" s="470">
        <v>0.75012074314413801</v>
      </c>
      <c r="M366" s="470">
        <v>0.71808686580627901</v>
      </c>
      <c r="N366" s="470">
        <v>0.71230146983808196</v>
      </c>
      <c r="O366" s="470">
        <v>0.70142538148418698</v>
      </c>
      <c r="P366" s="470">
        <v>0.68923459397743503</v>
      </c>
      <c r="Q366" s="470">
        <v>0.67752491897169798</v>
      </c>
      <c r="R366" s="470">
        <v>0.66710969025292199</v>
      </c>
      <c r="S366" s="470">
        <v>0.65831828375930301</v>
      </c>
      <c r="T366" s="470">
        <v>0.65124638692416303</v>
      </c>
      <c r="U366" s="470">
        <v>0.64588176718638901</v>
      </c>
      <c r="V366" s="470">
        <v>0.64116069942125797</v>
      </c>
      <c r="W366" s="470">
        <v>0.636671932312186</v>
      </c>
      <c r="X366" s="470">
        <v>0.63347993521382495</v>
      </c>
      <c r="Y366" s="470">
        <v>0.63100543298291401</v>
      </c>
      <c r="Z366" s="470">
        <v>0.62952712339597405</v>
      </c>
      <c r="AA366" s="470">
        <v>0.62916578532721901</v>
      </c>
      <c r="AB366" s="470">
        <v>0.62982068876087405</v>
      </c>
      <c r="AC366" s="470">
        <v>0.631778629906939</v>
      </c>
      <c r="AD366" s="470">
        <v>0.63456139961701896</v>
      </c>
      <c r="AE366" s="470">
        <v>0.63805883569112298</v>
      </c>
      <c r="AF366" s="470">
        <v>0.64209075540647298</v>
      </c>
      <c r="AG366" s="470">
        <v>0.64659880306131601</v>
      </c>
      <c r="AH366" s="470">
        <v>0.651630151614213</v>
      </c>
      <c r="AI366" s="470">
        <v>0.657138670262017</v>
      </c>
      <c r="AJ366" s="470">
        <v>0.66308844432327096</v>
      </c>
      <c r="AK366" s="470">
        <v>0.66945063181519604</v>
      </c>
      <c r="AL366" s="470">
        <v>0.67620000923056001</v>
      </c>
      <c r="AM366" s="470">
        <v>0.68331324388356796</v>
      </c>
      <c r="AN366" s="470">
        <v>0.69076800250204895</v>
      </c>
      <c r="AO366" s="470">
        <v>0.69854244996153703</v>
      </c>
      <c r="AP366" s="470">
        <v>0.70661494151048398</v>
      </c>
      <c r="AQ366" s="470">
        <v>0.71496382512568901</v>
      </c>
      <c r="AR366" s="470">
        <v>0.72356731929505003</v>
      </c>
      <c r="AS366" s="470">
        <v>0.73240345080437896</v>
      </c>
      <c r="AT366" s="470">
        <v>0.74145004340070897</v>
      </c>
      <c r="AU366" s="470">
        <v>0.75068474874764901</v>
      </c>
      <c r="AV366" s="470">
        <v>0.76008510862881595</v>
      </c>
      <c r="AW366" s="470">
        <v>0.76962863229648104</v>
      </c>
      <c r="AX366" s="470">
        <v>0.77929286413615695</v>
      </c>
      <c r="AY366" s="470">
        <v>0.78905540220568204</v>
      </c>
      <c r="AZ366" s="470">
        <v>0.79889380460667903</v>
      </c>
      <c r="BA366" s="470">
        <v>0.80878528483328305</v>
      </c>
      <c r="BB366" s="470">
        <v>0.81870604789507895</v>
      </c>
      <c r="BC366" s="470">
        <v>0.82863006102130399</v>
      </c>
      <c r="BD366" s="470">
        <v>0.83852700477317998</v>
      </c>
      <c r="BE366" s="470">
        <v>0.84835915517331995</v>
      </c>
      <c r="BF366" s="470">
        <v>0.85807708014884299</v>
      </c>
      <c r="BG366" s="470">
        <v>0.86761439324255596</v>
      </c>
      <c r="BH366" s="470">
        <v>0.87688246084503996</v>
      </c>
      <c r="BI366" s="470">
        <v>0.87645589304126603</v>
      </c>
      <c r="DR366" s="547"/>
    </row>
    <row r="367" spans="1:122" s="470" customFormat="1" ht="14.5">
      <c r="A367" s="470" t="s">
        <v>188</v>
      </c>
      <c r="B367" s="470">
        <v>1</v>
      </c>
      <c r="C367" s="470">
        <v>1.1129457373471301</v>
      </c>
      <c r="D367" s="470">
        <v>1.33962345798525</v>
      </c>
      <c r="E367" s="470">
        <v>1.5631621537064799</v>
      </c>
      <c r="F367" s="470">
        <v>1.8082999666930499</v>
      </c>
      <c r="G367" s="470">
        <v>2.03200083281898</v>
      </c>
      <c r="H367" s="470">
        <v>2.2098159581214198</v>
      </c>
      <c r="I367" s="470">
        <v>2.3705918985308601</v>
      </c>
      <c r="J367" s="470">
        <v>2.5140834314317102</v>
      </c>
      <c r="K367" s="470">
        <v>2.6863922128206399</v>
      </c>
      <c r="L367" s="470">
        <v>2.8455502582269401</v>
      </c>
      <c r="M367" s="470">
        <v>2.98272702990988</v>
      </c>
      <c r="N367" s="470">
        <v>3.1037523219921801</v>
      </c>
      <c r="O367" s="470">
        <v>3.2065369696669102</v>
      </c>
      <c r="P367" s="470">
        <v>3.2958275281885201</v>
      </c>
      <c r="Q367" s="470">
        <v>3.3746922041869198</v>
      </c>
      <c r="R367" s="470">
        <v>3.4452296424008999</v>
      </c>
      <c r="S367" s="470">
        <v>3.5089674785873202</v>
      </c>
      <c r="T367" s="470">
        <v>3.5670858839323798</v>
      </c>
      <c r="U367" s="470">
        <v>3.6205487643758398</v>
      </c>
      <c r="V367" s="470">
        <v>3.6631380583805999</v>
      </c>
      <c r="W367" s="470">
        <v>3.6935265046675299</v>
      </c>
      <c r="X367" s="470">
        <v>3.7033876863842599</v>
      </c>
      <c r="Y367" s="470">
        <v>3.7137565508530299</v>
      </c>
      <c r="Z367" s="470">
        <v>3.7236867793289501</v>
      </c>
      <c r="AA367" s="470">
        <v>3.73301655664079</v>
      </c>
      <c r="AB367" s="470">
        <v>3.7456000354137902</v>
      </c>
      <c r="AC367" s="470">
        <v>3.7606373380957399</v>
      </c>
      <c r="AD367" s="470">
        <v>3.7782443937821202</v>
      </c>
      <c r="AE367" s="470">
        <v>3.7973708450191599</v>
      </c>
      <c r="AF367" s="470">
        <v>3.81692995586732</v>
      </c>
      <c r="AG367" s="470">
        <v>3.8364071912484299</v>
      </c>
      <c r="AH367" s="470">
        <v>3.8556316197701599</v>
      </c>
      <c r="AI367" s="470">
        <v>3.8742280812001502</v>
      </c>
      <c r="AJ367" s="470">
        <v>3.8920174203525502</v>
      </c>
      <c r="AK367" s="470">
        <v>3.90889761066129</v>
      </c>
      <c r="AL367" s="470">
        <v>3.9248115095962501</v>
      </c>
      <c r="AM367" s="470">
        <v>3.9397261674540598</v>
      </c>
      <c r="AN367" s="470">
        <v>3.95361932859872</v>
      </c>
      <c r="AO367" s="470">
        <v>3.9664708457402602</v>
      </c>
      <c r="AP367" s="470">
        <v>3.9782574605050298</v>
      </c>
      <c r="AQ367" s="470">
        <v>3.98894989762494</v>
      </c>
      <c r="AR367" s="470">
        <v>3.99851155291377</v>
      </c>
      <c r="AS367" s="470">
        <v>4.0068982768148897</v>
      </c>
      <c r="AT367" s="470">
        <v>4.0140589008487702</v>
      </c>
      <c r="AU367" s="470">
        <v>4.0199362472985101</v>
      </c>
      <c r="AV367" s="470">
        <v>4.0244684174215699</v>
      </c>
      <c r="AW367" s="470">
        <v>4.0275901774715903</v>
      </c>
      <c r="AX367" s="470">
        <v>4.0292342556207901</v>
      </c>
      <c r="AY367" s="470">
        <v>4.0293323217881296</v>
      </c>
      <c r="AZ367" s="470">
        <v>4.0278153380137702</v>
      </c>
      <c r="BA367" s="470">
        <v>4.02461283188451</v>
      </c>
      <c r="BB367" s="470">
        <v>4.0196504632827299</v>
      </c>
      <c r="BC367" s="470">
        <v>4.0128450598304202</v>
      </c>
      <c r="BD367" s="470">
        <v>4.0040961850571399</v>
      </c>
      <c r="BE367" s="470">
        <v>3.99327347084885</v>
      </c>
      <c r="BF367" s="470">
        <v>3.9801997046855599</v>
      </c>
      <c r="BG367" s="470">
        <v>3.9646313760181</v>
      </c>
      <c r="BH367" s="470">
        <v>3.9462411949457699</v>
      </c>
      <c r="BI367" s="470">
        <v>3.9443215084258001</v>
      </c>
      <c r="DR367" s="547"/>
    </row>
    <row r="368" spans="1:122" s="470" customFormat="1" ht="14.5">
      <c r="A368" s="470" t="s">
        <v>189</v>
      </c>
      <c r="B368" s="470">
        <v>1</v>
      </c>
      <c r="C368" s="470">
        <v>0.99483707836846302</v>
      </c>
      <c r="D368" s="470">
        <v>1.02794626577313</v>
      </c>
      <c r="E368" s="470">
        <v>1.0497525428344601</v>
      </c>
      <c r="F368" s="470">
        <v>1.05853654962624</v>
      </c>
      <c r="G368" s="470">
        <v>1.0563507670841801</v>
      </c>
      <c r="H368" s="470">
        <v>1.05005668948152</v>
      </c>
      <c r="I368" s="470">
        <v>1.04003256616673</v>
      </c>
      <c r="J368" s="470">
        <v>1.02760691149245</v>
      </c>
      <c r="K368" s="470">
        <v>1.0140608312494801</v>
      </c>
      <c r="L368" s="470">
        <v>1.00504056560091</v>
      </c>
      <c r="M368" s="470">
        <v>0.98551433992099302</v>
      </c>
      <c r="N368" s="470">
        <v>0.99681836692011905</v>
      </c>
      <c r="O368" s="470">
        <v>1.0001046134854199</v>
      </c>
      <c r="P368" s="470">
        <v>1.00023617615142</v>
      </c>
      <c r="Q368" s="470">
        <v>0.999714623219917</v>
      </c>
      <c r="R368" s="470">
        <v>0.99981664461518205</v>
      </c>
      <c r="S368" s="470">
        <v>1.0011862663237101</v>
      </c>
      <c r="T368" s="470">
        <v>1.0041415785167001</v>
      </c>
      <c r="U368" s="470">
        <v>1.0088345053039101</v>
      </c>
      <c r="V368" s="470">
        <v>1.01414642974333</v>
      </c>
      <c r="W368" s="470">
        <v>1.0193683197901999</v>
      </c>
      <c r="X368" s="470">
        <v>1.02580537531504</v>
      </c>
      <c r="Y368" s="470">
        <v>1.0327288934138701</v>
      </c>
      <c r="Z368" s="470">
        <v>1.0407318856241701</v>
      </c>
      <c r="AA368" s="470">
        <v>1.0500901905637601</v>
      </c>
      <c r="AB368" s="470">
        <v>1.06046213485373</v>
      </c>
      <c r="AC368" s="470">
        <v>1.07138639630342</v>
      </c>
      <c r="AD368" s="470">
        <v>1.0826524454002</v>
      </c>
      <c r="AE368" s="470">
        <v>1.0943287419454399</v>
      </c>
      <c r="AF368" s="470">
        <v>1.1066551553688599</v>
      </c>
      <c r="AG368" s="470">
        <v>1.1195365103928701</v>
      </c>
      <c r="AH368" s="470">
        <v>1.13275749761431</v>
      </c>
      <c r="AI368" s="470">
        <v>1.14645667376569</v>
      </c>
      <c r="AJ368" s="470">
        <v>1.16070378849164</v>
      </c>
      <c r="AK368" s="470">
        <v>1.1755324364131401</v>
      </c>
      <c r="AL368" s="470">
        <v>1.19095259593564</v>
      </c>
      <c r="AM368" s="470">
        <v>1.2069587801010699</v>
      </c>
      <c r="AN368" s="470">
        <v>1.22353532140416</v>
      </c>
      <c r="AO368" s="470">
        <v>1.2406597451613901</v>
      </c>
      <c r="AP368" s="470">
        <v>1.25830490011494</v>
      </c>
      <c r="AQ368" s="470">
        <v>1.27644030395227</v>
      </c>
      <c r="AR368" s="470">
        <v>1.29503300901607</v>
      </c>
      <c r="AS368" s="470">
        <v>1.3140481865892599</v>
      </c>
      <c r="AT368" s="470">
        <v>1.3334495544559399</v>
      </c>
      <c r="AU368" s="470">
        <v>1.3531997215198801</v>
      </c>
      <c r="AV368" s="470">
        <v>1.37326048661391</v>
      </c>
      <c r="AW368" s="470">
        <v>1.3935930991227701</v>
      </c>
      <c r="AX368" s="470">
        <v>1.41415846003457</v>
      </c>
      <c r="AY368" s="470">
        <v>1.43491720660467</v>
      </c>
      <c r="AZ368" s="470">
        <v>1.4558295744223699</v>
      </c>
      <c r="BA368" s="470">
        <v>1.47685486009948</v>
      </c>
      <c r="BB368" s="470">
        <v>1.4979502125986699</v>
      </c>
      <c r="BC368" s="470">
        <v>1.5190683695582501</v>
      </c>
      <c r="BD368" s="470">
        <v>1.5401538606566501</v>
      </c>
      <c r="BE368" s="470">
        <v>1.56113720206532</v>
      </c>
      <c r="BF368" s="470">
        <v>1.5819268446499199</v>
      </c>
      <c r="BG368" s="470">
        <v>1.60239930087599</v>
      </c>
      <c r="BH368" s="470">
        <v>1.62238909172204</v>
      </c>
      <c r="BI368" s="470">
        <v>1.6215998651351</v>
      </c>
      <c r="DR368" s="547"/>
    </row>
    <row r="369" spans="1:122" s="470" customFormat="1" ht="14.5">
      <c r="A369" s="470" t="s">
        <v>190</v>
      </c>
      <c r="B369" s="470">
        <v>1</v>
      </c>
      <c r="C369" s="470">
        <v>0.795320063483824</v>
      </c>
      <c r="D369" s="470">
        <v>0.70840624245348105</v>
      </c>
      <c r="E369" s="470">
        <v>0.632312656887425</v>
      </c>
      <c r="F369" s="470">
        <v>0.56432283162813401</v>
      </c>
      <c r="G369" s="470">
        <v>0.50653557032307595</v>
      </c>
      <c r="H369" s="470">
        <v>0.45701758000804898</v>
      </c>
      <c r="I369" s="470">
        <v>0.414619269595426</v>
      </c>
      <c r="J369" s="470">
        <v>0.37843850766571502</v>
      </c>
      <c r="K369" s="470">
        <v>0.344407955399747</v>
      </c>
      <c r="L369" s="470">
        <v>0.31654536627594398</v>
      </c>
      <c r="M369" s="470">
        <v>0.29192795228264801</v>
      </c>
      <c r="N369" s="470">
        <v>0.279393135098153</v>
      </c>
      <c r="O369" s="470">
        <v>0.26606269593333198</v>
      </c>
      <c r="P369" s="470">
        <v>0.25341037514211701</v>
      </c>
      <c r="Q369" s="470">
        <v>0.24198070546604999</v>
      </c>
      <c r="R369" s="470">
        <v>0.23190598094958501</v>
      </c>
      <c r="S369" s="470">
        <v>0.22314222999552599</v>
      </c>
      <c r="T369" s="470">
        <v>0.215578461579542</v>
      </c>
      <c r="U369" s="470">
        <v>0.20908613863971501</v>
      </c>
      <c r="V369" s="470">
        <v>0.203874972053743</v>
      </c>
      <c r="W369" s="470">
        <v>0.19940534779005201</v>
      </c>
      <c r="X369" s="470">
        <v>0.19515441292969901</v>
      </c>
      <c r="Y369" s="470">
        <v>0.191119349916063</v>
      </c>
      <c r="Z369" s="470">
        <v>0.18745819011253501</v>
      </c>
      <c r="AA369" s="470">
        <v>0.18422173581396001</v>
      </c>
      <c r="AB369" s="470">
        <v>0.18138273762254301</v>
      </c>
      <c r="AC369" s="470">
        <v>0.178901002838916</v>
      </c>
      <c r="AD369" s="470">
        <v>0.176716414500589</v>
      </c>
      <c r="AE369" s="470">
        <v>0.174807582563833</v>
      </c>
      <c r="AF369" s="470">
        <v>0.173182410146378</v>
      </c>
      <c r="AG369" s="470">
        <v>0.171810063085654</v>
      </c>
      <c r="AH369" s="470">
        <v>0.17063624314901901</v>
      </c>
      <c r="AI369" s="470">
        <v>0.16964818793928499</v>
      </c>
      <c r="AJ369" s="470">
        <v>0.16883225749806399</v>
      </c>
      <c r="AK369" s="470">
        <v>0.16817275632050599</v>
      </c>
      <c r="AL369" s="470">
        <v>0.16765333488180501</v>
      </c>
      <c r="AM369" s="470">
        <v>0.16725779991697301</v>
      </c>
      <c r="AN369" s="470">
        <v>0.16697053980906101</v>
      </c>
      <c r="AO369" s="470">
        <v>0.16677672151737399</v>
      </c>
      <c r="AP369" s="470">
        <v>0.16666235728683501</v>
      </c>
      <c r="AQ369" s="470">
        <v>0.16661430169621899</v>
      </c>
      <c r="AR369" s="470">
        <v>0.16662021551849501</v>
      </c>
      <c r="AS369" s="470">
        <v>0.166668517625402</v>
      </c>
      <c r="AT369" s="470">
        <v>0.16674833656914101</v>
      </c>
      <c r="AU369" s="470">
        <v>0.16684946737607101</v>
      </c>
      <c r="AV369" s="470">
        <v>0.166962335045099</v>
      </c>
      <c r="AW369" s="470">
        <v>0.16707796322736301</v>
      </c>
      <c r="AX369" s="470">
        <v>0.16718794375402601</v>
      </c>
      <c r="AY369" s="470">
        <v>0.16728439932991701</v>
      </c>
      <c r="AZ369" s="470">
        <v>0.16735992710990799</v>
      </c>
      <c r="BA369" s="470">
        <v>0.16740750445526001</v>
      </c>
      <c r="BB369" s="470">
        <v>0.16742032988649599</v>
      </c>
      <c r="BC369" s="470">
        <v>0.167391563384609</v>
      </c>
      <c r="BD369" s="470">
        <v>0.16731392464977299</v>
      </c>
      <c r="BE369" s="470">
        <v>0.16717911386901699</v>
      </c>
      <c r="BF369" s="470">
        <v>0.16697705028985099</v>
      </c>
      <c r="BG369" s="470">
        <v>0.16669499533607601</v>
      </c>
      <c r="BH369" s="470">
        <v>0.166316746206079</v>
      </c>
      <c r="BI369" s="470">
        <v>0.16623583984481899</v>
      </c>
      <c r="DR369" s="547"/>
    </row>
    <row r="370" spans="1:122" s="470" customFormat="1" ht="14.5">
      <c r="A370" s="470" t="s">
        <v>191</v>
      </c>
      <c r="B370" s="470">
        <v>1</v>
      </c>
      <c r="C370" s="470">
        <v>0.90372264719375395</v>
      </c>
      <c r="D370" s="470">
        <v>1.0830157822625199</v>
      </c>
      <c r="E370" s="470">
        <v>1.26168569056115</v>
      </c>
      <c r="F370" s="470">
        <v>1.44125872322593</v>
      </c>
      <c r="G370" s="470">
        <v>1.60657167528431</v>
      </c>
      <c r="H370" s="470">
        <v>1.7528408901608601</v>
      </c>
      <c r="I370" s="470">
        <v>1.88694338135093</v>
      </c>
      <c r="J370" s="470">
        <v>2.00860428249872</v>
      </c>
      <c r="K370" s="470">
        <v>2.12913534931233</v>
      </c>
      <c r="L370" s="470">
        <v>2.2334144108242602</v>
      </c>
      <c r="M370" s="470">
        <v>2.3804995748030602</v>
      </c>
      <c r="N370" s="470">
        <v>2.4772240576344902</v>
      </c>
      <c r="O370" s="470">
        <v>2.5658728039592198</v>
      </c>
      <c r="P370" s="470">
        <v>2.6471255834922198</v>
      </c>
      <c r="Q370" s="470">
        <v>2.72148636097667</v>
      </c>
      <c r="R370" s="470">
        <v>2.7893008643942299</v>
      </c>
      <c r="S370" s="470">
        <v>2.8507738130325002</v>
      </c>
      <c r="T370" s="470">
        <v>2.9059863050482999</v>
      </c>
      <c r="U370" s="470">
        <v>2.9549158952146999</v>
      </c>
      <c r="V370" s="470">
        <v>2.9926201836784898</v>
      </c>
      <c r="W370" s="470">
        <v>3.0170195008937202</v>
      </c>
      <c r="X370" s="470">
        <v>3.0331117005097399</v>
      </c>
      <c r="Y370" s="470">
        <v>3.0381372745862798</v>
      </c>
      <c r="Z370" s="470">
        <v>3.0334209299997399</v>
      </c>
      <c r="AA370" s="470">
        <v>3.0195945872267802</v>
      </c>
      <c r="AB370" s="470">
        <v>2.99580527240379</v>
      </c>
      <c r="AC370" s="470">
        <v>2.9671411178497502</v>
      </c>
      <c r="AD370" s="470">
        <v>2.9310875802377598</v>
      </c>
      <c r="AE370" s="470">
        <v>2.8880747322471998</v>
      </c>
      <c r="AF370" s="470">
        <v>2.8383965626025298</v>
      </c>
      <c r="AG370" s="470">
        <v>2.7828718603856499</v>
      </c>
      <c r="AH370" s="470">
        <v>2.7224449961805499</v>
      </c>
      <c r="AI370" s="470">
        <v>2.6574225998324899</v>
      </c>
      <c r="AJ370" s="470">
        <v>2.5881645599865699</v>
      </c>
      <c r="AK370" s="470">
        <v>2.5149933452771398</v>
      </c>
      <c r="AL370" s="470">
        <v>2.4381970590682398</v>
      </c>
      <c r="AM370" s="470">
        <v>2.3580390393919299</v>
      </c>
      <c r="AN370" s="470">
        <v>2.2747686648188701</v>
      </c>
      <c r="AO370" s="470">
        <v>2.18863182553577</v>
      </c>
      <c r="AP370" s="470">
        <v>2.0998805338276001</v>
      </c>
      <c r="AQ370" s="470">
        <v>2.0087816110714201</v>
      </c>
      <c r="AR370" s="470">
        <v>1.9156245977053801</v>
      </c>
      <c r="AS370" s="470">
        <v>1.8207291173534199</v>
      </c>
      <c r="AT370" s="470">
        <v>1.72445194505888</v>
      </c>
      <c r="AU370" s="470">
        <v>1.62719400481504</v>
      </c>
      <c r="AV370" s="470">
        <v>1.52940745635439</v>
      </c>
      <c r="AW370" s="470">
        <v>1.4316029190006501</v>
      </c>
      <c r="AX370" s="470">
        <v>1.3343567133435399</v>
      </c>
      <c r="AY370" s="470">
        <v>1.2383177803273999</v>
      </c>
      <c r="AZ370" s="470">
        <v>1.1442136868891</v>
      </c>
      <c r="BA370" s="470">
        <v>1.0528549192260399</v>
      </c>
      <c r="BB370" s="470">
        <v>0.96513664807365396</v>
      </c>
      <c r="BC370" s="470">
        <v>0.88203758564427703</v>
      </c>
      <c r="BD370" s="470">
        <v>0.80461684269892897</v>
      </c>
      <c r="BE370" s="470">
        <v>0.73401239150702002</v>
      </c>
      <c r="BF370" s="470">
        <v>0.671449549969242</v>
      </c>
      <c r="BG370" s="470">
        <v>0.61827570081001504</v>
      </c>
      <c r="BH370" s="470">
        <v>0.57604948900815101</v>
      </c>
      <c r="BI370" s="470">
        <v>0.57576926426154795</v>
      </c>
      <c r="DR370" s="547"/>
    </row>
    <row r="374" spans="1:122" s="457" customFormat="1">
      <c r="A374" s="502" t="s">
        <v>484</v>
      </c>
      <c r="B374" s="500">
        <f>+B37</f>
        <v>2015</v>
      </c>
      <c r="C374" s="500">
        <f t="shared" ref="C374:AF374" si="118">+C37</f>
        <v>2025</v>
      </c>
      <c r="D374" s="500">
        <f t="shared" si="118"/>
        <v>2035</v>
      </c>
      <c r="E374" s="500">
        <f t="shared" si="118"/>
        <v>2045</v>
      </c>
      <c r="F374" s="500">
        <f t="shared" si="118"/>
        <v>2055</v>
      </c>
      <c r="G374" s="500">
        <f t="shared" si="118"/>
        <v>2065</v>
      </c>
      <c r="H374" s="500">
        <f t="shared" si="118"/>
        <v>2075</v>
      </c>
      <c r="I374" s="500">
        <f t="shared" si="118"/>
        <v>2085</v>
      </c>
      <c r="J374" s="500">
        <f t="shared" si="118"/>
        <v>2095</v>
      </c>
      <c r="K374" s="500">
        <f t="shared" si="118"/>
        <v>2105</v>
      </c>
      <c r="L374" s="500">
        <f t="shared" si="118"/>
        <v>2115</v>
      </c>
      <c r="M374" s="500">
        <f t="shared" si="118"/>
        <v>2125</v>
      </c>
      <c r="N374" s="500">
        <f t="shared" si="118"/>
        <v>2135</v>
      </c>
      <c r="O374" s="500">
        <f t="shared" si="118"/>
        <v>2145</v>
      </c>
      <c r="P374" s="500">
        <f t="shared" si="118"/>
        <v>2155</v>
      </c>
      <c r="Q374" s="500">
        <f t="shared" si="118"/>
        <v>2165</v>
      </c>
      <c r="R374" s="500">
        <f t="shared" si="118"/>
        <v>2175</v>
      </c>
      <c r="S374" s="500">
        <f t="shared" si="118"/>
        <v>2185</v>
      </c>
      <c r="T374" s="500">
        <f t="shared" si="118"/>
        <v>2195</v>
      </c>
      <c r="U374" s="500">
        <f t="shared" si="118"/>
        <v>2205</v>
      </c>
      <c r="V374" s="500">
        <f t="shared" si="118"/>
        <v>2215</v>
      </c>
      <c r="W374" s="500">
        <f t="shared" si="118"/>
        <v>2225</v>
      </c>
      <c r="X374" s="500">
        <f t="shared" si="118"/>
        <v>2235</v>
      </c>
      <c r="Y374" s="500">
        <f t="shared" si="118"/>
        <v>2245</v>
      </c>
      <c r="Z374" s="500">
        <f t="shared" si="118"/>
        <v>2255</v>
      </c>
      <c r="AA374" s="500">
        <f t="shared" si="118"/>
        <v>2265</v>
      </c>
      <c r="AB374" s="500">
        <f t="shared" si="118"/>
        <v>2275</v>
      </c>
      <c r="AC374" s="500">
        <f t="shared" si="118"/>
        <v>2285</v>
      </c>
      <c r="AD374" s="500">
        <f t="shared" si="118"/>
        <v>2295</v>
      </c>
      <c r="AE374" s="500">
        <f t="shared" si="118"/>
        <v>2305</v>
      </c>
      <c r="AF374" s="500">
        <f t="shared" si="118"/>
        <v>0</v>
      </c>
    </row>
    <row r="375" spans="1:122" s="471" customFormat="1">
      <c r="A375" s="471" t="s">
        <v>180</v>
      </c>
      <c r="B375" s="471">
        <v>9.3279313555020404E-3</v>
      </c>
      <c r="C375" s="471">
        <v>7.6456914107725102E-3</v>
      </c>
      <c r="D375" s="471">
        <v>5.7596483440908799E-3</v>
      </c>
      <c r="E375" s="471">
        <v>4.3177913415189204E-3</v>
      </c>
      <c r="F375" s="471">
        <v>2.4627299464364798E-3</v>
      </c>
      <c r="G375" s="471">
        <v>1.3456354717457299E-3</v>
      </c>
      <c r="H375" s="471">
        <v>1.3456354717457299E-3</v>
      </c>
      <c r="I375" s="471">
        <v>1.3456354717457299E-3</v>
      </c>
      <c r="J375" s="471">
        <v>1.3456354717457299E-3</v>
      </c>
      <c r="K375" s="471">
        <v>1.03499762952242E-3</v>
      </c>
      <c r="L375" s="471">
        <v>7.2435978729911495E-4</v>
      </c>
      <c r="M375" s="471">
        <v>7.2435978729911495E-4</v>
      </c>
      <c r="N375" s="471">
        <v>7.2435978729911495E-4</v>
      </c>
      <c r="O375" s="471">
        <v>7.2435978729911495E-4</v>
      </c>
      <c r="P375" s="471">
        <v>7.2435978729911495E-4</v>
      </c>
      <c r="Q375" s="471">
        <v>7.2435978729911495E-4</v>
      </c>
      <c r="R375" s="471">
        <v>7.2435978729911495E-4</v>
      </c>
      <c r="S375" s="471">
        <v>7.2435978729911495E-4</v>
      </c>
      <c r="T375" s="471">
        <v>7.2435978729911495E-4</v>
      </c>
      <c r="U375" s="471">
        <v>6.0103040758818305E-4</v>
      </c>
      <c r="V375" s="471">
        <v>4.7770102787725202E-4</v>
      </c>
      <c r="W375" s="471">
        <v>4.7770102787725202E-4</v>
      </c>
      <c r="X375" s="471">
        <v>4.7770102787725202E-4</v>
      </c>
      <c r="Y375" s="471">
        <v>4.7770102787725202E-4</v>
      </c>
      <c r="Z375" s="471">
        <v>4.7770102787725202E-4</v>
      </c>
      <c r="AA375" s="471">
        <v>4.7770102787725202E-4</v>
      </c>
      <c r="AB375" s="471">
        <v>4.7770102787725202E-4</v>
      </c>
      <c r="AC375" s="471">
        <v>4.7770102787725202E-4</v>
      </c>
      <c r="AD375" s="471">
        <v>4.7770102787725202E-4</v>
      </c>
      <c r="AE375" s="471">
        <v>2.3885051393862601E-4</v>
      </c>
    </row>
    <row r="376" spans="1:122" s="471" customFormat="1">
      <c r="A376" s="471" t="s">
        <v>351</v>
      </c>
      <c r="B376" s="471">
        <v>4.3457148576045703E-3</v>
      </c>
      <c r="C376" s="471">
        <v>2.3580395709591798E-3</v>
      </c>
      <c r="D376" s="471">
        <v>9.6646885779169797E-4</v>
      </c>
      <c r="E376" s="471">
        <v>-1.04036620891258E-6</v>
      </c>
      <c r="F376" s="471">
        <v>-1.55057296853582E-3</v>
      </c>
      <c r="G376" s="471">
        <v>-2.3819981331415501E-3</v>
      </c>
      <c r="H376" s="471">
        <v>-2.3819981331415501E-3</v>
      </c>
      <c r="I376" s="471">
        <v>-2.3819981331415501E-3</v>
      </c>
      <c r="J376" s="471">
        <v>-2.3819981331415501E-3</v>
      </c>
      <c r="K376" s="471">
        <v>-9.7103792999540903E-4</v>
      </c>
      <c r="L376" s="471">
        <v>4.3992227315072901E-4</v>
      </c>
      <c r="M376" s="471">
        <v>4.3992227315072901E-4</v>
      </c>
      <c r="N376" s="471">
        <v>4.3992227315072901E-4</v>
      </c>
      <c r="O376" s="471">
        <v>4.3992227315072901E-4</v>
      </c>
      <c r="P376" s="471">
        <v>4.3992227315072901E-4</v>
      </c>
      <c r="Q376" s="471">
        <v>4.3992227315072901E-4</v>
      </c>
      <c r="R376" s="471">
        <v>4.3992227315072901E-4</v>
      </c>
      <c r="S376" s="471">
        <v>4.3992227315072901E-4</v>
      </c>
      <c r="T376" s="471">
        <v>4.3992227315072901E-4</v>
      </c>
      <c r="U376" s="471">
        <v>5.3392836847632999E-4</v>
      </c>
      <c r="V376" s="471">
        <v>6.2793446380193102E-4</v>
      </c>
      <c r="W376" s="471">
        <v>6.2793446380193102E-4</v>
      </c>
      <c r="X376" s="471">
        <v>6.2793446380193102E-4</v>
      </c>
      <c r="Y376" s="471">
        <v>6.2793446380193102E-4</v>
      </c>
      <c r="Z376" s="471">
        <v>6.2793446380193102E-4</v>
      </c>
      <c r="AA376" s="471">
        <v>6.2793446380193102E-4</v>
      </c>
      <c r="AB376" s="471">
        <v>6.2793446380193102E-4</v>
      </c>
      <c r="AC376" s="471">
        <v>6.2793446380193102E-4</v>
      </c>
      <c r="AD376" s="471">
        <v>6.2793446380193102E-4</v>
      </c>
      <c r="AE376" s="471">
        <v>3.13967231900966E-4</v>
      </c>
    </row>
    <row r="377" spans="1:122" s="471" customFormat="1">
      <c r="A377" s="471" t="s">
        <v>182</v>
      </c>
      <c r="B377" s="471">
        <v>-1.3094485000426899E-3</v>
      </c>
      <c r="C377" s="471">
        <v>-4.0543462774860501E-3</v>
      </c>
      <c r="D377" s="471">
        <v>-6.0224740689090502E-3</v>
      </c>
      <c r="E377" s="471">
        <v>-7.2870345305459001E-3</v>
      </c>
      <c r="F377" s="471">
        <v>-5.9300060291662196E-3</v>
      </c>
      <c r="G377" s="471">
        <v>-3.9881769488259696E-3</v>
      </c>
      <c r="H377" s="471">
        <v>-3.9881769488259696E-3</v>
      </c>
      <c r="I377" s="471">
        <v>-3.9881769488259696E-3</v>
      </c>
      <c r="J377" s="471">
        <v>-3.9881769488259696E-3</v>
      </c>
      <c r="K377" s="471">
        <v>-1.7413351781274901E-3</v>
      </c>
      <c r="L377" s="471">
        <v>5.0550659257098801E-4</v>
      </c>
      <c r="M377" s="471">
        <v>5.0550659257098801E-4</v>
      </c>
      <c r="N377" s="471">
        <v>5.0550659257098801E-4</v>
      </c>
      <c r="O377" s="471">
        <v>5.0550659257098801E-4</v>
      </c>
      <c r="P377" s="471">
        <v>5.0550659257098801E-4</v>
      </c>
      <c r="Q377" s="471">
        <v>5.0550659257098801E-4</v>
      </c>
      <c r="R377" s="471">
        <v>5.0550659257098801E-4</v>
      </c>
      <c r="S377" s="471">
        <v>5.0550659257098801E-4</v>
      </c>
      <c r="T377" s="471">
        <v>5.0550659257098801E-4</v>
      </c>
      <c r="U377" s="471">
        <v>5.6115662277203603E-4</v>
      </c>
      <c r="V377" s="471">
        <v>6.1680665297308404E-4</v>
      </c>
      <c r="W377" s="471">
        <v>6.1680665297308404E-4</v>
      </c>
      <c r="X377" s="471">
        <v>6.1680665297308404E-4</v>
      </c>
      <c r="Y377" s="471">
        <v>6.1680665297308404E-4</v>
      </c>
      <c r="Z377" s="471">
        <v>6.1680665297308404E-4</v>
      </c>
      <c r="AA377" s="471">
        <v>6.1680665297308404E-4</v>
      </c>
      <c r="AB377" s="471">
        <v>6.1680665297308404E-4</v>
      </c>
      <c r="AC377" s="471">
        <v>6.1680665297308404E-4</v>
      </c>
      <c r="AD377" s="471">
        <v>6.1680665297308404E-4</v>
      </c>
      <c r="AE377" s="471">
        <v>3.0840332648654202E-4</v>
      </c>
    </row>
    <row r="378" spans="1:122" s="471" customFormat="1">
      <c r="A378" s="471" t="s">
        <v>183</v>
      </c>
      <c r="B378" s="471">
        <v>-3.6902246209143301E-3</v>
      </c>
      <c r="C378" s="471">
        <v>-4.1718339820915103E-3</v>
      </c>
      <c r="D378" s="471">
        <v>-5.4007194778846E-3</v>
      </c>
      <c r="E378" s="471">
        <v>-5.1458270954325798E-3</v>
      </c>
      <c r="F378" s="471">
        <v>-4.9860705512785996E-3</v>
      </c>
      <c r="G378" s="471">
        <v>-4.8680140960981897E-3</v>
      </c>
      <c r="H378" s="471">
        <v>-4.8680140960981897E-3</v>
      </c>
      <c r="I378" s="471">
        <v>-4.8680140960981897E-3</v>
      </c>
      <c r="J378" s="471">
        <v>-4.8680140960981897E-3</v>
      </c>
      <c r="K378" s="471">
        <v>-2.0003461034451301E-3</v>
      </c>
      <c r="L378" s="471">
        <v>8.6732188920793602E-4</v>
      </c>
      <c r="M378" s="471">
        <v>8.6732188920793602E-4</v>
      </c>
      <c r="N378" s="471">
        <v>8.6732188920793602E-4</v>
      </c>
      <c r="O378" s="471">
        <v>8.6732188920793602E-4</v>
      </c>
      <c r="P378" s="471">
        <v>8.6732188920793602E-4</v>
      </c>
      <c r="Q378" s="471">
        <v>8.6732188920793602E-4</v>
      </c>
      <c r="R378" s="471">
        <v>8.6732188920793602E-4</v>
      </c>
      <c r="S378" s="471">
        <v>8.6732188920793602E-4</v>
      </c>
      <c r="T378" s="471">
        <v>8.6732188920793602E-4</v>
      </c>
      <c r="U378" s="471">
        <v>7.0860637129338804E-4</v>
      </c>
      <c r="V378" s="471">
        <v>5.4989085337884104E-4</v>
      </c>
      <c r="W378" s="471">
        <v>5.4989085337884104E-4</v>
      </c>
      <c r="X378" s="471">
        <v>5.4989085337884104E-4</v>
      </c>
      <c r="Y378" s="471">
        <v>5.4989085337884104E-4</v>
      </c>
      <c r="Z378" s="471">
        <v>5.4989085337884104E-4</v>
      </c>
      <c r="AA378" s="471">
        <v>5.4989085337884104E-4</v>
      </c>
      <c r="AB378" s="471">
        <v>5.4989085337884104E-4</v>
      </c>
      <c r="AC378" s="471">
        <v>5.4989085337884104E-4</v>
      </c>
      <c r="AD378" s="471">
        <v>5.4989085337884104E-4</v>
      </c>
      <c r="AE378" s="471">
        <v>2.7494542668941998E-4</v>
      </c>
    </row>
    <row r="379" spans="1:122" s="471" customFormat="1">
      <c r="A379" s="471" t="s">
        <v>352</v>
      </c>
      <c r="B379" s="471">
        <v>1.1403127329362201E-3</v>
      </c>
      <c r="C379" s="471">
        <v>9.4506994247554605E-4</v>
      </c>
      <c r="D379" s="471">
        <v>-9.09424240291977E-4</v>
      </c>
      <c r="E379" s="471">
        <v>-1.82257006515845E-3</v>
      </c>
      <c r="F379" s="471">
        <v>-2.9607996654239998E-3</v>
      </c>
      <c r="G379" s="471">
        <v>-3.2973624479236902E-3</v>
      </c>
      <c r="H379" s="471">
        <v>-3.2973624479236902E-3</v>
      </c>
      <c r="I379" s="471">
        <v>-3.2973624479236902E-3</v>
      </c>
      <c r="J379" s="471">
        <v>-3.2973624479236902E-3</v>
      </c>
      <c r="K379" s="471">
        <v>-1.64863976043406E-3</v>
      </c>
      <c r="L379" s="471">
        <v>8.2927055561628795E-8</v>
      </c>
      <c r="M379" s="471">
        <v>8.2927055561628795E-8</v>
      </c>
      <c r="N379" s="471">
        <v>8.2927055561628795E-8</v>
      </c>
      <c r="O379" s="471">
        <v>8.2927055561628795E-8</v>
      </c>
      <c r="P379" s="471">
        <v>8.2927055561628795E-8</v>
      </c>
      <c r="Q379" s="471">
        <v>8.2927055561628795E-8</v>
      </c>
      <c r="R379" s="471">
        <v>8.2927055561628795E-8</v>
      </c>
      <c r="S379" s="471">
        <v>8.2927055561628795E-8</v>
      </c>
      <c r="T379" s="471">
        <v>8.2927055561628795E-8</v>
      </c>
      <c r="U379" s="471">
        <v>2.6716978256804399E-4</v>
      </c>
      <c r="V379" s="471">
        <v>5.3425663808052699E-4</v>
      </c>
      <c r="W379" s="471">
        <v>5.3425663808052699E-4</v>
      </c>
      <c r="X379" s="471">
        <v>5.3425663808052699E-4</v>
      </c>
      <c r="Y379" s="471">
        <v>5.3425663808052699E-4</v>
      </c>
      <c r="Z379" s="471">
        <v>5.3425663808052699E-4</v>
      </c>
      <c r="AA379" s="471">
        <v>5.3425663808052699E-4</v>
      </c>
      <c r="AB379" s="471">
        <v>5.3425663808052699E-4</v>
      </c>
      <c r="AC379" s="471">
        <v>5.3425663808052699E-4</v>
      </c>
      <c r="AD379" s="471">
        <v>5.3425663808052699E-4</v>
      </c>
      <c r="AE379" s="471">
        <v>2.6712831904026398E-4</v>
      </c>
    </row>
    <row r="380" spans="1:122" s="471" customFormat="1">
      <c r="A380" s="471" t="s">
        <v>185</v>
      </c>
      <c r="B380" s="471">
        <v>6.1864064376996398E-3</v>
      </c>
      <c r="C380" s="471">
        <v>4.0117160646553898E-3</v>
      </c>
      <c r="D380" s="471">
        <v>6.3186822708878002E-4</v>
      </c>
      <c r="E380" s="471">
        <v>-1.5201626695921901E-3</v>
      </c>
      <c r="F380" s="471">
        <v>-3.2894422900293101E-3</v>
      </c>
      <c r="G380" s="471">
        <v>-3.3248704884521201E-3</v>
      </c>
      <c r="H380" s="471">
        <v>-3.3248704884521201E-3</v>
      </c>
      <c r="I380" s="471">
        <v>-3.3248704884521201E-3</v>
      </c>
      <c r="J380" s="471">
        <v>-3.3248704884521201E-3</v>
      </c>
      <c r="K380" s="471">
        <v>-1.58171204741961E-3</v>
      </c>
      <c r="L380" s="471">
        <v>1.6144639361289701E-4</v>
      </c>
      <c r="M380" s="471">
        <v>1.6144639361289701E-4</v>
      </c>
      <c r="N380" s="471">
        <v>1.6144639361289701E-4</v>
      </c>
      <c r="O380" s="471">
        <v>1.6144639361289701E-4</v>
      </c>
      <c r="P380" s="471">
        <v>1.6144639361289701E-4</v>
      </c>
      <c r="Q380" s="471">
        <v>1.6144639361289701E-4</v>
      </c>
      <c r="R380" s="471">
        <v>1.6144639361289701E-4</v>
      </c>
      <c r="S380" s="471">
        <v>1.6144639361289701E-4</v>
      </c>
      <c r="T380" s="471">
        <v>1.6144639361289701E-4</v>
      </c>
      <c r="U380" s="471">
        <v>4.2081210936156099E-4</v>
      </c>
      <c r="V380" s="471">
        <v>6.8017782511022398E-4</v>
      </c>
      <c r="W380" s="471">
        <v>6.8017782511022398E-4</v>
      </c>
      <c r="X380" s="471">
        <v>6.8017782511022398E-4</v>
      </c>
      <c r="Y380" s="471">
        <v>6.8017782511022398E-4</v>
      </c>
      <c r="Z380" s="471">
        <v>6.8017782511022398E-4</v>
      </c>
      <c r="AA380" s="471">
        <v>6.8017782511022398E-4</v>
      </c>
      <c r="AB380" s="471">
        <v>6.8017782511022398E-4</v>
      </c>
      <c r="AC380" s="471">
        <v>6.8017782511022398E-4</v>
      </c>
      <c r="AD380" s="471">
        <v>6.8017782511022398E-4</v>
      </c>
      <c r="AE380" s="471">
        <v>3.4008891255511199E-4</v>
      </c>
    </row>
    <row r="381" spans="1:122" s="471" customFormat="1">
      <c r="A381" s="471" t="s">
        <v>365</v>
      </c>
      <c r="B381" s="471">
        <v>1.35122176314741E-2</v>
      </c>
      <c r="C381" s="471">
        <v>1.00676997184211E-2</v>
      </c>
      <c r="D381" s="471">
        <v>6.5316939745763301E-3</v>
      </c>
      <c r="E381" s="471">
        <v>4.2273228749606798E-3</v>
      </c>
      <c r="F381" s="471">
        <v>7.54840795419953E-4</v>
      </c>
      <c r="G381" s="471">
        <v>-9.77902120276577E-4</v>
      </c>
      <c r="H381" s="471">
        <v>-9.77902120276577E-4</v>
      </c>
      <c r="I381" s="471">
        <v>-9.77902120276577E-4</v>
      </c>
      <c r="J381" s="471">
        <v>-9.77902120276577E-4</v>
      </c>
      <c r="K381" s="471">
        <v>-1.04628084707864E-3</v>
      </c>
      <c r="L381" s="471">
        <v>-1.1146595738807E-3</v>
      </c>
      <c r="M381" s="471">
        <v>-1.1146595738807E-3</v>
      </c>
      <c r="N381" s="471">
        <v>-1.1146595738807E-3</v>
      </c>
      <c r="O381" s="471">
        <v>-1.1146595738807E-3</v>
      </c>
      <c r="P381" s="471">
        <v>-1.1146595738807E-3</v>
      </c>
      <c r="Q381" s="471">
        <v>-1.1146595738807E-3</v>
      </c>
      <c r="R381" s="471">
        <v>-1.1146595738807E-3</v>
      </c>
      <c r="S381" s="471">
        <v>-1.1146595738807E-3</v>
      </c>
      <c r="T381" s="471">
        <v>-1.1146595738807E-3</v>
      </c>
      <c r="U381" s="471">
        <v>-3.0627355789419999E-4</v>
      </c>
      <c r="V381" s="471">
        <v>5.0211245809229704E-4</v>
      </c>
      <c r="W381" s="471">
        <v>5.0211245809229704E-4</v>
      </c>
      <c r="X381" s="471">
        <v>5.0211245809229704E-4</v>
      </c>
      <c r="Y381" s="471">
        <v>5.0211245809229704E-4</v>
      </c>
      <c r="Z381" s="471">
        <v>5.0211245809229704E-4</v>
      </c>
      <c r="AA381" s="471">
        <v>5.0211245809229704E-4</v>
      </c>
      <c r="AB381" s="471">
        <v>5.0211245809229704E-4</v>
      </c>
      <c r="AC381" s="471">
        <v>5.0211245809229704E-4</v>
      </c>
      <c r="AD381" s="471">
        <v>5.0211245809229704E-4</v>
      </c>
      <c r="AE381" s="471">
        <v>2.5105622904614798E-4</v>
      </c>
    </row>
    <row r="382" spans="1:122" s="471" customFormat="1">
      <c r="A382" s="471" t="s">
        <v>187</v>
      </c>
      <c r="B382" s="471">
        <v>1.90352122543739E-2</v>
      </c>
      <c r="C382" s="471">
        <v>1.54012139693692E-2</v>
      </c>
      <c r="D382" s="471">
        <v>1.1886692955409501E-2</v>
      </c>
      <c r="E382" s="471">
        <v>9.1450617987396295E-3</v>
      </c>
      <c r="F382" s="471">
        <v>5.2092300348727102E-3</v>
      </c>
      <c r="G382" s="471">
        <v>3.4676112907547998E-3</v>
      </c>
      <c r="H382" s="471">
        <v>3.4676112907547998E-3</v>
      </c>
      <c r="I382" s="471">
        <v>3.4676112907547998E-3</v>
      </c>
      <c r="J382" s="471">
        <v>3.4676112907547998E-3</v>
      </c>
      <c r="K382" s="471">
        <v>1.21188367132736E-3</v>
      </c>
      <c r="L382" s="471">
        <v>-1.04384394810009E-3</v>
      </c>
      <c r="M382" s="471">
        <v>-1.04384394810009E-3</v>
      </c>
      <c r="N382" s="471">
        <v>-1.04384394810009E-3</v>
      </c>
      <c r="O382" s="471">
        <v>-1.04384394810009E-3</v>
      </c>
      <c r="P382" s="471">
        <v>-1.04384394810009E-3</v>
      </c>
      <c r="Q382" s="471">
        <v>-1.04384394810009E-3</v>
      </c>
      <c r="R382" s="471">
        <v>-1.04384394810009E-3</v>
      </c>
      <c r="S382" s="471">
        <v>-1.04384394810009E-3</v>
      </c>
      <c r="T382" s="471">
        <v>-1.04384394810009E-3</v>
      </c>
      <c r="U382" s="471">
        <v>-2.9007363605174102E-4</v>
      </c>
      <c r="V382" s="471">
        <v>4.6369667599660802E-4</v>
      </c>
      <c r="W382" s="471">
        <v>4.6369667599660802E-4</v>
      </c>
      <c r="X382" s="471">
        <v>4.6369667599660802E-4</v>
      </c>
      <c r="Y382" s="471">
        <v>4.6369667599660802E-4</v>
      </c>
      <c r="Z382" s="471">
        <v>4.6369667599660802E-4</v>
      </c>
      <c r="AA382" s="471">
        <v>4.6369667599660802E-4</v>
      </c>
      <c r="AB382" s="471">
        <v>4.6369667599660802E-4</v>
      </c>
      <c r="AC382" s="471">
        <v>4.6369667599660802E-4</v>
      </c>
      <c r="AD382" s="471">
        <v>4.6369667599660802E-4</v>
      </c>
      <c r="AE382" s="471">
        <v>2.3184833799830401E-4</v>
      </c>
    </row>
    <row r="383" spans="1:122" s="471" customFormat="1">
      <c r="A383" s="471" t="s">
        <v>188</v>
      </c>
      <c r="B383" s="471">
        <f>+B393</f>
        <v>2.1463178909744998E-2</v>
      </c>
      <c r="C383" s="471">
        <f t="shared" ref="C383:AE383" si="119">+C393</f>
        <v>1.8421025792865899E-2</v>
      </c>
      <c r="D383" s="471">
        <f t="shared" si="119"/>
        <v>1.52836779037623E-2</v>
      </c>
      <c r="E383" s="471">
        <f t="shared" si="119"/>
        <v>1.25734765425339E-2</v>
      </c>
      <c r="F383" s="471">
        <f t="shared" si="119"/>
        <v>6.9549830775917599E-3</v>
      </c>
      <c r="G383" s="471">
        <f t="shared" si="119"/>
        <v>3.4642864150270097E-3</v>
      </c>
      <c r="H383" s="471">
        <f t="shared" si="119"/>
        <v>3.4642864150270097E-3</v>
      </c>
      <c r="I383" s="471">
        <f t="shared" si="119"/>
        <v>3.4642864150270097E-3</v>
      </c>
      <c r="J383" s="471">
        <f t="shared" si="119"/>
        <v>3.4642864150270097E-3</v>
      </c>
      <c r="K383" s="471">
        <f t="shared" si="119"/>
        <v>6.5413524623984007E-4</v>
      </c>
      <c r="L383" s="471">
        <f t="shared" si="119"/>
        <v>-2.15601592254733E-3</v>
      </c>
      <c r="M383" s="471">
        <f t="shared" si="119"/>
        <v>-2.15601592254733E-3</v>
      </c>
      <c r="N383" s="471">
        <f t="shared" si="119"/>
        <v>-2.15601592254733E-3</v>
      </c>
      <c r="O383" s="471">
        <f t="shared" si="119"/>
        <v>-2.15601592254733E-3</v>
      </c>
      <c r="P383" s="471">
        <f t="shared" si="119"/>
        <v>-2.15601592254733E-3</v>
      </c>
      <c r="Q383" s="471">
        <f t="shared" si="119"/>
        <v>-2.15601592254733E-3</v>
      </c>
      <c r="R383" s="471">
        <f t="shared" si="119"/>
        <v>-2.15601592254733E-3</v>
      </c>
      <c r="S383" s="471">
        <f t="shared" si="119"/>
        <v>-2.15601592254733E-3</v>
      </c>
      <c r="T383" s="471">
        <f t="shared" si="119"/>
        <v>-2.15601592254733E-3</v>
      </c>
      <c r="U383" s="471">
        <f t="shared" si="119"/>
        <v>-1.3243145878072799E-3</v>
      </c>
      <c r="V383" s="471">
        <f t="shared" si="119"/>
        <v>-4.9261325306723506E-4</v>
      </c>
      <c r="W383" s="471">
        <f t="shared" si="119"/>
        <v>-4.9261325306723506E-4</v>
      </c>
      <c r="X383" s="471">
        <f t="shared" si="119"/>
        <v>-4.9261325306723506E-4</v>
      </c>
      <c r="Y383" s="471">
        <f t="shared" si="119"/>
        <v>-4.9261325306723506E-4</v>
      </c>
      <c r="Z383" s="471">
        <f t="shared" si="119"/>
        <v>-4.9261325306723506E-4</v>
      </c>
      <c r="AA383" s="471">
        <f t="shared" si="119"/>
        <v>-4.9261325306723506E-4</v>
      </c>
      <c r="AB383" s="471">
        <f t="shared" si="119"/>
        <v>-4.9261325306723506E-4</v>
      </c>
      <c r="AC383" s="471">
        <f t="shared" si="119"/>
        <v>-4.9261325306723506E-4</v>
      </c>
      <c r="AD383" s="471">
        <f t="shared" si="119"/>
        <v>-4.9261325306723506E-4</v>
      </c>
      <c r="AE383" s="471">
        <f t="shared" si="119"/>
        <v>-7.4630662653361803E-4</v>
      </c>
    </row>
    <row r="384" spans="1:122" s="471" customFormat="1">
      <c r="A384" s="471" t="s">
        <v>189</v>
      </c>
      <c r="B384" s="471">
        <v>1.0561602408186901E-2</v>
      </c>
      <c r="C384" s="471">
        <v>7.9330626449506704E-3</v>
      </c>
      <c r="D384" s="471">
        <v>5.3270953220981698E-3</v>
      </c>
      <c r="E384" s="471">
        <v>2.7395642009361899E-3</v>
      </c>
      <c r="F384" s="471">
        <v>4.32278027359184E-6</v>
      </c>
      <c r="G384" s="471">
        <v>-9.3967138859383603E-4</v>
      </c>
      <c r="H384" s="471">
        <v>-9.3967138859383603E-4</v>
      </c>
      <c r="I384" s="471">
        <v>-9.3967138859383603E-4</v>
      </c>
      <c r="J384" s="471">
        <v>-9.3967138859383603E-4</v>
      </c>
      <c r="K384" s="471">
        <v>-8.3687180507177497E-4</v>
      </c>
      <c r="L384" s="471">
        <v>-7.3407222154971401E-4</v>
      </c>
      <c r="M384" s="471">
        <v>-7.3407222154971401E-4</v>
      </c>
      <c r="N384" s="471">
        <v>-7.3407222154971401E-4</v>
      </c>
      <c r="O384" s="471">
        <v>-7.3407222154971401E-4</v>
      </c>
      <c r="P384" s="471">
        <v>-7.3407222154971401E-4</v>
      </c>
      <c r="Q384" s="471">
        <v>-7.3407222154971401E-4</v>
      </c>
      <c r="R384" s="471">
        <v>-7.3407222154971401E-4</v>
      </c>
      <c r="S384" s="471">
        <v>-7.3407222154971401E-4</v>
      </c>
      <c r="T384" s="471">
        <v>-7.3407222154971401E-4</v>
      </c>
      <c r="U384" s="471">
        <v>-6.8399827976049098E-5</v>
      </c>
      <c r="V384" s="471">
        <v>5.9727256559761598E-4</v>
      </c>
      <c r="W384" s="471">
        <v>5.9727256559761598E-4</v>
      </c>
      <c r="X384" s="471">
        <v>5.9727256559761598E-4</v>
      </c>
      <c r="Y384" s="471">
        <v>5.9727256559761598E-4</v>
      </c>
      <c r="Z384" s="471">
        <v>5.9727256559761598E-4</v>
      </c>
      <c r="AA384" s="471">
        <v>5.9727256559761598E-4</v>
      </c>
      <c r="AB384" s="471">
        <v>5.9727256559761598E-4</v>
      </c>
      <c r="AC384" s="471">
        <v>5.9727256559761598E-4</v>
      </c>
      <c r="AD384" s="471">
        <v>5.9727256559761598E-4</v>
      </c>
      <c r="AE384" s="471">
        <v>2.9863628279880799E-4</v>
      </c>
    </row>
    <row r="385" spans="1:59" s="471" customFormat="1">
      <c r="A385" s="471" t="s">
        <v>190</v>
      </c>
      <c r="B385" s="471">
        <v>7.27353103300822E-3</v>
      </c>
      <c r="C385" s="471">
        <v>5.33785596012593E-3</v>
      </c>
      <c r="D385" s="471">
        <v>3.15166904133974E-3</v>
      </c>
      <c r="E385" s="471">
        <v>9.2338789546880004E-4</v>
      </c>
      <c r="F385" s="471">
        <v>-1.34297222533476E-3</v>
      </c>
      <c r="G385" s="471">
        <v>-2.56335518652625E-3</v>
      </c>
      <c r="H385" s="471">
        <v>-2.56335518652625E-3</v>
      </c>
      <c r="I385" s="471">
        <v>-2.56335518652625E-3</v>
      </c>
      <c r="J385" s="471">
        <v>-2.56335518652625E-3</v>
      </c>
      <c r="K385" s="471">
        <v>-1.0205071447542101E-3</v>
      </c>
      <c r="L385" s="471">
        <v>5.2234089701782497E-4</v>
      </c>
      <c r="M385" s="471">
        <v>5.2234089701782497E-4</v>
      </c>
      <c r="N385" s="471">
        <v>5.2234089701782497E-4</v>
      </c>
      <c r="O385" s="471">
        <v>5.2234089701782497E-4</v>
      </c>
      <c r="P385" s="471">
        <v>5.2234089701782497E-4</v>
      </c>
      <c r="Q385" s="471">
        <v>5.2234089701782497E-4</v>
      </c>
      <c r="R385" s="471">
        <v>5.2234089701782497E-4</v>
      </c>
      <c r="S385" s="471">
        <v>5.2234089701782497E-4</v>
      </c>
      <c r="T385" s="471">
        <v>5.2234089701782497E-4</v>
      </c>
      <c r="U385" s="471">
        <v>5.6284392576038105E-4</v>
      </c>
      <c r="V385" s="471">
        <v>6.03346954502938E-4</v>
      </c>
      <c r="W385" s="471">
        <v>6.03346954502938E-4</v>
      </c>
      <c r="X385" s="471">
        <v>6.03346954502938E-4</v>
      </c>
      <c r="Y385" s="471">
        <v>6.03346954502938E-4</v>
      </c>
      <c r="Z385" s="471">
        <v>6.03346954502938E-4</v>
      </c>
      <c r="AA385" s="471">
        <v>6.03346954502938E-4</v>
      </c>
      <c r="AB385" s="471">
        <v>6.03346954502938E-4</v>
      </c>
      <c r="AC385" s="471">
        <v>6.03346954502938E-4</v>
      </c>
      <c r="AD385" s="471">
        <v>6.03346954502938E-4</v>
      </c>
      <c r="AE385" s="471">
        <v>3.01673477251469E-4</v>
      </c>
    </row>
    <row r="386" spans="1:59" s="471" customFormat="1">
      <c r="A386" s="471" t="s">
        <v>256</v>
      </c>
      <c r="B386" s="471">
        <v>1.42761929893575E-2</v>
      </c>
      <c r="C386" s="471">
        <v>1.1656207940794E-2</v>
      </c>
      <c r="D386" s="471">
        <v>8.9367234613343793E-3</v>
      </c>
      <c r="E386" s="471">
        <v>6.4426526819549301E-3</v>
      </c>
      <c r="F386" s="471">
        <v>2.6853765187099801E-3</v>
      </c>
      <c r="G386" s="471">
        <v>7.46775717232515E-4</v>
      </c>
      <c r="H386" s="471">
        <v>7.46775717232515E-4</v>
      </c>
      <c r="I386" s="471">
        <v>7.46775717232515E-4</v>
      </c>
      <c r="J386" s="471">
        <v>7.46775717232515E-4</v>
      </c>
      <c r="K386" s="471">
        <v>-1.44629118757135E-4</v>
      </c>
      <c r="L386" s="471">
        <v>-1.0360339547467799E-3</v>
      </c>
      <c r="M386" s="471">
        <v>-1.0360339547467799E-3</v>
      </c>
      <c r="N386" s="471">
        <v>-1.0360339547467799E-3</v>
      </c>
      <c r="O386" s="471">
        <v>-1.0360339547467799E-3</v>
      </c>
      <c r="P386" s="471">
        <v>-1.0360339547467799E-3</v>
      </c>
      <c r="Q386" s="471">
        <v>-1.0360339547467799E-3</v>
      </c>
      <c r="R386" s="471">
        <v>-1.0360339547467799E-3</v>
      </c>
      <c r="S386" s="471">
        <v>-1.0360339547467799E-3</v>
      </c>
      <c r="T386" s="471">
        <v>-1.0360339547467799E-3</v>
      </c>
      <c r="U386" s="471">
        <v>-2.7212723119892501E-4</v>
      </c>
      <c r="V386" s="471">
        <v>4.91779492348934E-4</v>
      </c>
      <c r="W386" s="471">
        <v>4.91779492348934E-4</v>
      </c>
      <c r="X386" s="471">
        <v>4.91779492348934E-4</v>
      </c>
      <c r="Y386" s="471">
        <v>4.91779492348934E-4</v>
      </c>
      <c r="Z386" s="471">
        <v>4.91779492348934E-4</v>
      </c>
      <c r="AA386" s="471">
        <v>4.91779492348934E-4</v>
      </c>
      <c r="AB386" s="471">
        <v>4.91779492348934E-4</v>
      </c>
      <c r="AC386" s="471">
        <v>4.91779492348934E-4</v>
      </c>
      <c r="AD386" s="471">
        <v>4.91779492348934E-4</v>
      </c>
      <c r="AE386" s="471">
        <v>2.45889746174467E-4</v>
      </c>
    </row>
    <row r="387" spans="1:59" s="457" customFormat="1">
      <c r="B387" s="500"/>
      <c r="C387" s="500"/>
      <c r="D387" s="500"/>
      <c r="E387" s="500"/>
      <c r="F387" s="500"/>
      <c r="G387" s="500"/>
      <c r="H387" s="500"/>
      <c r="I387" s="500"/>
      <c r="J387" s="500"/>
      <c r="K387" s="500"/>
      <c r="L387" s="500"/>
      <c r="M387" s="500"/>
      <c r="N387" s="500"/>
      <c r="O387" s="500"/>
      <c r="P387" s="500"/>
      <c r="Q387" s="500"/>
      <c r="R387" s="500"/>
      <c r="S387" s="500"/>
      <c r="T387" s="500"/>
      <c r="U387" s="500"/>
      <c r="V387" s="500"/>
      <c r="W387" s="500"/>
      <c r="X387" s="500"/>
      <c r="Y387" s="500"/>
      <c r="Z387" s="500"/>
      <c r="AA387" s="500"/>
      <c r="AB387" s="500"/>
      <c r="AC387" s="500"/>
      <c r="AD387" s="500"/>
      <c r="AE387" s="500"/>
      <c r="AF387" s="500"/>
      <c r="AG387" s="500"/>
      <c r="AH387" s="500"/>
      <c r="AI387" s="500"/>
      <c r="AJ387" s="500"/>
      <c r="AK387" s="500"/>
      <c r="AL387" s="500"/>
      <c r="AM387" s="500"/>
      <c r="AN387" s="500"/>
      <c r="AO387" s="500"/>
      <c r="AP387" s="500"/>
      <c r="AQ387" s="500"/>
      <c r="AR387" s="500"/>
      <c r="AS387" s="500"/>
      <c r="AT387" s="500"/>
      <c r="AU387" s="500"/>
      <c r="AV387" s="500"/>
      <c r="AW387" s="500"/>
      <c r="AX387" s="500"/>
      <c r="AY387" s="500"/>
      <c r="AZ387" s="500"/>
      <c r="BA387" s="500"/>
      <c r="BB387" s="500"/>
      <c r="BC387" s="500"/>
      <c r="BD387" s="500"/>
      <c r="BE387" s="500"/>
      <c r="BF387" s="500"/>
      <c r="BG387" s="500"/>
    </row>
    <row r="388" spans="1:59" s="457" customFormat="1">
      <c r="A388" s="467"/>
    </row>
    <row r="389" spans="1:59" s="457" customFormat="1">
      <c r="A389" s="493"/>
      <c r="B389" s="471">
        <v>9.3279313555020404E-3</v>
      </c>
    </row>
    <row r="390" spans="1:59" s="457" customFormat="1"/>
    <row r="391" spans="1:59">
      <c r="A391" t="s">
        <v>485</v>
      </c>
      <c r="B391" s="548">
        <v>-1E-3</v>
      </c>
      <c r="C391">
        <f>+B391</f>
        <v>-1E-3</v>
      </c>
      <c r="D391">
        <f t="shared" ref="D391:AE391" si="120">+C391</f>
        <v>-1E-3</v>
      </c>
      <c r="E391">
        <f t="shared" si="120"/>
        <v>-1E-3</v>
      </c>
      <c r="F391">
        <f t="shared" si="120"/>
        <v>-1E-3</v>
      </c>
      <c r="G391">
        <f t="shared" si="120"/>
        <v>-1E-3</v>
      </c>
      <c r="H391">
        <f t="shared" si="120"/>
        <v>-1E-3</v>
      </c>
      <c r="I391">
        <f t="shared" si="120"/>
        <v>-1E-3</v>
      </c>
      <c r="J391">
        <f t="shared" si="120"/>
        <v>-1E-3</v>
      </c>
      <c r="K391">
        <f t="shared" si="120"/>
        <v>-1E-3</v>
      </c>
      <c r="L391">
        <f t="shared" si="120"/>
        <v>-1E-3</v>
      </c>
      <c r="M391">
        <f t="shared" si="120"/>
        <v>-1E-3</v>
      </c>
      <c r="N391">
        <f t="shared" si="120"/>
        <v>-1E-3</v>
      </c>
      <c r="O391">
        <f t="shared" si="120"/>
        <v>-1E-3</v>
      </c>
      <c r="P391">
        <f t="shared" si="120"/>
        <v>-1E-3</v>
      </c>
      <c r="Q391">
        <f t="shared" si="120"/>
        <v>-1E-3</v>
      </c>
      <c r="R391">
        <f t="shared" si="120"/>
        <v>-1E-3</v>
      </c>
      <c r="S391">
        <f t="shared" si="120"/>
        <v>-1E-3</v>
      </c>
      <c r="T391">
        <f t="shared" si="120"/>
        <v>-1E-3</v>
      </c>
      <c r="U391">
        <f t="shared" si="120"/>
        <v>-1E-3</v>
      </c>
      <c r="V391">
        <f t="shared" si="120"/>
        <v>-1E-3</v>
      </c>
      <c r="W391">
        <f t="shared" si="120"/>
        <v>-1E-3</v>
      </c>
      <c r="X391">
        <f t="shared" si="120"/>
        <v>-1E-3</v>
      </c>
      <c r="Y391">
        <f t="shared" si="120"/>
        <v>-1E-3</v>
      </c>
      <c r="Z391">
        <f t="shared" si="120"/>
        <v>-1E-3</v>
      </c>
      <c r="AA391">
        <f t="shared" si="120"/>
        <v>-1E-3</v>
      </c>
      <c r="AB391">
        <f t="shared" si="120"/>
        <v>-1E-3</v>
      </c>
      <c r="AC391">
        <f t="shared" si="120"/>
        <v>-1E-3</v>
      </c>
      <c r="AD391">
        <f t="shared" si="120"/>
        <v>-1E-3</v>
      </c>
      <c r="AE391">
        <f t="shared" si="120"/>
        <v>-1E-3</v>
      </c>
    </row>
    <row r="392" spans="1:59" s="471" customFormat="1">
      <c r="A392" s="471" t="s">
        <v>188</v>
      </c>
      <c r="B392" s="471">
        <v>2.2463178909744998E-2</v>
      </c>
      <c r="C392" s="471">
        <v>1.9421025792865899E-2</v>
      </c>
      <c r="D392" s="471">
        <v>1.6283677903762301E-2</v>
      </c>
      <c r="E392" s="471">
        <v>1.3573476542533901E-2</v>
      </c>
      <c r="F392" s="471">
        <v>7.9549830775917599E-3</v>
      </c>
      <c r="G392" s="471">
        <v>4.4642864150270098E-3</v>
      </c>
      <c r="H392" s="471">
        <v>4.4642864150270098E-3</v>
      </c>
      <c r="I392" s="471">
        <v>4.4642864150270098E-3</v>
      </c>
      <c r="J392" s="471">
        <v>4.4642864150270098E-3</v>
      </c>
      <c r="K392" s="471">
        <v>1.6541352462398401E-3</v>
      </c>
      <c r="L392" s="471">
        <v>-1.15601592254733E-3</v>
      </c>
      <c r="M392" s="471">
        <v>-1.15601592254733E-3</v>
      </c>
      <c r="N392" s="471">
        <v>-1.15601592254733E-3</v>
      </c>
      <c r="O392" s="471">
        <v>-1.15601592254733E-3</v>
      </c>
      <c r="P392" s="471">
        <v>-1.15601592254733E-3</v>
      </c>
      <c r="Q392" s="471">
        <v>-1.15601592254733E-3</v>
      </c>
      <c r="R392" s="471">
        <v>-1.15601592254733E-3</v>
      </c>
      <c r="S392" s="471">
        <v>-1.15601592254733E-3</v>
      </c>
      <c r="T392" s="471">
        <v>-1.15601592254733E-3</v>
      </c>
      <c r="U392" s="471">
        <v>-3.2431458780727998E-4</v>
      </c>
      <c r="V392" s="471">
        <v>5.0738674693276496E-4</v>
      </c>
      <c r="W392" s="471">
        <v>5.0738674693276496E-4</v>
      </c>
      <c r="X392" s="471">
        <v>5.0738674693276496E-4</v>
      </c>
      <c r="Y392" s="471">
        <v>5.0738674693276496E-4</v>
      </c>
      <c r="Z392" s="471">
        <v>5.0738674693276496E-4</v>
      </c>
      <c r="AA392" s="471">
        <v>5.0738674693276496E-4</v>
      </c>
      <c r="AB392" s="471">
        <v>5.0738674693276496E-4</v>
      </c>
      <c r="AC392" s="471">
        <v>5.0738674693276496E-4</v>
      </c>
      <c r="AD392" s="471">
        <v>5.0738674693276496E-4</v>
      </c>
      <c r="AE392" s="471">
        <v>2.5369337346638199E-4</v>
      </c>
    </row>
    <row r="393" spans="1:59">
      <c r="A393" t="s">
        <v>486</v>
      </c>
      <c r="B393" s="455">
        <f>+B392+B391</f>
        <v>2.1463178909744998E-2</v>
      </c>
      <c r="C393" s="455">
        <f t="shared" ref="C393:AE393" si="121">+C392+C391</f>
        <v>1.8421025792865899E-2</v>
      </c>
      <c r="D393" s="455">
        <f t="shared" si="121"/>
        <v>1.52836779037623E-2</v>
      </c>
      <c r="E393" s="455">
        <f t="shared" si="121"/>
        <v>1.25734765425339E-2</v>
      </c>
      <c r="F393" s="455">
        <f t="shared" si="121"/>
        <v>6.9549830775917599E-3</v>
      </c>
      <c r="G393" s="455">
        <f t="shared" si="121"/>
        <v>3.4642864150270097E-3</v>
      </c>
      <c r="H393" s="455">
        <f t="shared" si="121"/>
        <v>3.4642864150270097E-3</v>
      </c>
      <c r="I393" s="455">
        <f t="shared" si="121"/>
        <v>3.4642864150270097E-3</v>
      </c>
      <c r="J393" s="455">
        <f t="shared" si="121"/>
        <v>3.4642864150270097E-3</v>
      </c>
      <c r="K393" s="455">
        <f t="shared" si="121"/>
        <v>6.5413524623984007E-4</v>
      </c>
      <c r="L393" s="455">
        <f t="shared" si="121"/>
        <v>-2.15601592254733E-3</v>
      </c>
      <c r="M393" s="455">
        <f t="shared" si="121"/>
        <v>-2.15601592254733E-3</v>
      </c>
      <c r="N393" s="455">
        <f t="shared" si="121"/>
        <v>-2.15601592254733E-3</v>
      </c>
      <c r="O393" s="455">
        <f t="shared" si="121"/>
        <v>-2.15601592254733E-3</v>
      </c>
      <c r="P393" s="455">
        <f t="shared" si="121"/>
        <v>-2.15601592254733E-3</v>
      </c>
      <c r="Q393" s="455">
        <f t="shared" si="121"/>
        <v>-2.15601592254733E-3</v>
      </c>
      <c r="R393" s="455">
        <f t="shared" si="121"/>
        <v>-2.15601592254733E-3</v>
      </c>
      <c r="S393" s="455">
        <f t="shared" si="121"/>
        <v>-2.15601592254733E-3</v>
      </c>
      <c r="T393" s="455">
        <f t="shared" si="121"/>
        <v>-2.15601592254733E-3</v>
      </c>
      <c r="U393" s="455">
        <f t="shared" si="121"/>
        <v>-1.3243145878072799E-3</v>
      </c>
      <c r="V393" s="455">
        <f t="shared" si="121"/>
        <v>-4.9261325306723506E-4</v>
      </c>
      <c r="W393" s="455">
        <f t="shared" si="121"/>
        <v>-4.9261325306723506E-4</v>
      </c>
      <c r="X393" s="455">
        <f t="shared" si="121"/>
        <v>-4.9261325306723506E-4</v>
      </c>
      <c r="Y393" s="455">
        <f t="shared" si="121"/>
        <v>-4.9261325306723506E-4</v>
      </c>
      <c r="Z393" s="455">
        <f t="shared" si="121"/>
        <v>-4.9261325306723506E-4</v>
      </c>
      <c r="AA393" s="455">
        <f t="shared" si="121"/>
        <v>-4.9261325306723506E-4</v>
      </c>
      <c r="AB393" s="455">
        <f t="shared" si="121"/>
        <v>-4.9261325306723506E-4</v>
      </c>
      <c r="AC393" s="455">
        <f t="shared" si="121"/>
        <v>-4.9261325306723506E-4</v>
      </c>
      <c r="AD393" s="455">
        <f t="shared" si="121"/>
        <v>-4.9261325306723506E-4</v>
      </c>
      <c r="AE393" s="455">
        <f t="shared" si="121"/>
        <v>-7.4630662653361803E-4</v>
      </c>
    </row>
    <row r="394" spans="1:59">
      <c r="A394" s="4"/>
    </row>
    <row r="395" spans="1:59">
      <c r="C395" s="346"/>
      <c r="D395" s="346"/>
      <c r="E395" s="346"/>
      <c r="F395" s="346"/>
      <c r="G395" s="346"/>
      <c r="H395" s="346"/>
      <c r="I395" s="346"/>
      <c r="J395" s="346"/>
      <c r="K395" s="346"/>
    </row>
    <row r="396" spans="1:59">
      <c r="A396" s="4" t="s">
        <v>487</v>
      </c>
    </row>
    <row r="397" spans="1:59">
      <c r="A397" t="s">
        <v>488</v>
      </c>
      <c r="B397" t="s">
        <v>392</v>
      </c>
      <c r="C397" s="346" t="s">
        <v>489</v>
      </c>
      <c r="D397" s="346"/>
      <c r="E397" s="346"/>
      <c r="F397" s="346" t="s">
        <v>490</v>
      </c>
      <c r="G397" s="346" t="s">
        <v>491</v>
      </c>
      <c r="H397" s="346" t="s">
        <v>492</v>
      </c>
      <c r="I397" s="346" t="s">
        <v>493</v>
      </c>
      <c r="J397" s="346" t="s">
        <v>494</v>
      </c>
      <c r="K397" s="346" t="s">
        <v>495</v>
      </c>
      <c r="L397" t="s">
        <v>496</v>
      </c>
      <c r="M397" t="s">
        <v>497</v>
      </c>
      <c r="N397" t="s">
        <v>498</v>
      </c>
      <c r="O397" t="s">
        <v>499</v>
      </c>
      <c r="P397" t="s">
        <v>500</v>
      </c>
      <c r="Q397" t="s">
        <v>501</v>
      </c>
      <c r="R397" t="s">
        <v>502</v>
      </c>
      <c r="S397" t="s">
        <v>503</v>
      </c>
      <c r="T397" t="s">
        <v>504</v>
      </c>
      <c r="U397" t="s">
        <v>505</v>
      </c>
      <c r="V397" t="s">
        <v>506</v>
      </c>
      <c r="W397" t="s">
        <v>507</v>
      </c>
      <c r="X397" t="s">
        <v>508</v>
      </c>
      <c r="Y397" t="s">
        <v>509</v>
      </c>
      <c r="Z397" t="s">
        <v>510</v>
      </c>
      <c r="AA397" t="s">
        <v>511</v>
      </c>
      <c r="AB397" t="s">
        <v>512</v>
      </c>
      <c r="AC397" t="s">
        <v>513</v>
      </c>
      <c r="AD397" t="s">
        <v>514</v>
      </c>
      <c r="AE397" t="s">
        <v>515</v>
      </c>
      <c r="AF397" t="s">
        <v>516</v>
      </c>
      <c r="AG397" t="s">
        <v>517</v>
      </c>
      <c r="AH397" t="s">
        <v>518</v>
      </c>
      <c r="AI397" t="s">
        <v>519</v>
      </c>
      <c r="AJ397">
        <v>2009</v>
      </c>
      <c r="AK397">
        <v>2010</v>
      </c>
      <c r="AL397">
        <v>2011</v>
      </c>
      <c r="AM397">
        <v>2012</v>
      </c>
      <c r="AN397">
        <v>2013</v>
      </c>
      <c r="AO397">
        <v>2014</v>
      </c>
      <c r="AP397">
        <v>2015</v>
      </c>
    </row>
    <row r="398" spans="1:59">
      <c r="A398" t="s">
        <v>520</v>
      </c>
      <c r="B398" t="s">
        <v>180</v>
      </c>
      <c r="C398" s="346" t="s">
        <v>521</v>
      </c>
      <c r="D398" s="346"/>
      <c r="E398" s="346"/>
      <c r="F398" s="346">
        <v>1</v>
      </c>
      <c r="G398" s="346">
        <v>1314363.71739628</v>
      </c>
      <c r="H398" s="346">
        <v>1256088.0461092</v>
      </c>
      <c r="I398" s="346">
        <v>1188264.7103808201</v>
      </c>
      <c r="J398" s="346">
        <v>1179858.49380991</v>
      </c>
      <c r="K398" s="346">
        <v>1223307.0004944501</v>
      </c>
      <c r="L398">
        <v>1220194.3524509</v>
      </c>
      <c r="M398">
        <v>1243353.15148401</v>
      </c>
      <c r="N398">
        <v>1283237.12093993</v>
      </c>
      <c r="O398">
        <v>1337002.9587133001</v>
      </c>
      <c r="P398">
        <v>1361349.8861904601</v>
      </c>
      <c r="Q398">
        <v>1364841.02915805</v>
      </c>
      <c r="R398">
        <v>1346946.9356478299</v>
      </c>
      <c r="S398">
        <v>1347291.66117655</v>
      </c>
      <c r="T398">
        <v>1412017.4245371199</v>
      </c>
      <c r="U398">
        <v>1452508.71729391</v>
      </c>
      <c r="V398">
        <v>1457256.46015299</v>
      </c>
      <c r="W398">
        <v>1479369.0631470201</v>
      </c>
      <c r="X398">
        <v>1539641.8405585701</v>
      </c>
      <c r="Y398">
        <v>1561618.21557891</v>
      </c>
      <c r="Z398">
        <v>1568724.17412725</v>
      </c>
      <c r="AA398">
        <v>1607616.8175863</v>
      </c>
      <c r="AB398">
        <v>1602486.5508495599</v>
      </c>
      <c r="AC398">
        <v>1603767.03473243</v>
      </c>
      <c r="AD398">
        <v>1605635.5117033501</v>
      </c>
      <c r="AE398">
        <v>1640735.3331518299</v>
      </c>
      <c r="AF398">
        <v>1662133.4550980099</v>
      </c>
      <c r="AG398">
        <v>1649268.45743461</v>
      </c>
      <c r="AH398">
        <v>1672059.3455196801</v>
      </c>
      <c r="AI398">
        <v>1619139.63170058</v>
      </c>
      <c r="AJ398">
        <v>1547634.76671945</v>
      </c>
      <c r="AK398">
        <v>1520388.3062762299</v>
      </c>
      <c r="AL398">
        <v>1547099.2177096701</v>
      </c>
      <c r="AM398">
        <v>1576001.3154644</v>
      </c>
      <c r="AN398">
        <v>1599812.62521283</v>
      </c>
      <c r="AO398">
        <v>1610918.6846237299</v>
      </c>
      <c r="AP398">
        <v>1622101.8434109499</v>
      </c>
    </row>
    <row r="399" spans="1:59">
      <c r="A399" t="s">
        <v>520</v>
      </c>
      <c r="B399" t="s">
        <v>522</v>
      </c>
      <c r="C399" s="346" t="s">
        <v>521</v>
      </c>
      <c r="D399" s="346"/>
      <c r="E399" s="346"/>
      <c r="F399" s="346">
        <v>2</v>
      </c>
      <c r="G399" s="346">
        <v>1267525.47303677</v>
      </c>
      <c r="H399" s="346">
        <v>1193843.0307974201</v>
      </c>
      <c r="I399" s="346">
        <v>1165648.5516768801</v>
      </c>
      <c r="J399" s="346">
        <v>1135217.78433699</v>
      </c>
      <c r="K399" s="346">
        <v>1142004.72122661</v>
      </c>
      <c r="L399">
        <v>1159552.5555424599</v>
      </c>
      <c r="M399">
        <v>1173411.3647384101</v>
      </c>
      <c r="N399">
        <v>1173646.53622522</v>
      </c>
      <c r="O399">
        <v>1160318.5038710299</v>
      </c>
      <c r="P399">
        <v>1189510.71642162</v>
      </c>
      <c r="Q399">
        <v>1166185.1498622999</v>
      </c>
      <c r="R399">
        <v>1149535.67676104</v>
      </c>
      <c r="S399">
        <v>1136387.8731042901</v>
      </c>
      <c r="T399">
        <v>1102771.1904825601</v>
      </c>
      <c r="U399">
        <v>1106828.1132708299</v>
      </c>
      <c r="V399">
        <v>1133585.6055021801</v>
      </c>
      <c r="W399">
        <v>1157957.5528649599</v>
      </c>
      <c r="X399">
        <v>1140390.8907751399</v>
      </c>
      <c r="Y399">
        <v>1156887.4279315399</v>
      </c>
      <c r="Z399">
        <v>1090665.1316068401</v>
      </c>
      <c r="AA399">
        <v>1088784.4568912999</v>
      </c>
      <c r="AB399">
        <v>1132455.3127750801</v>
      </c>
      <c r="AC399">
        <v>1110317.5726385</v>
      </c>
      <c r="AD399">
        <v>1140401.4792873301</v>
      </c>
      <c r="AE399">
        <v>1147547.48050811</v>
      </c>
      <c r="AF399">
        <v>1146050.6191660501</v>
      </c>
      <c r="AG399">
        <v>1162400.76208871</v>
      </c>
      <c r="AH399">
        <v>1137586.8138516301</v>
      </c>
      <c r="AI399">
        <v>1126168.4850703699</v>
      </c>
      <c r="AJ399">
        <v>1050663.4414481099</v>
      </c>
      <c r="AK399">
        <v>1017506.36456414</v>
      </c>
      <c r="AL399">
        <v>1005649.98223128</v>
      </c>
      <c r="AM399">
        <v>999884.89810086996</v>
      </c>
      <c r="AN399">
        <v>995643.93856160599</v>
      </c>
      <c r="AO399">
        <v>992648.650324738</v>
      </c>
      <c r="AP399">
        <v>989662.37309197895</v>
      </c>
    </row>
    <row r="400" spans="1:59">
      <c r="A400" t="s">
        <v>520</v>
      </c>
      <c r="B400" t="s">
        <v>182</v>
      </c>
      <c r="C400" s="346" t="s">
        <v>521</v>
      </c>
      <c r="D400" s="346"/>
      <c r="E400" s="346"/>
      <c r="F400" s="346">
        <v>3</v>
      </c>
      <c r="G400" s="346">
        <v>279025.68553861801</v>
      </c>
      <c r="H400" s="346">
        <v>269684.69757552299</v>
      </c>
      <c r="I400" s="346">
        <v>261219.013892188</v>
      </c>
      <c r="J400" s="346">
        <v>255550.71559971399</v>
      </c>
      <c r="K400" s="346">
        <v>275906.426519075</v>
      </c>
      <c r="L400">
        <v>267715.339414471</v>
      </c>
      <c r="M400">
        <v>273057.78625346499</v>
      </c>
      <c r="N400">
        <v>269106.48405749298</v>
      </c>
      <c r="O400">
        <v>294554.03791002801</v>
      </c>
      <c r="P400">
        <v>304978.64649892697</v>
      </c>
      <c r="Q400">
        <v>328888.90793943399</v>
      </c>
      <c r="R400">
        <v>327099.89119296899</v>
      </c>
      <c r="S400">
        <v>334882.31987586099</v>
      </c>
      <c r="T400">
        <v>323634.17266015901</v>
      </c>
      <c r="U400">
        <v>347995.39307749399</v>
      </c>
      <c r="V400">
        <v>353212.27874108602</v>
      </c>
      <c r="W400">
        <v>358216.725742243</v>
      </c>
      <c r="X400">
        <v>363848.05132710998</v>
      </c>
      <c r="Y400">
        <v>356956.31313791702</v>
      </c>
      <c r="Z400">
        <v>346652.76934028103</v>
      </c>
      <c r="AA400">
        <v>352845.674039512</v>
      </c>
      <c r="AB400">
        <v>355751.114461547</v>
      </c>
      <c r="AC400">
        <v>356313.27013302402</v>
      </c>
      <c r="AD400">
        <v>363488.24863209698</v>
      </c>
      <c r="AE400">
        <v>371273.75371096301</v>
      </c>
      <c r="AF400">
        <v>369965.925742483</v>
      </c>
      <c r="AG400">
        <v>370840.08463962103</v>
      </c>
      <c r="AH400">
        <v>374527.34117779799</v>
      </c>
      <c r="AI400">
        <v>374095.24558346998</v>
      </c>
      <c r="AJ400">
        <v>348373.87694613403</v>
      </c>
      <c r="AK400">
        <v>347636.072074386</v>
      </c>
      <c r="AL400">
        <v>352601.68025667302</v>
      </c>
      <c r="AM400">
        <v>361154.03399968101</v>
      </c>
      <c r="AN400">
        <v>368601.81725520903</v>
      </c>
      <c r="AO400">
        <v>375179.42469702201</v>
      </c>
      <c r="AP400">
        <v>381874.40790214803</v>
      </c>
    </row>
    <row r="401" spans="1:62">
      <c r="A401" t="s">
        <v>520</v>
      </c>
      <c r="B401" t="s">
        <v>183</v>
      </c>
      <c r="C401" s="346" t="s">
        <v>521</v>
      </c>
      <c r="D401" s="346"/>
      <c r="E401" s="346"/>
      <c r="F401" s="346">
        <v>4</v>
      </c>
      <c r="G401" s="346">
        <v>614951.62572766806</v>
      </c>
      <c r="H401" s="346">
        <v>603047.090597081</v>
      </c>
      <c r="I401" s="346">
        <v>610501.78965478297</v>
      </c>
      <c r="J401" s="346">
        <v>611367.40596503799</v>
      </c>
      <c r="K401" s="346">
        <v>621568.70273795095</v>
      </c>
      <c r="L401">
        <v>664756.54086596204</v>
      </c>
      <c r="M401">
        <v>678839.75042910106</v>
      </c>
      <c r="N401">
        <v>699480.21756150597</v>
      </c>
      <c r="O401">
        <v>717486.45462350396</v>
      </c>
      <c r="P401">
        <v>708217.77055285999</v>
      </c>
      <c r="Q401">
        <v>677114.02582136996</v>
      </c>
      <c r="R401">
        <v>636512.01825064002</v>
      </c>
      <c r="S401">
        <v>575267.09680377995</v>
      </c>
      <c r="T401">
        <v>520262.63530783798</v>
      </c>
      <c r="U401">
        <v>450210.15538888198</v>
      </c>
      <c r="V401">
        <v>435391.00048263598</v>
      </c>
      <c r="W401">
        <v>428394.58282622101</v>
      </c>
      <c r="X401">
        <v>417066.38229526998</v>
      </c>
      <c r="Y401">
        <v>405050.31442653103</v>
      </c>
      <c r="Z401">
        <v>402038.66204431001</v>
      </c>
      <c r="AA401">
        <v>404211.799397439</v>
      </c>
      <c r="AB401">
        <v>410677.100651594</v>
      </c>
      <c r="AC401">
        <v>403615.71407977899</v>
      </c>
      <c r="AD401">
        <v>418291.557226356</v>
      </c>
      <c r="AE401">
        <v>424478.87772348599</v>
      </c>
      <c r="AF401">
        <v>431236.18180563999</v>
      </c>
      <c r="AG401">
        <v>448614.44327989401</v>
      </c>
      <c r="AH401">
        <v>447813.56580269203</v>
      </c>
      <c r="AI401">
        <v>455281.101464896</v>
      </c>
      <c r="AJ401">
        <v>413663.88346267299</v>
      </c>
      <c r="AK401">
        <v>401743.955207425</v>
      </c>
      <c r="AL401">
        <v>401593.09480756399</v>
      </c>
      <c r="AM401">
        <v>405544.21540571703</v>
      </c>
      <c r="AN401">
        <v>410674.220325662</v>
      </c>
      <c r="AO401">
        <v>416698.96766405198</v>
      </c>
      <c r="AP401">
        <v>422812.100342196</v>
      </c>
    </row>
    <row r="402" spans="1:62">
      <c r="A402" t="s">
        <v>520</v>
      </c>
      <c r="B402" t="s">
        <v>184</v>
      </c>
      <c r="C402" s="346" t="s">
        <v>521</v>
      </c>
      <c r="D402" s="346"/>
      <c r="E402" s="346"/>
      <c r="F402" s="346">
        <v>5</v>
      </c>
      <c r="G402" s="346">
        <v>388270.79440418299</v>
      </c>
      <c r="H402" s="346">
        <v>380754.457966018</v>
      </c>
      <c r="I402" s="346">
        <v>385461.23782330099</v>
      </c>
      <c r="J402" s="346">
        <v>386007.774361088</v>
      </c>
      <c r="K402" s="346">
        <v>392448.71286138898</v>
      </c>
      <c r="L402">
        <v>419716.83529088798</v>
      </c>
      <c r="M402">
        <v>428608.752534575</v>
      </c>
      <c r="N402">
        <v>441640.81918028701</v>
      </c>
      <c r="O402">
        <v>453009.67434839701</v>
      </c>
      <c r="P402">
        <v>447157.572855159</v>
      </c>
      <c r="Q402">
        <v>427519.15713172703</v>
      </c>
      <c r="R402">
        <v>401883.687487691</v>
      </c>
      <c r="S402">
        <v>363214.60636239802</v>
      </c>
      <c r="T402">
        <v>311627.47808356298</v>
      </c>
      <c r="U402">
        <v>275579.20598547102</v>
      </c>
      <c r="V402">
        <v>260818.54696444</v>
      </c>
      <c r="W402">
        <v>245467.21426735801</v>
      </c>
      <c r="X402">
        <v>227044.38587528901</v>
      </c>
      <c r="Y402">
        <v>230791.26880912599</v>
      </c>
      <c r="Z402">
        <v>223296.15135081601</v>
      </c>
      <c r="AA402">
        <v>223887.27633573601</v>
      </c>
      <c r="AB402">
        <v>235329.82778808399</v>
      </c>
      <c r="AC402">
        <v>239424.473945848</v>
      </c>
      <c r="AD402">
        <v>250599.642934562</v>
      </c>
      <c r="AE402">
        <v>255589.41791900501</v>
      </c>
      <c r="AF402">
        <v>256666.29327477</v>
      </c>
      <c r="AG402">
        <v>265374.77430179698</v>
      </c>
      <c r="AH402">
        <v>266323.29397467698</v>
      </c>
      <c r="AI402">
        <v>269732.84678728803</v>
      </c>
      <c r="AJ402">
        <v>246933.20669597</v>
      </c>
      <c r="AK402">
        <v>239010.14858341799</v>
      </c>
      <c r="AL402">
        <v>236045.24307229099</v>
      </c>
      <c r="AM402">
        <v>235108.89922357301</v>
      </c>
      <c r="AN402">
        <v>234407.14308532799</v>
      </c>
      <c r="AO402">
        <v>233854.80132513199</v>
      </c>
      <c r="AP402">
        <v>233303.761067168</v>
      </c>
    </row>
    <row r="403" spans="1:62">
      <c r="A403" t="s">
        <v>520</v>
      </c>
      <c r="B403" t="s">
        <v>185</v>
      </c>
      <c r="C403" s="346" t="s">
        <v>521</v>
      </c>
      <c r="D403" s="346"/>
      <c r="E403" s="346"/>
      <c r="F403" s="346">
        <v>6</v>
      </c>
      <c r="G403" s="346">
        <v>415440.98766264098</v>
      </c>
      <c r="H403" s="346">
        <v>409504.005135132</v>
      </c>
      <c r="I403" s="346">
        <v>436891.13853812497</v>
      </c>
      <c r="J403" s="346">
        <v>453930.57424591202</v>
      </c>
      <c r="K403" s="346">
        <v>496548.59802507499</v>
      </c>
      <c r="L403">
        <v>534812.90337246598</v>
      </c>
      <c r="M403">
        <v>571950.16392493504</v>
      </c>
      <c r="N403">
        <v>604454.31671674002</v>
      </c>
      <c r="O403">
        <v>646716.72541242605</v>
      </c>
      <c r="P403">
        <v>661741.50486867095</v>
      </c>
      <c r="Q403">
        <v>677473.86920134199</v>
      </c>
      <c r="R403">
        <v>700681.37985842896</v>
      </c>
      <c r="S403">
        <v>733375.30413029005</v>
      </c>
      <c r="T403">
        <v>773852.06272006501</v>
      </c>
      <c r="U403">
        <v>834212.24516734597</v>
      </c>
      <c r="V403">
        <v>905731.91353172995</v>
      </c>
      <c r="W403">
        <v>942884.55290860299</v>
      </c>
      <c r="X403">
        <v>943707.31927777501</v>
      </c>
      <c r="Y403">
        <v>904428.90203919599</v>
      </c>
      <c r="Z403">
        <v>936866.61415851198</v>
      </c>
      <c r="AA403">
        <v>953598.55556156801</v>
      </c>
      <c r="AB403">
        <v>993191.93987985398</v>
      </c>
      <c r="AC403">
        <v>1042604.56406499</v>
      </c>
      <c r="AD403">
        <v>1228798.85379949</v>
      </c>
      <c r="AE403">
        <v>1442967.3310863699</v>
      </c>
      <c r="AF403">
        <v>1600741.1280266</v>
      </c>
      <c r="AG403">
        <v>1749964.0696763201</v>
      </c>
      <c r="AH403">
        <v>1888838.6532145501</v>
      </c>
      <c r="AI403">
        <v>2011747.3857926701</v>
      </c>
      <c r="AJ403">
        <v>2059633.33459782</v>
      </c>
      <c r="AK403">
        <v>2128251.03826945</v>
      </c>
      <c r="AL403">
        <v>2255188.7293894999</v>
      </c>
      <c r="AM403">
        <v>2398731.70899881</v>
      </c>
      <c r="AN403">
        <v>2543664.1635630098</v>
      </c>
      <c r="AO403">
        <v>2688893.2077317699</v>
      </c>
      <c r="AP403">
        <v>2842414.02074813</v>
      </c>
    </row>
    <row r="404" spans="1:62">
      <c r="A404" t="s">
        <v>520</v>
      </c>
      <c r="B404" t="s">
        <v>186</v>
      </c>
      <c r="C404" s="346" t="s">
        <v>521</v>
      </c>
      <c r="D404" s="346"/>
      <c r="E404" s="346"/>
      <c r="F404" s="346">
        <v>7</v>
      </c>
      <c r="G404" s="346">
        <v>97046.065805887396</v>
      </c>
      <c r="H404" s="346">
        <v>103897.190387676</v>
      </c>
      <c r="I404" s="346">
        <v>110091.03926022199</v>
      </c>
      <c r="J404" s="346">
        <v>117714.101620317</v>
      </c>
      <c r="K404" s="346">
        <v>122489.809031852</v>
      </c>
      <c r="L404">
        <v>133502.37396813199</v>
      </c>
      <c r="M404">
        <v>145577.90233981999</v>
      </c>
      <c r="N404">
        <v>153979.36603247101</v>
      </c>
      <c r="O404">
        <v>165940.848617663</v>
      </c>
      <c r="P404">
        <v>182743.60926205301</v>
      </c>
      <c r="Q404">
        <v>193755.012376901</v>
      </c>
      <c r="R404">
        <v>203917.730020421</v>
      </c>
      <c r="S404">
        <v>217261.29658242501</v>
      </c>
      <c r="T404">
        <v>223141.65565915999</v>
      </c>
      <c r="U404">
        <v>240552.47064189601</v>
      </c>
      <c r="V404">
        <v>256889.38194993799</v>
      </c>
      <c r="W404">
        <v>278334.79608016199</v>
      </c>
      <c r="X404">
        <v>293693.14538286399</v>
      </c>
      <c r="Y404">
        <v>305269.20189155202</v>
      </c>
      <c r="Z404">
        <v>323096.96894628002</v>
      </c>
      <c r="AA404">
        <v>332263.90801689198</v>
      </c>
      <c r="AB404">
        <v>342715.10489161202</v>
      </c>
      <c r="AC404">
        <v>350980.33369644498</v>
      </c>
      <c r="AD404">
        <v>367566.15299208497</v>
      </c>
      <c r="AE404">
        <v>385713.02484145499</v>
      </c>
      <c r="AF404">
        <v>405151.58969265601</v>
      </c>
      <c r="AG404">
        <v>433040.64835022402</v>
      </c>
      <c r="AH404">
        <v>467453.66888450901</v>
      </c>
      <c r="AI404">
        <v>501228.28360645898</v>
      </c>
      <c r="AJ404">
        <v>516216.52730183001</v>
      </c>
      <c r="AK404">
        <v>537167.88091945602</v>
      </c>
      <c r="AL404">
        <v>565769.36949535704</v>
      </c>
      <c r="AM404">
        <v>599773.81042875804</v>
      </c>
      <c r="AN404">
        <v>637948.33119106595</v>
      </c>
      <c r="AO404">
        <v>679135.63233360602</v>
      </c>
      <c r="AP404">
        <v>722982.07324102195</v>
      </c>
    </row>
    <row r="405" spans="1:62">
      <c r="A405" t="s">
        <v>520</v>
      </c>
      <c r="B405" t="s">
        <v>187</v>
      </c>
      <c r="C405" s="346" t="s">
        <v>521</v>
      </c>
      <c r="D405" s="346"/>
      <c r="E405" s="346"/>
      <c r="F405" s="346">
        <v>8</v>
      </c>
      <c r="G405" s="346">
        <v>200199.426283301</v>
      </c>
      <c r="H405" s="346">
        <v>195192.92849596799</v>
      </c>
      <c r="I405" s="346">
        <v>197941.792005678</v>
      </c>
      <c r="J405" s="346">
        <v>208908.33727979899</v>
      </c>
      <c r="K405" s="346">
        <v>223774.12735918901</v>
      </c>
      <c r="L405">
        <v>237773.68922109</v>
      </c>
      <c r="M405">
        <v>259958.799837884</v>
      </c>
      <c r="N405">
        <v>263081.34439366497</v>
      </c>
      <c r="O405">
        <v>273240.43314593501</v>
      </c>
      <c r="P405">
        <v>287975.64477547602</v>
      </c>
      <c r="Q405">
        <v>306761.96701636299</v>
      </c>
      <c r="R405">
        <v>449852.40842210298</v>
      </c>
      <c r="S405">
        <v>341612.90251829801</v>
      </c>
      <c r="T405">
        <v>359971.75559381198</v>
      </c>
      <c r="U405">
        <v>389074.23108094599</v>
      </c>
      <c r="V405">
        <v>385115.50160375203</v>
      </c>
      <c r="W405">
        <v>385056.17432709603</v>
      </c>
      <c r="X405">
        <v>393093.78941846697</v>
      </c>
      <c r="Y405">
        <v>432053.45988060097</v>
      </c>
      <c r="Z405">
        <v>435415.33162477001</v>
      </c>
      <c r="AA405">
        <v>483902.49202213</v>
      </c>
      <c r="AB405">
        <v>483420.08006230602</v>
      </c>
      <c r="AC405">
        <v>496935.90543434501</v>
      </c>
      <c r="AD405">
        <v>519437.04036845203</v>
      </c>
      <c r="AE405">
        <v>548368.57109664101</v>
      </c>
      <c r="AF405">
        <v>589674.96043455205</v>
      </c>
      <c r="AG405">
        <v>615569.64597875602</v>
      </c>
      <c r="AH405">
        <v>631398.61500677199</v>
      </c>
      <c r="AI405">
        <v>663241.73043146497</v>
      </c>
      <c r="AJ405">
        <v>662358.99116971903</v>
      </c>
      <c r="AK405">
        <v>676866.66642828903</v>
      </c>
      <c r="AL405">
        <v>700268.61784123699</v>
      </c>
      <c r="AM405">
        <v>724929.46615236998</v>
      </c>
      <c r="AN405">
        <v>750987.29243302601</v>
      </c>
      <c r="AO405">
        <v>778140.22590213001</v>
      </c>
      <c r="AP405">
        <v>806274.90940003702</v>
      </c>
    </row>
    <row r="406" spans="1:62">
      <c r="A406" t="s">
        <v>520</v>
      </c>
      <c r="B406" t="s">
        <v>188</v>
      </c>
      <c r="C406" s="346" t="s">
        <v>521</v>
      </c>
      <c r="D406" s="346"/>
      <c r="E406" s="346"/>
      <c r="F406" s="346">
        <v>9</v>
      </c>
      <c r="G406" s="346">
        <v>105047.918209379</v>
      </c>
      <c r="H406" s="346">
        <v>111908.904906458</v>
      </c>
      <c r="I406" s="346">
        <v>118175.837291737</v>
      </c>
      <c r="J406" s="346">
        <v>118382.988466943</v>
      </c>
      <c r="K406" s="346">
        <v>128089.762168969</v>
      </c>
      <c r="L406">
        <v>130846.63812050701</v>
      </c>
      <c r="M406">
        <v>134730.25663479799</v>
      </c>
      <c r="N406">
        <v>131771.90565631501</v>
      </c>
      <c r="O406">
        <v>140372.35029927001</v>
      </c>
      <c r="P406">
        <v>135501.48202210999</v>
      </c>
      <c r="Q406">
        <v>132352.211232439</v>
      </c>
      <c r="R406">
        <v>133693.23811837801</v>
      </c>
      <c r="S406">
        <v>136025.674968609</v>
      </c>
      <c r="T406">
        <v>138210.61862488199</v>
      </c>
      <c r="U406">
        <v>141568.21569807199</v>
      </c>
      <c r="V406">
        <v>140171.27269946301</v>
      </c>
      <c r="W406">
        <v>144609.01019720401</v>
      </c>
      <c r="X406">
        <v>149590.42368335501</v>
      </c>
      <c r="Y406">
        <v>149631.46690378399</v>
      </c>
      <c r="Z406">
        <v>151011.77982315799</v>
      </c>
      <c r="AA406">
        <v>159489.18081165099</v>
      </c>
      <c r="AB406">
        <v>162431.30982628901</v>
      </c>
      <c r="AC406">
        <v>162812.56659736301</v>
      </c>
      <c r="AD406">
        <v>171047.38787937799</v>
      </c>
      <c r="AE406">
        <v>185494.206563699</v>
      </c>
      <c r="AF406">
        <v>191377.08401697301</v>
      </c>
      <c r="AG406">
        <v>190863.61665124199</v>
      </c>
      <c r="AH406">
        <v>186330.14341355101</v>
      </c>
      <c r="AI406">
        <v>194081.640474949</v>
      </c>
      <c r="AJ406">
        <v>194775.851975383</v>
      </c>
      <c r="AK406">
        <v>199497.90203348899</v>
      </c>
      <c r="AL406">
        <v>207430.73070372801</v>
      </c>
      <c r="AM406">
        <v>215617.76023298301</v>
      </c>
      <c r="AN406">
        <v>224503.17968252799</v>
      </c>
      <c r="AO406">
        <v>233944.49804952001</v>
      </c>
      <c r="AP406">
        <v>243782.86421170601</v>
      </c>
    </row>
    <row r="407" spans="1:62">
      <c r="A407" t="s">
        <v>520</v>
      </c>
      <c r="B407" t="s">
        <v>189</v>
      </c>
      <c r="C407" s="346" t="s">
        <v>521</v>
      </c>
      <c r="D407" s="346"/>
      <c r="E407" s="346"/>
      <c r="F407" s="346">
        <v>10</v>
      </c>
      <c r="G407" s="346">
        <v>253967.70967423299</v>
      </c>
      <c r="H407" s="346">
        <v>252915.283702644</v>
      </c>
      <c r="I407" s="346">
        <v>261225.0926877</v>
      </c>
      <c r="J407" s="346">
        <v>246791.292924651</v>
      </c>
      <c r="K407" s="346">
        <v>250338.496985053</v>
      </c>
      <c r="L407">
        <v>248568.292350706</v>
      </c>
      <c r="M407">
        <v>258517.454567824</v>
      </c>
      <c r="N407">
        <v>268370.55843861698</v>
      </c>
      <c r="O407">
        <v>274624.277063713</v>
      </c>
      <c r="P407">
        <v>282363.22912010399</v>
      </c>
      <c r="Q407">
        <v>302586.35433298699</v>
      </c>
      <c r="R407">
        <v>298167.83017327002</v>
      </c>
      <c r="S407">
        <v>309969.71017669002</v>
      </c>
      <c r="T407">
        <v>308134.98684103199</v>
      </c>
      <c r="U407">
        <v>327518.17765828798</v>
      </c>
      <c r="V407">
        <v>335892.42107684998</v>
      </c>
      <c r="W407">
        <v>345928.294695805</v>
      </c>
      <c r="X407">
        <v>366677.51872216503</v>
      </c>
      <c r="Y407">
        <v>379201.01567496499</v>
      </c>
      <c r="Z407">
        <v>378127.79069732601</v>
      </c>
      <c r="AA407">
        <v>371032.325330947</v>
      </c>
      <c r="AB407">
        <v>387446.53074693802</v>
      </c>
      <c r="AC407">
        <v>378920.41798994498</v>
      </c>
      <c r="AD407">
        <v>387939.11477432097</v>
      </c>
      <c r="AE407">
        <v>391264.19619444001</v>
      </c>
      <c r="AF407">
        <v>412272.39850714803</v>
      </c>
      <c r="AG407">
        <v>433868.01277641801</v>
      </c>
      <c r="AH407">
        <v>450610.32696400402</v>
      </c>
      <c r="AI407">
        <v>467162.12487020402</v>
      </c>
      <c r="AJ407">
        <v>455902.56520768203</v>
      </c>
      <c r="AK407">
        <v>458702.19363738899</v>
      </c>
      <c r="AL407">
        <v>470111.99721925397</v>
      </c>
      <c r="AM407">
        <v>484189.79645976698</v>
      </c>
      <c r="AN407">
        <v>499373.01689921197</v>
      </c>
      <c r="AO407">
        <v>515649.44071796298</v>
      </c>
      <c r="AP407">
        <v>532456.37372195802</v>
      </c>
    </row>
    <row r="408" spans="1:62">
      <c r="A408" t="s">
        <v>520</v>
      </c>
      <c r="B408" t="s">
        <v>190</v>
      </c>
      <c r="C408" s="346" t="s">
        <v>521</v>
      </c>
      <c r="D408" s="346"/>
      <c r="E408" s="346"/>
      <c r="F408" s="346">
        <v>11</v>
      </c>
      <c r="G408" s="346">
        <v>281318.34538021003</v>
      </c>
      <c r="H408" s="346">
        <v>275930.03383302799</v>
      </c>
      <c r="I408" s="346">
        <v>273142.57128979499</v>
      </c>
      <c r="J408" s="346">
        <v>272293.85187547002</v>
      </c>
      <c r="K408" s="346">
        <v>284815.12326761102</v>
      </c>
      <c r="L408">
        <v>288896.354782429</v>
      </c>
      <c r="M408">
        <v>295112.39894914301</v>
      </c>
      <c r="N408">
        <v>307377.63232763298</v>
      </c>
      <c r="O408">
        <v>327602.71937788901</v>
      </c>
      <c r="P408">
        <v>345043.79488621501</v>
      </c>
      <c r="Q408">
        <v>360978.06448847498</v>
      </c>
      <c r="R408">
        <v>364064.46999436902</v>
      </c>
      <c r="S408">
        <v>383795.69323428802</v>
      </c>
      <c r="T408">
        <v>397594.40650767199</v>
      </c>
      <c r="U408">
        <v>409386.25010067399</v>
      </c>
      <c r="V408">
        <v>420902.844337449</v>
      </c>
      <c r="W408">
        <v>440746.14634903299</v>
      </c>
      <c r="X408">
        <v>467976.16494767001</v>
      </c>
      <c r="Y408">
        <v>462648.67108726199</v>
      </c>
      <c r="Z408">
        <v>461256.83657908399</v>
      </c>
      <c r="AA408">
        <v>486761.64098327298</v>
      </c>
      <c r="AB408">
        <v>496662.77844508999</v>
      </c>
      <c r="AC408">
        <v>499837.83250382298</v>
      </c>
      <c r="AD408">
        <v>515728.63140351902</v>
      </c>
      <c r="AE408">
        <v>527123.66764760099</v>
      </c>
      <c r="AF408">
        <v>541778.26149727905</v>
      </c>
      <c r="AG408">
        <v>538455.49681707297</v>
      </c>
      <c r="AH408">
        <v>551732.49100480101</v>
      </c>
      <c r="AI408">
        <v>550833.24536751199</v>
      </c>
      <c r="AJ408">
        <v>524288.81572582596</v>
      </c>
      <c r="AK408">
        <v>520380.70948738599</v>
      </c>
      <c r="AL408">
        <v>528160.39334826299</v>
      </c>
      <c r="AM408">
        <v>539235.13648146903</v>
      </c>
      <c r="AN408">
        <v>550078.28848855</v>
      </c>
      <c r="AO408">
        <v>559388.33112257905</v>
      </c>
      <c r="AP408">
        <v>568855.94567984401</v>
      </c>
    </row>
    <row r="409" spans="1:62">
      <c r="A409" s="4" t="s">
        <v>520</v>
      </c>
      <c r="B409" t="s">
        <v>256</v>
      </c>
      <c r="C409" s="346" t="s">
        <v>521</v>
      </c>
      <c r="D409" s="346"/>
      <c r="E409" s="346"/>
      <c r="F409" s="346">
        <v>12</v>
      </c>
      <c r="G409" s="346">
        <v>114842.25088083</v>
      </c>
      <c r="H409" s="346">
        <v>115234.330493855</v>
      </c>
      <c r="I409" s="346">
        <v>118437.225498771</v>
      </c>
      <c r="J409" s="346">
        <v>123976.679514171</v>
      </c>
      <c r="K409" s="346">
        <v>128708.51932277399</v>
      </c>
      <c r="L409">
        <v>137664.12461999001</v>
      </c>
      <c r="M409">
        <v>146882.21830603699</v>
      </c>
      <c r="N409">
        <v>156853.69847012899</v>
      </c>
      <c r="O409">
        <v>173131.01661685001</v>
      </c>
      <c r="P409">
        <v>182416.14254634301</v>
      </c>
      <c r="Q409">
        <v>205544.25143861401</v>
      </c>
      <c r="R409">
        <v>222644.734072853</v>
      </c>
      <c r="S409">
        <v>238915.861066521</v>
      </c>
      <c r="T409">
        <v>252781.61298213701</v>
      </c>
      <c r="U409">
        <v>266566.82463618799</v>
      </c>
      <c r="V409">
        <v>287032.77295749</v>
      </c>
      <c r="W409">
        <v>303035.88659428898</v>
      </c>
      <c r="X409">
        <v>316270.08773633197</v>
      </c>
      <c r="Y409">
        <v>243463.74263861499</v>
      </c>
      <c r="Z409">
        <v>251847.789701373</v>
      </c>
      <c r="AA409">
        <v>270605.87302325299</v>
      </c>
      <c r="AB409">
        <v>293432.34962205403</v>
      </c>
      <c r="AC409">
        <v>303470.31418351101</v>
      </c>
      <c r="AD409">
        <v>317066.37899905199</v>
      </c>
      <c r="AE409">
        <v>351444.13955640298</v>
      </c>
      <c r="AF409">
        <v>363952.10273783299</v>
      </c>
      <c r="AG409">
        <v>371739.98800534202</v>
      </c>
      <c r="AH409">
        <v>429852.57124489098</v>
      </c>
      <c r="AI409">
        <v>438154.63920924399</v>
      </c>
      <c r="AJ409">
        <v>445845.126733287</v>
      </c>
      <c r="AK409">
        <v>462021.88136052602</v>
      </c>
      <c r="AL409">
        <v>486779.38811244501</v>
      </c>
      <c r="AM409">
        <v>516824.69098069897</v>
      </c>
      <c r="AN409">
        <v>551176.53629924695</v>
      </c>
      <c r="AO409">
        <v>589681.76369320299</v>
      </c>
      <c r="AP409">
        <v>630876.96868783003</v>
      </c>
    </row>
    <row r="410" spans="1:62">
      <c r="G410">
        <v>5332000</v>
      </c>
      <c r="H410">
        <v>5168000</v>
      </c>
      <c r="I410">
        <v>5127000</v>
      </c>
      <c r="J410">
        <v>5110000</v>
      </c>
      <c r="K410">
        <v>5290000</v>
      </c>
      <c r="L410">
        <v>5444000</v>
      </c>
      <c r="M410">
        <v>5610000</v>
      </c>
      <c r="N410">
        <v>5753000</v>
      </c>
      <c r="O410">
        <v>5964000</v>
      </c>
      <c r="P410">
        <v>6089000</v>
      </c>
      <c r="Q410">
        <v>6144000</v>
      </c>
      <c r="R410">
        <v>6235000</v>
      </c>
      <c r="S410">
        <v>6118000</v>
      </c>
      <c r="T410">
        <v>6124000</v>
      </c>
      <c r="U410">
        <v>6242000</v>
      </c>
      <c r="V410">
        <v>6372000</v>
      </c>
      <c r="W410">
        <v>6510000</v>
      </c>
      <c r="X410">
        <v>6619000</v>
      </c>
      <c r="Y410">
        <v>6588000</v>
      </c>
      <c r="Z410">
        <v>6569000</v>
      </c>
      <c r="AA410">
        <v>6735000</v>
      </c>
      <c r="AB410">
        <v>6896000</v>
      </c>
      <c r="AC410">
        <v>6949000</v>
      </c>
      <c r="AD410">
        <v>7286000</v>
      </c>
      <c r="AE410">
        <v>7672000</v>
      </c>
      <c r="AF410">
        <v>7971000</v>
      </c>
      <c r="AG410">
        <v>8230000</v>
      </c>
      <c r="AH410">
        <v>8504526.83005956</v>
      </c>
      <c r="AI410">
        <v>8670866.3603591006</v>
      </c>
      <c r="AJ410">
        <v>8466290.3879838791</v>
      </c>
      <c r="AK410">
        <v>8509173.1188415792</v>
      </c>
      <c r="AL410">
        <v>8756698.44418725</v>
      </c>
      <c r="AM410">
        <v>9056995.7319290992</v>
      </c>
      <c r="AN410">
        <v>9366870.5529972799</v>
      </c>
      <c r="AO410">
        <v>9674133.6281854492</v>
      </c>
      <c r="AP410">
        <v>9997397.6415049601</v>
      </c>
    </row>
    <row r="411" spans="1:62" s="32" customFormat="1" ht="18" customHeight="1">
      <c r="A411" s="57"/>
      <c r="B411" s="144">
        <v>2005</v>
      </c>
      <c r="C411" s="32">
        <f>+B411+10</f>
        <v>2015</v>
      </c>
      <c r="D411" s="32">
        <f t="shared" ref="D411:BJ411" si="122">+C411+10</f>
        <v>2025</v>
      </c>
      <c r="E411" s="32">
        <f t="shared" si="122"/>
        <v>2035</v>
      </c>
      <c r="F411" s="32">
        <f t="shared" si="122"/>
        <v>2045</v>
      </c>
      <c r="G411" s="32">
        <f t="shared" si="122"/>
        <v>2055</v>
      </c>
      <c r="H411" s="32">
        <f t="shared" si="122"/>
        <v>2065</v>
      </c>
      <c r="I411" s="32">
        <f t="shared" si="122"/>
        <v>2075</v>
      </c>
      <c r="J411" s="32">
        <f t="shared" si="122"/>
        <v>2085</v>
      </c>
      <c r="K411" s="32">
        <f t="shared" si="122"/>
        <v>2095</v>
      </c>
      <c r="L411" s="32">
        <f t="shared" si="122"/>
        <v>2105</v>
      </c>
      <c r="M411" s="34">
        <f t="shared" si="122"/>
        <v>2115</v>
      </c>
      <c r="N411" s="32">
        <f t="shared" si="122"/>
        <v>2125</v>
      </c>
      <c r="O411" s="32">
        <f t="shared" si="122"/>
        <v>2135</v>
      </c>
      <c r="P411" s="32">
        <f t="shared" si="122"/>
        <v>2145</v>
      </c>
      <c r="Q411" s="32">
        <f t="shared" si="122"/>
        <v>2155</v>
      </c>
      <c r="R411" s="32">
        <f t="shared" si="122"/>
        <v>2165</v>
      </c>
      <c r="S411" s="32">
        <f t="shared" si="122"/>
        <v>2175</v>
      </c>
      <c r="T411" s="32">
        <f t="shared" si="122"/>
        <v>2185</v>
      </c>
      <c r="U411" s="32">
        <f t="shared" si="122"/>
        <v>2195</v>
      </c>
      <c r="V411" s="32">
        <f t="shared" si="122"/>
        <v>2205</v>
      </c>
      <c r="W411" s="32">
        <f t="shared" si="122"/>
        <v>2215</v>
      </c>
      <c r="X411" s="32">
        <f t="shared" si="122"/>
        <v>2225</v>
      </c>
      <c r="Y411" s="32">
        <f t="shared" si="122"/>
        <v>2235</v>
      </c>
      <c r="Z411" s="32">
        <f t="shared" si="122"/>
        <v>2245</v>
      </c>
      <c r="AA411" s="32">
        <f t="shared" si="122"/>
        <v>2255</v>
      </c>
      <c r="AB411" s="32">
        <f t="shared" si="122"/>
        <v>2265</v>
      </c>
      <c r="AC411" s="32">
        <f t="shared" si="122"/>
        <v>2275</v>
      </c>
      <c r="AD411" s="32">
        <f t="shared" si="122"/>
        <v>2285</v>
      </c>
      <c r="AE411" s="32">
        <f t="shared" si="122"/>
        <v>2295</v>
      </c>
      <c r="AF411" s="32">
        <f t="shared" si="122"/>
        <v>2305</v>
      </c>
      <c r="AG411" s="32">
        <f t="shared" si="122"/>
        <v>2315</v>
      </c>
      <c r="AH411" s="32">
        <f t="shared" si="122"/>
        <v>2325</v>
      </c>
      <c r="AI411" s="32">
        <f t="shared" si="122"/>
        <v>2335</v>
      </c>
      <c r="AJ411" s="32">
        <f t="shared" si="122"/>
        <v>2345</v>
      </c>
      <c r="AK411" s="32">
        <f t="shared" si="122"/>
        <v>2355</v>
      </c>
      <c r="AL411" s="32">
        <f t="shared" si="122"/>
        <v>2365</v>
      </c>
      <c r="AM411" s="32">
        <f t="shared" si="122"/>
        <v>2375</v>
      </c>
      <c r="AN411" s="32">
        <f t="shared" si="122"/>
        <v>2385</v>
      </c>
      <c r="AO411" s="32">
        <f t="shared" si="122"/>
        <v>2395</v>
      </c>
      <c r="AP411" s="32">
        <f t="shared" si="122"/>
        <v>2405</v>
      </c>
      <c r="AQ411" s="32">
        <f t="shared" si="122"/>
        <v>2415</v>
      </c>
      <c r="AR411" s="32">
        <f t="shared" si="122"/>
        <v>2425</v>
      </c>
      <c r="AS411" s="32">
        <f t="shared" si="122"/>
        <v>2435</v>
      </c>
      <c r="AT411" s="32">
        <f t="shared" si="122"/>
        <v>2445</v>
      </c>
      <c r="AU411" s="32">
        <f t="shared" si="122"/>
        <v>2455</v>
      </c>
      <c r="AV411" s="32">
        <f t="shared" si="122"/>
        <v>2465</v>
      </c>
      <c r="AW411" s="32">
        <f t="shared" si="122"/>
        <v>2475</v>
      </c>
      <c r="AX411" s="32">
        <f t="shared" si="122"/>
        <v>2485</v>
      </c>
      <c r="AY411" s="32">
        <f t="shared" si="122"/>
        <v>2495</v>
      </c>
      <c r="AZ411" s="32">
        <f t="shared" si="122"/>
        <v>2505</v>
      </c>
      <c r="BA411" s="32">
        <f t="shared" si="122"/>
        <v>2515</v>
      </c>
      <c r="BB411" s="32">
        <f t="shared" si="122"/>
        <v>2525</v>
      </c>
      <c r="BC411" s="32">
        <f t="shared" si="122"/>
        <v>2535</v>
      </c>
      <c r="BD411" s="32">
        <f t="shared" si="122"/>
        <v>2545</v>
      </c>
      <c r="BE411" s="32">
        <f t="shared" si="122"/>
        <v>2555</v>
      </c>
      <c r="BF411" s="32">
        <f t="shared" si="122"/>
        <v>2565</v>
      </c>
      <c r="BG411" s="32">
        <f t="shared" si="122"/>
        <v>2575</v>
      </c>
      <c r="BH411" s="32">
        <f t="shared" si="122"/>
        <v>2585</v>
      </c>
      <c r="BI411" s="32">
        <f t="shared" si="122"/>
        <v>2595</v>
      </c>
      <c r="BJ411" s="32">
        <f t="shared" si="122"/>
        <v>2605</v>
      </c>
    </row>
    <row r="412" spans="1:62" ht="21.75" customHeight="1">
      <c r="A412" s="458" t="s">
        <v>523</v>
      </c>
    </row>
    <row r="413" spans="1:62" s="347" customFormat="1" ht="14.5">
      <c r="A413" t="s">
        <v>180</v>
      </c>
      <c r="B413" s="537">
        <f>+US!B71</f>
        <v>1.6614140194193694</v>
      </c>
      <c r="C413" s="537">
        <f>+US!C71</f>
        <v>1.6230895636787734</v>
      </c>
      <c r="D413" s="537">
        <f>+US!D71</f>
        <v>1.7927116912107415</v>
      </c>
      <c r="E413" s="537">
        <f>+US!E71</f>
        <v>1.9149538778767674</v>
      </c>
      <c r="F413" s="537">
        <f>+US!F71</f>
        <v>2.0053836777383336</v>
      </c>
      <c r="G413" s="537">
        <f>+US!G71</f>
        <v>2.0624036283691507</v>
      </c>
      <c r="H413" s="537">
        <f>+US!H71</f>
        <v>2.0986567014636961</v>
      </c>
      <c r="I413" s="537">
        <f>+US!I71</f>
        <v>2.1349828761043188</v>
      </c>
      <c r="J413" s="537">
        <f>+US!J71</f>
        <v>2.1731363207063579</v>
      </c>
      <c r="K413" s="537">
        <f>+US!K71</f>
        <v>2.2141989874785368</v>
      </c>
      <c r="L413" s="537">
        <f>+US!L71</f>
        <v>2.2514329664162473</v>
      </c>
      <c r="M413" s="537">
        <f>+US!M71</f>
        <v>2.2793135799748985</v>
      </c>
      <c r="N413" s="537">
        <f>+US!N71</f>
        <v>2.3350905503198418</v>
      </c>
      <c r="O413" s="537">
        <f>+US!O71</f>
        <v>2.3763203158253505</v>
      </c>
      <c r="P413" s="537">
        <f>+US!P71</f>
        <v>2.4104142871395609</v>
      </c>
      <c r="Q413" s="537">
        <f>+US!Q71</f>
        <v>2.4409213423741418</v>
      </c>
      <c r="R413" s="537">
        <f>+US!R71</f>
        <v>2.4693464799393805</v>
      </c>
      <c r="S413" s="537">
        <f>+US!S71</f>
        <v>2.4960209251669343</v>
      </c>
      <c r="T413" s="537">
        <f>+US!T71</f>
        <v>2.5204436140056607</v>
      </c>
      <c r="U413" s="537">
        <f>+US!U71</f>
        <v>2.5413742992210357</v>
      </c>
      <c r="V413" s="537">
        <f>+US!V71</f>
        <v>2.5545917802866187</v>
      </c>
      <c r="W413" s="537">
        <f>+US!W71</f>
        <v>2.5566436015623668</v>
      </c>
    </row>
    <row r="414" spans="1:62" s="347" customFormat="1" ht="14.5">
      <c r="A414" s="4" t="s">
        <v>181</v>
      </c>
      <c r="B414" s="537">
        <f>+EU!B71</f>
        <v>1.145662534207345</v>
      </c>
      <c r="C414" s="537">
        <f>+EU!C71</f>
        <v>0.99377439380320731</v>
      </c>
      <c r="D414" s="537">
        <f>+EU!D71</f>
        <v>1.1060912554145124</v>
      </c>
      <c r="E414" s="537">
        <f>+EU!E71</f>
        <v>1.1891433774865863</v>
      </c>
      <c r="F414" s="537">
        <f>+EU!F71</f>
        <v>1.2523730974526903</v>
      </c>
      <c r="G414" s="537">
        <f>+EU!G71</f>
        <v>1.2928181437698978</v>
      </c>
      <c r="H414" s="537">
        <f>+EU!H71</f>
        <v>1.3183434625106556</v>
      </c>
      <c r="I414" s="537">
        <f>+EU!I71</f>
        <v>1.3386059895372349</v>
      </c>
      <c r="J414" s="537">
        <f>+EU!J71</f>
        <v>1.3549362742712436</v>
      </c>
      <c r="K414" s="537">
        <f>+EU!K71</f>
        <v>1.3681143488253367</v>
      </c>
      <c r="L414" s="537">
        <f>+EU!L71</f>
        <v>1.3984482484510039</v>
      </c>
      <c r="M414" s="537">
        <f>+EU!M71</f>
        <v>1.445505485681791</v>
      </c>
      <c r="N414" s="537">
        <f>+EU!N71</f>
        <v>1.5025460085607072</v>
      </c>
      <c r="O414" s="537">
        <f>+EU!O71</f>
        <v>1.5508468835563509</v>
      </c>
      <c r="P414" s="537">
        <f>+EU!P71</f>
        <v>1.5937712427920445</v>
      </c>
      <c r="Q414" s="537">
        <f>+EU!Q71</f>
        <v>1.6330162507505794</v>
      </c>
      <c r="R414" s="537">
        <f>+EU!R71</f>
        <v>1.6693500930261884</v>
      </c>
      <c r="S414" s="537">
        <f>+EU!S71</f>
        <v>1.7029827978948275</v>
      </c>
      <c r="T414" s="537">
        <f>+EU!T71</f>
        <v>1.7337044322562911</v>
      </c>
      <c r="U414" s="537">
        <f>+EU!U71</f>
        <v>1.7609119499453667</v>
      </c>
      <c r="V414" s="537">
        <f>+EU!V71</f>
        <v>1.7847514783916514</v>
      </c>
      <c r="W414" s="537">
        <f>+EU!W71</f>
        <v>1.8039239494398274</v>
      </c>
    </row>
    <row r="415" spans="1:62" s="347" customFormat="1" ht="14.5">
      <c r="A415" t="s">
        <v>182</v>
      </c>
      <c r="B415" s="537">
        <f>+Japan!B71</f>
        <v>0.36984064487913115</v>
      </c>
      <c r="C415" s="537">
        <f>+Japan!C71</f>
        <v>0.38197401254589819</v>
      </c>
      <c r="D415" s="537">
        <f>+Japan!D71</f>
        <v>0.38396443104633732</v>
      </c>
      <c r="E415" s="537">
        <f>+Japan!E71</f>
        <v>0.37210633662893694</v>
      </c>
      <c r="F415" s="537">
        <f>+Japan!F71</f>
        <v>0.34665576342697874</v>
      </c>
      <c r="G415" s="537">
        <f>+Japan!G71</f>
        <v>0.33328314208815535</v>
      </c>
      <c r="H415" s="537">
        <f>+Japan!H71</f>
        <v>0.32634839091858331</v>
      </c>
      <c r="I415" s="537">
        <f>+Japan!I71</f>
        <v>0.31899193358800276</v>
      </c>
      <c r="J415" s="537">
        <f>+Japan!J71</f>
        <v>0.31154769471063321</v>
      </c>
      <c r="K415" s="537">
        <f>+Japan!K71</f>
        <v>0.3042006227609827</v>
      </c>
      <c r="L415" s="537">
        <f>+Japan!L71</f>
        <v>0.30377378536957289</v>
      </c>
      <c r="M415" s="537">
        <f>+Japan!M71</f>
        <v>0.30957701737570942</v>
      </c>
      <c r="N415" s="537">
        <f>+Japan!N71</f>
        <v>0.31883340937135934</v>
      </c>
      <c r="O415" s="537">
        <f>+Japan!O71</f>
        <v>0.32604075971343904</v>
      </c>
      <c r="P415" s="537">
        <f>+Japan!P71</f>
        <v>0.33215246303646412</v>
      </c>
      <c r="Q415" s="537">
        <f>+Japan!Q71</f>
        <v>0.33763970347488886</v>
      </c>
      <c r="R415" s="537">
        <f>+Japan!R71</f>
        <v>0.34271701963070161</v>
      </c>
      <c r="S415" s="537">
        <f>+Japan!S71</f>
        <v>0.34745221550954064</v>
      </c>
      <c r="T415" s="537">
        <f>+Japan!T71</f>
        <v>0.35181172938412203</v>
      </c>
      <c r="U415" s="537">
        <f>+Japan!U71</f>
        <v>0.35567514358659935</v>
      </c>
      <c r="V415" s="537">
        <f>+Japan!V71</f>
        <v>0.35897349489095598</v>
      </c>
      <c r="W415" s="537">
        <f>+Japan!W71</f>
        <v>0.36141926471703628</v>
      </c>
    </row>
    <row r="416" spans="1:62" s="347" customFormat="1" ht="14.5">
      <c r="A416" t="s">
        <v>183</v>
      </c>
      <c r="B416" s="537">
        <f>+Russia!B71</f>
        <v>0.43100236821563392</v>
      </c>
      <c r="C416" s="537">
        <f>+Russia!C71</f>
        <v>0.42305073907611485</v>
      </c>
      <c r="D416" s="537">
        <f>+Russia!D71</f>
        <v>0.44320939329804343</v>
      </c>
      <c r="E416" s="537">
        <f>+Russia!E71</f>
        <v>0.44907441009379173</v>
      </c>
      <c r="F416" s="537">
        <f>+Russia!F71</f>
        <v>0.45104509609266963</v>
      </c>
      <c r="G416" s="537">
        <f>+Russia!G71</f>
        <v>0.45153585782783306</v>
      </c>
      <c r="H416" s="537">
        <f>+Russia!H71</f>
        <v>0.450650647986374</v>
      </c>
      <c r="I416" s="537">
        <f>+Russia!I71</f>
        <v>0.44771356039635291</v>
      </c>
      <c r="J416" s="537">
        <f>+Russia!J71</f>
        <v>0.44333249231418931</v>
      </c>
      <c r="K416" s="537">
        <f>+Russia!K71</f>
        <v>0.43791839304944841</v>
      </c>
      <c r="L416" s="537">
        <f>+Russia!L71</f>
        <v>0.44427888760300321</v>
      </c>
      <c r="M416" s="537">
        <f>+Russia!M71</f>
        <v>0.46236990711141551</v>
      </c>
      <c r="N416" s="537">
        <f>+Russia!N71</f>
        <v>0.48420713860522552</v>
      </c>
      <c r="O416" s="537">
        <f>+Russia!O71</f>
        <v>0.50350171176537051</v>
      </c>
      <c r="P416" s="537">
        <f>+Russia!P71</f>
        <v>0.52126134489655085</v>
      </c>
      <c r="Q416" s="537">
        <f>+Russia!Q71</f>
        <v>0.53795978382588638</v>
      </c>
      <c r="R416" s="537">
        <f>+Russia!R71</f>
        <v>0.55376782279765435</v>
      </c>
      <c r="S416" s="537">
        <f>+Russia!S71</f>
        <v>0.56865797419609621</v>
      </c>
      <c r="T416" s="537">
        <f>+Russia!T71</f>
        <v>0.582427359715318</v>
      </c>
      <c r="U416" s="537">
        <f>+Russia!U71</f>
        <v>0.59468199959240653</v>
      </c>
      <c r="V416" s="537">
        <f>+Russia!V71</f>
        <v>0.60412806687781728</v>
      </c>
      <c r="W416" s="537">
        <f>+Russia!W71</f>
        <v>0.60967604038157819</v>
      </c>
    </row>
    <row r="417" spans="1:23" s="347" customFormat="1" ht="14.5">
      <c r="A417" t="s">
        <v>184</v>
      </c>
      <c r="B417" s="537">
        <f>+Eurasia!B71</f>
        <v>0.25652713039837849</v>
      </c>
      <c r="C417" s="537">
        <f>+Eurasia!C71</f>
        <v>0.23333916590858106</v>
      </c>
      <c r="D417" s="537">
        <f>+Eurasia!D71</f>
        <v>0.26348479109060885</v>
      </c>
      <c r="E417" s="537">
        <f>+Eurasia!E71</f>
        <v>0.28529529374707951</v>
      </c>
      <c r="F417" s="537">
        <f>+Eurasia!F71</f>
        <v>0.3020288413627098</v>
      </c>
      <c r="G417" s="537">
        <f>+Eurasia!G71</f>
        <v>0.31399452748540924</v>
      </c>
      <c r="H417" s="537">
        <f>+Eurasia!H71</f>
        <v>0.32341667809792896</v>
      </c>
      <c r="I417" s="537">
        <f>+Eurasia!I71</f>
        <v>0.3310967050395438</v>
      </c>
      <c r="J417" s="537">
        <f>+Eurasia!J71</f>
        <v>0.33737506982912008</v>
      </c>
      <c r="K417" s="537">
        <f>+Eurasia!K71</f>
        <v>0.34250060867120463</v>
      </c>
      <c r="L417" s="537">
        <f>+Eurasia!L71</f>
        <v>0.35242321321460252</v>
      </c>
      <c r="M417" s="537">
        <f>+Eurasia!M71</f>
        <v>0.36741244554003383</v>
      </c>
      <c r="N417" s="537">
        <f>+Eurasia!N71</f>
        <v>0.38376425573394196</v>
      </c>
      <c r="O417" s="537">
        <f>+Eurasia!O71</f>
        <v>0.39841645512417012</v>
      </c>
      <c r="P417" s="537">
        <f>+Eurasia!P71</f>
        <v>0.41185381679329525</v>
      </c>
      <c r="Q417" s="537">
        <f>+Eurasia!Q71</f>
        <v>0.42428722848823097</v>
      </c>
      <c r="R417" s="537">
        <f>+Eurasia!R71</f>
        <v>0.43576866507390832</v>
      </c>
      <c r="S417" s="537">
        <f>+Eurasia!S71</f>
        <v>0.44623881421629308</v>
      </c>
      <c r="T417" s="537">
        <f>+Eurasia!T71</f>
        <v>0.45552737320809628</v>
      </c>
      <c r="U417" s="537">
        <f>+Eurasia!U71</f>
        <v>0.46333274562784821</v>
      </c>
      <c r="V417" s="537">
        <f>+Eurasia!V71</f>
        <v>0.47006902131946138</v>
      </c>
      <c r="W417" s="537">
        <f>+Eurasia!W71</f>
        <v>0.47525277918015041</v>
      </c>
    </row>
    <row r="418" spans="1:23" s="347" customFormat="1" ht="14.5">
      <c r="A418" t="s">
        <v>185</v>
      </c>
      <c r="B418" s="537">
        <f>+China!B71</f>
        <v>1.5999444497034141</v>
      </c>
      <c r="C418" s="537">
        <f>+China!C71</f>
        <v>2.8420864715293779</v>
      </c>
      <c r="D418" s="537">
        <f>+China!D71</f>
        <v>3.2061376566936413</v>
      </c>
      <c r="E418" s="537">
        <f>+China!E71</f>
        <v>3.4256046471586292</v>
      </c>
      <c r="F418" s="537">
        <f>+China!F71</f>
        <v>3.5437386805847875</v>
      </c>
      <c r="G418" s="537">
        <f>+China!G71</f>
        <v>3.5856717219586702</v>
      </c>
      <c r="H418" s="537">
        <f>+China!H71</f>
        <v>3.612830916131943</v>
      </c>
      <c r="I418" s="537">
        <f>+China!I71</f>
        <v>3.6246984282210741</v>
      </c>
      <c r="J418" s="537">
        <f>+China!J71</f>
        <v>3.6251742162607625</v>
      </c>
      <c r="K418" s="537">
        <f>+China!K71</f>
        <v>3.6153421662676459</v>
      </c>
      <c r="L418" s="537">
        <f>+China!L71</f>
        <v>3.6627797357526379</v>
      </c>
      <c r="M418" s="537">
        <f>+China!M71</f>
        <v>3.7799692307304995</v>
      </c>
      <c r="N418" s="537">
        <f>+China!N71</f>
        <v>3.864181016486878</v>
      </c>
      <c r="O418" s="537">
        <f>+China!O71</f>
        <v>3.9475682280595379</v>
      </c>
      <c r="P418" s="537">
        <f>+China!P71</f>
        <v>4.0275783135211229</v>
      </c>
      <c r="Q418" s="537">
        <f>+China!Q71</f>
        <v>4.1024063645780435</v>
      </c>
      <c r="R418" s="537">
        <f>+China!R71</f>
        <v>4.1705806199302629</v>
      </c>
      <c r="S418" s="537">
        <f>+China!S71</f>
        <v>4.2305759642171044</v>
      </c>
      <c r="T418" s="537">
        <f>+China!T71</f>
        <v>4.2804113362284362</v>
      </c>
      <c r="U418" s="537">
        <f>+China!U71</f>
        <v>4.3172846372682194</v>
      </c>
      <c r="V418" s="537">
        <f>+China!V71</f>
        <v>4.3451174116294364</v>
      </c>
      <c r="W418" s="537">
        <f>+China!W71</f>
        <v>4.3598955102225716</v>
      </c>
    </row>
    <row r="419" spans="1:23" s="347" customFormat="1" ht="14.5">
      <c r="A419" t="s">
        <v>186</v>
      </c>
      <c r="B419" s="537">
        <f>+India!B71</f>
        <v>0.40499472440009932</v>
      </c>
      <c r="C419" s="537">
        <f>+India!C71</f>
        <v>0.72268116278292938</v>
      </c>
      <c r="D419" s="537">
        <f>+India!D71</f>
        <v>0.9513641565742168</v>
      </c>
      <c r="E419" s="537">
        <f>+India!E71</f>
        <v>1.1732052903697945</v>
      </c>
      <c r="F419" s="537">
        <f>+India!F71</f>
        <v>1.3870584013928553</v>
      </c>
      <c r="G419" s="537">
        <f>+India!G71</f>
        <v>1.5651983358354173</v>
      </c>
      <c r="H419" s="537">
        <f>+India!H71</f>
        <v>1.7176976183897448</v>
      </c>
      <c r="I419" s="537">
        <f>+India!I71</f>
        <v>1.8658653062918049</v>
      </c>
      <c r="J419" s="537">
        <f>+India!J71</f>
        <v>2.0098269995203126</v>
      </c>
      <c r="K419" s="537">
        <f>+India!K71</f>
        <v>2.1496360359774034</v>
      </c>
      <c r="L419" s="537">
        <f>+India!L71</f>
        <v>2.2839570928776052</v>
      </c>
      <c r="M419" s="537">
        <f>+India!M71</f>
        <v>2.4124604621169485</v>
      </c>
      <c r="N419" s="537">
        <f>+India!N71</f>
        <v>2.5381390337346335</v>
      </c>
      <c r="O419" s="537">
        <f>+India!O71</f>
        <v>2.6529264298016408</v>
      </c>
      <c r="P419" s="537">
        <f>+India!P71</f>
        <v>2.7578955707465309</v>
      </c>
      <c r="Q419" s="537">
        <f>+India!Q71</f>
        <v>2.8534089157218365</v>
      </c>
      <c r="R419" s="537">
        <f>+India!R71</f>
        <v>2.9394093994465673</v>
      </c>
      <c r="S419" s="537">
        <f>+India!S71</f>
        <v>3.0155132844817603</v>
      </c>
      <c r="T419" s="537">
        <f>+India!T71</f>
        <v>3.0809397311614171</v>
      </c>
      <c r="U419" s="537">
        <f>+India!U71</f>
        <v>3.1343776626832445</v>
      </c>
      <c r="V419" s="537">
        <f>+India!V71</f>
        <v>3.1918363289624772</v>
      </c>
      <c r="W419" s="537">
        <f>+India!W71</f>
        <v>3.2547576049415885</v>
      </c>
    </row>
    <row r="420" spans="1:23" s="347" customFormat="1" ht="14.5">
      <c r="A420" t="s">
        <v>187</v>
      </c>
      <c r="B420" s="537">
        <f>+MidEast!B71</f>
        <v>0.58943423723936161</v>
      </c>
      <c r="C420" s="537">
        <f>+MidEast!C71</f>
        <v>0.80698509993939982</v>
      </c>
      <c r="D420" s="537">
        <f>+MidEast!D71</f>
        <v>1.043780764626282</v>
      </c>
      <c r="E420" s="537">
        <f>+MidEast!E71</f>
        <v>1.2739845719504095</v>
      </c>
      <c r="F420" s="537">
        <f>+MidEast!F71</f>
        <v>1.4937471134705886</v>
      </c>
      <c r="G420" s="537">
        <f>+MidEast!G71</f>
        <v>1.6734534771207208</v>
      </c>
      <c r="H420" s="537">
        <f>+MidEast!H71</f>
        <v>1.83251856195771</v>
      </c>
      <c r="I420" s="537">
        <f>+MidEast!I71</f>
        <v>1.9954777030800119</v>
      </c>
      <c r="J420" s="537">
        <f>+MidEast!J71</f>
        <v>2.1637008946346721</v>
      </c>
      <c r="K420" s="537">
        <f>+MidEast!K71</f>
        <v>2.3382424008222396</v>
      </c>
      <c r="L420" s="537">
        <f>+MidEast!L71</f>
        <v>2.4637083300241969</v>
      </c>
      <c r="M420" s="537">
        <f>+MidEast!M71</f>
        <v>2.5279783146839243</v>
      </c>
      <c r="N420" s="537">
        <f>+MidEast!N71</f>
        <v>2.60804131606556</v>
      </c>
      <c r="O420" s="537">
        <f>+MidEast!O71</f>
        <v>2.6710517837232266</v>
      </c>
      <c r="P420" s="537">
        <f>+MidEast!P71</f>
        <v>2.7225947358609113</v>
      </c>
      <c r="Q420" s="537">
        <f>+MidEast!Q71</f>
        <v>2.7654968219617557</v>
      </c>
      <c r="R420" s="537">
        <f>+MidEast!R71</f>
        <v>2.8010667915791583</v>
      </c>
      <c r="S420" s="537">
        <f>+MidEast!S71</f>
        <v>2.8296957121711337</v>
      </c>
      <c r="T420" s="537">
        <f>+MidEast!T71</f>
        <v>2.8510638851935908</v>
      </c>
      <c r="U420" s="537">
        <f>+MidEast!U71</f>
        <v>2.864171366802287</v>
      </c>
      <c r="V420" s="537">
        <f>+MidEast!V71</f>
        <v>2.8824518017489869</v>
      </c>
      <c r="W420" s="537">
        <f>+MidEast!W71</f>
        <v>2.9063947114753983</v>
      </c>
    </row>
    <row r="421" spans="1:23" s="347" customFormat="1" ht="14.5">
      <c r="A421" t="s">
        <v>188</v>
      </c>
      <c r="B421" s="537">
        <f>+Africa!B71</f>
        <v>0.19130298725162215</v>
      </c>
      <c r="C421" s="537">
        <f>+Africa!C71</f>
        <v>0.24390148283972463</v>
      </c>
      <c r="D421" s="537">
        <f>+Africa!D71</f>
        <v>0.35373965665690837</v>
      </c>
      <c r="E421" s="537">
        <f>+Africa!E71</f>
        <v>0.48181967984315216</v>
      </c>
      <c r="F421" s="537">
        <f>+Africa!F71</f>
        <v>0.62583133934463975</v>
      </c>
      <c r="G421" s="537">
        <f>+Africa!G71</f>
        <v>0.75848932007622716</v>
      </c>
      <c r="H421" s="537">
        <f>+Africa!H71</f>
        <v>0.8774933390605355</v>
      </c>
      <c r="I421" s="537">
        <f>+Africa!I71</f>
        <v>1.0038538011155649</v>
      </c>
      <c r="J421" s="537">
        <f>+Africa!J71</f>
        <v>1.1376836066720915</v>
      </c>
      <c r="K421" s="537">
        <f>+Africa!K71</f>
        <v>1.2789696799871801</v>
      </c>
      <c r="L421" s="537">
        <f>+Africa!L71</f>
        <v>1.3886152098082143</v>
      </c>
      <c r="M421" s="537">
        <f>+Africa!M71</f>
        <v>1.4586413028377669</v>
      </c>
      <c r="N421" s="537">
        <f>+Africa!N71</f>
        <v>1.5198138828710965</v>
      </c>
      <c r="O421" s="537">
        <f>+Africa!O71</f>
        <v>1.5747443507739087</v>
      </c>
      <c r="P421" s="537">
        <f>+Africa!P71</f>
        <v>1.6232067554717515</v>
      </c>
      <c r="Q421" s="537">
        <f>+Africa!Q71</f>
        <v>1.6650283257767791</v>
      </c>
      <c r="R421" s="537">
        <f>+Africa!R71</f>
        <v>1.7000557802205305</v>
      </c>
      <c r="S421" s="537">
        <f>+Africa!S71</f>
        <v>1.7280990149097197</v>
      </c>
      <c r="T421" s="537">
        <f>+Africa!T71</f>
        <v>1.7488349373624921</v>
      </c>
      <c r="U421" s="537">
        <f>+Africa!U71</f>
        <v>1.7617082900139962</v>
      </c>
      <c r="V421" s="537">
        <f>+Africa!V71</f>
        <v>1.7761488150522546</v>
      </c>
      <c r="W421" s="537">
        <f>+Africa!W71</f>
        <v>1.7929751460582968</v>
      </c>
    </row>
    <row r="422" spans="1:23" s="347" customFormat="1" ht="14.5">
      <c r="A422" t="s">
        <v>189</v>
      </c>
      <c r="B422" s="537">
        <f>+LatAm!B71</f>
        <v>0.41212692374686294</v>
      </c>
      <c r="C422" s="537">
        <f>+LatAm!C71</f>
        <v>0.53274364690744613</v>
      </c>
      <c r="D422" s="537">
        <f>+LatAm!D71</f>
        <v>0.67574720152887091</v>
      </c>
      <c r="E422" s="537">
        <f>+LatAm!E71</f>
        <v>0.81191487554751496</v>
      </c>
      <c r="F422" s="537">
        <f>+LatAm!F71</f>
        <v>0.93402223947223095</v>
      </c>
      <c r="G422" s="537">
        <f>+LatAm!G71</f>
        <v>1.0345511864901888</v>
      </c>
      <c r="H422" s="537">
        <f>+LatAm!H71</f>
        <v>1.1246233195469502</v>
      </c>
      <c r="I422" s="537">
        <f>+LatAm!I71</f>
        <v>1.2114072895727128</v>
      </c>
      <c r="J422" s="537">
        <f>+LatAm!J71</f>
        <v>1.2951980195623203</v>
      </c>
      <c r="K422" s="537">
        <f>+LatAm!K71</f>
        <v>1.376223760765469</v>
      </c>
      <c r="L422" s="537">
        <f>+LatAm!L71</f>
        <v>1.4560844622049109</v>
      </c>
      <c r="M422" s="537">
        <f>+LatAm!M71</f>
        <v>1.5328657415716316</v>
      </c>
      <c r="N422" s="537">
        <f>+LatAm!N71</f>
        <v>1.6175086285927434</v>
      </c>
      <c r="O422" s="537">
        <f>+LatAm!O71</f>
        <v>1.6919487063967551</v>
      </c>
      <c r="P422" s="537">
        <f>+LatAm!P71</f>
        <v>1.7588278059890208</v>
      </c>
      <c r="Q422" s="537">
        <f>+LatAm!Q71</f>
        <v>1.8194564113945346</v>
      </c>
      <c r="R422" s="537">
        <f>+LatAm!R71</f>
        <v>1.8744016308573785</v>
      </c>
      <c r="S422" s="537">
        <f>+LatAm!S71</f>
        <v>1.9237650378329361</v>
      </c>
      <c r="T422" s="537">
        <f>+LatAm!T71</f>
        <v>1.9672620042741151</v>
      </c>
      <c r="U422" s="537">
        <f>+LatAm!U71</f>
        <v>2.0042081394953235</v>
      </c>
      <c r="V422" s="537">
        <f>+LatAm!V71</f>
        <v>2.0429556786623158</v>
      </c>
      <c r="W422" s="537">
        <f>+LatAm!W71</f>
        <v>2.0841172019339855</v>
      </c>
    </row>
    <row r="423" spans="1:23" s="347" customFormat="1" ht="14.5">
      <c r="A423" t="s">
        <v>190</v>
      </c>
      <c r="B423" s="537">
        <f>+OHI!B71</f>
        <v>0.54156849752830372</v>
      </c>
      <c r="C423" s="537">
        <f>+OHI!C71</f>
        <v>0.56942681429125552</v>
      </c>
      <c r="D423" s="537">
        <f>+OHI!D71</f>
        <v>0.61987857064668472</v>
      </c>
      <c r="E423" s="537">
        <f>+OHI!E71</f>
        <v>0.64999403603263772</v>
      </c>
      <c r="F423" s="537">
        <f>+OHI!F71</f>
        <v>0.66238689909170889</v>
      </c>
      <c r="G423" s="537">
        <f>+OHI!G71</f>
        <v>0.65965112052958619</v>
      </c>
      <c r="H423" s="537">
        <f>+OHI!H71</f>
        <v>0.6488620004854514</v>
      </c>
      <c r="I423" s="537">
        <f>+OHI!I71</f>
        <v>0.63766528527198207</v>
      </c>
      <c r="J423" s="537">
        <f>+OHI!J71</f>
        <v>0.62660949205032856</v>
      </c>
      <c r="K423" s="537">
        <f>+OHI!K71</f>
        <v>0.6158956860451088</v>
      </c>
      <c r="L423" s="537">
        <f>+OHI!L71</f>
        <v>0.6151576446727387</v>
      </c>
      <c r="M423" s="537">
        <f>+OHI!M71</f>
        <v>0.6235543896681438</v>
      </c>
      <c r="N423" s="537">
        <f>+OHI!N71</f>
        <v>0.63665038163180676</v>
      </c>
      <c r="O423" s="537">
        <f>+OHI!O71</f>
        <v>0.64665854038027248</v>
      </c>
      <c r="P423" s="537">
        <f>+OHI!P71</f>
        <v>0.65505192772992105</v>
      </c>
      <c r="Q423" s="537">
        <f>+OHI!Q71</f>
        <v>0.66253616056647369</v>
      </c>
      <c r="R423" s="537">
        <f>+OHI!R71</f>
        <v>0.66939934704054416</v>
      </c>
      <c r="S423" s="537">
        <f>+OHI!S71</f>
        <v>0.67568582005359168</v>
      </c>
      <c r="T423" s="537">
        <f>+OHI!T71</f>
        <v>0.68126053833683997</v>
      </c>
      <c r="U423" s="537">
        <f>+OHI!U71</f>
        <v>0.68582309112377915</v>
      </c>
      <c r="V423" s="537">
        <f>+OHI!V71</f>
        <v>0.68909139258801233</v>
      </c>
      <c r="W423" s="537">
        <f>+OHI!W71</f>
        <v>0.69040140494562463</v>
      </c>
    </row>
    <row r="424" spans="1:23" s="347" customFormat="1" ht="14.5">
      <c r="A424" t="s">
        <v>256</v>
      </c>
      <c r="B424" s="537">
        <f>+OthAsia!B71</f>
        <v>0.36381783863801498</v>
      </c>
      <c r="C424" s="537">
        <f>+OthAsia!C71</f>
        <v>0.63050158117884292</v>
      </c>
      <c r="D424" s="537">
        <f>+OthAsia!D71</f>
        <v>0.87826578804752076</v>
      </c>
      <c r="E424" s="537">
        <f>+OthAsia!E71</f>
        <v>1.1508416134336092</v>
      </c>
      <c r="F424" s="537">
        <f>+OthAsia!F71</f>
        <v>1.4377517434193534</v>
      </c>
      <c r="G424" s="537">
        <f>+OthAsia!G71</f>
        <v>1.7038451223708999</v>
      </c>
      <c r="H424" s="537">
        <f>+OthAsia!H71</f>
        <v>1.9538304387374086</v>
      </c>
      <c r="I424" s="537">
        <f>+OthAsia!I71</f>
        <v>2.2116816359970861</v>
      </c>
      <c r="J424" s="537">
        <f>+OthAsia!J71</f>
        <v>2.4764451291788028</v>
      </c>
      <c r="K424" s="537">
        <f>+OthAsia!K71</f>
        <v>2.7470938523717785</v>
      </c>
      <c r="L424" s="537">
        <f>+OthAsia!L71</f>
        <v>2.9969199041852987</v>
      </c>
      <c r="M424" s="537">
        <f>+OthAsia!M71</f>
        <v>3.2255593611653897</v>
      </c>
      <c r="N424" s="537">
        <f>+OthAsia!N71</f>
        <v>3.4227551712794075</v>
      </c>
      <c r="O424" s="537">
        <f>+OthAsia!O71</f>
        <v>3.6146027289294622</v>
      </c>
      <c r="P424" s="537">
        <f>+OthAsia!P71</f>
        <v>3.7974738228032439</v>
      </c>
      <c r="Q424" s="537">
        <f>+OthAsia!Q71</f>
        <v>3.9688376438842279</v>
      </c>
      <c r="R424" s="537">
        <f>+OthAsia!R71</f>
        <v>4.1267473178087544</v>
      </c>
      <c r="S424" s="537">
        <f>+OthAsia!S71</f>
        <v>4.269462757908423</v>
      </c>
      <c r="T424" s="537">
        <f>+OthAsia!T71</f>
        <v>4.3950763043448555</v>
      </c>
      <c r="U424" s="537">
        <f>+OthAsia!U71</f>
        <v>4.5011709135180151</v>
      </c>
      <c r="V424" s="537">
        <f>+OthAsia!V71</f>
        <v>4.6090867869388825</v>
      </c>
      <c r="W424" s="537">
        <f>+OthAsia!W71</f>
        <v>4.7207155927569247</v>
      </c>
    </row>
    <row r="425" spans="1:23" s="347" customFormat="1">
      <c r="B425" s="347">
        <f>SUM(B413:B424)</f>
        <v>7.9676363556275369</v>
      </c>
      <c r="C425" s="347">
        <f>SUM(C413:C424)</f>
        <v>10.003554134481551</v>
      </c>
      <c r="D425" s="347">
        <f t="shared" ref="D425:W425" si="123">SUM(D413:D424)</f>
        <v>11.718375356834368</v>
      </c>
      <c r="E425" s="347">
        <f t="shared" si="123"/>
        <v>13.17793801016891</v>
      </c>
      <c r="F425" s="347">
        <f t="shared" si="123"/>
        <v>14.442022892849545</v>
      </c>
      <c r="G425" s="347">
        <f t="shared" si="123"/>
        <v>15.434895583922156</v>
      </c>
      <c r="H425" s="347">
        <f t="shared" si="123"/>
        <v>16.285272075286979</v>
      </c>
      <c r="I425" s="347">
        <f t="shared" si="123"/>
        <v>17.122040514215687</v>
      </c>
      <c r="J425" s="347">
        <f t="shared" si="123"/>
        <v>17.954966209710832</v>
      </c>
      <c r="K425" s="347">
        <f t="shared" si="123"/>
        <v>18.788336543022336</v>
      </c>
      <c r="L425" s="347">
        <f t="shared" si="123"/>
        <v>19.61757948058003</v>
      </c>
      <c r="M425" s="347">
        <f t="shared" si="123"/>
        <v>20.42520723845815</v>
      </c>
      <c r="N425" s="347">
        <f t="shared" si="123"/>
        <v>21.231530793253203</v>
      </c>
      <c r="O425" s="347">
        <f t="shared" si="123"/>
        <v>21.954626894049483</v>
      </c>
      <c r="P425" s="347">
        <f t="shared" si="123"/>
        <v>22.612082086780418</v>
      </c>
      <c r="Q425" s="347">
        <f t="shared" si="123"/>
        <v>23.210994952797378</v>
      </c>
      <c r="R425" s="347">
        <f t="shared" si="123"/>
        <v>23.752610967351028</v>
      </c>
      <c r="S425" s="347">
        <f t="shared" si="123"/>
        <v>24.234150318558356</v>
      </c>
      <c r="T425" s="347">
        <f t="shared" si="123"/>
        <v>24.648763245471233</v>
      </c>
      <c r="U425" s="347">
        <f t="shared" si="123"/>
        <v>24.984720238878118</v>
      </c>
      <c r="V425" s="347">
        <f t="shared" si="123"/>
        <v>25.309202057348873</v>
      </c>
      <c r="W425" s="347">
        <f t="shared" si="123"/>
        <v>25.616172807615349</v>
      </c>
    </row>
    <row r="426" spans="1:23">
      <c r="A426" s="4"/>
    </row>
    <row r="427" spans="1:23">
      <c r="A427" s="549"/>
      <c r="E427" s="549"/>
      <c r="F427" s="549"/>
      <c r="G427" s="549"/>
      <c r="H427" s="549"/>
      <c r="I427" s="549"/>
      <c r="J427" s="549"/>
      <c r="K427" s="549"/>
    </row>
    <row r="428" spans="1:23">
      <c r="J428" s="408"/>
    </row>
    <row r="429" spans="1:23">
      <c r="A429" s="4"/>
    </row>
    <row r="433" spans="1:13">
      <c r="A433" s="4"/>
    </row>
    <row r="434" spans="1:13">
      <c r="A434" s="549"/>
      <c r="E434" s="549"/>
      <c r="F434" s="549"/>
      <c r="G434" s="549"/>
      <c r="H434" s="549"/>
      <c r="I434" s="549"/>
      <c r="J434" s="549"/>
      <c r="K434" s="549"/>
    </row>
    <row r="435" spans="1:13" s="346" customFormat="1"/>
    <row r="436" spans="1:13" s="346" customFormat="1">
      <c r="J436"/>
      <c r="K436"/>
    </row>
    <row r="437" spans="1:13" s="346" customFormat="1"/>
    <row r="438" spans="1:13" s="346" customFormat="1"/>
    <row r="439" spans="1:13" s="346" customFormat="1"/>
    <row r="440" spans="1:13" s="346" customFormat="1"/>
    <row r="441" spans="1:13" s="346" customFormat="1">
      <c r="A441" s="4"/>
    </row>
    <row r="442" spans="1:13" s="346" customFormat="1">
      <c r="A442"/>
      <c r="J442" s="550"/>
      <c r="K442" s="550"/>
    </row>
    <row r="443" spans="1:13" s="346" customFormat="1">
      <c r="A443" s="4"/>
    </row>
    <row r="444" spans="1:13" s="346" customFormat="1">
      <c r="A444"/>
      <c r="M444" s="550"/>
    </row>
    <row r="445" spans="1:13" s="346" customFormat="1">
      <c r="A445"/>
      <c r="M445" s="550"/>
    </row>
    <row r="446" spans="1:13" s="346" customFormat="1">
      <c r="A446"/>
    </row>
    <row r="447" spans="1:13" s="346" customFormat="1">
      <c r="A447"/>
      <c r="J447" s="550"/>
      <c r="K447" s="550"/>
    </row>
    <row r="448" spans="1:13" s="346" customFormat="1">
      <c r="A448"/>
    </row>
    <row r="449" spans="1:1" s="346" customFormat="1">
      <c r="A449"/>
    </row>
    <row r="450" spans="1:1" s="346" customFormat="1">
      <c r="A450"/>
    </row>
    <row r="451" spans="1:1" s="346" customFormat="1">
      <c r="A451"/>
    </row>
    <row r="452" spans="1:1" s="346" customFormat="1">
      <c r="A452"/>
    </row>
    <row r="453" spans="1:1" s="346" customFormat="1">
      <c r="A453"/>
    </row>
    <row r="454" spans="1:1" s="346" customFormat="1">
      <c r="A454" s="4"/>
    </row>
    <row r="455" spans="1:1" s="346" customFormat="1"/>
  </sheetData>
  <phoneticPr fontId="56" type="noConversion"/>
  <pageMargins left="0.69930555555555596" right="0.69930555555555596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2CBB8-2D30-420D-AF20-617ABAEECD2C}">
  <dimension ref="A1:EA235"/>
  <sheetViews>
    <sheetView zoomScale="85" workbookViewId="0">
      <pane xSplit="2" ySplit="3" topLeftCell="C154" activePane="bottomRight" state="frozen"/>
      <selection pane="topRight"/>
      <selection pane="bottomLeft"/>
      <selection pane="bottomRight" activeCell="AA160" sqref="AA160"/>
    </sheetView>
  </sheetViews>
  <sheetFormatPr defaultColWidth="8.81640625" defaultRowHeight="12.5"/>
  <cols>
    <col min="1" max="1" width="28.54296875" customWidth="1"/>
    <col min="2" max="2" width="0.453125" customWidth="1"/>
    <col min="3" max="3" width="9" customWidth="1"/>
    <col min="4" max="4" width="0.1796875" hidden="1" customWidth="1"/>
    <col min="5" max="6" width="7.453125" hidden="1" customWidth="1"/>
    <col min="7" max="7" width="9.453125" hidden="1" customWidth="1"/>
    <col min="8" max="8" width="8.54296875" hidden="1" customWidth="1"/>
    <col min="9" max="9" width="0.1796875" hidden="1" customWidth="1"/>
    <col min="10" max="12" width="0.1796875" customWidth="1"/>
    <col min="14" max="15" width="8.81640625" hidden="1" customWidth="1"/>
    <col min="16" max="17" width="9.1796875" hidden="1" customWidth="1"/>
    <col min="18" max="18" width="10.453125" customWidth="1"/>
    <col min="19" max="21" width="0.453125" customWidth="1"/>
    <col min="22" max="23" width="11.453125" customWidth="1"/>
    <col min="24" max="24" width="12.453125" customWidth="1"/>
    <col min="25" max="25" width="13" customWidth="1"/>
    <col min="26" max="26" width="12.453125" customWidth="1"/>
    <col min="27" max="27" width="11.81640625" customWidth="1"/>
    <col min="28" max="28" width="10.54296875" customWidth="1"/>
    <col min="29" max="34" width="9.54296875" customWidth="1"/>
    <col min="35" max="63" width="9.453125" customWidth="1"/>
    <col min="69" max="69" width="21.1796875" customWidth="1"/>
    <col min="71" max="71" width="11.1796875" customWidth="1"/>
    <col min="72" max="72" width="10.1796875" customWidth="1"/>
    <col min="73" max="81" width="9.453125" customWidth="1"/>
    <col min="82" max="82" width="13.1796875" customWidth="1"/>
    <col min="83" max="88" width="9.453125" customWidth="1"/>
    <col min="89" max="130" width="10.453125" customWidth="1"/>
  </cols>
  <sheetData>
    <row r="1" spans="1:131" ht="17.5">
      <c r="A1" s="395" t="s">
        <v>524</v>
      </c>
      <c r="BR1" s="4" t="s">
        <v>525</v>
      </c>
    </row>
    <row r="2" spans="1:131" ht="14.5">
      <c r="BS2" s="144">
        <v>2005</v>
      </c>
      <c r="BT2" s="32">
        <f>+BS2+10</f>
        <v>2015</v>
      </c>
      <c r="BU2" s="32">
        <f t="shared" ref="BU2:DZ2" si="0">+BT2+10</f>
        <v>2025</v>
      </c>
      <c r="BV2" s="32">
        <f t="shared" si="0"/>
        <v>2035</v>
      </c>
      <c r="BW2" s="32">
        <f t="shared" si="0"/>
        <v>2045</v>
      </c>
      <c r="BX2" s="32">
        <f t="shared" si="0"/>
        <v>2055</v>
      </c>
      <c r="BY2" s="32">
        <f t="shared" si="0"/>
        <v>2065</v>
      </c>
      <c r="BZ2" s="32">
        <f t="shared" si="0"/>
        <v>2075</v>
      </c>
      <c r="CA2" s="32">
        <f t="shared" si="0"/>
        <v>2085</v>
      </c>
      <c r="CB2" s="32">
        <f t="shared" si="0"/>
        <v>2095</v>
      </c>
      <c r="CC2" s="32">
        <f t="shared" si="0"/>
        <v>2105</v>
      </c>
      <c r="CD2" s="32">
        <f t="shared" si="0"/>
        <v>2115</v>
      </c>
      <c r="CE2" s="32">
        <f t="shared" si="0"/>
        <v>2125</v>
      </c>
      <c r="CF2" s="32">
        <f t="shared" si="0"/>
        <v>2135</v>
      </c>
      <c r="CG2" s="32">
        <f t="shared" si="0"/>
        <v>2145</v>
      </c>
      <c r="CH2" s="32">
        <f t="shared" si="0"/>
        <v>2155</v>
      </c>
      <c r="CI2" s="32">
        <f t="shared" si="0"/>
        <v>2165</v>
      </c>
      <c r="CJ2" s="32">
        <f t="shared" si="0"/>
        <v>2175</v>
      </c>
      <c r="CK2" s="32">
        <f t="shared" si="0"/>
        <v>2185</v>
      </c>
      <c r="CL2" s="32">
        <f t="shared" si="0"/>
        <v>2195</v>
      </c>
      <c r="CM2" s="32">
        <f t="shared" si="0"/>
        <v>2205</v>
      </c>
      <c r="CN2" s="32">
        <f t="shared" si="0"/>
        <v>2215</v>
      </c>
      <c r="CO2" s="32">
        <f t="shared" si="0"/>
        <v>2225</v>
      </c>
      <c r="CP2" s="32">
        <f t="shared" si="0"/>
        <v>2235</v>
      </c>
      <c r="CQ2" s="32">
        <f t="shared" si="0"/>
        <v>2245</v>
      </c>
      <c r="CR2" s="32">
        <f t="shared" si="0"/>
        <v>2255</v>
      </c>
      <c r="CS2" s="32">
        <f t="shared" si="0"/>
        <v>2265</v>
      </c>
      <c r="CT2" s="32">
        <f t="shared" si="0"/>
        <v>2275</v>
      </c>
      <c r="CU2" s="32">
        <f t="shared" si="0"/>
        <v>2285</v>
      </c>
      <c r="CV2" s="32">
        <f t="shared" si="0"/>
        <v>2295</v>
      </c>
      <c r="CW2" s="32">
        <f t="shared" si="0"/>
        <v>2305</v>
      </c>
      <c r="CX2" s="32">
        <f t="shared" si="0"/>
        <v>2315</v>
      </c>
      <c r="CY2" s="32">
        <f t="shared" si="0"/>
        <v>2325</v>
      </c>
      <c r="CZ2" s="32">
        <f t="shared" si="0"/>
        <v>2335</v>
      </c>
      <c r="DA2" s="32">
        <f t="shared" si="0"/>
        <v>2345</v>
      </c>
      <c r="DB2" s="32">
        <f t="shared" si="0"/>
        <v>2355</v>
      </c>
      <c r="DC2" s="32">
        <f t="shared" si="0"/>
        <v>2365</v>
      </c>
      <c r="DD2" s="32">
        <f t="shared" si="0"/>
        <v>2375</v>
      </c>
      <c r="DE2" s="32">
        <f t="shared" si="0"/>
        <v>2385</v>
      </c>
      <c r="DF2" s="32">
        <f t="shared" si="0"/>
        <v>2395</v>
      </c>
      <c r="DG2" s="32">
        <f t="shared" si="0"/>
        <v>2405</v>
      </c>
      <c r="DH2" s="32">
        <f t="shared" si="0"/>
        <v>2415</v>
      </c>
      <c r="DI2" s="32">
        <f t="shared" si="0"/>
        <v>2425</v>
      </c>
      <c r="DJ2" s="32">
        <f t="shared" si="0"/>
        <v>2435</v>
      </c>
      <c r="DK2" s="32">
        <f t="shared" si="0"/>
        <v>2445</v>
      </c>
      <c r="DL2" s="32">
        <f t="shared" si="0"/>
        <v>2455</v>
      </c>
      <c r="DM2" s="32">
        <f t="shared" si="0"/>
        <v>2465</v>
      </c>
      <c r="DN2" s="32">
        <f t="shared" si="0"/>
        <v>2475</v>
      </c>
      <c r="DO2" s="32">
        <f t="shared" si="0"/>
        <v>2485</v>
      </c>
      <c r="DP2" s="32">
        <f t="shared" si="0"/>
        <v>2495</v>
      </c>
      <c r="DQ2" s="32">
        <f t="shared" si="0"/>
        <v>2505</v>
      </c>
      <c r="DR2" s="32">
        <f t="shared" si="0"/>
        <v>2515</v>
      </c>
      <c r="DS2" s="32">
        <f t="shared" si="0"/>
        <v>2525</v>
      </c>
      <c r="DT2" s="32">
        <f t="shared" si="0"/>
        <v>2535</v>
      </c>
      <c r="DU2" s="32">
        <f t="shared" si="0"/>
        <v>2545</v>
      </c>
      <c r="DV2" s="32">
        <f t="shared" si="0"/>
        <v>2555</v>
      </c>
      <c r="DW2" s="32">
        <f t="shared" si="0"/>
        <v>2565</v>
      </c>
      <c r="DX2" s="32">
        <f t="shared" si="0"/>
        <v>2575</v>
      </c>
      <c r="DY2" s="32">
        <f t="shared" si="0"/>
        <v>2585</v>
      </c>
      <c r="DZ2" s="32">
        <f t="shared" si="0"/>
        <v>2595</v>
      </c>
    </row>
    <row r="3" spans="1:131" ht="15.5">
      <c r="A3" s="396" t="s">
        <v>526</v>
      </c>
      <c r="B3" s="396"/>
      <c r="C3" s="396">
        <v>1990</v>
      </c>
      <c r="D3" s="396">
        <v>1991</v>
      </c>
      <c r="E3" s="396">
        <v>1992</v>
      </c>
      <c r="F3" s="396">
        <v>1993</v>
      </c>
      <c r="G3" s="396">
        <v>1994</v>
      </c>
      <c r="H3" s="396">
        <v>1995</v>
      </c>
      <c r="I3" s="396">
        <v>1996</v>
      </c>
      <c r="J3" s="396">
        <v>1997</v>
      </c>
      <c r="K3" s="404">
        <v>1998</v>
      </c>
      <c r="L3" s="396">
        <v>1999</v>
      </c>
      <c r="M3" s="396">
        <v>2000</v>
      </c>
      <c r="N3" s="396">
        <v>2001</v>
      </c>
      <c r="O3" s="396">
        <v>2002</v>
      </c>
      <c r="P3" s="396">
        <v>2003</v>
      </c>
      <c r="Q3" s="396">
        <v>2004</v>
      </c>
      <c r="R3" s="396">
        <v>2005</v>
      </c>
      <c r="S3" s="396">
        <v>2006</v>
      </c>
      <c r="T3" s="396">
        <v>2007</v>
      </c>
      <c r="U3" s="396">
        <v>2008</v>
      </c>
      <c r="V3" s="396">
        <v>2009</v>
      </c>
      <c r="W3" s="396">
        <v>2010</v>
      </c>
      <c r="X3" s="396">
        <v>2015</v>
      </c>
      <c r="Y3" s="396">
        <v>2020</v>
      </c>
      <c r="Z3" s="396">
        <v>2025</v>
      </c>
      <c r="AA3">
        <f>+Z3+5</f>
        <v>2030</v>
      </c>
      <c r="AB3">
        <f t="shared" ref="AB3:BL3" si="1">+AA3+5</f>
        <v>2035</v>
      </c>
      <c r="AC3">
        <f t="shared" si="1"/>
        <v>2040</v>
      </c>
      <c r="AD3">
        <f t="shared" si="1"/>
        <v>2045</v>
      </c>
      <c r="AE3">
        <f t="shared" si="1"/>
        <v>2050</v>
      </c>
      <c r="AF3">
        <f t="shared" si="1"/>
        <v>2055</v>
      </c>
      <c r="AG3">
        <f t="shared" si="1"/>
        <v>2060</v>
      </c>
      <c r="AH3">
        <f t="shared" si="1"/>
        <v>2065</v>
      </c>
      <c r="AI3">
        <f t="shared" si="1"/>
        <v>2070</v>
      </c>
      <c r="AJ3">
        <f t="shared" si="1"/>
        <v>2075</v>
      </c>
      <c r="AK3">
        <f t="shared" si="1"/>
        <v>2080</v>
      </c>
      <c r="AL3">
        <f t="shared" si="1"/>
        <v>2085</v>
      </c>
      <c r="AM3">
        <f t="shared" si="1"/>
        <v>2090</v>
      </c>
      <c r="AN3">
        <f t="shared" si="1"/>
        <v>2095</v>
      </c>
      <c r="AO3">
        <f t="shared" si="1"/>
        <v>2100</v>
      </c>
      <c r="AP3">
        <f t="shared" si="1"/>
        <v>2105</v>
      </c>
      <c r="AQ3">
        <f t="shared" si="1"/>
        <v>2110</v>
      </c>
      <c r="AR3">
        <f t="shared" si="1"/>
        <v>2115</v>
      </c>
      <c r="AS3">
        <f t="shared" si="1"/>
        <v>2120</v>
      </c>
      <c r="AT3">
        <f t="shared" si="1"/>
        <v>2125</v>
      </c>
      <c r="AU3">
        <f t="shared" si="1"/>
        <v>2130</v>
      </c>
      <c r="AV3">
        <f t="shared" si="1"/>
        <v>2135</v>
      </c>
      <c r="AW3">
        <f t="shared" si="1"/>
        <v>2140</v>
      </c>
      <c r="AX3">
        <f t="shared" si="1"/>
        <v>2145</v>
      </c>
      <c r="AY3">
        <f t="shared" si="1"/>
        <v>2150</v>
      </c>
      <c r="AZ3">
        <f t="shared" si="1"/>
        <v>2155</v>
      </c>
      <c r="BA3">
        <f t="shared" si="1"/>
        <v>2160</v>
      </c>
      <c r="BB3">
        <f t="shared" si="1"/>
        <v>2165</v>
      </c>
      <c r="BC3">
        <f t="shared" si="1"/>
        <v>2170</v>
      </c>
      <c r="BD3">
        <f t="shared" si="1"/>
        <v>2175</v>
      </c>
      <c r="BE3">
        <f t="shared" si="1"/>
        <v>2180</v>
      </c>
      <c r="BF3">
        <f t="shared" si="1"/>
        <v>2185</v>
      </c>
      <c r="BG3">
        <f t="shared" si="1"/>
        <v>2190</v>
      </c>
      <c r="BH3">
        <f t="shared" si="1"/>
        <v>2195</v>
      </c>
      <c r="BI3">
        <f t="shared" si="1"/>
        <v>2200</v>
      </c>
      <c r="BJ3">
        <f t="shared" si="1"/>
        <v>2205</v>
      </c>
      <c r="BK3">
        <f t="shared" si="1"/>
        <v>2210</v>
      </c>
      <c r="BL3">
        <f t="shared" si="1"/>
        <v>2215</v>
      </c>
      <c r="BR3" s="4" t="s">
        <v>180</v>
      </c>
      <c r="BS3" s="418">
        <f>+BS22*BS35</f>
        <v>1.6621334550980098</v>
      </c>
      <c r="BT3" s="418">
        <f t="shared" ref="BT3:DZ7" si="2">+BT22*BT35</f>
        <v>1.623889039532687</v>
      </c>
      <c r="BU3" s="418">
        <f t="shared" si="2"/>
        <v>1.7936992966779222</v>
      </c>
      <c r="BV3" s="418">
        <f t="shared" si="2"/>
        <v>1.915971195905771</v>
      </c>
      <c r="BW3" s="418">
        <f t="shared" si="2"/>
        <v>2.0064006216085608</v>
      </c>
      <c r="BX3" s="418">
        <f t="shared" si="2"/>
        <v>2.0633899388603822</v>
      </c>
      <c r="BY3" s="418">
        <f t="shared" si="2"/>
        <v>2.0996012665134165</v>
      </c>
      <c r="BZ3" s="418">
        <f t="shared" si="2"/>
        <v>2.1359057731545286</v>
      </c>
      <c r="CA3" s="418">
        <f t="shared" si="2"/>
        <v>2.1740156887022435</v>
      </c>
      <c r="CB3" s="418">
        <f t="shared" si="2"/>
        <v>2.2150522955676823</v>
      </c>
      <c r="CC3" s="418">
        <f t="shared" si="2"/>
        <v>2.253220858510967</v>
      </c>
      <c r="CD3" s="418">
        <f t="shared" si="2"/>
        <v>2.2857728712571417</v>
      </c>
      <c r="CE3" s="418">
        <f t="shared" si="2"/>
        <v>2.3162981175332988</v>
      </c>
      <c r="CF3" s="418">
        <f t="shared" si="2"/>
        <v>2.3671375823659595</v>
      </c>
      <c r="CG3" s="418">
        <f t="shared" si="2"/>
        <v>2.40664392434102</v>
      </c>
      <c r="CH3" s="418">
        <f t="shared" si="2"/>
        <v>2.4408186136343009</v>
      </c>
      <c r="CI3" s="418">
        <f t="shared" si="2"/>
        <v>2.472736750734799</v>
      </c>
      <c r="CJ3" s="418">
        <f t="shared" si="2"/>
        <v>2.503966216330709</v>
      </c>
      <c r="CK3" s="418">
        <f t="shared" si="2"/>
        <v>2.5352941187916804</v>
      </c>
      <c r="CL3" s="418">
        <f t="shared" si="2"/>
        <v>2.567102483727048</v>
      </c>
      <c r="CM3" s="418">
        <f t="shared" si="2"/>
        <v>2.5973208853119032</v>
      </c>
      <c r="CN3" s="418">
        <f t="shared" si="2"/>
        <v>2.6254784802230482</v>
      </c>
      <c r="CO3" s="418">
        <f t="shared" si="2"/>
        <v>2.6535402138276556</v>
      </c>
      <c r="CP3" s="418">
        <f t="shared" si="2"/>
        <v>2.681796789374145</v>
      </c>
      <c r="CQ3" s="418">
        <f t="shared" si="2"/>
        <v>2.7103855005081803</v>
      </c>
      <c r="CR3" s="418">
        <f t="shared" si="2"/>
        <v>2.7393697000443313</v>
      </c>
      <c r="CS3" s="418">
        <f t="shared" si="2"/>
        <v>2.768811115522682</v>
      </c>
      <c r="CT3" s="418">
        <f t="shared" si="2"/>
        <v>2.7989077783966327</v>
      </c>
      <c r="CU3" s="418">
        <f t="shared" si="2"/>
        <v>2.8309199667077554</v>
      </c>
      <c r="CV3" s="418">
        <f t="shared" si="2"/>
        <v>2.8645992458159548</v>
      </c>
      <c r="CW3" s="418">
        <f t="shared" si="2"/>
        <v>2.8947847986793289</v>
      </c>
      <c r="CX3" s="418">
        <f t="shared" si="2"/>
        <v>2.920042212568033</v>
      </c>
      <c r="CY3" s="418">
        <f t="shared" si="2"/>
        <v>2.9443612995334276</v>
      </c>
      <c r="CZ3" s="418">
        <f t="shared" si="2"/>
        <v>2.9682204147336226</v>
      </c>
      <c r="DA3" s="418">
        <f t="shared" si="2"/>
        <v>2.9918374199241358</v>
      </c>
      <c r="DB3" s="418">
        <f t="shared" si="2"/>
        <v>3.0153090121159507</v>
      </c>
      <c r="DC3" s="418">
        <f t="shared" si="2"/>
        <v>3.0386769810391017</v>
      </c>
      <c r="DD3" s="418">
        <f t="shared" si="2"/>
        <v>3.0619599846742021</v>
      </c>
      <c r="DE3" s="418">
        <f t="shared" si="2"/>
        <v>3.0851680799331578</v>
      </c>
      <c r="DF3" s="418">
        <f t="shared" si="2"/>
        <v>3.1083088667479246</v>
      </c>
      <c r="DG3" s="418">
        <f t="shared" si="2"/>
        <v>3.1313897215530568</v>
      </c>
      <c r="DH3" s="418">
        <f t="shared" si="2"/>
        <v>3.1544183272942763</v>
      </c>
      <c r="DI3" s="418">
        <f t="shared" si="2"/>
        <v>3.1774025504214154</v>
      </c>
      <c r="DJ3" s="418">
        <f t="shared" si="2"/>
        <v>3.2003501378382704</v>
      </c>
      <c r="DK3" s="418">
        <f t="shared" si="2"/>
        <v>3.2232684268382692</v>
      </c>
      <c r="DL3" s="418">
        <f t="shared" si="2"/>
        <v>3.2461641312476575</v>
      </c>
      <c r="DM3" s="418">
        <f t="shared" si="2"/>
        <v>3.2690432111076775</v>
      </c>
      <c r="DN3" s="418">
        <f t="shared" si="2"/>
        <v>3.2919108124524761</v>
      </c>
      <c r="DO3" s="418">
        <f t="shared" si="2"/>
        <v>3.3147712587295355</v>
      </c>
      <c r="DP3" s="418">
        <f t="shared" si="2"/>
        <v>3.3376280767933468</v>
      </c>
      <c r="DQ3" s="418">
        <f t="shared" si="2"/>
        <v>3.3604840438352328</v>
      </c>
      <c r="DR3" s="418">
        <f t="shared" si="2"/>
        <v>3.3833412452214611</v>
      </c>
      <c r="DS3" s="418">
        <f t="shared" si="2"/>
        <v>3.4062011363020308</v>
      </c>
      <c r="DT3" s="418">
        <f t="shared" si="2"/>
        <v>3.4290646036539254</v>
      </c>
      <c r="DU3" s="418">
        <f t="shared" si="2"/>
        <v>3.451932022983438</v>
      </c>
      <c r="DV3" s="418">
        <f t="shared" si="2"/>
        <v>3.4748033121483313</v>
      </c>
      <c r="DW3" s="418">
        <f t="shared" si="2"/>
        <v>3.4976779785966179</v>
      </c>
      <c r="DX3" s="418">
        <f t="shared" si="2"/>
        <v>3.5205551610626431</v>
      </c>
      <c r="DY3" s="418">
        <f t="shared" si="2"/>
        <v>3.5434336656976373</v>
      </c>
      <c r="DZ3" s="418">
        <f t="shared" si="2"/>
        <v>3.5663119970062862</v>
      </c>
      <c r="EA3" s="418"/>
    </row>
    <row r="4" spans="1:131" s="347" customFormat="1">
      <c r="A4" s="347" t="s">
        <v>180</v>
      </c>
      <c r="B4" s="347" t="s">
        <v>521</v>
      </c>
      <c r="C4" s="347">
        <v>1.37213694201195</v>
      </c>
      <c r="D4" s="347">
        <v>1.3594361376667501</v>
      </c>
      <c r="E4" s="347">
        <v>1.38625848685341</v>
      </c>
      <c r="F4" s="347">
        <v>1.41636655685408</v>
      </c>
      <c r="G4" s="347">
        <v>1.4379933705082699</v>
      </c>
      <c r="H4" s="347">
        <v>1.45321286458558</v>
      </c>
      <c r="I4" s="347">
        <v>1.5042550632354801</v>
      </c>
      <c r="J4" s="347">
        <v>1.5262424181259899</v>
      </c>
      <c r="K4" s="347">
        <v>1.5337064490601999</v>
      </c>
      <c r="L4" s="347">
        <v>1.5508817313610599</v>
      </c>
      <c r="M4" s="347">
        <v>1.59930525839919</v>
      </c>
      <c r="N4" s="347">
        <v>1572.61632722175</v>
      </c>
      <c r="O4" s="347">
        <v>1589.1217361254701</v>
      </c>
      <c r="P4" s="347">
        <v>1603.9215882234701</v>
      </c>
      <c r="Q4" s="347">
        <v>1628.7599210959299</v>
      </c>
      <c r="R4" s="347">
        <f>+Data!F89/1000</f>
        <v>1.66213345509801</v>
      </c>
      <c r="S4" s="347">
        <v>1.62420756870125</v>
      </c>
      <c r="T4" s="347">
        <f>+S4*($X4/$S4)^(0.111111111111111)</f>
        <v>1.6241721734861945</v>
      </c>
      <c r="U4" s="347">
        <f>+T4*($X4/$S4)^(0.111111111111111)</f>
        <v>1.6241367790424819</v>
      </c>
      <c r="V4" s="347">
        <f>+U4*($X4/$S4)^(0.111111111111111)</f>
        <v>1.6241013853700956</v>
      </c>
      <c r="W4" s="347">
        <f>+V4*($X4/$S4)^(0.111111111111111)</f>
        <v>1.6240659924690186</v>
      </c>
      <c r="X4" s="347">
        <f>+BT3</f>
        <v>1.623889039532687</v>
      </c>
      <c r="Y4" s="347">
        <f>+(X4*Z4)^0.5</f>
        <v>1.7066835172617001</v>
      </c>
      <c r="Z4" s="347">
        <f>+BU3</f>
        <v>1.7936992966779222</v>
      </c>
      <c r="AA4" s="347">
        <f>+(Z4*AB4)^0.5</f>
        <v>1.8538274424960213</v>
      </c>
      <c r="AB4" s="347">
        <f>+BV3</f>
        <v>1.915971195905771</v>
      </c>
      <c r="AC4" s="347">
        <f>+(AB4*AD4)^0.5</f>
        <v>1.9606646318147927</v>
      </c>
      <c r="AD4" s="347">
        <f>+BW3</f>
        <v>2.0064006216085608</v>
      </c>
      <c r="AE4" s="347">
        <f>+(AD4*AF4)^0.5</f>
        <v>2.0346957649610227</v>
      </c>
      <c r="AF4" s="347">
        <f>+BX3</f>
        <v>2.0633899388603822</v>
      </c>
      <c r="AG4" s="347">
        <f>+(AF4*AH4)^0.5</f>
        <v>2.0814168561204407</v>
      </c>
      <c r="AH4" s="347">
        <f>+BY3</f>
        <v>2.0996012665134165</v>
      </c>
      <c r="AI4" s="347">
        <f>+(AH4*AJ4)^0.5</f>
        <v>2.1176757226895164</v>
      </c>
      <c r="AJ4" s="347">
        <f>+BZ3</f>
        <v>2.1359057731545286</v>
      </c>
      <c r="AK4" s="347">
        <f>+(AJ4*AL4)^0.5</f>
        <v>2.154876483798466</v>
      </c>
      <c r="AL4" s="347">
        <f>+CA3</f>
        <v>2.1740156887022435</v>
      </c>
      <c r="AM4" s="347">
        <f>+(AL4*AN4)^0.5</f>
        <v>2.1944380697253822</v>
      </c>
      <c r="AN4" s="347">
        <f>+CB3</f>
        <v>2.2150522955676823</v>
      </c>
      <c r="AO4" s="347">
        <f>+(AN4*AP4)^0.5</f>
        <v>2.2340550653611251</v>
      </c>
      <c r="AP4" s="347">
        <f>+CC3</f>
        <v>2.253220858510967</v>
      </c>
      <c r="AQ4" s="347">
        <f>+(AP4*AR4)^0.5</f>
        <v>2.2694385013335556</v>
      </c>
      <c r="AR4" s="347">
        <f>+CD3</f>
        <v>2.2857728712571417</v>
      </c>
      <c r="AS4" s="347">
        <f>+(AR4*AT4)^0.5</f>
        <v>2.3009848758306952</v>
      </c>
      <c r="AT4" s="347">
        <f>+CE3</f>
        <v>2.3162981175332988</v>
      </c>
      <c r="AU4" s="347">
        <f>+(AT4*AV4)^0.5</f>
        <v>2.3415798781968973</v>
      </c>
      <c r="AV4" s="347">
        <f>+CF3</f>
        <v>2.3671375823659595</v>
      </c>
      <c r="AW4" s="347">
        <f>+(AV4*AX4)^0.5</f>
        <v>2.3868090163815636</v>
      </c>
      <c r="AX4" s="347">
        <f>+CG3</f>
        <v>2.40664392434102</v>
      </c>
      <c r="AY4" s="347">
        <f>+(AX4*AZ4)^0.5</f>
        <v>2.4236710352111448</v>
      </c>
      <c r="AZ4" s="347">
        <f>+CH3</f>
        <v>2.4408186136343009</v>
      </c>
      <c r="BA4" s="347">
        <f>+(AZ4*BB4)^0.5</f>
        <v>2.4567258471003837</v>
      </c>
      <c r="BB4" s="347">
        <f>+CI3</f>
        <v>2.472736750734799</v>
      </c>
      <c r="BC4" s="347">
        <f>+(BB4*BD4)^0.5</f>
        <v>2.4883024907995623</v>
      </c>
      <c r="BD4" s="347">
        <f>+CJ3</f>
        <v>2.503966216330709</v>
      </c>
      <c r="BE4" s="347">
        <f>+(BD4*BF4)^0.5</f>
        <v>2.519581477530803</v>
      </c>
      <c r="BF4" s="347">
        <f>+CK3</f>
        <v>2.5352941187916804</v>
      </c>
      <c r="BG4" s="347">
        <f>+(BF4*BH4)^0.5</f>
        <v>2.5511487274027558</v>
      </c>
      <c r="BH4" s="347">
        <f>+CL3</f>
        <v>2.567102483727048</v>
      </c>
      <c r="BI4" s="347">
        <f>+(BH4*BJ4)^0.5</f>
        <v>2.5821674801841032</v>
      </c>
      <c r="BJ4" s="347">
        <f>+CM3</f>
        <v>2.5973208853119032</v>
      </c>
      <c r="BK4" s="347">
        <f>+(BJ4*BL4)^0.5</f>
        <v>2.6113617310936217</v>
      </c>
      <c r="BL4" s="347">
        <f>+CN3</f>
        <v>2.6254784802230482</v>
      </c>
      <c r="BR4" s="347" t="s">
        <v>181</v>
      </c>
      <c r="BS4" s="347">
        <f t="shared" ref="BS4:CH4" si="3">+BS23*BS36</f>
        <v>1.14605061916605</v>
      </c>
      <c r="BT4" s="347">
        <f t="shared" si="3"/>
        <v>0.99417387994040307</v>
      </c>
      <c r="BU4" s="347">
        <f t="shared" si="3"/>
        <v>1.1065871154619493</v>
      </c>
      <c r="BV4" s="347">
        <f t="shared" si="3"/>
        <v>1.1896400885691449</v>
      </c>
      <c r="BW4" s="347">
        <f t="shared" si="3"/>
        <v>1.252850533313695</v>
      </c>
      <c r="BX4" s="347">
        <f t="shared" si="3"/>
        <v>1.2932559698769568</v>
      </c>
      <c r="BY4" s="347">
        <f t="shared" si="3"/>
        <v>1.3187352765116913</v>
      </c>
      <c r="BZ4" s="347">
        <f t="shared" si="3"/>
        <v>1.3389632943621641</v>
      </c>
      <c r="CA4" s="347">
        <f t="shared" si="3"/>
        <v>1.3552546473996074</v>
      </c>
      <c r="CB4" s="347">
        <f t="shared" si="3"/>
        <v>1.3684115841880178</v>
      </c>
      <c r="CC4" s="347">
        <f t="shared" si="3"/>
        <v>1.3991011379823721</v>
      </c>
      <c r="CD4" s="347">
        <f t="shared" si="3"/>
        <v>1.4476806924761101</v>
      </c>
      <c r="CE4" s="347">
        <f t="shared" si="3"/>
        <v>1.4936353702349208</v>
      </c>
      <c r="CF4" s="347">
        <f t="shared" si="3"/>
        <v>1.5463329468040472</v>
      </c>
      <c r="CG4" s="347">
        <f t="shared" si="3"/>
        <v>1.591797627885448</v>
      </c>
      <c r="CH4" s="347">
        <f t="shared" si="3"/>
        <v>1.632822224668393</v>
      </c>
      <c r="CI4" s="347">
        <f t="shared" si="2"/>
        <v>1.6709301510743979</v>
      </c>
      <c r="CJ4" s="347">
        <f t="shared" si="2"/>
        <v>1.7069617206503798</v>
      </c>
      <c r="CK4" s="347">
        <f t="shared" si="2"/>
        <v>1.7413946061228029</v>
      </c>
      <c r="CL4" s="347">
        <f t="shared" si="2"/>
        <v>1.7745131801848937</v>
      </c>
      <c r="CM4" s="347">
        <f t="shared" si="2"/>
        <v>1.8076876652666116</v>
      </c>
      <c r="CN4" s="347">
        <f t="shared" si="2"/>
        <v>1.8413495696023263</v>
      </c>
      <c r="CO4" s="347">
        <f t="shared" si="2"/>
        <v>1.8745614887804321</v>
      </c>
      <c r="CP4" s="347">
        <f t="shared" si="2"/>
        <v>1.9072302598583131</v>
      </c>
      <c r="CQ4" s="347">
        <f t="shared" si="2"/>
        <v>1.9393328133387462</v>
      </c>
      <c r="CR4" s="347">
        <f t="shared" si="2"/>
        <v>1.9708864440439076</v>
      </c>
      <c r="CS4" s="347">
        <f t="shared" si="2"/>
        <v>2.0019617509467507</v>
      </c>
      <c r="CT4" s="347">
        <f t="shared" si="2"/>
        <v>2.0327502451666377</v>
      </c>
      <c r="CU4" s="347">
        <f t="shared" si="2"/>
        <v>2.0644624050034079</v>
      </c>
      <c r="CV4" s="347">
        <f t="shared" si="2"/>
        <v>2.0969687113074036</v>
      </c>
      <c r="CW4" s="347">
        <f t="shared" si="2"/>
        <v>2.1253980134083665</v>
      </c>
      <c r="CX4" s="347">
        <f t="shared" si="2"/>
        <v>2.1484250153854973</v>
      </c>
      <c r="CY4" s="347">
        <f t="shared" si="2"/>
        <v>2.169985598034069</v>
      </c>
      <c r="CZ4" s="347">
        <f t="shared" si="2"/>
        <v>2.1906250887055334</v>
      </c>
      <c r="DA4" s="347">
        <f t="shared" si="2"/>
        <v>2.2106067237251068</v>
      </c>
      <c r="DB4" s="347">
        <f t="shared" si="2"/>
        <v>2.2300675101663958</v>
      </c>
      <c r="DC4" s="347">
        <f t="shared" si="2"/>
        <v>2.2490846573638335</v>
      </c>
      <c r="DD4" s="347">
        <f t="shared" si="2"/>
        <v>2.2677079133033033</v>
      </c>
      <c r="DE4" s="347">
        <f t="shared" si="2"/>
        <v>2.2859747837501994</v>
      </c>
      <c r="DF4" s="347">
        <f t="shared" si="2"/>
        <v>2.3039173116484748</v>
      </c>
      <c r="DG4" s="347">
        <f t="shared" si="2"/>
        <v>2.3215648357593239</v>
      </c>
      <c r="DH4" s="347">
        <f t="shared" si="2"/>
        <v>2.3389449324583897</v>
      </c>
      <c r="DI4" s="347">
        <f t="shared" si="2"/>
        <v>2.3560836077041158</v>
      </c>
      <c r="DJ4" s="347">
        <f t="shared" si="2"/>
        <v>2.373005233231654</v>
      </c>
      <c r="DK4" s="347">
        <f t="shared" si="2"/>
        <v>2.3897324394322257</v>
      </c>
      <c r="DL4" s="347">
        <f t="shared" si="2"/>
        <v>2.4062860439308982</v>
      </c>
      <c r="DM4" s="347">
        <f t="shared" si="2"/>
        <v>2.4226850351735285</v>
      </c>
      <c r="DN4" s="347">
        <f t="shared" si="2"/>
        <v>2.4389466062619887</v>
      </c>
      <c r="DO4" s="347">
        <f t="shared" si="2"/>
        <v>2.4550862266652378</v>
      </c>
      <c r="DP4" s="347">
        <f t="shared" si="2"/>
        <v>2.4711177388728465</v>
      </c>
      <c r="DQ4" s="347">
        <f t="shared" si="2"/>
        <v>2.4870534690925599</v>
      </c>
      <c r="DR4" s="347">
        <f t="shared" si="2"/>
        <v>2.5029043437302203</v>
      </c>
      <c r="DS4" s="347">
        <f t="shared" si="2"/>
        <v>2.5186800058219245</v>
      </c>
      <c r="DT4" s="347">
        <f t="shared" si="2"/>
        <v>2.5343889275580991</v>
      </c>
      <c r="DU4" s="347">
        <f t="shared" si="2"/>
        <v>2.5500385165254471</v>
      </c>
      <c r="DV4" s="347">
        <f t="shared" si="2"/>
        <v>2.5656352143619148</v>
      </c>
      <c r="DW4" s="347">
        <f t="shared" si="2"/>
        <v>2.581184587260319</v>
      </c>
      <c r="DX4" s="347">
        <f t="shared" si="2"/>
        <v>2.5966914082500394</v>
      </c>
      <c r="DY4" s="347">
        <f t="shared" si="2"/>
        <v>2.6121597315014813</v>
      </c>
      <c r="DZ4" s="347">
        <f t="shared" si="2"/>
        <v>2.6275929590873432</v>
      </c>
    </row>
    <row r="5" spans="1:131" s="347" customFormat="1" ht="17.5">
      <c r="A5" s="347" t="s">
        <v>181</v>
      </c>
      <c r="B5" s="347" t="s">
        <v>521</v>
      </c>
      <c r="C5" s="347">
        <v>1.1330683094613601</v>
      </c>
      <c r="D5" s="347">
        <v>1.1302015431766801</v>
      </c>
      <c r="E5" s="347">
        <v>1.10280888125378</v>
      </c>
      <c r="F5" s="347">
        <v>1.1073034354437401</v>
      </c>
      <c r="G5" s="347">
        <v>1.0956430023419299</v>
      </c>
      <c r="H5" s="347">
        <v>1.1089180777560199</v>
      </c>
      <c r="I5" s="347">
        <v>1.1450598090081701</v>
      </c>
      <c r="J5" s="347">
        <v>1.14939355712422</v>
      </c>
      <c r="K5" s="347">
        <v>1.14969525862611</v>
      </c>
      <c r="L5" s="347">
        <v>1.1431401051589301</v>
      </c>
      <c r="M5" s="347">
        <v>1.1580120436567101</v>
      </c>
      <c r="N5" s="347">
        <v>1170.44588482981</v>
      </c>
      <c r="O5" s="347">
        <v>1162.53246878143</v>
      </c>
      <c r="P5" s="347">
        <v>1200.1058105899001</v>
      </c>
      <c r="Q5" s="347">
        <v>1209.01354962597</v>
      </c>
      <c r="R5" s="347">
        <f>+Data!F90/1000</f>
        <v>1.14605061916605</v>
      </c>
      <c r="S5" s="347">
        <v>1.2456867564571401</v>
      </c>
      <c r="T5" s="347">
        <f t="shared" ref="T5:W15" si="4">+S5*($X5/$S5)^(0.111111111111111)</f>
        <v>1.2148590771287302</v>
      </c>
      <c r="U5" s="347">
        <f t="shared" si="4"/>
        <v>1.1847943069408802</v>
      </c>
      <c r="V5" s="347">
        <f t="shared" si="4"/>
        <v>1.1554735657712636</v>
      </c>
      <c r="W5" s="347">
        <f t="shared" si="4"/>
        <v>1.1268784407340839</v>
      </c>
      <c r="X5" s="347">
        <f t="shared" ref="X5:X15" si="5">+BT4</f>
        <v>0.99417387994040307</v>
      </c>
      <c r="Y5" s="347">
        <f t="shared" ref="Y5:Y16" si="6">+(X5*Z5)^0.5</f>
        <v>1.0488755913218999</v>
      </c>
      <c r="Z5" s="347">
        <f t="shared" ref="Z5:Z15" si="7">+BU4</f>
        <v>1.1065871154619493</v>
      </c>
      <c r="AA5" s="347">
        <f t="shared" ref="AA5:AA16" si="8">+(Z5*AB5)^0.5</f>
        <v>1.1473623638797064</v>
      </c>
      <c r="AB5" s="347">
        <f t="shared" ref="AB5:AB16" si="9">+BV4</f>
        <v>1.1896400885691449</v>
      </c>
      <c r="AC5" s="347">
        <f t="shared" ref="AC5:AC16" si="10">+(AB5*AD5)^0.5</f>
        <v>1.2208362787102964</v>
      </c>
      <c r="AD5" s="347">
        <f t="shared" ref="AD5:AD15" si="11">+BW4</f>
        <v>1.252850533313695</v>
      </c>
      <c r="AE5" s="347">
        <f t="shared" ref="AE5:AE16" si="12">+(AD5*AF5)^0.5</f>
        <v>1.2728929379847564</v>
      </c>
      <c r="AF5" s="347">
        <f t="shared" ref="AF5:AF15" si="13">+BX4</f>
        <v>1.2932559698769568</v>
      </c>
      <c r="AG5" s="347">
        <f t="shared" ref="AG5:AG16" si="14">+(AF5*AH5)^0.5</f>
        <v>1.3059334856860376</v>
      </c>
      <c r="AH5" s="347">
        <f t="shared" ref="AH5:AH15" si="15">+BY4</f>
        <v>1.3187352765116913</v>
      </c>
      <c r="AI5" s="347">
        <f t="shared" ref="AI5:AI16" si="16">+(AH5*AJ5)^0.5</f>
        <v>1.3288107954971218</v>
      </c>
      <c r="AJ5" s="347">
        <f t="shared" ref="AJ5:AJ15" si="17">+BZ4</f>
        <v>1.3389632943621641</v>
      </c>
      <c r="AK5" s="347">
        <f t="shared" ref="AK5:AK16" si="18">+(AJ5*AL5)^0.5</f>
        <v>1.3470843430839108</v>
      </c>
      <c r="AL5" s="347">
        <f t="shared" ref="AL5:AL15" si="19">+CA4</f>
        <v>1.3552546473996074</v>
      </c>
      <c r="AM5" s="347">
        <f t="shared" ref="AM5:AM16" si="20">+(AL5*AN5)^0.5</f>
        <v>1.3618172267328206</v>
      </c>
      <c r="AN5" s="347">
        <f t="shared" ref="AN5:AN15" si="21">+CB4</f>
        <v>1.3684115841880178</v>
      </c>
      <c r="AO5" s="347">
        <f t="shared" ref="AO5:AO16" si="22">+(AN5*AP5)^0.5</f>
        <v>1.3836712776760658</v>
      </c>
      <c r="AP5" s="347">
        <f t="shared" ref="AP5:AP15" si="23">+CC4</f>
        <v>1.3991011379823721</v>
      </c>
      <c r="AQ5" s="347">
        <f t="shared" ref="AQ5:AQ16" si="24">+(AP5*AR5)^0.5</f>
        <v>1.4231836509314018</v>
      </c>
      <c r="AR5" s="347">
        <f t="shared" ref="AR5:AR15" si="25">+CD4</f>
        <v>1.4476806924761101</v>
      </c>
      <c r="AS5" s="347">
        <f t="shared" ref="AS5:AS16" si="26">+(AR5*AT5)^0.5</f>
        <v>1.4704785231646538</v>
      </c>
      <c r="AT5" s="347">
        <f t="shared" ref="AT5:AT15" si="27">+CE4</f>
        <v>1.4936353702349208</v>
      </c>
      <c r="AU5" s="347">
        <f t="shared" ref="AU5:AU16" si="28">+(AT5*AV5)^0.5</f>
        <v>1.5197557644260209</v>
      </c>
      <c r="AV5" s="347">
        <f t="shared" ref="AV5:AV15" si="29">+CF4</f>
        <v>1.5463329468040472</v>
      </c>
      <c r="AW5" s="347">
        <f t="shared" ref="AW5:AW16" si="30">+(AV5*AX5)^0.5</f>
        <v>1.5689006076370156</v>
      </c>
      <c r="AX5" s="347">
        <f t="shared" ref="AX5:AX15" si="31">+CG4</f>
        <v>1.591797627885448</v>
      </c>
      <c r="AY5" s="347">
        <f t="shared" ref="AY5:AY16" si="32">+(AX5*AZ5)^0.5</f>
        <v>1.6121794391400071</v>
      </c>
      <c r="AZ5" s="347">
        <f t="shared" ref="AZ5:AZ15" si="33">+CH4</f>
        <v>1.632822224668393</v>
      </c>
      <c r="BA5" s="347">
        <f t="shared" ref="BA5:BA16" si="34">+(AZ5*BB5)^0.5</f>
        <v>1.6517662929551482</v>
      </c>
      <c r="BB5" s="347">
        <f t="shared" ref="BB5:BB15" si="35">+CI4</f>
        <v>1.6709301510743979</v>
      </c>
      <c r="BC5" s="347">
        <f t="shared" ref="BC5:BC16" si="36">+(BB5*BD5)^0.5</f>
        <v>1.6888498470155815</v>
      </c>
      <c r="BD5" s="347">
        <f t="shared" ref="BD5:BD15" si="37">+CJ4</f>
        <v>1.7069617206503798</v>
      </c>
      <c r="BE5" s="347">
        <f t="shared" ref="BE5:BE16" si="38">+(BD5*BF5)^0.5</f>
        <v>1.7240922055385175</v>
      </c>
      <c r="BF5" s="347">
        <f t="shared" ref="BF5:BF15" si="39">+CK4</f>
        <v>1.7413946061228029</v>
      </c>
      <c r="BG5" s="347">
        <f t="shared" ref="BG5:BG16" si="40">+(BF5*BH5)^0.5</f>
        <v>1.7578759001897135</v>
      </c>
      <c r="BH5" s="347">
        <f t="shared" ref="BH5:BH15" si="41">+CL4</f>
        <v>1.7745131801848937</v>
      </c>
      <c r="BI5" s="347">
        <f t="shared" ref="BI5:BI16" si="42">+(BH5*BJ5)^0.5</f>
        <v>1.7910236144934719</v>
      </c>
      <c r="BJ5" s="347">
        <f t="shared" ref="BJ5:BJ15" si="43">+CM4</f>
        <v>1.8076876652666116</v>
      </c>
      <c r="BK5" s="347">
        <f t="shared" ref="BK5:BK16" si="44">+(BJ5*BL5)^0.5</f>
        <v>1.8244409840863884</v>
      </c>
      <c r="BL5" s="347">
        <f t="shared" ref="BL5:BL15" si="45">+CN4</f>
        <v>1.8413495696023263</v>
      </c>
      <c r="BN5" s="419" t="s">
        <v>527</v>
      </c>
      <c r="BR5" s="347" t="s">
        <v>182</v>
      </c>
      <c r="BS5" s="347">
        <f t="shared" ref="BS5:BS14" si="46">+BS24*BS37</f>
        <v>0.36996592574248305</v>
      </c>
      <c r="BT5" s="347">
        <f t="shared" si="2"/>
        <v>0.38212689739253441</v>
      </c>
      <c r="BU5" s="347">
        <f t="shared" si="2"/>
        <v>0.38413431767823097</v>
      </c>
      <c r="BV5" s="347">
        <f t="shared" si="2"/>
        <v>0.37226152206942364</v>
      </c>
      <c r="BW5" s="347">
        <f t="shared" si="2"/>
        <v>0.34678851685106493</v>
      </c>
      <c r="BX5" s="347">
        <f t="shared" si="2"/>
        <v>0.33340003152526543</v>
      </c>
      <c r="BY5" s="347">
        <f t="shared" si="2"/>
        <v>0.32645083316216239</v>
      </c>
      <c r="BZ5" s="347">
        <f t="shared" si="2"/>
        <v>0.31908299398459777</v>
      </c>
      <c r="CA5" s="347">
        <f t="shared" si="2"/>
        <v>0.3116261444139084</v>
      </c>
      <c r="CB5" s="347">
        <f t="shared" si="2"/>
        <v>0.30427782345739918</v>
      </c>
      <c r="CC5" s="347">
        <f t="shared" si="2"/>
        <v>0.30398130303469784</v>
      </c>
      <c r="CD5" s="347">
        <f t="shared" si="2"/>
        <v>0.31034744642650586</v>
      </c>
      <c r="CE5" s="347">
        <f t="shared" si="2"/>
        <v>0.31629412063685047</v>
      </c>
      <c r="CF5" s="347">
        <f t="shared" si="2"/>
        <v>0.32476946072060331</v>
      </c>
      <c r="CG5" s="347">
        <f t="shared" si="2"/>
        <v>0.33158975324013118</v>
      </c>
      <c r="CH5" s="347">
        <f t="shared" si="2"/>
        <v>0.3375406554381295</v>
      </c>
      <c r="CI5" s="347">
        <f t="shared" si="2"/>
        <v>0.34303349192837135</v>
      </c>
      <c r="CJ5" s="347">
        <f t="shared" si="2"/>
        <v>0.34828502770958708</v>
      </c>
      <c r="CK5" s="347">
        <f t="shared" si="2"/>
        <v>0.35341033755910789</v>
      </c>
      <c r="CL5" s="347">
        <f t="shared" si="2"/>
        <v>0.35847113369146061</v>
      </c>
      <c r="CM5" s="347">
        <f t="shared" si="2"/>
        <v>0.36364275515515426</v>
      </c>
      <c r="CN5" s="347">
        <f t="shared" si="2"/>
        <v>0.36897899617307128</v>
      </c>
      <c r="CO5" s="347">
        <f t="shared" si="2"/>
        <v>0.3743677105052729</v>
      </c>
      <c r="CP5" s="347">
        <f t="shared" si="2"/>
        <v>0.37979612522017547</v>
      </c>
      <c r="CQ5" s="347">
        <f t="shared" si="2"/>
        <v>0.38525910365053034</v>
      </c>
      <c r="CR5" s="347">
        <f t="shared" si="2"/>
        <v>0.39075655364667433</v>
      </c>
      <c r="CS5" s="347">
        <f t="shared" si="2"/>
        <v>0.39629727651075553</v>
      </c>
      <c r="CT5" s="347">
        <f t="shared" si="2"/>
        <v>0.40190717097410239</v>
      </c>
      <c r="CU5" s="347">
        <f t="shared" si="2"/>
        <v>0.40781804984180459</v>
      </c>
      <c r="CV5" s="347">
        <f t="shared" si="2"/>
        <v>0.41398764670250171</v>
      </c>
      <c r="CW5" s="347">
        <f t="shared" si="2"/>
        <v>0.4194590989796072</v>
      </c>
      <c r="CX5" s="347">
        <f t="shared" si="2"/>
        <v>0.42396567283805675</v>
      </c>
      <c r="CY5" s="347">
        <f t="shared" si="2"/>
        <v>0.42825844086731885</v>
      </c>
      <c r="CZ5" s="347">
        <f t="shared" si="2"/>
        <v>0.4324333500171646</v>
      </c>
      <c r="DA5" s="347">
        <f t="shared" si="2"/>
        <v>0.43653699316345823</v>
      </c>
      <c r="DB5" s="347">
        <f t="shared" si="2"/>
        <v>0.44059234469578318</v>
      </c>
      <c r="DC5" s="347">
        <f t="shared" si="2"/>
        <v>0.44461132611018661</v>
      </c>
      <c r="DD5" s="347">
        <f t="shared" si="2"/>
        <v>0.44860092615929126</v>
      </c>
      <c r="DE5" s="347">
        <f t="shared" si="2"/>
        <v>0.45256606626055518</v>
      </c>
      <c r="DF5" s="347">
        <f t="shared" si="2"/>
        <v>0.45651086202813329</v>
      </c>
      <c r="DG5" s="347">
        <f t="shared" si="2"/>
        <v>0.46043912231937245</v>
      </c>
      <c r="DH5" s="347">
        <f t="shared" si="2"/>
        <v>0.46435450560398189</v>
      </c>
      <c r="DI5" s="347">
        <f t="shared" si="2"/>
        <v>0.46826053683600832</v>
      </c>
      <c r="DJ5" s="347">
        <f t="shared" si="2"/>
        <v>0.47216057870236311</v>
      </c>
      <c r="DK5" s="347">
        <f t="shared" si="2"/>
        <v>0.47605779734746001</v>
      </c>
      <c r="DL5" s="347">
        <f t="shared" si="2"/>
        <v>0.47995513718873506</v>
      </c>
      <c r="DM5" s="347">
        <f t="shared" si="2"/>
        <v>0.48385530806333626</v>
      </c>
      <c r="DN5" s="347">
        <f t="shared" si="2"/>
        <v>0.48776078340138795</v>
      </c>
      <c r="DO5" s="347">
        <f t="shared" si="2"/>
        <v>0.49167380673318706</v>
      </c>
      <c r="DP5" s="347">
        <f t="shared" si="2"/>
        <v>0.49559640379867109</v>
      </c>
      <c r="DQ5" s="347">
        <f t="shared" si="2"/>
        <v>0.49953039797890963</v>
      </c>
      <c r="DR5" s="347">
        <f t="shared" si="2"/>
        <v>0.50347742732648038</v>
      </c>
      <c r="DS5" s="347">
        <f t="shared" si="2"/>
        <v>0.50743896197895844</v>
      </c>
      <c r="DT5" s="347">
        <f t="shared" si="2"/>
        <v>0.51141632114871505</v>
      </c>
      <c r="DU5" s="347">
        <f t="shared" si="2"/>
        <v>0.5154106891900162</v>
      </c>
      <c r="DV5" s="347">
        <f t="shared" si="2"/>
        <v>0.51942313046533373</v>
      </c>
      <c r="DW5" s="347">
        <f t="shared" si="2"/>
        <v>0.52345460288528989</v>
      </c>
      <c r="DX5" s="347">
        <f t="shared" si="2"/>
        <v>0.52750597009792832</v>
      </c>
      <c r="DY5" s="347">
        <f t="shared" si="2"/>
        <v>0.53157801236722824</v>
      </c>
      <c r="DZ5" s="347">
        <f t="shared" si="2"/>
        <v>0.53567143621893565</v>
      </c>
    </row>
    <row r="6" spans="1:131" s="347" customFormat="1">
      <c r="A6" s="347" t="s">
        <v>182</v>
      </c>
      <c r="B6" s="347" t="s">
        <v>521</v>
      </c>
      <c r="C6" s="347">
        <v>0.28739326937193999</v>
      </c>
      <c r="D6" s="347">
        <v>0.29282075880185199</v>
      </c>
      <c r="E6" s="347">
        <v>0.29413074434790998</v>
      </c>
      <c r="F6" s="347">
        <v>0.29237949795014401</v>
      </c>
      <c r="G6" s="347">
        <v>0.30724282268929498</v>
      </c>
      <c r="H6" s="347">
        <v>0.30534201019458901</v>
      </c>
      <c r="I6" s="347">
        <v>0.31042221584810298</v>
      </c>
      <c r="J6" s="347">
        <v>0.31669740021386</v>
      </c>
      <c r="K6" s="347">
        <v>0.30431593361218101</v>
      </c>
      <c r="L6" s="347">
        <v>0.31579449446862501</v>
      </c>
      <c r="M6" s="347">
        <v>0.32828450897061501</v>
      </c>
      <c r="N6" s="347">
        <v>326.49503832756801</v>
      </c>
      <c r="O6" s="347">
        <v>328.18093172749798</v>
      </c>
      <c r="P6" s="347">
        <v>341.80732979356998</v>
      </c>
      <c r="Q6" s="347">
        <v>343.06195987157997</v>
      </c>
      <c r="R6" s="347">
        <f>+Data!F91/1000</f>
        <v>0.36996592574248305</v>
      </c>
      <c r="S6" s="347">
        <v>0.34947435714431302</v>
      </c>
      <c r="T6" s="347">
        <f t="shared" si="4"/>
        <v>0.35296006399987589</v>
      </c>
      <c r="U6" s="347">
        <f t="shared" si="4"/>
        <v>0.3564805377905072</v>
      </c>
      <c r="V6" s="347">
        <f t="shared" si="4"/>
        <v>0.36003612528655343</v>
      </c>
      <c r="W6" s="347">
        <f t="shared" si="4"/>
        <v>0.36362717671709771</v>
      </c>
      <c r="X6" s="347">
        <f t="shared" si="5"/>
        <v>0.38212689739253441</v>
      </c>
      <c r="Y6" s="347">
        <f t="shared" si="6"/>
        <v>0.38312929279341273</v>
      </c>
      <c r="Z6" s="347">
        <f t="shared" si="7"/>
        <v>0.38413431767823097</v>
      </c>
      <c r="AA6" s="347">
        <f t="shared" si="8"/>
        <v>0.37815132655855876</v>
      </c>
      <c r="AB6" s="347">
        <f t="shared" si="9"/>
        <v>0.37226152206942364</v>
      </c>
      <c r="AC6" s="347">
        <f t="shared" si="10"/>
        <v>0.35929934750730541</v>
      </c>
      <c r="AD6" s="347">
        <f t="shared" si="11"/>
        <v>0.34678851685106493</v>
      </c>
      <c r="AE6" s="347">
        <f t="shared" si="12"/>
        <v>0.34002838477213204</v>
      </c>
      <c r="AF6" s="347">
        <f t="shared" si="13"/>
        <v>0.33340003152526543</v>
      </c>
      <c r="AG6" s="347">
        <f t="shared" si="14"/>
        <v>0.3299071355210646</v>
      </c>
      <c r="AH6" s="347">
        <f t="shared" si="15"/>
        <v>0.32645083316216239</v>
      </c>
      <c r="AI6" s="347">
        <f t="shared" si="16"/>
        <v>0.32274588956971895</v>
      </c>
      <c r="AJ6" s="347">
        <f t="shared" si="17"/>
        <v>0.31908299398459777</v>
      </c>
      <c r="AK6" s="347">
        <f t="shared" si="18"/>
        <v>0.31533252791849198</v>
      </c>
      <c r="AL6" s="347">
        <f t="shared" si="19"/>
        <v>0.3116261444139084</v>
      </c>
      <c r="AM6" s="347">
        <f t="shared" si="20"/>
        <v>0.30793006503861425</v>
      </c>
      <c r="AN6" s="347">
        <f t="shared" si="21"/>
        <v>0.30427782345739918</v>
      </c>
      <c r="AO6" s="347">
        <f t="shared" si="22"/>
        <v>0.30412952710833907</v>
      </c>
      <c r="AP6" s="347">
        <f t="shared" si="23"/>
        <v>0.30398130303469784</v>
      </c>
      <c r="AQ6" s="347">
        <f t="shared" si="24"/>
        <v>0.30714788157859779</v>
      </c>
      <c r="AR6" s="347">
        <f t="shared" si="25"/>
        <v>0.31034744642650586</v>
      </c>
      <c r="AS6" s="347">
        <f t="shared" si="26"/>
        <v>0.31330667509544657</v>
      </c>
      <c r="AT6" s="347">
        <f t="shared" si="27"/>
        <v>0.31629412063685047</v>
      </c>
      <c r="AU6" s="347">
        <f t="shared" si="28"/>
        <v>0.32050377687061254</v>
      </c>
      <c r="AV6" s="347">
        <f t="shared" si="29"/>
        <v>0.32476946072060331</v>
      </c>
      <c r="AW6" s="347">
        <f t="shared" si="30"/>
        <v>0.3281618889211167</v>
      </c>
      <c r="AX6" s="347">
        <f t="shared" si="31"/>
        <v>0.33158975324013118</v>
      </c>
      <c r="AY6" s="347">
        <f t="shared" si="32"/>
        <v>0.33455197301053463</v>
      </c>
      <c r="AZ6" s="347">
        <f t="shared" si="33"/>
        <v>0.3375406554381295</v>
      </c>
      <c r="BA6" s="347">
        <f t="shared" si="34"/>
        <v>0.34027599048821056</v>
      </c>
      <c r="BB6" s="347">
        <f t="shared" si="35"/>
        <v>0.34303349192837135</v>
      </c>
      <c r="BC6" s="347">
        <f t="shared" si="36"/>
        <v>0.34564928647632015</v>
      </c>
      <c r="BD6" s="347">
        <f t="shared" si="37"/>
        <v>0.34828502770958708</v>
      </c>
      <c r="BE6" s="347">
        <f t="shared" si="38"/>
        <v>0.35083832346200211</v>
      </c>
      <c r="BF6" s="347">
        <f t="shared" si="39"/>
        <v>0.35341033755910789</v>
      </c>
      <c r="BG6" s="347">
        <f t="shared" si="40"/>
        <v>0.35593174115705839</v>
      </c>
      <c r="BH6" s="347">
        <f t="shared" si="41"/>
        <v>0.35847113369146061</v>
      </c>
      <c r="BI6" s="347">
        <f t="shared" si="42"/>
        <v>0.36104768479960425</v>
      </c>
      <c r="BJ6" s="347">
        <f t="shared" si="43"/>
        <v>0.36364275515515426</v>
      </c>
      <c r="BK6" s="347">
        <f t="shared" si="44"/>
        <v>0.36630115856049206</v>
      </c>
      <c r="BL6" s="347">
        <f t="shared" si="45"/>
        <v>0.36897899617307128</v>
      </c>
      <c r="BR6" s="347" t="s">
        <v>183</v>
      </c>
      <c r="BS6" s="347">
        <f t="shared" si="46"/>
        <v>0.43123618180564</v>
      </c>
      <c r="BT6" s="347">
        <f t="shared" si="2"/>
        <v>0.42330360015769264</v>
      </c>
      <c r="BU6" s="347">
        <f t="shared" si="2"/>
        <v>0.44350907056613098</v>
      </c>
      <c r="BV6" s="347">
        <f t="shared" si="2"/>
        <v>0.44937555168341298</v>
      </c>
      <c r="BW6" s="347">
        <f t="shared" si="2"/>
        <v>0.45134076722900424</v>
      </c>
      <c r="BX6" s="347">
        <f t="shared" si="2"/>
        <v>0.45182363842797241</v>
      </c>
      <c r="BY6" s="347">
        <f t="shared" si="2"/>
        <v>0.45092789480458245</v>
      </c>
      <c r="BZ6" s="347">
        <f t="shared" si="2"/>
        <v>0.4479815849796992</v>
      </c>
      <c r="CA6" s="347">
        <f t="shared" si="2"/>
        <v>0.44359071308541154</v>
      </c>
      <c r="CB6" s="347">
        <f t="shared" si="2"/>
        <v>0.43818904651222584</v>
      </c>
      <c r="CC6" s="347">
        <f t="shared" si="2"/>
        <v>0.44472140509603242</v>
      </c>
      <c r="CD6" s="347">
        <f t="shared" si="2"/>
        <v>0.46331090338611347</v>
      </c>
      <c r="CE6" s="347">
        <f t="shared" si="2"/>
        <v>0.48124881704608891</v>
      </c>
      <c r="CF6" s="347">
        <f t="shared" si="2"/>
        <v>0.50213680114158077</v>
      </c>
      <c r="CG6" s="347">
        <f t="shared" si="2"/>
        <v>0.52084907063603203</v>
      </c>
      <c r="CH6" s="347">
        <f t="shared" si="2"/>
        <v>0.53828709765627103</v>
      </c>
      <c r="CI6" s="347">
        <f t="shared" si="2"/>
        <v>0.55493762454945805</v>
      </c>
      <c r="CJ6" s="347">
        <f t="shared" si="2"/>
        <v>0.57106896882870561</v>
      </c>
      <c r="CK6" s="347">
        <f t="shared" si="2"/>
        <v>0.58683378034155564</v>
      </c>
      <c r="CL6" s="347">
        <f t="shared" si="2"/>
        <v>0.60232326645039191</v>
      </c>
      <c r="CM6" s="347">
        <f t="shared" si="2"/>
        <v>0.61691018740471004</v>
      </c>
      <c r="CN6" s="347">
        <f t="shared" si="2"/>
        <v>0.63044572505748775</v>
      </c>
      <c r="CO6" s="347">
        <f t="shared" si="2"/>
        <v>0.64354694346164554</v>
      </c>
      <c r="CP6" s="347">
        <f t="shared" si="2"/>
        <v>0.65633379434564432</v>
      </c>
      <c r="CQ6" s="347">
        <f t="shared" si="2"/>
        <v>0.6688808367171718</v>
      </c>
      <c r="CR6" s="347">
        <f t="shared" si="2"/>
        <v>0.68123889569720641</v>
      </c>
      <c r="CS6" s="347">
        <f t="shared" si="2"/>
        <v>0.6934518510612544</v>
      </c>
      <c r="CT6" s="347">
        <f t="shared" si="2"/>
        <v>0.70555620670616592</v>
      </c>
      <c r="CU6" s="347">
        <f t="shared" si="2"/>
        <v>0.71790259794326938</v>
      </c>
      <c r="CV6" s="347">
        <f t="shared" si="2"/>
        <v>0.73043819516861541</v>
      </c>
      <c r="CW6" s="347">
        <f t="shared" si="2"/>
        <v>0.74168110026719103</v>
      </c>
      <c r="CX6" s="347">
        <f t="shared" si="2"/>
        <v>0.75122995825534444</v>
      </c>
      <c r="CY6" s="347">
        <f t="shared" si="2"/>
        <v>0.76028984675385491</v>
      </c>
      <c r="CZ6" s="347">
        <f t="shared" si="2"/>
        <v>0.76903347490786944</v>
      </c>
      <c r="DA6" s="347">
        <f t="shared" si="2"/>
        <v>0.77755294156777632</v>
      </c>
      <c r="DB6" s="347">
        <f t="shared" si="2"/>
        <v>0.78589974973528132</v>
      </c>
      <c r="DC6" s="347">
        <f t="shared" si="2"/>
        <v>0.79410516995977132</v>
      </c>
      <c r="DD6" s="347">
        <f t="shared" si="2"/>
        <v>0.80219048699272744</v>
      </c>
      <c r="DE6" s="347">
        <f t="shared" si="2"/>
        <v>0.81017203371976454</v>
      </c>
      <c r="DF6" s="347">
        <f t="shared" si="2"/>
        <v>0.81806358554875303</v>
      </c>
      <c r="DG6" s="347">
        <f t="shared" si="2"/>
        <v>0.8258774500924988</v>
      </c>
      <c r="DH6" s="347">
        <f t="shared" si="2"/>
        <v>0.83362493392529535</v>
      </c>
      <c r="DI6" s="347">
        <f t="shared" si="2"/>
        <v>0.84131652728767681</v>
      </c>
      <c r="DJ6" s="347">
        <f t="shared" si="2"/>
        <v>0.84896197204372559</v>
      </c>
      <c r="DK6" s="347">
        <f t="shared" si="2"/>
        <v>0.8565702894018169</v>
      </c>
      <c r="DL6" s="347">
        <f t="shared" si="2"/>
        <v>0.86414980013043441</v>
      </c>
      <c r="DM6" s="347">
        <f t="shared" si="2"/>
        <v>0.87170814921591022</v>
      </c>
      <c r="DN6" s="347">
        <f t="shared" si="2"/>
        <v>0.87925233762685817</v>
      </c>
      <c r="DO6" s="347">
        <f t="shared" si="2"/>
        <v>0.88678876015143826</v>
      </c>
      <c r="DP6" s="347">
        <f t="shared" si="2"/>
        <v>0.89432324716177392</v>
      </c>
      <c r="DQ6" s="347">
        <f t="shared" si="2"/>
        <v>0.90186110815419673</v>
      </c>
      <c r="DR6" s="347">
        <f t="shared" si="2"/>
        <v>0.90940717530851345</v>
      </c>
      <c r="DS6" s="347">
        <f t="shared" si="2"/>
        <v>0.91696584578633733</v>
      </c>
      <c r="DT6" s="347">
        <f t="shared" si="2"/>
        <v>0.92454112191940163</v>
      </c>
      <c r="DU6" s="347">
        <f t="shared" si="2"/>
        <v>0.93213664878319391</v>
      </c>
      <c r="DV6" s="347">
        <f t="shared" si="2"/>
        <v>0.93975574890768199</v>
      </c>
      <c r="DW6" s="347">
        <f t="shared" si="2"/>
        <v>0.9474014540576251</v>
      </c>
      <c r="DX6" s="347">
        <f t="shared" si="2"/>
        <v>0.95507653413629956</v>
      </c>
      <c r="DY6" s="347">
        <f t="shared" si="2"/>
        <v>0.96278352334316408</v>
      </c>
      <c r="DZ6" s="347">
        <f t="shared" si="2"/>
        <v>0.97052474376068087</v>
      </c>
    </row>
    <row r="7" spans="1:131" s="347" customFormat="1">
      <c r="A7" s="347" t="s">
        <v>183</v>
      </c>
      <c r="B7" s="347" t="s">
        <v>521</v>
      </c>
      <c r="C7" s="347">
        <v>0.65</v>
      </c>
      <c r="D7" s="347">
        <v>0.61184828986370299</v>
      </c>
      <c r="E7" s="347">
        <v>0.56087893192279603</v>
      </c>
      <c r="F7" s="347">
        <v>0.52136944788200501</v>
      </c>
      <c r="G7" s="347">
        <v>0.47046207442156202</v>
      </c>
      <c r="H7" s="347">
        <v>0.446834688650111</v>
      </c>
      <c r="I7" s="347">
        <v>0.44091779666057301</v>
      </c>
      <c r="J7" s="347">
        <v>0.40442462201893198</v>
      </c>
      <c r="K7" s="347">
        <v>0.40431502474560399</v>
      </c>
      <c r="L7" s="347">
        <v>0.42557104908553101</v>
      </c>
      <c r="M7" s="347">
        <v>0.43155591226072998</v>
      </c>
      <c r="N7" s="347">
        <v>428.49464257647702</v>
      </c>
      <c r="O7" s="347">
        <v>428.66666735956102</v>
      </c>
      <c r="P7" s="347">
        <v>443.69013970885197</v>
      </c>
      <c r="Q7" s="347">
        <v>453.66629072217899</v>
      </c>
      <c r="R7" s="347">
        <f>+Data!F92/1000</f>
        <v>0.43123618180564</v>
      </c>
      <c r="S7" s="347">
        <v>0.47766632040198898</v>
      </c>
      <c r="T7" s="347">
        <f t="shared" si="4"/>
        <v>0.47129662032569763</v>
      </c>
      <c r="U7" s="347">
        <f t="shared" si="4"/>
        <v>0.46501186046254034</v>
      </c>
      <c r="V7" s="347">
        <f t="shared" si="4"/>
        <v>0.45881090813127295</v>
      </c>
      <c r="W7" s="347">
        <f t="shared" si="4"/>
        <v>0.45269264575500245</v>
      </c>
      <c r="X7" s="347">
        <f t="shared" si="5"/>
        <v>0.42330360015769264</v>
      </c>
      <c r="Y7" s="347">
        <f t="shared" si="6"/>
        <v>0.43328857159315359</v>
      </c>
      <c r="Z7" s="347">
        <f t="shared" si="7"/>
        <v>0.44350907056613098</v>
      </c>
      <c r="AA7" s="347">
        <f t="shared" si="8"/>
        <v>0.44643267494914934</v>
      </c>
      <c r="AB7" s="347">
        <f t="shared" si="9"/>
        <v>0.44937555168341298</v>
      </c>
      <c r="AC7" s="347">
        <f t="shared" si="10"/>
        <v>0.45035708751028741</v>
      </c>
      <c r="AD7" s="347">
        <f t="shared" si="11"/>
        <v>0.45134076722900424</v>
      </c>
      <c r="AE7" s="347">
        <f t="shared" si="12"/>
        <v>0.45158213828746735</v>
      </c>
      <c r="AF7" s="347">
        <f t="shared" si="13"/>
        <v>0.45182363842797241</v>
      </c>
      <c r="AG7" s="347">
        <f t="shared" si="14"/>
        <v>0.45137554441869404</v>
      </c>
      <c r="AH7" s="347">
        <f t="shared" si="15"/>
        <v>0.45092789480458245</v>
      </c>
      <c r="AI7" s="347">
        <f t="shared" si="16"/>
        <v>0.44945232564323873</v>
      </c>
      <c r="AJ7" s="347">
        <f t="shared" si="17"/>
        <v>0.4479815849796992</v>
      </c>
      <c r="AK7" s="347">
        <f t="shared" si="18"/>
        <v>0.44578074288856134</v>
      </c>
      <c r="AL7" s="347">
        <f t="shared" si="19"/>
        <v>0.44359071308541154</v>
      </c>
      <c r="AM7" s="347">
        <f t="shared" si="20"/>
        <v>0.44088160724686032</v>
      </c>
      <c r="AN7" s="347">
        <f t="shared" si="21"/>
        <v>0.43818904651222584</v>
      </c>
      <c r="AO7" s="347">
        <f t="shared" si="22"/>
        <v>0.44144314295570136</v>
      </c>
      <c r="AP7" s="347">
        <f t="shared" si="23"/>
        <v>0.44472140509603242</v>
      </c>
      <c r="AQ7" s="347">
        <f t="shared" si="24"/>
        <v>0.45392100188268941</v>
      </c>
      <c r="AR7" s="347">
        <f t="shared" si="25"/>
        <v>0.46331090338611347</v>
      </c>
      <c r="AS7" s="347">
        <f t="shared" si="26"/>
        <v>0.47219468885103089</v>
      </c>
      <c r="AT7" s="347">
        <f t="shared" si="27"/>
        <v>0.48124881704608891</v>
      </c>
      <c r="AU7" s="347">
        <f t="shared" si="28"/>
        <v>0.49158187674556608</v>
      </c>
      <c r="AV7" s="347">
        <f t="shared" si="29"/>
        <v>0.50213680114158077</v>
      </c>
      <c r="AW7" s="347">
        <f t="shared" si="30"/>
        <v>0.51140735838149842</v>
      </c>
      <c r="AX7" s="347">
        <f t="shared" si="31"/>
        <v>0.52084907063603203</v>
      </c>
      <c r="AY7" s="347">
        <f t="shared" si="32"/>
        <v>0.52949630267796566</v>
      </c>
      <c r="AZ7" s="347">
        <f t="shared" si="33"/>
        <v>0.53828709765627103</v>
      </c>
      <c r="BA7" s="347">
        <f t="shared" si="34"/>
        <v>0.54654895782445068</v>
      </c>
      <c r="BB7" s="347">
        <f t="shared" si="35"/>
        <v>0.55493762454945805</v>
      </c>
      <c r="BC7" s="347">
        <f t="shared" si="36"/>
        <v>0.56294551869227127</v>
      </c>
      <c r="BD7" s="347">
        <f t="shared" si="37"/>
        <v>0.57106896882870561</v>
      </c>
      <c r="BE7" s="347">
        <f t="shared" si="38"/>
        <v>0.57889771273818602</v>
      </c>
      <c r="BF7" s="347">
        <f t="shared" si="39"/>
        <v>0.58683378034155564</v>
      </c>
      <c r="BG7" s="347">
        <f t="shared" si="40"/>
        <v>0.59452808128696288</v>
      </c>
      <c r="BH7" s="347">
        <f t="shared" si="41"/>
        <v>0.60232326645039191</v>
      </c>
      <c r="BI7" s="347">
        <f t="shared" si="42"/>
        <v>0.60957309584997954</v>
      </c>
      <c r="BJ7" s="347">
        <f t="shared" si="43"/>
        <v>0.61691018740471004</v>
      </c>
      <c r="BK7" s="347">
        <f t="shared" si="44"/>
        <v>0.62364123532180993</v>
      </c>
      <c r="BL7" s="347">
        <f t="shared" si="45"/>
        <v>0.63044572505748775</v>
      </c>
      <c r="BR7" s="347" t="s">
        <v>184</v>
      </c>
      <c r="BS7" s="347">
        <f t="shared" si="46"/>
        <v>0.25666629327476997</v>
      </c>
      <c r="BT7" s="347">
        <f t="shared" si="2"/>
        <v>0.23347990029250179</v>
      </c>
      <c r="BU7" s="347">
        <f t="shared" si="2"/>
        <v>0.26366163976737406</v>
      </c>
      <c r="BV7" s="347">
        <f t="shared" si="2"/>
        <v>0.28548421663134882</v>
      </c>
      <c r="BW7" s="347">
        <f t="shared" si="2"/>
        <v>0.30222282262733002</v>
      </c>
      <c r="BX7" s="347">
        <f t="shared" si="2"/>
        <v>0.31418853486415638</v>
      </c>
      <c r="BY7" s="347">
        <f t="shared" si="2"/>
        <v>0.32360863989673222</v>
      </c>
      <c r="BZ7" s="347">
        <f t="shared" si="2"/>
        <v>0.33128759965589938</v>
      </c>
      <c r="CA7" s="347">
        <f t="shared" si="2"/>
        <v>0.33756686125447738</v>
      </c>
      <c r="CB7" s="347">
        <f t="shared" si="2"/>
        <v>0.34270783644964481</v>
      </c>
      <c r="CC7" s="347">
        <f t="shared" si="2"/>
        <v>0.35271000836163446</v>
      </c>
      <c r="CD7" s="347">
        <f t="shared" si="2"/>
        <v>0.36782849078910684</v>
      </c>
      <c r="CE7" s="347">
        <f t="shared" si="2"/>
        <v>0.38221627300658073</v>
      </c>
      <c r="CF7" s="347">
        <f t="shared" si="2"/>
        <v>0.39776089051505809</v>
      </c>
      <c r="CG7" s="347">
        <f t="shared" si="2"/>
        <v>0.41175129761296503</v>
      </c>
      <c r="CH7" s="347">
        <f t="shared" si="2"/>
        <v>0.4246591108293406</v>
      </c>
      <c r="CI7" s="347">
        <f t="shared" si="2"/>
        <v>0.4367432519289105</v>
      </c>
      <c r="CJ7" s="347">
        <f t="shared" si="2"/>
        <v>0.44815230103397652</v>
      </c>
      <c r="CK7" s="347">
        <f t="shared" si="2"/>
        <v>0.45897753330334268</v>
      </c>
      <c r="CL7" s="347">
        <f t="shared" si="2"/>
        <v>0.46928045599082624</v>
      </c>
      <c r="CM7" s="347">
        <f t="shared" si="2"/>
        <v>0.48000369075176647</v>
      </c>
      <c r="CN7" s="347">
        <f t="shared" si="2"/>
        <v>0.49142921629651382</v>
      </c>
      <c r="CO7" s="347">
        <f t="shared" si="2"/>
        <v>0.50282131222264992</v>
      </c>
      <c r="CP7" s="347">
        <f t="shared" si="2"/>
        <v>0.51408399737865795</v>
      </c>
      <c r="CQ7" s="347">
        <f t="shared" si="2"/>
        <v>0.52517665707587191</v>
      </c>
      <c r="CR7" s="347">
        <f t="shared" si="2"/>
        <v>0.53608913246103151</v>
      </c>
      <c r="CS7" s="347">
        <f t="shared" si="2"/>
        <v>0.54683357937571686</v>
      </c>
      <c r="CT7" s="347">
        <f t="shared" si="2"/>
        <v>0.55746848116990744</v>
      </c>
      <c r="CU7" s="347">
        <f t="shared" si="2"/>
        <v>0.56822664684753355</v>
      </c>
      <c r="CV7" s="347">
        <f t="shared" si="2"/>
        <v>0.57908849434043563</v>
      </c>
      <c r="CW7" s="347">
        <f t="shared" si="2"/>
        <v>0.58891509713899615</v>
      </c>
      <c r="CX7" s="347">
        <f t="shared" si="2"/>
        <v>0.59738968380574531</v>
      </c>
      <c r="CY7" s="347">
        <f t="shared" si="2"/>
        <v>0.60543705710302154</v>
      </c>
      <c r="CZ7" s="347">
        <f t="shared" si="2"/>
        <v>0.61318945193145136</v>
      </c>
      <c r="DA7" s="347">
        <f t="shared" si="2"/>
        <v>0.62071820312956516</v>
      </c>
      <c r="DB7" s="347">
        <f t="shared" ref="BT7:DZ11" si="47">+DB26*DB39</f>
        <v>0.62806449415600296</v>
      </c>
      <c r="DC7" s="347">
        <f t="shared" si="47"/>
        <v>0.63525478718929262</v>
      </c>
      <c r="DD7" s="347">
        <f t="shared" si="47"/>
        <v>0.64230843033392748</v>
      </c>
      <c r="DE7" s="347">
        <f t="shared" si="47"/>
        <v>0.64924128937996184</v>
      </c>
      <c r="DF7" s="347">
        <f t="shared" si="47"/>
        <v>0.65606740343641301</v>
      </c>
      <c r="DG7" s="347">
        <f t="shared" si="47"/>
        <v>0.662799689156224</v>
      </c>
      <c r="DH7" s="347">
        <f t="shared" si="47"/>
        <v>0.66945020875070071</v>
      </c>
      <c r="DI7" s="347">
        <f t="shared" si="47"/>
        <v>0.67603025380112247</v>
      </c>
      <c r="DJ7" s="347">
        <f t="shared" si="47"/>
        <v>0.68255036312693773</v>
      </c>
      <c r="DK7" s="347">
        <f t="shared" si="47"/>
        <v>0.68902032652967304</v>
      </c>
      <c r="DL7" s="347">
        <f t="shared" si="47"/>
        <v>0.69544919430861896</v>
      </c>
      <c r="DM7" s="347">
        <f t="shared" si="47"/>
        <v>0.70184529789376571</v>
      </c>
      <c r="DN7" s="347">
        <f t="shared" si="47"/>
        <v>0.70821628090480471</v>
      </c>
      <c r="DO7" s="347">
        <f t="shared" si="47"/>
        <v>0.71456913791629106</v>
      </c>
      <c r="DP7" s="347">
        <f t="shared" si="47"/>
        <v>0.72091025794506947</v>
      </c>
      <c r="DQ7" s="347">
        <f t="shared" si="47"/>
        <v>0.72724547009402252</v>
      </c>
      <c r="DR7" s="347">
        <f t="shared" si="47"/>
        <v>0.73358008938881625</v>
      </c>
      <c r="DS7" s="347">
        <f t="shared" si="47"/>
        <v>0.73991896142157665</v>
      </c>
      <c r="DT7" s="347">
        <f t="shared" si="47"/>
        <v>0.74626650489408353</v>
      </c>
      <c r="DU7" s="347">
        <f t="shared" si="47"/>
        <v>0.75262675152037417</v>
      </c>
      <c r="DV7" s="347">
        <f t="shared" si="47"/>
        <v>0.75900338301641013</v>
      </c>
      <c r="DW7" s="347">
        <f t="shared" si="47"/>
        <v>0.76539976509160368</v>
      </c>
      <c r="DX7" s="347">
        <f t="shared" si="47"/>
        <v>0.7718189784824746</v>
      </c>
      <c r="DY7" s="347">
        <f t="shared" si="47"/>
        <v>0.77826384714874941</v>
      </c>
      <c r="DZ7" s="347">
        <f t="shared" si="47"/>
        <v>0.78473696379969116</v>
      </c>
    </row>
    <row r="8" spans="1:131" s="347" customFormat="1">
      <c r="A8" s="347" t="s">
        <v>184</v>
      </c>
      <c r="B8" s="347" t="s">
        <v>521</v>
      </c>
      <c r="C8" s="347">
        <v>0.49278319473093002</v>
      </c>
      <c r="D8" s="347">
        <v>0.44153092492298002</v>
      </c>
      <c r="E8" s="347">
        <v>0.40771384878511002</v>
      </c>
      <c r="F8" s="347">
        <v>0.36873946899155002</v>
      </c>
      <c r="G8" s="347">
        <v>0.31200541534611798</v>
      </c>
      <c r="H8" s="347">
        <v>0.30759702572973802</v>
      </c>
      <c r="I8" s="347">
        <v>0.29745263688496898</v>
      </c>
      <c r="J8" s="347">
        <v>0.28464315964994802</v>
      </c>
      <c r="K8" s="347">
        <v>0.27755030338709602</v>
      </c>
      <c r="L8" s="347">
        <v>0.27185484805611099</v>
      </c>
      <c r="M8" s="347">
        <v>0.27836626252984198</v>
      </c>
      <c r="N8" s="347">
        <v>278.49712111333702</v>
      </c>
      <c r="O8" s="347">
        <v>284.89924476392702</v>
      </c>
      <c r="P8" s="347">
        <v>303.94116493833002</v>
      </c>
      <c r="Q8" s="347">
        <v>310.17161901488998</v>
      </c>
      <c r="R8" s="347">
        <f>+Data!F93/1000</f>
        <v>0.25666629327476997</v>
      </c>
      <c r="S8" s="347">
        <v>0.32641455728512497</v>
      </c>
      <c r="T8" s="347">
        <f t="shared" si="4"/>
        <v>0.31448550121988761</v>
      </c>
      <c r="U8" s="347">
        <f t="shared" si="4"/>
        <v>0.30299240113587594</v>
      </c>
      <c r="V8" s="347">
        <f t="shared" si="4"/>
        <v>0.29191932470646431</v>
      </c>
      <c r="W8" s="347">
        <f t="shared" si="4"/>
        <v>0.28125092186342626</v>
      </c>
      <c r="X8" s="347">
        <f t="shared" si="5"/>
        <v>0.23347990029250179</v>
      </c>
      <c r="Y8" s="347">
        <f t="shared" si="6"/>
        <v>0.24811225960005287</v>
      </c>
      <c r="Z8" s="347">
        <f t="shared" si="7"/>
        <v>0.26366163976737406</v>
      </c>
      <c r="AA8" s="347">
        <f t="shared" si="8"/>
        <v>0.27435604000044478</v>
      </c>
      <c r="AB8" s="347">
        <f t="shared" si="9"/>
        <v>0.28548421663134882</v>
      </c>
      <c r="AC8" s="347">
        <f t="shared" si="10"/>
        <v>0.29373431152297885</v>
      </c>
      <c r="AD8" s="347">
        <f t="shared" si="11"/>
        <v>0.30222282262733002</v>
      </c>
      <c r="AE8" s="347">
        <f t="shared" si="12"/>
        <v>0.30814760398839813</v>
      </c>
      <c r="AF8" s="347">
        <f t="shared" si="13"/>
        <v>0.31418853486415638</v>
      </c>
      <c r="AG8" s="347">
        <f t="shared" si="14"/>
        <v>0.3188638023334362</v>
      </c>
      <c r="AH8" s="347">
        <f t="shared" si="15"/>
        <v>0.32360863989673222</v>
      </c>
      <c r="AI8" s="347">
        <f t="shared" si="16"/>
        <v>0.32742560916840135</v>
      </c>
      <c r="AJ8" s="347">
        <f t="shared" si="17"/>
        <v>0.33128759965589938</v>
      </c>
      <c r="AK8" s="347">
        <f t="shared" si="18"/>
        <v>0.33441249257223005</v>
      </c>
      <c r="AL8" s="347">
        <f t="shared" si="19"/>
        <v>0.33756686125447738</v>
      </c>
      <c r="AM8" s="347">
        <f t="shared" si="20"/>
        <v>0.34012763586280281</v>
      </c>
      <c r="AN8" s="347">
        <f t="shared" si="21"/>
        <v>0.34270783644964481</v>
      </c>
      <c r="AO8" s="347">
        <f t="shared" si="22"/>
        <v>0.3476729553182874</v>
      </c>
      <c r="AP8" s="347">
        <f t="shared" si="23"/>
        <v>0.35271000836163446</v>
      </c>
      <c r="AQ8" s="347">
        <f t="shared" si="24"/>
        <v>0.36018993609188088</v>
      </c>
      <c r="AR8" s="347">
        <f t="shared" si="25"/>
        <v>0.36782849078910684</v>
      </c>
      <c r="AS8" s="347">
        <f t="shared" si="26"/>
        <v>0.37495337690844688</v>
      </c>
      <c r="AT8" s="347">
        <f t="shared" si="27"/>
        <v>0.38221627300658073</v>
      </c>
      <c r="AU8" s="347">
        <f t="shared" si="28"/>
        <v>0.38991112464309619</v>
      </c>
      <c r="AV8" s="347">
        <f t="shared" si="29"/>
        <v>0.39776089051505809</v>
      </c>
      <c r="AW8" s="347">
        <f t="shared" si="30"/>
        <v>0.40469564219208448</v>
      </c>
      <c r="AX8" s="347">
        <f t="shared" si="31"/>
        <v>0.41175129761296503</v>
      </c>
      <c r="AY8" s="347">
        <f t="shared" si="32"/>
        <v>0.41815540164769954</v>
      </c>
      <c r="AZ8" s="347">
        <f t="shared" si="33"/>
        <v>0.4246591108293406</v>
      </c>
      <c r="BA8" s="347">
        <f t="shared" si="34"/>
        <v>0.43065879884758634</v>
      </c>
      <c r="BB8" s="347">
        <f t="shared" si="35"/>
        <v>0.4367432519289105</v>
      </c>
      <c r="BC8" s="347">
        <f t="shared" si="36"/>
        <v>0.44241100044303028</v>
      </c>
      <c r="BD8" s="347">
        <f t="shared" si="37"/>
        <v>0.44815230103397652</v>
      </c>
      <c r="BE8" s="347">
        <f t="shared" si="38"/>
        <v>0.45353262029626007</v>
      </c>
      <c r="BF8" s="347">
        <f t="shared" si="39"/>
        <v>0.45897753330334268</v>
      </c>
      <c r="BG8" s="347">
        <f t="shared" si="40"/>
        <v>0.46410040521220974</v>
      </c>
      <c r="BH8" s="347">
        <f t="shared" si="41"/>
        <v>0.46928045599082624</v>
      </c>
      <c r="BI8" s="347">
        <f t="shared" si="42"/>
        <v>0.47461178964841205</v>
      </c>
      <c r="BJ8" s="347">
        <f t="shared" si="43"/>
        <v>0.48000369075176647</v>
      </c>
      <c r="BK8" s="347">
        <f t="shared" si="44"/>
        <v>0.48568285698135855</v>
      </c>
      <c r="BL8" s="347">
        <f t="shared" si="45"/>
        <v>0.49142921629651382</v>
      </c>
      <c r="BR8" s="347" t="s">
        <v>185</v>
      </c>
      <c r="BS8" s="347">
        <f t="shared" si="46"/>
        <v>1.6007411280266</v>
      </c>
      <c r="BT8" s="347">
        <f t="shared" si="47"/>
        <v>2.8437371757269037</v>
      </c>
      <c r="BU8" s="347">
        <f t="shared" si="47"/>
        <v>3.2081467193314204</v>
      </c>
      <c r="BV8" s="347">
        <f t="shared" si="47"/>
        <v>3.4276862276347488</v>
      </c>
      <c r="BW8" s="347">
        <f t="shared" si="47"/>
        <v>3.5457433176437294</v>
      </c>
      <c r="BX8" s="347">
        <f t="shared" si="47"/>
        <v>3.5874953694932916</v>
      </c>
      <c r="BY8" s="347">
        <f t="shared" si="47"/>
        <v>3.6144993594165262</v>
      </c>
      <c r="BZ8" s="347">
        <f t="shared" si="47"/>
        <v>3.6262200939033304</v>
      </c>
      <c r="CA8" s="347">
        <f t="shared" si="47"/>
        <v>3.6266395866323173</v>
      </c>
      <c r="CB8" s="347">
        <f t="shared" si="47"/>
        <v>3.6169572235266489</v>
      </c>
      <c r="CC8" s="347">
        <f t="shared" si="47"/>
        <v>3.6630877109947897</v>
      </c>
      <c r="CD8" s="347">
        <f t="shared" si="47"/>
        <v>3.7692089053112685</v>
      </c>
      <c r="CE8" s="347">
        <f t="shared" si="47"/>
        <v>3.8770511503491929</v>
      </c>
      <c r="CF8" s="347">
        <f t="shared" si="47"/>
        <v>3.9548842945345837</v>
      </c>
      <c r="CG8" s="347">
        <f t="shared" si="47"/>
        <v>4.0325055494369471</v>
      </c>
      <c r="CH8" s="347">
        <f t="shared" si="47"/>
        <v>4.1075665183095538</v>
      </c>
      <c r="CI8" s="347">
        <f t="shared" si="47"/>
        <v>4.1788140622173593</v>
      </c>
      <c r="CJ8" s="347">
        <f t="shared" si="47"/>
        <v>4.2456543467324774</v>
      </c>
      <c r="CK8" s="347">
        <f t="shared" si="47"/>
        <v>4.3078414213470637</v>
      </c>
      <c r="CL8" s="347">
        <f t="shared" si="47"/>
        <v>4.3653124750578502</v>
      </c>
      <c r="CM8" s="347">
        <f t="shared" si="47"/>
        <v>4.4261293605790959</v>
      </c>
      <c r="CN8" s="347">
        <f t="shared" si="47"/>
        <v>4.4923171477038109</v>
      </c>
      <c r="CO8" s="347">
        <f t="shared" si="47"/>
        <v>4.5568839752521066</v>
      </c>
      <c r="CP8" s="347">
        <f t="shared" si="47"/>
        <v>4.6186982393959974</v>
      </c>
      <c r="CQ8" s="347">
        <f t="shared" si="47"/>
        <v>4.6772200113824578</v>
      </c>
      <c r="CR8" s="347">
        <f t="shared" si="47"/>
        <v>4.732194571395139</v>
      </c>
      <c r="CS8" s="347">
        <f t="shared" si="47"/>
        <v>4.7835847223994588</v>
      </c>
      <c r="CT8" s="347">
        <f t="shared" si="47"/>
        <v>4.8317385717447259</v>
      </c>
      <c r="CU8" s="347">
        <f t="shared" si="47"/>
        <v>4.8794873705333339</v>
      </c>
      <c r="CV8" s="347">
        <f t="shared" si="47"/>
        <v>4.9267857064795368</v>
      </c>
      <c r="CW8" s="347">
        <f t="shared" si="47"/>
        <v>4.9615973829865343</v>
      </c>
      <c r="CX8" s="347">
        <f t="shared" si="47"/>
        <v>4.9810947396661467</v>
      </c>
      <c r="CY8" s="347">
        <f t="shared" si="47"/>
        <v>4.9957801468756902</v>
      </c>
      <c r="CZ8" s="347">
        <f t="shared" si="47"/>
        <v>5.0073828222572931</v>
      </c>
      <c r="DA8" s="347">
        <f t="shared" si="47"/>
        <v>5.0166190900477607</v>
      </c>
      <c r="DB8" s="347">
        <f t="shared" si="47"/>
        <v>5.0238342849494835</v>
      </c>
      <c r="DC8" s="347">
        <f t="shared" si="47"/>
        <v>5.0291994442294401</v>
      </c>
      <c r="DD8" s="347">
        <f t="shared" si="47"/>
        <v>5.0328029930551619</v>
      </c>
      <c r="DE8" s="347">
        <f t="shared" si="47"/>
        <v>5.0346947145670677</v>
      </c>
      <c r="DF8" s="347">
        <f t="shared" si="47"/>
        <v>5.0349064489456925</v>
      </c>
      <c r="DG8" s="347">
        <f t="shared" si="47"/>
        <v>5.0334616358395818</v>
      </c>
      <c r="DH8" s="347">
        <f t="shared" si="47"/>
        <v>5.030379704313872</v>
      </c>
      <c r="DI8" s="347">
        <f t="shared" si="47"/>
        <v>5.0256782347973505</v>
      </c>
      <c r="DJ8" s="347">
        <f t="shared" si="47"/>
        <v>5.01937428649682</v>
      </c>
      <c r="DK8" s="347">
        <f t="shared" si="47"/>
        <v>5.0114855388568946</v>
      </c>
      <c r="DL8" s="347">
        <f t="shared" si="47"/>
        <v>5.0020315440165986</v>
      </c>
      <c r="DM8" s="347">
        <f t="shared" si="47"/>
        <v>4.9910352286274238</v>
      </c>
      <c r="DN8" s="347">
        <f t="shared" si="47"/>
        <v>4.9785247172539471</v>
      </c>
      <c r="DO8" s="347">
        <f t="shared" si="47"/>
        <v>4.9645355262169186</v>
      </c>
      <c r="DP8" s="347">
        <f t="shared" si="47"/>
        <v>4.9491131721954256</v>
      </c>
      <c r="DQ8" s="347">
        <f t="shared" si="47"/>
        <v>4.9323162429822558</v>
      </c>
      <c r="DR8" s="347">
        <f t="shared" si="47"/>
        <v>4.9142199835524281</v>
      </c>
      <c r="DS8" s="347">
        <f t="shared" si="47"/>
        <v>4.8949204572020033</v>
      </c>
      <c r="DT8" s="347">
        <f t="shared" si="47"/>
        <v>4.8745393486727426</v>
      </c>
      <c r="DU8" s="347">
        <f t="shared" si="47"/>
        <v>4.8532294845926502</v>
      </c>
      <c r="DV8" s="347">
        <f t="shared" si="47"/>
        <v>4.8311811577034165</v>
      </c>
      <c r="DW8" s="347">
        <f t="shared" si="47"/>
        <v>4.8086293574766259</v>
      </c>
      <c r="DX8" s="347">
        <f t="shared" si="47"/>
        <v>4.7858620339727169</v>
      </c>
      <c r="DY8" s="347">
        <f t="shared" si="47"/>
        <v>4.7632295581928572</v>
      </c>
      <c r="DZ8" s="347">
        <f t="shared" si="47"/>
        <v>4.7411555954502189</v>
      </c>
    </row>
    <row r="9" spans="1:131" s="347" customFormat="1">
      <c r="A9" s="347" t="s">
        <v>185</v>
      </c>
      <c r="B9" s="347" t="s">
        <v>521</v>
      </c>
      <c r="C9" s="347">
        <v>0.62547069721286797</v>
      </c>
      <c r="D9" s="347">
        <v>0.65491686734111099</v>
      </c>
      <c r="E9" s="347">
        <v>0.67507297145453904</v>
      </c>
      <c r="F9" s="347">
        <v>0.72020510760918799</v>
      </c>
      <c r="G9" s="347">
        <v>0.77884801406986304</v>
      </c>
      <c r="H9" s="347">
        <v>0.79183437658759603</v>
      </c>
      <c r="I9" s="347">
        <v>0.80099539788999796</v>
      </c>
      <c r="J9" s="347">
        <v>0.854492401411308</v>
      </c>
      <c r="K9" s="347">
        <v>0.82614492446025101</v>
      </c>
      <c r="L9" s="347">
        <v>0.81603301885019697</v>
      </c>
      <c r="M9" s="347">
        <v>0.80905105247617204</v>
      </c>
      <c r="N9" s="347">
        <v>847.63440716072103</v>
      </c>
      <c r="O9" s="347">
        <v>938.34610015977501</v>
      </c>
      <c r="P9" s="347">
        <v>1107.72188594106</v>
      </c>
      <c r="Q9" s="347">
        <v>1322.0005424425001</v>
      </c>
      <c r="R9" s="347">
        <f>+Data!F94/1000</f>
        <v>1.6007411280266002</v>
      </c>
      <c r="S9" s="347">
        <v>1.8049916222088001</v>
      </c>
      <c r="T9" s="347">
        <f t="shared" si="4"/>
        <v>1.898497846379319</v>
      </c>
      <c r="U9" s="347">
        <f t="shared" si="4"/>
        <v>1.9968480896860197</v>
      </c>
      <c r="V9" s="347">
        <f t="shared" si="4"/>
        <v>2.1002932928721507</v>
      </c>
      <c r="W9" s="347">
        <f t="shared" si="4"/>
        <v>2.2090973964761411</v>
      </c>
      <c r="X9" s="347">
        <f t="shared" si="5"/>
        <v>2.8437371757269037</v>
      </c>
      <c r="Y9" s="347">
        <f t="shared" si="6"/>
        <v>3.0204513058397522</v>
      </c>
      <c r="Z9" s="347">
        <f t="shared" si="7"/>
        <v>3.2081467193314204</v>
      </c>
      <c r="AA9" s="347">
        <f t="shared" si="8"/>
        <v>3.3161001682826035</v>
      </c>
      <c r="AB9" s="347">
        <f t="shared" si="9"/>
        <v>3.4276862276347488</v>
      </c>
      <c r="AC9" s="347">
        <f t="shared" si="10"/>
        <v>3.4862150732012149</v>
      </c>
      <c r="AD9" s="347">
        <f t="shared" si="11"/>
        <v>3.5457433176437294</v>
      </c>
      <c r="AE9" s="347">
        <f t="shared" si="12"/>
        <v>3.5665582475908986</v>
      </c>
      <c r="AF9" s="347">
        <f t="shared" si="13"/>
        <v>3.5874953694932916</v>
      </c>
      <c r="AG9" s="347">
        <f t="shared" si="14"/>
        <v>3.6009720513971302</v>
      </c>
      <c r="AH9" s="347">
        <f t="shared" si="15"/>
        <v>3.6144993594165262</v>
      </c>
      <c r="AI9" s="347">
        <f t="shared" si="16"/>
        <v>3.6203549834949782</v>
      </c>
      <c r="AJ9" s="347">
        <f t="shared" si="17"/>
        <v>3.6262200939033304</v>
      </c>
      <c r="AK9" s="347">
        <f t="shared" si="18"/>
        <v>3.6264298342021424</v>
      </c>
      <c r="AL9" s="347">
        <f t="shared" si="19"/>
        <v>3.6266395866323173</v>
      </c>
      <c r="AM9" s="347">
        <f t="shared" si="20"/>
        <v>3.6217951695253916</v>
      </c>
      <c r="AN9" s="347">
        <f t="shared" si="21"/>
        <v>3.6169572235266489</v>
      </c>
      <c r="AO9" s="347">
        <f t="shared" si="22"/>
        <v>3.6399493893039643</v>
      </c>
      <c r="AP9" s="347">
        <f t="shared" si="23"/>
        <v>3.6630877109947897</v>
      </c>
      <c r="AQ9" s="347">
        <f t="shared" si="24"/>
        <v>3.7157694790201705</v>
      </c>
      <c r="AR9" s="347">
        <f t="shared" si="25"/>
        <v>3.7692089053112685</v>
      </c>
      <c r="AS9" s="347">
        <f t="shared" si="26"/>
        <v>3.8227497593019968</v>
      </c>
      <c r="AT9" s="347">
        <f t="shared" si="27"/>
        <v>3.8770511503491929</v>
      </c>
      <c r="AU9" s="347">
        <f t="shared" si="28"/>
        <v>3.9157743427862726</v>
      </c>
      <c r="AV9" s="347">
        <f t="shared" si="29"/>
        <v>3.9548842945345837</v>
      </c>
      <c r="AW9" s="347">
        <f t="shared" si="30"/>
        <v>3.9935063371793631</v>
      </c>
      <c r="AX9" s="347">
        <f t="shared" si="31"/>
        <v>4.0325055494369471</v>
      </c>
      <c r="AY9" s="347">
        <f t="shared" si="32"/>
        <v>4.0698629927510677</v>
      </c>
      <c r="AZ9" s="347">
        <f t="shared" si="33"/>
        <v>4.1075665183095538</v>
      </c>
      <c r="BA9" s="347">
        <f t="shared" si="34"/>
        <v>4.1430371381638809</v>
      </c>
      <c r="BB9" s="347">
        <f t="shared" si="35"/>
        <v>4.1788140622173593</v>
      </c>
      <c r="BC9" s="347">
        <f t="shared" si="36"/>
        <v>4.2121016235888629</v>
      </c>
      <c r="BD9" s="347">
        <f t="shared" si="37"/>
        <v>4.2456543467324774</v>
      </c>
      <c r="BE9" s="347">
        <f t="shared" si="38"/>
        <v>4.2766348517936823</v>
      </c>
      <c r="BF9" s="347">
        <f t="shared" si="39"/>
        <v>4.3078414213470637</v>
      </c>
      <c r="BG9" s="347">
        <f t="shared" si="40"/>
        <v>4.3364817418245032</v>
      </c>
      <c r="BH9" s="347">
        <f t="shared" si="41"/>
        <v>4.3653124750578502</v>
      </c>
      <c r="BI9" s="347">
        <f t="shared" si="42"/>
        <v>4.3956157377500311</v>
      </c>
      <c r="BJ9" s="347">
        <f t="shared" si="43"/>
        <v>4.4261293605790959</v>
      </c>
      <c r="BK9" s="347">
        <f t="shared" si="44"/>
        <v>4.4591004501451605</v>
      </c>
      <c r="BL9" s="347">
        <f t="shared" si="45"/>
        <v>4.4923171477038109</v>
      </c>
      <c r="BR9" s="347" t="s">
        <v>186</v>
      </c>
      <c r="BS9" s="347">
        <f t="shared" si="46"/>
        <v>0.40515158969265602</v>
      </c>
      <c r="BT9" s="347">
        <f t="shared" si="47"/>
        <v>0.7230937431006107</v>
      </c>
      <c r="BU9" s="347">
        <f t="shared" si="47"/>
        <v>0.95176955277896969</v>
      </c>
      <c r="BV9" s="347">
        <f t="shared" si="47"/>
        <v>1.1736542267846219</v>
      </c>
      <c r="BW9" s="347">
        <f t="shared" si="47"/>
        <v>1.3875149357994307</v>
      </c>
      <c r="BX9" s="347">
        <f t="shared" si="47"/>
        <v>1.5656463956313738</v>
      </c>
      <c r="BY9" s="347">
        <f t="shared" si="47"/>
        <v>1.7181344991488561</v>
      </c>
      <c r="BZ9" s="347">
        <f t="shared" si="47"/>
        <v>1.8663056144623376</v>
      </c>
      <c r="CA9" s="347">
        <f t="shared" si="47"/>
        <v>2.0102964682578985</v>
      </c>
      <c r="CB9" s="347">
        <f t="shared" si="47"/>
        <v>2.1502183359581104</v>
      </c>
      <c r="CC9" s="347">
        <f t="shared" si="47"/>
        <v>2.2846983207015996</v>
      </c>
      <c r="CD9" s="347">
        <f t="shared" si="47"/>
        <v>2.4122437831930887</v>
      </c>
      <c r="CE9" s="347">
        <f t="shared" si="47"/>
        <v>2.5321441508628495</v>
      </c>
      <c r="CF9" s="347">
        <f t="shared" si="47"/>
        <v>2.6502695652104609</v>
      </c>
      <c r="CG9" s="347">
        <f t="shared" si="47"/>
        <v>2.7574115283212057</v>
      </c>
      <c r="CH9" s="347">
        <f t="shared" si="47"/>
        <v>2.8549567039130812</v>
      </c>
      <c r="CI9" s="347">
        <f t="shared" si="47"/>
        <v>2.9437300969521942</v>
      </c>
      <c r="CJ9" s="347">
        <f t="shared" si="47"/>
        <v>3.0242895680376991</v>
      </c>
      <c r="CK9" s="347">
        <f t="shared" si="47"/>
        <v>3.0970748114143398</v>
      </c>
      <c r="CL9" s="347">
        <f t="shared" si="47"/>
        <v>3.1624799113025843</v>
      </c>
      <c r="CM9" s="347">
        <f t="shared" si="47"/>
        <v>3.2391642687186399</v>
      </c>
      <c r="CN9" s="347">
        <f t="shared" si="47"/>
        <v>3.3325193151271155</v>
      </c>
      <c r="CO9" s="347">
        <f t="shared" si="47"/>
        <v>3.4272406666090167</v>
      </c>
      <c r="CP9" s="347">
        <f t="shared" si="47"/>
        <v>3.5210552564454889</v>
      </c>
      <c r="CQ9" s="347">
        <f t="shared" si="47"/>
        <v>3.6128140644712583</v>
      </c>
      <c r="CR9" s="347">
        <f t="shared" si="47"/>
        <v>3.7019883092346451</v>
      </c>
      <c r="CS9" s="347">
        <f t="shared" si="47"/>
        <v>3.7884633012147573</v>
      </c>
      <c r="CT9" s="347">
        <f t="shared" si="47"/>
        <v>3.8726918870934526</v>
      </c>
      <c r="CU9" s="347">
        <f t="shared" si="47"/>
        <v>3.9573161316957024</v>
      </c>
      <c r="CV9" s="347">
        <f t="shared" si="47"/>
        <v>4.042086807165413</v>
      </c>
      <c r="CW9" s="347">
        <f t="shared" si="47"/>
        <v>4.1193358895215741</v>
      </c>
      <c r="CX9" s="347">
        <f t="shared" si="47"/>
        <v>4.1867625071091403</v>
      </c>
      <c r="CY9" s="347">
        <f t="shared" si="47"/>
        <v>4.2503015394710513</v>
      </c>
      <c r="CZ9" s="347">
        <f t="shared" si="47"/>
        <v>4.3107434531229591</v>
      </c>
      <c r="DA9" s="347">
        <f t="shared" si="47"/>
        <v>4.3685092346346464</v>
      </c>
      <c r="DB9" s="347">
        <f t="shared" si="47"/>
        <v>4.4238559397617925</v>
      </c>
      <c r="DC9" s="347">
        <f t="shared" si="47"/>
        <v>4.4769688317076239</v>
      </c>
      <c r="DD9" s="347">
        <f t="shared" si="47"/>
        <v>4.5280033444041461</v>
      </c>
      <c r="DE9" s="347">
        <f t="shared" si="47"/>
        <v>4.5771025308277755</v>
      </c>
      <c r="DF9" s="347">
        <f t="shared" si="47"/>
        <v>4.6244030906039635</v>
      </c>
      <c r="DG9" s="347">
        <f t="shared" si="47"/>
        <v>4.6700364930807634</v>
      </c>
      <c r="DH9" s="347">
        <f t="shared" si="47"/>
        <v>4.7141283125541156</v>
      </c>
      <c r="DI9" s="347">
        <f t="shared" si="47"/>
        <v>4.7567971749050786</v>
      </c>
      <c r="DJ9" s="347">
        <f t="shared" si="47"/>
        <v>4.7981538745311063</v>
      </c>
      <c r="DK9" s="347">
        <f t="shared" si="47"/>
        <v>4.8383008286383093</v>
      </c>
      <c r="DL9" s="347">
        <f t="shared" si="47"/>
        <v>4.8773318676785431</v>
      </c>
      <c r="DM9" s="347">
        <f t="shared" si="47"/>
        <v>4.9153322997258222</v>
      </c>
      <c r="DN9" s="347">
        <f t="shared" si="47"/>
        <v>4.9523791741345358</v>
      </c>
      <c r="DO9" s="347">
        <f t="shared" si="47"/>
        <v>4.9885416770741946</v>
      </c>
      <c r="DP9" s="347">
        <f t="shared" si="47"/>
        <v>5.0238816049605077</v>
      </c>
      <c r="DQ9" s="347">
        <f t="shared" si="47"/>
        <v>5.0584538755007973</v>
      </c>
      <c r="DR9" s="347">
        <f t="shared" si="47"/>
        <v>5.0923070478255115</v>
      </c>
      <c r="DS9" s="347">
        <f t="shared" si="47"/>
        <v>5.1254838324484409</v>
      </c>
      <c r="DT9" s="347">
        <f t="shared" si="47"/>
        <v>5.1580215787489276</v>
      </c>
      <c r="DU9" s="347">
        <f t="shared" si="47"/>
        <v>5.1899527326955761</v>
      </c>
      <c r="DV9" s="347">
        <f t="shared" si="47"/>
        <v>5.2213052610598778</v>
      </c>
      <c r="DW9" s="347">
        <f t="shared" si="47"/>
        <v>5.2521030407758671</v>
      </c>
      <c r="DX9" s="347">
        <f t="shared" si="47"/>
        <v>5.2823662136923772</v>
      </c>
      <c r="DY9" s="347">
        <f t="shared" si="47"/>
        <v>5.312111507972495</v>
      </c>
      <c r="DZ9" s="347">
        <f t="shared" si="47"/>
        <v>5.3413525279940108</v>
      </c>
    </row>
    <row r="10" spans="1:131" s="347" customFormat="1">
      <c r="A10" s="347" t="s">
        <v>186</v>
      </c>
      <c r="B10" s="347" t="s">
        <v>521</v>
      </c>
      <c r="C10" s="347">
        <v>0.159067187693024</v>
      </c>
      <c r="D10" s="347">
        <v>0.170747989355608</v>
      </c>
      <c r="E10" s="347">
        <v>0.18135274950640401</v>
      </c>
      <c r="F10" s="347">
        <v>0.19005721233676401</v>
      </c>
      <c r="G10" s="347">
        <v>0.20195824455630099</v>
      </c>
      <c r="H10" s="347">
        <v>0.239573078041731</v>
      </c>
      <c r="I10" s="347">
        <v>0.22777229105833499</v>
      </c>
      <c r="J10" s="347">
        <v>0.239406511975333</v>
      </c>
      <c r="K10" s="347">
        <v>0.24932186197654199</v>
      </c>
      <c r="L10" s="347">
        <v>0.26484964323328303</v>
      </c>
      <c r="M10" s="347">
        <v>0.27609369967647102</v>
      </c>
      <c r="N10" s="347">
        <v>282.38705138342198</v>
      </c>
      <c r="O10" s="347">
        <v>281.87083859313202</v>
      </c>
      <c r="P10" s="347">
        <v>285.84978049550102</v>
      </c>
      <c r="Q10" s="347">
        <v>313.998881554641</v>
      </c>
      <c r="R10" s="347">
        <f>+Data!F95/1000</f>
        <v>0.40515158969265597</v>
      </c>
      <c r="S10" s="347">
        <v>0.37448304606055799</v>
      </c>
      <c r="T10" s="347">
        <f t="shared" si="4"/>
        <v>0.40288726815892639</v>
      </c>
      <c r="U10" s="347">
        <f t="shared" si="4"/>
        <v>0.43344592646342139</v>
      </c>
      <c r="V10" s="347">
        <f t="shared" si="4"/>
        <v>0.46632243313686139</v>
      </c>
      <c r="W10" s="347">
        <f t="shared" si="4"/>
        <v>0.50169259501631003</v>
      </c>
      <c r="X10" s="347">
        <f t="shared" si="5"/>
        <v>0.7230937431006107</v>
      </c>
      <c r="Y10" s="347">
        <f t="shared" si="6"/>
        <v>0.82958942163466587</v>
      </c>
      <c r="Z10" s="347">
        <f t="shared" si="7"/>
        <v>0.95176955277896969</v>
      </c>
      <c r="AA10" s="347">
        <f t="shared" si="8"/>
        <v>1.0569050849267152</v>
      </c>
      <c r="AB10" s="347">
        <f t="shared" si="9"/>
        <v>1.1736542267846219</v>
      </c>
      <c r="AC10" s="347">
        <f t="shared" si="10"/>
        <v>1.2761123654003965</v>
      </c>
      <c r="AD10" s="347">
        <f t="shared" si="11"/>
        <v>1.3875149357994307</v>
      </c>
      <c r="AE10" s="347">
        <f t="shared" si="12"/>
        <v>1.473892044255303</v>
      </c>
      <c r="AF10" s="347">
        <f t="shared" si="13"/>
        <v>1.5656463956313738</v>
      </c>
      <c r="AG10" s="347">
        <f t="shared" si="14"/>
        <v>1.6401192291422968</v>
      </c>
      <c r="AH10" s="347">
        <f t="shared" si="15"/>
        <v>1.7181344991488561</v>
      </c>
      <c r="AI10" s="347">
        <f t="shared" si="16"/>
        <v>1.7906881532424752</v>
      </c>
      <c r="AJ10" s="347">
        <f t="shared" si="17"/>
        <v>1.8663056144623376</v>
      </c>
      <c r="AK10" s="347">
        <f t="shared" si="18"/>
        <v>1.936963496156684</v>
      </c>
      <c r="AL10" s="347">
        <f t="shared" si="19"/>
        <v>2.0102964682578985</v>
      </c>
      <c r="AM10" s="347">
        <f t="shared" si="20"/>
        <v>2.0790806446023118</v>
      </c>
      <c r="AN10" s="347">
        <f t="shared" si="21"/>
        <v>2.1502183359581104</v>
      </c>
      <c r="AO10" s="347">
        <f t="shared" si="22"/>
        <v>2.2164386346807086</v>
      </c>
      <c r="AP10" s="347">
        <f t="shared" si="23"/>
        <v>2.2846983207015996</v>
      </c>
      <c r="AQ10" s="347">
        <f t="shared" si="24"/>
        <v>2.347605018009657</v>
      </c>
      <c r="AR10" s="347">
        <f t="shared" si="25"/>
        <v>2.4122437831930887</v>
      </c>
      <c r="AS10" s="347">
        <f t="shared" si="26"/>
        <v>2.4714669704585677</v>
      </c>
      <c r="AT10" s="347">
        <f t="shared" si="27"/>
        <v>2.5321441508628495</v>
      </c>
      <c r="AU10" s="347">
        <f t="shared" si="28"/>
        <v>2.5905336472930625</v>
      </c>
      <c r="AV10" s="347">
        <f t="shared" si="29"/>
        <v>2.6502695652104609</v>
      </c>
      <c r="AW10" s="347">
        <f t="shared" si="30"/>
        <v>2.7033097958373462</v>
      </c>
      <c r="AX10" s="347">
        <f t="shared" si="31"/>
        <v>2.7574115283212057</v>
      </c>
      <c r="AY10" s="347">
        <f t="shared" si="32"/>
        <v>2.8057602406884024</v>
      </c>
      <c r="AZ10" s="347">
        <f t="shared" si="33"/>
        <v>2.8549567039130812</v>
      </c>
      <c r="BA10" s="347">
        <f t="shared" si="34"/>
        <v>2.8990036175907701</v>
      </c>
      <c r="BB10" s="347">
        <f t="shared" si="35"/>
        <v>2.9437300969521942</v>
      </c>
      <c r="BC10" s="347">
        <f t="shared" si="36"/>
        <v>2.9837379615728867</v>
      </c>
      <c r="BD10" s="347">
        <f t="shared" si="37"/>
        <v>3.0242895680376991</v>
      </c>
      <c r="BE10" s="347">
        <f t="shared" si="38"/>
        <v>3.060465821340391</v>
      </c>
      <c r="BF10" s="347">
        <f t="shared" si="39"/>
        <v>3.0970748114143398</v>
      </c>
      <c r="BG10" s="347">
        <f t="shared" si="40"/>
        <v>3.1296065048020156</v>
      </c>
      <c r="BH10" s="347">
        <f t="shared" si="41"/>
        <v>3.1624799113025843</v>
      </c>
      <c r="BI10" s="347">
        <f t="shared" si="42"/>
        <v>3.2005924341021346</v>
      </c>
      <c r="BJ10" s="347">
        <f t="shared" si="43"/>
        <v>3.2391642687186399</v>
      </c>
      <c r="BK10" s="347">
        <f t="shared" si="44"/>
        <v>3.2855102328823245</v>
      </c>
      <c r="BL10" s="347">
        <f t="shared" si="45"/>
        <v>3.3325193151271155</v>
      </c>
      <c r="BR10" s="347" t="s">
        <v>187</v>
      </c>
      <c r="BS10" s="347">
        <f t="shared" si="46"/>
        <v>0.58967496043455192</v>
      </c>
      <c r="BT10" s="347">
        <f t="shared" si="47"/>
        <v>0.80742718953750447</v>
      </c>
      <c r="BU10" s="347">
        <f t="shared" si="47"/>
        <v>1.0442826029982819</v>
      </c>
      <c r="BV10" s="347">
        <f t="shared" si="47"/>
        <v>1.2745456100982429</v>
      </c>
      <c r="BW10" s="347">
        <f t="shared" si="47"/>
        <v>1.4943414327878377</v>
      </c>
      <c r="BX10" s="347">
        <f t="shared" si="47"/>
        <v>1.6740554412692976</v>
      </c>
      <c r="BY10" s="347">
        <f t="shared" si="47"/>
        <v>1.8331190047103074</v>
      </c>
      <c r="BZ10" s="347">
        <f t="shared" si="47"/>
        <v>1.9960889946045444</v>
      </c>
      <c r="CA10" s="347">
        <f t="shared" si="47"/>
        <v>2.1643188522795374</v>
      </c>
      <c r="CB10" s="347">
        <f t="shared" si="47"/>
        <v>2.3389053955486294</v>
      </c>
      <c r="CC10" s="347">
        <f t="shared" si="47"/>
        <v>2.4651296303415444</v>
      </c>
      <c r="CD10" s="347">
        <f t="shared" si="47"/>
        <v>2.5326764971053777</v>
      </c>
      <c r="CE10" s="347">
        <f t="shared" si="47"/>
        <v>2.5913912548341833</v>
      </c>
      <c r="CF10" s="347">
        <f t="shared" si="47"/>
        <v>2.6628725356468732</v>
      </c>
      <c r="CG10" s="347">
        <f t="shared" si="47"/>
        <v>2.7192945817799079</v>
      </c>
      <c r="CH10" s="347">
        <f t="shared" si="47"/>
        <v>2.7656515308938876</v>
      </c>
      <c r="CI10" s="347">
        <f t="shared" si="47"/>
        <v>2.8047150050248715</v>
      </c>
      <c r="CJ10" s="347">
        <f t="shared" si="47"/>
        <v>2.8380815341167587</v>
      </c>
      <c r="CK10" s="347">
        <f t="shared" si="47"/>
        <v>2.8667265502524351</v>
      </c>
      <c r="CL10" s="347">
        <f t="shared" si="47"/>
        <v>2.8912939256476262</v>
      </c>
      <c r="CM10" s="347">
        <f t="shared" si="47"/>
        <v>2.9276547861298043</v>
      </c>
      <c r="CN10" s="347">
        <f t="shared" si="47"/>
        <v>2.9798511656013043</v>
      </c>
      <c r="CO10" s="347">
        <f t="shared" si="47"/>
        <v>3.0347313741800512</v>
      </c>
      <c r="CP10" s="347">
        <f t="shared" si="47"/>
        <v>3.090365065718697</v>
      </c>
      <c r="CQ10" s="347">
        <f t="shared" si="47"/>
        <v>3.1457809550254741</v>
      </c>
      <c r="CR10" s="347">
        <f t="shared" si="47"/>
        <v>3.2005252593971041</v>
      </c>
      <c r="CS10" s="347">
        <f t="shared" si="47"/>
        <v>3.254477761123161</v>
      </c>
      <c r="CT10" s="347">
        <f t="shared" si="47"/>
        <v>3.307805590533003</v>
      </c>
      <c r="CU10" s="347">
        <f t="shared" si="47"/>
        <v>3.3627497017294887</v>
      </c>
      <c r="CV10" s="347">
        <f t="shared" si="47"/>
        <v>3.4189569294207485</v>
      </c>
      <c r="CW10" s="347">
        <f t="shared" si="47"/>
        <v>3.4703776639215262</v>
      </c>
      <c r="CX10" s="347">
        <f t="shared" si="47"/>
        <v>3.5152383553145667</v>
      </c>
      <c r="CY10" s="347">
        <f t="shared" si="47"/>
        <v>3.5581420927759977</v>
      </c>
      <c r="CZ10" s="347">
        <f t="shared" si="47"/>
        <v>3.5996590031498985</v>
      </c>
      <c r="DA10" s="347">
        <f t="shared" si="47"/>
        <v>3.6400696925173408</v>
      </c>
      <c r="DB10" s="347">
        <f t="shared" si="47"/>
        <v>3.6795271172820638</v>
      </c>
      <c r="DC10" s="347">
        <f t="shared" si="47"/>
        <v>3.7181293135146949</v>
      </c>
      <c r="DD10" s="347">
        <f t="shared" si="47"/>
        <v>3.7559528139125411</v>
      </c>
      <c r="DE10" s="347">
        <f t="shared" si="47"/>
        <v>3.793066771917796</v>
      </c>
      <c r="DF10" s="347">
        <f t="shared" si="47"/>
        <v>3.8295380198980631</v>
      </c>
      <c r="DG10" s="347">
        <f t="shared" si="47"/>
        <v>3.86543216510288</v>
      </c>
      <c r="DH10" s="347">
        <f t="shared" si="47"/>
        <v>3.9008131791002056</v>
      </c>
      <c r="DI10" s="347">
        <f t="shared" si="47"/>
        <v>3.9357425968473025</v>
      </c>
      <c r="DJ10" s="347">
        <f t="shared" si="47"/>
        <v>3.9702787837890416</v>
      </c>
      <c r="DK10" s="347">
        <f t="shared" si="47"/>
        <v>4.0044764203719811</v>
      </c>
      <c r="DL10" s="347">
        <f t="shared" si="47"/>
        <v>4.0383862184328452</v>
      </c>
      <c r="DM10" s="347">
        <f t="shared" si="47"/>
        <v>4.0720548329010526</v>
      </c>
      <c r="DN10" s="347">
        <f t="shared" si="47"/>
        <v>4.1055249195582038</v>
      </c>
      <c r="DO10" s="347">
        <f t="shared" si="47"/>
        <v>4.1388352928069745</v>
      </c>
      <c r="DP10" s="347">
        <f t="shared" si="47"/>
        <v>4.1720211459431393</v>
      </c>
      <c r="DQ10" s="347">
        <f t="shared" si="47"/>
        <v>4.2051143056311098</v>
      </c>
      <c r="DR10" s="347">
        <f t="shared" si="47"/>
        <v>4.2381435003469692</v>
      </c>
      <c r="DS10" s="347">
        <f t="shared" si="47"/>
        <v>4.2711346289761227</v>
      </c>
      <c r="DT10" s="347">
        <f t="shared" si="47"/>
        <v>4.3041110205951911</v>
      </c>
      <c r="DU10" s="347">
        <f t="shared" si="47"/>
        <v>4.3370936799815363</v>
      </c>
      <c r="DV10" s="347">
        <f t="shared" si="47"/>
        <v>4.3701015158676384</v>
      </c>
      <c r="DW10" s="347">
        <f t="shared" si="47"/>
        <v>4.4031515506504295</v>
      </c>
      <c r="DX10" s="347">
        <f t="shared" si="47"/>
        <v>4.4362591113887628</v>
      </c>
      <c r="DY10" s="347">
        <f t="shared" si="47"/>
        <v>4.4694380026381966</v>
      </c>
      <c r="DZ10" s="347">
        <f t="shared" si="47"/>
        <v>4.5027006621037575</v>
      </c>
    </row>
    <row r="11" spans="1:131" s="347" customFormat="1">
      <c r="A11" s="347" t="s">
        <v>187</v>
      </c>
      <c r="B11" s="347" t="s">
        <v>521</v>
      </c>
      <c r="C11" s="347">
        <v>0.20049330512256699</v>
      </c>
      <c r="D11" s="347">
        <v>0.21521860262987899</v>
      </c>
      <c r="E11" s="347">
        <v>0.22396093680766899</v>
      </c>
      <c r="F11" s="347">
        <v>0.231103081621398</v>
      </c>
      <c r="G11" s="347">
        <v>0.24328160717281999</v>
      </c>
      <c r="H11" s="347">
        <v>0.24774751252538599</v>
      </c>
      <c r="I11" s="347">
        <v>0.25684860618872601</v>
      </c>
      <c r="J11" s="347">
        <v>0.27153551419697602</v>
      </c>
      <c r="K11" s="347">
        <v>0.27999073465299001</v>
      </c>
      <c r="L11" s="347">
        <v>0.29031549324058797</v>
      </c>
      <c r="M11" s="347">
        <v>0.30034674938074901</v>
      </c>
      <c r="N11" s="347">
        <v>307.34830814286198</v>
      </c>
      <c r="O11" s="347">
        <v>322.76705513767399</v>
      </c>
      <c r="P11" s="347">
        <v>340.50428599460798</v>
      </c>
      <c r="Q11" s="347">
        <v>365.100092408737</v>
      </c>
      <c r="R11" s="347">
        <f>+Data!F96/1000</f>
        <v>0.58967496043455192</v>
      </c>
      <c r="S11" s="347">
        <v>0.42395284014451901</v>
      </c>
      <c r="T11" s="347">
        <f t="shared" si="4"/>
        <v>0.45541241155887696</v>
      </c>
      <c r="U11" s="347">
        <f t="shared" si="4"/>
        <v>0.48920645166847404</v>
      </c>
      <c r="V11" s="347">
        <f t="shared" si="4"/>
        <v>0.52550819055382436</v>
      </c>
      <c r="W11" s="347">
        <f t="shared" si="4"/>
        <v>0.56450371289523027</v>
      </c>
      <c r="X11" s="347">
        <f t="shared" si="5"/>
        <v>0.80742718953750447</v>
      </c>
      <c r="Y11" s="347">
        <f t="shared" si="6"/>
        <v>0.91824951250834452</v>
      </c>
      <c r="Z11" s="347">
        <f t="shared" si="7"/>
        <v>1.0442826029982819</v>
      </c>
      <c r="AA11" s="347">
        <f t="shared" si="8"/>
        <v>1.1536835819900648</v>
      </c>
      <c r="AB11" s="347">
        <f t="shared" si="9"/>
        <v>1.2745456100982429</v>
      </c>
      <c r="AC11" s="347">
        <f t="shared" si="10"/>
        <v>1.3800747491160241</v>
      </c>
      <c r="AD11" s="347">
        <f t="shared" si="11"/>
        <v>1.4943414327878377</v>
      </c>
      <c r="AE11" s="347">
        <f t="shared" si="12"/>
        <v>1.5816480034042462</v>
      </c>
      <c r="AF11" s="347">
        <f t="shared" si="13"/>
        <v>1.6740554412692976</v>
      </c>
      <c r="AG11" s="347">
        <f t="shared" si="14"/>
        <v>1.7517827617400079</v>
      </c>
      <c r="AH11" s="347">
        <f t="shared" si="15"/>
        <v>1.8331190047103074</v>
      </c>
      <c r="AI11" s="347">
        <f t="shared" si="16"/>
        <v>1.9128692247779722</v>
      </c>
      <c r="AJ11" s="347">
        <f t="shared" si="17"/>
        <v>1.9960889946045444</v>
      </c>
      <c r="AK11" s="347">
        <f t="shared" si="18"/>
        <v>2.0785025960653316</v>
      </c>
      <c r="AL11" s="347">
        <f t="shared" si="19"/>
        <v>2.1643188522795374</v>
      </c>
      <c r="AM11" s="347">
        <f t="shared" si="20"/>
        <v>2.2499193410618581</v>
      </c>
      <c r="AN11" s="347">
        <f t="shared" si="21"/>
        <v>2.3389053955486294</v>
      </c>
      <c r="AO11" s="347">
        <f t="shared" si="22"/>
        <v>2.4011882460841418</v>
      </c>
      <c r="AP11" s="347">
        <f t="shared" si="23"/>
        <v>2.4651296303415444</v>
      </c>
      <c r="AQ11" s="347">
        <f t="shared" si="24"/>
        <v>2.4986748241986385</v>
      </c>
      <c r="AR11" s="347">
        <f t="shared" si="25"/>
        <v>2.5326764971053777</v>
      </c>
      <c r="AS11" s="347">
        <f t="shared" si="26"/>
        <v>2.5618656728882074</v>
      </c>
      <c r="AT11" s="347">
        <f t="shared" si="27"/>
        <v>2.5913912548341833</v>
      </c>
      <c r="AU11" s="347">
        <f t="shared" si="28"/>
        <v>2.6268887684128224</v>
      </c>
      <c r="AV11" s="347">
        <f t="shared" si="29"/>
        <v>2.6628725356468732</v>
      </c>
      <c r="AW11" s="347">
        <f t="shared" si="30"/>
        <v>2.6909356845073549</v>
      </c>
      <c r="AX11" s="347">
        <f t="shared" si="31"/>
        <v>2.7192945817799079</v>
      </c>
      <c r="AY11" s="347">
        <f t="shared" si="32"/>
        <v>2.7423751061900807</v>
      </c>
      <c r="AZ11" s="347">
        <f t="shared" si="33"/>
        <v>2.7656515308938876</v>
      </c>
      <c r="BA11" s="347">
        <f t="shared" si="34"/>
        <v>2.785114781722307</v>
      </c>
      <c r="BB11" s="347">
        <f t="shared" si="35"/>
        <v>2.8047150050248715</v>
      </c>
      <c r="BC11" s="347">
        <f t="shared" si="36"/>
        <v>2.821348944072902</v>
      </c>
      <c r="BD11" s="347">
        <f t="shared" si="37"/>
        <v>2.8380815341167587</v>
      </c>
      <c r="BE11" s="347">
        <f t="shared" si="38"/>
        <v>2.8523680838267831</v>
      </c>
      <c r="BF11" s="347">
        <f t="shared" si="39"/>
        <v>2.8667265502524351</v>
      </c>
      <c r="BG11" s="347">
        <f t="shared" si="40"/>
        <v>2.8789840328208909</v>
      </c>
      <c r="BH11" s="347">
        <f t="shared" si="41"/>
        <v>2.8912939256476262</v>
      </c>
      <c r="BI11" s="347">
        <f t="shared" si="42"/>
        <v>2.9094175533137734</v>
      </c>
      <c r="BJ11" s="347">
        <f t="shared" si="43"/>
        <v>2.9276547861298043</v>
      </c>
      <c r="BK11" s="347">
        <f t="shared" si="44"/>
        <v>2.9536376769886883</v>
      </c>
      <c r="BL11" s="347">
        <f t="shared" si="45"/>
        <v>2.9798511656013043</v>
      </c>
      <c r="BR11" s="347" t="s">
        <v>188</v>
      </c>
      <c r="BS11" s="347">
        <f t="shared" si="46"/>
        <v>0.19137708401697298</v>
      </c>
      <c r="BT11" s="347">
        <f t="shared" si="47"/>
        <v>0.24403788868483117</v>
      </c>
      <c r="BU11" s="347">
        <f t="shared" si="47"/>
        <v>0.35389319854131812</v>
      </c>
      <c r="BV11" s="347">
        <f t="shared" si="47"/>
        <v>0.48200312688199887</v>
      </c>
      <c r="BW11" s="347">
        <f t="shared" si="47"/>
        <v>0.6260305422447725</v>
      </c>
      <c r="BX11" s="347">
        <f t="shared" si="47"/>
        <v>0.75868965138535904</v>
      </c>
      <c r="BY11" s="347">
        <f t="shared" si="47"/>
        <v>0.87768254899933362</v>
      </c>
      <c r="BZ11" s="347">
        <f t="shared" si="47"/>
        <v>1.0040365182506346</v>
      </c>
      <c r="CA11" s="347">
        <f t="shared" si="47"/>
        <v>1.1378816387861379</v>
      </c>
      <c r="CB11" s="347">
        <f t="shared" si="47"/>
        <v>1.2792329595342744</v>
      </c>
      <c r="CC11" s="347">
        <f t="shared" si="47"/>
        <v>1.3887465820645766</v>
      </c>
      <c r="CD11" s="347">
        <f t="shared" si="47"/>
        <v>1.4567924010075102</v>
      </c>
      <c r="CE11" s="347">
        <f t="shared" si="47"/>
        <v>1.5193518370551451</v>
      </c>
      <c r="CF11" s="347">
        <f t="shared" si="47"/>
        <v>1.5746848880942867</v>
      </c>
      <c r="CG11" s="347">
        <f t="shared" si="47"/>
        <v>1.6235722107456383</v>
      </c>
      <c r="CH11" s="347">
        <f t="shared" si="47"/>
        <v>1.6661095947861371</v>
      </c>
      <c r="CI11" s="347">
        <f t="shared" si="47"/>
        <v>1.702471281985485</v>
      </c>
      <c r="CJ11" s="347">
        <f t="shared" si="47"/>
        <v>1.7328965729657095</v>
      </c>
      <c r="CK11" s="347">
        <f t="shared" si="47"/>
        <v>1.7576747491247788</v>
      </c>
      <c r="CL11" s="347">
        <f t="shared" si="47"/>
        <v>1.7771311948285231</v>
      </c>
      <c r="CM11" s="347">
        <f t="shared" si="47"/>
        <v>1.8020764172973358</v>
      </c>
      <c r="CN11" s="347">
        <f t="shared" si="47"/>
        <v>1.8353749510294401</v>
      </c>
      <c r="CO11" s="347">
        <f t="shared" si="47"/>
        <v>1.8812734678357699</v>
      </c>
      <c r="CP11" s="347">
        <f t="shared" si="47"/>
        <v>1.9286250417622002</v>
      </c>
      <c r="CQ11" s="347">
        <f t="shared" si="47"/>
        <v>1.9756446984818841</v>
      </c>
      <c r="CR11" s="347">
        <f t="shared" si="47"/>
        <v>2.0214555428337571</v>
      </c>
      <c r="CS11" s="347">
        <f t="shared" si="47"/>
        <v>2.0657017182389774</v>
      </c>
      <c r="CT11" s="347">
        <f t="shared" si="47"/>
        <v>2.1087156458276399</v>
      </c>
      <c r="CU11" s="347">
        <f t="shared" si="47"/>
        <v>2.1518230851481421</v>
      </c>
      <c r="CV11" s="347">
        <f t="shared" si="47"/>
        <v>2.1950009495995819</v>
      </c>
      <c r="CW11" s="347">
        <f t="shared" si="47"/>
        <v>2.2340649261280272</v>
      </c>
      <c r="CX11" s="347">
        <f t="shared" si="47"/>
        <v>2.2677562734660524</v>
      </c>
      <c r="CY11" s="347">
        <f t="shared" si="47"/>
        <v>2.2993344091228511</v>
      </c>
      <c r="CZ11" s="347">
        <f t="shared" si="47"/>
        <v>2.3292307216411032</v>
      </c>
      <c r="DA11" s="347">
        <f t="shared" si="47"/>
        <v>2.3576529635913683</v>
      </c>
      <c r="DB11" s="347">
        <f t="shared" si="47"/>
        <v>2.3847251209408675</v>
      </c>
      <c r="DC11" s="347">
        <f t="shared" si="47"/>
        <v>2.4105381368168066</v>
      </c>
      <c r="DD11" s="347">
        <f t="shared" si="47"/>
        <v>2.4351716916654267</v>
      </c>
      <c r="DE11" s="347">
        <f t="shared" si="47"/>
        <v>2.4587024137596525</v>
      </c>
      <c r="DF11" s="347">
        <f t="shared" si="47"/>
        <v>2.4812060252419195</v>
      </c>
      <c r="DG11" s="347">
        <f t="shared" si="47"/>
        <v>2.5027570681195352</v>
      </c>
      <c r="DH11" s="347">
        <f t="shared" si="47"/>
        <v>2.5234278954271518</v>
      </c>
      <c r="DI11" s="347">
        <f t="shared" si="47"/>
        <v>2.543287643934097</v>
      </c>
      <c r="DJ11" s="347">
        <f t="shared" si="47"/>
        <v>2.5624014442242911</v>
      </c>
      <c r="DK11" s="347">
        <f t="shared" si="47"/>
        <v>2.5808299183006707</v>
      </c>
      <c r="DL11" s="347">
        <f t="shared" si="47"/>
        <v>2.5986289329658496</v>
      </c>
      <c r="DM11" s="347">
        <f t="shared" si="47"/>
        <v>2.6158495526400323</v>
      </c>
      <c r="DN11" s="347">
        <f t="shared" si="47"/>
        <v>2.6325381351847024</v>
      </c>
      <c r="DO11" s="347">
        <f t="shared" si="47"/>
        <v>2.6487365231063755</v>
      </c>
      <c r="DP11" s="347">
        <f t="shared" si="47"/>
        <v>2.6644822932253742</v>
      </c>
      <c r="DQ11" s="347">
        <f t="shared" si="47"/>
        <v>2.6798090376901245</v>
      </c>
      <c r="DR11" s="347">
        <f t="shared" si="47"/>
        <v>2.6947466572105045</v>
      </c>
      <c r="DS11" s="347">
        <f t="shared" si="47"/>
        <v>2.7093216535212306</v>
      </c>
      <c r="DT11" s="347">
        <f t="shared" si="47"/>
        <v>2.723557412621052</v>
      </c>
      <c r="DU11" s="347">
        <f t="shared" ref="BT11:DZ14" si="48">+DU30*DU43</f>
        <v>2.7374744735945495</v>
      </c>
      <c r="DV11" s="347">
        <f t="shared" si="48"/>
        <v>2.751090780116666</v>
      </c>
      <c r="DW11" s="347">
        <f t="shared" si="48"/>
        <v>2.7644219133194938</v>
      </c>
      <c r="DX11" s="347">
        <f t="shared" si="48"/>
        <v>2.7774813057636489</v>
      </c>
      <c r="DY11" s="347">
        <f t="shared" si="48"/>
        <v>2.7902804369515457</v>
      </c>
      <c r="DZ11" s="347">
        <f t="shared" si="48"/>
        <v>2.8028290112560246</v>
      </c>
    </row>
    <row r="12" spans="1:131" s="347" customFormat="1">
      <c r="A12" s="347" t="s">
        <v>188</v>
      </c>
      <c r="B12" s="347" t="s">
        <v>521</v>
      </c>
      <c r="C12" s="347">
        <v>0.19854606555260701</v>
      </c>
      <c r="D12" s="347">
        <v>0.20450955907095</v>
      </c>
      <c r="E12" s="347">
        <v>0.20814639799728399</v>
      </c>
      <c r="F12" s="347">
        <v>0.21226850879879899</v>
      </c>
      <c r="G12" s="347">
        <v>0.222280267366816</v>
      </c>
      <c r="H12" s="347">
        <v>0.22588339368228699</v>
      </c>
      <c r="I12" s="347">
        <v>0.230724922171512</v>
      </c>
      <c r="J12" s="347">
        <v>0.23774203980356801</v>
      </c>
      <c r="K12" s="347">
        <v>0.23471544367577801</v>
      </c>
      <c r="L12" s="347">
        <v>0.23909988973757201</v>
      </c>
      <c r="M12" s="347">
        <v>0.24329177179405201</v>
      </c>
      <c r="N12" s="347">
        <v>251.60478982722699</v>
      </c>
      <c r="O12" s="347">
        <v>252.02775191906201</v>
      </c>
      <c r="P12" s="347">
        <v>265.83088033354397</v>
      </c>
      <c r="Q12" s="347">
        <v>279.49585723691303</v>
      </c>
      <c r="R12" s="347">
        <f>+Data!F97/1000</f>
        <v>0.19137708401697298</v>
      </c>
      <c r="S12" s="347">
        <v>0.296175535232924</v>
      </c>
      <c r="T12" s="347">
        <f t="shared" si="4"/>
        <v>0.28987157815768499</v>
      </c>
      <c r="U12" s="347">
        <f t="shared" si="4"/>
        <v>0.28370179784615202</v>
      </c>
      <c r="V12" s="347">
        <f t="shared" si="4"/>
        <v>0.27766333840896801</v>
      </c>
      <c r="W12" s="347">
        <f t="shared" si="4"/>
        <v>0.27175340474303866</v>
      </c>
      <c r="X12" s="347">
        <f t="shared" si="5"/>
        <v>0.24403788868483117</v>
      </c>
      <c r="Y12" s="347">
        <f t="shared" si="6"/>
        <v>0.29387641789014823</v>
      </c>
      <c r="Z12" s="347">
        <f t="shared" si="7"/>
        <v>0.35389319854131812</v>
      </c>
      <c r="AA12" s="347">
        <f t="shared" si="8"/>
        <v>0.41301044572648205</v>
      </c>
      <c r="AB12" s="347">
        <f t="shared" si="9"/>
        <v>0.48200312688199887</v>
      </c>
      <c r="AC12" s="347">
        <f t="shared" si="10"/>
        <v>0.54931655617286257</v>
      </c>
      <c r="AD12" s="347">
        <f t="shared" si="11"/>
        <v>0.6260305422447725</v>
      </c>
      <c r="AE12" s="347">
        <f t="shared" si="12"/>
        <v>0.68917551744985384</v>
      </c>
      <c r="AF12" s="347">
        <f t="shared" si="13"/>
        <v>0.75868965138535904</v>
      </c>
      <c r="AG12" s="347">
        <f t="shared" si="14"/>
        <v>0.81602001637663135</v>
      </c>
      <c r="AH12" s="347">
        <f t="shared" si="15"/>
        <v>0.87768254899933362</v>
      </c>
      <c r="AI12" s="347">
        <f t="shared" si="16"/>
        <v>0.93873602819250146</v>
      </c>
      <c r="AJ12" s="347">
        <f t="shared" si="17"/>
        <v>1.0040365182506346</v>
      </c>
      <c r="AK12" s="347">
        <f t="shared" si="18"/>
        <v>1.0688660902040816</v>
      </c>
      <c r="AL12" s="347">
        <f t="shared" si="19"/>
        <v>1.1378816387861379</v>
      </c>
      <c r="AM12" s="347">
        <f t="shared" si="20"/>
        <v>1.2064889955503537</v>
      </c>
      <c r="AN12" s="347">
        <f t="shared" si="21"/>
        <v>1.2792329595342744</v>
      </c>
      <c r="AO12" s="347">
        <f t="shared" si="22"/>
        <v>1.3328654846673675</v>
      </c>
      <c r="AP12" s="347">
        <f t="shared" si="23"/>
        <v>1.3887465820645766</v>
      </c>
      <c r="AQ12" s="347">
        <f t="shared" si="24"/>
        <v>1.4223626357848507</v>
      </c>
      <c r="AR12" s="347">
        <f t="shared" si="25"/>
        <v>1.4567924010075102</v>
      </c>
      <c r="AS12" s="347">
        <f t="shared" si="26"/>
        <v>1.4877433282252475</v>
      </c>
      <c r="AT12" s="347">
        <f t="shared" si="27"/>
        <v>1.5193518370551451</v>
      </c>
      <c r="AU12" s="347">
        <f t="shared" si="28"/>
        <v>1.546770951857136</v>
      </c>
      <c r="AV12" s="347">
        <f t="shared" si="29"/>
        <v>1.5746848880942867</v>
      </c>
      <c r="AW12" s="347">
        <f t="shared" si="30"/>
        <v>1.5989417203234737</v>
      </c>
      <c r="AX12" s="347">
        <f t="shared" si="31"/>
        <v>1.6235722107456383</v>
      </c>
      <c r="AY12" s="347">
        <f t="shared" si="32"/>
        <v>1.6447033891104645</v>
      </c>
      <c r="AZ12" s="347">
        <f t="shared" si="33"/>
        <v>1.6661095947861371</v>
      </c>
      <c r="BA12" s="347">
        <f t="shared" si="34"/>
        <v>1.6841923102080332</v>
      </c>
      <c r="BB12" s="347">
        <f t="shared" si="35"/>
        <v>1.702471281985485</v>
      </c>
      <c r="BC12" s="347">
        <f t="shared" si="36"/>
        <v>1.7176165608555318</v>
      </c>
      <c r="BD12" s="347">
        <f t="shared" si="37"/>
        <v>1.7328965729657095</v>
      </c>
      <c r="BE12" s="347">
        <f t="shared" si="38"/>
        <v>1.7452416878893</v>
      </c>
      <c r="BF12" s="347">
        <f t="shared" si="39"/>
        <v>1.7576747491247788</v>
      </c>
      <c r="BG12" s="347">
        <f t="shared" si="40"/>
        <v>1.7673761985021872</v>
      </c>
      <c r="BH12" s="347">
        <f t="shared" si="41"/>
        <v>1.7771311948285231</v>
      </c>
      <c r="BI12" s="347">
        <f t="shared" si="42"/>
        <v>1.7895603417163441</v>
      </c>
      <c r="BJ12" s="347">
        <f t="shared" si="43"/>
        <v>1.8020764172973358</v>
      </c>
      <c r="BK12" s="347">
        <f t="shared" si="44"/>
        <v>1.818649475888195</v>
      </c>
      <c r="BL12" s="347">
        <f t="shared" si="45"/>
        <v>1.8353749510294401</v>
      </c>
      <c r="BR12" s="347" t="s">
        <v>189</v>
      </c>
      <c r="BS12" s="347">
        <f t="shared" si="46"/>
        <v>0.41227239850714803</v>
      </c>
      <c r="BT12" s="347">
        <f t="shared" si="48"/>
        <v>0.53297093331331458</v>
      </c>
      <c r="BU12" s="347">
        <f t="shared" si="48"/>
        <v>0.67605785971701782</v>
      </c>
      <c r="BV12" s="347">
        <f t="shared" si="48"/>
        <v>0.81226941073698955</v>
      </c>
      <c r="BW12" s="347">
        <f t="shared" si="48"/>
        <v>0.93440280174123191</v>
      </c>
      <c r="BX12" s="347">
        <f t="shared" si="48"/>
        <v>1.034944516833548</v>
      </c>
      <c r="BY12" s="347">
        <f t="shared" si="48"/>
        <v>1.1250175431401206</v>
      </c>
      <c r="BZ12" s="347">
        <f t="shared" si="48"/>
        <v>1.211804555343867</v>
      </c>
      <c r="CA12" s="347">
        <f t="shared" si="48"/>
        <v>1.2955955616409391</v>
      </c>
      <c r="CB12" s="347">
        <f t="shared" si="48"/>
        <v>1.3766493519866656</v>
      </c>
      <c r="CC12" s="347">
        <f t="shared" si="48"/>
        <v>1.4569213461207513</v>
      </c>
      <c r="CD12" s="347">
        <f t="shared" si="48"/>
        <v>1.5353451290035336</v>
      </c>
      <c r="CE12" s="347">
        <f t="shared" si="48"/>
        <v>1.6082507491690585</v>
      </c>
      <c r="CF12" s="347">
        <f t="shared" si="48"/>
        <v>1.6873843662768315</v>
      </c>
      <c r="CG12" s="347">
        <f t="shared" si="48"/>
        <v>1.7570151303216131</v>
      </c>
      <c r="CH12" s="347">
        <f t="shared" si="48"/>
        <v>1.8196319918225921</v>
      </c>
      <c r="CI12" s="347">
        <f t="shared" si="48"/>
        <v>1.8766283257244158</v>
      </c>
      <c r="CJ12" s="347">
        <f t="shared" si="48"/>
        <v>1.9288236838982655</v>
      </c>
      <c r="CK12" s="347">
        <f t="shared" si="48"/>
        <v>1.9767388595471715</v>
      </c>
      <c r="CL12" s="347">
        <f t="shared" si="48"/>
        <v>2.0207405325497088</v>
      </c>
      <c r="CM12" s="347">
        <f t="shared" si="48"/>
        <v>2.0707433470425265</v>
      </c>
      <c r="CN12" s="347">
        <f t="shared" si="48"/>
        <v>2.129650679309754</v>
      </c>
      <c r="CO12" s="347">
        <f t="shared" si="48"/>
        <v>2.1894571906702134</v>
      </c>
      <c r="CP12" s="347">
        <f t="shared" si="48"/>
        <v>2.2490177979706947</v>
      </c>
      <c r="CQ12" s="347">
        <f t="shared" si="48"/>
        <v>2.3077628955470351</v>
      </c>
      <c r="CR12" s="347">
        <f t="shared" si="48"/>
        <v>2.3654417572552777</v>
      </c>
      <c r="CS12" s="347">
        <f t="shared" si="48"/>
        <v>2.4220089566087544</v>
      </c>
      <c r="CT12" s="347">
        <f t="shared" si="48"/>
        <v>2.4775440110023697</v>
      </c>
      <c r="CU12" s="347">
        <f t="shared" si="48"/>
        <v>2.533420454288585</v>
      </c>
      <c r="CV12" s="347">
        <f t="shared" si="48"/>
        <v>2.5894627717624941</v>
      </c>
      <c r="CW12" s="347">
        <f t="shared" si="48"/>
        <v>2.6399547858855636</v>
      </c>
      <c r="CX12" s="347">
        <f t="shared" si="48"/>
        <v>2.6832873759454809</v>
      </c>
      <c r="CY12" s="347">
        <f t="shared" si="48"/>
        <v>2.7241040128030232</v>
      </c>
      <c r="CZ12" s="347">
        <f t="shared" si="48"/>
        <v>2.7630919105263518</v>
      </c>
      <c r="DA12" s="347">
        <f t="shared" si="48"/>
        <v>2.8006333038610598</v>
      </c>
      <c r="DB12" s="347">
        <f t="shared" si="48"/>
        <v>2.8369577204277747</v>
      </c>
      <c r="DC12" s="347">
        <f t="shared" si="48"/>
        <v>2.8722185082058855</v>
      </c>
      <c r="DD12" s="347">
        <f t="shared" si="48"/>
        <v>2.9065310262067938</v>
      </c>
      <c r="DE12" s="347">
        <f t="shared" si="48"/>
        <v>2.9399911509301502</v>
      </c>
      <c r="DF12" s="347">
        <f t="shared" si="48"/>
        <v>2.9726838893404586</v>
      </c>
      <c r="DG12" s="347">
        <f t="shared" si="48"/>
        <v>3.0046871678467832</v>
      </c>
      <c r="DH12" s="347">
        <f t="shared" si="48"/>
        <v>3.0360733733019791</v>
      </c>
      <c r="DI12" s="347">
        <f t="shared" si="48"/>
        <v>3.0669099209845134</v>
      </c>
      <c r="DJ12" s="347">
        <f t="shared" si="48"/>
        <v>3.0972594564752285</v>
      </c>
      <c r="DK12" s="347">
        <f t="shared" si="48"/>
        <v>3.1271799627505041</v>
      </c>
      <c r="DL12" s="347">
        <f t="shared" si="48"/>
        <v>3.1567248804496457</v>
      </c>
      <c r="DM12" s="347">
        <f t="shared" si="48"/>
        <v>3.1859432735245266</v>
      </c>
      <c r="DN12" s="347">
        <f t="shared" si="48"/>
        <v>3.2148800401905664</v>
      </c>
      <c r="DO12" s="347">
        <f t="shared" si="48"/>
        <v>3.2435761575796738</v>
      </c>
      <c r="DP12" s="347">
        <f t="shared" si="48"/>
        <v>3.2720689463217694</v>
      </c>
      <c r="DQ12" s="347">
        <f t="shared" si="48"/>
        <v>3.300392342863478</v>
      </c>
      <c r="DR12" s="347">
        <f t="shared" si="48"/>
        <v>3.3285771700560725</v>
      </c>
      <c r="DS12" s="347">
        <f t="shared" si="48"/>
        <v>3.3566513992745279</v>
      </c>
      <c r="DT12" s="347">
        <f t="shared" si="48"/>
        <v>3.3846403996440793</v>
      </c>
      <c r="DU12" s="347">
        <f t="shared" si="48"/>
        <v>3.4125671717528747</v>
      </c>
      <c r="DV12" s="347">
        <f t="shared" si="48"/>
        <v>3.4404525645572255</v>
      </c>
      <c r="DW12" s="347">
        <f t="shared" si="48"/>
        <v>3.4683154751228344</v>
      </c>
      <c r="DX12" s="347">
        <f t="shared" si="48"/>
        <v>3.4961730314783828</v>
      </c>
      <c r="DY12" s="347">
        <f t="shared" si="48"/>
        <v>3.5240407592654956</v>
      </c>
      <c r="DZ12" s="347">
        <f t="shared" si="48"/>
        <v>3.5519327331130626</v>
      </c>
    </row>
    <row r="13" spans="1:131" s="347" customFormat="1">
      <c r="A13" s="347" t="s">
        <v>189</v>
      </c>
      <c r="B13" s="347" t="s">
        <v>521</v>
      </c>
      <c r="C13" s="347">
        <v>0.27824258824810599</v>
      </c>
      <c r="D13" s="347">
        <v>0.28635760622208001</v>
      </c>
      <c r="E13" s="347">
        <v>0.28869315761083703</v>
      </c>
      <c r="F13" s="347">
        <v>0.300638259358736</v>
      </c>
      <c r="G13" s="347">
        <v>0.31365955754470698</v>
      </c>
      <c r="H13" s="347">
        <v>0.32197631444055302</v>
      </c>
      <c r="I13" s="347">
        <v>0.337524030411467</v>
      </c>
      <c r="J13" s="347">
        <v>0.35467966373889898</v>
      </c>
      <c r="K13" s="347">
        <v>0.367540439473653</v>
      </c>
      <c r="L13" s="347">
        <v>0.36771921118249701</v>
      </c>
      <c r="M13" s="347">
        <v>0.375503055522943</v>
      </c>
      <c r="N13" s="347">
        <v>380.85493110500602</v>
      </c>
      <c r="O13" s="347">
        <v>378.92024983995901</v>
      </c>
      <c r="P13" s="347">
        <v>385.19699425277599</v>
      </c>
      <c r="Q13" s="347">
        <v>395.76855081503101</v>
      </c>
      <c r="R13" s="347">
        <f>+Data!F98/1000</f>
        <v>0.41227239850714803</v>
      </c>
      <c r="S13" s="347">
        <v>1.2005104742671699</v>
      </c>
      <c r="T13" s="347">
        <f t="shared" si="4"/>
        <v>1.0969358725258589</v>
      </c>
      <c r="U13" s="347">
        <f t="shared" si="4"/>
        <v>1.0022972179135554</v>
      </c>
      <c r="V13" s="347">
        <f t="shared" si="4"/>
        <v>0.91582355741909693</v>
      </c>
      <c r="W13" s="347">
        <f t="shared" si="4"/>
        <v>0.83681045236235274</v>
      </c>
      <c r="X13" s="347">
        <f t="shared" si="5"/>
        <v>0.53297093331331458</v>
      </c>
      <c r="Y13" s="347">
        <f t="shared" si="6"/>
        <v>0.60026593145636786</v>
      </c>
      <c r="Z13" s="347">
        <f t="shared" si="7"/>
        <v>0.67605785971701782</v>
      </c>
      <c r="AA13" s="347">
        <f t="shared" si="8"/>
        <v>0.74104056524353135</v>
      </c>
      <c r="AB13" s="347">
        <f t="shared" si="9"/>
        <v>0.81226941073698955</v>
      </c>
      <c r="AC13" s="347">
        <f t="shared" si="10"/>
        <v>0.87119849240075165</v>
      </c>
      <c r="AD13" s="347">
        <f t="shared" si="11"/>
        <v>0.93440280174123191</v>
      </c>
      <c r="AE13" s="347">
        <f t="shared" si="12"/>
        <v>0.9833895749782956</v>
      </c>
      <c r="AF13" s="347">
        <f t="shared" si="13"/>
        <v>1.034944516833548</v>
      </c>
      <c r="AG13" s="347">
        <f t="shared" si="14"/>
        <v>1.0790415828940132</v>
      </c>
      <c r="AH13" s="347">
        <f t="shared" si="15"/>
        <v>1.1250175431401206</v>
      </c>
      <c r="AI13" s="347">
        <f t="shared" si="16"/>
        <v>1.1676049775583195</v>
      </c>
      <c r="AJ13" s="347">
        <f t="shared" si="17"/>
        <v>1.211804555343867</v>
      </c>
      <c r="AK13" s="347">
        <f t="shared" si="18"/>
        <v>1.2529998417716524</v>
      </c>
      <c r="AL13" s="347">
        <f t="shared" si="19"/>
        <v>1.2955955616409391</v>
      </c>
      <c r="AM13" s="347">
        <f t="shared" si="20"/>
        <v>1.3355076901200527</v>
      </c>
      <c r="AN13" s="347">
        <f t="shared" si="21"/>
        <v>1.3766493519866656</v>
      </c>
      <c r="AO13" s="347">
        <f t="shared" si="22"/>
        <v>1.4162167302474127</v>
      </c>
      <c r="AP13" s="347">
        <f t="shared" si="23"/>
        <v>1.4569213461207513</v>
      </c>
      <c r="AQ13" s="347">
        <f t="shared" si="24"/>
        <v>1.4956193005266303</v>
      </c>
      <c r="AR13" s="347">
        <f t="shared" si="25"/>
        <v>1.5353451290035336</v>
      </c>
      <c r="AS13" s="347">
        <f t="shared" si="26"/>
        <v>1.5713751792468271</v>
      </c>
      <c r="AT13" s="347">
        <f t="shared" si="27"/>
        <v>1.6082507491690585</v>
      </c>
      <c r="AU13" s="347">
        <f t="shared" si="28"/>
        <v>1.6473424571718145</v>
      </c>
      <c r="AV13" s="347">
        <f t="shared" si="29"/>
        <v>1.6873843662768315</v>
      </c>
      <c r="AW13" s="347">
        <f t="shared" si="30"/>
        <v>1.7218478046031069</v>
      </c>
      <c r="AX13" s="347">
        <f t="shared" si="31"/>
        <v>1.7570151303216131</v>
      </c>
      <c r="AY13" s="347">
        <f t="shared" si="32"/>
        <v>1.7880494795305717</v>
      </c>
      <c r="AZ13" s="347">
        <f t="shared" si="33"/>
        <v>1.8196319918225921</v>
      </c>
      <c r="BA13" s="347">
        <f t="shared" si="34"/>
        <v>1.8479104248444012</v>
      </c>
      <c r="BB13" s="347">
        <f t="shared" si="35"/>
        <v>1.8766283257244158</v>
      </c>
      <c r="BC13" s="347">
        <f t="shared" si="36"/>
        <v>1.9025470192695901</v>
      </c>
      <c r="BD13" s="347">
        <f t="shared" si="37"/>
        <v>1.9288236838982655</v>
      </c>
      <c r="BE13" s="347">
        <f t="shared" si="38"/>
        <v>1.9526343050291397</v>
      </c>
      <c r="BF13" s="347">
        <f t="shared" si="39"/>
        <v>1.9767388595471715</v>
      </c>
      <c r="BG13" s="347">
        <f t="shared" si="40"/>
        <v>1.9986186068765235</v>
      </c>
      <c r="BH13" s="347">
        <f t="shared" si="41"/>
        <v>2.0207405325497088</v>
      </c>
      <c r="BI13" s="347">
        <f t="shared" si="42"/>
        <v>2.0455891605785559</v>
      </c>
      <c r="BJ13" s="347">
        <f t="shared" si="43"/>
        <v>2.0707433470425265</v>
      </c>
      <c r="BK13" s="347">
        <f t="shared" si="44"/>
        <v>2.0999904703843946</v>
      </c>
      <c r="BL13" s="347">
        <f t="shared" si="45"/>
        <v>2.129650679309754</v>
      </c>
      <c r="BR13" s="347" t="s">
        <v>190</v>
      </c>
      <c r="BS13" s="347">
        <f t="shared" si="46"/>
        <v>0.54177826149727903</v>
      </c>
      <c r="BT13" s="347">
        <f t="shared" si="48"/>
        <v>0.56968410834355443</v>
      </c>
      <c r="BU13" s="347">
        <f t="shared" si="48"/>
        <v>0.6201888021817421</v>
      </c>
      <c r="BV13" s="347">
        <f t="shared" si="48"/>
        <v>0.65030376777341603</v>
      </c>
      <c r="BW13" s="347">
        <f t="shared" si="48"/>
        <v>0.66267477073729819</v>
      </c>
      <c r="BX13" s="347">
        <f t="shared" si="48"/>
        <v>0.65991330028465722</v>
      </c>
      <c r="BY13" s="347">
        <f t="shared" si="48"/>
        <v>0.64909066969543305</v>
      </c>
      <c r="BZ13" s="347">
        <f t="shared" si="48"/>
        <v>0.63786769129927934</v>
      </c>
      <c r="CA13" s="347">
        <f t="shared" si="48"/>
        <v>0.62678969818869301</v>
      </c>
      <c r="CB13" s="347">
        <f t="shared" si="48"/>
        <v>0.61606291958563475</v>
      </c>
      <c r="CC13" s="347">
        <f t="shared" si="48"/>
        <v>0.61546075097428687</v>
      </c>
      <c r="CD13" s="347">
        <f t="shared" si="48"/>
        <v>0.6244248048387302</v>
      </c>
      <c r="CE13" s="347">
        <f t="shared" si="48"/>
        <v>0.63307888707162707</v>
      </c>
      <c r="CF13" s="347">
        <f t="shared" si="48"/>
        <v>0.64488907292344644</v>
      </c>
      <c r="CG13" s="347">
        <f t="shared" si="48"/>
        <v>0.6543184268057477</v>
      </c>
      <c r="CH13" s="347">
        <f t="shared" si="48"/>
        <v>0.66254051259426106</v>
      </c>
      <c r="CI13" s="347">
        <f t="shared" si="48"/>
        <v>0.67016490057363287</v>
      </c>
      <c r="CJ13" s="347">
        <f t="shared" si="48"/>
        <v>0.67750335248621807</v>
      </c>
      <c r="CK13" s="347">
        <f t="shared" si="48"/>
        <v>0.68471336842491626</v>
      </c>
      <c r="CL13" s="347">
        <f t="shared" si="48"/>
        <v>0.69187251710599762</v>
      </c>
      <c r="CM13" s="347">
        <f t="shared" si="48"/>
        <v>0.69921541712714641</v>
      </c>
      <c r="CN13" s="347">
        <f t="shared" si="48"/>
        <v>0.70680359304250484</v>
      </c>
      <c r="CO13" s="347">
        <f t="shared" si="48"/>
        <v>0.71446696116835429</v>
      </c>
      <c r="CP13" s="347">
        <f t="shared" si="48"/>
        <v>0.72217607273994033</v>
      </c>
      <c r="CQ13" s="347">
        <f t="shared" si="48"/>
        <v>0.72991381691561086</v>
      </c>
      <c r="CR13" s="347">
        <f t="shared" si="48"/>
        <v>0.73767151725792124</v>
      </c>
      <c r="CS13" s="347">
        <f t="shared" si="48"/>
        <v>0.745457200214935</v>
      </c>
      <c r="CT13" s="347">
        <f t="shared" si="48"/>
        <v>0.75332028991627797</v>
      </c>
      <c r="CU13" s="347">
        <f t="shared" si="48"/>
        <v>0.76170017983897598</v>
      </c>
      <c r="CV13" s="347">
        <f t="shared" si="48"/>
        <v>0.77052960137620441</v>
      </c>
      <c r="CW13" s="347">
        <f t="shared" si="48"/>
        <v>0.77807622195066883</v>
      </c>
      <c r="CX13" s="347">
        <f t="shared" si="48"/>
        <v>0.78387641689080467</v>
      </c>
      <c r="CY13" s="347">
        <f t="shared" si="48"/>
        <v>0.78931162744715577</v>
      </c>
      <c r="CZ13" s="347">
        <f t="shared" si="48"/>
        <v>0.79456320358740939</v>
      </c>
      <c r="DA13" s="347">
        <f t="shared" si="48"/>
        <v>0.79970980893065702</v>
      </c>
      <c r="DB13" s="347">
        <f t="shared" si="48"/>
        <v>0.80478643695866037</v>
      </c>
      <c r="DC13" s="347">
        <f t="shared" si="48"/>
        <v>0.80980810003111603</v>
      </c>
      <c r="DD13" s="347">
        <f t="shared" si="48"/>
        <v>0.81478120496327111</v>
      </c>
      <c r="DE13" s="347">
        <f t="shared" si="48"/>
        <v>0.819708825288197</v>
      </c>
      <c r="DF13" s="347">
        <f t="shared" si="48"/>
        <v>0.82459299011809251</v>
      </c>
      <c r="DG13" s="347">
        <f t="shared" si="48"/>
        <v>0.8294355660206939</v>
      </c>
      <c r="DH13" s="347">
        <f t="shared" si="48"/>
        <v>0.83423851179889541</v>
      </c>
      <c r="DI13" s="347">
        <f t="shared" si="48"/>
        <v>0.83900388033142981</v>
      </c>
      <c r="DJ13" s="347">
        <f t="shared" si="48"/>
        <v>0.84373373882433755</v>
      </c>
      <c r="DK13" s="347">
        <f t="shared" si="48"/>
        <v>0.84843008005022269</v>
      </c>
      <c r="DL13" s="347">
        <f t="shared" si="48"/>
        <v>0.8530947508399146</v>
      </c>
      <c r="DM13" s="347">
        <f t="shared" si="48"/>
        <v>0.85772940365214756</v>
      </c>
      <c r="DN13" s="347">
        <f t="shared" si="48"/>
        <v>0.86233546897549329</v>
      </c>
      <c r="DO13" s="347">
        <f t="shared" si="48"/>
        <v>0.86691414388291699</v>
      </c>
      <c r="DP13" s="347">
        <f t="shared" si="48"/>
        <v>0.87146639199497378</v>
      </c>
      <c r="DQ13" s="347">
        <f t="shared" si="48"/>
        <v>0.87599295088659535</v>
      </c>
      <c r="DR13" s="347">
        <f t="shared" si="48"/>
        <v>0.88049434392236059</v>
      </c>
      <c r="DS13" s="347">
        <f t="shared" si="48"/>
        <v>0.88497089436309684</v>
      </c>
      <c r="DT13" s="347">
        <f t="shared" si="48"/>
        <v>0.88942274027371582</v>
      </c>
      <c r="DU13" s="347">
        <f t="shared" si="48"/>
        <v>0.89384984927744815</v>
      </c>
      <c r="DV13" s="347">
        <f t="shared" si="48"/>
        <v>0.89825203257206632</v>
      </c>
      <c r="DW13" s="347">
        <f t="shared" si="48"/>
        <v>0.9026289578807728</v>
      </c>
      <c r="DX13" s="347">
        <f t="shared" si="48"/>
        <v>0.90698016118434599</v>
      </c>
      <c r="DY13" s="347">
        <f t="shared" si="48"/>
        <v>0.91130505719426536</v>
      </c>
      <c r="DZ13" s="347">
        <f t="shared" si="48"/>
        <v>0.91560294859811819</v>
      </c>
    </row>
    <row r="14" spans="1:131" s="347" customFormat="1">
      <c r="A14" s="347" t="s">
        <v>190</v>
      </c>
      <c r="B14" s="347" t="s">
        <v>521</v>
      </c>
      <c r="C14" s="347">
        <v>0.33677457608352701</v>
      </c>
      <c r="D14" s="347">
        <v>0.34238598552536098</v>
      </c>
      <c r="E14" s="347">
        <v>0.36256086066947102</v>
      </c>
      <c r="F14" s="347">
        <v>0.38394933507136902</v>
      </c>
      <c r="G14" s="347">
        <v>0.39767069074511902</v>
      </c>
      <c r="H14" s="347">
        <v>0.417619501959752</v>
      </c>
      <c r="I14" s="347">
        <v>0.43891958309543699</v>
      </c>
      <c r="J14" s="347">
        <v>0.46641929095342699</v>
      </c>
      <c r="K14" s="347">
        <v>0.45946358357574801</v>
      </c>
      <c r="L14" s="347">
        <v>0.48737325766775202</v>
      </c>
      <c r="M14" s="347">
        <v>0.49725585127149002</v>
      </c>
      <c r="N14" s="347">
        <v>502.10271959585401</v>
      </c>
      <c r="O14" s="347">
        <v>522.20782652308503</v>
      </c>
      <c r="P14" s="347">
        <v>538.80827885601605</v>
      </c>
      <c r="Q14" s="347">
        <v>552.33803045335401</v>
      </c>
      <c r="R14" s="347">
        <f>+Data!F99/1000</f>
        <v>0.54177826149727903</v>
      </c>
      <c r="S14" s="347">
        <v>0.59205349245179195</v>
      </c>
      <c r="T14" s="347">
        <f t="shared" si="4"/>
        <v>0.58952524744393342</v>
      </c>
      <c r="U14" s="347">
        <f t="shared" si="4"/>
        <v>0.5870077987963721</v>
      </c>
      <c r="V14" s="347">
        <f t="shared" si="4"/>
        <v>0.58450110040542935</v>
      </c>
      <c r="W14" s="347">
        <f t="shared" si="4"/>
        <v>0.5820051063643028</v>
      </c>
      <c r="X14" s="347">
        <f t="shared" si="5"/>
        <v>0.56968410834355443</v>
      </c>
      <c r="Y14" s="347">
        <f t="shared" si="6"/>
        <v>0.59440029001974992</v>
      </c>
      <c r="Z14" s="347">
        <f t="shared" si="7"/>
        <v>0.6201888021817421</v>
      </c>
      <c r="AA14" s="347">
        <f t="shared" si="8"/>
        <v>0.63506780330108747</v>
      </c>
      <c r="AB14" s="347">
        <f t="shared" si="9"/>
        <v>0.65030376777341603</v>
      </c>
      <c r="AC14" s="347">
        <f t="shared" si="10"/>
        <v>0.65646012843039425</v>
      </c>
      <c r="AD14" s="347">
        <f t="shared" si="11"/>
        <v>0.66267477073729819</v>
      </c>
      <c r="AE14" s="347">
        <f t="shared" si="12"/>
        <v>0.66129259407060437</v>
      </c>
      <c r="AF14" s="347">
        <f t="shared" si="13"/>
        <v>0.65991330028465722</v>
      </c>
      <c r="AG14" s="347">
        <f t="shared" si="14"/>
        <v>0.6544796146731322</v>
      </c>
      <c r="AH14" s="347">
        <f t="shared" si="15"/>
        <v>0.64909066969543305</v>
      </c>
      <c r="AI14" s="347">
        <f t="shared" si="16"/>
        <v>0.64345471240991703</v>
      </c>
      <c r="AJ14" s="347">
        <f t="shared" si="17"/>
        <v>0.63786769129927934</v>
      </c>
      <c r="AK14" s="347">
        <f t="shared" si="18"/>
        <v>0.63230443436195649</v>
      </c>
      <c r="AL14" s="347">
        <f t="shared" si="19"/>
        <v>0.62678969818869301</v>
      </c>
      <c r="AM14" s="347">
        <f t="shared" si="20"/>
        <v>0.6214031633588013</v>
      </c>
      <c r="AN14" s="347">
        <f t="shared" si="21"/>
        <v>0.61606291958563475</v>
      </c>
      <c r="AO14" s="347">
        <f t="shared" si="22"/>
        <v>0.61576176167052343</v>
      </c>
      <c r="AP14" s="347">
        <f t="shared" si="23"/>
        <v>0.61546075097428687</v>
      </c>
      <c r="AQ14" s="347">
        <f t="shared" si="24"/>
        <v>0.61992657574346444</v>
      </c>
      <c r="AR14" s="347">
        <f t="shared" si="25"/>
        <v>0.6244248048387302</v>
      </c>
      <c r="AS14" s="347">
        <f t="shared" si="26"/>
        <v>0.62873695653048833</v>
      </c>
      <c r="AT14" s="347">
        <f t="shared" si="27"/>
        <v>0.63307888707162707</v>
      </c>
      <c r="AU14" s="347">
        <f t="shared" si="28"/>
        <v>0.63895669381502596</v>
      </c>
      <c r="AV14" s="347">
        <f t="shared" si="29"/>
        <v>0.64488907292344644</v>
      </c>
      <c r="AW14" s="347">
        <f t="shared" si="30"/>
        <v>0.64958664061038585</v>
      </c>
      <c r="AX14" s="347">
        <f t="shared" si="31"/>
        <v>0.6543184268057477</v>
      </c>
      <c r="AY14" s="347">
        <f t="shared" si="32"/>
        <v>0.65841663549438856</v>
      </c>
      <c r="AZ14" s="347">
        <f t="shared" si="33"/>
        <v>0.66254051259426106</v>
      </c>
      <c r="BA14" s="347">
        <f t="shared" si="34"/>
        <v>0.66634180174197144</v>
      </c>
      <c r="BB14" s="347">
        <f t="shared" si="35"/>
        <v>0.67016490057363287</v>
      </c>
      <c r="BC14" s="347">
        <f t="shared" si="36"/>
        <v>0.67382413644602346</v>
      </c>
      <c r="BD14" s="347">
        <f t="shared" si="37"/>
        <v>0.67750335248621807</v>
      </c>
      <c r="BE14" s="347">
        <f t="shared" si="38"/>
        <v>0.68109881999605004</v>
      </c>
      <c r="BF14" s="347">
        <f t="shared" si="39"/>
        <v>0.68471336842491626</v>
      </c>
      <c r="BG14" s="347">
        <f t="shared" si="40"/>
        <v>0.68828363463638531</v>
      </c>
      <c r="BH14" s="347">
        <f t="shared" si="41"/>
        <v>0.69187251710599762</v>
      </c>
      <c r="BI14" s="347">
        <f t="shared" si="42"/>
        <v>0.69553427711873328</v>
      </c>
      <c r="BJ14" s="347">
        <f t="shared" si="43"/>
        <v>0.69921541712714641</v>
      </c>
      <c r="BK14" s="347">
        <f t="shared" si="44"/>
        <v>0.70299926681055713</v>
      </c>
      <c r="BL14" s="347">
        <f t="shared" si="45"/>
        <v>0.70680359304250484</v>
      </c>
      <c r="BR14" s="347" t="s">
        <v>256</v>
      </c>
      <c r="BS14" s="347">
        <f t="shared" si="46"/>
        <v>0.36395210273783307</v>
      </c>
      <c r="BT14" s="347">
        <f t="shared" si="48"/>
        <v>0.63080748393847563</v>
      </c>
      <c r="BU14" s="347">
        <f t="shared" si="48"/>
        <v>0.87865736123542482</v>
      </c>
      <c r="BV14" s="347">
        <f t="shared" si="48"/>
        <v>1.1513158345113574</v>
      </c>
      <c r="BW14" s="347">
        <f t="shared" si="48"/>
        <v>1.4382781501705355</v>
      </c>
      <c r="BX14" s="347">
        <f t="shared" si="48"/>
        <v>1.7044021041088486</v>
      </c>
      <c r="BY14" s="347">
        <f t="shared" si="48"/>
        <v>1.9543915150341094</v>
      </c>
      <c r="BZ14" s="347">
        <f t="shared" si="48"/>
        <v>2.2122581241175223</v>
      </c>
      <c r="CA14" s="347">
        <f t="shared" si="48"/>
        <v>2.4771235810407282</v>
      </c>
      <c r="CB14" s="347">
        <f t="shared" si="48"/>
        <v>2.7480430420037143</v>
      </c>
      <c r="CC14" s="347">
        <f t="shared" si="48"/>
        <v>2.9969273712478137</v>
      </c>
      <c r="CD14" s="347">
        <f t="shared" si="48"/>
        <v>3.2167352127227238</v>
      </c>
      <c r="CE14" s="347">
        <f t="shared" si="48"/>
        <v>3.4333666988146283</v>
      </c>
      <c r="CF14" s="347">
        <f t="shared" si="48"/>
        <v>3.6207705852182794</v>
      </c>
      <c r="CG14" s="347">
        <f t="shared" si="48"/>
        <v>3.8016897695837435</v>
      </c>
      <c r="CH14" s="347">
        <f t="shared" si="48"/>
        <v>3.973107566167756</v>
      </c>
      <c r="CI14" s="347">
        <f t="shared" si="48"/>
        <v>4.1332643304533034</v>
      </c>
      <c r="CJ14" s="347">
        <f t="shared" si="48"/>
        <v>4.2811754101312589</v>
      </c>
      <c r="CK14" s="347">
        <f t="shared" si="48"/>
        <v>4.4163432228611788</v>
      </c>
      <c r="CL14" s="347">
        <f t="shared" si="48"/>
        <v>4.5385866000632182</v>
      </c>
      <c r="CM14" s="347">
        <f t="shared" si="48"/>
        <v>4.6728570195977737</v>
      </c>
      <c r="CN14" s="347">
        <f t="shared" si="48"/>
        <v>4.826502489582567</v>
      </c>
      <c r="CO14" s="347">
        <f t="shared" si="48"/>
        <v>4.9784372635034986</v>
      </c>
      <c r="CP14" s="347">
        <f t="shared" si="48"/>
        <v>5.1252019748796744</v>
      </c>
      <c r="CQ14" s="347">
        <f t="shared" si="48"/>
        <v>5.2649029565635246</v>
      </c>
      <c r="CR14" s="347">
        <f t="shared" si="48"/>
        <v>5.3964920283904068</v>
      </c>
      <c r="CS14" s="347">
        <f t="shared" si="48"/>
        <v>5.5194902713348384</v>
      </c>
      <c r="CT14" s="347">
        <f t="shared" si="48"/>
        <v>5.6338132159801457</v>
      </c>
      <c r="CU14" s="347">
        <f t="shared" si="48"/>
        <v>5.7439351265724294</v>
      </c>
      <c r="CV14" s="347">
        <f t="shared" si="48"/>
        <v>5.8493267180695163</v>
      </c>
      <c r="CW14" s="347">
        <f t="shared" si="48"/>
        <v>5.9391996188871525</v>
      </c>
      <c r="CX14" s="347">
        <f t="shared" si="48"/>
        <v>6.0105915120143347</v>
      </c>
      <c r="CY14" s="347">
        <f t="shared" si="48"/>
        <v>6.0722302665516681</v>
      </c>
      <c r="CZ14" s="347">
        <f t="shared" si="48"/>
        <v>6.1254915788274786</v>
      </c>
      <c r="DA14" s="347">
        <f t="shared" si="48"/>
        <v>6.1710919279067422</v>
      </c>
      <c r="DB14" s="347">
        <f t="shared" si="48"/>
        <v>6.2094742237386811</v>
      </c>
      <c r="DC14" s="347">
        <f t="shared" si="48"/>
        <v>6.2409445489344311</v>
      </c>
      <c r="DD14" s="347">
        <f t="shared" si="48"/>
        <v>6.2657356369611694</v>
      </c>
      <c r="DE14" s="347">
        <f t="shared" si="48"/>
        <v>6.2840352703899764</v>
      </c>
      <c r="DF14" s="347">
        <f t="shared" si="48"/>
        <v>6.2959981684155517</v>
      </c>
      <c r="DG14" s="347">
        <f t="shared" si="48"/>
        <v>6.3017506591914447</v>
      </c>
      <c r="DH14" s="347">
        <f t="shared" si="48"/>
        <v>6.3013926754539629</v>
      </c>
      <c r="DI14" s="347">
        <f t="shared" si="48"/>
        <v>6.2949992452639281</v>
      </c>
      <c r="DJ14" s="347">
        <f t="shared" si="48"/>
        <v>6.2826225465760217</v>
      </c>
      <c r="DK14" s="347">
        <f t="shared" si="48"/>
        <v>6.2642951564144234</v>
      </c>
      <c r="DL14" s="347">
        <f t="shared" si="48"/>
        <v>6.2400350432069889</v>
      </c>
      <c r="DM14" s="347">
        <f t="shared" si="48"/>
        <v>6.2098529710918378</v>
      </c>
      <c r="DN14" s="347">
        <f t="shared" si="48"/>
        <v>6.1737632373999878</v>
      </c>
      <c r="DO14" s="347">
        <f t="shared" si="48"/>
        <v>6.1317990203245305</v>
      </c>
      <c r="DP14" s="347">
        <f t="shared" si="48"/>
        <v>6.0840340614250348</v>
      </c>
      <c r="DQ14" s="347">
        <f t="shared" si="48"/>
        <v>6.0306129357040481</v>
      </c>
      <c r="DR14" s="347">
        <f t="shared" si="48"/>
        <v>5.9717927449939534</v>
      </c>
      <c r="DS14" s="347">
        <f t="shared" si="48"/>
        <v>5.9079996548434792</v>
      </c>
      <c r="DT14" s="347">
        <f t="shared" si="48"/>
        <v>5.8399041881279992</v>
      </c>
      <c r="DU14" s="347">
        <f t="shared" si="48"/>
        <v>5.7685194556340056</v>
      </c>
      <c r="DV14" s="347">
        <f t="shared" si="48"/>
        <v>5.6953263882351548</v>
      </c>
      <c r="DW14" s="347">
        <f t="shared" si="48"/>
        <v>5.6224294137030242</v>
      </c>
      <c r="DX14" s="347">
        <f t="shared" si="48"/>
        <v>5.552744886469716</v>
      </c>
      <c r="DY14" s="347">
        <f t="shared" si="48"/>
        <v>5.4902230567225851</v>
      </c>
      <c r="DZ14" s="347">
        <f t="shared" si="48"/>
        <v>5.4401023692746628</v>
      </c>
    </row>
    <row r="15" spans="1:131" s="4" customFormat="1">
      <c r="A15" s="4" t="s">
        <v>256</v>
      </c>
      <c r="B15" s="4" t="s">
        <v>521</v>
      </c>
      <c r="C15" s="397">
        <v>0.165343542621609</v>
      </c>
      <c r="D15" s="397">
        <v>0.169644050271575</v>
      </c>
      <c r="E15" s="397">
        <v>0.17480689918800299</v>
      </c>
      <c r="F15" s="397">
        <v>0.19063363235333899</v>
      </c>
      <c r="G15" s="397">
        <v>0.200383272090496</v>
      </c>
      <c r="H15" s="397">
        <v>0.210930447471538</v>
      </c>
      <c r="I15" s="397">
        <v>0.228829292824168</v>
      </c>
      <c r="J15" s="397">
        <v>0.23439200886275499</v>
      </c>
      <c r="K15" s="397">
        <v>0.229548834908125</v>
      </c>
      <c r="L15" s="397">
        <v>0.246093859444282</v>
      </c>
      <c r="M15" s="397">
        <v>0.251308294314803</v>
      </c>
      <c r="N15" s="398">
        <v>266.12022394136102</v>
      </c>
      <c r="O15" s="398">
        <v>280.462517360817</v>
      </c>
      <c r="P15" s="398">
        <v>290.98782957503801</v>
      </c>
      <c r="Q15" s="398">
        <v>313.90175478580699</v>
      </c>
      <c r="R15" s="347">
        <f>+Data!F100/1000</f>
        <v>0.36395210273783302</v>
      </c>
      <c r="S15" s="406">
        <v>0.693189381913491</v>
      </c>
      <c r="T15" s="388">
        <f t="shared" si="4"/>
        <v>0.68596402340909024</v>
      </c>
      <c r="U15" s="388">
        <f t="shared" si="4"/>
        <v>0.67881397737611404</v>
      </c>
      <c r="V15" s="388">
        <f t="shared" si="4"/>
        <v>0.67173845880599159</v>
      </c>
      <c r="W15" s="388">
        <f t="shared" si="4"/>
        <v>0.66473669087257481</v>
      </c>
      <c r="X15" s="388">
        <f t="shared" si="5"/>
        <v>0.63080748393847563</v>
      </c>
      <c r="Y15" s="406">
        <f t="shared" si="6"/>
        <v>0.74448884429851503</v>
      </c>
      <c r="Z15" s="388">
        <f t="shared" si="7"/>
        <v>0.87865736123542482</v>
      </c>
      <c r="AA15" s="406">
        <f t="shared" si="8"/>
        <v>1.0057893085036798</v>
      </c>
      <c r="AB15" s="388">
        <f t="shared" si="9"/>
        <v>1.1513158345113574</v>
      </c>
      <c r="AC15" s="406">
        <f t="shared" si="10"/>
        <v>1.286822601885373</v>
      </c>
      <c r="AD15" s="388">
        <f t="shared" si="11"/>
        <v>1.4382781501705355</v>
      </c>
      <c r="AE15" s="406">
        <f t="shared" si="12"/>
        <v>1.5656961089063366</v>
      </c>
      <c r="AF15" s="388">
        <f t="shared" si="13"/>
        <v>1.7044021041088486</v>
      </c>
      <c r="AG15" s="406">
        <f t="shared" si="14"/>
        <v>1.8251216426519676</v>
      </c>
      <c r="AH15" s="388">
        <f t="shared" si="15"/>
        <v>1.9543915150341094</v>
      </c>
      <c r="AI15" s="406">
        <f t="shared" si="16"/>
        <v>2.0793312643348969</v>
      </c>
      <c r="AJ15" s="388">
        <f t="shared" si="17"/>
        <v>2.2122581241175223</v>
      </c>
      <c r="AK15" s="406">
        <f t="shared" si="18"/>
        <v>2.340947835087412</v>
      </c>
      <c r="AL15" s="388">
        <f t="shared" si="19"/>
        <v>2.4771235810407282</v>
      </c>
      <c r="AM15" s="406">
        <f t="shared" si="20"/>
        <v>2.6090692250421981</v>
      </c>
      <c r="AN15" s="388">
        <f t="shared" si="21"/>
        <v>2.7480430420037143</v>
      </c>
      <c r="AO15" s="406">
        <f t="shared" si="22"/>
        <v>2.8697883911445521</v>
      </c>
      <c r="AP15" s="388">
        <f t="shared" si="23"/>
        <v>2.9969273712478137</v>
      </c>
      <c r="AQ15" s="406">
        <f t="shared" si="24"/>
        <v>3.1048867620358376</v>
      </c>
      <c r="AR15" s="388">
        <f t="shared" si="25"/>
        <v>3.2167352127227238</v>
      </c>
      <c r="AS15" s="406">
        <f t="shared" si="26"/>
        <v>3.3232862588508065</v>
      </c>
      <c r="AT15" s="388">
        <f t="shared" si="27"/>
        <v>3.4333666988146283</v>
      </c>
      <c r="AU15" s="406">
        <f t="shared" si="28"/>
        <v>3.5258237550019422</v>
      </c>
      <c r="AV15" s="388">
        <f t="shared" si="29"/>
        <v>3.6207705852182794</v>
      </c>
      <c r="AW15" s="406">
        <f t="shared" si="30"/>
        <v>3.7101275573535308</v>
      </c>
      <c r="AX15" s="388">
        <f t="shared" si="31"/>
        <v>3.8016897695837435</v>
      </c>
      <c r="AY15" s="406">
        <f t="shared" si="32"/>
        <v>3.8864537032821738</v>
      </c>
      <c r="AZ15" s="388">
        <f t="shared" si="33"/>
        <v>3.973107566167756</v>
      </c>
      <c r="BA15" s="406">
        <f t="shared" si="34"/>
        <v>4.0523948208800338</v>
      </c>
      <c r="BB15" s="388">
        <f t="shared" si="35"/>
        <v>4.1332643304533034</v>
      </c>
      <c r="BC15" s="406">
        <f t="shared" si="36"/>
        <v>4.2065698157892637</v>
      </c>
      <c r="BD15" s="388">
        <f t="shared" si="37"/>
        <v>4.2811754101312589</v>
      </c>
      <c r="BE15" s="406">
        <f t="shared" si="38"/>
        <v>4.3482341252988101</v>
      </c>
      <c r="BF15" s="388">
        <f t="shared" si="39"/>
        <v>4.4163432228611788</v>
      </c>
      <c r="BG15" s="406">
        <f t="shared" si="40"/>
        <v>4.4770477072014492</v>
      </c>
      <c r="BH15" s="388">
        <f t="shared" si="41"/>
        <v>4.5385866000632182</v>
      </c>
      <c r="BI15" s="406">
        <f t="shared" si="42"/>
        <v>4.6052324863309346</v>
      </c>
      <c r="BJ15" s="388">
        <f t="shared" si="43"/>
        <v>4.6728570195977737</v>
      </c>
      <c r="BK15" s="406">
        <f t="shared" si="44"/>
        <v>4.7490584370538151</v>
      </c>
      <c r="BL15" s="388">
        <f t="shared" si="45"/>
        <v>4.826502489582567</v>
      </c>
    </row>
    <row r="16" spans="1:131" s="4" customFormat="1">
      <c r="A16" s="4" t="s">
        <v>353</v>
      </c>
      <c r="B16" s="4" t="s">
        <v>521</v>
      </c>
      <c r="C16" s="397">
        <f t="shared" ref="C16:M16" si="49">SUM(C4:C15)</f>
        <v>5.899319678110488</v>
      </c>
      <c r="D16" s="397">
        <f t="shared" si="49"/>
        <v>5.8796183148485293</v>
      </c>
      <c r="E16" s="397">
        <f t="shared" si="49"/>
        <v>5.8663848663972127</v>
      </c>
      <c r="F16" s="397">
        <f t="shared" si="49"/>
        <v>5.9350135442711123</v>
      </c>
      <c r="G16" s="397">
        <f t="shared" si="49"/>
        <v>5.9814283388532967</v>
      </c>
      <c r="H16" s="397">
        <f t="shared" si="49"/>
        <v>6.0774692916248831</v>
      </c>
      <c r="I16" s="397">
        <f t="shared" si="49"/>
        <v>6.2197216452769375</v>
      </c>
      <c r="J16" s="397">
        <f t="shared" si="49"/>
        <v>6.3400685880752157</v>
      </c>
      <c r="K16" s="397">
        <f t="shared" si="49"/>
        <v>6.3163087921542784</v>
      </c>
      <c r="L16" s="397">
        <f t="shared" si="49"/>
        <v>6.4187266014864282</v>
      </c>
      <c r="M16" s="397">
        <f t="shared" si="49"/>
        <v>6.5483744602537657</v>
      </c>
      <c r="N16" s="398">
        <v>6614.6014452253903</v>
      </c>
      <c r="O16" s="398">
        <v>6770.0033882913904</v>
      </c>
      <c r="P16" s="398">
        <v>7108.3659687026602</v>
      </c>
      <c r="Q16" s="398">
        <v>7487.2770500275201</v>
      </c>
      <c r="R16" s="388">
        <f t="shared" ref="R16:X16" si="50">SUM(R4:R15)</f>
        <v>7.970999999999993</v>
      </c>
      <c r="S16" s="388">
        <f t="shared" si="50"/>
        <v>9.4088059522690717</v>
      </c>
      <c r="T16" s="388">
        <f t="shared" si="50"/>
        <v>9.3968676837940759</v>
      </c>
      <c r="U16" s="388">
        <f t="shared" si="50"/>
        <v>9.4047371451223967</v>
      </c>
      <c r="V16" s="388">
        <f t="shared" si="50"/>
        <v>9.4321916808679731</v>
      </c>
      <c r="W16" s="388">
        <f t="shared" si="50"/>
        <v>9.4791145362685807</v>
      </c>
      <c r="X16" s="388">
        <f t="shared" si="50"/>
        <v>10.008731839961015</v>
      </c>
      <c r="Y16" s="406">
        <f t="shared" si="6"/>
        <v>10.832739846933427</v>
      </c>
      <c r="Z16" s="388">
        <f>SUM(Z4:Z15)</f>
        <v>11.724587536935781</v>
      </c>
      <c r="AA16" s="406">
        <f t="shared" si="8"/>
        <v>0</v>
      </c>
      <c r="AB16" s="388">
        <f t="shared" si="9"/>
        <v>0</v>
      </c>
      <c r="AC16" s="406">
        <f t="shared" si="10"/>
        <v>0</v>
      </c>
      <c r="AD16" s="388">
        <f>SUM(AD4:AD15)</f>
        <v>14.448589212754491</v>
      </c>
      <c r="AE16" s="406">
        <f t="shared" si="12"/>
        <v>14.936653790009004</v>
      </c>
      <c r="AF16" s="388">
        <f>SUM(AF4:AF15)</f>
        <v>15.44120489256111</v>
      </c>
      <c r="AG16" s="406">
        <f t="shared" si="14"/>
        <v>15.860538104515729</v>
      </c>
      <c r="AH16" s="388">
        <f>SUM(AH4:AH15)</f>
        <v>16.291259051033272</v>
      </c>
      <c r="AI16" s="406">
        <f t="shared" si="16"/>
        <v>16.704295046807868</v>
      </c>
      <c r="AJ16" s="388">
        <f>SUM(AJ4:AJ15)</f>
        <v>17.127802838118406</v>
      </c>
      <c r="AK16" s="406">
        <f t="shared" si="18"/>
        <v>17.539307821913354</v>
      </c>
      <c r="AL16" s="388">
        <f>SUM(AL4:AL15)</f>
        <v>17.9606994416819</v>
      </c>
      <c r="AM16" s="406">
        <f t="shared" si="20"/>
        <v>18.372971946509018</v>
      </c>
      <c r="AN16" s="388">
        <f>SUM(AN4:AN15)</f>
        <v>18.794707814318649</v>
      </c>
      <c r="AO16" s="406">
        <f t="shared" si="22"/>
        <v>19.20522385206063</v>
      </c>
      <c r="AP16" s="388">
        <f>SUM(AP4:AP15)</f>
        <v>19.624706425431064</v>
      </c>
      <c r="AQ16" s="406">
        <f t="shared" si="24"/>
        <v>20.019564420489928</v>
      </c>
      <c r="AR16" s="388">
        <f>SUM(AR4:AR15)</f>
        <v>20.422367137517213</v>
      </c>
      <c r="AS16" s="406">
        <f t="shared" si="26"/>
        <v>20.799858467491912</v>
      </c>
      <c r="AT16" s="388">
        <f>SUM(AT4:AT15)</f>
        <v>21.184327426614423</v>
      </c>
      <c r="AU16" s="406">
        <f t="shared" si="28"/>
        <v>21.555852356816562</v>
      </c>
      <c r="AV16" s="388">
        <f>SUM(AV4:AV15)</f>
        <v>21.933892989452012</v>
      </c>
      <c r="AW16" s="406">
        <f t="shared" si="30"/>
        <v>22.268611965022185</v>
      </c>
      <c r="AX16" s="388">
        <f>SUM(AX4:AX15)</f>
        <v>22.608438870710398</v>
      </c>
      <c r="AY16" s="406">
        <f t="shared" si="32"/>
        <v>22.914000603634332</v>
      </c>
      <c r="AZ16" s="388">
        <f>SUM(AZ4:AZ15)</f>
        <v>23.223692120713704</v>
      </c>
      <c r="BA16" s="406">
        <f t="shared" si="34"/>
        <v>23.504236199353347</v>
      </c>
      <c r="BB16" s="388">
        <f>SUM(BB4:BB15)</f>
        <v>23.788169273147197</v>
      </c>
      <c r="BC16" s="406">
        <f t="shared" si="36"/>
        <v>24.046115472640764</v>
      </c>
      <c r="BD16" s="388">
        <f>SUM(BD4:BD15)</f>
        <v>24.306858702921744</v>
      </c>
      <c r="BE16" s="406">
        <f t="shared" si="38"/>
        <v>24.543786322012721</v>
      </c>
      <c r="BF16" s="388">
        <f>SUM(BF4:BF15)</f>
        <v>24.783023359090375</v>
      </c>
      <c r="BG16" s="406">
        <f t="shared" si="40"/>
        <v>25.000114692628841</v>
      </c>
      <c r="BH16" s="388">
        <f>SUM(BH4:BH15)</f>
        <v>25.219107676600132</v>
      </c>
      <c r="BI16" s="406">
        <f t="shared" si="42"/>
        <v>25.460105234173597</v>
      </c>
      <c r="BJ16" s="388">
        <f>SUM(BJ4:BJ15)</f>
        <v>25.703405800382466</v>
      </c>
      <c r="BK16" s="406">
        <f t="shared" si="44"/>
        <v>25.980559325300852</v>
      </c>
      <c r="BL16" s="388">
        <f>SUM(BL4:BL15)</f>
        <v>26.260701328748944</v>
      </c>
    </row>
    <row r="17" spans="1:130" s="4" customFormat="1">
      <c r="C17" s="398"/>
      <c r="D17" s="398"/>
      <c r="E17" s="398"/>
      <c r="F17" s="398"/>
      <c r="G17" s="398"/>
      <c r="H17" s="398"/>
      <c r="I17" s="398"/>
      <c r="J17" s="398"/>
      <c r="K17" s="398"/>
      <c r="L17" s="398"/>
      <c r="M17" s="398"/>
      <c r="N17" s="398"/>
      <c r="O17" s="398"/>
      <c r="P17" s="398"/>
      <c r="Q17" s="398"/>
      <c r="R17" s="398"/>
      <c r="S17" s="398"/>
      <c r="T17" s="407">
        <f>+LN(T16/S16)</f>
        <v>-1.2696455665176466E-3</v>
      </c>
      <c r="U17" s="407">
        <f>+LN(U16/T16)</f>
        <v>8.3710532791949092E-4</v>
      </c>
      <c r="V17" s="407">
        <f>+LN(V16/U16)</f>
        <v>2.9149714838787345E-3</v>
      </c>
      <c r="W17" s="407">
        <f>+LN(W16/V16)</f>
        <v>4.9624231297333192E-3</v>
      </c>
      <c r="X17" s="407">
        <f t="shared" ref="X17:AD17" si="51">+LN(X16/W16)/5</f>
        <v>1.0873397485881241E-2</v>
      </c>
      <c r="Y17" s="407">
        <f t="shared" si="51"/>
        <v>1.5823023964030281E-2</v>
      </c>
      <c r="Z17" s="407">
        <f t="shared" si="51"/>
        <v>1.5823023964030281E-2</v>
      </c>
      <c r="AA17" s="407" t="e">
        <f t="shared" si="51"/>
        <v>#NUM!</v>
      </c>
      <c r="AB17" s="407" t="e">
        <f t="shared" si="51"/>
        <v>#DIV/0!</v>
      </c>
      <c r="AC17" s="407" t="e">
        <f t="shared" si="51"/>
        <v>#DIV/0!</v>
      </c>
      <c r="AD17" s="407" t="e">
        <f t="shared" si="51"/>
        <v>#DIV/0!</v>
      </c>
      <c r="AE17" s="398"/>
      <c r="AF17" s="398"/>
      <c r="AG17" s="398"/>
      <c r="AH17" s="398"/>
      <c r="AI17" s="398"/>
      <c r="AJ17" s="398"/>
      <c r="AK17" s="398"/>
      <c r="AL17" s="398"/>
      <c r="AM17" s="398"/>
      <c r="AN17" s="398"/>
      <c r="AO17" s="398"/>
      <c r="AP17" s="398"/>
      <c r="AQ17" s="398"/>
      <c r="AR17" s="398"/>
      <c r="AS17" s="398"/>
      <c r="AT17" s="398"/>
      <c r="AU17" s="398"/>
      <c r="AV17" s="398"/>
      <c r="AW17" s="398"/>
      <c r="AX17" s="398"/>
      <c r="AY17" s="398"/>
      <c r="AZ17" s="398"/>
      <c r="BA17" s="398"/>
      <c r="BB17" s="398"/>
      <c r="BC17" s="398"/>
      <c r="BD17" s="398"/>
      <c r="BE17" s="388">
        <f>SUM(BF5:BF16)</f>
        <v>47.030752599389075</v>
      </c>
      <c r="BF17" s="398"/>
      <c r="BG17" s="398"/>
      <c r="BH17" s="398"/>
      <c r="BI17" s="398"/>
      <c r="BJ17" s="398"/>
      <c r="BK17" s="398"/>
      <c r="BL17" s="398"/>
    </row>
    <row r="18" spans="1:130" s="4" customFormat="1">
      <c r="C18" s="398"/>
      <c r="D18" s="398"/>
      <c r="E18" s="398"/>
      <c r="F18" s="398"/>
      <c r="G18" s="398"/>
      <c r="H18" s="398"/>
      <c r="I18" s="398"/>
      <c r="J18" s="398"/>
      <c r="K18" s="398"/>
      <c r="L18" s="398"/>
      <c r="M18" s="398"/>
      <c r="N18" s="398"/>
      <c r="O18" s="398"/>
      <c r="P18" s="398"/>
      <c r="Q18" s="398"/>
      <c r="R18" s="398"/>
      <c r="S18" s="398"/>
      <c r="T18" s="407"/>
      <c r="U18" s="407"/>
      <c r="V18" s="407"/>
      <c r="W18" s="407"/>
      <c r="X18" s="407"/>
      <c r="Y18" s="407"/>
      <c r="Z18" s="407"/>
      <c r="AA18" s="407"/>
      <c r="AB18" s="407"/>
      <c r="AC18" s="407"/>
      <c r="AD18" s="407"/>
      <c r="AE18" s="398"/>
      <c r="AF18" s="398"/>
      <c r="AG18" s="398"/>
      <c r="AH18" s="398"/>
      <c r="AI18" s="398"/>
      <c r="AJ18" s="398"/>
      <c r="AK18" s="398"/>
      <c r="AL18" s="398"/>
      <c r="AM18" s="398"/>
      <c r="AN18" s="398"/>
      <c r="AO18" s="398"/>
      <c r="AP18" s="398"/>
      <c r="AQ18" s="398"/>
      <c r="AR18" s="398"/>
      <c r="AS18" s="398"/>
      <c r="AT18" s="398"/>
      <c r="AU18" s="398"/>
      <c r="AV18" s="398"/>
      <c r="AW18" s="398"/>
      <c r="AX18" s="398"/>
      <c r="AY18" s="398"/>
      <c r="AZ18" s="398"/>
      <c r="BA18" s="398"/>
      <c r="BB18" s="398"/>
      <c r="BC18" s="398"/>
      <c r="BD18" s="398"/>
      <c r="BE18" s="388"/>
      <c r="BF18" s="398"/>
      <c r="BG18" s="398"/>
      <c r="BH18" s="398"/>
      <c r="BI18" s="398"/>
      <c r="BJ18" s="398"/>
      <c r="BK18" s="398"/>
      <c r="BL18" s="398"/>
    </row>
    <row r="19" spans="1:130" s="4" customFormat="1" ht="18">
      <c r="A19" s="399" t="s">
        <v>528</v>
      </c>
      <c r="C19" s="398"/>
      <c r="D19" s="398"/>
      <c r="E19" s="398"/>
      <c r="F19" s="398"/>
      <c r="G19" s="398"/>
      <c r="H19" s="398"/>
      <c r="I19" s="398"/>
      <c r="J19" s="398"/>
      <c r="K19" s="398"/>
      <c r="L19" s="398"/>
      <c r="M19" s="398"/>
      <c r="N19" s="398"/>
      <c r="O19" s="398"/>
      <c r="P19" s="398"/>
      <c r="Q19" s="398"/>
      <c r="R19" s="398"/>
      <c r="S19" s="398"/>
      <c r="T19" s="407"/>
      <c r="U19" s="407"/>
      <c r="V19" s="407"/>
      <c r="W19" s="407"/>
      <c r="X19" s="407"/>
      <c r="Y19" s="407"/>
      <c r="Z19" s="407"/>
      <c r="AA19" s="407"/>
      <c r="AB19" s="407"/>
      <c r="AC19" s="407"/>
      <c r="AD19" s="407"/>
      <c r="AE19" s="398"/>
      <c r="AF19" s="398"/>
      <c r="AG19" s="398"/>
      <c r="AH19" s="398"/>
      <c r="AI19" s="398"/>
      <c r="AJ19" s="398"/>
      <c r="AK19" s="398"/>
      <c r="AL19" s="398"/>
      <c r="AM19" s="398"/>
      <c r="AN19" s="398"/>
      <c r="AO19" s="398"/>
      <c r="AP19" s="398"/>
      <c r="AQ19" s="398"/>
      <c r="AR19" s="398"/>
      <c r="AS19" s="398"/>
      <c r="AT19" s="398"/>
      <c r="AU19" s="398"/>
      <c r="AV19" s="398"/>
      <c r="AW19" s="398"/>
      <c r="AX19" s="398"/>
      <c r="AY19" s="398"/>
      <c r="AZ19" s="398"/>
      <c r="BA19" s="398"/>
      <c r="BB19" s="398"/>
      <c r="BC19" s="398"/>
      <c r="BD19" s="398"/>
      <c r="BE19" s="388"/>
      <c r="BF19" s="398"/>
      <c r="BG19" s="398"/>
      <c r="BH19" s="398"/>
      <c r="BI19" s="398"/>
      <c r="BJ19" s="398"/>
      <c r="BK19" s="398"/>
      <c r="BL19" s="398"/>
      <c r="BR19" s="4" t="s">
        <v>529</v>
      </c>
    </row>
    <row r="20" spans="1:130" s="4" customFormat="1">
      <c r="C20" s="398"/>
      <c r="D20" s="398"/>
      <c r="E20" s="398"/>
      <c r="F20" s="398"/>
      <c r="G20" s="398"/>
      <c r="H20" s="398"/>
      <c r="I20" s="398"/>
      <c r="J20" s="398"/>
      <c r="K20" s="398"/>
      <c r="L20" s="398"/>
      <c r="M20" s="398"/>
      <c r="N20" s="398"/>
      <c r="O20" s="398"/>
      <c r="P20" s="398"/>
      <c r="Q20" s="398"/>
      <c r="R20" s="398"/>
      <c r="S20" s="398"/>
      <c r="T20" s="407"/>
      <c r="U20" s="407"/>
      <c r="V20" s="407"/>
      <c r="W20" s="407"/>
      <c r="X20" s="407"/>
      <c r="Y20" s="407"/>
      <c r="Z20" s="407"/>
      <c r="AA20" s="407"/>
      <c r="AB20" s="407"/>
      <c r="AC20" s="407"/>
      <c r="AD20" s="407"/>
      <c r="AE20" s="398"/>
      <c r="AF20" s="398"/>
      <c r="AG20" s="398"/>
      <c r="AH20" s="398"/>
      <c r="AI20" s="398"/>
      <c r="AJ20" s="398"/>
      <c r="AK20" s="398"/>
      <c r="AL20" s="398"/>
      <c r="AM20" s="398"/>
      <c r="AN20" s="398"/>
      <c r="AO20" s="398"/>
      <c r="AP20" s="398"/>
      <c r="AQ20" s="398"/>
      <c r="AR20" s="398"/>
      <c r="AS20" s="398"/>
      <c r="AT20" s="398"/>
      <c r="AU20" s="398"/>
      <c r="AV20" s="398"/>
      <c r="AW20" s="398"/>
      <c r="AX20" s="398"/>
      <c r="AY20" s="398"/>
      <c r="AZ20" s="398"/>
      <c r="BA20" s="398"/>
      <c r="BB20" s="398"/>
      <c r="BC20" s="398"/>
      <c r="BD20" s="398"/>
      <c r="BE20" s="388"/>
      <c r="BF20" s="398"/>
      <c r="BG20" s="398"/>
      <c r="BH20" s="398"/>
      <c r="BI20" s="398"/>
      <c r="BJ20" s="398"/>
      <c r="BK20" s="398"/>
      <c r="BL20" s="398"/>
    </row>
    <row r="21" spans="1:130" s="4" customFormat="1" ht="15.5">
      <c r="A21" s="396" t="s">
        <v>530</v>
      </c>
      <c r="N21" s="398"/>
      <c r="O21" s="398"/>
      <c r="P21" s="398"/>
      <c r="Q21" s="398"/>
      <c r="R21" s="398"/>
      <c r="S21" s="400">
        <v>2006</v>
      </c>
      <c r="W21" s="400">
        <v>2010</v>
      </c>
      <c r="X21" s="400">
        <v>2015</v>
      </c>
      <c r="Y21" s="400">
        <v>2020</v>
      </c>
      <c r="Z21" s="400">
        <v>2025</v>
      </c>
      <c r="AA21" s="400">
        <v>2030</v>
      </c>
      <c r="AB21" s="398"/>
      <c r="AC21" s="398"/>
      <c r="AD21" s="398"/>
      <c r="AE21" s="398"/>
      <c r="AF21" s="398"/>
      <c r="AG21" s="398"/>
      <c r="AH21" s="398"/>
      <c r="AI21" s="398"/>
      <c r="AJ21" s="398"/>
      <c r="AK21" s="398"/>
      <c r="AL21" s="398"/>
      <c r="AM21" s="398"/>
      <c r="AN21" s="398"/>
      <c r="AO21" s="398"/>
      <c r="AP21" s="398"/>
      <c r="AQ21" s="398"/>
      <c r="AR21" s="398"/>
      <c r="AS21" s="398"/>
      <c r="AT21" s="398"/>
      <c r="AU21" s="398"/>
      <c r="AV21" s="398"/>
      <c r="AW21" s="398"/>
      <c r="AX21" s="398"/>
      <c r="AY21" s="398"/>
      <c r="AZ21" s="398"/>
      <c r="BA21" s="398"/>
      <c r="BB21" s="398"/>
      <c r="BC21" s="398"/>
      <c r="BD21" s="398"/>
      <c r="BE21" s="388"/>
      <c r="BF21" s="398"/>
      <c r="BG21" s="398"/>
      <c r="BH21" s="398"/>
      <c r="BI21" s="398"/>
      <c r="BJ21" s="398"/>
      <c r="BK21" s="398"/>
      <c r="BL21" s="398"/>
      <c r="BR21" s="4" t="s">
        <v>531</v>
      </c>
    </row>
    <row r="22" spans="1:130" s="4" customFormat="1">
      <c r="A22"/>
      <c r="N22" s="398"/>
      <c r="O22" s="398"/>
      <c r="P22" s="398"/>
      <c r="Q22" s="398"/>
      <c r="R22" s="398"/>
      <c r="S22"/>
      <c r="W22"/>
      <c r="X22"/>
      <c r="Y22"/>
      <c r="Z22"/>
      <c r="AA22"/>
      <c r="AB22" s="398"/>
      <c r="AC22" s="398"/>
      <c r="AD22" s="398"/>
      <c r="AE22" s="398"/>
      <c r="AF22" s="398"/>
      <c r="AG22" s="398"/>
      <c r="AH22" s="398"/>
      <c r="AI22" s="398"/>
      <c r="AJ22" s="398"/>
      <c r="AK22" s="398"/>
      <c r="AL22" s="398"/>
      <c r="AM22" s="398"/>
      <c r="AN22" s="398"/>
      <c r="AO22" s="398"/>
      <c r="AP22" s="398"/>
      <c r="AQ22" s="398"/>
      <c r="AR22" s="398"/>
      <c r="AS22" s="398"/>
      <c r="AT22" s="398"/>
      <c r="AU22" s="398"/>
      <c r="AV22" s="398"/>
      <c r="AW22" s="398"/>
      <c r="AX22" s="398"/>
      <c r="AY22" s="398"/>
      <c r="AZ22" s="398"/>
      <c r="BA22" s="398"/>
      <c r="BB22" s="398"/>
      <c r="BC22" s="398"/>
      <c r="BD22" s="398"/>
      <c r="BE22" s="388"/>
      <c r="BF22" s="398"/>
      <c r="BG22" s="398"/>
      <c r="BH22" s="398"/>
      <c r="BI22" s="398"/>
      <c r="BJ22" s="398"/>
      <c r="BK22" s="398"/>
      <c r="BL22" s="398"/>
      <c r="BP22" s="346"/>
      <c r="BR22" s="4" t="s">
        <v>180</v>
      </c>
      <c r="BS22" s="420">
        <f>+US!B40</f>
        <v>0.13406572306752587</v>
      </c>
      <c r="BT22" s="420">
        <f>+US!C40</f>
        <v>0.10165770907136498</v>
      </c>
      <c r="BU22" s="420">
        <f>+US!D40</f>
        <v>8.664595103874656E-2</v>
      </c>
      <c r="BV22" s="420">
        <f>+US!E40</f>
        <v>7.4853083591441577E-2</v>
      </c>
      <c r="BW22" s="420">
        <f>+US!F40</f>
        <v>6.5454459411258159E-2</v>
      </c>
      <c r="BX22" s="420">
        <f>+US!G40</f>
        <v>5.7864218786574759E-2</v>
      </c>
      <c r="BY22" s="420">
        <f>+US!H40</f>
        <v>5.1659253531568625E-2</v>
      </c>
      <c r="BZ22" s="420">
        <f>+US!I40</f>
        <v>4.6529310740738655E-2</v>
      </c>
      <c r="CA22" s="420">
        <f>+US!J40</f>
        <v>4.2243658829573948E-2</v>
      </c>
      <c r="CB22" s="420">
        <f>+US!K40</f>
        <v>3.8628443312433917E-2</v>
      </c>
      <c r="CC22" s="420">
        <f>+US!L40</f>
        <v>3.5551062348952188E-2</v>
      </c>
      <c r="CD22" s="420">
        <f>+US!M40</f>
        <v>3.290922730105944E-2</v>
      </c>
      <c r="CE22" s="420">
        <f>+US!N40</f>
        <v>3.0623197915775016E-2</v>
      </c>
      <c r="CF22" s="420">
        <f>+US!O40</f>
        <v>2.8630199565932091E-2</v>
      </c>
      <c r="CG22" s="420">
        <f>+US!P40</f>
        <v>2.688036055412479E-2</v>
      </c>
      <c r="CH22" s="420">
        <f>+US!Q40</f>
        <v>2.5333721769992351E-2</v>
      </c>
      <c r="CI22" s="420">
        <f>+US!R40</f>
        <v>2.3958011910922936E-2</v>
      </c>
      <c r="CJ22" s="420">
        <f>+US!S40</f>
        <v>2.2726975418998159E-2</v>
      </c>
      <c r="CK22" s="420">
        <f>+US!T40</f>
        <v>2.1619103723756479E-2</v>
      </c>
      <c r="CL22" s="420">
        <f>+US!U40</f>
        <v>2.061666374204333E-2</v>
      </c>
      <c r="CM22" s="420">
        <f>+US!V40</f>
        <v>1.9704947569564233E-2</v>
      </c>
      <c r="CN22" s="420">
        <f>+US!W40</f>
        <v>1.8871688259326117E-2</v>
      </c>
      <c r="CO22" s="420">
        <f>+US!X40</f>
        <v>1.8106601387982979E-2</v>
      </c>
      <c r="CP22" s="420">
        <f>+US!Y40</f>
        <v>1.7401022673030436E-2</v>
      </c>
      <c r="CQ22" s="420">
        <f>+US!Z40</f>
        <v>1.6747619509214575E-2</v>
      </c>
      <c r="CR22" s="420">
        <f>+US!AA40</f>
        <v>1.6140159818074037E-2</v>
      </c>
      <c r="CS22" s="420">
        <f>+US!AB40</f>
        <v>1.5573325653246773E-2</v>
      </c>
      <c r="CT22" s="420">
        <f>+US!AC40</f>
        <v>1.5042561994889188E-2</v>
      </c>
      <c r="CU22" s="420">
        <f>+US!AD40</f>
        <v>1.4543953392893601E-2</v>
      </c>
      <c r="CV22" s="420">
        <f>+US!AE40</f>
        <v>1.4074122788205603E-2</v>
      </c>
      <c r="CW22" s="420">
        <f>+US!AF40</f>
        <v>1.3630148102539911E-2</v>
      </c>
      <c r="CX22" s="420">
        <f>+US!AG40</f>
        <v>1.3209493145657223E-2</v>
      </c>
      <c r="CY22" s="420">
        <f>+US!AH40</f>
        <v>1.2809950123249959E-2</v>
      </c>
      <c r="CZ22" s="420">
        <f>+US!AI40</f>
        <v>1.2429591593708614E-2</v>
      </c>
      <c r="DA22" s="420">
        <f>+US!AJ40</f>
        <v>1.2066730160000819E-2</v>
      </c>
      <c r="DB22" s="420">
        <f>+US!AK40</f>
        <v>1.1719884524230209E-2</v>
      </c>
      <c r="DC22" s="420">
        <f>+US!AL40</f>
        <v>1.1387750799973775E-2</v>
      </c>
      <c r="DD22" s="420">
        <f>+US!AM40</f>
        <v>1.1069178188330801E-2</v>
      </c>
      <c r="DE22" s="420">
        <f>+US!AN40</f>
        <v>1.0763148290651886E-2</v>
      </c>
      <c r="DF22" s="420">
        <f>+US!AO40</f>
        <v>1.0468757463934495E-2</v>
      </c>
      <c r="DG22" s="420">
        <f>+US!AP40</f>
        <v>1.018520173133119E-2</v>
      </c>
      <c r="DH22" s="420">
        <f>+US!AQ40</f>
        <v>9.9117638458359938E-3</v>
      </c>
      <c r="DI22" s="420">
        <f>+US!AR40</f>
        <v>9.6478021743998978E-3</v>
      </c>
      <c r="DJ22" s="420">
        <f>+US!AS40</f>
        <v>9.3927411258902058E-3</v>
      </c>
      <c r="DK22" s="420">
        <f>+US!AT40</f>
        <v>9.1460628921057677E-3</v>
      </c>
      <c r="DL22" s="420">
        <f>+US!AU40</f>
        <v>8.9073003085667728E-3</v>
      </c>
      <c r="DM22" s="420">
        <f>+US!AV40</f>
        <v>8.6760306726442506E-3</v>
      </c>
      <c r="DN22" s="420">
        <f>+US!AW40</f>
        <v>8.4518703820666841E-3</v>
      </c>
      <c r="DO22" s="420">
        <f>+US!AX40</f>
        <v>8.2344702779584677E-3</v>
      </c>
      <c r="DP22" s="420">
        <f>+US!AY40</f>
        <v>8.0235115941381177E-3</v>
      </c>
      <c r="DQ22" s="420">
        <f>+US!AZ40</f>
        <v>7.8187024290813124E-3</v>
      </c>
      <c r="DR22" s="420">
        <f>+US!BA40</f>
        <v>7.619774669254873E-3</v>
      </c>
      <c r="DS22" s="420">
        <f>+US!BB40</f>
        <v>7.4264813028717394E-3</v>
      </c>
      <c r="DT22" s="420">
        <f>+US!BC40</f>
        <v>7.2385940718427333E-3</v>
      </c>
      <c r="DU22" s="420">
        <f>+US!BD40</f>
        <v>7.055901417083653E-3</v>
      </c>
      <c r="DV22" s="420">
        <f>+US!BE40</f>
        <v>6.8782066786005035E-3</v>
      </c>
      <c r="DW22" s="420">
        <f>+US!BF40</f>
        <v>6.7053265171050837E-3</v>
      </c>
      <c r="DX22" s="420">
        <f>+US!BG40</f>
        <v>6.5370895284586417E-3</v>
      </c>
      <c r="DY22" s="420">
        <f>+US!BH40</f>
        <v>6.3733350261273372E-3</v>
      </c>
      <c r="DZ22" s="420">
        <f>+US!BI40</f>
        <v>6.2139119701628233E-3</v>
      </c>
    </row>
    <row r="23" spans="1:130" s="4" customFormat="1">
      <c r="A23" s="4" t="s">
        <v>532</v>
      </c>
      <c r="N23" s="398"/>
      <c r="O23" s="398"/>
      <c r="P23" s="398"/>
      <c r="Q23" s="398"/>
      <c r="R23" s="398"/>
      <c r="S23"/>
      <c r="W23"/>
      <c r="X23"/>
      <c r="Y23"/>
      <c r="Z23"/>
      <c r="AA23"/>
      <c r="AB23" s="398"/>
      <c r="AC23" s="398"/>
      <c r="AD23" s="398"/>
      <c r="AG23" s="398"/>
      <c r="AH23" s="398"/>
      <c r="AI23" s="398"/>
      <c r="AJ23" s="398"/>
      <c r="AK23" s="398"/>
      <c r="AL23" s="398"/>
      <c r="AM23" s="398"/>
      <c r="AN23" s="398"/>
      <c r="AO23" s="398"/>
      <c r="AP23" s="398"/>
      <c r="AQ23" s="398"/>
      <c r="AR23" s="398"/>
      <c r="AS23" s="398"/>
      <c r="AT23" s="398"/>
      <c r="AU23" s="398"/>
      <c r="AV23" s="398"/>
      <c r="AW23" s="398"/>
      <c r="AX23" s="398"/>
      <c r="AY23" s="398"/>
      <c r="AZ23" s="398"/>
      <c r="BA23" s="398"/>
      <c r="BB23" s="398"/>
      <c r="BC23" s="398"/>
      <c r="BD23" s="398"/>
      <c r="BE23" s="388"/>
      <c r="BF23" s="398"/>
      <c r="BG23" s="398"/>
      <c r="BH23" s="398"/>
      <c r="BI23" s="398"/>
      <c r="BJ23" s="398"/>
      <c r="BK23" s="398"/>
      <c r="BL23" s="398"/>
      <c r="BP23" s="346"/>
      <c r="BR23" s="4" t="s">
        <v>181</v>
      </c>
      <c r="BS23" s="420">
        <f>+EU!B40</f>
        <v>8.7947629815622139E-2</v>
      </c>
      <c r="BT23" s="420">
        <f>+EU!C40</f>
        <v>6.0688422282017908E-2</v>
      </c>
      <c r="BU23" s="420">
        <f>+EU!D40</f>
        <v>5.3151049527481599E-2</v>
      </c>
      <c r="BV23" s="420">
        <f>+EU!E40</f>
        <v>4.7053453701675386E-2</v>
      </c>
      <c r="BW23" s="420">
        <f>+EU!F40</f>
        <v>4.2060793823593977E-2</v>
      </c>
      <c r="BX23" s="420">
        <f>+EU!G40</f>
        <v>3.7927052418198944E-2</v>
      </c>
      <c r="BY23" s="420">
        <f>+EU!H40</f>
        <v>3.4468931417615103E-2</v>
      </c>
      <c r="BZ23" s="420">
        <f>+EU!I40</f>
        <v>3.1548080398444665E-2</v>
      </c>
      <c r="CA23" s="420">
        <f>+EU!J40</f>
        <v>2.9058808962564478E-2</v>
      </c>
      <c r="CB23" s="420">
        <f>+EU!K40</f>
        <v>2.69194670469684E-2</v>
      </c>
      <c r="CC23" s="420">
        <f>+EU!L40</f>
        <v>2.5066315640554337E-2</v>
      </c>
      <c r="CD23" s="420">
        <f>+EU!M40</f>
        <v>2.3449112481380326E-2</v>
      </c>
      <c r="CE23" s="420">
        <f>+EU!N40</f>
        <v>2.2027894553771115E-2</v>
      </c>
      <c r="CF23" s="420">
        <f>+EU!O40</f>
        <v>2.0770606293381629E-2</v>
      </c>
      <c r="CG23" s="420">
        <f>+EU!P40</f>
        <v>1.9651332499913986E-2</v>
      </c>
      <c r="CH23" s="420">
        <f>+EU!Q40</f>
        <v>1.8648968480536945E-2</v>
      </c>
      <c r="CI23" s="420">
        <f>+EU!R40</f>
        <v>1.774620967967977E-2</v>
      </c>
      <c r="CJ23" s="420">
        <f>+EU!S40</f>
        <v>1.6928777099977158E-2</v>
      </c>
      <c r="CK23" s="420">
        <f>+EU!T40</f>
        <v>1.6184818399056559E-2</v>
      </c>
      <c r="CL23" s="420">
        <f>+EU!U40</f>
        <v>1.550444105483142E-2</v>
      </c>
      <c r="CM23" s="420">
        <f>+EU!V40</f>
        <v>1.4879345668667632E-2</v>
      </c>
      <c r="CN23" s="420">
        <f>+EU!W40</f>
        <v>1.4302535816401073E-2</v>
      </c>
      <c r="CO23" s="420">
        <f>+EU!X40</f>
        <v>1.3768086870546221E-2</v>
      </c>
      <c r="CP23" s="420">
        <f>+EU!Y40</f>
        <v>1.3270960591083651E-2</v>
      </c>
      <c r="CQ23" s="420">
        <f>+EU!Z40</f>
        <v>1.2806855490803907E-2</v>
      </c>
      <c r="CR23" s="420">
        <f>+EU!AA40</f>
        <v>1.2372085353867364E-2</v>
      </c>
      <c r="CS23" s="420">
        <f>+EU!AB40</f>
        <v>1.1963480054318769E-2</v>
      </c>
      <c r="CT23" s="420">
        <f>+EU!AC40</f>
        <v>1.1578304148548739E-2</v>
      </c>
      <c r="CU23" s="420">
        <f>+EU!AD40</f>
        <v>1.1214189719062906E-2</v>
      </c>
      <c r="CV23" s="420">
        <f>+EU!AE40</f>
        <v>1.0869080710571823E-2</v>
      </c>
      <c r="CW23" s="420">
        <f>+EU!AF40</f>
        <v>1.0541186584399186E-2</v>
      </c>
      <c r="CX23" s="420">
        <f>+EU!AG40</f>
        <v>1.0228943568126097E-2</v>
      </c>
      <c r="CY23" s="420">
        <f>+EU!AH40</f>
        <v>9.9309821270641523E-3</v>
      </c>
      <c r="CZ23" s="420">
        <f>+EU!AI40</f>
        <v>9.6460995568902613E-3</v>
      </c>
      <c r="DA23" s="420">
        <f>+EU!AJ40</f>
        <v>9.3732368107060544E-3</v>
      </c>
      <c r="DB23" s="420">
        <f>+EU!AK40</f>
        <v>9.1114588425003952E-3</v>
      </c>
      <c r="DC23" s="420">
        <f>+EU!AL40</f>
        <v>8.8599378827551017E-3</v>
      </c>
      <c r="DD23" s="420">
        <f>+EU!AM40</f>
        <v>8.6179391685280108E-3</v>
      </c>
      <c r="DE23" s="420">
        <f>+EU!AN40</f>
        <v>8.3848087357163668E-3</v>
      </c>
      <c r="DF23" s="420">
        <f>+EU!AO40</f>
        <v>8.1599629499055897E-3</v>
      </c>
      <c r="DG23" s="420">
        <f>+EU!AP40</f>
        <v>7.9428795077591124E-3</v>
      </c>
      <c r="DH23" s="420">
        <f>+EU!AQ40</f>
        <v>7.7330896860279934E-3</v>
      </c>
      <c r="DI23" s="420">
        <f>+EU!AR40</f>
        <v>7.5301716520755129E-3</v>
      </c>
      <c r="DJ23" s="420">
        <f>+EU!AS40</f>
        <v>7.3337446799811527E-3</v>
      </c>
      <c r="DK23" s="420">
        <f>+EU!AT40</f>
        <v>7.1434641411142709E-3</v>
      </c>
      <c r="DL23" s="420">
        <f>+EU!AU40</f>
        <v>6.9590171585795692E-3</v>
      </c>
      <c r="DM23" s="420">
        <f>+EU!AV40</f>
        <v>6.7801188319503453E-3</v>
      </c>
      <c r="DN23" s="420">
        <f>+EU!AW40</f>
        <v>6.6065089528710569E-3</v>
      </c>
      <c r="DO23" s="420">
        <f>+EU!AX40</f>
        <v>6.4379491439475406E-3</v>
      </c>
      <c r="DP23" s="420">
        <f>+EU!AY40</f>
        <v>6.2742203632683829E-3</v>
      </c>
      <c r="DQ23" s="420">
        <f>+EU!AZ40</f>
        <v>6.1151207252506121E-3</v>
      </c>
      <c r="DR23" s="420">
        <f>+EU!BA40</f>
        <v>5.960463595549333E-3</v>
      </c>
      <c r="DS23" s="420">
        <f>+EU!BB40</f>
        <v>5.8100759237351904E-3</v>
      </c>
      <c r="DT23" s="420">
        <f>+EU!BC40</f>
        <v>5.6637967825061289E-3</v>
      </c>
      <c r="DU23" s="420">
        <f>+EU!BD40</f>
        <v>5.5214760865084844E-3</v>
      </c>
      <c r="DV23" s="420">
        <f>+EU!BE40</f>
        <v>5.3829734675184789E-3</v>
      </c>
      <c r="DW23" s="420">
        <f>+EU!BF40</f>
        <v>5.2481572858788768E-3</v>
      </c>
      <c r="DX23" s="420">
        <f>+EU!BG40</f>
        <v>5.116903760779847E-3</v>
      </c>
      <c r="DY23" s="420">
        <f>+EU!BH40</f>
        <v>4.9890962042868974E-3</v>
      </c>
      <c r="DZ23" s="420">
        <f>+EU!BI40</f>
        <v>4.8646243460096364E-3</v>
      </c>
    </row>
    <row r="24" spans="1:130" s="4" customFormat="1" ht="13">
      <c r="A24" s="400" t="s">
        <v>533</v>
      </c>
      <c r="N24" s="398"/>
      <c r="O24" s="398"/>
      <c r="P24" s="398"/>
      <c r="Q24" s="398"/>
      <c r="R24" s="398"/>
      <c r="S24"/>
      <c r="W24"/>
      <c r="X24"/>
      <c r="Y24"/>
      <c r="Z24"/>
      <c r="AA24"/>
      <c r="AB24" s="398"/>
      <c r="AC24" s="398"/>
      <c r="AD24" s="398"/>
      <c r="AG24" s="398"/>
      <c r="AH24" s="398"/>
      <c r="AI24" s="398"/>
      <c r="AJ24" s="398"/>
      <c r="AK24" s="398"/>
      <c r="AL24" s="398"/>
      <c r="AM24" s="398"/>
      <c r="AN24" s="398"/>
      <c r="AO24" s="398"/>
      <c r="AP24" s="398"/>
      <c r="AQ24" s="398"/>
      <c r="AR24" s="398"/>
      <c r="AS24" s="398"/>
      <c r="AT24" s="398"/>
      <c r="AU24" s="398"/>
      <c r="AV24" s="398"/>
      <c r="AW24" s="398"/>
      <c r="AX24" s="398"/>
      <c r="AY24" s="398"/>
      <c r="AZ24" s="398"/>
      <c r="BA24" s="398"/>
      <c r="BB24" s="398"/>
      <c r="BC24" s="398"/>
      <c r="BD24" s="398"/>
      <c r="BE24" s="388"/>
      <c r="BF24" s="398"/>
      <c r="BG24" s="398"/>
      <c r="BH24" s="398"/>
      <c r="BI24" s="398"/>
      <c r="BJ24" s="398"/>
      <c r="BK24" s="398"/>
      <c r="BL24" s="398"/>
      <c r="BP24" s="346"/>
      <c r="BR24" s="4" t="s">
        <v>182</v>
      </c>
      <c r="BS24" s="420">
        <f>+Japan!B40</f>
        <v>9.5591420748546374E-2</v>
      </c>
      <c r="BT24" s="420">
        <f>+Japan!C40</f>
        <v>8.6339616777957956E-2</v>
      </c>
      <c r="BU24" s="420">
        <f>+Japan!D40</f>
        <v>7.3580887542374476E-2</v>
      </c>
      <c r="BV24" s="420">
        <f>+Japan!E40</f>
        <v>6.3559240746687354E-2</v>
      </c>
      <c r="BW24" s="420">
        <f>+Japan!F40</f>
        <v>5.5573183400809592E-2</v>
      </c>
      <c r="BX24" s="420">
        <f>+Japan!G40</f>
        <v>4.9124422294898155E-2</v>
      </c>
      <c r="BY24" s="420">
        <f>+Japan!H40</f>
        <v>4.3853138712285106E-2</v>
      </c>
      <c r="BZ24" s="420">
        <f>+Japan!I40</f>
        <v>3.9495521298304415E-2</v>
      </c>
      <c r="CA24" s="420">
        <f>+Japan!J40</f>
        <v>3.5855399451103172E-2</v>
      </c>
      <c r="CB24" s="420">
        <f>+Japan!K40</f>
        <v>3.2784976163292109E-2</v>
      </c>
      <c r="CC24" s="420">
        <f>+Japan!L40</f>
        <v>3.0171535458660959E-2</v>
      </c>
      <c r="CD24" s="420">
        <f>+Japan!M40</f>
        <v>2.7928136750742742E-2</v>
      </c>
      <c r="CE24" s="420">
        <f>+Japan!N40</f>
        <v>2.5987010451178509E-2</v>
      </c>
      <c r="CF24" s="420">
        <f>+Japan!O40</f>
        <v>2.429481004353988E-2</v>
      </c>
      <c r="CG24" s="420">
        <f>+Japan!P40</f>
        <v>2.2809157261839651E-2</v>
      </c>
      <c r="CH24" s="420">
        <f>+Japan!Q40</f>
        <v>2.1496099414695973E-2</v>
      </c>
      <c r="CI24" s="420">
        <f>+Japan!R40</f>
        <v>2.0328217834391378E-2</v>
      </c>
      <c r="CJ24" s="420">
        <f>+Japan!S40</f>
        <v>1.9283206376498982E-2</v>
      </c>
      <c r="CK24" s="420">
        <f>+Japan!T40</f>
        <v>1.8342792875403944E-2</v>
      </c>
      <c r="CL24" s="420">
        <f>+Japan!U40</f>
        <v>1.7491913354652881E-2</v>
      </c>
      <c r="CM24" s="420">
        <f>+Japan!V40</f>
        <v>1.6718074299456532E-2</v>
      </c>
      <c r="CN24" s="420">
        <f>+Japan!W40</f>
        <v>1.6010856129283015E-2</v>
      </c>
      <c r="CO24" s="420">
        <f>+Japan!X40</f>
        <v>1.5361523602320218E-2</v>
      </c>
      <c r="CP24" s="420">
        <f>+Japan!Y40</f>
        <v>1.4762717866820695E-2</v>
      </c>
      <c r="CQ24" s="420">
        <f>+Japan!Z40</f>
        <v>1.4208211342471251E-2</v>
      </c>
      <c r="CR24" s="420">
        <f>+Japan!AA40</f>
        <v>1.3692711313856545E-2</v>
      </c>
      <c r="CS24" s="420">
        <f>+Japan!AB40</f>
        <v>1.3211701560862887E-2</v>
      </c>
      <c r="CT24" s="420">
        <f>+Japan!AC40</f>
        <v>1.2761313893817332E-2</v>
      </c>
      <c r="CU24" s="420">
        <f>+Japan!AD40</f>
        <v>1.2338223354046853E-2</v>
      </c>
      <c r="CV24" s="420">
        <f>+Japan!AE40</f>
        <v>1.19395622600042E-2</v>
      </c>
      <c r="CW24" s="420">
        <f>+Japan!AF40</f>
        <v>1.1562849351108523E-2</v>
      </c>
      <c r="CX24" s="420">
        <f>+Japan!AG40</f>
        <v>1.1205931096553701E-2</v>
      </c>
      <c r="CY24" s="420">
        <f>+Japan!AH40</f>
        <v>1.0866932860159655E-2</v>
      </c>
      <c r="CZ24" s="420">
        <f>+Japan!AI40</f>
        <v>1.0544218092771982E-2</v>
      </c>
      <c r="DA24" s="420">
        <f>+Japan!AJ40</f>
        <v>1.0236354095954702E-2</v>
      </c>
      <c r="DB24" s="420">
        <f>+Japan!AK40</f>
        <v>9.9420831908203517E-3</v>
      </c>
      <c r="DC24" s="420">
        <f>+Japan!AL40</f>
        <v>9.6602983532051313E-3</v>
      </c>
      <c r="DD24" s="420">
        <f>+Japan!AM40</f>
        <v>9.3900225555673816E-3</v>
      </c>
      <c r="DE24" s="420">
        <f>+Japan!AN40</f>
        <v>9.130391197930807E-3</v>
      </c>
      <c r="DF24" s="420">
        <f>+Japan!AO40</f>
        <v>8.8806371232248282E-3</v>
      </c>
      <c r="DG24" s="420">
        <f>+Japan!AP40</f>
        <v>8.6400778028337486E-3</v>
      </c>
      <c r="DH24" s="420">
        <f>+Japan!AQ40</f>
        <v>8.4081043509147326E-3</v>
      </c>
      <c r="DI24" s="420">
        <f>+Japan!AR40</f>
        <v>8.1841720848270672E-3</v>
      </c>
      <c r="DJ24" s="420">
        <f>+Japan!AS40</f>
        <v>7.9677923967321276E-3</v>
      </c>
      <c r="DK24" s="420">
        <f>+Japan!AT40</f>
        <v>7.7585257403314754E-3</v>
      </c>
      <c r="DL24" s="420">
        <f>+Japan!AU40</f>
        <v>7.5559755685740094E-3</v>
      </c>
      <c r="DM24" s="420">
        <f>+Japan!AV40</f>
        <v>7.3597830843673516E-3</v>
      </c>
      <c r="DN24" s="420">
        <f>+Japan!AW40</f>
        <v>7.1696226879669183E-3</v>
      </c>
      <c r="DO24" s="420">
        <f>+Japan!AX40</f>
        <v>6.9851980226542437E-3</v>
      </c>
      <c r="DP24" s="420">
        <f>+Japan!AY40</f>
        <v>6.8062385352432551E-3</v>
      </c>
      <c r="DQ24" s="420">
        <f>+Japan!AZ40</f>
        <v>6.6324964804199355E-3</v>
      </c>
      <c r="DR24" s="420">
        <f>+Japan!BA40</f>
        <v>6.4637443083690261E-3</v>
      </c>
      <c r="DS24" s="420">
        <f>+Japan!BB40</f>
        <v>6.2997723839270476E-3</v>
      </c>
      <c r="DT24" s="420">
        <f>+Japan!BC40</f>
        <v>6.1403869929119153E-3</v>
      </c>
      <c r="DU24" s="420">
        <f>+Japan!BD40</f>
        <v>5.9854085975496784E-3</v>
      </c>
      <c r="DV24" s="420">
        <f>+Japan!BE40</f>
        <v>5.8346703082390421E-3</v>
      </c>
      <c r="DW24" s="420">
        <f>+Japan!BF40</f>
        <v>5.6880165434204369E-3</v>
      </c>
      <c r="DX24" s="420">
        <f>+Japan!BG40</f>
        <v>5.5453018531766724E-3</v>
      </c>
      <c r="DY24" s="420">
        <f>+Japan!BH40</f>
        <v>5.4063898854923437E-3</v>
      </c>
      <c r="DZ24" s="420">
        <f>+Japan!BI40</f>
        <v>5.2711524769266833E-3</v>
      </c>
    </row>
    <row r="25" spans="1:130" s="4" customFormat="1" ht="17.5">
      <c r="A25" s="401" t="s">
        <v>534</v>
      </c>
      <c r="N25" s="398"/>
      <c r="O25" s="398"/>
      <c r="P25" s="398"/>
      <c r="Q25" s="398"/>
      <c r="R25" s="398"/>
      <c r="S25"/>
      <c r="W25"/>
      <c r="X25"/>
      <c r="Y25"/>
      <c r="Z25"/>
      <c r="AA25"/>
      <c r="AB25" s="398"/>
      <c r="AC25" s="398"/>
      <c r="AD25" s="398"/>
      <c r="AG25" s="398"/>
      <c r="AH25" s="398"/>
      <c r="AI25" s="398"/>
      <c r="AJ25" s="398"/>
      <c r="AK25" s="398"/>
      <c r="AL25" s="398"/>
      <c r="AM25" s="398"/>
      <c r="AN25" s="398"/>
      <c r="AO25" s="398"/>
      <c r="AP25" s="398"/>
      <c r="AQ25" s="398"/>
      <c r="AR25" s="398"/>
      <c r="AS25" s="398"/>
      <c r="AT25" s="398"/>
      <c r="AU25" s="398"/>
      <c r="AV25" s="398"/>
      <c r="AW25" s="398"/>
      <c r="AX25" s="398"/>
      <c r="AY25" s="398"/>
      <c r="AZ25" s="398"/>
      <c r="BA25" s="398"/>
      <c r="BB25" s="398"/>
      <c r="BC25" s="398"/>
      <c r="BD25" s="398"/>
      <c r="BE25" s="388"/>
      <c r="BF25" s="398"/>
      <c r="BG25" s="398"/>
      <c r="BH25" s="398"/>
      <c r="BI25" s="398"/>
      <c r="BJ25" s="398"/>
      <c r="BK25" s="398"/>
      <c r="BL25" s="398"/>
      <c r="BP25" s="346"/>
      <c r="BR25" s="4" t="s">
        <v>183</v>
      </c>
      <c r="BS25" s="420">
        <f>+Russia!B40</f>
        <v>0.25397360434546151</v>
      </c>
      <c r="BT25" s="420">
        <f>+Russia!C40</f>
        <v>0.18838181464850617</v>
      </c>
      <c r="BU25" s="420">
        <f>+Russia!D40</f>
        <v>0.16085731965082892</v>
      </c>
      <c r="BV25" s="420">
        <f>+Russia!E40</f>
        <v>0.13919279583808022</v>
      </c>
      <c r="BW25" s="420">
        <f>+Russia!F40</f>
        <v>0.12189597327848554</v>
      </c>
      <c r="BX25" s="420">
        <f>+Russia!G40</f>
        <v>0.10790435278152608</v>
      </c>
      <c r="BY25" s="420">
        <f>+Russia!H40</f>
        <v>9.6449031784778289E-2</v>
      </c>
      <c r="BZ25" s="420">
        <f>+Russia!I40</f>
        <v>8.6965130580039116E-2</v>
      </c>
      <c r="CA25" s="420">
        <f>+Russia!J40</f>
        <v>7.9031817616648278E-2</v>
      </c>
      <c r="CB25" s="420">
        <f>+Russia!K40</f>
        <v>7.2331482942232989E-2</v>
      </c>
      <c r="CC25" s="420">
        <f>+Russia!L40</f>
        <v>6.6621513070983171E-2</v>
      </c>
      <c r="CD25" s="420">
        <f>+Russia!M40</f>
        <v>6.1714493106379636E-2</v>
      </c>
      <c r="CE25" s="420">
        <f>+Russia!N40</f>
        <v>5.7464130135414217E-2</v>
      </c>
      <c r="CF25" s="420">
        <f>+Russia!O40</f>
        <v>5.3755116122401372E-2</v>
      </c>
      <c r="CG25" s="420">
        <f>+Russia!P40</f>
        <v>5.0495739743868742E-2</v>
      </c>
      <c r="CH25" s="420">
        <f>+Russia!Q40</f>
        <v>4.7612440578133443E-2</v>
      </c>
      <c r="CI25" s="420">
        <f>+Russia!R40</f>
        <v>4.5045752031288896E-2</v>
      </c>
      <c r="CJ25" s="420">
        <f>+Russia!S40</f>
        <v>4.2747248308023261E-2</v>
      </c>
      <c r="CK25" s="420">
        <f>+Russia!T40</f>
        <v>4.067722499136716E-2</v>
      </c>
      <c r="CL25" s="420">
        <f>+Russia!U40</f>
        <v>3.880292101360875E-2</v>
      </c>
      <c r="CM25" s="420">
        <f>+Russia!V40</f>
        <v>3.7097143964672404E-2</v>
      </c>
      <c r="CN25" s="420">
        <f>+Russia!W40</f>
        <v>3.5537198601046691E-2</v>
      </c>
      <c r="CO25" s="420">
        <f>+Russia!X40</f>
        <v>3.4104045236479141E-2</v>
      </c>
      <c r="CP25" s="420">
        <f>+Russia!Y40</f>
        <v>3.2781633850472378E-2</v>
      </c>
      <c r="CQ25" s="420">
        <f>+Russia!Z40</f>
        <v>3.1556373559888065E-2</v>
      </c>
      <c r="CR25" s="420">
        <f>+Russia!AA40</f>
        <v>3.0416707143076281E-2</v>
      </c>
      <c r="CS25" s="420">
        <f>+Russia!AB40</f>
        <v>2.9352767673409826E-2</v>
      </c>
      <c r="CT25" s="420">
        <f>+Russia!AC40</f>
        <v>2.835609976689021E-2</v>
      </c>
      <c r="CU25" s="420">
        <f>+Russia!AD40</f>
        <v>2.7419432007875982E-2</v>
      </c>
      <c r="CV25" s="420">
        <f>+Russia!AE40</f>
        <v>2.653649016411571E-2</v>
      </c>
      <c r="CW25" s="420">
        <f>+Russia!AF40</f>
        <v>2.57018431057108E-2</v>
      </c>
      <c r="CX25" s="420">
        <f>+Russia!AG40</f>
        <v>2.491077509567927E-2</v>
      </c>
      <c r="CY25" s="420">
        <f>+Russia!AH40</f>
        <v>2.4159179462628275E-2</v>
      </c>
      <c r="CZ25" s="420">
        <f>+Russia!AI40</f>
        <v>2.3443469701091204E-2</v>
      </c>
      <c r="DA25" s="420">
        <f>+Russia!AJ40</f>
        <v>2.2760504847701677E-2</v>
      </c>
      <c r="DB25" s="420">
        <f>+Russia!AK40</f>
        <v>2.2107526607378941E-2</v>
      </c>
      <c r="DC25" s="420">
        <f>+Russia!AL40</f>
        <v>2.1482106194699493E-2</v>
      </c>
      <c r="DD25" s="420">
        <f>+Russia!AM40</f>
        <v>2.0882099242843042E-2</v>
      </c>
      <c r="DE25" s="420">
        <f>+Russia!AN40</f>
        <v>2.0305607439481222E-2</v>
      </c>
      <c r="DF25" s="420">
        <f>+Russia!AO40</f>
        <v>1.9750945793600694E-2</v>
      </c>
      <c r="DG25" s="420">
        <f>+Russia!AP40</f>
        <v>1.9216614633158786E-2</v>
      </c>
      <c r="DH25" s="420">
        <f>+Russia!AQ40</f>
        <v>1.8701275591124274E-2</v>
      </c>
      <c r="DI25" s="420">
        <f>+Russia!AR40</f>
        <v>1.8203730964926806E-2</v>
      </c>
      <c r="DJ25" s="420">
        <f>+Russia!AS40</f>
        <v>1.7722905937878123E-2</v>
      </c>
      <c r="DK25" s="420">
        <f>+Russia!AT40</f>
        <v>1.7257833235605369E-2</v>
      </c>
      <c r="DL25" s="420">
        <f>+Russia!AU40</f>
        <v>1.6807639859759159E-2</v>
      </c>
      <c r="DM25" s="420">
        <f>+Russia!AV40</f>
        <v>1.6371535598219938E-2</v>
      </c>
      <c r="DN25" s="420">
        <f>+Russia!AW40</f>
        <v>1.5948803058087442E-2</v>
      </c>
      <c r="DO25" s="420">
        <f>+Russia!AX40</f>
        <v>1.5538789006772774E-2</v>
      </c>
      <c r="DP25" s="420">
        <f>+Russia!AY40</f>
        <v>1.5140896839011717E-2</v>
      </c>
      <c r="DQ25" s="420">
        <f>+Russia!AZ40</f>
        <v>1.4754580014773668E-2</v>
      </c>
      <c r="DR25" s="420">
        <f>+Russia!BA40</f>
        <v>1.4379336335810016E-2</v>
      </c>
      <c r="DS25" s="420">
        <f>+Russia!BB40</f>
        <v>1.4014702947740714E-2</v>
      </c>
      <c r="DT25" s="420">
        <f>+Russia!BC40</f>
        <v>1.3660251970742415E-2</v>
      </c>
      <c r="DU25" s="420">
        <f>+Russia!BD40</f>
        <v>1.331558667558354E-2</v>
      </c>
      <c r="DV25" s="420">
        <f>+Russia!BE40</f>
        <v>1.2980338133364869E-2</v>
      </c>
      <c r="DW25" s="420">
        <f>+Russia!BF40</f>
        <v>1.265416227720768E-2</v>
      </c>
      <c r="DX25" s="420">
        <f>+Russia!BG40</f>
        <v>1.2336737322563775E-2</v>
      </c>
      <c r="DY25" s="420">
        <f>+Russia!BH40</f>
        <v>1.2027761500032808E-2</v>
      </c>
      <c r="DZ25" s="420">
        <f>+Russia!BI40</f>
        <v>1.1726951060752477E-2</v>
      </c>
    </row>
    <row r="26" spans="1:130" s="4" customFormat="1">
      <c r="A26" t="s">
        <v>535</v>
      </c>
      <c r="N26" s="398"/>
      <c r="O26" s="398"/>
      <c r="P26" s="398"/>
      <c r="Q26" s="398"/>
      <c r="R26" s="398"/>
      <c r="S26" s="408">
        <v>72.870498999999995</v>
      </c>
      <c r="W26" s="408">
        <v>71.260292000000007</v>
      </c>
      <c r="X26" s="408">
        <v>73.134995000000004</v>
      </c>
      <c r="Y26" s="408">
        <v>74.432426000000007</v>
      </c>
      <c r="Z26" s="408">
        <v>77.080085999999994</v>
      </c>
      <c r="AA26" s="408">
        <v>78.997146999999998</v>
      </c>
      <c r="AB26" s="398"/>
      <c r="AC26" s="398"/>
      <c r="AD26" s="398"/>
      <c r="AG26" s="398"/>
      <c r="AH26" s="398"/>
      <c r="AI26" s="398"/>
      <c r="AJ26" s="398"/>
      <c r="AK26" s="398"/>
      <c r="AL26" s="398"/>
      <c r="AM26" s="398"/>
      <c r="AN26" s="398"/>
      <c r="AO26" s="398"/>
      <c r="AP26" s="398"/>
      <c r="AQ26" s="398"/>
      <c r="AR26" s="398"/>
      <c r="AS26" s="398"/>
      <c r="AT26" s="398"/>
      <c r="AU26" s="398"/>
      <c r="AV26" s="398"/>
      <c r="AW26" s="398"/>
      <c r="AX26" s="398"/>
      <c r="AY26" s="398"/>
      <c r="AZ26" s="398"/>
      <c r="BA26" s="398"/>
      <c r="BB26" s="398"/>
      <c r="BC26" s="398"/>
      <c r="BD26" s="398"/>
      <c r="BE26" s="388"/>
      <c r="BF26" s="398"/>
      <c r="BG26" s="398"/>
      <c r="BH26" s="398"/>
      <c r="BI26" s="398"/>
      <c r="BJ26" s="398"/>
      <c r="BK26" s="398"/>
      <c r="BL26" s="398"/>
      <c r="BP26" s="346"/>
      <c r="BR26" s="4" t="s">
        <v>184</v>
      </c>
      <c r="BS26" s="420">
        <f>+Eurasia!B40</f>
        <v>0.317917934953866</v>
      </c>
      <c r="BT26" s="420">
        <f>+Eurasia!C40</f>
        <v>0.21356174233851324</v>
      </c>
      <c r="BU26" s="420">
        <f>+Eurasia!D40</f>
        <v>0.17164354097857618</v>
      </c>
      <c r="BV26" s="420">
        <f>+Eurasia!E40</f>
        <v>0.14064857556992125</v>
      </c>
      <c r="BW26" s="420">
        <f>+Eurasia!F40</f>
        <v>0.11727533642687124</v>
      </c>
      <c r="BX26" s="420">
        <f>+Eurasia!G40</f>
        <v>9.9331081872469751E-2</v>
      </c>
      <c r="BY26" s="420">
        <f>+Eurasia!H40</f>
        <v>8.5327704003581278E-2</v>
      </c>
      <c r="BZ26" s="420">
        <f>+Eurasia!I40</f>
        <v>7.4235002643490075E-2</v>
      </c>
      <c r="CA26" s="420">
        <f>+Eurasia!J40</f>
        <v>6.5326560649479809E-2</v>
      </c>
      <c r="CB26" s="420">
        <f>+Eurasia!K40</f>
        <v>5.8081392033113168E-2</v>
      </c>
      <c r="CC26" s="420">
        <f>+Eurasia!L40</f>
        <v>5.2119924840817851E-2</v>
      </c>
      <c r="CD26" s="420">
        <f>+Eurasia!M40</f>
        <v>4.7161556766491877E-2</v>
      </c>
      <c r="CE26" s="420">
        <f>+Eurasia!N40</f>
        <v>4.2996025584018438E-2</v>
      </c>
      <c r="CF26" s="420">
        <f>+Eurasia!O40</f>
        <v>3.9463785203734017E-2</v>
      </c>
      <c r="CG26" s="420">
        <f>+Eurasia!P40</f>
        <v>3.6442350923124332E-2</v>
      </c>
      <c r="CH26" s="420">
        <f>+Eurasia!Q40</f>
        <v>3.3836663479681638E-2</v>
      </c>
      <c r="CI26" s="420">
        <f>+Eurasia!R40</f>
        <v>3.1572198716299925E-2</v>
      </c>
      <c r="CJ26" s="420">
        <f>+Eurasia!S40</f>
        <v>2.9589979024823163E-2</v>
      </c>
      <c r="CK26" s="420">
        <f>+Eurasia!T40</f>
        <v>2.7842919248792949E-2</v>
      </c>
      <c r="CL26" s="420">
        <f>+Eurasia!U40</f>
        <v>2.6293120459684707E-2</v>
      </c>
      <c r="CM26" s="420">
        <f>+Eurasia!V40</f>
        <v>2.4909844808954622E-2</v>
      </c>
      <c r="CN26" s="420">
        <f>+Eurasia!W40</f>
        <v>2.3667985105703105E-2</v>
      </c>
      <c r="CO26" s="420">
        <f>+Eurasia!X40</f>
        <v>2.2546897474617952E-2</v>
      </c>
      <c r="CP26" s="420">
        <f>+Eurasia!Y40</f>
        <v>2.1529503090295405E-2</v>
      </c>
      <c r="CQ26" s="420">
        <f>+Eurasia!Z40</f>
        <v>2.0601591175849841E-2</v>
      </c>
      <c r="CR26" s="420">
        <f>+Eurasia!AA40</f>
        <v>1.9751273873079556E-2</v>
      </c>
      <c r="CS26" s="420">
        <f>+Eurasia!AB40</f>
        <v>1.8968556676040828E-2</v>
      </c>
      <c r="CT26" s="420">
        <f>+Eurasia!AC40</f>
        <v>1.8244997504240992E-2</v>
      </c>
      <c r="CU26" s="420">
        <f>+Eurasia!AD40</f>
        <v>1.7573434283781161E-2</v>
      </c>
      <c r="CV26" s="420">
        <f>+Eurasia!AE40</f>
        <v>1.6947765863534341E-2</v>
      </c>
      <c r="CW26" s="420">
        <f>+Eurasia!AF40</f>
        <v>1.6362774743755311E-2</v>
      </c>
      <c r="CX26" s="420">
        <f>+Eurasia!AG40</f>
        <v>1.5813982802914611E-2</v>
      </c>
      <c r="CY26" s="420">
        <f>+Eurasia!AH40</f>
        <v>1.5297533233277118E-2</v>
      </c>
      <c r="CZ26" s="420">
        <f>+Eurasia!AI40</f>
        <v>1.4810093420330177E-2</v>
      </c>
      <c r="DA26" s="420">
        <f>+Eurasia!AJ40</f>
        <v>1.4348774657106158E-2</v>
      </c>
      <c r="DB26" s="420">
        <f>+Eurasia!AK40</f>
        <v>1.3911065466704805E-2</v>
      </c>
      <c r="DC26" s="420">
        <f>+Eurasia!AL40</f>
        <v>1.3494775984000701E-2</v>
      </c>
      <c r="DD26" s="420">
        <f>+Eurasia!AM40</f>
        <v>1.3097991371261884E-2</v>
      </c>
      <c r="DE26" s="420">
        <f>+Eurasia!AN40</f>
        <v>1.2719032649577609E-2</v>
      </c>
      <c r="DF26" s="420">
        <f>+Eurasia!AO40</f>
        <v>1.2356423646356451E-2</v>
      </c>
      <c r="DG26" s="420">
        <f>+Eurasia!AP40</f>
        <v>1.2008863009462439E-2</v>
      </c>
      <c r="DH26" s="420">
        <f>+Eurasia!AQ40</f>
        <v>1.1675200436414342E-2</v>
      </c>
      <c r="DI26" s="420">
        <f>+Eurasia!AR40</f>
        <v>1.1354416424288746E-2</v>
      </c>
      <c r="DJ26" s="420">
        <f>+Eurasia!AS40</f>
        <v>1.1045604971523572E-2</v>
      </c>
      <c r="DK26" s="420">
        <f>+Eurasia!AT40</f>
        <v>1.0747958763585648E-2</v>
      </c>
      <c r="DL26" s="420">
        <f>+Eurasia!AU40</f>
        <v>1.0460756455726219E-2</v>
      </c>
      <c r="DM26" s="420">
        <f>+Eurasia!AV40</f>
        <v>1.0183351731884203E-2</v>
      </c>
      <c r="DN26" s="420">
        <f>+Eurasia!AW40</f>
        <v>9.9151638723781587E-3</v>
      </c>
      <c r="DO26" s="420">
        <f>+Eurasia!AX40</f>
        <v>9.6556696068278679E-3</v>
      </c>
      <c r="DP26" s="420">
        <f>+Eurasia!AY40</f>
        <v>9.4043960647036441E-3</v>
      </c>
      <c r="DQ26" s="420">
        <f>+Eurasia!AZ40</f>
        <v>9.1609146655424259E-3</v>
      </c>
      <c r="DR26" s="420">
        <f>+Eurasia!BA40</f>
        <v>8.9248358154016914E-3</v>
      </c>
      <c r="DS26" s="420">
        <f>+Eurasia!BB40</f>
        <v>8.6958042965039738E-3</v>
      </c>
      <c r="DT26" s="420">
        <f>+Eurasia!BC40</f>
        <v>8.4734952540212096E-3</v>
      </c>
      <c r="DU26" s="420">
        <f>+Eurasia!BD40</f>
        <v>8.2576106981718921E-3</v>
      </c>
      <c r="DV26" s="420">
        <f>+Eurasia!BE40</f>
        <v>8.0478764517478152E-3</v>
      </c>
      <c r="DW26" s="420">
        <f>+Eurasia!BF40</f>
        <v>7.8440394832488547E-3</v>
      </c>
      <c r="DX26" s="420">
        <f>+Eurasia!BG40</f>
        <v>7.6458655743066118E-3</v>
      </c>
      <c r="DY26" s="420">
        <f>+Eurasia!BH40</f>
        <v>7.4531372772831221E-3</v>
      </c>
      <c r="DZ26" s="420">
        <f>+Eurasia!BI40</f>
        <v>7.2656521250540739E-3</v>
      </c>
    </row>
    <row r="27" spans="1:130" s="4" customFormat="1">
      <c r="A27" t="s">
        <v>536</v>
      </c>
      <c r="N27" s="398"/>
      <c r="O27" s="398"/>
      <c r="P27" s="398"/>
      <c r="Q27" s="398"/>
      <c r="R27" s="398"/>
      <c r="S27" s="408">
        <v>100.018349</v>
      </c>
      <c r="W27" s="408">
        <v>99.061310000000006</v>
      </c>
      <c r="X27" s="408">
        <v>102.078163</v>
      </c>
      <c r="Y27" s="408">
        <v>104.671684</v>
      </c>
      <c r="Z27" s="408">
        <v>108.15479999999999</v>
      </c>
      <c r="AA27" s="408">
        <v>110.953903</v>
      </c>
      <c r="AB27" s="398"/>
      <c r="AC27" s="398"/>
      <c r="AD27" s="398"/>
      <c r="AG27" s="398"/>
      <c r="AH27" s="398"/>
      <c r="AI27" s="398"/>
      <c r="AJ27" s="398"/>
      <c r="AK27" s="398"/>
      <c r="AL27" s="398"/>
      <c r="AM27" s="398"/>
      <c r="AN27" s="398"/>
      <c r="AO27" s="398"/>
      <c r="AP27" s="398"/>
      <c r="AQ27" s="398"/>
      <c r="AR27" s="398"/>
      <c r="AS27" s="398"/>
      <c r="AT27" s="398"/>
      <c r="AU27" s="398"/>
      <c r="AV27" s="398"/>
      <c r="AW27" s="398"/>
      <c r="AX27" s="398"/>
      <c r="AY27" s="398"/>
      <c r="AZ27" s="398"/>
      <c r="BA27" s="398"/>
      <c r="BB27" s="398"/>
      <c r="BC27" s="398"/>
      <c r="BD27" s="398"/>
      <c r="BE27" s="388"/>
      <c r="BF27" s="398"/>
      <c r="BG27" s="398"/>
      <c r="BH27" s="398"/>
      <c r="BI27" s="398"/>
      <c r="BJ27" s="398"/>
      <c r="BK27" s="398"/>
      <c r="BL27" s="398"/>
      <c r="BP27" s="346"/>
      <c r="BR27" s="4" t="s">
        <v>185</v>
      </c>
      <c r="BS27" s="420">
        <f>+China!B40</f>
        <v>0.30014462246061135</v>
      </c>
      <c r="BT27" s="420">
        <f>+China!C40</f>
        <v>0.23814211665669013</v>
      </c>
      <c r="BU27" s="420">
        <f>+China!D40</f>
        <v>0.18992217154839225</v>
      </c>
      <c r="BV27" s="420">
        <f>+China!E40</f>
        <v>0.15454517235405973</v>
      </c>
      <c r="BW27" s="420">
        <f>+China!F40</f>
        <v>0.12805646393420186</v>
      </c>
      <c r="BX27" s="420">
        <f>+China!G40</f>
        <v>0.1078517571236117</v>
      </c>
      <c r="BY27" s="420">
        <f>+China!H40</f>
        <v>9.2177438737846035E-2</v>
      </c>
      <c r="BZ27" s="420">
        <f>+China!I40</f>
        <v>7.9828243011162939E-2</v>
      </c>
      <c r="CA27" s="420">
        <f>+China!J40</f>
        <v>6.9959963668066338E-2</v>
      </c>
      <c r="CB27" s="420">
        <f>+China!K40</f>
        <v>6.197086286005668E-2</v>
      </c>
      <c r="CC27" s="420">
        <f>+China!L40</f>
        <v>5.5425035256260163E-2</v>
      </c>
      <c r="CD27" s="420">
        <f>+China!M40</f>
        <v>5.0001937537009655E-2</v>
      </c>
      <c r="CE27" s="420">
        <f>+China!N40</f>
        <v>4.5462557852500009E-2</v>
      </c>
      <c r="CF27" s="420">
        <f>+China!O40</f>
        <v>4.16263623764246E-2</v>
      </c>
      <c r="CG27" s="420">
        <f>+China!P40</f>
        <v>3.8355341949144944E-2</v>
      </c>
      <c r="CH27" s="420">
        <f>+China!Q40</f>
        <v>3.5542811741488357E-2</v>
      </c>
      <c r="CI27" s="420">
        <f>+China!R40</f>
        <v>3.3105440815451651E-2</v>
      </c>
      <c r="CJ27" s="420">
        <f>+China!S40</f>
        <v>3.0977507683287633E-2</v>
      </c>
      <c r="CK27" s="420">
        <f>+China!T40</f>
        <v>2.9106710450054155E-2</v>
      </c>
      <c r="CL27" s="420">
        <f>+China!U40</f>
        <v>2.7451076268065106E-2</v>
      </c>
      <c r="CM27" s="420">
        <f>+China!V40</f>
        <v>2.5976657359935706E-2</v>
      </c>
      <c r="CN27" s="420">
        <f>+China!W40</f>
        <v>2.4655796125659508E-2</v>
      </c>
      <c r="CO27" s="420">
        <f>+China!X40</f>
        <v>2.3465806330741426E-2</v>
      </c>
      <c r="CP27" s="420">
        <f>+China!Y40</f>
        <v>2.2387961549607767E-2</v>
      </c>
      <c r="CQ27" s="420">
        <f>+China!Z40</f>
        <v>2.1406712652314835E-2</v>
      </c>
      <c r="CR27" s="420">
        <f>+China!AA40</f>
        <v>2.0509077568109917E-2</v>
      </c>
      <c r="CS27" s="420">
        <f>+China!AB40</f>
        <v>1.9684161737515724E-2</v>
      </c>
      <c r="CT27" s="420">
        <f>+China!AC40</f>
        <v>1.8922778512303493E-2</v>
      </c>
      <c r="CU27" s="420">
        <f>+China!AD40</f>
        <v>1.8217146587768851E-2</v>
      </c>
      <c r="CV27" s="420">
        <f>+China!AE40</f>
        <v>1.7560647246444631E-2</v>
      </c>
      <c r="CW27" s="420">
        <f>+China!AF40</f>
        <v>1.6947628371765236E-2</v>
      </c>
      <c r="CX27" s="420">
        <f>+China!AG40</f>
        <v>1.6373245282176579E-2</v>
      </c>
      <c r="CY27" s="420">
        <f>+China!AH40</f>
        <v>1.5833330741282375E-2</v>
      </c>
      <c r="CZ27" s="420">
        <f>+China!AI40</f>
        <v>1.5324288230723321E-2</v>
      </c>
      <c r="DA27" s="420">
        <f>+China!AJ40</f>
        <v>1.4843003881681685E-2</v>
      </c>
      <c r="DB27" s="420">
        <f>+China!AK40</f>
        <v>1.4386773457702872E-2</v>
      </c>
      <c r="DC27" s="420">
        <f>+China!AL40</f>
        <v>1.3953241545391506E-2</v>
      </c>
      <c r="DD27" s="420">
        <f>+China!AM40</f>
        <v>1.3540350698556618E-2</v>
      </c>
      <c r="DE27" s="420">
        <f>+China!AN40</f>
        <v>1.3146298738302767E-2</v>
      </c>
      <c r="DF27" s="420">
        <f>+China!AO40</f>
        <v>1.2769502768073922E-2</v>
      </c>
      <c r="DG27" s="420">
        <f>+China!AP40</f>
        <v>1.2408568742383731E-2</v>
      </c>
      <c r="DH27" s="420">
        <f>+China!AQ40</f>
        <v>1.2062265648641202E-2</v>
      </c>
      <c r="DI27" s="420">
        <f>+China!AR40</f>
        <v>1.1729503536490413E-2</v>
      </c>
      <c r="DJ27" s="420">
        <f>+China!AS40</f>
        <v>1.1409314768588395E-2</v>
      </c>
      <c r="DK27" s="420">
        <f>+China!AT40</f>
        <v>1.1100837978504374E-2</v>
      </c>
      <c r="DL27" s="420">
        <f>+China!AU40</f>
        <v>1.0803304311388782E-2</v>
      </c>
      <c r="DM27" s="420">
        <f>+China!AV40</f>
        <v>1.0516025595823509E-2</v>
      </c>
      <c r="DN27" s="420">
        <f>+China!AW40</f>
        <v>1.0238384154385057E-2</v>
      </c>
      <c r="DO27" s="420">
        <f>+China!AX40</f>
        <v>9.969824008701559E-3</v>
      </c>
      <c r="DP27" s="420">
        <f>+China!AY40</f>
        <v>9.7098432743321882E-3</v>
      </c>
      <c r="DQ27" s="420">
        <f>+China!AZ40</f>
        <v>9.45798757334863E-3</v>
      </c>
      <c r="DR27" s="420">
        <f>+China!BA40</f>
        <v>9.2138443193991709E-3</v>
      </c>
      <c r="DS27" s="420">
        <f>+China!BB40</f>
        <v>8.9770377523542364E-3</v>
      </c>
      <c r="DT27" s="420">
        <f>+China!BC40</f>
        <v>8.7472246182183268E-3</v>
      </c>
      <c r="DU27" s="420">
        <f>+China!BD40</f>
        <v>8.5240904055270111E-3</v>
      </c>
      <c r="DV27" s="420">
        <f>+China!BE40</f>
        <v>8.3073460624752769E-3</v>
      </c>
      <c r="DW27" s="420">
        <f>+China!BF40</f>
        <v>8.0967251299853132E-3</v>
      </c>
      <c r="DX27" s="420">
        <f>+China!BG40</f>
        <v>7.8919812351742023E-3</v>
      </c>
      <c r="DY27" s="420">
        <f>+China!BH40</f>
        <v>7.6928858975148715E-3</v>
      </c>
      <c r="DZ27" s="420">
        <f>+China!BI40</f>
        <v>7.4992266066333082E-3</v>
      </c>
    </row>
    <row r="28" spans="1:130" s="4" customFormat="1">
      <c r="A28" t="s">
        <v>537</v>
      </c>
      <c r="N28" s="398"/>
      <c r="O28" s="398"/>
      <c r="P28" s="398"/>
      <c r="Q28" s="398"/>
      <c r="R28" s="398"/>
      <c r="S28" s="408">
        <v>0.47110999999999997</v>
      </c>
      <c r="W28" s="408">
        <v>1.0932900000000001</v>
      </c>
      <c r="X28" s="408">
        <v>1.238586</v>
      </c>
      <c r="Y28" s="408">
        <v>1.5943890000000001</v>
      </c>
      <c r="Z28" s="408">
        <v>1.8573170000000001</v>
      </c>
      <c r="AA28" s="408">
        <v>2.2246800000000002</v>
      </c>
      <c r="AB28" s="398"/>
      <c r="AC28" s="398"/>
      <c r="AD28" s="398"/>
      <c r="AG28" s="398"/>
      <c r="AH28" s="398"/>
      <c r="AI28" s="398"/>
      <c r="AJ28" s="398"/>
      <c r="AK28" s="398"/>
      <c r="AL28" s="398"/>
      <c r="AM28" s="398"/>
      <c r="AN28" s="398"/>
      <c r="AO28" s="398"/>
      <c r="AP28" s="398"/>
      <c r="AQ28" s="398"/>
      <c r="AR28" s="398"/>
      <c r="AS28" s="398"/>
      <c r="AT28" s="398"/>
      <c r="AU28" s="398"/>
      <c r="AV28" s="398"/>
      <c r="AW28" s="398"/>
      <c r="AX28" s="398"/>
      <c r="AY28" s="398"/>
      <c r="AZ28" s="398"/>
      <c r="BA28" s="398"/>
      <c r="BB28" s="398"/>
      <c r="BC28" s="398"/>
      <c r="BD28" s="398"/>
      <c r="BE28" s="388"/>
      <c r="BF28" s="398"/>
      <c r="BG28" s="398"/>
      <c r="BH28" s="398"/>
      <c r="BI28" s="398"/>
      <c r="BJ28" s="398"/>
      <c r="BK28" s="398"/>
      <c r="BL28" s="398"/>
      <c r="BP28" s="346"/>
      <c r="BR28" s="4" t="s">
        <v>186</v>
      </c>
      <c r="BS28" s="420">
        <f>+India!B40</f>
        <v>0.1659891670391293</v>
      </c>
      <c r="BT28" s="420">
        <f>+India!C40</f>
        <v>0.15714839403469108</v>
      </c>
      <c r="BU28" s="420">
        <f>+India!D40</f>
        <v>0.12850651350587861</v>
      </c>
      <c r="BV28" s="420">
        <f>+India!E40</f>
        <v>0.10695302666644416</v>
      </c>
      <c r="BW28" s="420">
        <f>+India!F40</f>
        <v>9.0437487283647644E-2</v>
      </c>
      <c r="BX28" s="420">
        <f>+India!G40</f>
        <v>7.757157664370723E-2</v>
      </c>
      <c r="BY28" s="420">
        <f>+India!H40</f>
        <v>6.7396229490646317E-2</v>
      </c>
      <c r="BZ28" s="420">
        <f>+India!I40</f>
        <v>5.9236521505285716E-2</v>
      </c>
      <c r="CA28" s="420">
        <f>+India!J40</f>
        <v>5.2609280756508205E-2</v>
      </c>
      <c r="CB28" s="420">
        <f>+India!K40</f>
        <v>4.7163080432878313E-2</v>
      </c>
      <c r="CC28" s="420">
        <f>+India!L40</f>
        <v>4.2638532166084382E-2</v>
      </c>
      <c r="CD28" s="420">
        <f>+India!M40</f>
        <v>3.8841552805834255E-2</v>
      </c>
      <c r="CE28" s="420">
        <f>+India!N40</f>
        <v>3.5625072094161936E-2</v>
      </c>
      <c r="CF28" s="420">
        <f>+India!O40</f>
        <v>3.2876325148252915E-2</v>
      </c>
      <c r="CG28" s="420">
        <f>+India!P40</f>
        <v>3.0507898608699815E-2</v>
      </c>
      <c r="CH28" s="420">
        <f>+India!Q40</f>
        <v>2.8451337196445017E-2</v>
      </c>
      <c r="CI28" s="420">
        <f>+India!R40</f>
        <v>2.6652521121345956E-2</v>
      </c>
      <c r="CJ28" s="420">
        <f>+India!S40</f>
        <v>2.5068284336486266E-2</v>
      </c>
      <c r="CK28" s="420">
        <f>+India!T40</f>
        <v>2.3663913005853722E-2</v>
      </c>
      <c r="CL28" s="420">
        <f>+India!U40</f>
        <v>2.2411275642081507E-2</v>
      </c>
      <c r="CM28" s="420">
        <f>+India!V40</f>
        <v>2.1287411540270442E-2</v>
      </c>
      <c r="CN28" s="420">
        <f>+India!W40</f>
        <v>2.0273455180377469E-2</v>
      </c>
      <c r="CO28" s="420">
        <f>+India!X40</f>
        <v>1.9353809349770004E-2</v>
      </c>
      <c r="CP28" s="420">
        <f>+India!Y40</f>
        <v>1.8515504116751378E-2</v>
      </c>
      <c r="CQ28" s="420">
        <f>+India!Z40</f>
        <v>1.7747695910718495E-2</v>
      </c>
      <c r="CR28" s="420">
        <f>+India!AA40</f>
        <v>1.7041273116285567E-2</v>
      </c>
      <c r="CS28" s="420">
        <f>+India!AB40</f>
        <v>1.6388543294891374E-2</v>
      </c>
      <c r="CT28" s="420">
        <f>+India!AC40</f>
        <v>1.5782983442434975E-2</v>
      </c>
      <c r="CU28" s="420">
        <f>+India!AD40</f>
        <v>1.5219039282983479E-2</v>
      </c>
      <c r="CV28" s="420">
        <f>+India!AE40</f>
        <v>1.4691962975510973E-2</v>
      </c>
      <c r="CW28" s="420">
        <f>+India!AF40</f>
        <v>1.419768111401991E-2</v>
      </c>
      <c r="CX28" s="420">
        <f>+India!AG40</f>
        <v>1.3732686771330061E-2</v>
      </c>
      <c r="CY28" s="420">
        <f>+India!AH40</f>
        <v>1.3293950743739286E-2</v>
      </c>
      <c r="CZ28" s="420">
        <f>+India!AI40</f>
        <v>1.2878848219681474E-2</v>
      </c>
      <c r="DA28" s="420">
        <f>+India!AJ40</f>
        <v>1.2485097908472083E-2</v>
      </c>
      <c r="DB28" s="420">
        <f>+India!AK40</f>
        <v>1.2110711289249242E-2</v>
      </c>
      <c r="DC28" s="420">
        <f>+India!AL40</f>
        <v>1.1753950122162567E-2</v>
      </c>
      <c r="DD28" s="420">
        <f>+India!AM40</f>
        <v>1.1413290738296744E-2</v>
      </c>
      <c r="DE28" s="420">
        <f>+India!AN40</f>
        <v>1.1087393917399857E-2</v>
      </c>
      <c r="DF28" s="420">
        <f>+India!AO40</f>
        <v>1.0775079392383842E-2</v>
      </c>
      <c r="DG28" s="420">
        <f>+India!AP40</f>
        <v>1.0475304201182211E-2</v>
      </c>
      <c r="DH28" s="420">
        <f>+India!AQ40</f>
        <v>1.0187144250779108E-2</v>
      </c>
      <c r="DI28" s="420">
        <f>+India!AR40</f>
        <v>9.9097785733443834E-3</v>
      </c>
      <c r="DJ28" s="420">
        <f>+India!AS40</f>
        <v>9.642475846751021E-3</v>
      </c>
      <c r="DK28" s="420">
        <f>+India!AT40</f>
        <v>9.3845828261782185E-3</v>
      </c>
      <c r="DL28" s="420">
        <f>+India!AU40</f>
        <v>9.1355143937719638E-3</v>
      </c>
      <c r="DM28" s="420">
        <f>+India!AV40</f>
        <v>8.894744982360845E-3</v>
      </c>
      <c r="DN28" s="420">
        <f>+India!AW40</f>
        <v>8.6618011692815577E-3</v>
      </c>
      <c r="DO28" s="420">
        <f>+India!AX40</f>
        <v>8.4362552692374953E-3</v>
      </c>
      <c r="DP28" s="420">
        <f>+India!AY40</f>
        <v>8.2177197821966738E-3</v>
      </c>
      <c r="DQ28" s="420">
        <f>+India!AZ40</f>
        <v>8.0058425747402163E-3</v>
      </c>
      <c r="DR28" s="420">
        <f>+India!BA40</f>
        <v>7.8003026918794394E-3</v>
      </c>
      <c r="DS28" s="420">
        <f>+India!BB40</f>
        <v>7.6008067118695476E-3</v>
      </c>
      <c r="DT28" s="420">
        <f>+India!BC40</f>
        <v>7.4070855695227622E-3</v>
      </c>
      <c r="DU28" s="420">
        <f>+India!BD40</f>
        <v>7.2188917844146624E-3</v>
      </c>
      <c r="DV28" s="420">
        <f>+India!BE40</f>
        <v>7.035997039549143E-3</v>
      </c>
      <c r="DW28" s="420">
        <f>+India!BF40</f>
        <v>6.8581900637949113E-3</v>
      </c>
      <c r="DX28" s="420">
        <f>+India!BG40</f>
        <v>6.6852747779702036E-3</v>
      </c>
      <c r="DY28" s="420">
        <f>+India!BH40</f>
        <v>6.5170686700286107E-3</v>
      </c>
      <c r="DZ28" s="420">
        <f>+India!BI40</f>
        <v>6.3534013695485062E-3</v>
      </c>
    </row>
    <row r="29" spans="1:130" s="4" customFormat="1">
      <c r="A29" t="s">
        <v>538</v>
      </c>
      <c r="N29" s="398"/>
      <c r="O29" s="398"/>
      <c r="P29" s="398"/>
      <c r="Q29" s="398"/>
      <c r="R29" s="398"/>
      <c r="S29" s="408">
        <v>299.56594799999999</v>
      </c>
      <c r="W29" s="408">
        <v>311.37261999999998</v>
      </c>
      <c r="X29" s="408">
        <v>326.69729599999999</v>
      </c>
      <c r="Y29" s="408">
        <v>342.55276500000002</v>
      </c>
      <c r="Z29" s="408">
        <v>358.618988</v>
      </c>
      <c r="AA29" s="408">
        <v>374.66973899999999</v>
      </c>
      <c r="AB29" s="398"/>
      <c r="AC29" s="398"/>
      <c r="AD29" s="398"/>
      <c r="AG29" s="398"/>
      <c r="AH29" s="398"/>
      <c r="AI29" s="398"/>
      <c r="AJ29" s="398"/>
      <c r="AK29" s="398"/>
      <c r="AL29" s="398"/>
      <c r="AM29" s="398"/>
      <c r="AN29" s="398"/>
      <c r="AO29" s="398"/>
      <c r="AP29" s="398"/>
      <c r="AQ29" s="398"/>
      <c r="AR29" s="398"/>
      <c r="AS29" s="398"/>
      <c r="AT29" s="398"/>
      <c r="AU29" s="398"/>
      <c r="AV29" s="398"/>
      <c r="AW29" s="398"/>
      <c r="AX29" s="398"/>
      <c r="AY29" s="398"/>
      <c r="AZ29" s="398"/>
      <c r="BA29" s="398"/>
      <c r="BB29" s="398"/>
      <c r="BC29" s="398"/>
      <c r="BD29" s="398"/>
      <c r="BE29" s="388"/>
      <c r="BF29" s="398"/>
      <c r="BG29" s="398"/>
      <c r="BH29" s="398"/>
      <c r="BI29" s="398"/>
      <c r="BJ29" s="398"/>
      <c r="BK29" s="398"/>
      <c r="BL29" s="398"/>
      <c r="BP29" s="346"/>
      <c r="BR29" s="4" t="s">
        <v>187</v>
      </c>
      <c r="BS29" s="420">
        <f>+MidEast!B40</f>
        <v>0.16944179563838438</v>
      </c>
      <c r="BT29" s="420">
        <f>+MidEast!C40</f>
        <v>0.13998959824965898</v>
      </c>
      <c r="BU29" s="420">
        <f>+MidEast!D40</f>
        <v>0.11915180308513414</v>
      </c>
      <c r="BV29" s="420">
        <f>+MidEast!E40</f>
        <v>0.10280618633433221</v>
      </c>
      <c r="BW29" s="420">
        <f>+MidEast!F40</f>
        <v>8.9796679989943187E-2</v>
      </c>
      <c r="BX29" s="420">
        <f>+MidEast!G40</f>
        <v>7.9303338706585333E-2</v>
      </c>
      <c r="BY29" s="420">
        <f>+MidEast!H40</f>
        <v>7.0734910444898047E-2</v>
      </c>
      <c r="BZ29" s="420">
        <f>+MidEast!I40</f>
        <v>6.3658466797200483E-2</v>
      </c>
      <c r="CA29" s="420">
        <f>+MidEast!J40</f>
        <v>5.775247065851221E-2</v>
      </c>
      <c r="CB29" s="420">
        <f>+MidEast!K40</f>
        <v>5.2774944614498998E-2</v>
      </c>
      <c r="CC29" s="420">
        <f>+MidEast!L40</f>
        <v>4.854153953874793E-2</v>
      </c>
      <c r="CD29" s="420">
        <f>+MidEast!M40</f>
        <v>4.4910200514440238E-2</v>
      </c>
      <c r="CE29" s="420">
        <f>+MidEast!N40</f>
        <v>4.1770296779371469E-2</v>
      </c>
      <c r="CF29" s="420">
        <f>+MidEast!O40</f>
        <v>3.9034815852863301E-2</v>
      </c>
      <c r="CG29" s="420">
        <f>+MidEast!P40</f>
        <v>3.6634689523941721E-2</v>
      </c>
      <c r="CH29" s="420">
        <f>+MidEast!Q40</f>
        <v>3.4514621999371414E-2</v>
      </c>
      <c r="CI29" s="420">
        <f>+MidEast!R40</f>
        <v>3.2629989249793392E-2</v>
      </c>
      <c r="CJ29" s="420">
        <f>+MidEast!S40</f>
        <v>3.0944510908959773E-2</v>
      </c>
      <c r="CK29" s="420">
        <f>+MidEast!T40</f>
        <v>2.9428485321665792E-2</v>
      </c>
      <c r="CL29" s="420">
        <f>+MidEast!U40</f>
        <v>2.805743926523464E-2</v>
      </c>
      <c r="CM29" s="420">
        <f>+MidEast!V40</f>
        <v>2.6811085954107482E-2</v>
      </c>
      <c r="CN29" s="420">
        <f>+MidEast!W40</f>
        <v>2.5672514326848837E-2</v>
      </c>
      <c r="CO29" s="420">
        <f>+MidEast!X40</f>
        <v>2.4627553354337219E-2</v>
      </c>
      <c r="CP29" s="420">
        <f>+MidEast!Y40</f>
        <v>2.3664269888811505E-2</v>
      </c>
      <c r="CQ29" s="420">
        <f>+MidEast!Z40</f>
        <v>2.2772569207375162E-2</v>
      </c>
      <c r="CR29" s="420">
        <f>+MidEast!AA40</f>
        <v>2.1943875122860744E-2</v>
      </c>
      <c r="CS29" s="420">
        <f>+MidEast!AB40</f>
        <v>2.1170872186511615E-2</v>
      </c>
      <c r="CT29" s="420">
        <f>+MidEast!AC40</f>
        <v>2.0447296678428019E-2</v>
      </c>
      <c r="CU29" s="420">
        <f>+MidEast!AD40</f>
        <v>1.976776618476302E-2</v>
      </c>
      <c r="CV29" s="420">
        <f>+MidEast!AE40</f>
        <v>1.9127639886101069E-2</v>
      </c>
      <c r="CW29" s="420">
        <f>+MidEast!AF40</f>
        <v>1.8522903436588224E-2</v>
      </c>
      <c r="CX29" s="420">
        <f>+MidEast!AG40</f>
        <v>1.7950073647127213E-2</v>
      </c>
      <c r="CY29" s="420">
        <f>+MidEast!AH40</f>
        <v>1.7406119206122665E-2</v>
      </c>
      <c r="CZ29" s="420">
        <f>+MidEast!AI40</f>
        <v>1.6888394456507347E-2</v>
      </c>
      <c r="DA29" s="420">
        <f>+MidEast!AJ40</f>
        <v>1.6394583855871538E-2</v>
      </c>
      <c r="DB29" s="420">
        <f>+MidEast!AK40</f>
        <v>1.5922655220183646E-2</v>
      </c>
      <c r="DC29" s="420">
        <f>+MidEast!AL40</f>
        <v>1.5470820222639767E-2</v>
      </c>
      <c r="DD29" s="420">
        <f>+MidEast!AM40</f>
        <v>1.5037500911440536E-2</v>
      </c>
      <c r="DE29" s="420">
        <f>+MidEast!AN40</f>
        <v>1.4621301241722175E-2</v>
      </c>
      <c r="DF29" s="420">
        <f>+MidEast!AO40</f>
        <v>1.4220982801074721E-2</v>
      </c>
      <c r="DG29" s="420">
        <f>+MidEast!AP40</f>
        <v>1.3835444055437072E-2</v>
      </c>
      <c r="DH29" s="420">
        <f>+MidEast!AQ40</f>
        <v>1.3463702560613713E-2</v>
      </c>
      <c r="DI29" s="420">
        <f>+MidEast!AR40</f>
        <v>1.3104879680333094E-2</v>
      </c>
      <c r="DJ29" s="420">
        <f>+MidEast!AS40</f>
        <v>1.2758187429401104E-2</v>
      </c>
      <c r="DK29" s="420">
        <f>+MidEast!AT40</f>
        <v>1.242291712378004E-2</v>
      </c>
      <c r="DL29" s="420">
        <f>+MidEast!AU40</f>
        <v>1.209842957122393E-2</v>
      </c>
      <c r="DM29" s="420">
        <f>+MidEast!AV40</f>
        <v>1.1784146578685881E-2</v>
      </c>
      <c r="DN29" s="420">
        <f>+MidEast!AW40</f>
        <v>1.1479543587865045E-2</v>
      </c>
      <c r="DO29" s="420">
        <f>+MidEast!AX40</f>
        <v>1.1184143279391752E-2</v>
      </c>
      <c r="DP29" s="420">
        <f>+MidEast!AY40</f>
        <v>1.0897510010382671E-2</v>
      </c>
      <c r="DQ29" s="420">
        <f>+MidEast!AZ40</f>
        <v>1.0619244970330365E-2</v>
      </c>
      <c r="DR29" s="420">
        <f>+MidEast!BA40</f>
        <v>1.0348981957243123E-2</v>
      </c>
      <c r="DS29" s="420">
        <f>+MidEast!BB40</f>
        <v>1.0086383690200996E-2</v>
      </c>
      <c r="DT29" s="420">
        <f>+MidEast!BC40</f>
        <v>9.8311385865109575E-3</v>
      </c>
      <c r="DU29" s="420">
        <f>+MidEast!BD40</f>
        <v>9.5829579418088805E-3</v>
      </c>
      <c r="DV29" s="420">
        <f>+MidEast!BE40</f>
        <v>9.3415734600783666E-3</v>
      </c>
      <c r="DW29" s="420">
        <f>+MidEast!BF40</f>
        <v>9.1067350878902154E-3</v>
      </c>
      <c r="DX29" s="420">
        <f>+MidEast!BG40</f>
        <v>8.8782091134198896E-3</v>
      </c>
      <c r="DY29" s="420">
        <f>+MidEast!BH40</f>
        <v>8.6557764961453978E-3</v>
      </c>
      <c r="DZ29" s="420">
        <f>+MidEast!BI40</f>
        <v>8.4392313977067496E-3</v>
      </c>
    </row>
    <row r="30" spans="1:130" s="4" customFormat="1">
      <c r="A30" t="s">
        <v>539</v>
      </c>
      <c r="N30" s="398"/>
      <c r="O30" s="398"/>
      <c r="P30" s="398"/>
      <c r="Q30" s="398"/>
      <c r="R30" s="398"/>
      <c r="S30" s="409">
        <v>11294.875</v>
      </c>
      <c r="W30" s="409">
        <v>11599.082031</v>
      </c>
      <c r="X30" s="409">
        <v>13450.767578000001</v>
      </c>
      <c r="Y30" s="409">
        <v>15398.419921999999</v>
      </c>
      <c r="Z30" s="409">
        <v>17548.300781000002</v>
      </c>
      <c r="AA30" s="409">
        <v>19875.029297000001</v>
      </c>
      <c r="AB30" s="398"/>
      <c r="AC30" s="398"/>
      <c r="AD30" s="398"/>
      <c r="AG30" s="398"/>
      <c r="AH30" s="398"/>
      <c r="AI30" s="398"/>
      <c r="AJ30" s="398"/>
      <c r="AK30" s="398"/>
      <c r="AL30" s="398"/>
      <c r="AM30" s="398"/>
      <c r="AN30" s="398"/>
      <c r="AO30" s="398"/>
      <c r="AP30" s="398"/>
      <c r="AQ30" s="398"/>
      <c r="AR30" s="398"/>
      <c r="AS30" s="398"/>
      <c r="AT30" s="398"/>
      <c r="AU30" s="398"/>
      <c r="AV30" s="398"/>
      <c r="AW30" s="398"/>
      <c r="AX30" s="398"/>
      <c r="AY30" s="398"/>
      <c r="AZ30" s="398"/>
      <c r="BA30" s="398"/>
      <c r="BB30" s="398"/>
      <c r="BC30" s="398"/>
      <c r="BD30" s="398"/>
      <c r="BE30" s="388"/>
      <c r="BF30" s="398"/>
      <c r="BG30" s="398"/>
      <c r="BH30" s="398"/>
      <c r="BI30" s="398"/>
      <c r="BJ30" s="398"/>
      <c r="BK30" s="398"/>
      <c r="BL30" s="398"/>
      <c r="BP30" s="346"/>
      <c r="BR30" s="4" t="s">
        <v>188</v>
      </c>
      <c r="BS30" s="420">
        <f>+Africa!B40</f>
        <v>0.14715313300736851</v>
      </c>
      <c r="BT30" s="420">
        <f>+Africa!C40</f>
        <v>9.931612662759369E-2</v>
      </c>
      <c r="BU30" s="420">
        <f>+Africa!D40</f>
        <v>8.1184736573527774E-2</v>
      </c>
      <c r="BV30" s="420">
        <f>+Africa!E40</f>
        <v>6.7545714604031068E-2</v>
      </c>
      <c r="BW30" s="420">
        <f>+Africa!F40</f>
        <v>5.7098294709560897E-2</v>
      </c>
      <c r="BX30" s="420">
        <f>+Africa!G40</f>
        <v>4.8962119000703748E-2</v>
      </c>
      <c r="BY30" s="420">
        <f>+Africa!H40</f>
        <v>4.2529260320145201E-2</v>
      </c>
      <c r="BZ30" s="420">
        <f>+Africa!I40</f>
        <v>3.7372052915500692E-2</v>
      </c>
      <c r="CA30" s="420">
        <f>+Africa!J40</f>
        <v>3.3184435327519184E-2</v>
      </c>
      <c r="CB30" s="420">
        <f>+Africa!K40</f>
        <v>2.9743866625900704E-2</v>
      </c>
      <c r="CC30" s="420">
        <f>+Africa!L40</f>
        <v>2.6886135467575605E-2</v>
      </c>
      <c r="CD30" s="420">
        <f>+Africa!M40</f>
        <v>2.4488405500304636E-2</v>
      </c>
      <c r="CE30" s="420">
        <f>+Africa!N40</f>
        <v>2.2457617719442463E-2</v>
      </c>
      <c r="CF30" s="420">
        <f>+Africa!O40</f>
        <v>2.0722436035991183E-2</v>
      </c>
      <c r="CG30" s="420">
        <f>+Africa!P40</f>
        <v>1.9227573588726354E-2</v>
      </c>
      <c r="CH30" s="420">
        <f>+Africa!Q40</f>
        <v>1.7929742521096297E-2</v>
      </c>
      <c r="CI30" s="420">
        <f>+Africa!R40</f>
        <v>1.6794726292298407E-2</v>
      </c>
      <c r="CJ30" s="420">
        <f>+Africa!S40</f>
        <v>1.5795238356339759E-2</v>
      </c>
      <c r="CK30" s="420">
        <f>+Africa!T40</f>
        <v>1.4909338531134493E-2</v>
      </c>
      <c r="CL30" s="420">
        <f>+Africa!U40</f>
        <v>1.4119249494638235E-2</v>
      </c>
      <c r="CM30" s="420">
        <f>+Africa!V40</f>
        <v>1.3410463523978835E-2</v>
      </c>
      <c r="CN30" s="420">
        <f>+Africa!W40</f>
        <v>1.2771061963814457E-2</v>
      </c>
      <c r="CO30" s="420">
        <f>+Africa!X40</f>
        <v>1.2191192149871714E-2</v>
      </c>
      <c r="CP30" s="420">
        <f>+Africa!Y40</f>
        <v>1.1662661966358179E-2</v>
      </c>
      <c r="CQ30" s="420">
        <f>+Africa!Z40</f>
        <v>1.1178623068274241E-2</v>
      </c>
      <c r="CR30" s="420">
        <f>+Africa!AA40</f>
        <v>1.0733321498869956E-2</v>
      </c>
      <c r="CS30" s="420">
        <f>+Africa!AB40</f>
        <v>1.0321899947642864E-2</v>
      </c>
      <c r="CT30" s="420">
        <f>+Africa!AC40</f>
        <v>9.9402398813066267E-3</v>
      </c>
      <c r="CU30" s="420">
        <f>+Africa!AD40</f>
        <v>9.5848346877504924E-3</v>
      </c>
      <c r="CV30" s="420">
        <f>+Africa!AE40</f>
        <v>9.252687111113404E-3</v>
      </c>
      <c r="CW30" s="420">
        <f>+Africa!AF40</f>
        <v>8.9412258408821613E-3</v>
      </c>
      <c r="CX30" s="420">
        <f>+Africa!AG40</f>
        <v>8.6482373015201296E-3</v>
      </c>
      <c r="CY30" s="420">
        <f>+Africa!AH40</f>
        <v>8.3718095795337049E-3</v>
      </c>
      <c r="CZ30" s="420">
        <f>+Africa!AI40</f>
        <v>8.110286099384979E-3</v>
      </c>
      <c r="DA30" s="420">
        <f>+Africa!AJ40</f>
        <v>7.8622271740260673E-3</v>
      </c>
      <c r="DB30" s="420">
        <f>+Africa!AK40</f>
        <v>7.6263779506003616E-3</v>
      </c>
      <c r="DC30" s="420">
        <f>+Africa!AL40</f>
        <v>7.4016415767096232E-3</v>
      </c>
      <c r="DD30" s="420">
        <f>+Africa!AM40</f>
        <v>7.1870566494671535E-3</v>
      </c>
      <c r="DE30" s="420">
        <f>+Africa!AN40</f>
        <v>6.9817781945882111E-3</v>
      </c>
      <c r="DF30" s="420">
        <f>+Africa!AO40</f>
        <v>6.7850615681414317E-3</v>
      </c>
      <c r="DG30" s="420">
        <f>+Africa!AP40</f>
        <v>6.5962487884163755E-3</v>
      </c>
      <c r="DH30" s="420">
        <f>+Africa!AQ40</f>
        <v>6.4147568965446265E-3</v>
      </c>
      <c r="DI30" s="420">
        <f>+Africa!AR40</f>
        <v>6.2400680172843732E-3</v>
      </c>
      <c r="DJ30" s="420">
        <f>+Africa!AS40</f>
        <v>6.0717208497458276E-3</v>
      </c>
      <c r="DK30" s="420">
        <f>+Africa!AT40</f>
        <v>5.909303364874231E-3</v>
      </c>
      <c r="DL30" s="420">
        <f>+Africa!AU40</f>
        <v>5.752446524594685E-3</v>
      </c>
      <c r="DM30" s="420">
        <f>+Africa!AV40</f>
        <v>5.6008188685028526E-3</v>
      </c>
      <c r="DN30" s="420">
        <f>+Africa!AW40</f>
        <v>5.4541218392955013E-3</v>
      </c>
      <c r="DO30" s="420">
        <f>+Africa!AX40</f>
        <v>5.312085738901416E-3</v>
      </c>
      <c r="DP30" s="420">
        <f>+Africa!AY40</f>
        <v>5.1744662243827502E-3</v>
      </c>
      <c r="DQ30" s="420">
        <f>+Africa!AZ40</f>
        <v>5.0410412668300871E-3</v>
      </c>
      <c r="DR30" s="420">
        <f>+Africa!BA40</f>
        <v>4.911608508227458E-3</v>
      </c>
      <c r="DS30" s="420">
        <f>+Africa!BB40</f>
        <v>4.7859829610597884E-3</v>
      </c>
      <c r="DT30" s="420">
        <f>+Africa!BC40</f>
        <v>4.6639950036295808E-3</v>
      </c>
      <c r="DU30" s="420">
        <f>+Africa!BD40</f>
        <v>4.5454886309275371E-3</v>
      </c>
      <c r="DV30" s="420">
        <f>+Africa!BE40</f>
        <v>4.43031992669348E-3</v>
      </c>
      <c r="DW30" s="420">
        <f>+Africa!BF40</f>
        <v>4.318355727196071E-3</v>
      </c>
      <c r="DX30" s="420">
        <f>+Africa!BG40</f>
        <v>4.2094724514041984E-3</v>
      </c>
      <c r="DY30" s="420">
        <f>+Africa!BH40</f>
        <v>4.1035550757435825E-3</v>
      </c>
      <c r="DZ30" s="420">
        <f>+Africa!BI40</f>
        <v>4.000496234630755E-3</v>
      </c>
    </row>
    <row r="31" spans="1:130" s="4" customFormat="1">
      <c r="A31" t="s">
        <v>540</v>
      </c>
      <c r="N31" s="398"/>
      <c r="O31" s="398"/>
      <c r="P31" s="398"/>
      <c r="Q31" s="398"/>
      <c r="R31" s="398"/>
      <c r="S31" s="410">
        <v>5906.7802730000003</v>
      </c>
      <c r="W31" s="410">
        <v>5745.9418949999999</v>
      </c>
      <c r="X31" s="410">
        <v>5829.6899409999996</v>
      </c>
      <c r="Y31" s="410">
        <v>5904.5942379999997</v>
      </c>
      <c r="Z31" s="410">
        <v>6047.076172</v>
      </c>
      <c r="AA31" s="410">
        <v>6207.1416019999997</v>
      </c>
      <c r="AB31" s="398"/>
      <c r="AC31" s="398"/>
      <c r="AD31" s="398"/>
      <c r="BP31" s="346"/>
      <c r="BR31" s="4" t="s">
        <v>189</v>
      </c>
      <c r="BS31" s="420">
        <f>+LatAm!B40</f>
        <v>9.0440834978974136E-2</v>
      </c>
      <c r="BT31" s="420">
        <f>+LatAm!C40</f>
        <v>7.4879062282080508E-2</v>
      </c>
      <c r="BU31" s="420">
        <f>+LatAm!D40</f>
        <v>6.5279612870730142E-2</v>
      </c>
      <c r="BV31" s="420">
        <f>+LatAm!E40</f>
        <v>5.7552910334605065E-2</v>
      </c>
      <c r="BW31" s="420">
        <f>+LatAm!F40</f>
        <v>5.1255715620480612E-2</v>
      </c>
      <c r="BX31" s="420">
        <f>+LatAm!G40</f>
        <v>4.6064257532457228E-2</v>
      </c>
      <c r="BY31" s="420">
        <f>+LatAm!H40</f>
        <v>4.1738605598961732E-2</v>
      </c>
      <c r="BZ31" s="420">
        <f>+LatAm!I40</f>
        <v>3.8098569936431952E-2</v>
      </c>
      <c r="CA31" s="420">
        <f>+LatAm!J40</f>
        <v>3.5007137678586792E-2</v>
      </c>
      <c r="CB31" s="420">
        <f>+LatAm!K40</f>
        <v>3.2358918768842518E-2</v>
      </c>
      <c r="CC31" s="420">
        <f>+LatAm!L40</f>
        <v>3.0071973145671772E-2</v>
      </c>
      <c r="CD31" s="420">
        <f>+LatAm!M40</f>
        <v>2.8081953730937546E-2</v>
      </c>
      <c r="CE31" s="420">
        <f>+LatAm!N40</f>
        <v>2.6337857181851308E-2</v>
      </c>
      <c r="CF31" s="420">
        <f>+LatAm!O40</f>
        <v>2.4798905243757073E-2</v>
      </c>
      <c r="CG31" s="420">
        <f>+LatAm!P40</f>
        <v>2.3432230818281073E-2</v>
      </c>
      <c r="CH31" s="420">
        <f>+LatAm!Q40</f>
        <v>2.2211143361156264E-2</v>
      </c>
      <c r="CI31" s="420">
        <f>+LatAm!R40</f>
        <v>2.1113815867305093E-2</v>
      </c>
      <c r="CJ31" s="420">
        <f>+LatAm!S40</f>
        <v>2.012228179506188E-2</v>
      </c>
      <c r="CK31" s="420">
        <f>+LatAm!T40</f>
        <v>1.9221662061046405E-2</v>
      </c>
      <c r="CL31" s="420">
        <f>+LatAm!U40</f>
        <v>1.8399564391857613E-2</v>
      </c>
      <c r="CM31" s="420">
        <f>+LatAm!V40</f>
        <v>1.7645612926825888E-2</v>
      </c>
      <c r="CN31" s="420">
        <f>+LatAm!W40</f>
        <v>1.6951077072407325E-2</v>
      </c>
      <c r="CO31" s="420">
        <f>+LatAm!X40</f>
        <v>1.6308576587207909E-2</v>
      </c>
      <c r="CP31" s="420">
        <f>+LatAm!Y40</f>
        <v>1.5711845660025755E-2</v>
      </c>
      <c r="CQ31" s="420">
        <f>+LatAm!Z40</f>
        <v>1.5155542971790861E-2</v>
      </c>
      <c r="CR31" s="420">
        <f>+LatAm!AA40</f>
        <v>1.4635097849362916E-2</v>
      </c>
      <c r="CS31" s="420">
        <f>+LatAm!AB40</f>
        <v>1.4146584934987765E-2</v>
      </c>
      <c r="CT31" s="420">
        <f>+LatAm!AC40</f>
        <v>1.3686621528681175E-2</v>
      </c>
      <c r="CU31" s="420">
        <f>+LatAm!AD40</f>
        <v>1.3252283067671001E-2</v>
      </c>
      <c r="CV31" s="420">
        <f>+LatAm!AE40</f>
        <v>1.2841033199050301E-2</v>
      </c>
      <c r="CW31" s="420">
        <f>+LatAm!AF40</f>
        <v>1.245066565979564E-2</v>
      </c>
      <c r="CX31" s="420">
        <f>+LatAm!AG40</f>
        <v>1.2079255761168551E-2</v>
      </c>
      <c r="CY31" s="420">
        <f>+LatAm!AH40</f>
        <v>1.1725119725449977E-2</v>
      </c>
      <c r="CZ31" s="420">
        <f>+LatAm!AI40</f>
        <v>1.1386780473878321E-2</v>
      </c>
      <c r="DA31" s="420">
        <f>+LatAm!AJ40</f>
        <v>1.106293873930982E-2</v>
      </c>
      <c r="DB31" s="420">
        <f>+LatAm!AK40</f>
        <v>1.0752448593259991E-2</v>
      </c>
      <c r="DC31" s="420">
        <f>+LatAm!AL40</f>
        <v>1.045429664799139E-2</v>
      </c>
      <c r="DD31" s="420">
        <f>+LatAm!AM40</f>
        <v>1.0167584330313714E-2</v>
      </c>
      <c r="DE31" s="420">
        <f>+LatAm!AN40</f>
        <v>9.8915127324696334E-3</v>
      </c>
      <c r="DF31" s="420">
        <f>+LatAm!AO40</f>
        <v>9.625369632797743E-3</v>
      </c>
      <c r="DG31" s="420">
        <f>+LatAm!AP40</f>
        <v>9.3685183493365902E-3</v>
      </c>
      <c r="DH31" s="420">
        <f>+LatAm!AQ40</f>
        <v>9.1203881466747575E-3</v>
      </c>
      <c r="DI31" s="420">
        <f>+LatAm!AR40</f>
        <v>8.8804659628928303E-3</v>
      </c>
      <c r="DJ31" s="420">
        <f>+LatAm!AS40</f>
        <v>8.6482892615163381E-3</v>
      </c>
      <c r="DK31" s="420">
        <f>+LatAm!AT40</f>
        <v>8.4234398446774196E-3</v>
      </c>
      <c r="DL31" s="420">
        <f>+LatAm!AU40</f>
        <v>8.2055384894853135E-3</v>
      </c>
      <c r="DM31" s="420">
        <f>+LatAm!AV40</f>
        <v>7.9942402909752436E-3</v>
      </c>
      <c r="DN31" s="420">
        <f>+LatAm!AW40</f>
        <v>7.7892306127711232E-3</v>
      </c>
      <c r="DO31" s="420">
        <f>+LatAm!AX40</f>
        <v>7.5902215614218191E-3</v>
      </c>
      <c r="DP31" s="420">
        <f>+LatAm!AY40</f>
        <v>7.3969489127841143E-3</v>
      </c>
      <c r="DQ31" s="420">
        <f>+LatAm!AZ40</f>
        <v>7.2091694292550808E-3</v>
      </c>
      <c r="DR31" s="420">
        <f>+LatAm!BA40</f>
        <v>7.0266585154474762E-3</v>
      </c>
      <c r="DS31" s="420">
        <f>+LatAm!BB40</f>
        <v>6.8492081673340597E-3</v>
      </c>
      <c r="DT31" s="420">
        <f>+LatAm!BC40</f>
        <v>6.6766251761883914E-3</v>
      </c>
      <c r="DU31" s="420">
        <f>+LatAm!BD40</f>
        <v>6.5087295540073708E-3</v>
      </c>
      <c r="DV31" s="420">
        <f>+LatAm!BE40</f>
        <v>6.345353151667405E-3</v>
      </c>
      <c r="DW31" s="420">
        <f>+LatAm!BF40</f>
        <v>6.1863384449679414E-3</v>
      </c>
      <c r="DX31" s="420">
        <f>+LatAm!BG40</f>
        <v>6.0315374670572922E-3</v>
      </c>
      <c r="DY31" s="420">
        <f>+LatAm!BH40</f>
        <v>5.8808108686028739E-3</v>
      </c>
      <c r="DZ31" s="420">
        <f>+LatAm!BI40</f>
        <v>5.7340270895330963E-3</v>
      </c>
    </row>
    <row r="32" spans="1:130" s="388" customFormat="1">
      <c r="A32" s="388" t="s">
        <v>541</v>
      </c>
      <c r="S32" s="388">
        <f>+S31/S30</f>
        <v>0.52296110165008469</v>
      </c>
      <c r="W32" s="388">
        <f>+W31/W30</f>
        <v>0.49537902048138382</v>
      </c>
      <c r="X32" s="388">
        <f>+X31/X30</f>
        <v>0.43340946211389508</v>
      </c>
      <c r="Y32" s="388">
        <f>+Y31/Y30</f>
        <v>0.38345455364313058</v>
      </c>
      <c r="Z32" s="388">
        <f>+Z31/Z30</f>
        <v>0.34459610918837941</v>
      </c>
      <c r="AA32" s="388">
        <f>+AA31/AA30</f>
        <v>0.31230855105893729</v>
      </c>
      <c r="BO32" s="4"/>
      <c r="BP32" s="346"/>
      <c r="BR32" s="4" t="s">
        <v>190</v>
      </c>
      <c r="BS32" s="420">
        <f>+OHI!B40</f>
        <v>0.14101281781866959</v>
      </c>
      <c r="BT32" s="420">
        <f>+OHI!C40</f>
        <v>0.1118249535127456</v>
      </c>
      <c r="BU32" s="420">
        <f>+OHI!D40</f>
        <v>9.428672899831636E-2</v>
      </c>
      <c r="BV32" s="420">
        <f>+OHI!E40</f>
        <v>8.0665065730546284E-2</v>
      </c>
      <c r="BW32" s="420">
        <f>+OHI!F40</f>
        <v>6.992157239945937E-2</v>
      </c>
      <c r="BX32" s="420">
        <f>+OHI!G40</f>
        <v>6.1327967913743731E-2</v>
      </c>
      <c r="BY32" s="420">
        <f>+OHI!H40</f>
        <v>5.4364511272764433E-2</v>
      </c>
      <c r="BZ32" s="420">
        <f>+OHI!I40</f>
        <v>4.8654271479281669E-2</v>
      </c>
      <c r="CA32" s="420">
        <f>+OHI!J40</f>
        <v>4.391978193936661E-2</v>
      </c>
      <c r="CB32" s="420">
        <f>+OHI!K40</f>
        <v>3.9953949834766536E-2</v>
      </c>
      <c r="CC32" s="420">
        <f>+OHI!L40</f>
        <v>3.6600209735515095E-2</v>
      </c>
      <c r="CD32" s="420">
        <f>+OHI!M40</f>
        <v>3.3738774734958274E-2</v>
      </c>
      <c r="CE32" s="420">
        <f>+OHI!N40</f>
        <v>3.1276974040458767E-2</v>
      </c>
      <c r="CF32" s="420">
        <f>+OHI!O40</f>
        <v>2.9142370426885285E-2</v>
      </c>
      <c r="CG32" s="420">
        <f>+OHI!P40</f>
        <v>2.7277795429731754E-2</v>
      </c>
      <c r="CH32" s="420">
        <f>+OHI!Q40</f>
        <v>2.5637725090111353E-2</v>
      </c>
      <c r="CI32" s="420">
        <f>+OHI!R40</f>
        <v>2.4185604493852614E-2</v>
      </c>
      <c r="CJ32" s="420">
        <f>+OHI!S40</f>
        <v>2.2891851745149069E-2</v>
      </c>
      <c r="CK32" s="420">
        <f>+OHI!T40</f>
        <v>2.1732353897733342E-2</v>
      </c>
      <c r="CL32" s="420">
        <f>+OHI!U40</f>
        <v>2.0687322843428224E-2</v>
      </c>
      <c r="CM32" s="420">
        <f>+OHI!V40</f>
        <v>1.9740417198216179E-2</v>
      </c>
      <c r="CN32" s="420">
        <f>+OHI!W40</f>
        <v>1.8878062608289829E-2</v>
      </c>
      <c r="CO32" s="420">
        <f>+OHI!X40</f>
        <v>1.8088921393989182E-2</v>
      </c>
      <c r="CP32" s="420">
        <f>+OHI!Y40</f>
        <v>1.736347554922827E-2</v>
      </c>
      <c r="CQ32" s="420">
        <f>+OHI!Z40</f>
        <v>1.6693696482740505E-2</v>
      </c>
      <c r="CR32" s="420">
        <f>+OHI!AA40</f>
        <v>1.6072781650098827E-2</v>
      </c>
      <c r="CS32" s="420">
        <f>+OHI!AB40</f>
        <v>1.5494943150081982E-2</v>
      </c>
      <c r="CT32" s="420">
        <f>+OHI!AC40</f>
        <v>1.4955236975310617E-2</v>
      </c>
      <c r="CU32" s="420">
        <f>+OHI!AD40</f>
        <v>1.4449424284040641E-2</v>
      </c>
      <c r="CV32" s="420">
        <f>+OHI!AE40</f>
        <v>1.3973858056785466E-2</v>
      </c>
      <c r="CW32" s="420">
        <f>+OHI!AF40</f>
        <v>1.3525390001784866E-2</v>
      </c>
      <c r="CX32" s="420">
        <f>+OHI!AG40</f>
        <v>1.3101293708581718E-2</v>
      </c>
      <c r="CY32" s="420">
        <f>+OHI!AH40</f>
        <v>1.2699200913736011E-2</v>
      </c>
      <c r="CZ32" s="420">
        <f>+OHI!AI40</f>
        <v>1.2317048405698855E-2</v>
      </c>
      <c r="DA32" s="420">
        <f>+OHI!AJ40</f>
        <v>1.1953033607329739E-2</v>
      </c>
      <c r="DB32" s="420">
        <f>+OHI!AK40</f>
        <v>1.1605577271468989E-2</v>
      </c>
      <c r="DC32" s="420">
        <f>+OHI!AL40</f>
        <v>1.1273292034805767E-2</v>
      </c>
      <c r="DD32" s="420">
        <f>+OHI!AM40</f>
        <v>1.0954955818478596E-2</v>
      </c>
      <c r="DE32" s="420">
        <f>+OHI!AN40</f>
        <v>1.064948925577679E-2</v>
      </c>
      <c r="DF32" s="420">
        <f>+OHI!AO40</f>
        <v>1.0355936479582228E-2</v>
      </c>
      <c r="DG32" s="420">
        <f>+OHI!AP40</f>
        <v>1.0073448723615498E-2</v>
      </c>
      <c r="DH32" s="420">
        <f>+OHI!AQ40</f>
        <v>9.8012702888591874E-3</v>
      </c>
      <c r="DI32" s="420">
        <f>+OHI!AR40</f>
        <v>9.5387265048911523E-3</v>
      </c>
      <c r="DJ32" s="420">
        <f>+OHI!AS40</f>
        <v>9.285213379258939E-3</v>
      </c>
      <c r="DK32" s="420">
        <f>+OHI!AT40</f>
        <v>9.0401886795546272E-3</v>
      </c>
      <c r="DL32" s="420">
        <f>+OHI!AU40</f>
        <v>8.8031642349160073E-3</v>
      </c>
      <c r="DM32" s="420">
        <f>+OHI!AV40</f>
        <v>8.5736992781706538E-3</v>
      </c>
      <c r="DN32" s="420">
        <f>+OHI!AW40</f>
        <v>8.3513946782366906E-3</v>
      </c>
      <c r="DO32" s="420">
        <f>+OHI!AX40</f>
        <v>8.1358879358688751E-3</v>
      </c>
      <c r="DP32" s="420">
        <f>+OHI!AY40</f>
        <v>7.9268488353199332E-3</v>
      </c>
      <c r="DQ32" s="420">
        <f>+OHI!AZ40</f>
        <v>7.7239756607148588E-3</v>
      </c>
      <c r="DR32" s="420">
        <f>+OHI!BA40</f>
        <v>7.5269918995021909E-3</v>
      </c>
      <c r="DS32" s="420">
        <f>+OHI!BB40</f>
        <v>7.3356433667265694E-3</v>
      </c>
      <c r="DT32" s="420">
        <f>+OHI!BC40</f>
        <v>7.1496956934448313E-3</v>
      </c>
      <c r="DU32" s="420">
        <f>+OHI!BD40</f>
        <v>6.9689321306940473E-3</v>
      </c>
      <c r="DV32" s="420">
        <f>+OHI!BE40</f>
        <v>6.7931516272668772E-3</v>
      </c>
      <c r="DW32" s="420">
        <f>+OHI!BF40</f>
        <v>6.6221671453634504E-3</v>
      </c>
      <c r="DX32" s="420">
        <f>+OHI!BG40</f>
        <v>6.4558041831386343E-3</v>
      </c>
      <c r="DY32" s="420">
        <f>+OHI!BH40</f>
        <v>6.2938994773878588E-3</v>
      </c>
      <c r="DZ32" s="420">
        <f>+OHI!BI40</f>
        <v>6.1362998632282671E-3</v>
      </c>
    </row>
    <row r="33" spans="1:131" s="4" customFormat="1">
      <c r="A33" t="s">
        <v>542</v>
      </c>
      <c r="N33" s="398"/>
      <c r="O33" s="398"/>
      <c r="P33" s="398"/>
      <c r="Q33" s="398"/>
      <c r="R33" s="398"/>
      <c r="S33" s="410"/>
      <c r="W33" s="411">
        <f>+LN(W32/S32)/5</f>
        <v>-1.0836783671023842E-2</v>
      </c>
      <c r="X33" s="411">
        <f>+LN(X32/W32)/5</f>
        <v>-2.6728049272238298E-2</v>
      </c>
      <c r="Y33" s="411">
        <f>+LN(Y32/X32)/5</f>
        <v>-2.4492362311490261E-2</v>
      </c>
      <c r="Z33" s="411">
        <f>+LN(Z32/Y32)/5</f>
        <v>-2.1369615274133377E-2</v>
      </c>
      <c r="AA33" s="411">
        <f>+LN(AA32/Z32)/5</f>
        <v>-1.967627767957808E-2</v>
      </c>
      <c r="AB33" s="398"/>
      <c r="AC33" s="398"/>
      <c r="AD33" s="398"/>
      <c r="BP33" s="346"/>
      <c r="BR33" s="4" t="s">
        <v>256</v>
      </c>
      <c r="BS33" s="420">
        <f>+OthAsia!B40</f>
        <v>0.1389560429931114</v>
      </c>
      <c r="BT33" s="420">
        <f>+OthAsia!C40</f>
        <v>0.15092143928481724</v>
      </c>
      <c r="BU33" s="420">
        <f>+OthAsia!D40</f>
        <v>0.1268288437651631</v>
      </c>
      <c r="BV33" s="420">
        <f>+OthAsia!E40</f>
        <v>0.10818142118400438</v>
      </c>
      <c r="BW33" s="420">
        <f>+OthAsia!F40</f>
        <v>9.3520782210481754E-2</v>
      </c>
      <c r="BX33" s="420">
        <f>+OthAsia!G40</f>
        <v>8.1828068063717008E-2</v>
      </c>
      <c r="BY33" s="420">
        <f>+OthAsia!H40</f>
        <v>7.2378788910387973E-2</v>
      </c>
      <c r="BZ33" s="420">
        <f>+OthAsia!I40</f>
        <v>6.464927940532518E-2</v>
      </c>
      <c r="CA33" s="420">
        <f>+OthAsia!J40</f>
        <v>5.8255252798097838E-2</v>
      </c>
      <c r="CB33" s="420">
        <f>+OthAsia!K40</f>
        <v>5.29107134300245E-2</v>
      </c>
      <c r="CC33" s="420">
        <f>+OthAsia!L40</f>
        <v>4.8400021532613614E-2</v>
      </c>
      <c r="CD33" s="420">
        <f>+OthAsia!M40</f>
        <v>4.4558602582114269E-2</v>
      </c>
      <c r="CE33" s="420">
        <f>+OthAsia!N40</f>
        <v>4.1259430849219576E-2</v>
      </c>
      <c r="CF33" s="420">
        <f>+OthAsia!O40</f>
        <v>3.8403428673470463E-2</v>
      </c>
      <c r="CG33" s="420">
        <f>+OthAsia!P40</f>
        <v>3.5912559158269033E-2</v>
      </c>
      <c r="CH33" s="420">
        <f>+OthAsia!Q40</f>
        <v>3.3724796448376115E-2</v>
      </c>
      <c r="CI33" s="420">
        <f>+OthAsia!R40</f>
        <v>3.1790421439326623E-2</v>
      </c>
      <c r="CJ33" s="420">
        <f>+OthAsia!S40</f>
        <v>3.0069264305636771E-2</v>
      </c>
      <c r="CK33" s="420">
        <f>+OthAsia!T40</f>
        <v>2.8528631002684556E-2</v>
      </c>
      <c r="CL33" s="420">
        <f>+OthAsia!U40</f>
        <v>2.7141729123759128E-2</v>
      </c>
      <c r="CM33" s="420">
        <f>+OthAsia!V40</f>
        <v>2.5886461998564186E-2</v>
      </c>
      <c r="CN33" s="420">
        <f>+OthAsia!W40</f>
        <v>2.47444969385078E-2</v>
      </c>
      <c r="CO33" s="420">
        <f>+OthAsia!X40</f>
        <v>2.3700539427775509E-2</v>
      </c>
      <c r="CP33" s="420">
        <f>+OthAsia!Y40</f>
        <v>2.2741763359398464E-2</v>
      </c>
      <c r="CQ33" s="420">
        <f>+OthAsia!Z40</f>
        <v>2.1857360476875511E-2</v>
      </c>
      <c r="CR33" s="420">
        <f>+OthAsia!AA40</f>
        <v>2.1038181591668481E-2</v>
      </c>
      <c r="CS33" s="420">
        <f>+OthAsia!AB40</f>
        <v>2.027644898650334E-2</v>
      </c>
      <c r="CT33" s="420">
        <f>+OthAsia!AC40</f>
        <v>1.9565524428172124E-2</v>
      </c>
      <c r="CU33" s="420">
        <f>+OthAsia!AD40</f>
        <v>1.8899720918667692E-2</v>
      </c>
      <c r="CV33" s="420">
        <f>+OthAsia!AE40</f>
        <v>1.8274149072754192E-2</v>
      </c>
      <c r="CW33" s="420">
        <f>+OthAsia!AF40</f>
        <v>1.7684591080151899E-2</v>
      </c>
      <c r="CX33" s="420">
        <f>+OthAsia!AG40</f>
        <v>1.7127396774538946E-2</v>
      </c>
      <c r="CY33" s="420">
        <f>+OthAsia!AH40</f>
        <v>1.6599397521277696E-2</v>
      </c>
      <c r="CZ33" s="420">
        <f>+OthAsia!AI40</f>
        <v>1.6097834546646428E-2</v>
      </c>
      <c r="DA33" s="420">
        <f>+OthAsia!AJ40</f>
        <v>1.5620299033122129E-2</v>
      </c>
      <c r="DB33" s="420">
        <f>+OthAsia!AK40</f>
        <v>1.516468184918981E-2</v>
      </c>
      <c r="DC33" s="420">
        <f>+OthAsia!AL40</f>
        <v>1.4729131206207481E-2</v>
      </c>
      <c r="DD33" s="420">
        <f>+OthAsia!AM40</f>
        <v>1.4312016867318741E-2</v>
      </c>
      <c r="DE33" s="420">
        <f>+OthAsia!AN40</f>
        <v>1.3911899795484548E-2</v>
      </c>
      <c r="DF33" s="420">
        <f>+OthAsia!AO40</f>
        <v>1.3527506335398211E-2</v>
      </c>
      <c r="DG33" s="420">
        <f>+OthAsia!AP40</f>
        <v>1.3157706189487304E-2</v>
      </c>
      <c r="DH33" s="420">
        <f>+OthAsia!AQ40</f>
        <v>1.2801493580648809E-2</v>
      </c>
      <c r="DI33" s="420">
        <f>+OthAsia!AR40</f>
        <v>1.2457971100906977E-2</v>
      </c>
      <c r="DJ33" s="420">
        <f>+OthAsia!AS40</f>
        <v>1.2126335831297836E-2</v>
      </c>
      <c r="DK33" s="420">
        <f>+OthAsia!AT40</f>
        <v>1.1805867388207585E-2</v>
      </c>
      <c r="DL33" s="420">
        <f>+OthAsia!AU40</f>
        <v>1.1495917608422552E-2</v>
      </c>
      <c r="DM33" s="420">
        <f>+OthAsia!AV40</f>
        <v>1.1195901631865407E-2</v>
      </c>
      <c r="DN33" s="420">
        <f>+OthAsia!AW40</f>
        <v>1.0905290179421863E-2</v>
      </c>
      <c r="DO33" s="420">
        <f>+OthAsia!AX40</f>
        <v>1.0623602855003208E-2</v>
      </c>
      <c r="DP33" s="420">
        <f>+OthAsia!AY40</f>
        <v>1.0350402327309688E-2</v>
      </c>
      <c r="DQ33" s="420">
        <f>+OthAsia!AZ40</f>
        <v>1.0085289268666538E-2</v>
      </c>
      <c r="DR33" s="420">
        <f>+OthAsia!BA40</f>
        <v>9.8278979466044809E-3</v>
      </c>
      <c r="DS33" s="420">
        <f>+OthAsia!BB40</f>
        <v>9.5778923791966526E-3</v>
      </c>
      <c r="DT33" s="420">
        <f>+OthAsia!BC40</f>
        <v>9.3349629780657157E-3</v>
      </c>
      <c r="DU33" s="420">
        <f>+OthAsia!BD40</f>
        <v>9.0988236138600468E-3</v>
      </c>
      <c r="DV33" s="420">
        <f>+OthAsia!BE40</f>
        <v>8.8692090482092017E-3</v>
      </c>
      <c r="DW33" s="420">
        <f>+OthAsia!BF40</f>
        <v>8.6458726839857176E-3</v>
      </c>
      <c r="DX33" s="420">
        <f>+OthAsia!BG40</f>
        <v>8.4285845923515838E-3</v>
      </c>
      <c r="DY33" s="420">
        <f>+OthAsia!BH40</f>
        <v>8.2171297807413276E-3</v>
      </c>
      <c r="DZ33" s="420">
        <f>+OthAsia!BI40</f>
        <v>8.0113066707847673E-3</v>
      </c>
    </row>
    <row r="34" spans="1:131" s="4" customFormat="1" ht="17.5">
      <c r="A34" s="401" t="s">
        <v>543</v>
      </c>
      <c r="N34" s="398"/>
      <c r="O34" s="398"/>
      <c r="P34" s="398"/>
      <c r="Q34" s="398"/>
      <c r="R34" s="398"/>
      <c r="S34" s="410"/>
      <c r="W34" s="410"/>
      <c r="X34" s="410"/>
      <c r="Y34" s="410"/>
      <c r="Z34" s="410"/>
      <c r="AA34" s="410"/>
      <c r="AB34" s="398"/>
      <c r="AC34" s="398"/>
      <c r="AD34" s="398"/>
      <c r="BO34" s="4" t="s">
        <v>544</v>
      </c>
      <c r="BR34" s="4" t="s">
        <v>545</v>
      </c>
    </row>
    <row r="35" spans="1:131" s="4" customFormat="1">
      <c r="A35" t="s">
        <v>535</v>
      </c>
      <c r="N35" s="398"/>
      <c r="O35" s="398"/>
      <c r="P35" s="398"/>
      <c r="Q35" s="398"/>
      <c r="R35" s="398"/>
      <c r="S35" s="410"/>
      <c r="W35" s="410"/>
      <c r="X35" s="410"/>
      <c r="Y35" s="410"/>
      <c r="Z35" s="410"/>
      <c r="AA35" s="410"/>
      <c r="AB35" s="398"/>
      <c r="AC35" s="398"/>
      <c r="AD35" s="398"/>
      <c r="AE35" s="398"/>
      <c r="BO35" s="4" t="s">
        <v>546</v>
      </c>
      <c r="BP35" s="346"/>
      <c r="BR35" s="4" t="s">
        <v>180</v>
      </c>
      <c r="BS35" s="346">
        <v>12.397900201983999</v>
      </c>
      <c r="BT35" s="346">
        <v>15.974086514114701</v>
      </c>
      <c r="BU35" s="346">
        <v>20.701478547749002</v>
      </c>
      <c r="BV35" s="346">
        <v>25.596423072740802</v>
      </c>
      <c r="BW35" s="346">
        <v>30.653383125542401</v>
      </c>
      <c r="BX35" s="346">
        <v>35.659168690602201</v>
      </c>
      <c r="BY35" s="346">
        <v>40.643275366539399</v>
      </c>
      <c r="BZ35" s="346">
        <v>45.904522099108597</v>
      </c>
      <c r="CA35" s="346">
        <v>51.463716660363197</v>
      </c>
      <c r="CB35" s="346">
        <v>57.342520319856902</v>
      </c>
      <c r="CC35" s="346">
        <v>63.379846047761703</v>
      </c>
      <c r="CD35" s="346">
        <v>69.456898831032603</v>
      </c>
      <c r="CE35" s="346">
        <v>75.638675095395499</v>
      </c>
      <c r="CF35" s="346">
        <v>82.679744404670004</v>
      </c>
      <c r="CG35" s="346">
        <v>89.531683159351104</v>
      </c>
      <c r="CH35" s="346">
        <v>96.346625884453999</v>
      </c>
      <c r="CI35" s="346">
        <v>103.211266440995</v>
      </c>
      <c r="CJ35" s="346">
        <v>110.175954792364</v>
      </c>
      <c r="CK35" s="346">
        <v>117.27100952875</v>
      </c>
      <c r="CL35" s="346">
        <v>124.515902080315</v>
      </c>
      <c r="CM35" s="346">
        <v>131.810596102456</v>
      </c>
      <c r="CN35" s="346">
        <v>139.12260758788099</v>
      </c>
      <c r="CO35" s="346">
        <v>146.55098198543001</v>
      </c>
      <c r="CP35" s="346">
        <v>154.11719413081499</v>
      </c>
      <c r="CQ35" s="346">
        <v>161.837059829125</v>
      </c>
      <c r="CR35" s="346">
        <v>169.72382745409601</v>
      </c>
      <c r="CS35" s="346">
        <v>177.79189732319199</v>
      </c>
      <c r="CT35" s="346">
        <v>186.06589617829599</v>
      </c>
      <c r="CU35" s="346">
        <v>194.645835986451</v>
      </c>
      <c r="CV35" s="346">
        <v>203.53661033968999</v>
      </c>
      <c r="CW35" s="346">
        <v>212.38102307486301</v>
      </c>
      <c r="CX35" s="346">
        <v>221.05634034323501</v>
      </c>
      <c r="CY35" s="346">
        <v>229.849552200007</v>
      </c>
      <c r="CZ35" s="346">
        <v>238.80273075392299</v>
      </c>
      <c r="DA35" s="346">
        <v>247.94102298247901</v>
      </c>
      <c r="DB35" s="346">
        <v>257.28146091217599</v>
      </c>
      <c r="DC35" s="346">
        <v>266.837326739368</v>
      </c>
      <c r="DD35" s="346">
        <v>276.620353614159</v>
      </c>
      <c r="DE35" s="346">
        <v>286.641788872566</v>
      </c>
      <c r="DF35" s="346">
        <v>296.91287408808898</v>
      </c>
      <c r="DG35" s="346">
        <v>307.445036844036</v>
      </c>
      <c r="DH35" s="346">
        <v>318.24994787577299</v>
      </c>
      <c r="DI35" s="346">
        <v>329.33952137332801</v>
      </c>
      <c r="DJ35" s="346">
        <v>340.72589619411599</v>
      </c>
      <c r="DK35" s="346">
        <v>352.42141507909002</v>
      </c>
      <c r="DL35" s="346">
        <v>364.43860864616801</v>
      </c>
      <c r="DM35" s="346">
        <v>376.79018602539702</v>
      </c>
      <c r="DN35" s="346">
        <v>389.48903185232302</v>
      </c>
      <c r="DO35" s="346">
        <v>402.548208547466</v>
      </c>
      <c r="DP35" s="346">
        <v>415.98096265378098</v>
      </c>
      <c r="DQ35" s="346">
        <v>429.80073411363799</v>
      </c>
      <c r="DR35" s="346">
        <v>444.02116756456701</v>
      </c>
      <c r="DS35" s="346">
        <v>458.65612493831901</v>
      </c>
      <c r="DT35" s="346">
        <v>473.71969882833702</v>
      </c>
      <c r="DU35" s="346">
        <v>489.22622623746798</v>
      </c>
      <c r="DV35" s="346">
        <v>505.19030243146801</v>
      </c>
      <c r="DW35" s="346">
        <v>521.62679470927299</v>
      </c>
      <c r="DX35" s="346">
        <v>538.55085596368497</v>
      </c>
      <c r="DY35" s="346">
        <v>555.97793795107498</v>
      </c>
      <c r="DZ35" s="346">
        <v>573.92380422036103</v>
      </c>
      <c r="EA35" s="420"/>
    </row>
    <row r="36" spans="1:131" s="4" customFormat="1">
      <c r="A36" t="s">
        <v>536</v>
      </c>
      <c r="N36" s="398"/>
      <c r="O36" s="398"/>
      <c r="P36" s="398"/>
      <c r="Q36" s="398"/>
      <c r="R36" s="398"/>
      <c r="S36" s="410"/>
      <c r="W36" s="410"/>
      <c r="X36" s="410"/>
      <c r="Y36" s="410"/>
      <c r="Z36" s="410"/>
      <c r="AA36" s="410"/>
      <c r="AB36" s="398"/>
      <c r="AC36" s="398"/>
      <c r="AD36" s="398"/>
      <c r="AE36" s="398"/>
      <c r="BO36" s="4" t="s">
        <v>547</v>
      </c>
      <c r="BP36" s="346"/>
      <c r="BR36" s="4" t="s">
        <v>181</v>
      </c>
      <c r="BS36" s="346">
        <v>13.0310574778273</v>
      </c>
      <c r="BT36" s="346">
        <v>16.381606945069301</v>
      </c>
      <c r="BU36" s="346">
        <v>20.8196663151457</v>
      </c>
      <c r="BV36" s="346">
        <v>25.282736865854901</v>
      </c>
      <c r="BW36" s="346">
        <v>29.786659247760301</v>
      </c>
      <c r="BX36" s="346">
        <v>34.098509834536998</v>
      </c>
      <c r="BY36" s="346">
        <v>38.258664318144803</v>
      </c>
      <c r="BZ36" s="346">
        <v>42.441989415881402</v>
      </c>
      <c r="CA36" s="346">
        <v>46.638341204745799</v>
      </c>
      <c r="CB36" s="346">
        <v>50.833531800627703</v>
      </c>
      <c r="CC36" s="346">
        <v>55.815986603104598</v>
      </c>
      <c r="CD36" s="346">
        <v>61.737120909187297</v>
      </c>
      <c r="CE36" s="346">
        <v>67.806542590300097</v>
      </c>
      <c r="CF36" s="346">
        <v>74.448137187828394</v>
      </c>
      <c r="CG36" s="346">
        <v>81.002019984772801</v>
      </c>
      <c r="CH36" s="346">
        <v>87.555632171961307</v>
      </c>
      <c r="CI36" s="346">
        <v>94.157016131038404</v>
      </c>
      <c r="CJ36" s="346">
        <v>100.83195676625</v>
      </c>
      <c r="CK36" s="346">
        <v>107.594324705201</v>
      </c>
      <c r="CL36" s="346">
        <v>114.451928573841</v>
      </c>
      <c r="CM36" s="346">
        <v>121.489728481352</v>
      </c>
      <c r="CN36" s="346">
        <v>128.74287421750799</v>
      </c>
      <c r="CO36" s="346">
        <v>136.15264825141699</v>
      </c>
      <c r="CP36" s="346">
        <v>143.714559829205</v>
      </c>
      <c r="CQ36" s="346">
        <v>151.429272761866</v>
      </c>
      <c r="CR36" s="346">
        <v>159.30107073079901</v>
      </c>
      <c r="CS36" s="346">
        <v>167.339414773718</v>
      </c>
      <c r="CT36" s="346">
        <v>175.56545579444199</v>
      </c>
      <c r="CU36" s="346">
        <v>184.09376483920599</v>
      </c>
      <c r="CV36" s="346">
        <v>192.92972121071699</v>
      </c>
      <c r="CW36" s="346">
        <v>201.62796630067501</v>
      </c>
      <c r="CX36" s="346">
        <v>210.03391025443699</v>
      </c>
      <c r="CY36" s="346">
        <v>218.50664619769799</v>
      </c>
      <c r="CZ36" s="346">
        <v>227.099572815497</v>
      </c>
      <c r="DA36" s="346">
        <v>235.84240624329101</v>
      </c>
      <c r="DB36" s="346">
        <v>244.75416601392601</v>
      </c>
      <c r="DC36" s="346">
        <v>253.84880651832</v>
      </c>
      <c r="DD36" s="346">
        <v>263.13807384308097</v>
      </c>
      <c r="DE36" s="346">
        <v>272.63290741656903</v>
      </c>
      <c r="DF36" s="346">
        <v>282.34408977005597</v>
      </c>
      <c r="DG36" s="346">
        <v>292.28251964435202</v>
      </c>
      <c r="DH36" s="346">
        <v>302.45930506720401</v>
      </c>
      <c r="DI36" s="346">
        <v>312.88577692046601</v>
      </c>
      <c r="DJ36" s="346">
        <v>323.57347259568797</v>
      </c>
      <c r="DK36" s="346">
        <v>334.53411289322497</v>
      </c>
      <c r="DL36" s="346">
        <v>345.779581957814</v>
      </c>
      <c r="DM36" s="346">
        <v>357.32191355658398</v>
      </c>
      <c r="DN36" s="346">
        <v>369.17328405376202</v>
      </c>
      <c r="DO36" s="346">
        <v>381.34601124852298</v>
      </c>
      <c r="DP36" s="346">
        <v>393.85255789542998</v>
      </c>
      <c r="DQ36" s="346">
        <v>406.70553875134402</v>
      </c>
      <c r="DR36" s="346">
        <v>419.917730157623</v>
      </c>
      <c r="DS36" s="346">
        <v>433.50208136397498</v>
      </c>
      <c r="DT36" s="346">
        <v>447.47172698464601</v>
      </c>
      <c r="DU36" s="346">
        <v>461.84000013264</v>
      </c>
      <c r="DV36" s="346">
        <v>476.62044590100101</v>
      </c>
      <c r="DW36" s="346">
        <v>491.82683495509298</v>
      </c>
      <c r="DX36" s="346">
        <v>507.47317707110602</v>
      </c>
      <c r="DY36" s="346">
        <v>523.57373450866203</v>
      </c>
      <c r="DZ36" s="346">
        <v>540.14303514365099</v>
      </c>
      <c r="EA36" s="420"/>
    </row>
    <row r="37" spans="1:131" s="4" customFormat="1">
      <c r="A37" t="s">
        <v>537</v>
      </c>
      <c r="N37" s="398"/>
      <c r="O37" s="398"/>
      <c r="P37" s="398"/>
      <c r="Q37" s="398"/>
      <c r="R37" s="398"/>
      <c r="S37" s="410"/>
      <c r="W37" s="410"/>
      <c r="X37" s="410"/>
      <c r="Y37" s="410"/>
      <c r="Z37" s="410"/>
      <c r="AA37" s="410"/>
      <c r="AB37" s="398"/>
      <c r="AC37" s="398"/>
      <c r="AD37" s="398"/>
      <c r="AE37" s="398"/>
      <c r="BO37" s="4" t="s">
        <v>548</v>
      </c>
      <c r="BP37" s="346"/>
      <c r="BR37" s="4" t="s">
        <v>182</v>
      </c>
      <c r="BS37" s="346">
        <v>3.8702837853585201</v>
      </c>
      <c r="BT37" s="346">
        <v>4.4258581593576096</v>
      </c>
      <c r="BU37" s="346">
        <v>5.2205719516092</v>
      </c>
      <c r="BV37" s="346">
        <v>5.8569221044199704</v>
      </c>
      <c r="BW37" s="346">
        <v>6.2402132760674798</v>
      </c>
      <c r="BX37" s="346">
        <v>6.7868489022392202</v>
      </c>
      <c r="BY37" s="346">
        <v>7.4441839911155503</v>
      </c>
      <c r="BZ37" s="346">
        <v>8.0789665130536292</v>
      </c>
      <c r="CA37" s="346">
        <v>8.6911915411479406</v>
      </c>
      <c r="CB37" s="346">
        <v>9.2810140212359098</v>
      </c>
      <c r="CC37" s="346">
        <v>10.0751021919714</v>
      </c>
      <c r="CD37" s="346">
        <v>11.1123577342929</v>
      </c>
      <c r="CE37" s="346">
        <v>12.1712392131857</v>
      </c>
      <c r="CF37" s="346">
        <v>13.367853469056501</v>
      </c>
      <c r="CG37" s="346">
        <v>14.537571442628</v>
      </c>
      <c r="CH37" s="346">
        <v>15.702414141579901</v>
      </c>
      <c r="CI37" s="346">
        <v>16.874744983695798</v>
      </c>
      <c r="CJ37" s="346">
        <v>18.061572381139499</v>
      </c>
      <c r="CK37" s="346">
        <v>19.266986219584901</v>
      </c>
      <c r="CL37" s="346">
        <v>20.493534722209599</v>
      </c>
      <c r="CM37" s="346">
        <v>21.751473802636198</v>
      </c>
      <c r="CN37" s="346">
        <v>23.045550668476</v>
      </c>
      <c r="CO37" s="346">
        <v>24.370480441714001</v>
      </c>
      <c r="CP37" s="346">
        <v>25.726707551173199</v>
      </c>
      <c r="CQ37" s="346">
        <v>27.1152430354771</v>
      </c>
      <c r="CR37" s="346">
        <v>28.537558755893901</v>
      </c>
      <c r="CS37" s="346">
        <v>29.9959300991713</v>
      </c>
      <c r="CT37" s="346">
        <v>31.494184244525201</v>
      </c>
      <c r="CU37" s="346">
        <v>33.053223153724403</v>
      </c>
      <c r="CV37" s="346">
        <v>34.673603410847001</v>
      </c>
      <c r="CW37" s="346">
        <v>36.276447633506002</v>
      </c>
      <c r="CX37" s="346">
        <v>37.834042453504303</v>
      </c>
      <c r="CY37" s="346">
        <v>39.409320585516802</v>
      </c>
      <c r="CZ37" s="346">
        <v>41.011419359164798</v>
      </c>
      <c r="DA37" s="346">
        <v>42.645749558035803</v>
      </c>
      <c r="DB37" s="346">
        <v>44.315898010447903</v>
      </c>
      <c r="DC37" s="346">
        <v>46.0245957064744</v>
      </c>
      <c r="DD37" s="346">
        <v>47.774211776873102</v>
      </c>
      <c r="DE37" s="346">
        <v>49.566996249089399</v>
      </c>
      <c r="DF37" s="346">
        <v>51.405192633561903</v>
      </c>
      <c r="DG37" s="346">
        <v>53.291085199297498</v>
      </c>
      <c r="DH37" s="346">
        <v>55.227015058806202</v>
      </c>
      <c r="DI37" s="346">
        <v>57.2153825680344</v>
      </c>
      <c r="DJ37" s="346">
        <v>59.258644702642201</v>
      </c>
      <c r="DK37" s="346">
        <v>61.359311456911001</v>
      </c>
      <c r="DL37" s="346">
        <v>63.519942968703099</v>
      </c>
      <c r="DM37" s="346">
        <v>65.743147932046497</v>
      </c>
      <c r="DN37" s="346">
        <v>68.031583338411593</v>
      </c>
      <c r="DO37" s="346">
        <v>70.387955379160502</v>
      </c>
      <c r="DP37" s="346">
        <v>72.815021282670699</v>
      </c>
      <c r="DQ37" s="346">
        <v>75.315591867043395</v>
      </c>
      <c r="DR37" s="346">
        <v>77.892534621859298</v>
      </c>
      <c r="DS37" s="346">
        <v>80.548777170682399</v>
      </c>
      <c r="DT37" s="346">
        <v>83.287311001580605</v>
      </c>
      <c r="DU37" s="346">
        <v>86.111195382887701</v>
      </c>
      <c r="DV37" s="346">
        <v>89.023561405323093</v>
      </c>
      <c r="DW37" s="346">
        <v>92.027616110011394</v>
      </c>
      <c r="DX37" s="346">
        <v>95.126646675823807</v>
      </c>
      <c r="DY37" s="346">
        <v>98.324024649735193</v>
      </c>
      <c r="DZ37" s="346">
        <v>101.623210211376</v>
      </c>
      <c r="EA37" s="420"/>
    </row>
    <row r="38" spans="1:131" s="4" customFormat="1">
      <c r="A38" t="s">
        <v>538</v>
      </c>
      <c r="N38" s="398"/>
      <c r="O38" s="398"/>
      <c r="P38" s="398"/>
      <c r="Q38" s="398"/>
      <c r="R38" s="398"/>
      <c r="S38" s="412">
        <v>296.73387000000002</v>
      </c>
      <c r="T38" s="412"/>
      <c r="U38" s="412"/>
      <c r="V38" s="412"/>
      <c r="W38" s="412">
        <f>+(S38*X38)^0.5</f>
        <v>310.90124864131121</v>
      </c>
      <c r="X38" s="412">
        <v>325.74504018272802</v>
      </c>
      <c r="Y38" s="412">
        <f>+(X38*Z38)^0.5</f>
        <v>338.43885710593372</v>
      </c>
      <c r="Z38" s="412">
        <v>351.62733386490999</v>
      </c>
      <c r="AA38" s="412">
        <f>+(Z38*AB38)^0.5</f>
        <v>361.90080172079985</v>
      </c>
      <c r="AB38" s="412">
        <v>372.47442867019902</v>
      </c>
      <c r="AC38" s="413">
        <f t="shared" ref="AA38:AC40" si="52">+(AB38*AD38)^0.5</f>
        <v>380.60319303560908</v>
      </c>
      <c r="AD38" s="412">
        <v>388.90935698880901</v>
      </c>
      <c r="AE38" s="413">
        <f>+(AD38*AF38)^0.5</f>
        <v>393.72785636110689</v>
      </c>
      <c r="AF38" s="412">
        <v>398.606055855769</v>
      </c>
      <c r="BP38" s="346"/>
      <c r="BR38" s="4" t="s">
        <v>183</v>
      </c>
      <c r="BS38" s="346">
        <v>1.6979566948188101</v>
      </c>
      <c r="BT38" s="346">
        <v>2.2470512928624098</v>
      </c>
      <c r="BU38" s="346">
        <v>2.7571581543746402</v>
      </c>
      <c r="BV38" s="346">
        <v>3.22843972619216</v>
      </c>
      <c r="BW38" s="346">
        <v>3.7026716723272202</v>
      </c>
      <c r="BX38" s="346">
        <v>4.1872605393665596</v>
      </c>
      <c r="BY38" s="346">
        <v>4.6752972679996203</v>
      </c>
      <c r="BZ38" s="346">
        <v>5.1512782421156196</v>
      </c>
      <c r="CA38" s="346">
        <v>5.6128117315622497</v>
      </c>
      <c r="CB38" s="346">
        <v>6.0580680595499796</v>
      </c>
      <c r="CC38" s="346">
        <v>6.6753423120575999</v>
      </c>
      <c r="CD38" s="346">
        <v>7.5073273726397902</v>
      </c>
      <c r="CE38" s="346">
        <v>8.3747690239463495</v>
      </c>
      <c r="CF38" s="346">
        <v>9.3411908923832705</v>
      </c>
      <c r="CG38" s="346">
        <v>10.3147131476428</v>
      </c>
      <c r="CH38" s="346">
        <v>11.3055976782565</v>
      </c>
      <c r="CI38" s="346">
        <v>12.319421910505501</v>
      </c>
      <c r="CJ38" s="346">
        <v>13.359198344505399</v>
      </c>
      <c r="CK38" s="346">
        <v>14.426593270954401</v>
      </c>
      <c r="CL38" s="346">
        <v>15.5226269238635</v>
      </c>
      <c r="CM38" s="346">
        <v>16.629587118409798</v>
      </c>
      <c r="CN38" s="346">
        <v>17.7404452200945</v>
      </c>
      <c r="CO38" s="346">
        <v>18.870105848126201</v>
      </c>
      <c r="CP38" s="346">
        <v>20.021387504338399</v>
      </c>
      <c r="CQ38" s="346">
        <v>21.196378457358598</v>
      </c>
      <c r="CR38" s="346">
        <v>22.396865396794801</v>
      </c>
      <c r="CS38" s="346">
        <v>23.6247518045612</v>
      </c>
      <c r="CT38" s="346">
        <v>24.881990559576298</v>
      </c>
      <c r="CU38" s="346">
        <v>26.182256355166601</v>
      </c>
      <c r="CV38" s="346">
        <v>27.5258027964964</v>
      </c>
      <c r="CW38" s="346">
        <v>28.857117258738299</v>
      </c>
      <c r="CX38" s="346">
        <v>30.156827933693801</v>
      </c>
      <c r="CY38" s="346">
        <v>31.470019415599101</v>
      </c>
      <c r="CZ38" s="346">
        <v>32.8037395792174</v>
      </c>
      <c r="DA38" s="346">
        <v>34.162376747381003</v>
      </c>
      <c r="DB38" s="346">
        <v>35.548967720023803</v>
      </c>
      <c r="DC38" s="346">
        <v>36.9658897857841</v>
      </c>
      <c r="DD38" s="346">
        <v>38.415222419157097</v>
      </c>
      <c r="DE38" s="346">
        <v>39.8989311762477</v>
      </c>
      <c r="DF38" s="346">
        <v>41.418957557658103</v>
      </c>
      <c r="DG38" s="346">
        <v>42.977260347794299</v>
      </c>
      <c r="DH38" s="346">
        <v>44.575832801530296</v>
      </c>
      <c r="DI38" s="346">
        <v>46.216708481829599</v>
      </c>
      <c r="DJ38" s="346">
        <v>47.901962297801802</v>
      </c>
      <c r="DK38" s="346">
        <v>49.633709962765799</v>
      </c>
      <c r="DL38" s="346">
        <v>51.4141073547977</v>
      </c>
      <c r="DM38" s="346">
        <v>53.245350381835301</v>
      </c>
      <c r="DN38" s="346">
        <v>55.1296755264026</v>
      </c>
      <c r="DO38" s="346">
        <v>57.069361052841401</v>
      </c>
      <c r="DP38" s="346">
        <v>59.066728785674002</v>
      </c>
      <c r="DQ38" s="346">
        <v>61.124146349890601</v>
      </c>
      <c r="DR38" s="346">
        <v>63.244029770952899</v>
      </c>
      <c r="DS38" s="346">
        <v>65.428846348410104</v>
      </c>
      <c r="DT38" s="346">
        <v>67.681117734840299</v>
      </c>
      <c r="DU38" s="346">
        <v>70.003423168160495</v>
      </c>
      <c r="DV38" s="346">
        <v>72.398402819116001</v>
      </c>
      <c r="DW38" s="346">
        <v>74.868761226814499</v>
      </c>
      <c r="DX38" s="346">
        <v>77.417270803802694</v>
      </c>
      <c r="DY38" s="346">
        <v>80.046775398775395</v>
      </c>
      <c r="DZ38" s="346">
        <v>82.760193909976607</v>
      </c>
      <c r="EA38" s="420"/>
    </row>
    <row r="39" spans="1:131" s="4" customFormat="1">
      <c r="A39" t="s">
        <v>539</v>
      </c>
      <c r="N39" s="398"/>
      <c r="O39" s="398"/>
      <c r="P39" s="398"/>
      <c r="Q39" s="398"/>
      <c r="R39" s="398"/>
      <c r="S39" s="413">
        <v>11294.875</v>
      </c>
      <c r="T39" s="413"/>
      <c r="U39" s="413"/>
      <c r="V39" s="413"/>
      <c r="W39" s="413">
        <f>+(S39*X39)^0.5</f>
        <v>13206.953189349781</v>
      </c>
      <c r="X39" s="413">
        <v>15442.721813714301</v>
      </c>
      <c r="Y39" s="413">
        <f>+(X39*Z39)^0.5</f>
        <v>17297.906113014182</v>
      </c>
      <c r="Z39" s="413">
        <v>19375.959724206499</v>
      </c>
      <c r="AA39" s="413">
        <f t="shared" si="52"/>
        <v>21395.399090869207</v>
      </c>
      <c r="AB39" s="413">
        <v>23625.312437333399</v>
      </c>
      <c r="AC39" s="413">
        <f t="shared" si="52"/>
        <v>25722.237143964969</v>
      </c>
      <c r="AD39" s="413">
        <v>28005.279737373501</v>
      </c>
      <c r="AE39" s="413">
        <f>+(AD39*AF39)^0.5</f>
        <v>30102.14805541416</v>
      </c>
      <c r="AF39" s="413">
        <v>32356.017366997301</v>
      </c>
      <c r="BP39" s="346"/>
      <c r="BR39" s="4" t="s">
        <v>184</v>
      </c>
      <c r="BS39" s="346">
        <v>0.80733505428693597</v>
      </c>
      <c r="BT39" s="346">
        <v>1.0932665080172299</v>
      </c>
      <c r="BU39" s="346">
        <v>1.5360999794351899</v>
      </c>
      <c r="BV39" s="346">
        <v>2.0297696970946202</v>
      </c>
      <c r="BW39" s="346">
        <v>2.5770365008996201</v>
      </c>
      <c r="BX39" s="346">
        <v>3.1630435201293801</v>
      </c>
      <c r="BY39" s="346">
        <v>3.7925389376837102</v>
      </c>
      <c r="BZ39" s="346">
        <v>4.4626872480478204</v>
      </c>
      <c r="CA39" s="346">
        <v>5.1673753814431898</v>
      </c>
      <c r="CB39" s="346">
        <v>5.90047559903973</v>
      </c>
      <c r="CC39" s="346">
        <v>6.7672777625613296</v>
      </c>
      <c r="CD39" s="346">
        <v>7.7993288603748496</v>
      </c>
      <c r="CE39" s="346">
        <v>8.8895721828914809</v>
      </c>
      <c r="CF39" s="346">
        <v>10.0791368202922</v>
      </c>
      <c r="CG39" s="346">
        <v>11.2987029426713</v>
      </c>
      <c r="CH39" s="346">
        <v>12.550265515521099</v>
      </c>
      <c r="CI39" s="346">
        <v>13.8331592250948</v>
      </c>
      <c r="CJ39" s="346">
        <v>15.1454078645348</v>
      </c>
      <c r="CK39" s="346">
        <v>16.4845334356684</v>
      </c>
      <c r="CL39" s="346">
        <v>17.8480320245889</v>
      </c>
      <c r="CM39" s="346">
        <v>19.2696379456854</v>
      </c>
      <c r="CN39" s="346">
        <v>20.763458068008401</v>
      </c>
      <c r="CO39" s="346">
        <v>22.3011309111907</v>
      </c>
      <c r="CP39" s="346">
        <v>23.878117168918099</v>
      </c>
      <c r="CQ39" s="346">
        <v>25.492043434562898</v>
      </c>
      <c r="CR39" s="346">
        <v>27.1420028857838</v>
      </c>
      <c r="CS39" s="346">
        <v>28.828423201351001</v>
      </c>
      <c r="CT39" s="346">
        <v>30.554593446248798</v>
      </c>
      <c r="CU39" s="346">
        <v>32.334411001949697</v>
      </c>
      <c r="CV39" s="346">
        <v>34.1690166717745</v>
      </c>
      <c r="CW39" s="346">
        <v>35.991151034071997</v>
      </c>
      <c r="CX39" s="346">
        <v>37.776042332336601</v>
      </c>
      <c r="CY39" s="346">
        <v>39.577430417735499</v>
      </c>
      <c r="CZ39" s="346">
        <v>41.4034830522886</v>
      </c>
      <c r="DA39" s="346">
        <v>43.259317813745</v>
      </c>
      <c r="DB39" s="346">
        <v>45.148554268487402</v>
      </c>
      <c r="DC39" s="346">
        <v>47.074126161297201</v>
      </c>
      <c r="DD39" s="346">
        <v>49.038697012979199</v>
      </c>
      <c r="DE39" s="346">
        <v>51.0448638090038</v>
      </c>
      <c r="DF39" s="346">
        <v>53.095250066945397</v>
      </c>
      <c r="DG39" s="346">
        <v>55.192543093710697</v>
      </c>
      <c r="DH39" s="346">
        <v>57.339504567537901</v>
      </c>
      <c r="DI39" s="346">
        <v>59.5389695550531</v>
      </c>
      <c r="DJ39" s="346">
        <v>61.7938415221806</v>
      </c>
      <c r="DK39" s="346">
        <v>64.107086906966103</v>
      </c>
      <c r="DL39" s="346">
        <v>66.481730766987695</v>
      </c>
      <c r="DM39" s="346">
        <v>68.920853995082894</v>
      </c>
      <c r="DN39" s="346">
        <v>71.427592122583704</v>
      </c>
      <c r="DO39" s="346">
        <v>74.005135533116601</v>
      </c>
      <c r="DP39" s="346">
        <v>76.656730850668097</v>
      </c>
      <c r="DQ39" s="346">
        <v>79.385683269102003</v>
      </c>
      <c r="DR39" s="346">
        <v>82.195359619150494</v>
      </c>
      <c r="DS39" s="346">
        <v>85.0891920048213</v>
      </c>
      <c r="DT39" s="346">
        <v>88.070681875927505</v>
      </c>
      <c r="DU39" s="346">
        <v>91.143404433802402</v>
      </c>
      <c r="DV39" s="346">
        <v>94.311013292403601</v>
      </c>
      <c r="DW39" s="346">
        <v>97.577245337193204</v>
      </c>
      <c r="DX39" s="346">
        <v>100.94592574006499</v>
      </c>
      <c r="DY39" s="346">
        <v>104.42097310093401</v>
      </c>
      <c r="DZ39" s="346">
        <v>108.006404696103</v>
      </c>
      <c r="EA39" s="420"/>
    </row>
    <row r="40" spans="1:131" s="4" customFormat="1">
      <c r="A40" t="s">
        <v>540</v>
      </c>
      <c r="N40" s="398"/>
      <c r="O40" s="398"/>
      <c r="P40" s="398"/>
      <c r="Q40" s="398"/>
      <c r="R40" s="398"/>
      <c r="S40" s="410">
        <f>+S4*3.666*1000</f>
        <v>5954.3449468587824</v>
      </c>
      <c r="W40" s="410">
        <f t="shared" ref="W40:AF40" si="53">+W4*3.666*1000</f>
        <v>5953.8259283914222</v>
      </c>
      <c r="X40" s="410">
        <f t="shared" si="53"/>
        <v>5953.1772189268304</v>
      </c>
      <c r="Y40" s="410">
        <f t="shared" si="53"/>
        <v>6256.7017742813923</v>
      </c>
      <c r="Z40" s="410">
        <f t="shared" si="53"/>
        <v>6575.7016216212623</v>
      </c>
      <c r="AA40" s="410">
        <f t="shared" si="53"/>
        <v>6796.1314041904134</v>
      </c>
      <c r="AB40" s="410">
        <f t="shared" si="53"/>
        <v>7023.9504041905566</v>
      </c>
      <c r="AC40" s="413">
        <f t="shared" si="52"/>
        <v>7187.7965402330301</v>
      </c>
      <c r="AD40" s="410">
        <f t="shared" si="53"/>
        <v>7355.4646788169839</v>
      </c>
      <c r="AE40" s="410">
        <f t="shared" si="53"/>
        <v>7459.194674347109</v>
      </c>
      <c r="AF40" s="410">
        <f t="shared" si="53"/>
        <v>7564.3875158621613</v>
      </c>
      <c r="BP40" s="346"/>
      <c r="BR40" s="4" t="s">
        <v>185</v>
      </c>
      <c r="BS40" s="346">
        <v>5.3332327426145003</v>
      </c>
      <c r="BT40" s="346">
        <v>11.941345007134901</v>
      </c>
      <c r="BU40" s="346">
        <v>16.891902052172899</v>
      </c>
      <c r="BV40" s="346">
        <v>22.179186676773</v>
      </c>
      <c r="BW40" s="346">
        <v>27.688905414923902</v>
      </c>
      <c r="BX40" s="346">
        <v>33.263207435568901</v>
      </c>
      <c r="BY40" s="346">
        <v>39.212408252047602</v>
      </c>
      <c r="BZ40" s="346">
        <v>45.425277534872599</v>
      </c>
      <c r="CA40" s="346">
        <v>51.838786021092801</v>
      </c>
      <c r="CB40" s="346">
        <v>58.365448802843098</v>
      </c>
      <c r="CC40" s="346">
        <v>66.090850354146596</v>
      </c>
      <c r="CD40" s="346">
        <v>75.381257026718899</v>
      </c>
      <c r="CE40" s="346">
        <v>85.280092750786395</v>
      </c>
      <c r="CF40" s="346">
        <v>95.009125677877194</v>
      </c>
      <c r="CG40" s="346">
        <v>105.135434714247</v>
      </c>
      <c r="CH40" s="346">
        <v>115.566729728219</v>
      </c>
      <c r="CI40" s="346">
        <v>126.227410337546</v>
      </c>
      <c r="CJ40" s="346">
        <v>137.056034014738</v>
      </c>
      <c r="CK40" s="346">
        <v>148.001658543281</v>
      </c>
      <c r="CL40" s="346">
        <v>159.02154190348401</v>
      </c>
      <c r="CM40" s="346">
        <v>170.38871858107501</v>
      </c>
      <c r="CN40" s="346">
        <v>182.20126110746901</v>
      </c>
      <c r="CO40" s="346">
        <v>194.19251616691099</v>
      </c>
      <c r="CP40" s="346">
        <v>206.30275914856199</v>
      </c>
      <c r="CQ40" s="346">
        <v>218.49314686235499</v>
      </c>
      <c r="CR40" s="346">
        <v>230.73658752714201</v>
      </c>
      <c r="CS40" s="346">
        <v>243.016938500485</v>
      </c>
      <c r="CT40" s="346">
        <v>255.33980480737301</v>
      </c>
      <c r="CU40" s="346">
        <v>267.85135350502497</v>
      </c>
      <c r="CV40" s="346">
        <v>280.55832096262998</v>
      </c>
      <c r="CW40" s="346">
        <v>292.76057240271803</v>
      </c>
      <c r="CX40" s="346">
        <v>304.22159161619697</v>
      </c>
      <c r="CY40" s="346">
        <v>315.52300829857302</v>
      </c>
      <c r="CZ40" s="346">
        <v>326.76120070739103</v>
      </c>
      <c r="DA40" s="346">
        <v>337.97869555494498</v>
      </c>
      <c r="DB40" s="346">
        <v>349.19812282577197</v>
      </c>
      <c r="DC40" s="346">
        <v>360.43233594637297</v>
      </c>
      <c r="DD40" s="346">
        <v>371.68926456178502</v>
      </c>
      <c r="DE40" s="346">
        <v>382.97431199384602</v>
      </c>
      <c r="DF40" s="346">
        <v>394.291503779918</v>
      </c>
      <c r="DG40" s="346">
        <v>405.644014256606</v>
      </c>
      <c r="DH40" s="346">
        <v>417.03439891331999</v>
      </c>
      <c r="DI40" s="346">
        <v>428.46470178064197</v>
      </c>
      <c r="DJ40" s="346">
        <v>439.936524524324</v>
      </c>
      <c r="DK40" s="346">
        <v>451.451102030416</v>
      </c>
      <c r="DL40" s="346">
        <v>463.00940895865398</v>
      </c>
      <c r="DM40" s="346">
        <v>474.61231271723398</v>
      </c>
      <c r="DN40" s="346">
        <v>486.26078511829098</v>
      </c>
      <c r="DO40" s="346">
        <v>497.95618477155898</v>
      </c>
      <c r="DP40" s="346">
        <v>509.70062362163202</v>
      </c>
      <c r="DQ40" s="346">
        <v>521.49743322574</v>
      </c>
      <c r="DR40" s="346">
        <v>533.35174908543297</v>
      </c>
      <c r="DS40" s="346">
        <v>545.27123448024997</v>
      </c>
      <c r="DT40" s="346">
        <v>557.26696883035004</v>
      </c>
      <c r="DU40" s="346">
        <v>569.35452977432305</v>
      </c>
      <c r="DV40" s="346">
        <v>581.55530314622604</v>
      </c>
      <c r="DW40" s="346">
        <v>593.89806128757004</v>
      </c>
      <c r="DX40" s="346">
        <v>606.42085825576305</v>
      </c>
      <c r="DY40" s="346">
        <v>619.173301365562</v>
      </c>
      <c r="DZ40" s="346">
        <v>632.21927328566301</v>
      </c>
      <c r="EA40" s="420"/>
    </row>
    <row r="41" spans="1:131" s="388" customFormat="1" ht="14">
      <c r="A41" s="402" t="s">
        <v>541</v>
      </c>
      <c r="S41" s="388">
        <f>+S40/S39</f>
        <v>0.52717227475813433</v>
      </c>
      <c r="W41" s="388">
        <f t="shared" ref="W41:AF41" si="54">+W40/W39</f>
        <v>0.45080995162401627</v>
      </c>
      <c r="X41" s="388">
        <f t="shared" si="54"/>
        <v>0.38550051543633718</v>
      </c>
      <c r="Y41" s="388">
        <f t="shared" si="54"/>
        <v>0.36170284041339118</v>
      </c>
      <c r="Z41" s="388">
        <f t="shared" si="54"/>
        <v>0.33937424082308554</v>
      </c>
      <c r="AA41" s="388">
        <f t="shared" si="54"/>
        <v>0.3176445260649875</v>
      </c>
      <c r="AB41" s="388">
        <f t="shared" si="54"/>
        <v>0.29730613818639318</v>
      </c>
      <c r="AC41" s="388">
        <f t="shared" si="54"/>
        <v>0.27943901224468159</v>
      </c>
      <c r="AD41" s="388">
        <f t="shared" si="54"/>
        <v>0.26264564210015717</v>
      </c>
      <c r="AE41" s="388">
        <f t="shared" si="54"/>
        <v>0.24779609284412848</v>
      </c>
      <c r="AF41" s="388">
        <f t="shared" si="54"/>
        <v>0.23378611248916359</v>
      </c>
      <c r="BO41" s="4"/>
      <c r="BP41" s="346"/>
      <c r="BR41" s="4" t="s">
        <v>186</v>
      </c>
      <c r="BS41" s="346">
        <v>2.4408315128007598</v>
      </c>
      <c r="BT41" s="346">
        <v>4.6013435106500999</v>
      </c>
      <c r="BU41" s="346">
        <v>7.40639152688109</v>
      </c>
      <c r="BV41" s="346">
        <v>10.973548513450799</v>
      </c>
      <c r="BW41" s="346">
        <v>15.3422543844859</v>
      </c>
      <c r="BX41" s="346">
        <v>20.183248341367602</v>
      </c>
      <c r="BY41" s="346">
        <v>25.4930359180896</v>
      </c>
      <c r="BZ41" s="346">
        <v>31.5059960820928</v>
      </c>
      <c r="CA41" s="346">
        <v>38.2118219323728</v>
      </c>
      <c r="CB41" s="346">
        <v>45.591134341156199</v>
      </c>
      <c r="CC41" s="346">
        <v>53.582949614736002</v>
      </c>
      <c r="CD41" s="346">
        <v>62.104720561809103</v>
      </c>
      <c r="CE41" s="346">
        <v>71.077586711124297</v>
      </c>
      <c r="CF41" s="346">
        <v>80.613315303924693</v>
      </c>
      <c r="CG41" s="346">
        <v>90.383528662144101</v>
      </c>
      <c r="CH41" s="346">
        <v>100.34525562720501</v>
      </c>
      <c r="CI41" s="346">
        <v>110.448466902989</v>
      </c>
      <c r="CJ41" s="346">
        <v>120.64206418928801</v>
      </c>
      <c r="CK41" s="346">
        <v>130.87754382160799</v>
      </c>
      <c r="CL41" s="346">
        <v>141.11110682894</v>
      </c>
      <c r="CM41" s="346">
        <v>152.16336953842199</v>
      </c>
      <c r="CN41" s="346">
        <v>164.378458702621</v>
      </c>
      <c r="CO41" s="346">
        <v>177.083519046329</v>
      </c>
      <c r="CP41" s="346">
        <v>190.16793894690201</v>
      </c>
      <c r="CQ41" s="346">
        <v>203.565244899725</v>
      </c>
      <c r="CR41" s="346">
        <v>217.236604564293</v>
      </c>
      <c r="CS41" s="346">
        <v>231.16534722129299</v>
      </c>
      <c r="CT41" s="346">
        <v>245.37134574196699</v>
      </c>
      <c r="CU41" s="346">
        <v>260.02404344408302</v>
      </c>
      <c r="CV41" s="346">
        <v>275.12231101472901</v>
      </c>
      <c r="CW41" s="346">
        <v>290.14145735769603</v>
      </c>
      <c r="CX41" s="346">
        <v>304.875701079115</v>
      </c>
      <c r="CY41" s="346">
        <v>319.71696160170501</v>
      </c>
      <c r="CZ41" s="346">
        <v>334.71498224004802</v>
      </c>
      <c r="DA41" s="346">
        <v>349.89787558416202</v>
      </c>
      <c r="DB41" s="346">
        <v>365.28456785927</v>
      </c>
      <c r="DC41" s="346">
        <v>380.890575949111</v>
      </c>
      <c r="DD41" s="346">
        <v>396.73074560438999</v>
      </c>
      <c r="DE41" s="346">
        <v>412.82041252676697</v>
      </c>
      <c r="DF41" s="346">
        <v>429.17577886921498</v>
      </c>
      <c r="DG41" s="346">
        <v>445.813926105718</v>
      </c>
      <c r="DH41" s="346">
        <v>462.75268087949001</v>
      </c>
      <c r="DI41" s="346">
        <v>480.01044016261397</v>
      </c>
      <c r="DJ41" s="346">
        <v>497.60600397540202</v>
      </c>
      <c r="DK41" s="346">
        <v>515.55843432293102</v>
      </c>
      <c r="DL41" s="346">
        <v>533.88694466987101</v>
      </c>
      <c r="DM41" s="346">
        <v>552.61081790129003</v>
      </c>
      <c r="DN41" s="346">
        <v>571.749348356989</v>
      </c>
      <c r="DO41" s="346">
        <v>591.321803083026</v>
      </c>
      <c r="DP41" s="346">
        <v>611.34739783224597</v>
      </c>
      <c r="DQ41" s="346">
        <v>631.84528402557805</v>
      </c>
      <c r="DR41" s="346">
        <v>652.83454360391602</v>
      </c>
      <c r="DS41" s="346">
        <v>674.33418934919098</v>
      </c>
      <c r="DT41" s="346">
        <v>696.36316879774597</v>
      </c>
      <c r="DU41" s="346">
        <v>718.94037030732397</v>
      </c>
      <c r="DV41" s="346">
        <v>742.08463018262603</v>
      </c>
      <c r="DW41" s="346">
        <v>765.81474002918901</v>
      </c>
      <c r="DX41" s="346">
        <v>790.14945370670603</v>
      </c>
      <c r="DY41" s="346">
        <v>815.10749340457301</v>
      </c>
      <c r="DZ41" s="346">
        <v>840.70755447543604</v>
      </c>
      <c r="EA41" s="420"/>
    </row>
    <row r="42" spans="1:131" s="4" customFormat="1">
      <c r="A42"/>
      <c r="N42" s="398"/>
      <c r="O42" s="398"/>
      <c r="P42" s="398"/>
      <c r="Q42" s="398"/>
      <c r="R42" s="398"/>
      <c r="S42" s="410"/>
      <c r="W42" s="411">
        <f>+LN(W41/S41)/5</f>
        <v>-3.1296306959940914E-2</v>
      </c>
      <c r="X42" s="411">
        <f>+LN(X41/W41)/5</f>
        <v>-3.130066546699569E-2</v>
      </c>
      <c r="Y42" s="411">
        <f t="shared" ref="Y42:AF42" si="55">+LN(Y41/X41)/5</f>
        <v>-1.27439076361416E-2</v>
      </c>
      <c r="Z42" s="411">
        <f t="shared" si="55"/>
        <v>-1.2743907636141647E-2</v>
      </c>
      <c r="AA42" s="411">
        <f t="shared" si="55"/>
        <v>-1.3234107747013359E-2</v>
      </c>
      <c r="AB42" s="411">
        <f t="shared" si="55"/>
        <v>-1.3234107747013312E-2</v>
      </c>
      <c r="AC42" s="411">
        <f t="shared" si="55"/>
        <v>-1.2395662100990374E-2</v>
      </c>
      <c r="AD42" s="411">
        <f t="shared" si="55"/>
        <v>-1.2395662100990421E-2</v>
      </c>
      <c r="AE42" s="411">
        <f t="shared" si="55"/>
        <v>-1.1639910705187989E-2</v>
      </c>
      <c r="AF42" s="411">
        <f t="shared" si="55"/>
        <v>-1.1639910705187965E-2</v>
      </c>
      <c r="BP42" s="346"/>
      <c r="BR42" s="4" t="s">
        <v>187</v>
      </c>
      <c r="BS42" s="346">
        <v>3.4801033488396902</v>
      </c>
      <c r="BT42" s="346">
        <v>5.7677656028237898</v>
      </c>
      <c r="BU42" s="346">
        <v>8.7643038204981298</v>
      </c>
      <c r="BV42" s="346">
        <v>12.397557535626699</v>
      </c>
      <c r="BW42" s="346">
        <v>16.641388445042701</v>
      </c>
      <c r="BX42" s="346">
        <v>21.1095203376385</v>
      </c>
      <c r="BY42" s="346">
        <v>25.9153364750252</v>
      </c>
      <c r="BZ42" s="346">
        <v>31.356221647052401</v>
      </c>
      <c r="CA42" s="346">
        <v>37.475779435949299</v>
      </c>
      <c r="CB42" s="346">
        <v>44.318481291329597</v>
      </c>
      <c r="CC42" s="346">
        <v>50.783919376388397</v>
      </c>
      <c r="CD42" s="346">
        <v>56.394237124170303</v>
      </c>
      <c r="CE42" s="346">
        <v>62.039091283496901</v>
      </c>
      <c r="CF42" s="346">
        <v>68.217883893297397</v>
      </c>
      <c r="CG42" s="346">
        <v>74.227313432062203</v>
      </c>
      <c r="CH42" s="346">
        <v>80.129851369783395</v>
      </c>
      <c r="CI42" s="346">
        <v>85.955131138838198</v>
      </c>
      <c r="CJ42" s="346">
        <v>91.715184721016598</v>
      </c>
      <c r="CK42" s="346">
        <v>97.413323143135003</v>
      </c>
      <c r="CL42" s="346">
        <v>103.049102176269</v>
      </c>
      <c r="CM42" s="346">
        <v>109.195680888908</v>
      </c>
      <c r="CN42" s="346">
        <v>116.071652650123</v>
      </c>
      <c r="CO42" s="346">
        <v>123.225045156408</v>
      </c>
      <c r="CP42" s="346">
        <v>130.59203094957201</v>
      </c>
      <c r="CQ42" s="346">
        <v>138.139044671634</v>
      </c>
      <c r="CR42" s="346">
        <v>145.850504593095</v>
      </c>
      <c r="CS42" s="346">
        <v>153.72431199110699</v>
      </c>
      <c r="CT42" s="346">
        <v>161.77226958430899</v>
      </c>
      <c r="CU42" s="346">
        <v>170.112782106938</v>
      </c>
      <c r="CV42" s="346">
        <v>178.744317112803</v>
      </c>
      <c r="CW42" s="346">
        <v>187.356030646173</v>
      </c>
      <c r="CX42" s="346">
        <v>195.83420237817</v>
      </c>
      <c r="CY42" s="346">
        <v>204.41903508993599</v>
      </c>
      <c r="CZ42" s="346">
        <v>213.14394405105199</v>
      </c>
      <c r="DA42" s="346">
        <v>222.02879466279899</v>
      </c>
      <c r="DB42" s="346">
        <v>231.087533228621</v>
      </c>
      <c r="DC42" s="346">
        <v>240.33175100009501</v>
      </c>
      <c r="DD42" s="346">
        <v>249.77240806383</v>
      </c>
      <c r="DE42" s="346">
        <v>259.420602120843</v>
      </c>
      <c r="DF42" s="346">
        <v>269.28785959917298</v>
      </c>
      <c r="DG42" s="346">
        <v>279.38620181719699</v>
      </c>
      <c r="DH42" s="346">
        <v>289.72811613586299</v>
      </c>
      <c r="DI42" s="346">
        <v>300.32649614889601</v>
      </c>
      <c r="DJ42" s="346">
        <v>311.19458040250902</v>
      </c>
      <c r="DK42" s="346">
        <v>322.34590156820599</v>
      </c>
      <c r="DL42" s="346">
        <v>333.79424946508198</v>
      </c>
      <c r="DM42" s="346">
        <v>345.55364749673299</v>
      </c>
      <c r="DN42" s="346">
        <v>357.63834059553801</v>
      </c>
      <c r="DO42" s="346">
        <v>370.06279242088402</v>
      </c>
      <c r="DP42" s="346">
        <v>382.84168970418199</v>
      </c>
      <c r="DQ42" s="346">
        <v>395.98995195797698</v>
      </c>
      <c r="DR42" s="346">
        <v>409.52274512187603</v>
      </c>
      <c r="DS42" s="346">
        <v>423.45549804193598</v>
      </c>
      <c r="DT42" s="346">
        <v>437.803920951816</v>
      </c>
      <c r="DU42" s="346">
        <v>452.58402534143499</v>
      </c>
      <c r="DV42" s="346">
        <v>467.812144768059</v>
      </c>
      <c r="DW42" s="346">
        <v>483.504956293894</v>
      </c>
      <c r="DX42" s="346">
        <v>499.67950233151402</v>
      </c>
      <c r="DY42" s="346">
        <v>516.35321275087597</v>
      </c>
      <c r="DZ42" s="346">
        <v>533.54392715517997</v>
      </c>
      <c r="EA42" s="420"/>
    </row>
    <row r="43" spans="1:131" s="4" customFormat="1">
      <c r="A43"/>
      <c r="N43" s="398"/>
      <c r="O43" s="398"/>
      <c r="P43" s="398"/>
      <c r="Q43" s="398"/>
      <c r="R43" s="398"/>
      <c r="S43" s="410">
        <v>911.03128884619605</v>
      </c>
      <c r="W43" s="410"/>
      <c r="X43" s="410"/>
      <c r="Y43" s="410"/>
      <c r="Z43" s="410"/>
      <c r="AA43" s="410"/>
      <c r="AB43" s="398"/>
      <c r="AC43" s="398"/>
      <c r="AD43" s="398"/>
      <c r="AE43" s="398"/>
      <c r="BP43" s="346"/>
      <c r="BR43" s="4" t="s">
        <v>188</v>
      </c>
      <c r="BS43" s="346">
        <v>1.30053013555199</v>
      </c>
      <c r="BT43" s="346">
        <v>2.45718290645689</v>
      </c>
      <c r="BU43" s="346">
        <v>4.3591100184306502</v>
      </c>
      <c r="BV43" s="346">
        <v>7.1359542157132401</v>
      </c>
      <c r="BW43" s="346">
        <v>10.964084749451301</v>
      </c>
      <c r="BX43" s="346">
        <v>15.4954415141725</v>
      </c>
      <c r="BY43" s="346">
        <v>20.637145870688801</v>
      </c>
      <c r="BZ43" s="346">
        <v>26.865971760255999</v>
      </c>
      <c r="CA43" s="346">
        <v>34.289618839544197</v>
      </c>
      <c r="CB43" s="346">
        <v>43.008293966068599</v>
      </c>
      <c r="CC43" s="346">
        <v>51.652889413556302</v>
      </c>
      <c r="CD43" s="346">
        <v>59.489067223645399</v>
      </c>
      <c r="CE43" s="346">
        <v>67.654185587983406</v>
      </c>
      <c r="CF43" s="346">
        <v>75.989371392404806</v>
      </c>
      <c r="CG43" s="346">
        <v>84.439786604045693</v>
      </c>
      <c r="CH43" s="346">
        <v>92.9243458362984</v>
      </c>
      <c r="CI43" s="346">
        <v>101.36939729504201</v>
      </c>
      <c r="CJ43" s="346">
        <v>109.710061593985</v>
      </c>
      <c r="CK43" s="346">
        <v>117.89086051365101</v>
      </c>
      <c r="CL43" s="346">
        <v>125.865839788679</v>
      </c>
      <c r="CM43" s="346">
        <v>134.37838401894899</v>
      </c>
      <c r="CN43" s="346">
        <v>143.713573407583</v>
      </c>
      <c r="CO43" s="346">
        <v>154.31415112717801</v>
      </c>
      <c r="CP43" s="346">
        <v>165.36748191154501</v>
      </c>
      <c r="CQ43" s="346">
        <v>176.73417257344599</v>
      </c>
      <c r="CR43" s="346">
        <v>188.33457500053299</v>
      </c>
      <c r="CS43" s="346">
        <v>200.12805091282701</v>
      </c>
      <c r="CT43" s="346">
        <v>212.13931162700001</v>
      </c>
      <c r="CU43" s="346">
        <v>224.50288974709099</v>
      </c>
      <c r="CV43" s="346">
        <v>237.22848543783201</v>
      </c>
      <c r="CW43" s="346">
        <v>249.86114498005</v>
      </c>
      <c r="CX43" s="346">
        <v>262.22179091540897</v>
      </c>
      <c r="CY43" s="346">
        <v>274.65201964745597</v>
      </c>
      <c r="CZ43" s="346">
        <v>287.194643086356</v>
      </c>
      <c r="DA43" s="346">
        <v>299.87087773044698</v>
      </c>
      <c r="DB43" s="346">
        <v>312.694327030191</v>
      </c>
      <c r="DC43" s="346">
        <v>325.67615059906802</v>
      </c>
      <c r="DD43" s="346">
        <v>338.82739630916501</v>
      </c>
      <c r="DE43" s="346">
        <v>352.15991474284698</v>
      </c>
      <c r="DF43" s="346">
        <v>365.68658962391299</v>
      </c>
      <c r="DG43" s="346">
        <v>379.421266298295</v>
      </c>
      <c r="DH43" s="346">
        <v>393.37857008835698</v>
      </c>
      <c r="DI43" s="346">
        <v>407.573705429082</v>
      </c>
      <c r="DJ43" s="346">
        <v>422.02227467877702</v>
      </c>
      <c r="DK43" s="346">
        <v>436.74012974888097</v>
      </c>
      <c r="DL43" s="346">
        <v>451.74325773483798</v>
      </c>
      <c r="DM43" s="346">
        <v>467.047696784251</v>
      </c>
      <c r="DN43" s="346">
        <v>482.66947691156503</v>
      </c>
      <c r="DO43" s="346">
        <v>498.62458049371702</v>
      </c>
      <c r="DP43" s="346">
        <v>514.92891782151196</v>
      </c>
      <c r="DQ43" s="346">
        <v>531.59831388867894</v>
      </c>
      <c r="DR43" s="346">
        <v>548.64850337654605</v>
      </c>
      <c r="DS43" s="346">
        <v>566.09513146308598</v>
      </c>
      <c r="DT43" s="346">
        <v>583.95375863429194</v>
      </c>
      <c r="DU43" s="346">
        <v>602.23986811203395</v>
      </c>
      <c r="DV43" s="346">
        <v>620.96887485277205</v>
      </c>
      <c r="DW43" s="346">
        <v>640.15613533404905</v>
      </c>
      <c r="DX43" s="346">
        <v>659.81695754705197</v>
      </c>
      <c r="DY43" s="346">
        <v>679.96661076759995</v>
      </c>
      <c r="DZ43" s="346">
        <v>700.62033479572199</v>
      </c>
      <c r="EA43" s="420"/>
    </row>
    <row r="44" spans="1:131" s="4" customFormat="1">
      <c r="A44" t="s">
        <v>549</v>
      </c>
      <c r="N44" s="398"/>
      <c r="O44" s="398"/>
      <c r="P44" s="398"/>
      <c r="Q44" s="398"/>
      <c r="R44" s="398"/>
      <c r="S44" s="410"/>
      <c r="W44" s="410"/>
      <c r="X44" s="410"/>
      <c r="Y44" s="410"/>
      <c r="Z44" s="410"/>
      <c r="AA44" s="410"/>
      <c r="AB44" s="398"/>
      <c r="AC44" s="398"/>
      <c r="AD44" s="398"/>
      <c r="AE44" s="398"/>
      <c r="BP44" s="346"/>
      <c r="BR44" s="4" t="s">
        <v>189</v>
      </c>
      <c r="BS44" s="346">
        <v>4.5584762524914098</v>
      </c>
      <c r="BT44" s="346">
        <v>7.1177565139041699</v>
      </c>
      <c r="BU44" s="346">
        <v>10.3563399044014</v>
      </c>
      <c r="BV44" s="346">
        <v>14.113437635291801</v>
      </c>
      <c r="BW44" s="346">
        <v>18.230216677881401</v>
      </c>
      <c r="BX44" s="346">
        <v>22.467409055802499</v>
      </c>
      <c r="BY44" s="346">
        <v>26.953884227701799</v>
      </c>
      <c r="BZ44" s="346">
        <v>31.8070877034435</v>
      </c>
      <c r="CA44" s="346">
        <v>37.009468569989103</v>
      </c>
      <c r="CB44" s="346">
        <v>42.543119620925097</v>
      </c>
      <c r="CC44" s="346">
        <v>48.447813486107897</v>
      </c>
      <c r="CD44" s="346">
        <v>54.673729033035997</v>
      </c>
      <c r="CE44" s="346">
        <v>61.0623232582968</v>
      </c>
      <c r="CF44" s="346">
        <v>68.042695824309305</v>
      </c>
      <c r="CG44" s="346">
        <v>74.982836416533004</v>
      </c>
      <c r="CH44" s="346">
        <v>81.924282880674994</v>
      </c>
      <c r="CI44" s="346">
        <v>88.881533187489296</v>
      </c>
      <c r="CJ44" s="346">
        <v>95.855117403812997</v>
      </c>
      <c r="CK44" s="346">
        <v>102.839122510281</v>
      </c>
      <c r="CL44" s="346">
        <v>109.82545507674899</v>
      </c>
      <c r="CM44" s="346">
        <v>117.351738113583</v>
      </c>
      <c r="CN44" s="346">
        <v>125.63512455361101</v>
      </c>
      <c r="CO44" s="346">
        <v>134.25188758579799</v>
      </c>
      <c r="CP44" s="346">
        <v>143.14154088801101</v>
      </c>
      <c r="CQ44" s="346">
        <v>152.271871739765</v>
      </c>
      <c r="CR44" s="346">
        <v>161.628011073274</v>
      </c>
      <c r="CS44" s="346">
        <v>171.20803131917501</v>
      </c>
      <c r="CT44" s="346">
        <v>181.019399550906</v>
      </c>
      <c r="CU44" s="346">
        <v>191.168604032378</v>
      </c>
      <c r="CV44" s="346">
        <v>201.65532879036601</v>
      </c>
      <c r="CW44" s="346">
        <v>212.03322440905501</v>
      </c>
      <c r="CX44" s="346">
        <v>222.14012427582699</v>
      </c>
      <c r="CY44" s="346">
        <v>232.33059248770101</v>
      </c>
      <c r="CZ44" s="346">
        <v>242.65787128020801</v>
      </c>
      <c r="DA44" s="346">
        <v>253.15455231706201</v>
      </c>
      <c r="DB44" s="346">
        <v>263.84294663878501</v>
      </c>
      <c r="DC44" s="346">
        <v>274.74048278109001</v>
      </c>
      <c r="DD44" s="346">
        <v>285.8624951397</v>
      </c>
      <c r="DE44" s="346">
        <v>297.22361285341202</v>
      </c>
      <c r="DF44" s="346">
        <v>308.83841376971702</v>
      </c>
      <c r="DG44" s="346">
        <v>320.72170388176198</v>
      </c>
      <c r="DH44" s="346">
        <v>332.88861444004601</v>
      </c>
      <c r="DI44" s="346">
        <v>345.35461695362</v>
      </c>
      <c r="DJ44" s="346">
        <v>358.13550666691901</v>
      </c>
      <c r="DK44" s="346">
        <v>371.24737879222801</v>
      </c>
      <c r="DL44" s="346">
        <v>384.70660816407297</v>
      </c>
      <c r="DM44" s="346">
        <v>398.529836177324</v>
      </c>
      <c r="DN44" s="346">
        <v>412.73396565245997</v>
      </c>
      <c r="DO44" s="346">
        <v>427.33616289483899</v>
      </c>
      <c r="DP44" s="346">
        <v>442.35386574952099</v>
      </c>
      <c r="DQ44" s="346">
        <v>457.80479641251901</v>
      </c>
      <c r="DR44" s="346">
        <v>473.70697789546699</v>
      </c>
      <c r="DS44" s="346">
        <v>490.07875323214898</v>
      </c>
      <c r="DT44" s="346">
        <v>506.93880670658399</v>
      </c>
      <c r="DU44" s="346">
        <v>524.30618655091996</v>
      </c>
      <c r="DV44" s="346">
        <v>542.20032870087903</v>
      </c>
      <c r="DW44" s="346">
        <v>560.64108130779903</v>
      </c>
      <c r="DX44" s="346">
        <v>579.64872979295603</v>
      </c>
      <c r="DY44" s="346">
        <v>599.24402229631903</v>
      </c>
      <c r="DZ44" s="346">
        <v>619.44819542216101</v>
      </c>
      <c r="EA44" s="420"/>
    </row>
    <row r="45" spans="1:131" s="4" customFormat="1">
      <c r="A45" t="s">
        <v>538</v>
      </c>
      <c r="N45" s="398"/>
      <c r="O45" s="398"/>
      <c r="P45" s="398"/>
      <c r="Q45" s="398"/>
      <c r="R45" s="398"/>
      <c r="S45" s="411">
        <f>+S38/S29</f>
        <v>0.99054606166385784</v>
      </c>
      <c r="W45" s="411">
        <f t="shared" ref="W45:AA48" si="56">+W38/W29</f>
        <v>0.9984861502636655</v>
      </c>
      <c r="X45" s="411">
        <f t="shared" si="56"/>
        <v>0.99708520447236282</v>
      </c>
      <c r="Y45" s="411">
        <f t="shared" si="56"/>
        <v>0.98799044026380489</v>
      </c>
      <c r="Z45" s="411">
        <f t="shared" si="56"/>
        <v>0.98050394884531322</v>
      </c>
      <c r="AA45" s="411">
        <f t="shared" si="56"/>
        <v>0.96591948601645639</v>
      </c>
      <c r="AB45" s="411"/>
      <c r="AC45" s="398"/>
      <c r="AD45" s="398"/>
      <c r="AE45" s="398"/>
      <c r="BP45" s="346"/>
      <c r="BR45" s="4" t="s">
        <v>190</v>
      </c>
      <c r="BS45" s="346">
        <v>3.8420497503564501</v>
      </c>
      <c r="BT45" s="346">
        <v>5.0944274104135703</v>
      </c>
      <c r="BU45" s="346">
        <v>6.5776892333683197</v>
      </c>
      <c r="BV45" s="346">
        <v>8.0617769524380201</v>
      </c>
      <c r="BW45" s="346">
        <v>9.4774008649499706</v>
      </c>
      <c r="BX45" s="346">
        <v>10.760397298876899</v>
      </c>
      <c r="BY45" s="346">
        <v>11.939602775765501</v>
      </c>
      <c r="BZ45" s="346">
        <v>13.110209482242499</v>
      </c>
      <c r="CA45" s="346">
        <v>14.271238847542699</v>
      </c>
      <c r="CB45" s="346">
        <v>15.4193245507246</v>
      </c>
      <c r="CC45" s="346">
        <v>16.815771150542702</v>
      </c>
      <c r="CD45" s="346">
        <v>18.5076313453593</v>
      </c>
      <c r="CE45" s="346">
        <v>20.241052930910101</v>
      </c>
      <c r="CF45" s="346">
        <v>22.128916195797999</v>
      </c>
      <c r="CG45" s="346">
        <v>23.987218046681502</v>
      </c>
      <c r="CH45" s="346">
        <v>25.842406464129201</v>
      </c>
      <c r="CI45" s="346">
        <v>27.7092474882723</v>
      </c>
      <c r="CJ45" s="346">
        <v>29.595829993516599</v>
      </c>
      <c r="CK45" s="346">
        <v>31.506636218377199</v>
      </c>
      <c r="CL45" s="346">
        <v>33.444275140984999</v>
      </c>
      <c r="CM45" s="346">
        <v>35.420498468002499</v>
      </c>
      <c r="CN45" s="346">
        <v>37.440472982229103</v>
      </c>
      <c r="CO45" s="346">
        <v>39.4974883027446</v>
      </c>
      <c r="CP45" s="346">
        <v>41.591677351256898</v>
      </c>
      <c r="CQ45" s="346">
        <v>43.723918047166102</v>
      </c>
      <c r="CR45" s="346">
        <v>45.895697043416597</v>
      </c>
      <c r="CS45" s="346">
        <v>48.109708631682899</v>
      </c>
      <c r="CT45" s="346">
        <v>50.371671887240801</v>
      </c>
      <c r="CU45" s="346">
        <v>52.714915478000897</v>
      </c>
      <c r="CV45" s="346">
        <v>55.140792059358901</v>
      </c>
      <c r="CW45" s="346">
        <v>57.527082165319499</v>
      </c>
      <c r="CX45" s="346">
        <v>59.831985628819503</v>
      </c>
      <c r="CY45" s="346">
        <v>62.154432614212901</v>
      </c>
      <c r="CZ45" s="346">
        <v>64.509221480349197</v>
      </c>
      <c r="DA45" s="346">
        <v>66.904338697773397</v>
      </c>
      <c r="DB45" s="346">
        <v>69.344800188193801</v>
      </c>
      <c r="DC45" s="346">
        <v>71.834216441024594</v>
      </c>
      <c r="DD45" s="346">
        <v>74.375581103569104</v>
      </c>
      <c r="DE45" s="346">
        <v>76.971656161214298</v>
      </c>
      <c r="DF45" s="346">
        <v>79.625149472851703</v>
      </c>
      <c r="DG45" s="346">
        <v>82.338788708600106</v>
      </c>
      <c r="DH45" s="346">
        <v>85.115345992156705</v>
      </c>
      <c r="DI45" s="346">
        <v>87.957640875982307</v>
      </c>
      <c r="DJ45" s="346">
        <v>90.868535203407106</v>
      </c>
      <c r="DK45" s="346">
        <v>93.850926139300597</v>
      </c>
      <c r="DL45" s="346">
        <v>96.907739998338698</v>
      </c>
      <c r="DM45" s="346">
        <v>100.041927740106</v>
      </c>
      <c r="DN45" s="346">
        <v>103.256462207767</v>
      </c>
      <c r="DO45" s="346">
        <v>106.554336873414</v>
      </c>
      <c r="DP45" s="346">
        <v>109.938565765497</v>
      </c>
      <c r="DQ45" s="346">
        <v>113.41218426438201</v>
      </c>
      <c r="DR45" s="346">
        <v>116.978250498794</v>
      </c>
      <c r="DS45" s="346">
        <v>120.639847130137</v>
      </c>
      <c r="DT45" s="346">
        <v>124.400083361475</v>
      </c>
      <c r="DU45" s="346">
        <v>128.26209704935499</v>
      </c>
      <c r="DV45" s="346">
        <v>132.229056829321</v>
      </c>
      <c r="DW45" s="346">
        <v>136.304164190835</v>
      </c>
      <c r="DX45" s="346">
        <v>140.49065545593999</v>
      </c>
      <c r="DY45" s="346">
        <v>144.79180362958101</v>
      </c>
      <c r="DZ45" s="346">
        <v>149.21092009940099</v>
      </c>
      <c r="EA45" s="420"/>
    </row>
    <row r="46" spans="1:131" s="4" customFormat="1">
      <c r="A46" t="s">
        <v>539</v>
      </c>
      <c r="N46" s="398"/>
      <c r="O46" s="398"/>
      <c r="P46" s="398"/>
      <c r="Q46" s="398"/>
      <c r="R46" s="398"/>
      <c r="S46" s="411">
        <f>+S39/S30</f>
        <v>1</v>
      </c>
      <c r="W46" s="411">
        <f t="shared" si="56"/>
        <v>1.138620552389624</v>
      </c>
      <c r="X46" s="411">
        <f t="shared" si="56"/>
        <v>1.1480922351949883</v>
      </c>
      <c r="Y46" s="411">
        <f t="shared" si="56"/>
        <v>1.1233559157781088</v>
      </c>
      <c r="Z46" s="411">
        <f t="shared" si="56"/>
        <v>1.1041501947120345</v>
      </c>
      <c r="AA46" s="411">
        <f>+AA39/AA30</f>
        <v>1.0764964806416006</v>
      </c>
      <c r="AB46" s="398"/>
      <c r="AC46" s="398"/>
      <c r="AD46" s="398"/>
      <c r="AE46" s="398"/>
      <c r="BP46" s="346"/>
      <c r="BR46" s="4" t="s">
        <v>256</v>
      </c>
      <c r="BS46" s="346">
        <v>2.6191887369437801</v>
      </c>
      <c r="BT46" s="346">
        <v>4.1797075811609696</v>
      </c>
      <c r="BU46" s="346">
        <v>6.9278985375152597</v>
      </c>
      <c r="BV46" s="346">
        <v>10.6424543319051</v>
      </c>
      <c r="BW46" s="346">
        <v>15.3792356754832</v>
      </c>
      <c r="BX46" s="346">
        <v>20.829064457218799</v>
      </c>
      <c r="BY46" s="346">
        <v>27.0022688201351</v>
      </c>
      <c r="BZ46" s="346">
        <v>34.2193779183144</v>
      </c>
      <c r="CA46" s="346">
        <v>42.521892225341297</v>
      </c>
      <c r="CB46" s="346">
        <v>51.9373651167652</v>
      </c>
      <c r="CC46" s="346">
        <v>61.919959461761401</v>
      </c>
      <c r="CD46" s="346">
        <v>72.191115212708993</v>
      </c>
      <c r="CE46" s="346">
        <v>83.214107130117398</v>
      </c>
      <c r="CF46" s="346">
        <v>94.2824823274061</v>
      </c>
      <c r="CG46" s="346">
        <v>105.859617322994</v>
      </c>
      <c r="CH46" s="346">
        <v>117.809682624758</v>
      </c>
      <c r="CI46" s="346">
        <v>130.016028203395</v>
      </c>
      <c r="CJ46" s="346">
        <v>142.37712524708201</v>
      </c>
      <c r="CK46" s="346">
        <v>154.803895863268</v>
      </c>
      <c r="CL46" s="346">
        <v>167.218034612624</v>
      </c>
      <c r="CM46" s="346">
        <v>180.51354487364699</v>
      </c>
      <c r="CN46" s="346">
        <v>195.053570964762</v>
      </c>
      <c r="CO46" s="346">
        <v>210.05586301842101</v>
      </c>
      <c r="CP46" s="346">
        <v>225.365196791637</v>
      </c>
      <c r="CQ46" s="346">
        <v>240.875514778358</v>
      </c>
      <c r="CR46" s="346">
        <v>256.50943285552398</v>
      </c>
      <c r="CS46" s="346">
        <v>272.21187866814302</v>
      </c>
      <c r="CT46" s="346">
        <v>287.94593452696301</v>
      </c>
      <c r="CU46" s="346">
        <v>303.91639915164097</v>
      </c>
      <c r="CV46" s="346">
        <v>320.08750146350502</v>
      </c>
      <c r="CW46" s="346">
        <v>335.84037040884402</v>
      </c>
      <c r="CX46" s="346">
        <v>350.93433001736099</v>
      </c>
      <c r="CY46" s="346">
        <v>365.81028069049302</v>
      </c>
      <c r="CZ46" s="346">
        <v>380.51649500296099</v>
      </c>
      <c r="DA46" s="346">
        <v>395.06874451130699</v>
      </c>
      <c r="DB46" s="346">
        <v>409.46946896023599</v>
      </c>
      <c r="DC46" s="346">
        <v>423.714369949005</v>
      </c>
      <c r="DD46" s="346">
        <v>437.795434078119</v>
      </c>
      <c r="DE46" s="346">
        <v>451.70216597086301</v>
      </c>
      <c r="DF46" s="346">
        <v>465.42193456161601</v>
      </c>
      <c r="DG46" s="346">
        <v>478.939913115433</v>
      </c>
      <c r="DH46" s="346">
        <v>492.23886539140801</v>
      </c>
      <c r="DI46" s="346">
        <v>505.29891218046203</v>
      </c>
      <c r="DJ46" s="346">
        <v>518.09735718853301</v>
      </c>
      <c r="DK46" s="346">
        <v>530.60863301510403</v>
      </c>
      <c r="DL46" s="346">
        <v>542.80443334381505</v>
      </c>
      <c r="DM46" s="346">
        <v>554.65412034503402</v>
      </c>
      <c r="DN46" s="346">
        <v>566.12553502242395</v>
      </c>
      <c r="DO46" s="346">
        <v>577.18639373240001</v>
      </c>
      <c r="DP46" s="346">
        <v>587.80652858026804</v>
      </c>
      <c r="DQ46" s="346">
        <v>597.96132515903605</v>
      </c>
      <c r="DR46" s="346">
        <v>607.63682910008197</v>
      </c>
      <c r="DS46" s="346">
        <v>616.83713085728095</v>
      </c>
      <c r="DT46" s="346">
        <v>625.59478830821001</v>
      </c>
      <c r="DU46" s="346">
        <v>633.98519417905197</v>
      </c>
      <c r="DV46" s="346">
        <v>642.14591822989098</v>
      </c>
      <c r="DW46" s="346">
        <v>650.30212902824098</v>
      </c>
      <c r="DX46" s="346">
        <v>658.79921185206899</v>
      </c>
      <c r="DY46" s="346">
        <v>668.14364665264804</v>
      </c>
      <c r="DZ46" s="346">
        <v>679.05306747441796</v>
      </c>
      <c r="EA46" s="420"/>
    </row>
    <row r="47" spans="1:131" s="4" customFormat="1">
      <c r="A47" t="s">
        <v>540</v>
      </c>
      <c r="N47" s="398"/>
      <c r="O47" s="398"/>
      <c r="P47" s="398"/>
      <c r="Q47" s="398"/>
      <c r="R47" s="398"/>
      <c r="S47" s="411">
        <f>+S40/S31</f>
        <v>1.008052555141792</v>
      </c>
      <c r="W47" s="411">
        <f t="shared" si="56"/>
        <v>1.0361792787310151</v>
      </c>
      <c r="X47" s="411">
        <f t="shared" si="56"/>
        <v>1.0211824778292837</v>
      </c>
      <c r="Y47" s="411">
        <f t="shared" si="56"/>
        <v>1.0596328082995687</v>
      </c>
      <c r="Z47" s="411">
        <f t="shared" si="56"/>
        <v>1.0874183546866791</v>
      </c>
      <c r="AA47" s="411">
        <f>+AA40/AA31</f>
        <v>1.094889055213536</v>
      </c>
      <c r="AB47" s="398"/>
      <c r="AC47" s="398"/>
      <c r="AD47" s="398"/>
      <c r="AE47" s="398"/>
      <c r="BR47" s="4" t="s">
        <v>353</v>
      </c>
      <c r="BS47" s="4">
        <v>55.378945693874201</v>
      </c>
      <c r="BT47" s="4">
        <v>81.281397951965602</v>
      </c>
      <c r="BU47" s="4">
        <v>112.31861004158201</v>
      </c>
      <c r="BV47" s="4">
        <v>147.49820732750101</v>
      </c>
      <c r="BW47" s="4">
        <v>186.683450034815</v>
      </c>
      <c r="BX47" s="4">
        <v>228.00311992752</v>
      </c>
      <c r="BY47" s="4">
        <v>271.96764222093702</v>
      </c>
      <c r="BZ47" s="4">
        <v>320.32958564648101</v>
      </c>
      <c r="CA47" s="4">
        <v>373.19204239109501</v>
      </c>
      <c r="CB47" s="4">
        <v>430.59877749012298</v>
      </c>
      <c r="CC47" s="4">
        <v>492.00770777469597</v>
      </c>
      <c r="CD47" s="4">
        <v>556.35479123497498</v>
      </c>
      <c r="CE47" s="4">
        <v>623.44923775843404</v>
      </c>
      <c r="CF47" s="4">
        <v>694.19985338924801</v>
      </c>
      <c r="CG47" s="4">
        <v>765.70042587577302</v>
      </c>
      <c r="CH47" s="4">
        <v>838.00308992283999</v>
      </c>
      <c r="CI47" s="4">
        <v>911.00282324490104</v>
      </c>
      <c r="CJ47" s="4">
        <v>984.52550731223198</v>
      </c>
      <c r="CK47" s="4">
        <v>1058.3764877737599</v>
      </c>
      <c r="CL47" s="4">
        <v>1132.3673798525499</v>
      </c>
      <c r="CM47" s="4">
        <v>1210.36295793313</v>
      </c>
      <c r="CN47" s="4">
        <v>1293.9090501303699</v>
      </c>
      <c r="CO47" s="4">
        <v>1380.8658178416699</v>
      </c>
      <c r="CP47" s="4">
        <v>1469.9865921719299</v>
      </c>
      <c r="CQ47" s="4">
        <v>1560.87291109084</v>
      </c>
      <c r="CR47" s="4">
        <v>1653.2927378806401</v>
      </c>
      <c r="CS47" s="4">
        <v>1747.14468444671</v>
      </c>
      <c r="CT47" s="4">
        <v>1842.5218579488501</v>
      </c>
      <c r="CU47" s="4">
        <v>1940.6004788016601</v>
      </c>
      <c r="CV47" s="4">
        <v>2041.37181127075</v>
      </c>
      <c r="CW47" s="4">
        <v>2140.6535876717098</v>
      </c>
      <c r="CX47" s="4">
        <v>2236.91688922811</v>
      </c>
      <c r="CY47" s="4">
        <v>2333.4192992466301</v>
      </c>
      <c r="CZ47" s="4">
        <v>2430.6193034084599</v>
      </c>
      <c r="DA47" s="4">
        <v>2528.7547524034298</v>
      </c>
      <c r="DB47" s="4">
        <v>2627.9708136561298</v>
      </c>
      <c r="DC47" s="4">
        <v>2728.3706275770101</v>
      </c>
      <c r="DD47" s="4">
        <v>2830.0398835268102</v>
      </c>
      <c r="DE47" s="4">
        <v>2933.0581638932699</v>
      </c>
      <c r="DF47" s="4">
        <v>3037.50359379271</v>
      </c>
      <c r="DG47" s="4">
        <v>3143.4542593127999</v>
      </c>
      <c r="DH47" s="4">
        <v>3250.9881972114899</v>
      </c>
      <c r="DI47" s="4">
        <v>3360.1828724300099</v>
      </c>
      <c r="DJ47" s="4">
        <v>3471.1145999523001</v>
      </c>
      <c r="DK47" s="4">
        <v>3583.85814191602</v>
      </c>
      <c r="DL47" s="4">
        <v>3698.4866140291401</v>
      </c>
      <c r="DM47" s="4">
        <v>3815.0718110529201</v>
      </c>
      <c r="DN47" s="4">
        <v>3933.6850807585201</v>
      </c>
      <c r="DO47" s="4">
        <v>4054.39892603095</v>
      </c>
      <c r="DP47" s="4">
        <v>4177.2895905430796</v>
      </c>
      <c r="DQ47" s="4">
        <v>4302.4409832849296</v>
      </c>
      <c r="DR47" s="4">
        <v>4429.9504204162704</v>
      </c>
      <c r="DS47" s="4">
        <v>4559.9368063802403</v>
      </c>
      <c r="DT47" s="4">
        <v>4692.5520320158003</v>
      </c>
      <c r="DU47" s="4">
        <v>4827.9965206693996</v>
      </c>
      <c r="DV47" s="4">
        <v>4966.5399825590803</v>
      </c>
      <c r="DW47" s="4">
        <v>5108.5485198099605</v>
      </c>
      <c r="DX47" s="4">
        <v>5254.5192451964804</v>
      </c>
      <c r="DY47" s="4">
        <v>5405.1235364763397</v>
      </c>
      <c r="DZ47" s="4">
        <v>5561.2599208894499</v>
      </c>
    </row>
    <row r="48" spans="1:131" s="4" customFormat="1">
      <c r="A48" t="s">
        <v>541</v>
      </c>
      <c r="N48" s="398"/>
      <c r="O48" s="398"/>
      <c r="P48" s="398"/>
      <c r="Q48" s="398"/>
      <c r="R48" s="398"/>
      <c r="S48" s="411">
        <f>+S41/S32</f>
        <v>1.008052555141792</v>
      </c>
      <c r="W48" s="411">
        <f t="shared" si="56"/>
        <v>0.91003036661896253</v>
      </c>
      <c r="X48" s="411">
        <f t="shared" si="56"/>
        <v>0.88946031209404475</v>
      </c>
      <c r="Y48" s="411">
        <f t="shared" si="56"/>
        <v>0.9432743384500708</v>
      </c>
      <c r="Z48" s="411">
        <f t="shared" si="56"/>
        <v>0.98484640938752088</v>
      </c>
      <c r="AA48" s="411">
        <f>+AA41/AA32</f>
        <v>1.017085587275653</v>
      </c>
      <c r="AB48" s="398"/>
      <c r="AC48" s="398"/>
      <c r="AD48" s="398"/>
      <c r="AE48" s="398"/>
      <c r="BO48" s="346" t="s">
        <v>550</v>
      </c>
      <c r="BR48" s="4" t="s">
        <v>393</v>
      </c>
    </row>
    <row r="49" spans="1:130" s="4" customFormat="1">
      <c r="A49"/>
      <c r="N49" s="398"/>
      <c r="O49" s="398"/>
      <c r="P49" s="398"/>
      <c r="Q49" s="398"/>
      <c r="R49" s="398"/>
      <c r="S49" s="410"/>
      <c r="W49" s="410"/>
      <c r="X49" s="410"/>
      <c r="Y49" s="410"/>
      <c r="Z49" s="410"/>
      <c r="AA49" s="410"/>
      <c r="AB49" s="398"/>
      <c r="AC49" s="398"/>
      <c r="AD49" s="398"/>
      <c r="AE49" s="398"/>
      <c r="BP49" s="346"/>
      <c r="BR49" s="4" t="s">
        <v>180</v>
      </c>
      <c r="BS49" s="346">
        <f>+US!B61</f>
        <v>12.397900201983999</v>
      </c>
      <c r="BT49" s="346">
        <f>+US!C61</f>
        <v>15.973315131118051</v>
      </c>
      <c r="BU49" s="346">
        <f>+US!D61</f>
        <v>20.699508929379878</v>
      </c>
      <c r="BV49" s="346">
        <f>+US!E61</f>
        <v>25.594789268009325</v>
      </c>
      <c r="BW49" s="346">
        <f>+US!F61</f>
        <v>30.652531072828623</v>
      </c>
      <c r="BX49" s="346">
        <f>+US!G61</f>
        <v>35.659639204491043</v>
      </c>
      <c r="BY49" s="346">
        <f>+US!H61</f>
        <v>40.645457692382671</v>
      </c>
      <c r="BZ49" s="346">
        <f>+US!I61</f>
        <v>45.90838185928488</v>
      </c>
      <c r="CA49" s="346">
        <f>+US!J61</f>
        <v>51.470125209794716</v>
      </c>
      <c r="CB49" s="346">
        <f>+US!K61</f>
        <v>57.351521955732053</v>
      </c>
      <c r="CC49" s="346">
        <f>+US!L61</f>
        <v>63.36479903915626</v>
      </c>
      <c r="CD49" s="346">
        <f>+US!M61</f>
        <v>69.300369153982075</v>
      </c>
      <c r="CE49" s="346">
        <f>+US!N61</f>
        <v>76.298340143163728</v>
      </c>
      <c r="CF49" s="346">
        <f>+US!O61</f>
        <v>83.056305749492722</v>
      </c>
      <c r="CG49" s="346">
        <f>+US!P61</f>
        <v>89.748353900720829</v>
      </c>
      <c r="CH49" s="346">
        <f>+US!Q61</f>
        <v>96.472975181366706</v>
      </c>
      <c r="CI49" s="346">
        <f>+US!R61</f>
        <v>103.28667507710948</v>
      </c>
      <c r="CJ49" s="346">
        <f>+US!S61</f>
        <v>110.22275557158594</v>
      </c>
      <c r="CK49" s="346">
        <f>+US!T61</f>
        <v>117.30188955643933</v>
      </c>
      <c r="CL49" s="346">
        <f>+US!U61</f>
        <v>124.5380905166712</v>
      </c>
      <c r="CM49" s="346">
        <f>+US!V61</f>
        <v>131.82822151420243</v>
      </c>
      <c r="CN49" s="346">
        <f>+US!W61</f>
        <v>139.13806134076901</v>
      </c>
      <c r="CO49" s="346">
        <f>+US!X61</f>
        <v>146.5656843504124</v>
      </c>
      <c r="CP49" s="346">
        <f>+US!Y61</f>
        <v>154.13201323599978</v>
      </c>
      <c r="CQ49" s="346">
        <f>+US!Z61</f>
        <v>161.85255902024809</v>
      </c>
      <c r="CR49" s="346">
        <f>+US!AA61</f>
        <v>169.74040568385698</v>
      </c>
      <c r="CS49" s="346">
        <f>+US!AB61</f>
        <v>177.80987619000993</v>
      </c>
      <c r="CT49" s="346">
        <f>+US!AC61</f>
        <v>186.08558190855402</v>
      </c>
      <c r="CU49" s="346">
        <f>+US!AD61</f>
        <v>194.66750232856779</v>
      </c>
      <c r="CV49" s="346">
        <f>+US!AE61</f>
        <v>203.56053032539737</v>
      </c>
      <c r="CW49" s="346">
        <f>+US!AF61</f>
        <v>212.40742241434592</v>
      </c>
      <c r="CX49" s="346">
        <f>+US!AG61</f>
        <v>221.08541680615863</v>
      </c>
      <c r="CY49" s="346">
        <f>+US!AH61</f>
        <v>229.88152629594373</v>
      </c>
      <c r="CZ49" s="346">
        <f>+US!AI61</f>
        <v>238.83782236156813</v>
      </c>
      <c r="DA49" s="346">
        <f>+US!AJ61</f>
        <v>247.97945852437303</v>
      </c>
      <c r="DB49" s="346">
        <f>+US!AK61</f>
        <v>257.3234760367738</v>
      </c>
      <c r="DC49" s="346">
        <f>+US!AL61</f>
        <v>266.88316881744726</v>
      </c>
      <c r="DD49" s="346">
        <f>+US!AM61</f>
        <v>276.67028392790331</v>
      </c>
      <c r="DE49" s="346">
        <f>+US!AN61</f>
        <v>286.69608449269009</v>
      </c>
      <c r="DF49" s="346">
        <f>+US!AO61</f>
        <v>296.9718294950959</v>
      </c>
      <c r="DG49" s="346">
        <f>+US!AP61</f>
        <v>307.50896536710081</v>
      </c>
      <c r="DH49" s="346">
        <f>+US!AQ61</f>
        <v>318.31918301894353</v>
      </c>
      <c r="DI49" s="346">
        <f>+US!AR61</f>
        <v>329.41441808670533</v>
      </c>
      <c r="DJ49" s="346">
        <f>+US!AS61</f>
        <v>340.80683213425567</v>
      </c>
      <c r="DK49" s="346">
        <f>+US!AT61</f>
        <v>352.50879189105046</v>
      </c>
      <c r="DL49" s="346">
        <f>+US!AU61</f>
        <v>364.53285329037402</v>
      </c>
      <c r="DM49" s="346">
        <f>+US!AV61</f>
        <v>376.89175216581521</v>
      </c>
      <c r="DN49" s="346">
        <f>+US!AW61</f>
        <v>389.59840131786223</v>
      </c>
      <c r="DO49" s="346">
        <f>+US!AX61</f>
        <v>402.66589287558941</v>
      </c>
      <c r="DP49" s="346">
        <f>+US!AY61</f>
        <v>416.10750472351287</v>
      </c>
      <c r="DQ49" s="346">
        <f>+US!AZ61</f>
        <v>429.9367098741501</v>
      </c>
      <c r="DR49" s="346">
        <f>+US!BA61</f>
        <v>444.16718786507244</v>
      </c>
      <c r="DS49" s="346">
        <f>+US!BB61</f>
        <v>458.81283746483132</v>
      </c>
      <c r="DT49" s="346">
        <f>+US!BC61</f>
        <v>473.88779015293665</v>
      </c>
      <c r="DU49" s="346">
        <f>+US!BD61</f>
        <v>489.40642398590808</v>
      </c>
      <c r="DV49" s="346">
        <f>+US!BE61</f>
        <v>505.38337757523709</v>
      </c>
      <c r="DW49" s="346">
        <f>+US!BF61</f>
        <v>521.83356398857256</v>
      </c>
      <c r="DX49" s="346">
        <f>+US!BG61</f>
        <v>538.77218444814048</v>
      </c>
      <c r="DY49" s="346">
        <f>+US!BH61</f>
        <v>556.21474174542482</v>
      </c>
      <c r="DZ49" s="346">
        <f>+US!BI61</f>
        <v>574.17705332279445</v>
      </c>
    </row>
    <row r="50" spans="1:130" s="4" customFormat="1" ht="17.5">
      <c r="A50" s="395" t="s">
        <v>551</v>
      </c>
      <c r="N50" s="398"/>
      <c r="O50" s="398"/>
      <c r="P50" s="398"/>
      <c r="Q50" s="398"/>
      <c r="R50" s="398"/>
      <c r="S50" s="410"/>
      <c r="W50" s="410"/>
      <c r="X50" s="410"/>
      <c r="Y50" s="410"/>
      <c r="Z50" s="410"/>
      <c r="AA50" s="410"/>
      <c r="AB50" s="398"/>
      <c r="AC50" s="398"/>
      <c r="AD50" s="398"/>
      <c r="AE50" s="398"/>
      <c r="BP50" s="346"/>
      <c r="BR50" s="4" t="s">
        <v>181</v>
      </c>
      <c r="BS50" s="346">
        <f>+EU!B61</f>
        <v>13.031057477827304</v>
      </c>
      <c r="BT50" s="346">
        <f>+EU!C61</f>
        <v>16.380715061626287</v>
      </c>
      <c r="BU50" s="346">
        <f>+EU!D61</f>
        <v>20.817755549649458</v>
      </c>
      <c r="BV50" s="346">
        <f>+EU!E61</f>
        <v>25.281420534419105</v>
      </c>
      <c r="BW50" s="346">
        <f>+EU!F61</f>
        <v>29.786471958402263</v>
      </c>
      <c r="BX50" s="346">
        <f>+EU!G61</f>
        <v>34.100069953404727</v>
      </c>
      <c r="BY50" s="346">
        <f>+EU!H61</f>
        <v>38.262370437401117</v>
      </c>
      <c r="BZ50" s="346">
        <f>+EU!I61</f>
        <v>42.44780357462912</v>
      </c>
      <c r="CA50" s="346">
        <f>+EU!J61</f>
        <v>46.646688371110926</v>
      </c>
      <c r="CB50" s="346">
        <f>+EU!K61</f>
        <v>50.844054571449007</v>
      </c>
      <c r="CC50" s="346">
        <f>+EU!L61</f>
        <v>55.814227269244398</v>
      </c>
      <c r="CD50" s="346">
        <f>+EU!M61</f>
        <v>61.672030426881584</v>
      </c>
      <c r="CE50" s="346">
        <f>+EU!N61</f>
        <v>68.243246037914332</v>
      </c>
      <c r="CF50" s="346">
        <f>+EU!O61</f>
        <v>74.704743478575139</v>
      </c>
      <c r="CG50" s="346">
        <f>+EU!P61</f>
        <v>81.156504876399012</v>
      </c>
      <c r="CH50" s="346">
        <f>+EU!Q61</f>
        <v>87.652965154758192</v>
      </c>
      <c r="CI50" s="346">
        <f>+EU!R61</f>
        <v>94.222791245332829</v>
      </c>
      <c r="CJ50" s="346">
        <f>+EU!S61</f>
        <v>100.8807525524992</v>
      </c>
      <c r="CK50" s="346">
        <f>+EU!T61</f>
        <v>107.63445842770086</v>
      </c>
      <c r="CL50" s="346">
        <f>+EU!U61</f>
        <v>114.48816332563001</v>
      </c>
      <c r="CM50" s="346">
        <f>+EU!V61</f>
        <v>121.52483688649784</v>
      </c>
      <c r="CN50" s="346">
        <f>+EU!W61</f>
        <v>128.77849625209947</v>
      </c>
      <c r="CO50" s="346">
        <f>+EU!X61</f>
        <v>136.1897686562707</v>
      </c>
      <c r="CP50" s="346">
        <f>+EU!Y61</f>
        <v>143.7538063257046</v>
      </c>
      <c r="CQ50" s="346">
        <f>+EU!Z61</f>
        <v>151.47107449085485</v>
      </c>
      <c r="CR50" s="346">
        <f>+EU!AA61</f>
        <v>159.34575044608602</v>
      </c>
      <c r="CS50" s="346">
        <f>+EU!AB61</f>
        <v>167.3872503226076</v>
      </c>
      <c r="CT50" s="346">
        <f>+EU!AC61</f>
        <v>175.61672444422902</v>
      </c>
      <c r="CU50" s="346">
        <f>+EU!AD61</f>
        <v>184.14871184779886</v>
      </c>
      <c r="CV50" s="346">
        <f>+EU!AE61</f>
        <v>192.98861000352466</v>
      </c>
      <c r="CW50" s="346">
        <f>+EU!AF61</f>
        <v>201.69093787356698</v>
      </c>
      <c r="CX50" s="346">
        <f>+EU!AG61</f>
        <v>210.10105756586546</v>
      </c>
      <c r="CY50" s="346">
        <f>+EU!AH61</f>
        <v>218.57816174635525</v>
      </c>
      <c r="CZ50" s="346">
        <f>+EU!AI61</f>
        <v>227.17565782025275</v>
      </c>
      <c r="DA50" s="346">
        <f>+EU!AJ61</f>
        <v>235.92327992288455</v>
      </c>
      <c r="DB50" s="346">
        <f>+EU!AK61</f>
        <v>244.84006313309118</v>
      </c>
      <c r="DC50" s="346">
        <f>+EU!AL61</f>
        <v>253.93997601477594</v>
      </c>
      <c r="DD50" s="346">
        <f>+EU!AM61</f>
        <v>263.23477828623083</v>
      </c>
      <c r="DE50" s="346">
        <f>+EU!AN61</f>
        <v>272.73542297029684</v>
      </c>
      <c r="DF50" s="346">
        <f>+EU!AO61</f>
        <v>282.4527064590751</v>
      </c>
      <c r="DG50" s="346">
        <f>+EU!AP61</f>
        <v>292.39754181001047</v>
      </c>
      <c r="DH50" s="346">
        <f>+EU!AQ61</f>
        <v>302.58105195057021</v>
      </c>
      <c r="DI50" s="346">
        <f>+EU!AR61</f>
        <v>313.01458333956606</v>
      </c>
      <c r="DJ50" s="346">
        <f>+EU!AS61</f>
        <v>323.70968969916316</v>
      </c>
      <c r="DK50" s="346">
        <f>+EU!AT61</f>
        <v>334.67810898053864</v>
      </c>
      <c r="DL50" s="346">
        <f>+EU!AU61</f>
        <v>345.93174336016921</v>
      </c>
      <c r="DM50" s="346">
        <f>+EU!AV61</f>
        <v>357.48264557488397</v>
      </c>
      <c r="DN50" s="346">
        <f>+EU!AW61</f>
        <v>369.3430119513618</v>
      </c>
      <c r="DO50" s="346">
        <f>+EU!AX61</f>
        <v>381.52518129753145</v>
      </c>
      <c r="DP50" s="346">
        <f>+EU!AY61</f>
        <v>394.04163847623101</v>
      </c>
      <c r="DQ50" s="346">
        <f>+EU!AZ61</f>
        <v>406.90502150579999</v>
      </c>
      <c r="DR50" s="346">
        <f>+EU!BA61</f>
        <v>420.12813119711706</v>
      </c>
      <c r="DS50" s="346">
        <f>+EU!BB61</f>
        <v>433.72394253408152</v>
      </c>
      <c r="DT50" s="346">
        <f>+EU!BC61</f>
        <v>447.70561718874796</v>
      </c>
      <c r="DU50" s="346">
        <f>+EU!BD61</f>
        <v>462.08651671725443</v>
      </c>
      <c r="DV50" s="346">
        <f>+EU!BE61</f>
        <v>476.88021610596815</v>
      </c>
      <c r="DW50" s="346">
        <f>+EU!BF61</f>
        <v>492.10051743209607</v>
      </c>
      <c r="DX50" s="346">
        <f>+EU!BG61</f>
        <v>507.76146347426607</v>
      </c>
      <c r="DY50" s="346">
        <f>+EU!BH61</f>
        <v>523.87735116119768</v>
      </c>
      <c r="DZ50" s="346">
        <f>+EU!BI61</f>
        <v>540.46274478482599</v>
      </c>
    </row>
    <row r="51" spans="1:130" s="389" customFormat="1" ht="14.5">
      <c r="A51" s="403" t="s">
        <v>552</v>
      </c>
      <c r="N51" s="405"/>
      <c r="O51" s="405"/>
      <c r="P51" s="405"/>
      <c r="Q51" s="405"/>
      <c r="R51" s="405"/>
      <c r="S51" s="414"/>
      <c r="W51" s="414"/>
      <c r="X51" s="414"/>
      <c r="Y51" s="414"/>
      <c r="Z51" s="414"/>
      <c r="AA51" s="414"/>
      <c r="AB51" s="405"/>
      <c r="AC51" s="405"/>
      <c r="AD51" s="405"/>
      <c r="AE51" s="405"/>
      <c r="BO51" s="4"/>
      <c r="BP51" s="346"/>
      <c r="BR51" s="4" t="s">
        <v>182</v>
      </c>
      <c r="BS51" s="346">
        <f>+Japan!B61</f>
        <v>3.8702837853585206</v>
      </c>
      <c r="BT51" s="346">
        <f>+Japan!C61</f>
        <v>4.4256248919908217</v>
      </c>
      <c r="BU51" s="346">
        <f>+Japan!D61</f>
        <v>5.2201233230190578</v>
      </c>
      <c r="BV51" s="346">
        <f>+Japan!E61</f>
        <v>5.8566210250153885</v>
      </c>
      <c r="BW51" s="346">
        <f>+Japan!F61</f>
        <v>6.2401632501995392</v>
      </c>
      <c r="BX51" s="346">
        <f>+Japan!G61</f>
        <v>6.7870775924786537</v>
      </c>
      <c r="BY51" s="346">
        <f>+Japan!H61</f>
        <v>7.4447807980782237</v>
      </c>
      <c r="BZ51" s="346">
        <f>+Japan!I61</f>
        <v>8.0799234952342331</v>
      </c>
      <c r="CA51" s="346">
        <f>+Japan!J61</f>
        <v>8.6926007664054463</v>
      </c>
      <c r="CB51" s="346">
        <f>+Japan!K61</f>
        <v>9.2825962782204581</v>
      </c>
      <c r="CC51" s="346">
        <f>+Japan!L61</f>
        <v>10.072607285358897</v>
      </c>
      <c r="CD51" s="346">
        <f>+Japan!M61</f>
        <v>11.089747604962364</v>
      </c>
      <c r="CE51" s="346">
        <f>+Japan!N61</f>
        <v>12.274742437354099</v>
      </c>
      <c r="CF51" s="346">
        <f>+Japan!O61</f>
        <v>13.427242101382731</v>
      </c>
      <c r="CG51" s="346">
        <f>+Japan!P61</f>
        <v>14.571947253296726</v>
      </c>
      <c r="CH51" s="346">
        <f>+Japan!Q61</f>
        <v>15.722614593040134</v>
      </c>
      <c r="CI51" s="346">
        <f>+Japan!R61</f>
        <v>16.886922685433859</v>
      </c>
      <c r="CJ51" s="346">
        <f>+Japan!S61</f>
        <v>18.06922288378566</v>
      </c>
      <c r="CK51" s="346">
        <f>+Japan!T61</f>
        <v>19.272096158249827</v>
      </c>
      <c r="CL51" s="346">
        <f>+Japan!U61</f>
        <v>20.497234037619986</v>
      </c>
      <c r="CM51" s="346">
        <f>+Japan!V61</f>
        <v>21.754407623653222</v>
      </c>
      <c r="CN51" s="346">
        <f>+Japan!W61</f>
        <v>23.048088457161672</v>
      </c>
      <c r="CO51" s="346">
        <f>+Japan!X61</f>
        <v>24.37283516126811</v>
      </c>
      <c r="CP51" s="346">
        <f>+Japan!Y61</f>
        <v>25.729004478113133</v>
      </c>
      <c r="CQ51" s="346">
        <f>+Japan!Z61</f>
        <v>27.11755818586548</v>
      </c>
      <c r="CR51" s="346">
        <f>+Japan!AA61</f>
        <v>28.539940910514375</v>
      </c>
      <c r="CS51" s="346">
        <f>+Japan!AB61</f>
        <v>29.998414896214324</v>
      </c>
      <c r="CT51" s="346">
        <f>+Japan!AC61</f>
        <v>31.496804096757032</v>
      </c>
      <c r="CU51" s="346">
        <f>+Japan!AD61</f>
        <v>33.056004081874747</v>
      </c>
      <c r="CV51" s="346">
        <f>+Japan!AE61</f>
        <v>34.676571167901798</v>
      </c>
      <c r="CW51" s="346">
        <f>+Japan!AF61</f>
        <v>36.279619842720244</v>
      </c>
      <c r="CX51" s="346">
        <f>+Japan!AG61</f>
        <v>37.837431931076303</v>
      </c>
      <c r="CY51" s="346">
        <f>+Japan!AH61</f>
        <v>39.412942966595267</v>
      </c>
      <c r="CZ51" s="346">
        <f>+Japan!AI61</f>
        <v>41.015288999793462</v>
      </c>
      <c r="DA51" s="346">
        <f>+Japan!AJ61</f>
        <v>42.649880171537248</v>
      </c>
      <c r="DB51" s="346">
        <f>+Japan!AK61</f>
        <v>44.320302984884684</v>
      </c>
      <c r="DC51" s="346">
        <f>+Japan!AL61</f>
        <v>46.029288417762686</v>
      </c>
      <c r="DD51" s="346">
        <f>+Japan!AM61</f>
        <v>47.779205857015178</v>
      </c>
      <c r="DE51" s="346">
        <f>+Japan!AN61</f>
        <v>49.572305799666644</v>
      </c>
      <c r="DF51" s="346">
        <f>+Japan!AO61</f>
        <v>51.410832389615877</v>
      </c>
      <c r="DG51" s="346">
        <f>+Japan!AP61</f>
        <v>53.297070654058224</v>
      </c>
      <c r="DH51" s="346">
        <f>+Japan!AQ61</f>
        <v>55.233362560175316</v>
      </c>
      <c r="DI51" s="346">
        <f>+Japan!AR61</f>
        <v>57.222109396127742</v>
      </c>
      <c r="DJ51" s="346">
        <f>+Japan!AS61</f>
        <v>59.265769135549618</v>
      </c>
      <c r="DK51" s="346">
        <f>+Japan!AT61</f>
        <v>61.366852829828048</v>
      </c>
      <c r="DL51" s="346">
        <f>+Japan!AU61</f>
        <v>63.527921729979631</v>
      </c>
      <c r="DM51" s="346">
        <f>+Japan!AV61</f>
        <v>65.751585698515299</v>
      </c>
      <c r="DN51" s="346">
        <f>+Japan!AW61</f>
        <v>68.040502951540674</v>
      </c>
      <c r="DO51" s="346">
        <f>+Japan!AX61</f>
        <v>70.397380963034834</v>
      </c>
      <c r="DP51" s="346">
        <f>+Japan!AY61</f>
        <v>72.824978304466583</v>
      </c>
      <c r="DQ51" s="346">
        <f>+Japan!AZ61</f>
        <v>75.32610720045443</v>
      </c>
      <c r="DR51" s="346">
        <f>+Japan!BA61</f>
        <v>77.903636613811287</v>
      </c>
      <c r="DS51" s="346">
        <f>+Japan!BB61</f>
        <v>80.56049571160726</v>
      </c>
      <c r="DT51" s="346">
        <f>+Japan!BC61</f>
        <v>83.29967759948542</v>
      </c>
      <c r="DU51" s="346">
        <f>+Japan!BD61</f>
        <v>86.124243241437526</v>
      </c>
      <c r="DV51" s="346">
        <f>+Japan!BE61</f>
        <v>89.037325506150623</v>
      </c>
      <c r="DW51" s="346">
        <f>+Japan!BF61</f>
        <v>92.042133299465874</v>
      </c>
      <c r="DX51" s="346">
        <f>+Japan!BG61</f>
        <v>95.141955756376376</v>
      </c>
      <c r="DY51" s="346">
        <f>+Japan!BH61</f>
        <v>98.340166476262027</v>
      </c>
      <c r="DZ51" s="346">
        <f>+Japan!BI61</f>
        <v>101.64022779254938</v>
      </c>
    </row>
    <row r="52" spans="1:130" s="389" customFormat="1" ht="14.5">
      <c r="A52" s="403" t="s">
        <v>553</v>
      </c>
      <c r="B52" s="389">
        <v>0.2</v>
      </c>
      <c r="N52" s="405"/>
      <c r="O52" s="405"/>
      <c r="P52" s="405"/>
      <c r="Q52" s="405"/>
      <c r="R52" s="405"/>
      <c r="S52" s="414"/>
      <c r="W52" s="414"/>
      <c r="X52" s="414"/>
      <c r="Y52" s="414"/>
      <c r="Z52" s="414"/>
      <c r="AA52" s="414"/>
      <c r="AB52" s="405"/>
      <c r="AC52" s="405"/>
      <c r="AD52" s="405"/>
      <c r="AE52" s="405"/>
      <c r="BO52" s="4"/>
      <c r="BP52" s="346"/>
      <c r="BR52" s="4" t="s">
        <v>183</v>
      </c>
      <c r="BS52" s="346">
        <f>+Russia!B61</f>
        <v>1.6979566948188105</v>
      </c>
      <c r="BT52" s="346">
        <f>+Russia!C61</f>
        <v>2.246958866129892</v>
      </c>
      <c r="BU52" s="346">
        <f>+Russia!D61</f>
        <v>2.7568681567379181</v>
      </c>
      <c r="BV52" s="346">
        <f>+Russia!E61</f>
        <v>3.2281653498704403</v>
      </c>
      <c r="BW52" s="346">
        <f>+Russia!F61</f>
        <v>3.7024679259307445</v>
      </c>
      <c r="BX52" s="346">
        <f>+Russia!G61</f>
        <v>4.1871698715319337</v>
      </c>
      <c r="BY52" s="346">
        <f>+Russia!H61</f>
        <v>4.675371786298661</v>
      </c>
      <c r="BZ52" s="346">
        <f>+Russia!I61</f>
        <v>5.1515268464259902</v>
      </c>
      <c r="CA52" s="346">
        <f>+Russia!J61</f>
        <v>5.6132637065691036</v>
      </c>
      <c r="CB52" s="346">
        <f>+Russia!K61</f>
        <v>6.0584404547996469</v>
      </c>
      <c r="CC52" s="346">
        <f>+Russia!L61</f>
        <v>6.6733495605995996</v>
      </c>
      <c r="CD52" s="346">
        <f>+Russia!M61</f>
        <v>7.4974662701727013</v>
      </c>
      <c r="CE52" s="346">
        <f>+Russia!N61</f>
        <v>8.4326184480750683</v>
      </c>
      <c r="CF52" s="346">
        <f>+Russia!O61</f>
        <v>9.374475029640319</v>
      </c>
      <c r="CG52" s="346">
        <f>+Russia!P61</f>
        <v>10.333898009900807</v>
      </c>
      <c r="CH52" s="346">
        <f>+Russia!Q61</f>
        <v>11.316693150664564</v>
      </c>
      <c r="CI52" s="346">
        <f>+Russia!R61</f>
        <v>12.325878963354288</v>
      </c>
      <c r="CJ52" s="346">
        <f>+Russia!S61</f>
        <v>13.362996654265931</v>
      </c>
      <c r="CK52" s="346">
        <f>+Russia!T61</f>
        <v>14.42886718032714</v>
      </c>
      <c r="CL52" s="346">
        <f>+Russia!U61</f>
        <v>15.524025927542318</v>
      </c>
      <c r="CM52" s="346">
        <f>+Russia!V61</f>
        <v>16.630482205614406</v>
      </c>
      <c r="CN52" s="346">
        <f>+Russia!W61</f>
        <v>17.741049843379699</v>
      </c>
      <c r="CO52" s="346">
        <f>+Russia!X61</f>
        <v>18.870543702573368</v>
      </c>
      <c r="CP52" s="346">
        <f>+Russia!Y61</f>
        <v>20.021730532806039</v>
      </c>
      <c r="CQ52" s="346">
        <f>+Russia!Z61</f>
        <v>21.196669448764105</v>
      </c>
      <c r="CR52" s="346">
        <f>+Russia!AA61</f>
        <v>22.397130890334282</v>
      </c>
      <c r="CS52" s="346">
        <f>+Russia!AB61</f>
        <v>23.625009956091681</v>
      </c>
      <c r="CT52" s="346">
        <f>+Russia!AC61</f>
        <v>24.882259468788966</v>
      </c>
      <c r="CU52" s="346">
        <f>+Russia!AD61</f>
        <v>26.18254917731393</v>
      </c>
      <c r="CV52" s="346">
        <f>+Russia!AE61</f>
        <v>27.526132440348043</v>
      </c>
      <c r="CW52" s="346">
        <f>+Russia!AF61</f>
        <v>28.857494926991123</v>
      </c>
      <c r="CX52" s="346">
        <f>+Russia!AG61</f>
        <v>30.157262980347916</v>
      </c>
      <c r="CY52" s="346">
        <f>+Russia!AH61</f>
        <v>31.470520126589676</v>
      </c>
      <c r="CZ52" s="346">
        <f>+Russia!AI61</f>
        <v>32.804313022616121</v>
      </c>
      <c r="DA52" s="346">
        <f>+Russia!AJ61</f>
        <v>34.16302919784205</v>
      </c>
      <c r="DB52" s="346">
        <f>+Russia!AK61</f>
        <v>35.549704956842206</v>
      </c>
      <c r="DC52" s="346">
        <f>+Russia!AL61</f>
        <v>36.966717347926711</v>
      </c>
      <c r="DD52" s="346">
        <f>+Russia!AM61</f>
        <v>38.416145807802408</v>
      </c>
      <c r="DE52" s="346">
        <f>+Russia!AN61</f>
        <v>39.899956008414492</v>
      </c>
      <c r="DF52" s="346">
        <f>+Russia!AO61</f>
        <v>41.420089679821082</v>
      </c>
      <c r="DG52" s="346">
        <f>+Russia!AP61</f>
        <v>42.978505919337728</v>
      </c>
      <c r="DH52" s="346">
        <f>+Russia!AQ61</f>
        <v>44.577198356807649</v>
      </c>
      <c r="DI52" s="346">
        <f>+Russia!AR61</f>
        <v>46.218200977821077</v>
      </c>
      <c r="DJ52" s="346">
        <f>+Russia!AS61</f>
        <v>47.90358915257594</v>
      </c>
      <c r="DK52" s="346">
        <f>+Russia!AT61</f>
        <v>49.635479088442921</v>
      </c>
      <c r="DL52" s="346">
        <f>+Russia!AU61</f>
        <v>51.416027187553077</v>
      </c>
      <c r="DM52" s="346">
        <f>+Russia!AV61</f>
        <v>53.247429910641294</v>
      </c>
      <c r="DN52" s="346">
        <f>+Russia!AW61</f>
        <v>55.131924321633257</v>
      </c>
      <c r="DO52" s="346">
        <f>+Russia!AX61</f>
        <v>57.071789295477515</v>
      </c>
      <c r="DP52" s="346">
        <f>+Russia!AY61</f>
        <v>59.069347297601418</v>
      </c>
      <c r="DQ52" s="346">
        <f>+Russia!AZ61</f>
        <v>61.126966625629223</v>
      </c>
      <c r="DR52" s="346">
        <f>+Russia!BA61</f>
        <v>63.247064011058022</v>
      </c>
      <c r="DS52" s="346">
        <f>+Russia!BB61</f>
        <v>65.43210749473343</v>
      </c>
      <c r="DT52" s="346">
        <f>+Russia!BC61</f>
        <v>67.684619507802111</v>
      </c>
      <c r="DU52" s="346">
        <f>+Russia!BD61</f>
        <v>70.00718010616805</v>
      </c>
      <c r="DV52" s="346">
        <f>+Russia!BE61</f>
        <v>72.402430320251042</v>
      </c>
      <c r="DW52" s="346">
        <f>+Russia!BF61</f>
        <v>74.873075592910453</v>
      </c>
      <c r="DX52" s="346">
        <f>+Russia!BG61</f>
        <v>77.421889287028577</v>
      </c>
      <c r="DY52" s="346">
        <f>+Russia!BH61</f>
        <v>80.051716250846084</v>
      </c>
      <c r="DZ52" s="346">
        <f>+Russia!BI61</f>
        <v>82.765476434110596</v>
      </c>
    </row>
    <row r="53" spans="1:130" s="389" customFormat="1" ht="14.5">
      <c r="A53" s="403" t="s">
        <v>554</v>
      </c>
      <c r="B53" s="389">
        <v>0.95</v>
      </c>
      <c r="N53" s="405"/>
      <c r="O53" s="405"/>
      <c r="P53" s="405"/>
      <c r="Q53" s="405"/>
      <c r="R53" s="405"/>
      <c r="S53" s="414"/>
      <c r="W53" s="414"/>
      <c r="X53" s="414"/>
      <c r="Y53" s="414"/>
      <c r="Z53" s="414"/>
      <c r="AA53" s="414"/>
      <c r="AB53" s="405"/>
      <c r="AC53" s="405"/>
      <c r="AD53" s="405"/>
      <c r="AE53" s="405"/>
      <c r="BO53" s="4"/>
      <c r="BP53" s="346"/>
      <c r="BR53" s="4" t="s">
        <v>184</v>
      </c>
      <c r="BS53" s="346">
        <f>+Eurasia!B61</f>
        <v>0.80733505428693597</v>
      </c>
      <c r="BT53" s="346">
        <f>+Eurasia!C61</f>
        <v>1.0932156136129998</v>
      </c>
      <c r="BU53" s="346">
        <f>+Eurasia!D61</f>
        <v>1.5359460281478345</v>
      </c>
      <c r="BV53" s="346">
        <f>+Eurasia!E61</f>
        <v>2.0296141925726365</v>
      </c>
      <c r="BW53" s="346">
        <f>+Eurasia!F61</f>
        <v>2.5769288522129186</v>
      </c>
      <c r="BX53" s="346">
        <f>+Eurasia!G61</f>
        <v>3.1630365704101324</v>
      </c>
      <c r="BY53" s="346">
        <f>+Eurasia!H61</f>
        <v>3.7926815274469718</v>
      </c>
      <c r="BZ53" s="346">
        <f>+Eurasia!I61</f>
        <v>4.4630011914335093</v>
      </c>
      <c r="CA53" s="346">
        <f>+Eurasia!J61</f>
        <v>5.1678636541461831</v>
      </c>
      <c r="CB53" s="346">
        <f>+Eurasia!K61</f>
        <v>5.9009149826442782</v>
      </c>
      <c r="CC53" s="346">
        <f>+Eurasia!L61</f>
        <v>6.7664895646484862</v>
      </c>
      <c r="CD53" s="346">
        <f>+Eurasia!M61</f>
        <v>7.7961081843977187</v>
      </c>
      <c r="CE53" s="346">
        <f>+Eurasia!N61</f>
        <v>8.9323207179440534</v>
      </c>
      <c r="CF53" s="346">
        <f>+Eurasia!O61</f>
        <v>10.104255932219985</v>
      </c>
      <c r="CG53" s="346">
        <f>+Eurasia!P61</f>
        <v>11.313581215925678</v>
      </c>
      <c r="CH53" s="346">
        <f>+Eurasia!Q61</f>
        <v>12.559218049276447</v>
      </c>
      <c r="CI53" s="346">
        <f>+Eurasia!R61</f>
        <v>13.838696793247003</v>
      </c>
      <c r="CJ53" s="346">
        <f>+Eurasia!S61</f>
        <v>15.148986395915465</v>
      </c>
      <c r="CK53" s="346">
        <f>+Eurasia!T61</f>
        <v>16.486994647375958</v>
      </c>
      <c r="CL53" s="346">
        <f>+Eurasia!U61</f>
        <v>17.849861456385089</v>
      </c>
      <c r="CM53" s="346">
        <f>+Eurasia!V61</f>
        <v>19.27111813462756</v>
      </c>
      <c r="CN53" s="346">
        <f>+Eurasia!W61</f>
        <v>20.764752320644416</v>
      </c>
      <c r="CO53" s="346">
        <f>+Eurasia!X61</f>
        <v>22.302332571445614</v>
      </c>
      <c r="CP53" s="346">
        <f>+Eurasia!Y61</f>
        <v>23.879281063259192</v>
      </c>
      <c r="CQ53" s="346">
        <f>+Eurasia!Z61</f>
        <v>25.49320239964473</v>
      </c>
      <c r="CR53" s="346">
        <f>+Eurasia!AA61</f>
        <v>27.143177470515759</v>
      </c>
      <c r="CS53" s="346">
        <f>+Eurasia!AB61</f>
        <v>28.829628279632487</v>
      </c>
      <c r="CT53" s="346">
        <f>+Eurasia!AC61</f>
        <v>30.555845009656291</v>
      </c>
      <c r="CU53" s="346">
        <f>+Eurasia!AD61</f>
        <v>32.335722213408552</v>
      </c>
      <c r="CV53" s="346">
        <f>+Eurasia!AE61</f>
        <v>34.170400990705986</v>
      </c>
      <c r="CW53" s="346">
        <f>+Eurasia!AF61</f>
        <v>35.992618185693416</v>
      </c>
      <c r="CX53" s="346">
        <f>+Eurasia!AG61</f>
        <v>37.777599228301689</v>
      </c>
      <c r="CY53" s="346">
        <f>+Eurasia!AH61</f>
        <v>39.579084112772925</v>
      </c>
      <c r="CZ53" s="346">
        <f>+Eurasia!AI61</f>
        <v>41.405239120145097</v>
      </c>
      <c r="DA53" s="346">
        <f>+Eurasia!AJ61</f>
        <v>43.261180628300465</v>
      </c>
      <c r="DB53" s="346">
        <f>+Eurasia!AK61</f>
        <v>45.150527297038515</v>
      </c>
      <c r="DC53" s="346">
        <f>+Eurasia!AL61</f>
        <v>47.076212245560257</v>
      </c>
      <c r="DD53" s="346">
        <f>+Eurasia!AM61</f>
        <v>49.0408986034668</v>
      </c>
      <c r="DE53" s="346">
        <f>+Eurasia!AN61</f>
        <v>51.04718314529228</v>
      </c>
      <c r="DF53" s="346">
        <f>+Eurasia!AO61</f>
        <v>53.097689309007208</v>
      </c>
      <c r="DG53" s="346">
        <f>+Eurasia!AP61</f>
        <v>55.195104413946304</v>
      </c>
      <c r="DH53" s="346">
        <f>+Eurasia!AQ61</f>
        <v>57.342190213451367</v>
      </c>
      <c r="DI53" s="346">
        <f>+Eurasia!AR61</f>
        <v>59.54178189107337</v>
      </c>
      <c r="DJ53" s="346">
        <f>+Eurasia!AS61</f>
        <v>61.796783057217823</v>
      </c>
      <c r="DK53" s="346">
        <f>+Eurasia!AT61</f>
        <v>64.110160312496134</v>
      </c>
      <c r="DL53" s="346">
        <f>+Eurasia!AU61</f>
        <v>66.484938889004283</v>
      </c>
      <c r="DM53" s="346">
        <f>+Eurasia!AV61</f>
        <v>68.924199862170511</v>
      </c>
      <c r="DN53" s="346">
        <f>+Eurasia!AW61</f>
        <v>71.431078951596405</v>
      </c>
      <c r="DO53" s="346">
        <f>+Eurasia!AX61</f>
        <v>74.008766733431017</v>
      </c>
      <c r="DP53" s="346">
        <f>+Eurasia!AY61</f>
        <v>76.660510027635411</v>
      </c>
      <c r="DQ53" s="346">
        <f>+Eurasia!AZ61</f>
        <v>79.389614227107543</v>
      </c>
      <c r="DR53" s="346">
        <f>+Eurasia!BA61</f>
        <v>82.199446364548919</v>
      </c>
      <c r="DS53" s="346">
        <f>+Eurasia!BB61</f>
        <v>85.093438748930623</v>
      </c>
      <c r="DT53" s="346">
        <f>+Eurasia!BC61</f>
        <v>88.07509303820747</v>
      </c>
      <c r="DU53" s="346">
        <f>+Eurasia!BD61</f>
        <v>91.1479846453081</v>
      </c>
      <c r="DV53" s="346">
        <f>+Eurasia!BE61</f>
        <v>94.315767399581475</v>
      </c>
      <c r="DW53" s="346">
        <f>+Eurasia!BF61</f>
        <v>97.582178406068678</v>
      </c>
      <c r="DX53" s="346">
        <f>+Eurasia!BG61</f>
        <v>100.95104306085958</v>
      </c>
      <c r="DY53" s="346">
        <f>+Eurasia!BH61</f>
        <v>104.42628019313855</v>
      </c>
      <c r="DZ53" s="346">
        <f>+Eurasia!BI61</f>
        <v>108.01190731403254</v>
      </c>
    </row>
    <row r="54" spans="1:130" s="389" customFormat="1" ht="14.5">
      <c r="A54" s="403" t="s">
        <v>555</v>
      </c>
      <c r="B54" s="389">
        <v>0.1</v>
      </c>
      <c r="N54" s="405"/>
      <c r="O54" s="405"/>
      <c r="P54" s="405"/>
      <c r="Q54" s="405"/>
      <c r="R54" s="405"/>
      <c r="S54" s="414"/>
      <c r="W54" s="414"/>
      <c r="X54" s="414"/>
      <c r="Y54" s="414"/>
      <c r="Z54" s="414"/>
      <c r="AA54" s="414"/>
      <c r="AB54" s="405"/>
      <c r="AC54" s="405"/>
      <c r="AD54" s="405"/>
      <c r="AE54" s="405"/>
      <c r="BO54" s="4"/>
      <c r="BP54" s="346"/>
      <c r="BR54" s="4" t="s">
        <v>185</v>
      </c>
      <c r="BS54" s="346">
        <f>+China!B61</f>
        <v>5.3332327426144994</v>
      </c>
      <c r="BT54" s="346">
        <f>+China!C61</f>
        <v>11.940510102899946</v>
      </c>
      <c r="BU54" s="346">
        <f>+China!D61</f>
        <v>16.890169866868565</v>
      </c>
      <c r="BV54" s="346">
        <f>+China!E61</f>
        <v>22.177630673932732</v>
      </c>
      <c r="BW54" s="346">
        <f>+China!F61</f>
        <v>27.68850325425905</v>
      </c>
      <c r="BX54" s="346">
        <f>+China!G61</f>
        <v>33.265086438061239</v>
      </c>
      <c r="BY54" s="346">
        <f>+China!H61</f>
        <v>39.217014367419409</v>
      </c>
      <c r="BZ54" s="346">
        <f>+China!I61</f>
        <v>45.433178565423518</v>
      </c>
      <c r="CA54" s="346">
        <f>+China!J61</f>
        <v>51.849375254636669</v>
      </c>
      <c r="CB54" s="346">
        <f>+China!K61</f>
        <v>58.375776167199597</v>
      </c>
      <c r="CC54" s="346">
        <f>+China!L61</f>
        <v>66.127585265159738</v>
      </c>
      <c r="CD54" s="346">
        <f>+China!M61</f>
        <v>75.646341931491037</v>
      </c>
      <c r="CE54" s="346">
        <f>+China!N61</f>
        <v>85.055961266086811</v>
      </c>
      <c r="CF54" s="346">
        <f>+China!O61</f>
        <v>94.906718733611072</v>
      </c>
      <c r="CG54" s="346">
        <f>+China!P61</f>
        <v>105.10986376284987</v>
      </c>
      <c r="CH54" s="346">
        <f>+China!Q61</f>
        <v>115.59003159149445</v>
      </c>
      <c r="CI54" s="346">
        <f>+China!R61</f>
        <v>126.2836599761213</v>
      </c>
      <c r="CJ54" s="346">
        <f>+China!S61</f>
        <v>137.13636728233817</v>
      </c>
      <c r="CK54" s="346">
        <f>+China!T61</f>
        <v>148.10131634383751</v>
      </c>
      <c r="CL54" s="346">
        <f>+China!U61</f>
        <v>159.13813861221348</v>
      </c>
      <c r="CM54" s="346">
        <f>+China!V61</f>
        <v>170.52147714785522</v>
      </c>
      <c r="CN54" s="346">
        <f>+China!W61</f>
        <v>182.35033869408508</v>
      </c>
      <c r="CO54" s="346">
        <f>+China!X61</f>
        <v>194.35839471663806</v>
      </c>
      <c r="CP54" s="346">
        <f>+China!Y61</f>
        <v>206.48620714058089</v>
      </c>
      <c r="CQ54" s="346">
        <f>+China!Z61</f>
        <v>218.69510281995895</v>
      </c>
      <c r="CR54" s="346">
        <f>+China!AA61</f>
        <v>230.95811341051098</v>
      </c>
      <c r="CS54" s="346">
        <f>+China!AB61</f>
        <v>243.25920776762794</v>
      </c>
      <c r="CT54" s="346">
        <f>+China!AC61</f>
        <v>255.60413002380494</v>
      </c>
      <c r="CU54" s="346">
        <f>+China!AD61</f>
        <v>268.13904088486532</v>
      </c>
      <c r="CV54" s="346">
        <f>+China!AE61</f>
        <v>280.87082250995201</v>
      </c>
      <c r="CW54" s="346">
        <f>+China!AF61</f>
        <v>293.09870299014551</v>
      </c>
      <c r="CX54" s="346">
        <f>+China!AG61</f>
        <v>304.58594903410199</v>
      </c>
      <c r="CY54" s="346">
        <f>+China!AH61</f>
        <v>315.9148220260044</v>
      </c>
      <c r="CZ54" s="346">
        <f>+China!AI61</f>
        <v>327.18180390043682</v>
      </c>
      <c r="DA54" s="346">
        <f>+China!AJ61</f>
        <v>338.42960035678345</v>
      </c>
      <c r="DB54" s="346">
        <f>+China!AK61</f>
        <v>349.68099998159721</v>
      </c>
      <c r="DC54" s="346">
        <f>+China!AL61</f>
        <v>360.94899408531541</v>
      </c>
      <c r="DD54" s="346">
        <f>+China!AM61</f>
        <v>372.2416360420666</v>
      </c>
      <c r="DE54" s="346">
        <f>+China!AN61</f>
        <v>383.56444343486709</v>
      </c>
      <c r="DF54" s="346">
        <f>+China!AO61</f>
        <v>394.92154913002747</v>
      </c>
      <c r="DG54" s="346">
        <f>+China!AP61</f>
        <v>406.31622857630543</v>
      </c>
      <c r="DH54" s="346">
        <f>+China!AQ61</f>
        <v>417.75113131509261</v>
      </c>
      <c r="DI54" s="346">
        <f>+China!AR61</f>
        <v>429.22838609579674</v>
      </c>
      <c r="DJ54" s="346">
        <f>+China!AS61</f>
        <v>440.74966627179617</v>
      </c>
      <c r="DK54" s="346">
        <f>+China!AT61</f>
        <v>452.3162601605664</v>
      </c>
      <c r="DL54" s="346">
        <f>+China!AU61</f>
        <v>463.92917065288054</v>
      </c>
      <c r="DM54" s="346">
        <f>+China!AV61</f>
        <v>475.58925925301389</v>
      </c>
      <c r="DN54" s="346">
        <f>+China!AW61</f>
        <v>487.29744646569389</v>
      </c>
      <c r="DO54" s="346">
        <f>+China!AX61</f>
        <v>499.05498017431756</v>
      </c>
      <c r="DP54" s="346">
        <f>+China!AY61</f>
        <v>510.86378493354027</v>
      </c>
      <c r="DQ54" s="346">
        <f>+China!AZ61</f>
        <v>522.72690721875574</v>
      </c>
      <c r="DR54" s="346">
        <f>+China!BA61</f>
        <v>534.64907431299548</v>
      </c>
      <c r="DS54" s="346">
        <f>+China!BB61</f>
        <v>546.63738755565657</v>
      </c>
      <c r="DT54" s="346">
        <f>+China!BC61</f>
        <v>558.70217414330375</v>
      </c>
      <c r="DU54" s="346">
        <f>+China!BD61</f>
        <v>570.85802568048007</v>
      </c>
      <c r="DV54" s="346">
        <f>+China!BE61</f>
        <v>583.12505646129875</v>
      </c>
      <c r="DW54" s="346">
        <f>+China!BF61</f>
        <v>595.53042039943148</v>
      </c>
      <c r="DX54" s="346">
        <f>+China!BG61</f>
        <v>608.11013318582877</v>
      </c>
      <c r="DY54" s="346">
        <f>+China!BH61</f>
        <v>620.91125645339025</v>
      </c>
      <c r="DZ54" s="346">
        <f>+China!BI61</f>
        <v>633.9945145585931</v>
      </c>
    </row>
    <row r="55" spans="1:130" s="390" customFormat="1" ht="14">
      <c r="A55" s="390" t="s">
        <v>556</v>
      </c>
      <c r="X55" s="390">
        <v>0.7</v>
      </c>
      <c r="Y55" s="390">
        <v>0.8</v>
      </c>
      <c r="Z55" s="390">
        <v>0.85</v>
      </c>
      <c r="AA55" s="390">
        <v>0.85</v>
      </c>
      <c r="AB55" s="390">
        <v>0.85</v>
      </c>
      <c r="AC55" s="390">
        <v>0.85</v>
      </c>
      <c r="AD55" s="390">
        <v>0.85</v>
      </c>
      <c r="AE55" s="390">
        <v>0.85</v>
      </c>
      <c r="AF55" s="390">
        <f>+AE55+$B$54*(1-AE55)</f>
        <v>0.86499999999999999</v>
      </c>
      <c r="AG55" s="390">
        <f t="shared" ref="AG55:BI55" si="57">+AF55+$B$54*(1-AF55)</f>
        <v>0.87849999999999995</v>
      </c>
      <c r="AH55" s="390">
        <f t="shared" si="57"/>
        <v>0.89064999999999994</v>
      </c>
      <c r="AI55" s="390">
        <f t="shared" si="57"/>
        <v>0.90158499999999997</v>
      </c>
      <c r="AJ55" s="390">
        <f t="shared" si="57"/>
        <v>0.91142649999999992</v>
      </c>
      <c r="AK55" s="390">
        <f t="shared" si="57"/>
        <v>0.9202838499999999</v>
      </c>
      <c r="AL55" s="390">
        <f t="shared" si="57"/>
        <v>0.92825546499999989</v>
      </c>
      <c r="AM55" s="390">
        <f t="shared" si="57"/>
        <v>0.9354299184999999</v>
      </c>
      <c r="AN55" s="390">
        <f t="shared" si="57"/>
        <v>0.94188692664999996</v>
      </c>
      <c r="AO55" s="390">
        <f t="shared" si="57"/>
        <v>0.94769823398499997</v>
      </c>
      <c r="AP55" s="390">
        <f t="shared" si="57"/>
        <v>0.95292841058650002</v>
      </c>
      <c r="AQ55" s="390">
        <f t="shared" si="57"/>
        <v>0.95763556952785001</v>
      </c>
      <c r="AR55" s="390">
        <f t="shared" si="57"/>
        <v>0.96187201257506505</v>
      </c>
      <c r="AS55" s="390">
        <f t="shared" si="57"/>
        <v>0.96568481131755857</v>
      </c>
      <c r="AT55" s="390">
        <f t="shared" si="57"/>
        <v>0.96911633018580268</v>
      </c>
      <c r="AU55" s="390">
        <f t="shared" si="57"/>
        <v>0.97220469716722246</v>
      </c>
      <c r="AV55" s="390">
        <f t="shared" si="57"/>
        <v>0.97498422745050017</v>
      </c>
      <c r="AW55" s="390">
        <f t="shared" si="57"/>
        <v>0.97748580470545021</v>
      </c>
      <c r="AX55" s="390">
        <f t="shared" si="57"/>
        <v>0.97973722423490517</v>
      </c>
      <c r="AY55" s="390">
        <f t="shared" si="57"/>
        <v>0.9817635018114147</v>
      </c>
      <c r="AZ55" s="390">
        <f t="shared" si="57"/>
        <v>0.98358715163027322</v>
      </c>
      <c r="BA55" s="390">
        <f t="shared" si="57"/>
        <v>0.98522843646724589</v>
      </c>
      <c r="BB55" s="390">
        <f t="shared" si="57"/>
        <v>0.98670559282052128</v>
      </c>
      <c r="BC55" s="390">
        <f t="shared" si="57"/>
        <v>0.98803503353846911</v>
      </c>
      <c r="BD55" s="390">
        <f t="shared" si="57"/>
        <v>0.98923153018462218</v>
      </c>
      <c r="BE55" s="390">
        <f t="shared" si="57"/>
        <v>0.99030837716615994</v>
      </c>
      <c r="BF55" s="390">
        <f t="shared" si="57"/>
        <v>0.99127753944954389</v>
      </c>
      <c r="BG55" s="390">
        <f t="shared" si="57"/>
        <v>0.99214978550458954</v>
      </c>
      <c r="BH55" s="390">
        <f t="shared" si="57"/>
        <v>0.99293480695413061</v>
      </c>
      <c r="BI55" s="390">
        <f t="shared" si="57"/>
        <v>0.99364132625871759</v>
      </c>
      <c r="BO55" s="4"/>
      <c r="BP55" s="346"/>
      <c r="BR55" s="4" t="s">
        <v>186</v>
      </c>
      <c r="BS55" s="346">
        <f>+India!B61</f>
        <v>2.4408315128007598</v>
      </c>
      <c r="BT55" s="346">
        <f>+India!C61</f>
        <v>4.6005454678963726</v>
      </c>
      <c r="BU55" s="346">
        <f>+India!D61</f>
        <v>7.4062544888932438</v>
      </c>
      <c r="BV55" s="346">
        <f>+India!E61</f>
        <v>10.973936839008344</v>
      </c>
      <c r="BW55" s="346">
        <f>+India!F61</f>
        <v>15.343781560189738</v>
      </c>
      <c r="BX55" s="346">
        <f>+India!G61</f>
        <v>20.186341637386906</v>
      </c>
      <c r="BY55" s="346">
        <f>+India!H61</f>
        <v>25.498038594119766</v>
      </c>
      <c r="BZ55" s="346">
        <f>+India!I61</f>
        <v>31.513111931046705</v>
      </c>
      <c r="CA55" s="346">
        <f>+India!J61</f>
        <v>38.220982458909837</v>
      </c>
      <c r="CB55" s="346">
        <f>+India!K61</f>
        <v>45.600901314228203</v>
      </c>
      <c r="CC55" s="346">
        <f>+India!L61</f>
        <v>53.592229291223646</v>
      </c>
      <c r="CD55" s="346">
        <f>+India!M61</f>
        <v>62.142180031425013</v>
      </c>
      <c r="CE55" s="346">
        <f>+India!N61</f>
        <v>71.28430574628139</v>
      </c>
      <c r="CF55" s="346">
        <f>+India!O61</f>
        <v>80.742674362247428</v>
      </c>
      <c r="CG55" s="346">
        <f>+India!P61</f>
        <v>90.468288802073531</v>
      </c>
      <c r="CH55" s="346">
        <f>+India!Q61</f>
        <v>100.40470562140256</v>
      </c>
      <c r="CI55" s="346">
        <f>+India!R61</f>
        <v>110.49392825935327</v>
      </c>
      <c r="CJ55" s="346">
        <f>+India!S61</f>
        <v>120.68019059611822</v>
      </c>
      <c r="CK55" s="346">
        <f>+India!T61</f>
        <v>130.91227205085289</v>
      </c>
      <c r="CL55" s="346">
        <f>+India!U61</f>
        <v>141.14480210005718</v>
      </c>
      <c r="CM55" s="346">
        <f>+India!V61</f>
        <v>152.19768731988216</v>
      </c>
      <c r="CN55" s="346">
        <f>+India!W61</f>
        <v>164.41460530384501</v>
      </c>
      <c r="CO55" s="346">
        <f>+India!X61</f>
        <v>177.12228696703326</v>
      </c>
      <c r="CP55" s="346">
        <f>+India!Y61</f>
        <v>190.20997310888876</v>
      </c>
      <c r="CQ55" s="346">
        <f>+India!Z61</f>
        <v>203.61111660819788</v>
      </c>
      <c r="CR55" s="346">
        <f>+India!AA61</f>
        <v>217.28686237718392</v>
      </c>
      <c r="CS55" s="346">
        <f>+India!AB61</f>
        <v>231.22056503010091</v>
      </c>
      <c r="CT55" s="346">
        <f>+India!AC61</f>
        <v>245.43218798803017</v>
      </c>
      <c r="CU55" s="346">
        <f>+India!AD61</f>
        <v>260.09119326180047</v>
      </c>
      <c r="CV55" s="346">
        <f>+India!AE61</f>
        <v>275.19649476158486</v>
      </c>
      <c r="CW55" s="346">
        <f>+India!AF61</f>
        <v>290.22327675932399</v>
      </c>
      <c r="CX55" s="346">
        <f>+India!AG61</f>
        <v>304.96568789883497</v>
      </c>
      <c r="CY55" s="346">
        <f>+India!AH61</f>
        <v>319.81573832110882</v>
      </c>
      <c r="CZ55" s="346">
        <f>+India!AI61</f>
        <v>334.82317840139109</v>
      </c>
      <c r="DA55" s="346">
        <f>+India!AJ61</f>
        <v>350.01614205531251</v>
      </c>
      <c r="DB55" s="346">
        <f>+India!AK61</f>
        <v>365.41358169923478</v>
      </c>
      <c r="DC55" s="346">
        <f>+India!AL61</f>
        <v>381.0310459218864</v>
      </c>
      <c r="DD55" s="346">
        <f>+India!AM61</f>
        <v>396.88341765863771</v>
      </c>
      <c r="DE55" s="346">
        <f>+India!AN61</f>
        <v>412.98607494317594</v>
      </c>
      <c r="DF55" s="346">
        <f>+India!AO61</f>
        <v>429.3552670212307</v>
      </c>
      <c r="DG55" s="346">
        <f>+India!AP61</f>
        <v>446.00812689111928</v>
      </c>
      <c r="DH55" s="346">
        <f>+India!AQ61</f>
        <v>462.96253692018871</v>
      </c>
      <c r="DI55" s="346">
        <f>+India!AR61</f>
        <v>480.23695387463465</v>
      </c>
      <c r="DJ55" s="346">
        <f>+India!AS61</f>
        <v>497.85024160055298</v>
      </c>
      <c r="DK55" s="346">
        <f>+India!AT61</f>
        <v>515.82152999883101</v>
      </c>
      <c r="DL55" s="346">
        <f>+India!AU61</f>
        <v>534.17010460057998</v>
      </c>
      <c r="DM55" s="346">
        <f>+India!AV61</f>
        <v>552.91532467876209</v>
      </c>
      <c r="DN55" s="346">
        <f>+India!AW61</f>
        <v>572.07656547427075</v>
      </c>
      <c r="DO55" s="346">
        <f>+India!AX61</f>
        <v>591.67317967335885</v>
      </c>
      <c r="DP55" s="346">
        <f>+India!AY61</f>
        <v>611.72447366351832</v>
      </c>
      <c r="DQ55" s="346">
        <f>+India!AZ61</f>
        <v>632.24969477648779</v>
      </c>
      <c r="DR55" s="346">
        <f>+India!BA61</f>
        <v>653.26802644627844</v>
      </c>
      <c r="DS55" s="346">
        <f>+India!BB61</f>
        <v>674.79858885982935</v>
      </c>
      <c r="DT55" s="346">
        <f>+India!BC61</f>
        <v>696.86044322303155</v>
      </c>
      <c r="DU55" s="346">
        <f>+India!BD61</f>
        <v>719.47259820358067</v>
      </c>
      <c r="DV55" s="346">
        <f>+India!BE61</f>
        <v>742.65401745612303</v>
      </c>
      <c r="DW55" s="346">
        <f>+India!BF61</f>
        <v>766.4236274002285</v>
      </c>
      <c r="DX55" s="346">
        <f>+India!BG61</f>
        <v>790.80032462337613</v>
      </c>
      <c r="DY55" s="346">
        <f>+India!BH61</f>
        <v>815.80298243292214</v>
      </c>
      <c r="DZ55" s="346">
        <f>+India!BI61</f>
        <v>841.4504561942158</v>
      </c>
    </row>
    <row r="56" spans="1:130" s="389" customFormat="1" ht="14">
      <c r="A56" s="389" t="s">
        <v>557</v>
      </c>
      <c r="N56" s="405"/>
      <c r="O56" s="405"/>
      <c r="P56" s="405"/>
      <c r="Q56" s="405"/>
      <c r="R56" s="405"/>
      <c r="S56" s="415">
        <f>+S4*$Y$55</f>
        <v>1.2993660549610002</v>
      </c>
      <c r="T56" s="415">
        <f>+T4*$Y$55</f>
        <v>1.2993377387889558</v>
      </c>
      <c r="U56" s="415">
        <f>+U4*$Y$55</f>
        <v>1.2993094232339857</v>
      </c>
      <c r="V56" s="415"/>
      <c r="W56" s="415"/>
      <c r="X56" s="415">
        <f>+X4*X55</f>
        <v>1.1367223276728808</v>
      </c>
      <c r="Y56" s="415">
        <f>+Y4*Y55</f>
        <v>1.3653468138093601</v>
      </c>
      <c r="Z56" s="415">
        <f t="shared" ref="Z56:BI56" si="58">+Z4*Z55</f>
        <v>1.5246444021762338</v>
      </c>
      <c r="AA56" s="415">
        <f t="shared" si="58"/>
        <v>1.5757533261216181</v>
      </c>
      <c r="AB56" s="415">
        <f t="shared" si="58"/>
        <v>1.6285755165199054</v>
      </c>
      <c r="AC56" s="415">
        <f t="shared" si="58"/>
        <v>1.6665649370425737</v>
      </c>
      <c r="AD56" s="415">
        <f t="shared" si="58"/>
        <v>1.7054405283672767</v>
      </c>
      <c r="AE56" s="415">
        <f t="shared" si="58"/>
        <v>1.7294914002168693</v>
      </c>
      <c r="AF56" s="415">
        <f t="shared" si="58"/>
        <v>1.7848322971142305</v>
      </c>
      <c r="AG56" s="415">
        <f t="shared" si="58"/>
        <v>1.828524708101807</v>
      </c>
      <c r="AH56" s="415">
        <f t="shared" si="58"/>
        <v>1.8700098680201742</v>
      </c>
      <c r="AI56" s="415">
        <f t="shared" si="58"/>
        <v>1.9092646664410275</v>
      </c>
      <c r="AJ56" s="415">
        <f t="shared" si="58"/>
        <v>1.9467211231560257</v>
      </c>
      <c r="AK56" s="415">
        <f t="shared" si="58"/>
        <v>1.9830980267845146</v>
      </c>
      <c r="AL56" s="415">
        <f t="shared" si="58"/>
        <v>2.0180419440335959</v>
      </c>
      <c r="AM56" s="415">
        <f t="shared" si="58"/>
        <v>2.0527430247165115</v>
      </c>
      <c r="AN56" s="415">
        <f t="shared" si="58"/>
        <v>2.0863287990412718</v>
      </c>
      <c r="AO56" s="415">
        <f t="shared" si="58"/>
        <v>2.1172100400679819</v>
      </c>
      <c r="AP56" s="415">
        <f t="shared" si="58"/>
        <v>2.1471581714012049</v>
      </c>
      <c r="AQ56" s="415">
        <f t="shared" si="58"/>
        <v>2.17329503173299</v>
      </c>
      <c r="AR56" s="415">
        <f t="shared" si="58"/>
        <v>2.1986209519655917</v>
      </c>
      <c r="AS56" s="415">
        <f t="shared" si="58"/>
        <v>2.222026145661121</v>
      </c>
      <c r="AT56" s="415">
        <f t="shared" si="58"/>
        <v>2.2447623312801537</v>
      </c>
      <c r="AU56" s="415">
        <f t="shared" si="58"/>
        <v>2.2764949563752763</v>
      </c>
      <c r="AV56" s="415">
        <f t="shared" si="58"/>
        <v>2.3079218070121197</v>
      </c>
      <c r="AW56" s="415">
        <f t="shared" si="58"/>
        <v>2.3330719320559568</v>
      </c>
      <c r="AX56" s="415">
        <f t="shared" si="58"/>
        <v>2.35787863815567</v>
      </c>
      <c r="AY56" s="415">
        <f t="shared" si="58"/>
        <v>2.3794717627677899</v>
      </c>
      <c r="AZ56" s="415">
        <f t="shared" si="58"/>
        <v>2.4007578278307142</v>
      </c>
      <c r="BA56" s="415">
        <f t="shared" si="58"/>
        <v>2.4204361651673811</v>
      </c>
      <c r="BB56" s="415">
        <f t="shared" si="58"/>
        <v>2.4398631815228695</v>
      </c>
      <c r="BC56" s="415">
        <f t="shared" si="58"/>
        <v>2.4585300349510018</v>
      </c>
      <c r="BD56" s="415">
        <f t="shared" si="58"/>
        <v>2.477002331711426</v>
      </c>
      <c r="BE56" s="415">
        <f t="shared" si="58"/>
        <v>2.4951626441514452</v>
      </c>
      <c r="BF56" s="415">
        <f t="shared" si="58"/>
        <v>2.5131801158567164</v>
      </c>
      <c r="BG56" s="415">
        <f t="shared" si="58"/>
        <v>2.5311216626829509</v>
      </c>
      <c r="BH56" s="415">
        <f t="shared" si="58"/>
        <v>2.5489654091109855</v>
      </c>
      <c r="BI56" s="415">
        <f t="shared" si="58"/>
        <v>2.565748319632263</v>
      </c>
      <c r="BJ56" s="415"/>
      <c r="BK56" s="415"/>
      <c r="BL56" s="415"/>
      <c r="BO56" s="4"/>
      <c r="BP56" s="346"/>
      <c r="BR56" s="4" t="s">
        <v>187</v>
      </c>
      <c r="BS56" s="346">
        <f>+MidEast!B61</f>
        <v>3.4801033488396902</v>
      </c>
      <c r="BT56" s="346">
        <f>+MidEast!C61</f>
        <v>5.7670228579948652</v>
      </c>
      <c r="BU56" s="346">
        <f>+MidEast!D61</f>
        <v>8.7638570165289185</v>
      </c>
      <c r="BV56" s="346">
        <f>+MidEast!E61</f>
        <v>12.397562754715739</v>
      </c>
      <c r="BW56" s="346">
        <f>+MidEast!F61</f>
        <v>16.642289434057293</v>
      </c>
      <c r="BX56" s="346">
        <f>+MidEast!G61</f>
        <v>21.111710045689968</v>
      </c>
      <c r="BY56" s="346">
        <f>+MidEast!H61</f>
        <v>25.919157304342367</v>
      </c>
      <c r="BZ56" s="346">
        <f>+MidEast!I61</f>
        <v>31.361885385755333</v>
      </c>
      <c r="CA56" s="346">
        <f>+MidEast!J61</f>
        <v>37.483779133486294</v>
      </c>
      <c r="CB56" s="346">
        <f>+MidEast!K61</f>
        <v>44.328584030256287</v>
      </c>
      <c r="CC56" s="346">
        <f>+MidEast!L61</f>
        <v>50.781278274490155</v>
      </c>
      <c r="CD56" s="346">
        <f>+MidEast!M61</f>
        <v>56.320089497687512</v>
      </c>
      <c r="CE56" s="346">
        <f>+MidEast!N61</f>
        <v>62.47322369303064</v>
      </c>
      <c r="CF56" s="346">
        <f>+MidEast!O61</f>
        <v>68.470826584994612</v>
      </c>
      <c r="CG56" s="346">
        <f>+MidEast!P61</f>
        <v>74.377116268922819</v>
      </c>
      <c r="CH56" s="346">
        <f>+MidEast!Q61</f>
        <v>80.22128013008458</v>
      </c>
      <c r="CI56" s="346">
        <f>+MidEast!R61</f>
        <v>86.013697146772884</v>
      </c>
      <c r="CJ56" s="346">
        <f>+MidEast!S61</f>
        <v>91.75541193660537</v>
      </c>
      <c r="CK56" s="346">
        <f>+MidEast!T61</f>
        <v>97.443472516317584</v>
      </c>
      <c r="CL56" s="346">
        <f>+MidEast!U61</f>
        <v>103.07387122058086</v>
      </c>
      <c r="CM56" s="346">
        <f>+MidEast!V61</f>
        <v>109.21786034061056</v>
      </c>
      <c r="CN56" s="346">
        <f>+MidEast!W61</f>
        <v>116.09288762392934</v>
      </c>
      <c r="CO56" s="346">
        <f>+MidEast!X61</f>
        <v>123.24625290858381</v>
      </c>
      <c r="CP56" s="346">
        <f>+MidEast!Y61</f>
        <v>130.61377289192217</v>
      </c>
      <c r="CQ56" s="346">
        <f>+MidEast!Z61</f>
        <v>138.16167697919158</v>
      </c>
      <c r="CR56" s="346">
        <f>+MidEast!AA61</f>
        <v>145.87426939926152</v>
      </c>
      <c r="CS56" s="346">
        <f>+MidEast!AB61</f>
        <v>153.74939920849087</v>
      </c>
      <c r="CT56" s="346">
        <f>+MidEast!AC61</f>
        <v>161.7988776260197</v>
      </c>
      <c r="CU56" s="346">
        <f>+MidEast!AD61</f>
        <v>170.14108082519147</v>
      </c>
      <c r="CV56" s="346">
        <f>+MidEast!AE61</f>
        <v>178.7744847103441</v>
      </c>
      <c r="CW56" s="346">
        <f>+MidEast!AF61</f>
        <v>187.38819114123817</v>
      </c>
      <c r="CX56" s="346">
        <f>+MidEast!AG61</f>
        <v>195.86844974865235</v>
      </c>
      <c r="CY56" s="346">
        <f>+MidEast!AH61</f>
        <v>204.45548924691306</v>
      </c>
      <c r="CZ56" s="346">
        <f>+MidEast!AI61</f>
        <v>213.18271786163552</v>
      </c>
      <c r="DA56" s="346">
        <f>+MidEast!AJ61</f>
        <v>222.06999815556466</v>
      </c>
      <c r="DB56" s="346">
        <f>+MidEast!AK61</f>
        <v>231.13127493127183</v>
      </c>
      <c r="DC56" s="346">
        <f>+MidEast!AL61</f>
        <v>240.37813950108472</v>
      </c>
      <c r="DD56" s="346">
        <f>+MidEast!AM61</f>
        <v>249.82155349800786</v>
      </c>
      <c r="DE56" s="346">
        <f>+MidEast!AN61</f>
        <v>259.47261745146994</v>
      </c>
      <c r="DF56" s="346">
        <f>+MidEast!AO61</f>
        <v>269.3428616743235</v>
      </c>
      <c r="DG56" s="346">
        <f>+MidEast!AP61</f>
        <v>279.4443122262399</v>
      </c>
      <c r="DH56" s="346">
        <f>+MidEast!AQ61</f>
        <v>289.78946190740851</v>
      </c>
      <c r="DI56" s="346">
        <f>+MidEast!AR61</f>
        <v>300.39121033165389</v>
      </c>
      <c r="DJ56" s="346">
        <f>+MidEast!AS61</f>
        <v>311.26280256433671</v>
      </c>
      <c r="DK56" s="346">
        <f>+MidEast!AT61</f>
        <v>322.41777824097022</v>
      </c>
      <c r="DL56" s="346">
        <f>+MidEast!AU61</f>
        <v>333.86993455593597</v>
      </c>
      <c r="DM56" s="346">
        <f>+MidEast!AV61</f>
        <v>345.63330268079409</v>
      </c>
      <c r="DN56" s="346">
        <f>+MidEast!AW61</f>
        <v>357.72213570073995</v>
      </c>
      <c r="DO56" s="346">
        <f>+MidEast!AX61</f>
        <v>370.15090581277747</v>
      </c>
      <c r="DP56" s="346">
        <f>+MidEast!AY61</f>
        <v>382.93430867638045</v>
      </c>
      <c r="DQ56" s="346">
        <f>+MidEast!AZ61</f>
        <v>396.08727313254241</v>
      </c>
      <c r="DR56" s="346">
        <f>+MidEast!BA61</f>
        <v>409.62497486296439</v>
      </c>
      <c r="DS56" s="346">
        <f>+MidEast!BB61</f>
        <v>423.56285288540874</v>
      </c>
      <c r="DT56" s="346">
        <f>+MidEast!BC61</f>
        <v>437.9166280530614</v>
      </c>
      <c r="DU56" s="346">
        <f>+MidEast!BD61</f>
        <v>452.70232294335364</v>
      </c>
      <c r="DV56" s="346">
        <f>+MidEast!BE61</f>
        <v>467.93628269096183</v>
      </c>
      <c r="DW56" s="346">
        <f>+MidEast!BF61</f>
        <v>483.63519644891471</v>
      </c>
      <c r="DX56" s="346">
        <f>+MidEast!BG61</f>
        <v>499.81611925904184</v>
      </c>
      <c r="DY56" s="346">
        <f>+MidEast!BH61</f>
        <v>516.49649418546494</v>
      </c>
      <c r="DZ56" s="346">
        <f>+MidEast!BI61</f>
        <v>533.69417461834439</v>
      </c>
    </row>
    <row r="57" spans="1:130" s="390" customFormat="1" ht="14">
      <c r="A57" s="390" t="s">
        <v>558</v>
      </c>
      <c r="X57" s="390">
        <f>+X191</f>
        <v>8.2500000000000004E-2</v>
      </c>
      <c r="Y57" s="390">
        <f>+X192</f>
        <v>0.17</v>
      </c>
      <c r="Z57" s="390">
        <f>+X193</f>
        <v>0.29499999999999998</v>
      </c>
      <c r="AA57" s="390">
        <f>+X194</f>
        <v>0.42</v>
      </c>
      <c r="AB57" s="390">
        <f>+X195</f>
        <v>0.52249999999999996</v>
      </c>
      <c r="AC57" s="390">
        <f>+X196</f>
        <v>0.625</v>
      </c>
      <c r="AD57" s="390">
        <f>+X197</f>
        <v>0.72750000000000004</v>
      </c>
      <c r="AE57" s="390">
        <f>+X198</f>
        <v>0.83</v>
      </c>
      <c r="AF57" s="390">
        <f>+AE57+$B$52*($B$53-AE57)</f>
        <v>0.85399999999999998</v>
      </c>
      <c r="AG57" s="390">
        <f t="shared" ref="AG57:AO57" si="59">+AF57+$B$52*($B$53-AF57)</f>
        <v>0.87319999999999998</v>
      </c>
      <c r="AH57" s="390">
        <f t="shared" si="59"/>
        <v>0.88856000000000002</v>
      </c>
      <c r="AI57" s="390">
        <f t="shared" si="59"/>
        <v>0.90084799999999998</v>
      </c>
      <c r="AJ57" s="390">
        <f t="shared" si="59"/>
        <v>0.9106784</v>
      </c>
      <c r="AK57" s="390">
        <f t="shared" si="59"/>
        <v>0.91854272000000003</v>
      </c>
      <c r="AL57" s="390">
        <f t="shared" si="59"/>
        <v>0.92483417600000006</v>
      </c>
      <c r="AM57" s="390">
        <f t="shared" si="59"/>
        <v>0.9298673408</v>
      </c>
      <c r="AN57" s="390">
        <f t="shared" si="59"/>
        <v>0.93389387264000001</v>
      </c>
      <c r="AO57" s="390">
        <f t="shared" si="59"/>
        <v>0.937115098112</v>
      </c>
      <c r="AP57" s="390">
        <f t="shared" ref="AP57:BI57" si="60">+AO57+0.1*(1-AO57)</f>
        <v>0.94340358830079996</v>
      </c>
      <c r="AQ57" s="390">
        <f t="shared" si="60"/>
        <v>0.94906322947071997</v>
      </c>
      <c r="AR57" s="390">
        <f t="shared" si="60"/>
        <v>0.95415690652364793</v>
      </c>
      <c r="AS57" s="390">
        <f t="shared" si="60"/>
        <v>0.95874121587128314</v>
      </c>
      <c r="AT57" s="390">
        <f t="shared" si="60"/>
        <v>0.96286709428415485</v>
      </c>
      <c r="AU57" s="390">
        <f t="shared" si="60"/>
        <v>0.96658038485573938</v>
      </c>
      <c r="AV57" s="390">
        <f t="shared" si="60"/>
        <v>0.96992234637016539</v>
      </c>
      <c r="AW57" s="390">
        <f t="shared" si="60"/>
        <v>0.97293011173314881</v>
      </c>
      <c r="AX57" s="390">
        <f t="shared" si="60"/>
        <v>0.97563710055983388</v>
      </c>
      <c r="AY57" s="390">
        <f t="shared" si="60"/>
        <v>0.97807339050385045</v>
      </c>
      <c r="AZ57" s="390">
        <f t="shared" si="60"/>
        <v>0.98026605145346535</v>
      </c>
      <c r="BA57" s="390">
        <f t="shared" si="60"/>
        <v>0.98223944630811877</v>
      </c>
      <c r="BB57" s="390">
        <f t="shared" si="60"/>
        <v>0.98401550167730689</v>
      </c>
      <c r="BC57" s="390">
        <f t="shared" si="60"/>
        <v>0.9856139515095762</v>
      </c>
      <c r="BD57" s="390">
        <f t="shared" si="60"/>
        <v>0.98705255635861855</v>
      </c>
      <c r="BE57" s="390">
        <f t="shared" si="60"/>
        <v>0.98834730072275667</v>
      </c>
      <c r="BF57" s="390">
        <f t="shared" si="60"/>
        <v>0.98951257065048104</v>
      </c>
      <c r="BG57" s="390">
        <f t="shared" si="60"/>
        <v>0.99056131358543298</v>
      </c>
      <c r="BH57" s="390">
        <f t="shared" si="60"/>
        <v>0.99150518222688966</v>
      </c>
      <c r="BI57" s="390">
        <f t="shared" si="60"/>
        <v>0.99235466400420069</v>
      </c>
      <c r="BO57" s="4"/>
      <c r="BP57" s="346"/>
      <c r="BR57" s="4" t="s">
        <v>188</v>
      </c>
      <c r="BS57" s="346">
        <f>+Africa!B61</f>
        <v>1.30053013555199</v>
      </c>
      <c r="BT57" s="346">
        <f>+Africa!C61</f>
        <v>2.456785311394861</v>
      </c>
      <c r="BU57" s="346">
        <f>+Africa!D61</f>
        <v>4.3589948007245569</v>
      </c>
      <c r="BV57" s="346">
        <f>+Africa!E61</f>
        <v>7.1362204354990624</v>
      </c>
      <c r="BW57" s="346">
        <f>+Africa!F61</f>
        <v>10.965294915120969</v>
      </c>
      <c r="BX57" s="346">
        <f>+Africa!G61</f>
        <v>15.498159464094234</v>
      </c>
      <c r="BY57" s="346">
        <f>+Africa!H61</f>
        <v>20.641994601495949</v>
      </c>
      <c r="BZ57" s="346">
        <f>+Africa!I61</f>
        <v>26.873489513092927</v>
      </c>
      <c r="CA57" s="346">
        <f>+Africa!J61</f>
        <v>34.299880167360236</v>
      </c>
      <c r="CB57" s="346">
        <f>+Africa!K61</f>
        <v>43.02030448003471</v>
      </c>
      <c r="CC57" s="346">
        <f>+Africa!L61</f>
        <v>51.673712317731827</v>
      </c>
      <c r="CD57" s="346">
        <f>+Africa!M61</f>
        <v>59.595142558494388</v>
      </c>
      <c r="CE57" s="346">
        <f>+Africa!N61</f>
        <v>67.711274821771397</v>
      </c>
      <c r="CF57" s="346">
        <f>+Africa!O61</f>
        <v>76.037957387406891</v>
      </c>
      <c r="CG57" s="346">
        <f>+Africa!P61</f>
        <v>84.485117432766017</v>
      </c>
      <c r="CH57" s="346">
        <f>+Africa!Q61</f>
        <v>92.969460191953814</v>
      </c>
      <c r="CI57" s="346">
        <f>+Africa!R61</f>
        <v>101.41609219528019</v>
      </c>
      <c r="CJ57" s="346">
        <f>+Africa!S61</f>
        <v>109.75941712608616</v>
      </c>
      <c r="CK57" s="346">
        <f>+Africa!T61</f>
        <v>117.94354102766587</v>
      </c>
      <c r="CL57" s="346">
        <f>+Africa!U61</f>
        <v>125.92226536082889</v>
      </c>
      <c r="CM57" s="346">
        <f>+Africa!V61</f>
        <v>134.43918074412449</v>
      </c>
      <c r="CN57" s="346">
        <f>+Africa!W61</f>
        <v>143.77943495162754</v>
      </c>
      <c r="CO57" s="346">
        <f>+Africa!X61</f>
        <v>154.38598106278531</v>
      </c>
      <c r="CP57" s="346">
        <f>+Africa!Y61</f>
        <v>165.44584078081377</v>
      </c>
      <c r="CQ57" s="346">
        <f>+Africa!Z61</f>
        <v>176.81959737762648</v>
      </c>
      <c r="CR57" s="346">
        <f>+Africa!AA61</f>
        <v>188.42757446583522</v>
      </c>
      <c r="CS57" s="346">
        <f>+Africa!AB61</f>
        <v>200.22914198669162</v>
      </c>
      <c r="CT57" s="346">
        <f>+Africa!AC61</f>
        <v>212.24905310598399</v>
      </c>
      <c r="CU57" s="346">
        <f>+Africa!AD61</f>
        <v>224.62182812612593</v>
      </c>
      <c r="CV57" s="346">
        <f>+Africa!AE61</f>
        <v>237.35720833523786</v>
      </c>
      <c r="CW57" s="346">
        <f>+Africa!AF61</f>
        <v>250.00002864517094</v>
      </c>
      <c r="CX57" s="346">
        <f>+Africa!AG61</f>
        <v>262.37112483723001</v>
      </c>
      <c r="CY57" s="346">
        <f>+Africa!AH61</f>
        <v>274.81227276182301</v>
      </c>
      <c r="CZ57" s="346">
        <f>+Africa!AI61</f>
        <v>287.36630338817616</v>
      </c>
      <c r="DA57" s="346">
        <f>+Africa!AJ61</f>
        <v>300.05446731077564</v>
      </c>
      <c r="DB57" s="346">
        <f>+Africa!AK61</f>
        <v>312.89039857989064</v>
      </c>
      <c r="DC57" s="346">
        <f>+Africa!AL61</f>
        <v>325.88528583371323</v>
      </c>
      <c r="DD57" s="346">
        <f>+Africa!AM61</f>
        <v>339.05020598256084</v>
      </c>
      <c r="DE57" s="346">
        <f>+Africa!AN61</f>
        <v>352.3970395976184</v>
      </c>
      <c r="DF57" s="346">
        <f>+Africa!AO61</f>
        <v>365.93870187524993</v>
      </c>
      <c r="DG57" s="346">
        <f>+Africa!AP61</f>
        <v>379.68907142300719</v>
      </c>
      <c r="DH57" s="346">
        <f>+Africa!AQ61</f>
        <v>393.66280879921447</v>
      </c>
      <c r="DI57" s="346">
        <f>+Africa!AR61</f>
        <v>407.87515577588164</v>
      </c>
      <c r="DJ57" s="346">
        <f>+Africa!AS61</f>
        <v>422.34175425049847</v>
      </c>
      <c r="DK57" s="346">
        <f>+Africa!AT61</f>
        <v>437.07849796797677</v>
      </c>
      <c r="DL57" s="346">
        <f>+Africa!AU61</f>
        <v>452.10141824267032</v>
      </c>
      <c r="DM57" s="346">
        <f>+Africa!AV61</f>
        <v>467.42659992036232</v>
      </c>
      <c r="DN57" s="346">
        <f>+Africa!AW61</f>
        <v>483.07012229112513</v>
      </c>
      <c r="DO57" s="346">
        <f>+Africa!AX61</f>
        <v>499.048019688306</v>
      </c>
      <c r="DP57" s="346">
        <f>+Africa!AY61</f>
        <v>515.37625714888406</v>
      </c>
      <c r="DQ57" s="346">
        <f>+Africa!AZ61</f>
        <v>532.07071731744588</v>
      </c>
      <c r="DR57" s="346">
        <f>+Africa!BA61</f>
        <v>549.14719555198008</v>
      </c>
      <c r="DS57" s="346">
        <f>+Africa!BB61</f>
        <v>566.62140086035163</v>
      </c>
      <c r="DT57" s="346">
        <f>+Africa!BC61</f>
        <v>584.50896084542649</v>
      </c>
      <c r="DU57" s="346">
        <f>+Africa!BD61</f>
        <v>602.82542927287625</v>
      </c>
      <c r="DV57" s="346">
        <f>+Africa!BE61</f>
        <v>621.5862952157679</v>
      </c>
      <c r="DW57" s="346">
        <f>+Africa!BF61</f>
        <v>640.80699299241235</v>
      </c>
      <c r="DX57" s="346">
        <f>+Africa!BG61</f>
        <v>660.50291231515416</v>
      </c>
      <c r="DY57" s="346">
        <f>+Africa!BH61</f>
        <v>680.6894082216271</v>
      </c>
      <c r="DZ57" s="346">
        <f>+Africa!BI61</f>
        <v>701.38181047761179</v>
      </c>
    </row>
    <row r="58" spans="1:130" s="389" customFormat="1" ht="14">
      <c r="A58" s="389" t="s">
        <v>559</v>
      </c>
      <c r="N58" s="405"/>
      <c r="O58" s="405"/>
      <c r="P58" s="405"/>
      <c r="Q58" s="405"/>
      <c r="R58" s="405"/>
      <c r="S58" s="415">
        <f t="shared" ref="S58:X58" si="61">+S56*(1-S57)</f>
        <v>1.2993660549610002</v>
      </c>
      <c r="T58" s="415">
        <f t="shared" si="61"/>
        <v>1.2993377387889558</v>
      </c>
      <c r="U58" s="415">
        <f t="shared" si="61"/>
        <v>1.2993094232339857</v>
      </c>
      <c r="V58" s="415">
        <f t="shared" si="61"/>
        <v>0</v>
      </c>
      <c r="W58" s="415">
        <f t="shared" si="61"/>
        <v>0</v>
      </c>
      <c r="X58" s="415">
        <f t="shared" si="61"/>
        <v>1.0429427356398682</v>
      </c>
      <c r="Y58" s="415">
        <f t="shared" ref="Y58:BI58" si="62">+Y56*(1-Y57)</f>
        <v>1.1332378554617688</v>
      </c>
      <c r="Z58" s="415">
        <f t="shared" si="62"/>
        <v>1.074874303534245</v>
      </c>
      <c r="AA58" s="415">
        <f t="shared" si="62"/>
        <v>0.91393692915053859</v>
      </c>
      <c r="AB58" s="415">
        <f t="shared" si="62"/>
        <v>0.77764480913825484</v>
      </c>
      <c r="AC58" s="415">
        <f t="shared" si="62"/>
        <v>0.62496185139096516</v>
      </c>
      <c r="AD58" s="415">
        <f t="shared" si="62"/>
        <v>0.46473254398008285</v>
      </c>
      <c r="AE58" s="415">
        <f t="shared" si="62"/>
        <v>0.29401353803686786</v>
      </c>
      <c r="AF58" s="415">
        <f t="shared" si="62"/>
        <v>0.26058551537867769</v>
      </c>
      <c r="AG58" s="415">
        <f t="shared" si="62"/>
        <v>0.23185693298730917</v>
      </c>
      <c r="AH58" s="415">
        <f t="shared" si="62"/>
        <v>0.20839389969216818</v>
      </c>
      <c r="AI58" s="415">
        <f t="shared" si="62"/>
        <v>0.18930741020696079</v>
      </c>
      <c r="AJ58" s="415">
        <f t="shared" si="62"/>
        <v>0.17388424547409326</v>
      </c>
      <c r="AK58" s="415">
        <f t="shared" si="62"/>
        <v>0.16153777123523363</v>
      </c>
      <c r="AL58" s="415">
        <f t="shared" si="62"/>
        <v>0.151687785589847</v>
      </c>
      <c r="AM58" s="415">
        <f t="shared" si="62"/>
        <v>0.14396432697762029</v>
      </c>
      <c r="AN58" s="415">
        <f t="shared" si="62"/>
        <v>0.13791911730425813</v>
      </c>
      <c r="AO58" s="415">
        <f t="shared" si="62"/>
        <v>0.13314054564596359</v>
      </c>
      <c r="AP58" s="415">
        <f t="shared" si="62"/>
        <v>0.12152144785192413</v>
      </c>
      <c r="AQ58" s="415">
        <f t="shared" si="62"/>
        <v>0.11070063032380767</v>
      </c>
      <c r="AR58" s="415">
        <f t="shared" si="62"/>
        <v>0.1007915858200248</v>
      </c>
      <c r="AS58" s="415">
        <f t="shared" si="62"/>
        <v>9.1678097072196971E-2</v>
      </c>
      <c r="AT58" s="415">
        <f t="shared" si="62"/>
        <v>8.3354548001906711E-2</v>
      </c>
      <c r="AU58" s="415">
        <f t="shared" si="62"/>
        <v>7.6079585319912102E-2</v>
      </c>
      <c r="AV58" s="415">
        <f t="shared" si="62"/>
        <v>6.9416872716052541E-2</v>
      </c>
      <c r="AW58" s="415">
        <f t="shared" si="62"/>
        <v>6.3155996519281388E-2</v>
      </c>
      <c r="AX58" s="415">
        <f t="shared" si="62"/>
        <v>5.7444760153502424E-2</v>
      </c>
      <c r="AY58" s="415">
        <f t="shared" si="62"/>
        <v>5.2173748149323934E-2</v>
      </c>
      <c r="AZ58" s="415">
        <f t="shared" si="62"/>
        <v>4.7376431447101609E-2</v>
      </c>
      <c r="BA58" s="415">
        <f t="shared" si="62"/>
        <v>4.2988286469226381E-2</v>
      </c>
      <c r="BB58" s="415">
        <f t="shared" si="62"/>
        <v>3.8999988932652975E-2</v>
      </c>
      <c r="BC58" s="415">
        <f t="shared" si="62"/>
        <v>3.5368532297968422E-2</v>
      </c>
      <c r="BD58" s="415">
        <f t="shared" si="62"/>
        <v>3.2070848089404129E-2</v>
      </c>
      <c r="BE58" s="415">
        <f t="shared" si="62"/>
        <v>2.9075379940108097E-2</v>
      </c>
      <c r="BF58" s="415">
        <f t="shared" si="62"/>
        <v>2.6356798907663192E-2</v>
      </c>
      <c r="BG58" s="415">
        <f t="shared" si="62"/>
        <v>2.3890463651181859E-2</v>
      </c>
      <c r="BH58" s="415">
        <f t="shared" si="62"/>
        <v>2.1652996660359473E-2</v>
      </c>
      <c r="BI58" s="415">
        <f t="shared" si="62"/>
        <v>1.9616007984246127E-2</v>
      </c>
      <c r="BJ58" s="415"/>
      <c r="BK58" s="415"/>
      <c r="BO58" s="4"/>
      <c r="BP58" s="346"/>
      <c r="BR58" s="4" t="s">
        <v>189</v>
      </c>
      <c r="BS58" s="346">
        <f>+LatAm!B61</f>
        <v>4.5584762524914098</v>
      </c>
      <c r="BT58" s="346">
        <f>+LatAm!C61</f>
        <v>7.1172976197449911</v>
      </c>
      <c r="BU58" s="346">
        <f>+LatAm!D61</f>
        <v>10.355426320063458</v>
      </c>
      <c r="BV58" s="346">
        <f>+LatAm!E61</f>
        <v>14.112652230308017</v>
      </c>
      <c r="BW58" s="346">
        <f>+LatAm!F61</f>
        <v>18.229911539314305</v>
      </c>
      <c r="BX58" s="346">
        <f>+LatAm!G61</f>
        <v>22.467867194527969</v>
      </c>
      <c r="BY58" s="346">
        <f>+LatAm!H61</f>
        <v>26.955504485077338</v>
      </c>
      <c r="BZ58" s="346">
        <f>+LatAm!I61</f>
        <v>31.810044738228022</v>
      </c>
      <c r="CA58" s="346">
        <f>+LatAm!J61</f>
        <v>37.01407349046854</v>
      </c>
      <c r="CB58" s="346">
        <f>+LatAm!K61</f>
        <v>42.548772054554725</v>
      </c>
      <c r="CC58" s="346">
        <f>+LatAm!L61</f>
        <v>48.441949248844061</v>
      </c>
      <c r="CD58" s="346">
        <f>+LatAm!M61</f>
        <v>54.610971885146377</v>
      </c>
      <c r="CE58" s="346">
        <f>+LatAm!N61</f>
        <v>61.444026413245638</v>
      </c>
      <c r="CF58" s="346">
        <f>+LatAm!O61</f>
        <v>68.264154902551724</v>
      </c>
      <c r="CG58" s="346">
        <f>+LatAm!P61</f>
        <v>75.112324950138671</v>
      </c>
      <c r="CH58" s="346">
        <f>+LatAm!Q61</f>
        <v>82.00111959489324</v>
      </c>
      <c r="CI58" s="346">
        <f>+LatAm!R61</f>
        <v>88.928325323199971</v>
      </c>
      <c r="CJ58" s="346">
        <f>+LatAm!S61</f>
        <v>95.884839487256315</v>
      </c>
      <c r="CK58" s="346">
        <f>+LatAm!T61</f>
        <v>102.85920959108142</v>
      </c>
      <c r="CL58" s="346">
        <f>+LatAm!U61</f>
        <v>109.84016598474706</v>
      </c>
      <c r="CM58" s="346">
        <f>+LatAm!V61</f>
        <v>117.36357099636172</v>
      </c>
      <c r="CN58" s="346">
        <f>+LatAm!W61</f>
        <v>125.64552825373319</v>
      </c>
      <c r="CO58" s="346">
        <f>+LatAm!X61</f>
        <v>134.26168731198058</v>
      </c>
      <c r="CP58" s="346">
        <f>+LatAm!Y61</f>
        <v>143.15123969673755</v>
      </c>
      <c r="CQ58" s="346">
        <f>+LatAm!Z61</f>
        <v>152.28178998032311</v>
      </c>
      <c r="CR58" s="346">
        <f>+LatAm!AA61</f>
        <v>161.63836875695188</v>
      </c>
      <c r="CS58" s="346">
        <f>+LatAm!AB61</f>
        <v>171.21900347441968</v>
      </c>
      <c r="CT58" s="346">
        <f>+LatAm!AC61</f>
        <v>181.03116263246028</v>
      </c>
      <c r="CU58" s="346">
        <f>+LatAm!AD61</f>
        <v>191.18131494294497</v>
      </c>
      <c r="CV58" s="346">
        <f>+LatAm!AE61</f>
        <v>201.66914805517996</v>
      </c>
      <c r="CW58" s="346">
        <f>+LatAm!AF61</f>
        <v>212.04827660693471</v>
      </c>
      <c r="CX58" s="346">
        <f>+LatAm!AG61</f>
        <v>222.15650975801302</v>
      </c>
      <c r="CY58" s="346">
        <f>+LatAm!AH61</f>
        <v>232.34842248571169</v>
      </c>
      <c r="CZ58" s="346">
        <f>+LatAm!AI61</f>
        <v>242.67725012626548</v>
      </c>
      <c r="DA58" s="346">
        <f>+LatAm!AJ61</f>
        <v>253.17558117486709</v>
      </c>
      <c r="DB58" s="346">
        <f>+LatAm!AK61</f>
        <v>263.86572565320574</v>
      </c>
      <c r="DC58" s="346">
        <f>+LatAm!AL61</f>
        <v>274.76511316567502</v>
      </c>
      <c r="DD58" s="346">
        <f>+LatAm!AM61</f>
        <v>285.88908098219429</v>
      </c>
      <c r="DE58" s="346">
        <f>+LatAm!AN61</f>
        <v>297.25226259017438</v>
      </c>
      <c r="DF58" s="346">
        <f>+LatAm!AO61</f>
        <v>308.86924136157774</v>
      </c>
      <c r="DG58" s="346">
        <f>+LatAm!AP61</f>
        <v>320.754829752879</v>
      </c>
      <c r="DH58" s="346">
        <f>+LatAm!AQ61</f>
        <v>332.92416624386294</v>
      </c>
      <c r="DI58" s="346">
        <f>+LatAm!AR61</f>
        <v>345.39273022130959</v>
      </c>
      <c r="DJ58" s="346">
        <f>+LatAm!AS61</f>
        <v>358.17632538184989</v>
      </c>
      <c r="DK58" s="346">
        <f>+LatAm!AT61</f>
        <v>371.29105592278978</v>
      </c>
      <c r="DL58" s="346">
        <f>+LatAm!AU61</f>
        <v>384.75330617802507</v>
      </c>
      <c r="DM58" s="346">
        <f>+LatAm!AV61</f>
        <v>398.57972755391819</v>
      </c>
      <c r="DN58" s="346">
        <f>+LatAm!AW61</f>
        <v>412.78723340367549</v>
      </c>
      <c r="DO58" s="346">
        <f>+LatAm!AX61</f>
        <v>427.39300110368879</v>
      </c>
      <c r="DP58" s="346">
        <f>+LatAm!AY61</f>
        <v>442.41448013114763</v>
      </c>
      <c r="DQ58" s="346">
        <f>+LatAm!AZ61</f>
        <v>457.86940490236623</v>
      </c>
      <c r="DR58" s="346">
        <f>+LatAm!BA61</f>
        <v>473.7758112678859</v>
      </c>
      <c r="DS58" s="346">
        <f>+LatAm!BB61</f>
        <v>490.1520557522453</v>
      </c>
      <c r="DT58" s="346">
        <f>+LatAm!BC61</f>
        <v>507.01683681776933</v>
      </c>
      <c r="DU58" s="346">
        <f>+LatAm!BD61</f>
        <v>524.38921760044025</v>
      </c>
      <c r="DV58" s="346">
        <f>+LatAm!BE61</f>
        <v>542.28864970550853</v>
      </c>
      <c r="DW58" s="346">
        <f>+LatAm!BF61</f>
        <v>560.73499776183542</v>
      </c>
      <c r="DX58" s="346">
        <f>+LatAm!BG61</f>
        <v>579.74856452068468</v>
      </c>
      <c r="DY58" s="346">
        <f>+LatAm!BH61</f>
        <v>599.35011635113801</v>
      </c>
      <c r="DZ58" s="346">
        <f>+LatAm!BI61</f>
        <v>619.56090903463735</v>
      </c>
    </row>
    <row r="59" spans="1:130" s="389" customFormat="1" ht="14">
      <c r="A59" s="389" t="s">
        <v>560</v>
      </c>
      <c r="N59" s="405"/>
      <c r="O59" s="405"/>
      <c r="P59" s="405"/>
      <c r="Q59" s="405"/>
      <c r="R59" s="405"/>
      <c r="S59" s="416">
        <f t="shared" ref="S59:X59" si="63">+S58*3.666</f>
        <v>4.7634759574870271</v>
      </c>
      <c r="T59" s="416">
        <f t="shared" si="63"/>
        <v>4.7633721504003113</v>
      </c>
      <c r="U59" s="416">
        <f t="shared" si="63"/>
        <v>4.7632683455757912</v>
      </c>
      <c r="V59" s="416">
        <f t="shared" si="63"/>
        <v>0</v>
      </c>
      <c r="W59" s="416">
        <f t="shared" si="63"/>
        <v>0</v>
      </c>
      <c r="X59" s="416">
        <f t="shared" si="63"/>
        <v>3.8234280688557565</v>
      </c>
      <c r="Y59" s="416">
        <f t="shared" ref="Y59:BI59" si="64">+Y58*3.666</f>
        <v>4.1544499781228446</v>
      </c>
      <c r="Z59" s="416">
        <f t="shared" si="64"/>
        <v>3.9404891967565421</v>
      </c>
      <c r="AA59" s="416">
        <f t="shared" si="64"/>
        <v>3.3504927822658743</v>
      </c>
      <c r="AB59" s="416">
        <f t="shared" si="64"/>
        <v>2.8508458703008421</v>
      </c>
      <c r="AC59" s="416">
        <f t="shared" si="64"/>
        <v>2.2911101471992783</v>
      </c>
      <c r="AD59" s="416">
        <f t="shared" si="64"/>
        <v>1.7037095062309837</v>
      </c>
      <c r="AE59" s="416">
        <f t="shared" si="64"/>
        <v>1.0778536304431576</v>
      </c>
      <c r="AF59" s="416">
        <f t="shared" si="64"/>
        <v>0.95530649937823242</v>
      </c>
      <c r="AG59" s="416">
        <f t="shared" si="64"/>
        <v>0.8499875163314754</v>
      </c>
      <c r="AH59" s="416">
        <f t="shared" si="64"/>
        <v>0.76397203627148857</v>
      </c>
      <c r="AI59" s="416">
        <f t="shared" si="64"/>
        <v>0.69400096581871829</v>
      </c>
      <c r="AJ59" s="416">
        <f t="shared" si="64"/>
        <v>0.6374596439080259</v>
      </c>
      <c r="AK59" s="416">
        <f t="shared" si="64"/>
        <v>0.59219746934836648</v>
      </c>
      <c r="AL59" s="416">
        <f t="shared" si="64"/>
        <v>0.55608742197237904</v>
      </c>
      <c r="AM59" s="416">
        <f t="shared" si="64"/>
        <v>0.52777322269995597</v>
      </c>
      <c r="AN59" s="416">
        <f t="shared" si="64"/>
        <v>0.5056114840374103</v>
      </c>
      <c r="AO59" s="416">
        <f t="shared" si="64"/>
        <v>0.48809324033810247</v>
      </c>
      <c r="AP59" s="416">
        <f t="shared" si="64"/>
        <v>0.44549762782515384</v>
      </c>
      <c r="AQ59" s="416">
        <f t="shared" si="64"/>
        <v>0.40582851076707893</v>
      </c>
      <c r="AR59" s="416">
        <f t="shared" si="64"/>
        <v>0.36950195361621091</v>
      </c>
      <c r="AS59" s="416">
        <f t="shared" si="64"/>
        <v>0.33609190386667409</v>
      </c>
      <c r="AT59" s="416">
        <f t="shared" si="64"/>
        <v>0.30557777297499</v>
      </c>
      <c r="AU59" s="416">
        <f t="shared" si="64"/>
        <v>0.27890775978279775</v>
      </c>
      <c r="AV59" s="416">
        <f t="shared" si="64"/>
        <v>0.25448225537704861</v>
      </c>
      <c r="AW59" s="416">
        <f t="shared" si="64"/>
        <v>0.23152988323968557</v>
      </c>
      <c r="AX59" s="416">
        <f t="shared" si="64"/>
        <v>0.21059249072273989</v>
      </c>
      <c r="AY59" s="416">
        <f t="shared" si="64"/>
        <v>0.19126896071542154</v>
      </c>
      <c r="AZ59" s="416">
        <f t="shared" si="64"/>
        <v>0.1736819976850745</v>
      </c>
      <c r="BA59" s="416">
        <f t="shared" si="64"/>
        <v>0.15759505819618391</v>
      </c>
      <c r="BB59" s="416">
        <f t="shared" si="64"/>
        <v>0.14297395942710581</v>
      </c>
      <c r="BC59" s="416">
        <f t="shared" si="64"/>
        <v>0.12966103940435222</v>
      </c>
      <c r="BD59" s="416">
        <f t="shared" si="64"/>
        <v>0.11757172909575553</v>
      </c>
      <c r="BE59" s="416">
        <f t="shared" si="64"/>
        <v>0.10659034286043628</v>
      </c>
      <c r="BF59" s="416">
        <f t="shared" si="64"/>
        <v>9.6624024795493257E-2</v>
      </c>
      <c r="BG59" s="416">
        <f t="shared" si="64"/>
        <v>8.7582439745232693E-2</v>
      </c>
      <c r="BH59" s="416">
        <f t="shared" si="64"/>
        <v>7.9379885756877822E-2</v>
      </c>
      <c r="BI59" s="416">
        <f t="shared" si="64"/>
        <v>7.1912285270246304E-2</v>
      </c>
      <c r="BJ59" s="416"/>
      <c r="BK59" s="416"/>
      <c r="BO59" s="4"/>
      <c r="BP59" s="346"/>
      <c r="BR59" s="4" t="s">
        <v>190</v>
      </c>
      <c r="BS59" s="346">
        <f>+OHI!B61</f>
        <v>3.8420497503564506</v>
      </c>
      <c r="BT59" s="346">
        <f>+OHI!C61</f>
        <v>5.0941499858062764</v>
      </c>
      <c r="BU59" s="346">
        <f>+OHI!D61</f>
        <v>6.5770787277391101</v>
      </c>
      <c r="BV59" s="346">
        <f>+OHI!E61</f>
        <v>8.0613059195827894</v>
      </c>
      <c r="BW59" s="346">
        <f>+OHI!F61</f>
        <v>9.4773451089292866</v>
      </c>
      <c r="BX59" s="346">
        <f>+OHI!G61</f>
        <v>10.760850305857522</v>
      </c>
      <c r="BY59" s="346">
        <f>+OHI!H61</f>
        <v>11.940774974870756</v>
      </c>
      <c r="BZ59" s="346">
        <f>+OHI!I61</f>
        <v>13.112102960412738</v>
      </c>
      <c r="CA59" s="346">
        <f>+OHI!J61</f>
        <v>14.273889447139753</v>
      </c>
      <c r="CB59" s="346">
        <f>+OHI!K61</f>
        <v>15.422617867879122</v>
      </c>
      <c r="CC59" s="346">
        <f>+OHI!L61</f>
        <v>16.815855974293967</v>
      </c>
      <c r="CD59" s="346">
        <f>+OHI!M61</f>
        <v>18.491319326706648</v>
      </c>
      <c r="CE59" s="346">
        <f>+OHI!N61</f>
        <v>20.366225221926417</v>
      </c>
      <c r="CF59" s="346">
        <f>+OHI!O61</f>
        <v>22.202983391687521</v>
      </c>
      <c r="CG59" s="346">
        <f>+OHI!P61</f>
        <v>24.032409401741656</v>
      </c>
      <c r="CH59" s="346">
        <f>+OHI!Q61</f>
        <v>25.871573094015048</v>
      </c>
      <c r="CI59" s="346">
        <f>+OHI!R61</f>
        <v>27.729687108678196</v>
      </c>
      <c r="CJ59" s="346">
        <f>+OHI!S61</f>
        <v>29.611692694338107</v>
      </c>
      <c r="CK59" s="346">
        <f>+OHI!T61</f>
        <v>31.52028839180285</v>
      </c>
      <c r="CL59" s="346">
        <f>+OHI!U61</f>
        <v>33.457073773103545</v>
      </c>
      <c r="CM59" s="346">
        <f>+OHI!V61</f>
        <v>35.433234166182849</v>
      </c>
      <c r="CN59" s="346">
        <f>+OHI!W61</f>
        <v>37.453616517731184</v>
      </c>
      <c r="CO59" s="346">
        <f>+OHI!X61</f>
        <v>39.511328382436623</v>
      </c>
      <c r="CP59" s="346">
        <f>+OHI!Y61</f>
        <v>41.60640294001719</v>
      </c>
      <c r="CQ59" s="346">
        <f>+OHI!Z61</f>
        <v>43.739663402980817</v>
      </c>
      <c r="CR59" s="346">
        <f>+OHI!AA61</f>
        <v>45.912567724335467</v>
      </c>
      <c r="CS59" s="346">
        <f>+OHI!AB61</f>
        <v>48.127798698638124</v>
      </c>
      <c r="CT59" s="346">
        <f>+OHI!AC61</f>
        <v>50.391077301545252</v>
      </c>
      <c r="CU59" s="346">
        <f>+OHI!AD61</f>
        <v>52.735721955640351</v>
      </c>
      <c r="CV59" s="346">
        <f>+OHI!AE61</f>
        <v>55.163092815809897</v>
      </c>
      <c r="CW59" s="346">
        <f>+OHI!AF61</f>
        <v>57.550927529145184</v>
      </c>
      <c r="CX59" s="346">
        <f>+OHI!AG61</f>
        <v>59.857410365538954</v>
      </c>
      <c r="CY59" s="346">
        <f>+OHI!AH61</f>
        <v>62.18150932325198</v>
      </c>
      <c r="CZ59" s="346">
        <f>+OHI!AI61</f>
        <v>64.538027333360205</v>
      </c>
      <c r="DA59" s="346">
        <f>+OHI!AJ61</f>
        <v>66.934958886425093</v>
      </c>
      <c r="DB59" s="346">
        <f>+OHI!AK61</f>
        <v>69.377326803266811</v>
      </c>
      <c r="DC59" s="346">
        <f>+OHI!AL61</f>
        <v>71.868747748844655</v>
      </c>
      <c r="DD59" s="346">
        <f>+OHI!AM61</f>
        <v>74.41222118421561</v>
      </c>
      <c r="DE59" s="346">
        <f>+OHI!AN61</f>
        <v>77.010514785975246</v>
      </c>
      <c r="DF59" s="346">
        <f>+OHI!AO61</f>
        <v>79.666342137741182</v>
      </c>
      <c r="DG59" s="346">
        <f>+OHI!AP61</f>
        <v>82.382436771650504</v>
      </c>
      <c r="DH59" s="346">
        <f>+OHI!AQ61</f>
        <v>85.161576882627713</v>
      </c>
      <c r="DI59" s="346">
        <f>+OHI!AR61</f>
        <v>88.006588356293946</v>
      </c>
      <c r="DJ59" s="346">
        <f>+OHI!AS61</f>
        <v>90.920339672177889</v>
      </c>
      <c r="DK59" s="346">
        <f>+OHI!AT61</f>
        <v>93.90573496833936</v>
      </c>
      <c r="DL59" s="346">
        <f>+OHI!AU61</f>
        <v>96.965707899107926</v>
      </c>
      <c r="DM59" s="346">
        <f>+OHI!AV61</f>
        <v>100.10321715682636</v>
      </c>
      <c r="DN59" s="346">
        <f>+OHI!AW61</f>
        <v>103.32124373542727</v>
      </c>
      <c r="DO59" s="346">
        <f>+OHI!AX61</f>
        <v>106.62278969971236</v>
      </c>
      <c r="DP59" s="346">
        <f>+OHI!AY61</f>
        <v>110.01087813633272</v>
      </c>
      <c r="DQ59" s="346">
        <f>+OHI!AZ61</f>
        <v>113.48855397295455</v>
      </c>
      <c r="DR59" s="346">
        <f>+OHI!BA61</f>
        <v>117.05888539873547</v>
      </c>
      <c r="DS59" s="346">
        <f>+OHI!BB61</f>
        <v>120.72496567339239</v>
      </c>
      <c r="DT59" s="346">
        <f>+OHI!BC61</f>
        <v>124.4899151618737</v>
      </c>
      <c r="DU59" s="346">
        <f>+OHI!BD61</f>
        <v>128.35688347301078</v>
      </c>
      <c r="DV59" s="346">
        <f>+OHI!BE61</f>
        <v>132.3290516131288</v>
      </c>
      <c r="DW59" s="346">
        <f>+OHI!BF61</f>
        <v>136.40963409046654</v>
      </c>
      <c r="DX59" s="346">
        <f>+OHI!BG61</f>
        <v>140.60188092480581</v>
      </c>
      <c r="DY59" s="346">
        <f>+OHI!BH61</f>
        <v>144.9090795303141</v>
      </c>
      <c r="DZ59" s="346">
        <f>+OHI!BI61</f>
        <v>149.33455644944615</v>
      </c>
    </row>
    <row r="60" spans="1:130" s="389" customFormat="1" ht="14">
      <c r="A60" s="389" t="s">
        <v>561</v>
      </c>
      <c r="N60" s="405"/>
      <c r="O60" s="405"/>
      <c r="P60" s="405"/>
      <c r="Q60" s="405"/>
      <c r="R60" s="405"/>
      <c r="S60" s="416"/>
      <c r="T60" s="416"/>
      <c r="U60" s="416"/>
      <c r="V60" s="416"/>
      <c r="W60" s="416"/>
      <c r="X60" s="416"/>
      <c r="Y60" s="416"/>
      <c r="Z60" s="416"/>
      <c r="AA60" s="416"/>
      <c r="AB60" s="416"/>
      <c r="AC60" s="416"/>
      <c r="AD60" s="416"/>
      <c r="AE60" s="416"/>
      <c r="AF60" s="416"/>
      <c r="AG60" s="416"/>
      <c r="AH60" s="416"/>
      <c r="AI60" s="416"/>
      <c r="AJ60" s="416"/>
      <c r="AK60" s="416"/>
      <c r="AL60" s="416"/>
      <c r="AM60" s="416"/>
      <c r="AN60" s="416"/>
      <c r="AO60" s="416"/>
      <c r="AP60" s="416"/>
      <c r="AQ60" s="416"/>
      <c r="AR60" s="416"/>
      <c r="AS60" s="416"/>
      <c r="AT60" s="416"/>
      <c r="AU60" s="416"/>
      <c r="AV60" s="416"/>
      <c r="AW60" s="416"/>
      <c r="AX60" s="416"/>
      <c r="AY60" s="416"/>
      <c r="AZ60" s="416"/>
      <c r="BA60" s="416"/>
      <c r="BB60" s="416"/>
      <c r="BC60" s="416"/>
      <c r="BD60" s="416"/>
      <c r="BE60" s="416"/>
      <c r="BF60" s="416"/>
      <c r="BG60" s="416"/>
      <c r="BH60" s="416"/>
      <c r="BI60" s="416"/>
      <c r="BJ60" s="416"/>
      <c r="BK60" s="416"/>
      <c r="BO60" s="4"/>
      <c r="BP60" s="4"/>
      <c r="BR60" s="4" t="s">
        <v>256</v>
      </c>
      <c r="BS60" s="346">
        <f>+OthAsia!B61</f>
        <v>2.6191887369437805</v>
      </c>
      <c r="BT60" s="346">
        <f>+OthAsia!C61</f>
        <v>4.1792623821120962</v>
      </c>
      <c r="BU60" s="346">
        <f>+OthAsia!D61</f>
        <v>6.927500497169901</v>
      </c>
      <c r="BV60" s="346">
        <f>+OthAsia!E61</f>
        <v>10.642308147517047</v>
      </c>
      <c r="BW60" s="346">
        <f>+OthAsia!F61</f>
        <v>15.379886606529832</v>
      </c>
      <c r="BX60" s="346">
        <f>+OthAsia!G61</f>
        <v>20.830978429715035</v>
      </c>
      <c r="BY60" s="346">
        <f>+OthAsia!H61</f>
        <v>27.006107068648468</v>
      </c>
      <c r="BZ60" s="346">
        <f>+OthAsia!I61</f>
        <v>34.225516259010341</v>
      </c>
      <c r="CA60" s="346">
        <f>+OthAsia!J61</f>
        <v>42.529419188114481</v>
      </c>
      <c r="CB60" s="346">
        <f>+OthAsia!K61</f>
        <v>51.943426190270202</v>
      </c>
      <c r="CC60" s="346">
        <f>+OthAsia!L61</f>
        <v>61.949172205836426</v>
      </c>
      <c r="CD60" s="346">
        <f>+OthAsia!M61</f>
        <v>72.424552618801755</v>
      </c>
      <c r="CE60" s="346">
        <f>+OthAsia!N61</f>
        <v>82.999564298721651</v>
      </c>
      <c r="CF60" s="346">
        <f>+OthAsia!O61</f>
        <v>94.175825035668751</v>
      </c>
      <c r="CG60" s="346">
        <f>+OthAsia!P61</f>
        <v>105.81900378164558</v>
      </c>
      <c r="CH60" s="346">
        <f>+OthAsia!Q61</f>
        <v>117.81035577341133</v>
      </c>
      <c r="CI60" s="346">
        <f>+OthAsia!R61</f>
        <v>130.04380029525026</v>
      </c>
      <c r="CJ60" s="346">
        <f>+OthAsia!S61</f>
        <v>142.42415244929745</v>
      </c>
      <c r="CK60" s="346">
        <f>+OthAsia!T61</f>
        <v>154.86612197382667</v>
      </c>
      <c r="CL60" s="346">
        <f>+OthAsia!U61</f>
        <v>167.29366272941158</v>
      </c>
      <c r="CM60" s="346">
        <f>+OthAsia!V61</f>
        <v>180.60260788286604</v>
      </c>
      <c r="CN60" s="346">
        <f>+OthAsia!W61</f>
        <v>195.15727494441978</v>
      </c>
      <c r="CO60" s="346">
        <f>+OthAsia!X61</f>
        <v>210.17572718217454</v>
      </c>
      <c r="CP60" s="346">
        <f>+OthAsia!Y61</f>
        <v>225.50317011417442</v>
      </c>
      <c r="CQ60" s="346">
        <f>+OthAsia!Z61</f>
        <v>241.03387703747606</v>
      </c>
      <c r="CR60" s="346">
        <f>+OthAsia!AA61</f>
        <v>256.69077202586857</v>
      </c>
      <c r="CS60" s="346">
        <f>+OthAsia!AB61</f>
        <v>272.41910586793733</v>
      </c>
      <c r="CT60" s="346">
        <f>+OthAsia!AC61</f>
        <v>288.18234427363842</v>
      </c>
      <c r="CU60" s="346">
        <f>+OthAsia!AD61</f>
        <v>304.18540534295312</v>
      </c>
      <c r="CV60" s="346">
        <f>+OthAsia!AE61</f>
        <v>320.39277051739714</v>
      </c>
      <c r="CW60" s="346">
        <f>+OthAsia!AF61</f>
        <v>336.18523677037007</v>
      </c>
      <c r="CX60" s="346">
        <f>+OthAsia!AG61</f>
        <v>351.32202437745053</v>
      </c>
      <c r="CY60" s="346">
        <f>+OthAsia!AH61</f>
        <v>366.24460199600742</v>
      </c>
      <c r="CZ60" s="346">
        <f>+OthAsia!AI61</f>
        <v>381.00148710769884</v>
      </c>
      <c r="DA60" s="346">
        <f>+OthAsia!AJ61</f>
        <v>395.60879223074733</v>
      </c>
      <c r="DB60" s="346">
        <f>+OthAsia!AK61</f>
        <v>410.06932420505461</v>
      </c>
      <c r="DC60" s="346">
        <f>+OthAsia!AL61</f>
        <v>424.37917994049707</v>
      </c>
      <c r="DD60" s="346">
        <f>+OthAsia!AM61</f>
        <v>438.53077331211847</v>
      </c>
      <c r="DE60" s="346">
        <f>+OthAsia!AN61</f>
        <v>452.51407086549057</v>
      </c>
      <c r="DF60" s="346">
        <f>+OthAsia!AO61</f>
        <v>466.31693962108187</v>
      </c>
      <c r="DG60" s="346">
        <f>+OthAsia!AP61</f>
        <v>479.92508702512492</v>
      </c>
      <c r="DH60" s="346">
        <f>+OthAsia!AQ61</f>
        <v>493.32184455894424</v>
      </c>
      <c r="DI60" s="346">
        <f>+OthAsia!AR61</f>
        <v>506.48792770541615</v>
      </c>
      <c r="DJ60" s="346">
        <f>+OthAsia!AS61</f>
        <v>519.40124884076647</v>
      </c>
      <c r="DK60" s="346">
        <f>+OthAsia!AT61</f>
        <v>532.03684017368676</v>
      </c>
      <c r="DL60" s="346">
        <f>+OthAsia!AU61</f>
        <v>544.36694750207914</v>
      </c>
      <c r="DM60" s="346">
        <f>+OthAsia!AV61</f>
        <v>556.36137606774128</v>
      </c>
      <c r="DN60" s="346">
        <f>+OthAsia!AW61</f>
        <v>567.98820532020875</v>
      </c>
      <c r="DO60" s="346">
        <f>+OthAsia!AX61</f>
        <v>579.21504071307004</v>
      </c>
      <c r="DP60" s="346">
        <f>+OthAsia!AY61</f>
        <v>590.01103988345199</v>
      </c>
      <c r="DQ60" s="346">
        <f>+OthAsia!AZ61</f>
        <v>600.35004011623687</v>
      </c>
      <c r="DR60" s="346">
        <f>+OthAsia!BA61</f>
        <v>610.21522524946477</v>
      </c>
      <c r="DS60" s="346">
        <f>+OthAsia!BB61</f>
        <v>619.60590178079519</v>
      </c>
      <c r="DT60" s="346">
        <f>+OthAsia!BC61</f>
        <v>628.54709972995045</v>
      </c>
      <c r="DU60" s="346">
        <f>+OthAsia!BD61</f>
        <v>637.10286099760526</v>
      </c>
      <c r="DV60" s="346">
        <f>+OthAsia!BE61</f>
        <v>645.39420692584281</v>
      </c>
      <c r="DW60" s="346">
        <f>+OthAsia!BF61</f>
        <v>653.62286489048927</v>
      </c>
      <c r="DX60" s="346">
        <f>+OthAsia!BG61</f>
        <v>662.10186453175004</v>
      </c>
      <c r="DY60" s="346">
        <f>+OthAsia!BH61</f>
        <v>671.29408554378028</v>
      </c>
      <c r="DZ60" s="346">
        <f>+OthAsia!BI61</f>
        <v>681.8597411067517</v>
      </c>
    </row>
    <row r="61" spans="1:130" s="389" customFormat="1" ht="14">
      <c r="A61" s="389" t="s">
        <v>562</v>
      </c>
      <c r="N61" s="405"/>
      <c r="O61" s="405"/>
      <c r="P61" s="405"/>
      <c r="Q61" s="405"/>
      <c r="R61" s="405"/>
      <c r="S61" s="417">
        <f>+S58+(1-$Y$55)*S4</f>
        <v>1.6242075687012503</v>
      </c>
      <c r="T61" s="417">
        <f>+T58+(1-$Y$55)*T4</f>
        <v>1.6241721734861945</v>
      </c>
      <c r="U61" s="417">
        <f>+U58+(1-$Y$55)*U4</f>
        <v>1.6241367790424821</v>
      </c>
      <c r="V61" s="417">
        <f>+V58+(1-W55)*V4</f>
        <v>1.6241013853700956</v>
      </c>
      <c r="W61" s="417">
        <f>+W58+(1-X55)*W4</f>
        <v>0.48721979774070567</v>
      </c>
      <c r="X61" s="417">
        <f>+X58+(1-Y55)*Y4</f>
        <v>1.3842794390922082</v>
      </c>
      <c r="Y61" s="417">
        <f>+Y58+(1-Z55)*Z4</f>
        <v>1.4022927499634572</v>
      </c>
      <c r="Z61" s="417">
        <f>+Z58+(1-AA55)*AA4</f>
        <v>1.3529484199086481</v>
      </c>
      <c r="AA61" s="417">
        <f>+AA58+(1-AA55)*AA4</f>
        <v>1.1920110455249417</v>
      </c>
      <c r="AB61" s="417">
        <f>+AB58+(1-AB55)*AB4</f>
        <v>1.0650404885241205</v>
      </c>
      <c r="AC61" s="417">
        <f>+AC58+(1-AC55)*AC4</f>
        <v>0.91906154616318414</v>
      </c>
      <c r="AD61" s="417">
        <f>+AD58+(1-AD55)*AD4</f>
        <v>0.76569263722136705</v>
      </c>
      <c r="AE61" s="417">
        <f>+AE58+(1-AE55)*AE4</f>
        <v>0.59921790278102138</v>
      </c>
      <c r="AF61" s="417">
        <f t="shared" ref="AF61:BI61" si="65">+AF58+(1-AF55)*AF4</f>
        <v>0.5391431571248293</v>
      </c>
      <c r="AG61" s="417">
        <f t="shared" si="65"/>
        <v>0.48474908100594283</v>
      </c>
      <c r="AH61" s="417">
        <f t="shared" si="65"/>
        <v>0.43798529818541043</v>
      </c>
      <c r="AI61" s="417">
        <f t="shared" si="65"/>
        <v>0.39771846645544962</v>
      </c>
      <c r="AJ61" s="417">
        <f t="shared" si="65"/>
        <v>0.36306889547259608</v>
      </c>
      <c r="AK61" s="417">
        <f t="shared" si="65"/>
        <v>0.33331622824918494</v>
      </c>
      <c r="AL61" s="417">
        <f t="shared" si="65"/>
        <v>0.30766153025849441</v>
      </c>
      <c r="AM61" s="417">
        <f t="shared" si="65"/>
        <v>0.28565937198649116</v>
      </c>
      <c r="AN61" s="417">
        <f t="shared" si="65"/>
        <v>0.26664261383066884</v>
      </c>
      <c r="AO61" s="417">
        <f t="shared" si="65"/>
        <v>0.24998557093910673</v>
      </c>
      <c r="AP61" s="417">
        <f t="shared" si="65"/>
        <v>0.22758413496168631</v>
      </c>
      <c r="AQ61" s="417">
        <f t="shared" si="65"/>
        <v>0.20684409992437336</v>
      </c>
      <c r="AR61" s="417">
        <f t="shared" si="65"/>
        <v>0.18794350511157454</v>
      </c>
      <c r="AS61" s="417">
        <f t="shared" si="65"/>
        <v>0.17063682724177134</v>
      </c>
      <c r="AT61" s="417">
        <f t="shared" si="65"/>
        <v>0.15489033425505194</v>
      </c>
      <c r="AU61" s="417">
        <f t="shared" si="65"/>
        <v>0.1411645071415332</v>
      </c>
      <c r="AV61" s="417">
        <f t="shared" si="65"/>
        <v>0.1286326480698923</v>
      </c>
      <c r="AW61" s="417">
        <f t="shared" si="65"/>
        <v>0.1168930808448882</v>
      </c>
      <c r="AX61" s="417">
        <f t="shared" si="65"/>
        <v>0.10621004633885237</v>
      </c>
      <c r="AY61" s="417">
        <f t="shared" si="65"/>
        <v>9.6373020592678646E-2</v>
      </c>
      <c r="AZ61" s="417">
        <f t="shared" si="65"/>
        <v>8.7437217250688135E-2</v>
      </c>
      <c r="BA61" s="417">
        <f t="shared" si="65"/>
        <v>7.9277968402228838E-2</v>
      </c>
      <c r="BB61" s="417">
        <f t="shared" si="65"/>
        <v>7.1873558144582572E-2</v>
      </c>
      <c r="BC61" s="417">
        <f t="shared" si="65"/>
        <v>6.5140988146528966E-2</v>
      </c>
      <c r="BD61" s="417">
        <f t="shared" si="65"/>
        <v>5.9034732708687185E-2</v>
      </c>
      <c r="BE61" s="417">
        <f t="shared" si="65"/>
        <v>5.3494213319466112E-2</v>
      </c>
      <c r="BF61" s="417">
        <f t="shared" si="65"/>
        <v>4.8470801842627018E-2</v>
      </c>
      <c r="BG61" s="417">
        <f t="shared" si="65"/>
        <v>4.3917528370986912E-2</v>
      </c>
      <c r="BH61" s="417">
        <f t="shared" si="65"/>
        <v>3.9790071276421847E-2</v>
      </c>
      <c r="BI61" s="417">
        <f t="shared" si="65"/>
        <v>3.603516853608614E-2</v>
      </c>
      <c r="BJ61" s="417">
        <f>+BJ58+(1-$Y$55)*BJ4</f>
        <v>0.51946417706238057</v>
      </c>
      <c r="BK61" s="417">
        <f>+BK58+(1-$Y$55)*BK4</f>
        <v>0.5222723462187242</v>
      </c>
      <c r="BO61" s="4"/>
      <c r="BP61" s="346"/>
      <c r="BR61" s="389" t="s">
        <v>353</v>
      </c>
      <c r="BS61" s="421">
        <f>SUM(BS49:BS60)</f>
        <v>55.378945693874158</v>
      </c>
      <c r="BT61" s="421">
        <f t="shared" ref="BT61:DZ61" si="66">SUM(BT49:BT60)</f>
        <v>81.275403292327482</v>
      </c>
      <c r="BU61" s="421">
        <f t="shared" si="66"/>
        <v>112.30948370492189</v>
      </c>
      <c r="BV61" s="421">
        <f t="shared" si="66"/>
        <v>147.49222737045062</v>
      </c>
      <c r="BW61" s="421">
        <f t="shared" si="66"/>
        <v>186.68557547797457</v>
      </c>
      <c r="BX61" s="421">
        <f t="shared" si="66"/>
        <v>228.01798670764936</v>
      </c>
      <c r="BY61" s="421">
        <f t="shared" si="66"/>
        <v>271.99925363758172</v>
      </c>
      <c r="BZ61" s="421">
        <f t="shared" si="66"/>
        <v>320.37996631997731</v>
      </c>
      <c r="CA61" s="421">
        <f t="shared" si="66"/>
        <v>373.26194084814227</v>
      </c>
      <c r="CB61" s="421">
        <f t="shared" si="66"/>
        <v>430.67791034726832</v>
      </c>
      <c r="CC61" s="421">
        <f t="shared" si="66"/>
        <v>492.07325529658749</v>
      </c>
      <c r="CD61" s="421">
        <f t="shared" si="66"/>
        <v>556.58631949014921</v>
      </c>
      <c r="CE61" s="421">
        <f t="shared" si="66"/>
        <v>625.51584924551526</v>
      </c>
      <c r="CF61" s="421">
        <f t="shared" si="66"/>
        <v>695.46816268947885</v>
      </c>
      <c r="CG61" s="421">
        <f t="shared" si="66"/>
        <v>766.52840965638131</v>
      </c>
      <c r="CH61" s="421">
        <f t="shared" si="66"/>
        <v>838.59299212636097</v>
      </c>
      <c r="CI61" s="421">
        <f t="shared" si="66"/>
        <v>911.4701550691334</v>
      </c>
      <c r="CJ61" s="421">
        <f t="shared" si="66"/>
        <v>984.936785630092</v>
      </c>
      <c r="CK61" s="421">
        <f t="shared" si="66"/>
        <v>1058.7705278654778</v>
      </c>
      <c r="CL61" s="421">
        <f t="shared" si="66"/>
        <v>1132.7673550447912</v>
      </c>
      <c r="CM61" s="421">
        <f t="shared" si="66"/>
        <v>1210.7846849624787</v>
      </c>
      <c r="CN61" s="421">
        <f t="shared" si="66"/>
        <v>1294.3641345034252</v>
      </c>
      <c r="CO61" s="421">
        <f t="shared" si="66"/>
        <v>1381.3628229736023</v>
      </c>
      <c r="CP61" s="421">
        <f t="shared" si="66"/>
        <v>1470.5324423090176</v>
      </c>
      <c r="CQ61" s="421">
        <f t="shared" si="66"/>
        <v>1561.4738877511322</v>
      </c>
      <c r="CR61" s="421">
        <f t="shared" si="66"/>
        <v>1653.9549335612551</v>
      </c>
      <c r="CS61" s="421">
        <f t="shared" si="66"/>
        <v>1747.8744016784624</v>
      </c>
      <c r="CT61" s="421">
        <f t="shared" si="66"/>
        <v>1843.326047879468</v>
      </c>
      <c r="CU61" s="421">
        <f t="shared" si="66"/>
        <v>1941.4860749884856</v>
      </c>
      <c r="CV61" s="421">
        <f t="shared" si="66"/>
        <v>2042.3462666333835</v>
      </c>
      <c r="CW61" s="421">
        <f t="shared" si="66"/>
        <v>2141.7227336856463</v>
      </c>
      <c r="CX61" s="421">
        <f t="shared" si="66"/>
        <v>2238.0859245315719</v>
      </c>
      <c r="CY61" s="421">
        <f t="shared" si="66"/>
        <v>2334.6950914090771</v>
      </c>
      <c r="CZ61" s="421">
        <f t="shared" si="66"/>
        <v>2432.0090894433397</v>
      </c>
      <c r="DA61" s="421">
        <f t="shared" si="66"/>
        <v>2530.2663686154133</v>
      </c>
      <c r="DB61" s="421">
        <f t="shared" si="66"/>
        <v>2629.6127062621522</v>
      </c>
      <c r="DC61" s="421">
        <f t="shared" si="66"/>
        <v>2730.1518690404891</v>
      </c>
      <c r="DD61" s="421">
        <f t="shared" si="66"/>
        <v>2831.9702011422196</v>
      </c>
      <c r="DE61" s="421">
        <f t="shared" si="66"/>
        <v>2935.1479760851316</v>
      </c>
      <c r="DF61" s="421">
        <f t="shared" si="66"/>
        <v>3039.7640501538476</v>
      </c>
      <c r="DG61" s="421">
        <f t="shared" si="66"/>
        <v>3145.8972808307794</v>
      </c>
      <c r="DH61" s="421">
        <f t="shared" si="66"/>
        <v>3253.6265127272873</v>
      </c>
      <c r="DI61" s="421">
        <f t="shared" si="66"/>
        <v>3363.0300460522799</v>
      </c>
      <c r="DJ61" s="421">
        <f t="shared" si="66"/>
        <v>3474.1850417607407</v>
      </c>
      <c r="DK61" s="421">
        <f t="shared" si="66"/>
        <v>3587.1670905355168</v>
      </c>
      <c r="DL61" s="421">
        <f t="shared" si="66"/>
        <v>3702.0500740883595</v>
      </c>
      <c r="DM61" s="421">
        <f t="shared" si="66"/>
        <v>3818.906420523444</v>
      </c>
      <c r="DN61" s="421">
        <f t="shared" si="66"/>
        <v>3937.8078718851361</v>
      </c>
      <c r="DO61" s="421">
        <f t="shared" si="66"/>
        <v>4058.8269280302957</v>
      </c>
      <c r="DP61" s="421">
        <f t="shared" si="66"/>
        <v>4182.0392014027029</v>
      </c>
      <c r="DQ61" s="421">
        <f t="shared" si="66"/>
        <v>4307.5270108699306</v>
      </c>
      <c r="DR61" s="421">
        <f t="shared" si="66"/>
        <v>4435.3846591419115</v>
      </c>
      <c r="DS61" s="421">
        <f t="shared" si="66"/>
        <v>4565.7259753218623</v>
      </c>
      <c r="DT61" s="421">
        <f t="shared" si="66"/>
        <v>4698.6948554615956</v>
      </c>
      <c r="DU61" s="421">
        <f t="shared" si="66"/>
        <v>4834.479686867423</v>
      </c>
      <c r="DV61" s="421">
        <f t="shared" si="66"/>
        <v>4973.3326769758205</v>
      </c>
      <c r="DW61" s="421">
        <f t="shared" si="66"/>
        <v>5115.5952027028907</v>
      </c>
      <c r="DX61" s="421">
        <f t="shared" si="66"/>
        <v>5261.7303353873122</v>
      </c>
      <c r="DY61" s="421">
        <f t="shared" si="66"/>
        <v>5412.3636785455064</v>
      </c>
      <c r="DZ61" s="421">
        <f t="shared" si="66"/>
        <v>5568.3335720879113</v>
      </c>
    </row>
    <row r="62" spans="1:130" s="389" customFormat="1" ht="14">
      <c r="A62" s="389" t="s">
        <v>563</v>
      </c>
      <c r="N62" s="405"/>
      <c r="O62" s="405"/>
      <c r="P62" s="405"/>
      <c r="Q62" s="405"/>
      <c r="R62" s="405"/>
      <c r="S62" s="416">
        <f t="shared" ref="S62:X62" si="67">+S61*3.666</f>
        <v>5.9543449468587832</v>
      </c>
      <c r="T62" s="416">
        <f t="shared" si="67"/>
        <v>5.9542151880003891</v>
      </c>
      <c r="U62" s="416">
        <f t="shared" si="67"/>
        <v>5.9540854319697392</v>
      </c>
      <c r="V62" s="416">
        <f t="shared" si="67"/>
        <v>5.9539556787667705</v>
      </c>
      <c r="W62" s="416">
        <f t="shared" si="67"/>
        <v>1.7861477785174269</v>
      </c>
      <c r="X62" s="416">
        <f t="shared" si="67"/>
        <v>5.074768423712035</v>
      </c>
      <c r="Y62" s="416">
        <f t="shared" ref="Y62:BK62" si="68">+Y61*3.666</f>
        <v>5.1408052213660342</v>
      </c>
      <c r="Z62" s="416">
        <f t="shared" si="68"/>
        <v>4.9599089073851035</v>
      </c>
      <c r="AA62" s="416">
        <f t="shared" si="68"/>
        <v>4.3699124928944366</v>
      </c>
      <c r="AB62" s="416">
        <f t="shared" si="68"/>
        <v>3.9044384309294258</v>
      </c>
      <c r="AC62" s="416">
        <f t="shared" si="68"/>
        <v>3.3692796282342328</v>
      </c>
      <c r="AD62" s="416">
        <f t="shared" si="68"/>
        <v>2.8070292080535317</v>
      </c>
      <c r="AE62" s="416">
        <f t="shared" si="68"/>
        <v>2.1967328315952241</v>
      </c>
      <c r="AF62" s="416">
        <f t="shared" si="68"/>
        <v>1.9764988140196242</v>
      </c>
      <c r="AG62" s="416">
        <f t="shared" si="68"/>
        <v>1.7770901309677865</v>
      </c>
      <c r="AH62" s="416">
        <f t="shared" si="68"/>
        <v>1.6056541031477145</v>
      </c>
      <c r="AI62" s="416">
        <f t="shared" si="68"/>
        <v>1.4580358980256782</v>
      </c>
      <c r="AJ62" s="416">
        <f t="shared" si="68"/>
        <v>1.3310105708025373</v>
      </c>
      <c r="AK62" s="416">
        <f t="shared" si="68"/>
        <v>1.221937292761512</v>
      </c>
      <c r="AL62" s="416">
        <f t="shared" si="68"/>
        <v>1.1278871699276405</v>
      </c>
      <c r="AM62" s="416">
        <f t="shared" si="68"/>
        <v>1.0472272577024766</v>
      </c>
      <c r="AN62" s="416">
        <f t="shared" si="68"/>
        <v>0.97751182230323197</v>
      </c>
      <c r="AO62" s="416">
        <f t="shared" si="68"/>
        <v>0.91644710306276522</v>
      </c>
      <c r="AP62" s="416">
        <f t="shared" si="68"/>
        <v>0.83432343876954196</v>
      </c>
      <c r="AQ62" s="416">
        <f t="shared" si="68"/>
        <v>0.75829047032275276</v>
      </c>
      <c r="AR62" s="416">
        <f t="shared" si="68"/>
        <v>0.68900088973903229</v>
      </c>
      <c r="AS62" s="416">
        <f t="shared" si="68"/>
        <v>0.62555460866833379</v>
      </c>
      <c r="AT62" s="416">
        <f t="shared" si="68"/>
        <v>0.56782796537902036</v>
      </c>
      <c r="AU62" s="416">
        <f t="shared" si="68"/>
        <v>0.51750908318086064</v>
      </c>
      <c r="AV62" s="416">
        <f t="shared" si="68"/>
        <v>0.47156728782422519</v>
      </c>
      <c r="AW62" s="416">
        <f t="shared" si="68"/>
        <v>0.42853003437736015</v>
      </c>
      <c r="AX62" s="416">
        <f t="shared" si="68"/>
        <v>0.38936602987823277</v>
      </c>
      <c r="AY62" s="416">
        <f t="shared" si="68"/>
        <v>0.35330349349275991</v>
      </c>
      <c r="AZ62" s="416">
        <f t="shared" si="68"/>
        <v>0.32054483844102272</v>
      </c>
      <c r="BA62" s="416">
        <f t="shared" si="68"/>
        <v>0.29063303216257091</v>
      </c>
      <c r="BB62" s="416">
        <f t="shared" si="68"/>
        <v>0.26348846415803973</v>
      </c>
      <c r="BC62" s="416">
        <f t="shared" si="68"/>
        <v>0.23880686254517519</v>
      </c>
      <c r="BD62" s="416">
        <f t="shared" si="68"/>
        <v>0.21642133011004722</v>
      </c>
      <c r="BE62" s="416">
        <f t="shared" si="68"/>
        <v>0.19610978602916276</v>
      </c>
      <c r="BF62" s="416">
        <f t="shared" si="68"/>
        <v>0.17769395955507064</v>
      </c>
      <c r="BG62" s="416">
        <f t="shared" si="68"/>
        <v>0.16100165900803801</v>
      </c>
      <c r="BH62" s="416">
        <f t="shared" si="68"/>
        <v>0.14587040129936249</v>
      </c>
      <c r="BI62" s="416">
        <f t="shared" si="68"/>
        <v>0.13210492785329178</v>
      </c>
      <c r="BJ62" s="416">
        <f t="shared" si="68"/>
        <v>1.9043556731106872</v>
      </c>
      <c r="BK62" s="416">
        <f t="shared" si="68"/>
        <v>1.9146504212378428</v>
      </c>
      <c r="BO62" s="4"/>
      <c r="BP62" s="346"/>
    </row>
    <row r="63" spans="1:130" s="4" customFormat="1">
      <c r="A63"/>
      <c r="N63" s="398"/>
      <c r="O63" s="398"/>
      <c r="P63" s="398"/>
      <c r="Q63" s="398"/>
      <c r="R63" s="398"/>
      <c r="S63" s="408"/>
      <c r="T63" s="408"/>
      <c r="U63" s="408"/>
      <c r="V63" s="408"/>
      <c r="W63" s="408"/>
      <c r="X63" s="408"/>
      <c r="Y63" s="408">
        <f>+Y61/R4</f>
        <v>0.84367037175168891</v>
      </c>
      <c r="Z63" s="408"/>
      <c r="AA63" s="408"/>
      <c r="AB63" s="408"/>
      <c r="AC63" s="408"/>
      <c r="AD63" s="408"/>
      <c r="AE63" s="408"/>
      <c r="AF63" s="408"/>
      <c r="AG63" s="408"/>
      <c r="AH63" s="408"/>
      <c r="AI63" s="408"/>
      <c r="AJ63" s="408"/>
      <c r="AK63" s="408"/>
      <c r="AL63" s="408"/>
      <c r="AM63" s="408"/>
      <c r="AN63" s="408"/>
      <c r="AO63" s="408"/>
      <c r="AP63" s="408"/>
      <c r="AQ63" s="408"/>
      <c r="AR63" s="408"/>
      <c r="AS63" s="408"/>
      <c r="AT63" s="408"/>
      <c r="AU63" s="408"/>
      <c r="AV63" s="408"/>
      <c r="AW63" s="408"/>
      <c r="AX63" s="408"/>
      <c r="AY63" s="408"/>
      <c r="AZ63" s="408"/>
      <c r="BA63" s="408"/>
      <c r="BB63" s="408"/>
      <c r="BC63" s="408"/>
      <c r="BD63" s="408"/>
      <c r="BE63" s="408"/>
      <c r="BF63" s="408"/>
      <c r="BG63" s="408"/>
      <c r="BH63" s="408"/>
      <c r="BI63" s="408"/>
      <c r="BJ63" s="408"/>
      <c r="BK63" s="408"/>
      <c r="BP63" s="346"/>
    </row>
    <row r="64" spans="1:130" s="4" customFormat="1" ht="17.5">
      <c r="A64" s="395" t="s">
        <v>564</v>
      </c>
      <c r="N64" s="398"/>
      <c r="O64" s="398"/>
      <c r="P64" s="398"/>
      <c r="Q64" s="398"/>
      <c r="R64" s="398"/>
      <c r="S64" s="408"/>
      <c r="T64" s="408"/>
      <c r="U64" s="408"/>
      <c r="V64" s="408"/>
      <c r="W64" s="408"/>
      <c r="X64" s="408"/>
      <c r="Y64" s="408"/>
      <c r="Z64" s="408"/>
      <c r="AA64" s="408"/>
      <c r="AB64" s="408"/>
      <c r="AC64" s="408"/>
      <c r="AD64" s="408"/>
      <c r="AE64" s="408"/>
      <c r="AF64" s="408"/>
      <c r="AG64" s="408"/>
      <c r="AH64" s="408"/>
      <c r="AI64" s="408"/>
      <c r="AJ64" s="408"/>
      <c r="AK64" s="408"/>
      <c r="AL64" s="408"/>
      <c r="AM64" s="408"/>
      <c r="AN64" s="408"/>
      <c r="AO64" s="408"/>
      <c r="AP64" s="408"/>
      <c r="AQ64" s="408"/>
      <c r="AR64" s="408"/>
      <c r="AS64" s="408"/>
      <c r="AT64" s="408"/>
      <c r="AU64" s="408"/>
      <c r="AV64" s="408"/>
      <c r="AW64" s="408"/>
      <c r="AX64" s="408"/>
      <c r="AY64" s="408"/>
      <c r="AZ64" s="408"/>
      <c r="BA64" s="408"/>
      <c r="BB64" s="408"/>
      <c r="BC64" s="408"/>
      <c r="BD64" s="408"/>
      <c r="BE64" s="408"/>
      <c r="BF64" s="408"/>
      <c r="BG64" s="408"/>
      <c r="BH64" s="408"/>
      <c r="BI64" s="408"/>
      <c r="BJ64" s="408"/>
      <c r="BK64" s="408"/>
      <c r="BP64" s="346"/>
    </row>
    <row r="65" spans="1:68" s="4" customFormat="1">
      <c r="A65" s="4" t="s">
        <v>565</v>
      </c>
      <c r="N65" s="398"/>
      <c r="O65" s="398"/>
      <c r="P65" s="398"/>
      <c r="Q65" s="398"/>
      <c r="R65" s="398"/>
      <c r="S65" s="408"/>
      <c r="T65" s="408"/>
      <c r="U65" s="408"/>
      <c r="V65" s="408"/>
      <c r="W65" s="408">
        <v>7.0000000000000007E-2</v>
      </c>
      <c r="X65" s="408">
        <v>0.12</v>
      </c>
      <c r="Y65" s="408">
        <v>0.2</v>
      </c>
      <c r="Z65" s="408">
        <f>+Y65</f>
        <v>0.2</v>
      </c>
      <c r="AA65" s="408">
        <f>+Z65</f>
        <v>0.2</v>
      </c>
      <c r="AB65" s="408"/>
      <c r="AC65" s="408"/>
      <c r="AD65" s="408"/>
      <c r="AE65" s="408"/>
      <c r="AF65" s="408"/>
      <c r="AG65" s="408"/>
      <c r="AH65" s="408"/>
      <c r="AI65" s="408"/>
      <c r="AJ65" s="408"/>
      <c r="AK65" s="408"/>
      <c r="AL65" s="408"/>
      <c r="AM65" s="408"/>
      <c r="AN65" s="408"/>
      <c r="AO65" s="408"/>
      <c r="AP65" s="408"/>
      <c r="AQ65" s="408"/>
      <c r="AR65" s="408"/>
      <c r="AS65" s="408"/>
      <c r="AT65" s="408"/>
      <c r="AU65" s="408"/>
      <c r="AV65" s="408"/>
      <c r="AW65" s="408"/>
      <c r="AX65" s="408"/>
      <c r="AY65" s="408"/>
      <c r="AZ65" s="408"/>
      <c r="BA65" s="408"/>
      <c r="BB65" s="408"/>
      <c r="BC65" s="408"/>
      <c r="BD65" s="408"/>
      <c r="BE65" s="408"/>
      <c r="BF65" s="408"/>
      <c r="BG65" s="408"/>
      <c r="BH65" s="408"/>
      <c r="BI65" s="408"/>
      <c r="BJ65" s="408"/>
      <c r="BK65" s="408"/>
      <c r="BP65" s="346"/>
    </row>
    <row r="66" spans="1:68" s="4" customFormat="1">
      <c r="A66" t="s">
        <v>566</v>
      </c>
      <c r="N66" s="398"/>
      <c r="O66" s="398"/>
      <c r="P66" s="398"/>
      <c r="Q66" s="398"/>
      <c r="R66" s="398"/>
      <c r="S66" s="408"/>
      <c r="T66" s="408"/>
      <c r="U66" s="408"/>
      <c r="V66" s="408"/>
      <c r="W66" s="408">
        <f>+$C$5*(1-W65)</f>
        <v>1.0537535277990648</v>
      </c>
      <c r="X66" s="408">
        <f>+$C$5*(1-X65)</f>
        <v>0.99710011232599682</v>
      </c>
      <c r="Y66" s="408">
        <f>+$C$5*(1-Y65)</f>
        <v>0.90645464756908811</v>
      </c>
      <c r="Z66" s="408">
        <f>+$C$5*(1-Z65)</f>
        <v>0.90645464756908811</v>
      </c>
      <c r="AA66" s="408">
        <f>+$C$5*(1-AA65)</f>
        <v>0.90645464756908811</v>
      </c>
      <c r="AB66" s="408">
        <f>+AA66*(AB61/AA61)</f>
        <v>0.80990096886794394</v>
      </c>
      <c r="AC66" s="408">
        <f>+AB66*(AC61/AB61)</f>
        <v>0.69889252540841384</v>
      </c>
      <c r="AD66" s="408">
        <f t="shared" ref="AD66:BK66" si="69">+AC66*(AD61/AC61)</f>
        <v>0.5822644448005807</v>
      </c>
      <c r="AE66" s="408">
        <f t="shared" si="69"/>
        <v>0.45567015081077422</v>
      </c>
      <c r="AF66" s="408">
        <f t="shared" si="69"/>
        <v>0.40998682211510334</v>
      </c>
      <c r="AG66" s="408">
        <f t="shared" si="69"/>
        <v>0.36862331018851885</v>
      </c>
      <c r="AH66" s="408">
        <f t="shared" si="69"/>
        <v>0.33306218981574953</v>
      </c>
      <c r="AI66" s="408">
        <f t="shared" si="69"/>
        <v>0.30244162056722268</v>
      </c>
      <c r="AJ66" s="408">
        <f t="shared" si="69"/>
        <v>0.27609264941330947</v>
      </c>
      <c r="AK66" s="408">
        <f t="shared" si="69"/>
        <v>0.25346748701780447</v>
      </c>
      <c r="AL66" s="408">
        <f t="shared" si="69"/>
        <v>0.23395859042414768</v>
      </c>
      <c r="AM66" s="408">
        <f t="shared" si="69"/>
        <v>0.21722723655198201</v>
      </c>
      <c r="AN66" s="408">
        <f t="shared" si="69"/>
        <v>0.20276610477240925</v>
      </c>
      <c r="AO66" s="408">
        <f t="shared" si="69"/>
        <v>0.19009939836855641</v>
      </c>
      <c r="AP66" s="408">
        <f t="shared" si="69"/>
        <v>0.17306441716583462</v>
      </c>
      <c r="AQ66" s="408">
        <f t="shared" si="69"/>
        <v>0.15729283415836434</v>
      </c>
      <c r="AR66" s="408">
        <f t="shared" si="69"/>
        <v>0.14292003780366547</v>
      </c>
      <c r="AS66" s="408">
        <f t="shared" si="69"/>
        <v>0.12975932201335533</v>
      </c>
      <c r="AT66" s="408">
        <f t="shared" si="69"/>
        <v>0.11778503552975983</v>
      </c>
      <c r="AU66" s="408">
        <f t="shared" si="69"/>
        <v>0.10734734720003491</v>
      </c>
      <c r="AV66" s="408">
        <f t="shared" si="69"/>
        <v>9.7817601699088513E-2</v>
      </c>
      <c r="AW66" s="408">
        <f t="shared" si="69"/>
        <v>8.8890347785205159E-2</v>
      </c>
      <c r="AX66" s="408">
        <f t="shared" si="69"/>
        <v>8.0766525179289131E-2</v>
      </c>
      <c r="AY66" s="408">
        <f t="shared" si="69"/>
        <v>7.3286042729607523E-2</v>
      </c>
      <c r="AZ66" s="408">
        <f t="shared" si="69"/>
        <v>6.6490887181746269E-2</v>
      </c>
      <c r="BA66" s="408">
        <f t="shared" si="69"/>
        <v>6.0286255884809258E-2</v>
      </c>
      <c r="BB66" s="408">
        <f t="shared" si="69"/>
        <v>5.4655635165522264E-2</v>
      </c>
      <c r="BC66" s="408">
        <f t="shared" si="69"/>
        <v>4.9535909649780635E-2</v>
      </c>
      <c r="BD66" s="408">
        <f t="shared" si="69"/>
        <v>4.4892459707218939E-2</v>
      </c>
      <c r="BE66" s="408">
        <f t="shared" si="69"/>
        <v>4.0679218924626712E-2</v>
      </c>
      <c r="BF66" s="408">
        <f t="shared" si="69"/>
        <v>3.6859208449952455E-2</v>
      </c>
      <c r="BG66" s="408">
        <f t="shared" si="69"/>
        <v>3.3396710417307462E-2</v>
      </c>
      <c r="BH66" s="408">
        <f t="shared" si="69"/>
        <v>3.025802082205889E-2</v>
      </c>
      <c r="BI66" s="408">
        <f t="shared" si="69"/>
        <v>2.7402637012550399E-2</v>
      </c>
      <c r="BJ66" s="408">
        <f t="shared" si="69"/>
        <v>0.39502210932658188</v>
      </c>
      <c r="BK66" s="408">
        <f t="shared" si="69"/>
        <v>0.39715755764518945</v>
      </c>
      <c r="BP66" s="346"/>
    </row>
    <row r="67" spans="1:68" s="4" customFormat="1">
      <c r="A67" t="s">
        <v>567</v>
      </c>
      <c r="N67" s="398"/>
      <c r="O67" s="398"/>
      <c r="P67" s="398"/>
      <c r="Q67" s="398"/>
      <c r="R67" s="398"/>
      <c r="S67" s="408"/>
      <c r="T67" s="408"/>
      <c r="U67" s="408"/>
      <c r="V67" s="408"/>
      <c r="W67" s="408">
        <f t="shared" ref="W67:BK67" si="70">1-W66/W5</f>
        <v>6.4891571523351899E-2</v>
      </c>
      <c r="X67" s="408">
        <f t="shared" si="70"/>
        <v>-2.9433808759582458E-3</v>
      </c>
      <c r="Y67" s="408">
        <f t="shared" si="70"/>
        <v>0.13578440086809385</v>
      </c>
      <c r="Z67" s="408">
        <f t="shared" si="70"/>
        <v>0.18085559202387347</v>
      </c>
      <c r="AA67" s="408">
        <f t="shared" si="70"/>
        <v>0.20996654927394487</v>
      </c>
      <c r="AB67" s="408">
        <f t="shared" si="70"/>
        <v>0.31920504642537484</v>
      </c>
      <c r="AC67" s="408">
        <f t="shared" si="70"/>
        <v>0.42752968797197699</v>
      </c>
      <c r="AD67" s="408">
        <f t="shared" si="70"/>
        <v>0.53524827637616501</v>
      </c>
      <c r="AE67" s="408">
        <f t="shared" si="70"/>
        <v>0.64202004959490866</v>
      </c>
      <c r="AF67" s="408">
        <f t="shared" si="70"/>
        <v>0.68298091664397242</v>
      </c>
      <c r="AG67" s="408">
        <f t="shared" si="70"/>
        <v>0.71773194099937454</v>
      </c>
      <c r="AH67" s="408">
        <f t="shared" si="70"/>
        <v>0.74743817371992716</v>
      </c>
      <c r="AI67" s="408">
        <f t="shared" si="70"/>
        <v>0.77239677643191018</v>
      </c>
      <c r="AJ67" s="408">
        <f t="shared" si="70"/>
        <v>0.79380118142459577</v>
      </c>
      <c r="AK67" s="408">
        <f t="shared" si="70"/>
        <v>0.81183992797545579</v>
      </c>
      <c r="AL67" s="408">
        <f t="shared" si="70"/>
        <v>0.82736927641380509</v>
      </c>
      <c r="AM67" s="408">
        <f t="shared" si="70"/>
        <v>0.84048723111460499</v>
      </c>
      <c r="AN67" s="408">
        <f t="shared" si="70"/>
        <v>0.85182374432124841</v>
      </c>
      <c r="AO67" s="408">
        <f t="shared" si="70"/>
        <v>0.86261231158325669</v>
      </c>
      <c r="AP67" s="408">
        <f t="shared" si="70"/>
        <v>0.87630314030377465</v>
      </c>
      <c r="AQ67" s="408">
        <f t="shared" si="70"/>
        <v>0.88947818923058586</v>
      </c>
      <c r="AR67" s="408">
        <f t="shared" si="70"/>
        <v>0.90127654630855414</v>
      </c>
      <c r="AS67" s="408">
        <f t="shared" si="70"/>
        <v>0.91175707773405823</v>
      </c>
      <c r="AT67" s="408">
        <f t="shared" si="70"/>
        <v>0.92114204184168824</v>
      </c>
      <c r="AU67" s="408">
        <f t="shared" si="70"/>
        <v>0.92936539560316933</v>
      </c>
      <c r="AV67" s="408">
        <f t="shared" si="70"/>
        <v>0.93674221201762697</v>
      </c>
      <c r="AW67" s="408">
        <f t="shared" si="70"/>
        <v>0.94334226951502909</v>
      </c>
      <c r="AX67" s="408">
        <f t="shared" si="70"/>
        <v>0.94926080818038416</v>
      </c>
      <c r="AY67" s="408">
        <f t="shared" si="70"/>
        <v>0.9545422544473704</v>
      </c>
      <c r="AZ67" s="408">
        <f t="shared" si="70"/>
        <v>0.95927855085678426</v>
      </c>
      <c r="BA67" s="408">
        <f t="shared" si="70"/>
        <v>0.96350194567964453</v>
      </c>
      <c r="BB67" s="408">
        <f t="shared" si="70"/>
        <v>0.96729029329539662</v>
      </c>
      <c r="BC67" s="408">
        <f t="shared" si="70"/>
        <v>0.97066884913580853</v>
      </c>
      <c r="BD67" s="408">
        <f t="shared" si="70"/>
        <v>0.97370037115412633</v>
      </c>
      <c r="BE67" s="408">
        <f t="shared" si="70"/>
        <v>0.97640542727706336</v>
      </c>
      <c r="BF67" s="408">
        <f t="shared" si="70"/>
        <v>0.9788335117610022</v>
      </c>
      <c r="BG67" s="408">
        <f t="shared" si="70"/>
        <v>0.98100166774360853</v>
      </c>
      <c r="BH67" s="408">
        <f t="shared" si="70"/>
        <v>0.98294855109562718</v>
      </c>
      <c r="BI67" s="408">
        <f t="shared" si="70"/>
        <v>0.98470001356163006</v>
      </c>
      <c r="BJ67" s="408">
        <f t="shared" si="70"/>
        <v>0.78147656980979563</v>
      </c>
      <c r="BK67" s="408">
        <f t="shared" si="70"/>
        <v>0.78231274066446654</v>
      </c>
      <c r="BL67" s="408"/>
      <c r="BP67" s="346"/>
    </row>
    <row r="68" spans="1:68" s="4" customFormat="1">
      <c r="A68"/>
      <c r="N68" s="398"/>
      <c r="O68" s="398"/>
      <c r="P68" s="398"/>
      <c r="Q68" s="398"/>
      <c r="R68" s="398"/>
      <c r="S68" s="408"/>
      <c r="T68" s="408"/>
      <c r="U68" s="408"/>
      <c r="V68" s="408"/>
      <c r="W68" s="408"/>
      <c r="X68" s="408"/>
      <c r="Y68" s="408"/>
      <c r="Z68" s="408"/>
      <c r="AA68" s="408"/>
      <c r="AB68" s="408"/>
      <c r="AC68" s="408"/>
      <c r="AD68" s="408"/>
      <c r="AE68" s="408"/>
      <c r="AF68" s="408"/>
      <c r="AG68" s="408"/>
      <c r="AH68" s="408"/>
      <c r="AI68" s="408"/>
      <c r="AJ68" s="408"/>
      <c r="AK68" s="408"/>
      <c r="AL68" s="408"/>
      <c r="AM68" s="408"/>
      <c r="AN68" s="408"/>
      <c r="AO68" s="408"/>
      <c r="AP68" s="408"/>
      <c r="AQ68" s="408"/>
      <c r="AR68" s="408"/>
      <c r="AS68" s="408"/>
      <c r="AT68" s="408"/>
      <c r="AU68" s="408"/>
      <c r="AV68" s="408"/>
      <c r="AW68" s="408"/>
      <c r="AX68" s="408"/>
      <c r="AY68" s="408"/>
      <c r="AZ68" s="408"/>
      <c r="BA68" s="408"/>
      <c r="BB68" s="408"/>
      <c r="BC68" s="408"/>
      <c r="BD68" s="408"/>
      <c r="BE68" s="408"/>
      <c r="BF68" s="408"/>
      <c r="BG68" s="408"/>
      <c r="BH68" s="408"/>
      <c r="BI68" s="408"/>
      <c r="BJ68" s="408"/>
      <c r="BK68" s="408"/>
      <c r="BP68" s="346"/>
    </row>
    <row r="69" spans="1:68" s="4" customFormat="1" ht="17.5">
      <c r="A69" s="395" t="s">
        <v>568</v>
      </c>
      <c r="C69" s="398"/>
      <c r="D69" s="398"/>
      <c r="E69" s="398"/>
      <c r="F69" s="398"/>
      <c r="G69" s="398"/>
      <c r="H69" s="398"/>
      <c r="I69" s="398"/>
      <c r="J69" s="398"/>
      <c r="K69" s="398"/>
      <c r="L69" s="398"/>
      <c r="M69" s="398"/>
      <c r="N69" s="398"/>
      <c r="O69" s="398"/>
      <c r="P69" s="398"/>
      <c r="Q69" s="398"/>
      <c r="R69" s="398"/>
      <c r="S69"/>
      <c r="T69"/>
      <c r="BP69" s="346"/>
    </row>
    <row r="70" spans="1:68" s="4" customFormat="1">
      <c r="A70" s="4" t="s">
        <v>180</v>
      </c>
      <c r="C70" s="398"/>
      <c r="D70" s="398"/>
      <c r="E70" s="398"/>
      <c r="F70" s="398"/>
      <c r="G70" s="398"/>
      <c r="H70" s="398"/>
      <c r="I70" s="398"/>
      <c r="J70" s="398"/>
      <c r="K70" s="398"/>
      <c r="L70" s="398"/>
      <c r="M70" s="398"/>
      <c r="N70" s="398"/>
      <c r="O70" s="398"/>
      <c r="P70" s="398"/>
      <c r="Q70" s="398"/>
      <c r="R70" s="398"/>
      <c r="S70" s="398">
        <f t="shared" ref="S70:U81" si="71">+IF(S$3&lt;$W160,0,1)</f>
        <v>0</v>
      </c>
      <c r="T70" s="398">
        <f t="shared" si="71"/>
        <v>0</v>
      </c>
      <c r="U70" s="398">
        <f t="shared" si="71"/>
        <v>0</v>
      </c>
      <c r="W70" s="398">
        <f t="shared" ref="W70:BL76" si="72">+IF(W$3&lt;$W160,0,1)</f>
        <v>0</v>
      </c>
      <c r="X70" s="398">
        <f t="shared" si="72"/>
        <v>1</v>
      </c>
      <c r="Y70" s="398">
        <f t="shared" si="72"/>
        <v>1</v>
      </c>
      <c r="Z70" s="398">
        <f t="shared" si="72"/>
        <v>1</v>
      </c>
      <c r="AA70" s="398">
        <f t="shared" si="72"/>
        <v>1</v>
      </c>
      <c r="AB70" s="398">
        <f t="shared" si="72"/>
        <v>1</v>
      </c>
      <c r="AC70" s="398">
        <f t="shared" si="72"/>
        <v>1</v>
      </c>
      <c r="AD70" s="398">
        <f t="shared" si="72"/>
        <v>1</v>
      </c>
      <c r="AE70" s="398">
        <f t="shared" si="72"/>
        <v>1</v>
      </c>
      <c r="AF70" s="398">
        <f t="shared" si="72"/>
        <v>1</v>
      </c>
      <c r="AG70" s="398">
        <f t="shared" si="72"/>
        <v>1</v>
      </c>
      <c r="AH70" s="398">
        <f t="shared" si="72"/>
        <v>1</v>
      </c>
      <c r="AI70" s="398">
        <f t="shared" si="72"/>
        <v>1</v>
      </c>
      <c r="AJ70" s="398">
        <f t="shared" si="72"/>
        <v>1</v>
      </c>
      <c r="AK70" s="398">
        <f t="shared" si="72"/>
        <v>1</v>
      </c>
      <c r="AL70" s="398">
        <f t="shared" si="72"/>
        <v>1</v>
      </c>
      <c r="AM70" s="398">
        <f t="shared" si="72"/>
        <v>1</v>
      </c>
      <c r="AN70" s="398">
        <f t="shared" si="72"/>
        <v>1</v>
      </c>
      <c r="AO70" s="398">
        <f t="shared" si="72"/>
        <v>1</v>
      </c>
      <c r="AP70" s="398">
        <f t="shared" si="72"/>
        <v>1</v>
      </c>
      <c r="AQ70" s="398">
        <f t="shared" si="72"/>
        <v>1</v>
      </c>
      <c r="AR70" s="398">
        <f t="shared" si="72"/>
        <v>1</v>
      </c>
      <c r="AS70" s="398">
        <f t="shared" si="72"/>
        <v>1</v>
      </c>
      <c r="AT70" s="398">
        <f t="shared" si="72"/>
        <v>1</v>
      </c>
      <c r="AU70" s="398">
        <f t="shared" si="72"/>
        <v>1</v>
      </c>
      <c r="AV70" s="398">
        <f t="shared" si="72"/>
        <v>1</v>
      </c>
      <c r="AW70" s="398">
        <f t="shared" si="72"/>
        <v>1</v>
      </c>
      <c r="AX70" s="398">
        <f t="shared" si="72"/>
        <v>1</v>
      </c>
      <c r="AY70" s="398">
        <f t="shared" si="72"/>
        <v>1</v>
      </c>
      <c r="AZ70" s="398">
        <f t="shared" si="72"/>
        <v>1</v>
      </c>
      <c r="BA70" s="398">
        <f t="shared" si="72"/>
        <v>1</v>
      </c>
      <c r="BB70" s="398">
        <f t="shared" si="72"/>
        <v>1</v>
      </c>
      <c r="BC70" s="398">
        <f t="shared" si="72"/>
        <v>1</v>
      </c>
      <c r="BD70" s="398">
        <f t="shared" si="72"/>
        <v>1</v>
      </c>
      <c r="BE70" s="398">
        <f t="shared" si="72"/>
        <v>1</v>
      </c>
      <c r="BF70" s="398">
        <f t="shared" si="72"/>
        <v>1</v>
      </c>
      <c r="BG70" s="398">
        <f t="shared" si="72"/>
        <v>1</v>
      </c>
      <c r="BH70" s="398">
        <f t="shared" si="72"/>
        <v>1</v>
      </c>
      <c r="BI70" s="398">
        <f t="shared" si="72"/>
        <v>1</v>
      </c>
      <c r="BJ70" s="398">
        <f t="shared" si="72"/>
        <v>1</v>
      </c>
      <c r="BK70" s="398">
        <f t="shared" si="72"/>
        <v>1</v>
      </c>
      <c r="BL70" s="398">
        <f t="shared" si="72"/>
        <v>1</v>
      </c>
      <c r="BP70" s="346"/>
    </row>
    <row r="71" spans="1:68" s="4" customFormat="1">
      <c r="A71" s="4" t="s">
        <v>181</v>
      </c>
      <c r="C71" s="398"/>
      <c r="D71" s="398"/>
      <c r="E71" s="398"/>
      <c r="F71" s="398"/>
      <c r="G71" s="398"/>
      <c r="H71" s="398"/>
      <c r="I71" s="398"/>
      <c r="J71" s="398"/>
      <c r="K71" s="398"/>
      <c r="L71" s="398"/>
      <c r="M71" s="398"/>
      <c r="N71" s="398"/>
      <c r="O71" s="398"/>
      <c r="P71" s="398"/>
      <c r="Q71" s="398"/>
      <c r="R71" s="398"/>
      <c r="S71" s="398">
        <f t="shared" si="71"/>
        <v>1</v>
      </c>
      <c r="T71" s="398">
        <f t="shared" si="71"/>
        <v>1</v>
      </c>
      <c r="U71" s="398">
        <f t="shared" si="71"/>
        <v>1</v>
      </c>
      <c r="W71" s="398">
        <f t="shared" si="72"/>
        <v>1</v>
      </c>
      <c r="X71" s="398">
        <f t="shared" si="72"/>
        <v>1</v>
      </c>
      <c r="Y71" s="398">
        <f t="shared" si="72"/>
        <v>1</v>
      </c>
      <c r="Z71" s="398">
        <f t="shared" si="72"/>
        <v>1</v>
      </c>
      <c r="AA71" s="398">
        <f t="shared" si="72"/>
        <v>1</v>
      </c>
      <c r="AB71" s="398">
        <f t="shared" si="72"/>
        <v>1</v>
      </c>
      <c r="AC71" s="398">
        <f t="shared" si="72"/>
        <v>1</v>
      </c>
      <c r="AD71" s="398">
        <f t="shared" si="72"/>
        <v>1</v>
      </c>
      <c r="AE71" s="398">
        <f t="shared" si="72"/>
        <v>1</v>
      </c>
      <c r="AF71" s="398">
        <f t="shared" si="72"/>
        <v>1</v>
      </c>
      <c r="AG71" s="398">
        <f t="shared" si="72"/>
        <v>1</v>
      </c>
      <c r="AH71" s="398">
        <f t="shared" si="72"/>
        <v>1</v>
      </c>
      <c r="AI71" s="398">
        <f t="shared" si="72"/>
        <v>1</v>
      </c>
      <c r="AJ71" s="398">
        <f t="shared" si="72"/>
        <v>1</v>
      </c>
      <c r="AK71" s="398">
        <f t="shared" si="72"/>
        <v>1</v>
      </c>
      <c r="AL71" s="398">
        <f t="shared" si="72"/>
        <v>1</v>
      </c>
      <c r="AM71" s="398">
        <f t="shared" si="72"/>
        <v>1</v>
      </c>
      <c r="AN71" s="398">
        <f t="shared" si="72"/>
        <v>1</v>
      </c>
      <c r="AO71" s="398">
        <f t="shared" si="72"/>
        <v>1</v>
      </c>
      <c r="AP71" s="398">
        <f t="shared" si="72"/>
        <v>1</v>
      </c>
      <c r="AQ71" s="398">
        <f t="shared" si="72"/>
        <v>1</v>
      </c>
      <c r="AR71" s="398">
        <f t="shared" si="72"/>
        <v>1</v>
      </c>
      <c r="AS71" s="398">
        <f t="shared" si="72"/>
        <v>1</v>
      </c>
      <c r="AT71" s="398">
        <f t="shared" si="72"/>
        <v>1</v>
      </c>
      <c r="AU71" s="398">
        <f t="shared" si="72"/>
        <v>1</v>
      </c>
      <c r="AV71" s="398">
        <f t="shared" si="72"/>
        <v>1</v>
      </c>
      <c r="AW71" s="398">
        <f t="shared" si="72"/>
        <v>1</v>
      </c>
      <c r="AX71" s="398">
        <f t="shared" si="72"/>
        <v>1</v>
      </c>
      <c r="AY71" s="398">
        <f t="shared" si="72"/>
        <v>1</v>
      </c>
      <c r="AZ71" s="398">
        <f t="shared" si="72"/>
        <v>1</v>
      </c>
      <c r="BA71" s="398">
        <f t="shared" si="72"/>
        <v>1</v>
      </c>
      <c r="BB71" s="398">
        <f t="shared" si="72"/>
        <v>1</v>
      </c>
      <c r="BC71" s="398">
        <f t="shared" si="72"/>
        <v>1</v>
      </c>
      <c r="BD71" s="398">
        <f t="shared" si="72"/>
        <v>1</v>
      </c>
      <c r="BE71" s="398">
        <f t="shared" si="72"/>
        <v>1</v>
      </c>
      <c r="BF71" s="398">
        <f t="shared" si="72"/>
        <v>1</v>
      </c>
      <c r="BG71" s="398">
        <f t="shared" si="72"/>
        <v>1</v>
      </c>
      <c r="BH71" s="398">
        <f t="shared" si="72"/>
        <v>1</v>
      </c>
      <c r="BI71" s="398">
        <f t="shared" si="72"/>
        <v>1</v>
      </c>
      <c r="BJ71" s="398">
        <f t="shared" si="72"/>
        <v>1</v>
      </c>
      <c r="BK71" s="398">
        <f t="shared" si="72"/>
        <v>1</v>
      </c>
      <c r="BL71" s="398">
        <f t="shared" si="72"/>
        <v>1</v>
      </c>
      <c r="BP71" s="346"/>
    </row>
    <row r="72" spans="1:68" s="4" customFormat="1">
      <c r="A72" s="4" t="s">
        <v>182</v>
      </c>
      <c r="C72" s="398"/>
      <c r="D72" s="398"/>
      <c r="E72" s="398"/>
      <c r="F72" s="398"/>
      <c r="G72" s="398"/>
      <c r="H72" s="398"/>
      <c r="I72" s="398"/>
      <c r="J72" s="398"/>
      <c r="K72" s="398"/>
      <c r="L72" s="398"/>
      <c r="M72" s="398"/>
      <c r="N72" s="398"/>
      <c r="O72" s="398"/>
      <c r="P72" s="398"/>
      <c r="Q72" s="398"/>
      <c r="R72" s="398"/>
      <c r="S72" s="398">
        <f t="shared" si="71"/>
        <v>1</v>
      </c>
      <c r="T72" s="398">
        <f t="shared" si="71"/>
        <v>1</v>
      </c>
      <c r="U72" s="398">
        <f t="shared" si="71"/>
        <v>1</v>
      </c>
      <c r="W72" s="398">
        <f t="shared" si="72"/>
        <v>1</v>
      </c>
      <c r="X72" s="398">
        <f t="shared" si="72"/>
        <v>1</v>
      </c>
      <c r="Y72" s="398">
        <f t="shared" si="72"/>
        <v>1</v>
      </c>
      <c r="Z72" s="398">
        <f t="shared" si="72"/>
        <v>1</v>
      </c>
      <c r="AA72" s="398">
        <f t="shared" si="72"/>
        <v>1</v>
      </c>
      <c r="AB72" s="398">
        <f t="shared" si="72"/>
        <v>1</v>
      </c>
      <c r="AC72" s="398">
        <f t="shared" si="72"/>
        <v>1</v>
      </c>
      <c r="AD72" s="398">
        <f t="shared" si="72"/>
        <v>1</v>
      </c>
      <c r="AE72" s="398">
        <f t="shared" si="72"/>
        <v>1</v>
      </c>
      <c r="AF72" s="398">
        <f t="shared" si="72"/>
        <v>1</v>
      </c>
      <c r="AG72" s="398">
        <f t="shared" si="72"/>
        <v>1</v>
      </c>
      <c r="AH72" s="398">
        <f t="shared" si="72"/>
        <v>1</v>
      </c>
      <c r="AI72" s="398">
        <f t="shared" si="72"/>
        <v>1</v>
      </c>
      <c r="AJ72" s="398">
        <f t="shared" si="72"/>
        <v>1</v>
      </c>
      <c r="AK72" s="398">
        <f t="shared" si="72"/>
        <v>1</v>
      </c>
      <c r="AL72" s="398">
        <f t="shared" si="72"/>
        <v>1</v>
      </c>
      <c r="AM72" s="398">
        <f t="shared" si="72"/>
        <v>1</v>
      </c>
      <c r="AN72" s="398">
        <f t="shared" si="72"/>
        <v>1</v>
      </c>
      <c r="AO72" s="398">
        <f t="shared" si="72"/>
        <v>1</v>
      </c>
      <c r="AP72" s="398">
        <f t="shared" si="72"/>
        <v>1</v>
      </c>
      <c r="AQ72" s="398">
        <f t="shared" si="72"/>
        <v>1</v>
      </c>
      <c r="AR72" s="398">
        <f t="shared" si="72"/>
        <v>1</v>
      </c>
      <c r="AS72" s="398">
        <f t="shared" si="72"/>
        <v>1</v>
      </c>
      <c r="AT72" s="398">
        <f t="shared" si="72"/>
        <v>1</v>
      </c>
      <c r="AU72" s="398">
        <f t="shared" si="72"/>
        <v>1</v>
      </c>
      <c r="AV72" s="398">
        <f t="shared" si="72"/>
        <v>1</v>
      </c>
      <c r="AW72" s="398">
        <f t="shared" si="72"/>
        <v>1</v>
      </c>
      <c r="AX72" s="398">
        <f t="shared" si="72"/>
        <v>1</v>
      </c>
      <c r="AY72" s="398">
        <f t="shared" si="72"/>
        <v>1</v>
      </c>
      <c r="AZ72" s="398">
        <f t="shared" si="72"/>
        <v>1</v>
      </c>
      <c r="BA72" s="398">
        <f t="shared" si="72"/>
        <v>1</v>
      </c>
      <c r="BB72" s="398">
        <f t="shared" si="72"/>
        <v>1</v>
      </c>
      <c r="BC72" s="398">
        <f t="shared" si="72"/>
        <v>1</v>
      </c>
      <c r="BD72" s="398">
        <f t="shared" si="72"/>
        <v>1</v>
      </c>
      <c r="BE72" s="398">
        <f t="shared" si="72"/>
        <v>1</v>
      </c>
      <c r="BF72" s="398">
        <f t="shared" si="72"/>
        <v>1</v>
      </c>
      <c r="BG72" s="398">
        <f t="shared" si="72"/>
        <v>1</v>
      </c>
      <c r="BH72" s="398">
        <f t="shared" si="72"/>
        <v>1</v>
      </c>
      <c r="BI72" s="398">
        <f t="shared" si="72"/>
        <v>1</v>
      </c>
      <c r="BJ72" s="398">
        <f t="shared" si="72"/>
        <v>1</v>
      </c>
      <c r="BK72" s="398">
        <f t="shared" si="72"/>
        <v>1</v>
      </c>
      <c r="BL72" s="398">
        <f t="shared" si="72"/>
        <v>1</v>
      </c>
      <c r="BP72" s="346"/>
    </row>
    <row r="73" spans="1:68" s="4" customFormat="1">
      <c r="A73" s="4" t="s">
        <v>183</v>
      </c>
      <c r="C73" s="398"/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8"/>
      <c r="P73" s="398"/>
      <c r="Q73" s="398"/>
      <c r="R73" s="398"/>
      <c r="S73" s="398">
        <f t="shared" si="71"/>
        <v>1</v>
      </c>
      <c r="T73" s="398">
        <f t="shared" si="71"/>
        <v>1</v>
      </c>
      <c r="U73" s="398">
        <f t="shared" si="71"/>
        <v>1</v>
      </c>
      <c r="W73" s="398">
        <f t="shared" si="72"/>
        <v>1</v>
      </c>
      <c r="X73" s="398">
        <f t="shared" si="72"/>
        <v>1</v>
      </c>
      <c r="Y73" s="398">
        <f t="shared" si="72"/>
        <v>1</v>
      </c>
      <c r="Z73" s="398">
        <f t="shared" si="72"/>
        <v>1</v>
      </c>
      <c r="AA73" s="398">
        <f t="shared" si="72"/>
        <v>1</v>
      </c>
      <c r="AB73" s="398">
        <f t="shared" si="72"/>
        <v>1</v>
      </c>
      <c r="AC73" s="398">
        <f t="shared" si="72"/>
        <v>1</v>
      </c>
      <c r="AD73" s="398">
        <f t="shared" si="72"/>
        <v>1</v>
      </c>
      <c r="AE73" s="398">
        <f t="shared" si="72"/>
        <v>1</v>
      </c>
      <c r="AF73" s="398">
        <f t="shared" si="72"/>
        <v>1</v>
      </c>
      <c r="AG73" s="398">
        <f t="shared" si="72"/>
        <v>1</v>
      </c>
      <c r="AH73" s="398">
        <f t="shared" si="72"/>
        <v>1</v>
      </c>
      <c r="AI73" s="398">
        <f t="shared" si="72"/>
        <v>1</v>
      </c>
      <c r="AJ73" s="398">
        <f t="shared" si="72"/>
        <v>1</v>
      </c>
      <c r="AK73" s="398">
        <f t="shared" si="72"/>
        <v>1</v>
      </c>
      <c r="AL73" s="398">
        <f t="shared" si="72"/>
        <v>1</v>
      </c>
      <c r="AM73" s="398">
        <f t="shared" si="72"/>
        <v>1</v>
      </c>
      <c r="AN73" s="398">
        <f t="shared" si="72"/>
        <v>1</v>
      </c>
      <c r="AO73" s="398">
        <f t="shared" si="72"/>
        <v>1</v>
      </c>
      <c r="AP73" s="398">
        <f t="shared" si="72"/>
        <v>1</v>
      </c>
      <c r="AQ73" s="398">
        <f t="shared" si="72"/>
        <v>1</v>
      </c>
      <c r="AR73" s="398">
        <f t="shared" si="72"/>
        <v>1</v>
      </c>
      <c r="AS73" s="398">
        <f t="shared" si="72"/>
        <v>1</v>
      </c>
      <c r="AT73" s="398">
        <f t="shared" si="72"/>
        <v>1</v>
      </c>
      <c r="AU73" s="398">
        <f t="shared" si="72"/>
        <v>1</v>
      </c>
      <c r="AV73" s="398">
        <f t="shared" si="72"/>
        <v>1</v>
      </c>
      <c r="AW73" s="398">
        <f t="shared" si="72"/>
        <v>1</v>
      </c>
      <c r="AX73" s="398">
        <f t="shared" si="72"/>
        <v>1</v>
      </c>
      <c r="AY73" s="398">
        <f t="shared" si="72"/>
        <v>1</v>
      </c>
      <c r="AZ73" s="398">
        <f t="shared" si="72"/>
        <v>1</v>
      </c>
      <c r="BA73" s="398">
        <f t="shared" si="72"/>
        <v>1</v>
      </c>
      <c r="BB73" s="398">
        <f t="shared" si="72"/>
        <v>1</v>
      </c>
      <c r="BC73" s="398">
        <f t="shared" si="72"/>
        <v>1</v>
      </c>
      <c r="BD73" s="398">
        <f t="shared" si="72"/>
        <v>1</v>
      </c>
      <c r="BE73" s="398">
        <f t="shared" si="72"/>
        <v>1</v>
      </c>
      <c r="BF73" s="398">
        <f t="shared" si="72"/>
        <v>1</v>
      </c>
      <c r="BG73" s="398">
        <f t="shared" si="72"/>
        <v>1</v>
      </c>
      <c r="BH73" s="398">
        <f t="shared" si="72"/>
        <v>1</v>
      </c>
      <c r="BI73" s="398">
        <f t="shared" si="72"/>
        <v>1</v>
      </c>
      <c r="BJ73" s="398">
        <f t="shared" si="72"/>
        <v>1</v>
      </c>
      <c r="BK73" s="398">
        <f t="shared" si="72"/>
        <v>1</v>
      </c>
      <c r="BL73" s="398">
        <f t="shared" si="72"/>
        <v>1</v>
      </c>
    </row>
    <row r="74" spans="1:68" s="4" customFormat="1">
      <c r="A74" s="4" t="s">
        <v>184</v>
      </c>
      <c r="C74" s="398"/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8"/>
      <c r="P74" s="398"/>
      <c r="Q74" s="398"/>
      <c r="R74" s="398"/>
      <c r="S74" s="398">
        <f t="shared" si="71"/>
        <v>0</v>
      </c>
      <c r="T74" s="398">
        <f t="shared" si="71"/>
        <v>0</v>
      </c>
      <c r="U74" s="398">
        <f t="shared" si="71"/>
        <v>0</v>
      </c>
      <c r="W74" s="398">
        <f t="shared" si="72"/>
        <v>0</v>
      </c>
      <c r="X74" s="398">
        <f t="shared" si="72"/>
        <v>0</v>
      </c>
      <c r="Y74" s="398">
        <f t="shared" si="72"/>
        <v>1</v>
      </c>
      <c r="Z74" s="398">
        <f t="shared" si="72"/>
        <v>1</v>
      </c>
      <c r="AA74" s="398">
        <f t="shared" si="72"/>
        <v>1</v>
      </c>
      <c r="AB74" s="398">
        <f t="shared" si="72"/>
        <v>1</v>
      </c>
      <c r="AC74" s="398">
        <f t="shared" si="72"/>
        <v>1</v>
      </c>
      <c r="AD74" s="398">
        <f t="shared" si="72"/>
        <v>1</v>
      </c>
      <c r="AE74" s="398">
        <f t="shared" si="72"/>
        <v>1</v>
      </c>
      <c r="AF74" s="398">
        <f t="shared" si="72"/>
        <v>1</v>
      </c>
      <c r="AG74" s="398">
        <f t="shared" si="72"/>
        <v>1</v>
      </c>
      <c r="AH74" s="398">
        <f t="shared" si="72"/>
        <v>1</v>
      </c>
      <c r="AI74" s="398">
        <f t="shared" si="72"/>
        <v>1</v>
      </c>
      <c r="AJ74" s="398">
        <f t="shared" si="72"/>
        <v>1</v>
      </c>
      <c r="AK74" s="398">
        <f t="shared" si="72"/>
        <v>1</v>
      </c>
      <c r="AL74" s="398">
        <f t="shared" si="72"/>
        <v>1</v>
      </c>
      <c r="AM74" s="398">
        <f t="shared" si="72"/>
        <v>1</v>
      </c>
      <c r="AN74" s="398">
        <f t="shared" si="72"/>
        <v>1</v>
      </c>
      <c r="AO74" s="398">
        <f t="shared" si="72"/>
        <v>1</v>
      </c>
      <c r="AP74" s="398">
        <f t="shared" si="72"/>
        <v>1</v>
      </c>
      <c r="AQ74" s="398">
        <f t="shared" si="72"/>
        <v>1</v>
      </c>
      <c r="AR74" s="398">
        <f t="shared" si="72"/>
        <v>1</v>
      </c>
      <c r="AS74" s="398">
        <f t="shared" si="72"/>
        <v>1</v>
      </c>
      <c r="AT74" s="398">
        <f t="shared" si="72"/>
        <v>1</v>
      </c>
      <c r="AU74" s="398">
        <f t="shared" si="72"/>
        <v>1</v>
      </c>
      <c r="AV74" s="398">
        <f t="shared" si="72"/>
        <v>1</v>
      </c>
      <c r="AW74" s="398">
        <f t="shared" si="72"/>
        <v>1</v>
      </c>
      <c r="AX74" s="398">
        <f t="shared" si="72"/>
        <v>1</v>
      </c>
      <c r="AY74" s="398">
        <f t="shared" si="72"/>
        <v>1</v>
      </c>
      <c r="AZ74" s="398">
        <f t="shared" si="72"/>
        <v>1</v>
      </c>
      <c r="BA74" s="398">
        <f t="shared" si="72"/>
        <v>1</v>
      </c>
      <c r="BB74" s="398">
        <f t="shared" si="72"/>
        <v>1</v>
      </c>
      <c r="BC74" s="398">
        <f t="shared" si="72"/>
        <v>1</v>
      </c>
      <c r="BD74" s="398">
        <f t="shared" si="72"/>
        <v>1</v>
      </c>
      <c r="BE74" s="398">
        <f t="shared" si="72"/>
        <v>1</v>
      </c>
      <c r="BF74" s="398">
        <f t="shared" si="72"/>
        <v>1</v>
      </c>
      <c r="BG74" s="398">
        <f t="shared" si="72"/>
        <v>1</v>
      </c>
      <c r="BH74" s="398">
        <f t="shared" si="72"/>
        <v>1</v>
      </c>
      <c r="BI74" s="398">
        <f t="shared" si="72"/>
        <v>1</v>
      </c>
      <c r="BJ74" s="398">
        <f t="shared" si="72"/>
        <v>1</v>
      </c>
      <c r="BK74" s="398">
        <f t="shared" si="72"/>
        <v>1</v>
      </c>
      <c r="BL74" s="398">
        <f t="shared" si="72"/>
        <v>1</v>
      </c>
    </row>
    <row r="75" spans="1:68" s="4" customFormat="1">
      <c r="A75" s="4" t="s">
        <v>185</v>
      </c>
      <c r="C75" s="398"/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8"/>
      <c r="P75" s="398"/>
      <c r="Q75" s="398"/>
      <c r="R75" s="398"/>
      <c r="S75" s="398">
        <f t="shared" si="71"/>
        <v>0</v>
      </c>
      <c r="T75" s="398">
        <f t="shared" si="71"/>
        <v>0</v>
      </c>
      <c r="U75" s="398">
        <f t="shared" si="71"/>
        <v>0</v>
      </c>
      <c r="W75" s="398">
        <f t="shared" si="72"/>
        <v>0</v>
      </c>
      <c r="X75" s="398">
        <f t="shared" si="72"/>
        <v>0</v>
      </c>
      <c r="Y75" s="398">
        <f t="shared" si="72"/>
        <v>0</v>
      </c>
      <c r="Z75" s="398">
        <f t="shared" si="72"/>
        <v>0</v>
      </c>
      <c r="AA75" s="398">
        <f t="shared" si="72"/>
        <v>1</v>
      </c>
      <c r="AB75" s="398">
        <f t="shared" si="72"/>
        <v>1</v>
      </c>
      <c r="AC75" s="398">
        <f t="shared" si="72"/>
        <v>1</v>
      </c>
      <c r="AD75" s="398">
        <f t="shared" si="72"/>
        <v>1</v>
      </c>
      <c r="AE75" s="398">
        <f t="shared" si="72"/>
        <v>1</v>
      </c>
      <c r="AF75" s="398">
        <f t="shared" si="72"/>
        <v>1</v>
      </c>
      <c r="AG75" s="398">
        <f t="shared" si="72"/>
        <v>1</v>
      </c>
      <c r="AH75" s="398">
        <f t="shared" si="72"/>
        <v>1</v>
      </c>
      <c r="AI75" s="398">
        <f t="shared" si="72"/>
        <v>1</v>
      </c>
      <c r="AJ75" s="398">
        <f t="shared" si="72"/>
        <v>1</v>
      </c>
      <c r="AK75" s="398">
        <f t="shared" si="72"/>
        <v>1</v>
      </c>
      <c r="AL75" s="398">
        <f t="shared" si="72"/>
        <v>1</v>
      </c>
      <c r="AM75" s="398">
        <f t="shared" si="72"/>
        <v>1</v>
      </c>
      <c r="AN75" s="398">
        <f t="shared" si="72"/>
        <v>1</v>
      </c>
      <c r="AO75" s="398">
        <f t="shared" si="72"/>
        <v>1</v>
      </c>
      <c r="AP75" s="398">
        <f t="shared" si="72"/>
        <v>1</v>
      </c>
      <c r="AQ75" s="398">
        <f t="shared" si="72"/>
        <v>1</v>
      </c>
      <c r="AR75" s="398">
        <f t="shared" si="72"/>
        <v>1</v>
      </c>
      <c r="AS75" s="398">
        <f t="shared" si="72"/>
        <v>1</v>
      </c>
      <c r="AT75" s="398">
        <f t="shared" si="72"/>
        <v>1</v>
      </c>
      <c r="AU75" s="398">
        <f t="shared" si="72"/>
        <v>1</v>
      </c>
      <c r="AV75" s="398">
        <f t="shared" si="72"/>
        <v>1</v>
      </c>
      <c r="AW75" s="398">
        <f t="shared" si="72"/>
        <v>1</v>
      </c>
      <c r="AX75" s="398">
        <f t="shared" si="72"/>
        <v>1</v>
      </c>
      <c r="AY75" s="398">
        <f t="shared" si="72"/>
        <v>1</v>
      </c>
      <c r="AZ75" s="398">
        <f t="shared" si="72"/>
        <v>1</v>
      </c>
      <c r="BA75" s="398">
        <f t="shared" si="72"/>
        <v>1</v>
      </c>
      <c r="BB75" s="398">
        <f t="shared" si="72"/>
        <v>1</v>
      </c>
      <c r="BC75" s="398">
        <f t="shared" si="72"/>
        <v>1</v>
      </c>
      <c r="BD75" s="398">
        <f t="shared" si="72"/>
        <v>1</v>
      </c>
      <c r="BE75" s="398">
        <f t="shared" si="72"/>
        <v>1</v>
      </c>
      <c r="BF75" s="398">
        <f t="shared" si="72"/>
        <v>1</v>
      </c>
      <c r="BG75" s="398">
        <f t="shared" si="72"/>
        <v>1</v>
      </c>
      <c r="BH75" s="398">
        <f t="shared" si="72"/>
        <v>1</v>
      </c>
      <c r="BI75" s="398">
        <f t="shared" si="72"/>
        <v>1</v>
      </c>
      <c r="BJ75" s="398">
        <f t="shared" si="72"/>
        <v>1</v>
      </c>
      <c r="BK75" s="398">
        <f t="shared" si="72"/>
        <v>1</v>
      </c>
      <c r="BL75" s="398">
        <f t="shared" si="72"/>
        <v>1</v>
      </c>
    </row>
    <row r="76" spans="1:68" s="4" customFormat="1">
      <c r="A76" s="4" t="s">
        <v>186</v>
      </c>
      <c r="C76" s="398"/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8"/>
      <c r="P76" s="398"/>
      <c r="Q76" s="398"/>
      <c r="R76" s="398"/>
      <c r="S76" s="398">
        <f t="shared" si="71"/>
        <v>0</v>
      </c>
      <c r="T76" s="398">
        <f t="shared" si="71"/>
        <v>0</v>
      </c>
      <c r="U76" s="398">
        <f t="shared" si="71"/>
        <v>0</v>
      </c>
      <c r="W76" s="398">
        <f t="shared" si="72"/>
        <v>0</v>
      </c>
      <c r="X76" s="398">
        <f t="shared" si="72"/>
        <v>0</v>
      </c>
      <c r="Y76" s="398">
        <f t="shared" si="72"/>
        <v>0</v>
      </c>
      <c r="Z76" s="398">
        <f t="shared" ref="Z76:BL76" si="73">+IF(Z$3&lt;$W166,0,1)</f>
        <v>0</v>
      </c>
      <c r="AA76" s="398">
        <f t="shared" si="73"/>
        <v>0</v>
      </c>
      <c r="AB76" s="398">
        <f t="shared" si="73"/>
        <v>0</v>
      </c>
      <c r="AC76" s="398">
        <f t="shared" si="73"/>
        <v>1</v>
      </c>
      <c r="AD76" s="398">
        <f t="shared" si="73"/>
        <v>1</v>
      </c>
      <c r="AE76" s="398">
        <f t="shared" si="73"/>
        <v>1</v>
      </c>
      <c r="AF76" s="398">
        <f t="shared" si="73"/>
        <v>1</v>
      </c>
      <c r="AG76" s="398">
        <f t="shared" si="73"/>
        <v>1</v>
      </c>
      <c r="AH76" s="398">
        <f t="shared" si="73"/>
        <v>1</v>
      </c>
      <c r="AI76" s="398">
        <f t="shared" si="73"/>
        <v>1</v>
      </c>
      <c r="AJ76" s="398">
        <f t="shared" si="73"/>
        <v>1</v>
      </c>
      <c r="AK76" s="398">
        <f t="shared" si="73"/>
        <v>1</v>
      </c>
      <c r="AL76" s="398">
        <f t="shared" si="73"/>
        <v>1</v>
      </c>
      <c r="AM76" s="398">
        <f t="shared" si="73"/>
        <v>1</v>
      </c>
      <c r="AN76" s="398">
        <f t="shared" si="73"/>
        <v>1</v>
      </c>
      <c r="AO76" s="398">
        <f t="shared" si="73"/>
        <v>1</v>
      </c>
      <c r="AP76" s="398">
        <f t="shared" si="73"/>
        <v>1</v>
      </c>
      <c r="AQ76" s="398">
        <f t="shared" si="73"/>
        <v>1</v>
      </c>
      <c r="AR76" s="398">
        <f t="shared" si="73"/>
        <v>1</v>
      </c>
      <c r="AS76" s="398">
        <f t="shared" si="73"/>
        <v>1</v>
      </c>
      <c r="AT76" s="398">
        <f t="shared" si="73"/>
        <v>1</v>
      </c>
      <c r="AU76" s="398">
        <f t="shared" si="73"/>
        <v>1</v>
      </c>
      <c r="AV76" s="398">
        <f t="shared" si="73"/>
        <v>1</v>
      </c>
      <c r="AW76" s="398">
        <f t="shared" si="73"/>
        <v>1</v>
      </c>
      <c r="AX76" s="398">
        <f t="shared" si="73"/>
        <v>1</v>
      </c>
      <c r="AY76" s="398">
        <f t="shared" si="73"/>
        <v>1</v>
      </c>
      <c r="AZ76" s="398">
        <f t="shared" si="73"/>
        <v>1</v>
      </c>
      <c r="BA76" s="398">
        <f t="shared" si="73"/>
        <v>1</v>
      </c>
      <c r="BB76" s="398">
        <f t="shared" si="73"/>
        <v>1</v>
      </c>
      <c r="BC76" s="398">
        <f t="shared" si="73"/>
        <v>1</v>
      </c>
      <c r="BD76" s="398">
        <f t="shared" si="73"/>
        <v>1</v>
      </c>
      <c r="BE76" s="398">
        <f t="shared" si="73"/>
        <v>1</v>
      </c>
      <c r="BF76" s="398">
        <f t="shared" si="73"/>
        <v>1</v>
      </c>
      <c r="BG76" s="398">
        <f t="shared" si="73"/>
        <v>1</v>
      </c>
      <c r="BH76" s="398">
        <f t="shared" si="73"/>
        <v>1</v>
      </c>
      <c r="BI76" s="398">
        <f t="shared" si="73"/>
        <v>1</v>
      </c>
      <c r="BJ76" s="398">
        <f t="shared" si="73"/>
        <v>1</v>
      </c>
      <c r="BK76" s="398">
        <f t="shared" si="73"/>
        <v>1</v>
      </c>
      <c r="BL76" s="398">
        <f t="shared" si="73"/>
        <v>1</v>
      </c>
    </row>
    <row r="77" spans="1:68" s="4" customFormat="1">
      <c r="A77" s="4" t="s">
        <v>187</v>
      </c>
      <c r="C77" s="398"/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8"/>
      <c r="P77" s="398"/>
      <c r="Q77" s="398"/>
      <c r="R77" s="398"/>
      <c r="S77" s="398">
        <f t="shared" si="71"/>
        <v>0</v>
      </c>
      <c r="T77" s="398">
        <f t="shared" si="71"/>
        <v>0</v>
      </c>
      <c r="U77" s="398">
        <f t="shared" si="71"/>
        <v>0</v>
      </c>
      <c r="V77" s="398"/>
      <c r="W77" s="398">
        <f t="shared" ref="W77:BL81" si="74">+IF(W$3&lt;$W167,0,1)</f>
        <v>0</v>
      </c>
      <c r="X77" s="398">
        <f t="shared" si="74"/>
        <v>0</v>
      </c>
      <c r="Y77" s="398">
        <f t="shared" si="74"/>
        <v>0</v>
      </c>
      <c r="Z77" s="398">
        <f t="shared" si="74"/>
        <v>0</v>
      </c>
      <c r="AA77" s="398">
        <f t="shared" si="74"/>
        <v>0</v>
      </c>
      <c r="AB77" s="398">
        <f t="shared" si="74"/>
        <v>0</v>
      </c>
      <c r="AC77" s="398">
        <f t="shared" si="74"/>
        <v>0</v>
      </c>
      <c r="AD77" s="398">
        <f t="shared" si="74"/>
        <v>0</v>
      </c>
      <c r="AE77" s="398">
        <f t="shared" si="74"/>
        <v>1</v>
      </c>
      <c r="AF77" s="398">
        <f t="shared" si="74"/>
        <v>1</v>
      </c>
      <c r="AG77" s="398">
        <f t="shared" si="74"/>
        <v>1</v>
      </c>
      <c r="AH77" s="398">
        <f t="shared" si="74"/>
        <v>1</v>
      </c>
      <c r="AI77" s="398">
        <f t="shared" si="74"/>
        <v>1</v>
      </c>
      <c r="AJ77" s="398">
        <f t="shared" si="74"/>
        <v>1</v>
      </c>
      <c r="AK77" s="398">
        <f t="shared" si="74"/>
        <v>1</v>
      </c>
      <c r="AL77" s="398">
        <f t="shared" si="74"/>
        <v>1</v>
      </c>
      <c r="AM77" s="398">
        <f t="shared" si="74"/>
        <v>1</v>
      </c>
      <c r="AN77" s="398">
        <f t="shared" si="74"/>
        <v>1</v>
      </c>
      <c r="AO77" s="398">
        <f t="shared" si="74"/>
        <v>1</v>
      </c>
      <c r="AP77" s="398">
        <f t="shared" si="74"/>
        <v>1</v>
      </c>
      <c r="AQ77" s="398">
        <f t="shared" si="74"/>
        <v>1</v>
      </c>
      <c r="AR77" s="398">
        <f t="shared" si="74"/>
        <v>1</v>
      </c>
      <c r="AS77" s="398">
        <f t="shared" si="74"/>
        <v>1</v>
      </c>
      <c r="AT77" s="398">
        <f t="shared" si="74"/>
        <v>1</v>
      </c>
      <c r="AU77" s="398">
        <f t="shared" si="74"/>
        <v>1</v>
      </c>
      <c r="AV77" s="398">
        <f t="shared" si="74"/>
        <v>1</v>
      </c>
      <c r="AW77" s="398">
        <f t="shared" si="74"/>
        <v>1</v>
      </c>
      <c r="AX77" s="398">
        <f t="shared" si="74"/>
        <v>1</v>
      </c>
      <c r="AY77" s="398">
        <f t="shared" si="74"/>
        <v>1</v>
      </c>
      <c r="AZ77" s="398">
        <f t="shared" si="74"/>
        <v>1</v>
      </c>
      <c r="BA77" s="398">
        <f t="shared" si="74"/>
        <v>1</v>
      </c>
      <c r="BB77" s="398">
        <f t="shared" si="74"/>
        <v>1</v>
      </c>
      <c r="BC77" s="398">
        <f t="shared" si="74"/>
        <v>1</v>
      </c>
      <c r="BD77" s="398">
        <f t="shared" si="74"/>
        <v>1</v>
      </c>
      <c r="BE77" s="398">
        <f t="shared" si="74"/>
        <v>1</v>
      </c>
      <c r="BF77" s="398">
        <f t="shared" si="74"/>
        <v>1</v>
      </c>
      <c r="BG77" s="398">
        <f t="shared" si="74"/>
        <v>1</v>
      </c>
      <c r="BH77" s="398">
        <f t="shared" si="74"/>
        <v>1</v>
      </c>
      <c r="BI77" s="398">
        <f t="shared" si="74"/>
        <v>1</v>
      </c>
      <c r="BJ77" s="398">
        <f t="shared" si="74"/>
        <v>1</v>
      </c>
      <c r="BK77" s="398">
        <f t="shared" si="74"/>
        <v>1</v>
      </c>
      <c r="BL77" s="398">
        <f t="shared" si="74"/>
        <v>1</v>
      </c>
    </row>
    <row r="78" spans="1:68" s="4" customFormat="1">
      <c r="A78" s="4" t="s">
        <v>188</v>
      </c>
      <c r="C78" s="398"/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8"/>
      <c r="P78" s="398"/>
      <c r="Q78" s="398"/>
      <c r="R78" s="398"/>
      <c r="S78" s="398">
        <f t="shared" si="71"/>
        <v>0</v>
      </c>
      <c r="T78" s="398">
        <f t="shared" si="71"/>
        <v>0</v>
      </c>
      <c r="U78" s="398">
        <f t="shared" si="71"/>
        <v>0</v>
      </c>
      <c r="V78" s="398"/>
      <c r="W78" s="398">
        <f t="shared" si="74"/>
        <v>0</v>
      </c>
      <c r="X78" s="398">
        <f t="shared" si="74"/>
        <v>0</v>
      </c>
      <c r="Y78" s="398">
        <f t="shared" si="74"/>
        <v>0</v>
      </c>
      <c r="Z78" s="398">
        <f t="shared" si="74"/>
        <v>0</v>
      </c>
      <c r="AA78" s="398">
        <f t="shared" si="74"/>
        <v>0</v>
      </c>
      <c r="AB78" s="398">
        <f t="shared" si="74"/>
        <v>0</v>
      </c>
      <c r="AC78" s="398">
        <f t="shared" si="74"/>
        <v>0</v>
      </c>
      <c r="AD78" s="398">
        <f t="shared" si="74"/>
        <v>0</v>
      </c>
      <c r="AE78" s="398">
        <f t="shared" si="74"/>
        <v>0</v>
      </c>
      <c r="AF78" s="398">
        <f t="shared" si="74"/>
        <v>0</v>
      </c>
      <c r="AG78" s="398">
        <f t="shared" si="74"/>
        <v>0</v>
      </c>
      <c r="AH78" s="398">
        <f t="shared" si="74"/>
        <v>0</v>
      </c>
      <c r="AI78" s="398">
        <f t="shared" si="74"/>
        <v>1</v>
      </c>
      <c r="AJ78" s="398">
        <f t="shared" si="74"/>
        <v>1</v>
      </c>
      <c r="AK78" s="398">
        <f t="shared" si="74"/>
        <v>1</v>
      </c>
      <c r="AL78" s="398">
        <f t="shared" si="74"/>
        <v>1</v>
      </c>
      <c r="AM78" s="398">
        <f t="shared" si="74"/>
        <v>1</v>
      </c>
      <c r="AN78" s="398">
        <f t="shared" si="74"/>
        <v>1</v>
      </c>
      <c r="AO78" s="398">
        <f t="shared" si="74"/>
        <v>1</v>
      </c>
      <c r="AP78" s="398">
        <f t="shared" si="74"/>
        <v>1</v>
      </c>
      <c r="AQ78" s="398">
        <f t="shared" si="74"/>
        <v>1</v>
      </c>
      <c r="AR78" s="398">
        <f t="shared" si="74"/>
        <v>1</v>
      </c>
      <c r="AS78" s="398">
        <f t="shared" si="74"/>
        <v>1</v>
      </c>
      <c r="AT78" s="398">
        <f t="shared" si="74"/>
        <v>1</v>
      </c>
      <c r="AU78" s="398">
        <f t="shared" si="74"/>
        <v>1</v>
      </c>
      <c r="AV78" s="398">
        <f t="shared" si="74"/>
        <v>1</v>
      </c>
      <c r="AW78" s="398">
        <f t="shared" si="74"/>
        <v>1</v>
      </c>
      <c r="AX78" s="398">
        <f t="shared" si="74"/>
        <v>1</v>
      </c>
      <c r="AY78" s="398">
        <f t="shared" si="74"/>
        <v>1</v>
      </c>
      <c r="AZ78" s="398">
        <f t="shared" si="74"/>
        <v>1</v>
      </c>
      <c r="BA78" s="398">
        <f t="shared" si="74"/>
        <v>1</v>
      </c>
      <c r="BB78" s="398">
        <f t="shared" si="74"/>
        <v>1</v>
      </c>
      <c r="BC78" s="398">
        <f t="shared" si="74"/>
        <v>1</v>
      </c>
      <c r="BD78" s="398">
        <f t="shared" si="74"/>
        <v>1</v>
      </c>
      <c r="BE78" s="398">
        <f t="shared" si="74"/>
        <v>1</v>
      </c>
      <c r="BF78" s="398">
        <f t="shared" si="74"/>
        <v>1</v>
      </c>
      <c r="BG78" s="398">
        <f t="shared" si="74"/>
        <v>1</v>
      </c>
      <c r="BH78" s="398">
        <f t="shared" si="74"/>
        <v>1</v>
      </c>
      <c r="BI78" s="398">
        <f t="shared" si="74"/>
        <v>1</v>
      </c>
      <c r="BJ78" s="398">
        <f t="shared" si="74"/>
        <v>1</v>
      </c>
      <c r="BK78" s="398">
        <f t="shared" si="74"/>
        <v>1</v>
      </c>
      <c r="BL78" s="398">
        <f t="shared" si="74"/>
        <v>1</v>
      </c>
    </row>
    <row r="79" spans="1:68" s="4" customFormat="1">
      <c r="A79" s="4" t="s">
        <v>189</v>
      </c>
      <c r="C79" s="398"/>
      <c r="D79" s="398"/>
      <c r="E79" s="398"/>
      <c r="F79" s="398"/>
      <c r="G79" s="398"/>
      <c r="H79" s="398"/>
      <c r="I79" s="398"/>
      <c r="J79" s="398"/>
      <c r="K79" s="398"/>
      <c r="L79" s="398"/>
      <c r="M79" s="398"/>
      <c r="N79" s="398"/>
      <c r="O79" s="398"/>
      <c r="P79" s="398"/>
      <c r="Q79" s="398"/>
      <c r="R79" s="398"/>
      <c r="S79" s="398">
        <f t="shared" si="71"/>
        <v>0</v>
      </c>
      <c r="T79" s="398">
        <f t="shared" si="71"/>
        <v>0</v>
      </c>
      <c r="U79" s="398">
        <f t="shared" si="71"/>
        <v>0</v>
      </c>
      <c r="V79" s="398"/>
      <c r="W79" s="398">
        <f t="shared" si="74"/>
        <v>0</v>
      </c>
      <c r="X79" s="398">
        <f t="shared" si="74"/>
        <v>0</v>
      </c>
      <c r="Y79" s="398">
        <f t="shared" si="74"/>
        <v>0</v>
      </c>
      <c r="Z79" s="398">
        <f t="shared" si="74"/>
        <v>0</v>
      </c>
      <c r="AA79" s="398">
        <f t="shared" si="74"/>
        <v>1</v>
      </c>
      <c r="AB79" s="398">
        <f t="shared" si="74"/>
        <v>1</v>
      </c>
      <c r="AC79" s="398">
        <f t="shared" si="74"/>
        <v>1</v>
      </c>
      <c r="AD79" s="398">
        <f t="shared" si="74"/>
        <v>1</v>
      </c>
      <c r="AE79" s="398">
        <f t="shared" si="74"/>
        <v>1</v>
      </c>
      <c r="AF79" s="398">
        <f t="shared" si="74"/>
        <v>1</v>
      </c>
      <c r="AG79" s="398">
        <f t="shared" si="74"/>
        <v>1</v>
      </c>
      <c r="AH79" s="398">
        <f t="shared" si="74"/>
        <v>1</v>
      </c>
      <c r="AI79" s="398">
        <f t="shared" si="74"/>
        <v>1</v>
      </c>
      <c r="AJ79" s="398">
        <f t="shared" si="74"/>
        <v>1</v>
      </c>
      <c r="AK79" s="398">
        <f t="shared" si="74"/>
        <v>1</v>
      </c>
      <c r="AL79" s="398">
        <f t="shared" si="74"/>
        <v>1</v>
      </c>
      <c r="AM79" s="398">
        <f t="shared" si="74"/>
        <v>1</v>
      </c>
      <c r="AN79" s="398">
        <f t="shared" si="74"/>
        <v>1</v>
      </c>
      <c r="AO79" s="398">
        <f t="shared" si="74"/>
        <v>1</v>
      </c>
      <c r="AP79" s="398">
        <f t="shared" si="74"/>
        <v>1</v>
      </c>
      <c r="AQ79" s="398">
        <f t="shared" si="74"/>
        <v>1</v>
      </c>
      <c r="AR79" s="398">
        <f t="shared" si="74"/>
        <v>1</v>
      </c>
      <c r="AS79" s="398">
        <f t="shared" si="74"/>
        <v>1</v>
      </c>
      <c r="AT79" s="398">
        <f t="shared" si="74"/>
        <v>1</v>
      </c>
      <c r="AU79" s="398">
        <f t="shared" si="74"/>
        <v>1</v>
      </c>
      <c r="AV79" s="398">
        <f t="shared" si="74"/>
        <v>1</v>
      </c>
      <c r="AW79" s="398">
        <f t="shared" si="74"/>
        <v>1</v>
      </c>
      <c r="AX79" s="398">
        <f t="shared" si="74"/>
        <v>1</v>
      </c>
      <c r="AY79" s="398">
        <f t="shared" si="74"/>
        <v>1</v>
      </c>
      <c r="AZ79" s="398">
        <f t="shared" si="74"/>
        <v>1</v>
      </c>
      <c r="BA79" s="398">
        <f t="shared" si="74"/>
        <v>1</v>
      </c>
      <c r="BB79" s="398">
        <f t="shared" si="74"/>
        <v>1</v>
      </c>
      <c r="BC79" s="398">
        <f t="shared" si="74"/>
        <v>1</v>
      </c>
      <c r="BD79" s="398">
        <f t="shared" si="74"/>
        <v>1</v>
      </c>
      <c r="BE79" s="398">
        <f t="shared" si="74"/>
        <v>1</v>
      </c>
      <c r="BF79" s="398">
        <f t="shared" si="74"/>
        <v>1</v>
      </c>
      <c r="BG79" s="398">
        <f t="shared" si="74"/>
        <v>1</v>
      </c>
      <c r="BH79" s="398">
        <f t="shared" si="74"/>
        <v>1</v>
      </c>
      <c r="BI79" s="398">
        <f t="shared" si="74"/>
        <v>1</v>
      </c>
      <c r="BJ79" s="398">
        <f t="shared" si="74"/>
        <v>1</v>
      </c>
      <c r="BK79" s="398">
        <f t="shared" si="74"/>
        <v>1</v>
      </c>
      <c r="BL79" s="398">
        <f t="shared" si="74"/>
        <v>1</v>
      </c>
    </row>
    <row r="80" spans="1:68" s="4" customFormat="1">
      <c r="A80" s="4" t="s">
        <v>190</v>
      </c>
      <c r="C80" s="398"/>
      <c r="D80" s="398"/>
      <c r="E80" s="398"/>
      <c r="F80" s="398"/>
      <c r="G80" s="398"/>
      <c r="H80" s="398"/>
      <c r="I80" s="398"/>
      <c r="J80" s="398"/>
      <c r="K80" s="398"/>
      <c r="L80" s="398"/>
      <c r="M80" s="398"/>
      <c r="N80" s="398"/>
      <c r="O80" s="398"/>
      <c r="P80" s="398"/>
      <c r="Q80" s="398"/>
      <c r="R80" s="398"/>
      <c r="S80" s="398">
        <f t="shared" si="71"/>
        <v>0</v>
      </c>
      <c r="T80" s="398">
        <f t="shared" si="71"/>
        <v>0</v>
      </c>
      <c r="U80" s="398">
        <f t="shared" si="71"/>
        <v>0</v>
      </c>
      <c r="V80" s="398"/>
      <c r="W80" s="398">
        <f t="shared" si="74"/>
        <v>0</v>
      </c>
      <c r="X80" s="398">
        <f t="shared" si="74"/>
        <v>1</v>
      </c>
      <c r="Y80" s="398">
        <f t="shared" si="74"/>
        <v>1</v>
      </c>
      <c r="Z80" s="398">
        <f t="shared" si="74"/>
        <v>1</v>
      </c>
      <c r="AA80" s="398">
        <f t="shared" si="74"/>
        <v>1</v>
      </c>
      <c r="AB80" s="398">
        <f t="shared" si="74"/>
        <v>1</v>
      </c>
      <c r="AC80" s="398">
        <f t="shared" si="74"/>
        <v>1</v>
      </c>
      <c r="AD80" s="398">
        <f t="shared" si="74"/>
        <v>1</v>
      </c>
      <c r="AE80" s="398">
        <f t="shared" si="74"/>
        <v>1</v>
      </c>
      <c r="AF80" s="398">
        <f t="shared" si="74"/>
        <v>1</v>
      </c>
      <c r="AG80" s="398">
        <f t="shared" si="74"/>
        <v>1</v>
      </c>
      <c r="AH80" s="398">
        <f t="shared" si="74"/>
        <v>1</v>
      </c>
      <c r="AI80" s="398">
        <f t="shared" si="74"/>
        <v>1</v>
      </c>
      <c r="AJ80" s="398">
        <f t="shared" si="74"/>
        <v>1</v>
      </c>
      <c r="AK80" s="398">
        <f t="shared" si="74"/>
        <v>1</v>
      </c>
      <c r="AL80" s="398">
        <f t="shared" si="74"/>
        <v>1</v>
      </c>
      <c r="AM80" s="398">
        <f t="shared" si="74"/>
        <v>1</v>
      </c>
      <c r="AN80" s="398">
        <f t="shared" si="74"/>
        <v>1</v>
      </c>
      <c r="AO80" s="398">
        <f t="shared" si="74"/>
        <v>1</v>
      </c>
      <c r="AP80" s="398">
        <f t="shared" si="74"/>
        <v>1</v>
      </c>
      <c r="AQ80" s="398">
        <f t="shared" si="74"/>
        <v>1</v>
      </c>
      <c r="AR80" s="398">
        <f t="shared" si="74"/>
        <v>1</v>
      </c>
      <c r="AS80" s="398">
        <f t="shared" si="74"/>
        <v>1</v>
      </c>
      <c r="AT80" s="398">
        <f t="shared" si="74"/>
        <v>1</v>
      </c>
      <c r="AU80" s="398">
        <f t="shared" si="74"/>
        <v>1</v>
      </c>
      <c r="AV80" s="398">
        <f t="shared" si="74"/>
        <v>1</v>
      </c>
      <c r="AW80" s="398">
        <f t="shared" si="74"/>
        <v>1</v>
      </c>
      <c r="AX80" s="398">
        <f t="shared" si="74"/>
        <v>1</v>
      </c>
      <c r="AY80" s="398">
        <f t="shared" si="74"/>
        <v>1</v>
      </c>
      <c r="AZ80" s="398">
        <f t="shared" si="74"/>
        <v>1</v>
      </c>
      <c r="BA80" s="398">
        <f t="shared" si="74"/>
        <v>1</v>
      </c>
      <c r="BB80" s="398">
        <f t="shared" si="74"/>
        <v>1</v>
      </c>
      <c r="BC80" s="398">
        <f t="shared" si="74"/>
        <v>1</v>
      </c>
      <c r="BD80" s="398">
        <f t="shared" si="74"/>
        <v>1</v>
      </c>
      <c r="BE80" s="398">
        <f t="shared" si="74"/>
        <v>1</v>
      </c>
      <c r="BF80" s="398">
        <f t="shared" si="74"/>
        <v>1</v>
      </c>
      <c r="BG80" s="398">
        <f t="shared" si="74"/>
        <v>1</v>
      </c>
      <c r="BH80" s="398">
        <f t="shared" si="74"/>
        <v>1</v>
      </c>
      <c r="BI80" s="398">
        <f t="shared" si="74"/>
        <v>1</v>
      </c>
      <c r="BJ80" s="398">
        <f t="shared" si="74"/>
        <v>1</v>
      </c>
      <c r="BK80" s="398">
        <f t="shared" si="74"/>
        <v>1</v>
      </c>
      <c r="BL80" s="398">
        <f t="shared" si="74"/>
        <v>1</v>
      </c>
    </row>
    <row r="81" spans="1:90" s="4" customFormat="1">
      <c r="A81" s="4" t="s">
        <v>256</v>
      </c>
      <c r="C81" s="398"/>
      <c r="D81" s="398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8"/>
      <c r="P81" s="398"/>
      <c r="Q81" s="398"/>
      <c r="R81" s="398"/>
      <c r="S81" s="398">
        <f t="shared" si="71"/>
        <v>0</v>
      </c>
      <c r="T81" s="398">
        <f t="shared" si="71"/>
        <v>0</v>
      </c>
      <c r="U81" s="398">
        <f t="shared" si="71"/>
        <v>0</v>
      </c>
      <c r="V81" s="398"/>
      <c r="W81" s="398">
        <f t="shared" si="74"/>
        <v>0</v>
      </c>
      <c r="X81" s="398">
        <f t="shared" si="74"/>
        <v>0</v>
      </c>
      <c r="Y81" s="398">
        <f t="shared" si="74"/>
        <v>0</v>
      </c>
      <c r="Z81" s="398">
        <f t="shared" si="74"/>
        <v>0</v>
      </c>
      <c r="AA81" s="398">
        <f t="shared" si="74"/>
        <v>0</v>
      </c>
      <c r="AB81" s="398">
        <f t="shared" si="74"/>
        <v>0</v>
      </c>
      <c r="AC81" s="398">
        <f t="shared" si="74"/>
        <v>1</v>
      </c>
      <c r="AD81" s="398">
        <f t="shared" si="74"/>
        <v>1</v>
      </c>
      <c r="AE81" s="398">
        <f t="shared" si="74"/>
        <v>1</v>
      </c>
      <c r="AF81" s="398">
        <f t="shared" si="74"/>
        <v>1</v>
      </c>
      <c r="AG81" s="398">
        <f t="shared" si="74"/>
        <v>1</v>
      </c>
      <c r="AH81" s="398">
        <f t="shared" si="74"/>
        <v>1</v>
      </c>
      <c r="AI81" s="398">
        <f t="shared" si="74"/>
        <v>1</v>
      </c>
      <c r="AJ81" s="398">
        <f t="shared" si="74"/>
        <v>1</v>
      </c>
      <c r="AK81" s="398">
        <f t="shared" si="74"/>
        <v>1</v>
      </c>
      <c r="AL81" s="398">
        <f t="shared" si="74"/>
        <v>1</v>
      </c>
      <c r="AM81" s="398">
        <f t="shared" si="74"/>
        <v>1</v>
      </c>
      <c r="AN81" s="398">
        <f t="shared" si="74"/>
        <v>1</v>
      </c>
      <c r="AO81" s="398">
        <f t="shared" si="74"/>
        <v>1</v>
      </c>
      <c r="AP81" s="398">
        <f t="shared" si="74"/>
        <v>1</v>
      </c>
      <c r="AQ81" s="398">
        <f t="shared" si="74"/>
        <v>1</v>
      </c>
      <c r="AR81" s="398">
        <f t="shared" si="74"/>
        <v>1</v>
      </c>
      <c r="AS81" s="398">
        <f t="shared" si="74"/>
        <v>1</v>
      </c>
      <c r="AT81" s="398">
        <f t="shared" si="74"/>
        <v>1</v>
      </c>
      <c r="AU81" s="398">
        <f t="shared" si="74"/>
        <v>1</v>
      </c>
      <c r="AV81" s="398">
        <f t="shared" si="74"/>
        <v>1</v>
      </c>
      <c r="AW81" s="398">
        <f t="shared" si="74"/>
        <v>1</v>
      </c>
      <c r="AX81" s="398">
        <f t="shared" si="74"/>
        <v>1</v>
      </c>
      <c r="AY81" s="398">
        <f t="shared" si="74"/>
        <v>1</v>
      </c>
      <c r="AZ81" s="398">
        <f t="shared" si="74"/>
        <v>1</v>
      </c>
      <c r="BA81" s="398">
        <f t="shared" si="74"/>
        <v>1</v>
      </c>
      <c r="BB81" s="398">
        <f t="shared" si="74"/>
        <v>1</v>
      </c>
      <c r="BC81" s="398">
        <f t="shared" si="74"/>
        <v>1</v>
      </c>
      <c r="BD81" s="398">
        <f t="shared" si="74"/>
        <v>1</v>
      </c>
      <c r="BE81" s="398">
        <f t="shared" si="74"/>
        <v>1</v>
      </c>
      <c r="BF81" s="398">
        <f t="shared" si="74"/>
        <v>1</v>
      </c>
      <c r="BG81" s="398">
        <f t="shared" si="74"/>
        <v>1</v>
      </c>
      <c r="BH81" s="398">
        <f t="shared" si="74"/>
        <v>1</v>
      </c>
      <c r="BI81" s="398">
        <f t="shared" si="74"/>
        <v>1</v>
      </c>
      <c r="BJ81" s="398">
        <f t="shared" si="74"/>
        <v>1</v>
      </c>
      <c r="BK81" s="398">
        <f t="shared" si="74"/>
        <v>1</v>
      </c>
      <c r="BL81" s="398">
        <f t="shared" si="74"/>
        <v>1</v>
      </c>
    </row>
    <row r="82" spans="1:90" s="4" customFormat="1">
      <c r="A82" s="4" t="s">
        <v>353</v>
      </c>
      <c r="C82" s="398"/>
      <c r="D82" s="398"/>
      <c r="E82" s="398"/>
      <c r="F82" s="398"/>
      <c r="G82" s="398"/>
      <c r="H82" s="398"/>
      <c r="I82" s="398"/>
      <c r="J82" s="398"/>
      <c r="K82" s="398"/>
      <c r="L82" s="398"/>
      <c r="M82" s="398"/>
      <c r="N82" s="398"/>
      <c r="O82" s="398"/>
      <c r="P82" s="398"/>
      <c r="Q82" s="398"/>
      <c r="R82" s="398"/>
      <c r="S82"/>
      <c r="T82"/>
    </row>
    <row r="83" spans="1:90" s="4" customFormat="1">
      <c r="A83" s="4" t="s">
        <v>569</v>
      </c>
      <c r="C83" s="398"/>
      <c r="D83" s="398"/>
      <c r="E83" s="398"/>
      <c r="F83" s="398"/>
      <c r="G83" s="398"/>
      <c r="H83" s="398"/>
      <c r="I83" s="398"/>
      <c r="J83" s="398"/>
      <c r="K83" s="398"/>
      <c r="L83" s="398"/>
      <c r="M83" s="398"/>
      <c r="N83" s="398"/>
      <c r="O83" s="398"/>
      <c r="P83" s="398"/>
      <c r="Q83" s="398"/>
      <c r="R83" s="398"/>
      <c r="S83" s="398"/>
      <c r="T83" s="398"/>
      <c r="U83" s="398"/>
      <c r="V83" s="398"/>
      <c r="W83" s="407"/>
      <c r="X83" s="398"/>
      <c r="Y83" s="398"/>
      <c r="Z83" s="398"/>
      <c r="AA83" s="398"/>
      <c r="AB83" s="398"/>
      <c r="AC83" s="398"/>
      <c r="AD83" s="398"/>
      <c r="AE83" s="398"/>
      <c r="AF83" s="398"/>
      <c r="AG83" s="398"/>
      <c r="AH83" s="398"/>
      <c r="AI83" s="398"/>
      <c r="AJ83" s="398"/>
      <c r="AK83" s="398"/>
      <c r="AL83" s="398"/>
      <c r="AM83" s="398"/>
      <c r="AN83" s="398"/>
      <c r="AO83" s="398"/>
      <c r="AP83" s="398"/>
      <c r="AQ83" s="398"/>
      <c r="AR83" s="398"/>
      <c r="AS83" s="398"/>
      <c r="AT83" s="398"/>
      <c r="AU83" s="398"/>
      <c r="AV83" s="398"/>
      <c r="AW83" s="398"/>
      <c r="AX83" s="398"/>
      <c r="AY83" s="398"/>
      <c r="AZ83" s="398"/>
      <c r="BA83" s="398"/>
      <c r="BB83" s="398"/>
      <c r="BC83" s="398"/>
      <c r="BD83" s="398"/>
      <c r="BE83" s="398"/>
      <c r="BF83" s="398"/>
      <c r="BG83" s="398"/>
      <c r="BH83" s="398"/>
      <c r="BI83" s="398"/>
      <c r="BJ83" s="398"/>
      <c r="BK83" s="398"/>
      <c r="BL83" s="398"/>
    </row>
    <row r="84" spans="1:90" s="4" customFormat="1">
      <c r="A84" s="4" t="s">
        <v>570</v>
      </c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8"/>
      <c r="P84" s="398"/>
      <c r="Q84" s="398"/>
      <c r="R84" s="398"/>
      <c r="S84" s="398"/>
      <c r="T84" s="398"/>
      <c r="U84" s="398"/>
      <c r="V84" s="398"/>
      <c r="W84" s="407"/>
      <c r="X84" s="398"/>
      <c r="Y84" s="398"/>
      <c r="Z84" s="398"/>
      <c r="AA84" s="398"/>
      <c r="AB84" s="398"/>
      <c r="AC84" s="398"/>
      <c r="AD84" s="398"/>
      <c r="AE84" s="398"/>
      <c r="AF84" s="398"/>
      <c r="AG84" s="398"/>
      <c r="AH84" s="398"/>
      <c r="AI84" s="398"/>
      <c r="AJ84" s="398"/>
      <c r="AK84" s="398"/>
      <c r="AL84" s="398"/>
      <c r="AM84" s="398"/>
      <c r="AN84" s="398"/>
      <c r="AO84" s="398"/>
      <c r="AP84" s="398"/>
      <c r="AQ84" s="398"/>
      <c r="AR84" s="398"/>
      <c r="AS84" s="398"/>
      <c r="AT84" s="398"/>
      <c r="AU84" s="398"/>
      <c r="AV84" s="398"/>
      <c r="AW84" s="398"/>
      <c r="AX84" s="398"/>
      <c r="AY84" s="398"/>
      <c r="AZ84" s="398"/>
      <c r="BA84" s="398"/>
      <c r="BB84" s="398"/>
      <c r="BC84" s="398"/>
      <c r="BD84" s="398"/>
      <c r="BE84" s="398"/>
      <c r="BF84" s="398"/>
      <c r="BG84" s="398"/>
      <c r="BH84" s="398"/>
      <c r="BI84" s="398"/>
      <c r="BJ84" s="398"/>
      <c r="BK84" s="398"/>
      <c r="BL84" s="398"/>
    </row>
    <row r="85" spans="1:90" s="4" customFormat="1">
      <c r="A85" s="4" t="s">
        <v>571</v>
      </c>
      <c r="B85" s="4">
        <v>0.05</v>
      </c>
      <c r="C85" s="398"/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8"/>
      <c r="O85" s="398"/>
      <c r="P85" s="398"/>
      <c r="Q85" s="398"/>
      <c r="R85" s="398"/>
      <c r="S85" s="398"/>
      <c r="T85" s="398"/>
      <c r="U85" s="398"/>
      <c r="V85" s="398"/>
      <c r="W85" s="407"/>
      <c r="X85" s="398"/>
      <c r="Y85" s="398"/>
      <c r="Z85" s="398"/>
      <c r="AA85" s="398"/>
      <c r="AB85" s="398"/>
      <c r="AC85" s="398"/>
      <c r="AD85" s="398"/>
      <c r="AE85" s="398"/>
      <c r="AF85" s="398"/>
      <c r="AG85" s="398"/>
      <c r="AH85" s="398"/>
      <c r="AI85" s="398"/>
      <c r="AJ85" s="398"/>
      <c r="AK85" s="398"/>
      <c r="AL85" s="398"/>
      <c r="AM85" s="398"/>
      <c r="AN85" s="398"/>
      <c r="AO85" s="398"/>
      <c r="AP85" s="398"/>
      <c r="AQ85" s="398"/>
      <c r="AR85" s="398"/>
      <c r="AS85" s="398"/>
      <c r="AT85" s="398"/>
      <c r="AU85" s="398"/>
      <c r="AV85" s="398"/>
      <c r="AW85" s="398"/>
      <c r="AX85" s="398"/>
      <c r="AY85" s="398"/>
      <c r="AZ85" s="398"/>
      <c r="BA85" s="398"/>
      <c r="BB85" s="398"/>
      <c r="BC85" s="398"/>
      <c r="BD85" s="398"/>
      <c r="BE85" s="398"/>
      <c r="BF85" s="398"/>
      <c r="BG85" s="398"/>
      <c r="BH85" s="398"/>
      <c r="BI85" s="398"/>
      <c r="BJ85" s="398"/>
      <c r="BK85" s="398"/>
      <c r="BL85" s="398"/>
    </row>
    <row r="86" spans="1:90" s="4" customFormat="1">
      <c r="A86" s="4" t="s">
        <v>572</v>
      </c>
      <c r="B86" s="4">
        <v>0.95</v>
      </c>
      <c r="C86" s="398"/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8"/>
      <c r="O86" s="398"/>
      <c r="P86" s="398"/>
      <c r="Q86" s="398"/>
      <c r="R86" s="398"/>
      <c r="S86" s="398"/>
      <c r="T86" s="398"/>
      <c r="U86" s="398"/>
      <c r="V86" s="398"/>
      <c r="W86" s="407"/>
      <c r="X86" s="398"/>
      <c r="Y86" s="398"/>
      <c r="Z86" s="398"/>
      <c r="AA86" s="398"/>
      <c r="AB86" s="398"/>
      <c r="AC86" s="398"/>
      <c r="AD86" s="398"/>
      <c r="AE86" s="398"/>
      <c r="AF86" s="398"/>
      <c r="AG86" s="398"/>
      <c r="AH86" s="398"/>
      <c r="AI86" s="398"/>
      <c r="AJ86" s="398"/>
      <c r="AK86" s="398"/>
      <c r="AL86" s="398"/>
      <c r="AM86" s="398"/>
      <c r="AN86" s="398"/>
      <c r="AO86" s="398"/>
      <c r="AP86" s="398"/>
      <c r="AQ86" s="398"/>
      <c r="AR86" s="398"/>
      <c r="AS86" s="398"/>
      <c r="AT86" s="398"/>
      <c r="AU86" s="398"/>
      <c r="AV86" s="398"/>
      <c r="AW86" s="398"/>
      <c r="AX86" s="398"/>
      <c r="AY86" s="398"/>
      <c r="AZ86" s="398"/>
      <c r="BA86" s="398"/>
      <c r="BB86" s="398"/>
      <c r="BC86" s="398"/>
      <c r="BD86" s="398"/>
      <c r="BE86" s="398"/>
      <c r="BF86" s="398"/>
      <c r="BG86" s="398"/>
      <c r="BH86" s="398"/>
      <c r="BI86" s="398"/>
      <c r="BJ86" s="398"/>
      <c r="BK86" s="398"/>
      <c r="BL86" s="398"/>
    </row>
    <row r="87" spans="1:90" s="4" customFormat="1" ht="18.75" customHeight="1">
      <c r="A87" s="396" t="s">
        <v>573</v>
      </c>
      <c r="C87" s="398"/>
      <c r="D87" s="398"/>
      <c r="E87" s="398"/>
      <c r="F87" s="398"/>
      <c r="G87" s="398"/>
      <c r="H87" s="398"/>
      <c r="I87" s="398"/>
      <c r="J87" s="398"/>
      <c r="K87" s="398"/>
      <c r="L87" s="398"/>
      <c r="M87" s="398" t="s">
        <v>574</v>
      </c>
      <c r="N87" s="398"/>
      <c r="O87" s="398"/>
      <c r="P87" s="398"/>
      <c r="Q87" s="398"/>
      <c r="R87" s="398"/>
      <c r="S87" s="398"/>
      <c r="T87" s="398"/>
      <c r="U87" s="398"/>
      <c r="V87" s="398"/>
      <c r="W87" s="407"/>
      <c r="X87" s="398"/>
      <c r="Y87" s="398"/>
      <c r="Z87" s="398"/>
      <c r="AA87" s="398"/>
      <c r="AB87" s="398"/>
      <c r="AC87" s="398"/>
      <c r="AD87" s="398"/>
      <c r="AE87" s="398"/>
      <c r="AF87" s="398"/>
      <c r="AG87" s="398"/>
      <c r="AH87" s="398"/>
      <c r="AI87" s="398"/>
      <c r="AJ87" s="398"/>
      <c r="AK87" s="398"/>
      <c r="AL87" s="398"/>
      <c r="AM87" s="398"/>
      <c r="AN87" s="398"/>
      <c r="AO87" s="398"/>
      <c r="AP87" s="398"/>
      <c r="AQ87" s="398"/>
      <c r="AR87" s="398"/>
      <c r="AS87" s="398"/>
      <c r="AT87" s="398"/>
      <c r="AU87" s="398"/>
      <c r="AV87" s="398"/>
      <c r="AW87" s="398"/>
      <c r="AX87" s="398"/>
      <c r="AY87" s="398"/>
      <c r="AZ87" s="398"/>
      <c r="BA87" s="398"/>
      <c r="BB87" s="398"/>
      <c r="BC87" s="398"/>
      <c r="BD87" s="398"/>
      <c r="BE87" s="398"/>
      <c r="BF87" s="398"/>
      <c r="BG87" s="398"/>
      <c r="BH87" s="398"/>
      <c r="BI87" s="398"/>
      <c r="BJ87" s="398"/>
      <c r="BK87" s="398"/>
      <c r="BL87" s="398"/>
    </row>
    <row r="88" spans="1:90" s="391" customFormat="1">
      <c r="A88" s="391" t="s">
        <v>180</v>
      </c>
      <c r="C88" s="391" t="s">
        <v>575</v>
      </c>
      <c r="S88" s="391">
        <f>1-S61/S4</f>
        <v>0</v>
      </c>
      <c r="T88" s="391">
        <f>1-T61/T4</f>
        <v>0</v>
      </c>
      <c r="U88" s="391">
        <f>1-U61/U4</f>
        <v>0</v>
      </c>
      <c r="W88" s="391">
        <f t="shared" ref="W88:AO99" si="75">+IF(W102&lt;90,1-W102/W4,0)</f>
        <v>0</v>
      </c>
      <c r="X88" s="391">
        <f t="shared" si="75"/>
        <v>0.14755293902927769</v>
      </c>
      <c r="Y88" s="391">
        <f t="shared" si="75"/>
        <v>0.17835220427195819</v>
      </c>
      <c r="Z88" s="391">
        <f t="shared" si="75"/>
        <v>0.24572172023793548</v>
      </c>
      <c r="AA88" s="391">
        <f t="shared" si="75"/>
        <v>0.35699999999999998</v>
      </c>
      <c r="AB88" s="391">
        <f t="shared" si="75"/>
        <v>0.44412499999999999</v>
      </c>
      <c r="AC88" s="391">
        <f t="shared" si="75"/>
        <v>0.53125</v>
      </c>
      <c r="AD88" s="391">
        <f t="shared" si="75"/>
        <v>0.61837500000000001</v>
      </c>
      <c r="AE88" s="391">
        <f t="shared" si="75"/>
        <v>0.7054999999999999</v>
      </c>
      <c r="AF88" s="391">
        <f t="shared" si="75"/>
        <v>0.73870999999999998</v>
      </c>
      <c r="AG88" s="391">
        <f t="shared" si="75"/>
        <v>0.76710619999999996</v>
      </c>
      <c r="AH88" s="391">
        <f t="shared" si="75"/>
        <v>0.7913959639999999</v>
      </c>
      <c r="AI88" s="391">
        <f t="shared" si="75"/>
        <v>0.81219104407999998</v>
      </c>
      <c r="AJ88" s="391">
        <f t="shared" si="75"/>
        <v>0.8300164267375999</v>
      </c>
      <c r="AK88" s="391">
        <f t="shared" si="75"/>
        <v>0.84532003075107198</v>
      </c>
      <c r="AL88" s="391">
        <f t="shared" si="75"/>
        <v>0.85848237809077177</v>
      </c>
      <c r="AM88" s="391">
        <f t="shared" si="75"/>
        <v>0.86982573082035564</v>
      </c>
      <c r="AN88" s="391">
        <f t="shared" si="75"/>
        <v>0.87962242951815606</v>
      </c>
      <c r="AO88" s="391">
        <f t="shared" si="75"/>
        <v>0.88810232352142238</v>
      </c>
      <c r="AP88" s="391">
        <f>+AO88+($B$86-AO88)*$B$85</f>
        <v>0.89119720734535124</v>
      </c>
      <c r="AQ88" s="391">
        <f t="shared" ref="AQ88:CL95" si="76">+AP88+($B$86-AP88)*$B$85</f>
        <v>0.89413734697808367</v>
      </c>
      <c r="AR88" s="391">
        <f t="shared" si="76"/>
        <v>0.89693047962917949</v>
      </c>
      <c r="AS88" s="391">
        <f t="shared" si="76"/>
        <v>0.89958395564772053</v>
      </c>
      <c r="AT88" s="391">
        <f t="shared" si="76"/>
        <v>0.90210475786533451</v>
      </c>
      <c r="AU88" s="391">
        <f t="shared" si="76"/>
        <v>0.90449951997206779</v>
      </c>
      <c r="AV88" s="391">
        <f t="shared" si="76"/>
        <v>0.90677454397346435</v>
      </c>
      <c r="AW88" s="391">
        <f t="shared" si="76"/>
        <v>0.90893581677479118</v>
      </c>
      <c r="AX88" s="391">
        <f t="shared" si="76"/>
        <v>0.91098902593605158</v>
      </c>
      <c r="AY88" s="391">
        <f t="shared" si="76"/>
        <v>0.91293957463924902</v>
      </c>
      <c r="AZ88" s="391">
        <f t="shared" si="76"/>
        <v>0.91479259590728657</v>
      </c>
      <c r="BA88" s="391">
        <f t="shared" si="76"/>
        <v>0.91655296611192227</v>
      </c>
      <c r="BB88" s="391">
        <f t="shared" si="76"/>
        <v>0.91822531780632621</v>
      </c>
      <c r="BC88" s="391">
        <f t="shared" si="76"/>
        <v>0.91981405191600984</v>
      </c>
      <c r="BD88" s="391">
        <f t="shared" si="76"/>
        <v>0.92132334932020932</v>
      </c>
      <c r="BE88" s="391">
        <f t="shared" si="76"/>
        <v>0.92275718185419886</v>
      </c>
      <c r="BF88" s="391">
        <f t="shared" si="76"/>
        <v>0.92411932276148889</v>
      </c>
      <c r="BG88" s="391">
        <f t="shared" si="76"/>
        <v>0.9254133566234144</v>
      </c>
      <c r="BH88" s="391">
        <f t="shared" si="76"/>
        <v>0.92664268879224365</v>
      </c>
      <c r="BI88" s="391">
        <f t="shared" si="76"/>
        <v>0.92781055435263149</v>
      </c>
      <c r="BJ88" s="391">
        <f t="shared" si="76"/>
        <v>0.92892002663499995</v>
      </c>
      <c r="BK88" s="391">
        <f t="shared" si="76"/>
        <v>0.92997402530324991</v>
      </c>
      <c r="BL88" s="391">
        <f t="shared" si="76"/>
        <v>0.93097532403808736</v>
      </c>
      <c r="BM88" s="391">
        <f t="shared" si="76"/>
        <v>0.93192655783618294</v>
      </c>
      <c r="BN88" s="391">
        <f t="shared" si="76"/>
        <v>0.93283022994437381</v>
      </c>
      <c r="BO88" s="391">
        <f t="shared" si="76"/>
        <v>0.93368871844715517</v>
      </c>
      <c r="BP88" s="391">
        <f t="shared" si="76"/>
        <v>0.93450428252479745</v>
      </c>
      <c r="BQ88" s="391">
        <f t="shared" si="76"/>
        <v>0.93527906839855757</v>
      </c>
      <c r="BR88" s="391">
        <f t="shared" si="76"/>
        <v>0.93601511497862966</v>
      </c>
      <c r="BS88" s="391">
        <f t="shared" si="76"/>
        <v>0.93671435922969815</v>
      </c>
      <c r="BT88" s="391">
        <f t="shared" si="76"/>
        <v>0.93737864126821324</v>
      </c>
      <c r="BU88" s="391">
        <f t="shared" si="76"/>
        <v>0.93800970920480253</v>
      </c>
      <c r="BV88" s="391">
        <f t="shared" si="76"/>
        <v>0.93860922374456246</v>
      </c>
      <c r="BW88" s="391">
        <f t="shared" si="76"/>
        <v>0.93917876255733435</v>
      </c>
      <c r="BX88" s="391">
        <f t="shared" si="76"/>
        <v>0.93971982442946767</v>
      </c>
      <c r="BY88" s="391">
        <f t="shared" si="76"/>
        <v>0.94023383320799425</v>
      </c>
      <c r="BZ88" s="391">
        <f t="shared" si="76"/>
        <v>0.94072214154759459</v>
      </c>
      <c r="CA88" s="391">
        <f t="shared" si="76"/>
        <v>0.94118603447021487</v>
      </c>
      <c r="CB88" s="391">
        <f t="shared" si="76"/>
        <v>0.94162673274670416</v>
      </c>
      <c r="CC88" s="391">
        <f t="shared" si="76"/>
        <v>0.94204539610936899</v>
      </c>
      <c r="CD88" s="391">
        <f t="shared" si="76"/>
        <v>0.94244312630390059</v>
      </c>
      <c r="CE88" s="391">
        <f t="shared" si="76"/>
        <v>0.94282096998870557</v>
      </c>
      <c r="CF88" s="391">
        <f t="shared" si="76"/>
        <v>0.94317992148927032</v>
      </c>
      <c r="CG88" s="391">
        <f t="shared" si="76"/>
        <v>0.94352092541480681</v>
      </c>
      <c r="CH88" s="391">
        <f t="shared" si="76"/>
        <v>0.94384487914406645</v>
      </c>
      <c r="CI88" s="391">
        <f t="shared" si="76"/>
        <v>0.9441526351868631</v>
      </c>
      <c r="CJ88" s="391">
        <f t="shared" si="76"/>
        <v>0.94444500342751991</v>
      </c>
      <c r="CK88" s="391">
        <f t="shared" si="76"/>
        <v>0.94472275325614397</v>
      </c>
      <c r="CL88" s="391">
        <f t="shared" si="76"/>
        <v>0.94498661559333674</v>
      </c>
    </row>
    <row r="89" spans="1:90" s="391" customFormat="1">
      <c r="A89" s="391" t="s">
        <v>181</v>
      </c>
      <c r="T89" s="391">
        <f>+S89</f>
        <v>0</v>
      </c>
      <c r="U89" s="391">
        <f>+T89</f>
        <v>0</v>
      </c>
      <c r="W89" s="391">
        <f t="shared" si="75"/>
        <v>6.4891571523351899E-2</v>
      </c>
      <c r="X89" s="391">
        <f t="shared" si="75"/>
        <v>-5.9928800243910452E-2</v>
      </c>
      <c r="Y89" s="391">
        <f t="shared" si="75"/>
        <v>0.13578440086809385</v>
      </c>
      <c r="Z89" s="391">
        <f t="shared" si="75"/>
        <v>0.18085559202387347</v>
      </c>
      <c r="AA89" s="391">
        <f t="shared" si="75"/>
        <v>0.20996654927394487</v>
      </c>
      <c r="AB89" s="391">
        <f t="shared" si="75"/>
        <v>0.31920504642537484</v>
      </c>
      <c r="AC89" s="391">
        <f t="shared" si="75"/>
        <v>0.42752968797197699</v>
      </c>
      <c r="AD89" s="391">
        <f t="shared" si="75"/>
        <v>0.53524827637616501</v>
      </c>
      <c r="AE89" s="391">
        <f t="shared" si="75"/>
        <v>0.64202004959490866</v>
      </c>
      <c r="AF89" s="391">
        <f t="shared" si="75"/>
        <v>0.68298091664397242</v>
      </c>
      <c r="AG89" s="391">
        <f t="shared" si="75"/>
        <v>0.71773194099937454</v>
      </c>
      <c r="AH89" s="391">
        <f t="shared" si="75"/>
        <v>0.74743817371992716</v>
      </c>
      <c r="AI89" s="391">
        <f t="shared" si="75"/>
        <v>0.77239677643191018</v>
      </c>
      <c r="AJ89" s="391">
        <f t="shared" si="75"/>
        <v>0.79380118142459577</v>
      </c>
      <c r="AK89" s="391">
        <f t="shared" si="75"/>
        <v>0.81183992797545579</v>
      </c>
      <c r="AL89" s="391">
        <f t="shared" si="75"/>
        <v>0.82736927641380509</v>
      </c>
      <c r="AM89" s="391">
        <f t="shared" si="75"/>
        <v>0.84048723111460499</v>
      </c>
      <c r="AN89" s="391">
        <f t="shared" si="75"/>
        <v>0.85182374432124841</v>
      </c>
      <c r="AO89" s="391">
        <f t="shared" si="75"/>
        <v>0.86261231158325669</v>
      </c>
      <c r="AP89" s="391">
        <f t="shared" ref="AP89:BE99" si="77">+AO89+($B$86-AO89)*$B$85</f>
        <v>0.8669816960040938</v>
      </c>
      <c r="AQ89" s="391">
        <f t="shared" si="77"/>
        <v>0.87113261120388907</v>
      </c>
      <c r="AR89" s="391">
        <f t="shared" si="77"/>
        <v>0.87507598064369463</v>
      </c>
      <c r="AS89" s="391">
        <f t="shared" si="77"/>
        <v>0.87882218161150993</v>
      </c>
      <c r="AT89" s="391">
        <f t="shared" si="77"/>
        <v>0.88238107253093445</v>
      </c>
      <c r="AU89" s="391">
        <f t="shared" si="77"/>
        <v>0.88576201890438777</v>
      </c>
      <c r="AV89" s="391">
        <f t="shared" si="77"/>
        <v>0.88897391795916836</v>
      </c>
      <c r="AW89" s="391">
        <f t="shared" si="77"/>
        <v>0.89202522206120993</v>
      </c>
      <c r="AX89" s="391">
        <f t="shared" si="77"/>
        <v>0.89492396095814941</v>
      </c>
      <c r="AY89" s="391">
        <f t="shared" si="77"/>
        <v>0.89767776291024193</v>
      </c>
      <c r="AZ89" s="391">
        <f t="shared" si="77"/>
        <v>0.90029387476472977</v>
      </c>
      <c r="BA89" s="391">
        <f t="shared" si="77"/>
        <v>0.90277918102649324</v>
      </c>
      <c r="BB89" s="391">
        <f t="shared" si="77"/>
        <v>0.90514022197516852</v>
      </c>
      <c r="BC89" s="391">
        <f t="shared" si="77"/>
        <v>0.90738321087641005</v>
      </c>
      <c r="BD89" s="391">
        <f t="shared" si="77"/>
        <v>0.90951405033258959</v>
      </c>
      <c r="BE89" s="391">
        <f t="shared" si="77"/>
        <v>0.9115383478159601</v>
      </c>
      <c r="BF89" s="391">
        <f t="shared" si="76"/>
        <v>0.91346143042516215</v>
      </c>
      <c r="BG89" s="391">
        <f t="shared" si="76"/>
        <v>0.91528835890390403</v>
      </c>
      <c r="BH89" s="391">
        <f t="shared" si="76"/>
        <v>0.91702394095870887</v>
      </c>
      <c r="BI89" s="391">
        <f t="shared" si="76"/>
        <v>0.91867274391077347</v>
      </c>
      <c r="BJ89" s="391">
        <f t="shared" si="76"/>
        <v>0.92023910671523479</v>
      </c>
      <c r="BK89" s="391">
        <f t="shared" si="76"/>
        <v>0.92172715137947303</v>
      </c>
      <c r="BL89" s="391">
        <f t="shared" si="76"/>
        <v>0.9231407938104994</v>
      </c>
      <c r="BM89" s="391">
        <f t="shared" si="76"/>
        <v>0.92448375411997441</v>
      </c>
      <c r="BN89" s="391">
        <f t="shared" si="76"/>
        <v>0.92575956641397572</v>
      </c>
      <c r="BO89" s="391">
        <f t="shared" si="76"/>
        <v>0.92697158809327695</v>
      </c>
      <c r="BP89" s="391">
        <f t="shared" si="76"/>
        <v>0.92812300868861308</v>
      </c>
      <c r="BQ89" s="391">
        <f t="shared" si="76"/>
        <v>0.92921685825418243</v>
      </c>
      <c r="BR89" s="391">
        <f t="shared" si="76"/>
        <v>0.93025601534147329</v>
      </c>
      <c r="BS89" s="391">
        <f t="shared" si="76"/>
        <v>0.93124321457439962</v>
      </c>
      <c r="BT89" s="391">
        <f t="shared" si="76"/>
        <v>0.93218105384567962</v>
      </c>
      <c r="BU89" s="391">
        <f t="shared" si="76"/>
        <v>0.93307200115339561</v>
      </c>
      <c r="BV89" s="391">
        <f t="shared" si="76"/>
        <v>0.93391840109572588</v>
      </c>
      <c r="BW89" s="391">
        <f t="shared" si="76"/>
        <v>0.93472248104093958</v>
      </c>
      <c r="BX89" s="391">
        <f t="shared" si="76"/>
        <v>0.9354863569888926</v>
      </c>
      <c r="BY89" s="391">
        <f t="shared" si="76"/>
        <v>0.93621203913944795</v>
      </c>
      <c r="BZ89" s="391">
        <f t="shared" si="76"/>
        <v>0.93690143718247554</v>
      </c>
      <c r="CA89" s="391">
        <f t="shared" si="76"/>
        <v>0.93755636532335174</v>
      </c>
      <c r="CB89" s="391">
        <f t="shared" si="76"/>
        <v>0.93817854705718418</v>
      </c>
      <c r="CC89" s="391">
        <f t="shared" si="76"/>
        <v>0.93876961970432493</v>
      </c>
      <c r="CD89" s="391">
        <f t="shared" si="76"/>
        <v>0.93933113871910867</v>
      </c>
      <c r="CE89" s="391">
        <f t="shared" si="76"/>
        <v>0.93986458178315324</v>
      </c>
      <c r="CF89" s="391">
        <f t="shared" si="76"/>
        <v>0.94037135269399563</v>
      </c>
      <c r="CG89" s="391">
        <f t="shared" si="76"/>
        <v>0.94085278505929582</v>
      </c>
      <c r="CH89" s="391">
        <f t="shared" si="76"/>
        <v>0.94131014580633099</v>
      </c>
      <c r="CI89" s="391">
        <f t="shared" si="76"/>
        <v>0.94174463851601442</v>
      </c>
      <c r="CJ89" s="391">
        <f t="shared" si="76"/>
        <v>0.94215740659021374</v>
      </c>
      <c r="CK89" s="391">
        <f t="shared" si="76"/>
        <v>0.94254953626070304</v>
      </c>
      <c r="CL89" s="391">
        <f t="shared" si="76"/>
        <v>0.94292205944766794</v>
      </c>
    </row>
    <row r="90" spans="1:90" s="391" customFormat="1">
      <c r="A90" s="391" t="s">
        <v>182</v>
      </c>
      <c r="C90" s="391" t="s">
        <v>575</v>
      </c>
      <c r="S90" s="391">
        <f>+S88</f>
        <v>0</v>
      </c>
      <c r="T90" s="391">
        <f>+T88</f>
        <v>0</v>
      </c>
      <c r="U90" s="391">
        <f>+U88</f>
        <v>0</v>
      </c>
      <c r="W90" s="391">
        <f t="shared" si="75"/>
        <v>0.25706962925986065</v>
      </c>
      <c r="X90" s="391">
        <f t="shared" si="75"/>
        <v>0.293036750218302</v>
      </c>
      <c r="Y90" s="391">
        <f t="shared" si="75"/>
        <v>0.2857109229214424</v>
      </c>
      <c r="Z90" s="391">
        <f t="shared" si="75"/>
        <v>0.31264861796147381</v>
      </c>
      <c r="AA90" s="391">
        <f t="shared" si="75"/>
        <v>0.38482974272082227</v>
      </c>
      <c r="AB90" s="391">
        <f t="shared" si="75"/>
        <v>0.44166012151674583</v>
      </c>
      <c r="AC90" s="391">
        <f t="shared" si="75"/>
        <v>0.50080658804772216</v>
      </c>
      <c r="AD90" s="391">
        <f t="shared" si="75"/>
        <v>0.56910600582931015</v>
      </c>
      <c r="AE90" s="391">
        <f t="shared" si="75"/>
        <v>0.6560856589583588</v>
      </c>
      <c r="AF90" s="391">
        <f t="shared" si="75"/>
        <v>0.68441297518979294</v>
      </c>
      <c r="AG90" s="391">
        <f t="shared" si="75"/>
        <v>0.71324832482794054</v>
      </c>
      <c r="AH90" s="391">
        <f t="shared" si="75"/>
        <v>0.73816817688207303</v>
      </c>
      <c r="AI90" s="391">
        <f t="shared" si="75"/>
        <v>0.75951072421527988</v>
      </c>
      <c r="AJ90" s="391">
        <f t="shared" si="75"/>
        <v>0.77794218415009653</v>
      </c>
      <c r="AK90" s="391">
        <f t="shared" si="75"/>
        <v>0.79371466031029492</v>
      </c>
      <c r="AL90" s="391">
        <f t="shared" si="75"/>
        <v>0.80732738683879957</v>
      </c>
      <c r="AM90" s="391">
        <f t="shared" si="75"/>
        <v>0.81895894924683243</v>
      </c>
      <c r="AN90" s="391">
        <f t="shared" si="75"/>
        <v>0.82898274347917134</v>
      </c>
      <c r="AO90" s="391">
        <f t="shared" si="75"/>
        <v>0.83958793348858574</v>
      </c>
      <c r="AP90" s="391">
        <f t="shared" si="77"/>
        <v>0.84510853681415643</v>
      </c>
      <c r="AQ90" s="391">
        <f t="shared" si="77"/>
        <v>0.8503531099734486</v>
      </c>
      <c r="AR90" s="391">
        <f t="shared" si="77"/>
        <v>0.85533545447477621</v>
      </c>
      <c r="AS90" s="391">
        <f t="shared" si="77"/>
        <v>0.86006868175103746</v>
      </c>
      <c r="AT90" s="391">
        <f t="shared" si="77"/>
        <v>0.86456524766348553</v>
      </c>
      <c r="AU90" s="391">
        <f t="shared" si="77"/>
        <v>0.86883698528031128</v>
      </c>
      <c r="AV90" s="391">
        <f t="shared" si="77"/>
        <v>0.87289513601629576</v>
      </c>
      <c r="AW90" s="391">
        <f t="shared" si="77"/>
        <v>0.87675037921548094</v>
      </c>
      <c r="AX90" s="391">
        <f t="shared" si="77"/>
        <v>0.88041286025470689</v>
      </c>
      <c r="AY90" s="391">
        <f t="shared" si="77"/>
        <v>0.88389221724197153</v>
      </c>
      <c r="AZ90" s="391">
        <f t="shared" si="77"/>
        <v>0.88719760637987299</v>
      </c>
      <c r="BA90" s="391">
        <f t="shared" si="77"/>
        <v>0.89033772606087935</v>
      </c>
      <c r="BB90" s="391">
        <f t="shared" si="77"/>
        <v>0.89332083975783538</v>
      </c>
      <c r="BC90" s="391">
        <f t="shared" si="77"/>
        <v>0.89615479776994356</v>
      </c>
      <c r="BD90" s="391">
        <f t="shared" si="77"/>
        <v>0.89884705788144637</v>
      </c>
      <c r="BE90" s="391">
        <f t="shared" si="77"/>
        <v>0.90140470498737402</v>
      </c>
      <c r="BF90" s="391">
        <f t="shared" si="76"/>
        <v>0.9038344697380053</v>
      </c>
      <c r="BG90" s="391">
        <f t="shared" si="76"/>
        <v>0.90614274625110502</v>
      </c>
      <c r="BH90" s="391">
        <f t="shared" si="76"/>
        <v>0.90833560893854981</v>
      </c>
      <c r="BI90" s="391">
        <f t="shared" si="76"/>
        <v>0.91041882849162237</v>
      </c>
      <c r="BJ90" s="391">
        <f t="shared" si="76"/>
        <v>0.91239788706704128</v>
      </c>
      <c r="BK90" s="391">
        <f t="shared" si="76"/>
        <v>0.91427799271368926</v>
      </c>
      <c r="BL90" s="391">
        <f t="shared" si="76"/>
        <v>0.91606409307800485</v>
      </c>
      <c r="BM90" s="391">
        <f t="shared" si="76"/>
        <v>0.91776088842410464</v>
      </c>
      <c r="BN90" s="391">
        <f t="shared" si="76"/>
        <v>0.91937284400289943</v>
      </c>
      <c r="BO90" s="391">
        <f t="shared" si="76"/>
        <v>0.92090420180275445</v>
      </c>
      <c r="BP90" s="391">
        <f t="shared" si="76"/>
        <v>0.9223589917126167</v>
      </c>
      <c r="BQ90" s="391">
        <f t="shared" si="76"/>
        <v>0.92374104212698582</v>
      </c>
      <c r="BR90" s="391">
        <f t="shared" si="76"/>
        <v>0.92505399002063649</v>
      </c>
      <c r="BS90" s="391">
        <f t="shared" si="76"/>
        <v>0.92630129051960464</v>
      </c>
      <c r="BT90" s="391">
        <f t="shared" si="76"/>
        <v>0.9274862259936244</v>
      </c>
      <c r="BU90" s="391">
        <f t="shared" si="76"/>
        <v>0.92861191469394322</v>
      </c>
      <c r="BV90" s="391">
        <f t="shared" si="76"/>
        <v>0.92968131895924611</v>
      </c>
      <c r="BW90" s="391">
        <f t="shared" si="76"/>
        <v>0.93069725301128381</v>
      </c>
      <c r="BX90" s="391">
        <f t="shared" si="76"/>
        <v>0.93166239036071963</v>
      </c>
      <c r="BY90" s="391">
        <f t="shared" si="76"/>
        <v>0.93257927084268366</v>
      </c>
      <c r="BZ90" s="391">
        <f t="shared" si="76"/>
        <v>0.93345030730054945</v>
      </c>
      <c r="CA90" s="391">
        <f t="shared" si="76"/>
        <v>0.93427779193552196</v>
      </c>
      <c r="CB90" s="391">
        <f t="shared" si="76"/>
        <v>0.93506390233874581</v>
      </c>
      <c r="CC90" s="391">
        <f t="shared" si="76"/>
        <v>0.93581070722180848</v>
      </c>
      <c r="CD90" s="391">
        <f t="shared" si="76"/>
        <v>0.93652017186071801</v>
      </c>
      <c r="CE90" s="391">
        <f t="shared" si="76"/>
        <v>0.93719416326768212</v>
      </c>
      <c r="CF90" s="391">
        <f t="shared" si="76"/>
        <v>0.93783445510429797</v>
      </c>
      <c r="CG90" s="391">
        <f t="shared" si="76"/>
        <v>0.93844273234908304</v>
      </c>
      <c r="CH90" s="391">
        <f t="shared" si="76"/>
        <v>0.93902059573162888</v>
      </c>
      <c r="CI90" s="391">
        <f t="shared" si="76"/>
        <v>0.93956956594504748</v>
      </c>
      <c r="CJ90" s="391">
        <f t="shared" si="76"/>
        <v>0.94009108764779514</v>
      </c>
      <c r="CK90" s="391">
        <f t="shared" si="76"/>
        <v>0.94058653326540542</v>
      </c>
      <c r="CL90" s="391">
        <f t="shared" si="76"/>
        <v>0.9410572066021351</v>
      </c>
    </row>
    <row r="91" spans="1:90" s="391" customFormat="1">
      <c r="A91" s="391" t="s">
        <v>183</v>
      </c>
      <c r="C91" s="391" t="s">
        <v>575</v>
      </c>
      <c r="S91" s="391">
        <f>+(IF(R73&gt;0,$B$85,0)*($B$86-R91))+R91</f>
        <v>0</v>
      </c>
      <c r="T91" s="391">
        <f>+(IF(S73&gt;0,$B$85,0)*($B$86-S91))+S91</f>
        <v>4.7500000000000001E-2</v>
      </c>
      <c r="U91" s="391">
        <f>+(IF(T73&gt;0,$B$85,0)*($B$86-T91))+T91</f>
        <v>9.2624999999999999E-2</v>
      </c>
      <c r="W91" s="391">
        <f t="shared" si="75"/>
        <v>-0.43585279349066441</v>
      </c>
      <c r="X91" s="391">
        <f t="shared" si="75"/>
        <v>-0.53554092088481298</v>
      </c>
      <c r="Y91" s="391">
        <f t="shared" si="75"/>
        <v>-0.50015496049208674</v>
      </c>
      <c r="Z91" s="391">
        <f t="shared" si="75"/>
        <v>-0.41401299713884376</v>
      </c>
      <c r="AA91" s="391">
        <f t="shared" si="75"/>
        <v>-0.23765321423223429</v>
      </c>
      <c r="AB91" s="391">
        <f t="shared" si="75"/>
        <v>-9.8579132312591078E-2</v>
      </c>
      <c r="AC91" s="391">
        <f t="shared" si="75"/>
        <v>5.4062894396164185E-2</v>
      </c>
      <c r="AD91" s="391">
        <f t="shared" si="75"/>
        <v>0.21363427440743277</v>
      </c>
      <c r="AE91" s="391">
        <f t="shared" si="75"/>
        <v>0.3849326233155973</v>
      </c>
      <c r="AF91" s="391">
        <f t="shared" si="75"/>
        <v>0.44689215681427752</v>
      </c>
      <c r="AG91" s="391">
        <f t="shared" si="75"/>
        <v>0.50220143868835387</v>
      </c>
      <c r="AH91" s="391">
        <f t="shared" si="75"/>
        <v>0.549777599934693</v>
      </c>
      <c r="AI91" s="391">
        <f t="shared" si="75"/>
        <v>0.58982726161922272</v>
      </c>
      <c r="AJ91" s="391">
        <f t="shared" si="75"/>
        <v>0.6243325646370117</v>
      </c>
      <c r="AK91" s="391">
        <f t="shared" si="75"/>
        <v>0.65341495184494525</v>
      </c>
      <c r="AL91" s="391">
        <f t="shared" si="75"/>
        <v>0.67851151764879547</v>
      </c>
      <c r="AM91" s="391">
        <f t="shared" si="75"/>
        <v>0.69966830733146979</v>
      </c>
      <c r="AN91" s="391">
        <f t="shared" si="75"/>
        <v>0.71793921601622568</v>
      </c>
      <c r="AO91" s="391">
        <f t="shared" si="75"/>
        <v>0.73750874767880381</v>
      </c>
      <c r="AP91" s="391">
        <f t="shared" si="77"/>
        <v>0.74813331029486363</v>
      </c>
      <c r="AQ91" s="391">
        <f t="shared" si="77"/>
        <v>0.75822664478012047</v>
      </c>
      <c r="AR91" s="391">
        <f t="shared" si="77"/>
        <v>0.76781531254111446</v>
      </c>
      <c r="AS91" s="391">
        <f t="shared" si="77"/>
        <v>0.77692454691405877</v>
      </c>
      <c r="AT91" s="391">
        <f t="shared" si="77"/>
        <v>0.78557831956835578</v>
      </c>
      <c r="AU91" s="391">
        <f t="shared" si="77"/>
        <v>0.79379940358993795</v>
      </c>
      <c r="AV91" s="391">
        <f t="shared" si="77"/>
        <v>0.801609433410441</v>
      </c>
      <c r="AW91" s="391">
        <f t="shared" si="77"/>
        <v>0.80902896173991889</v>
      </c>
      <c r="AX91" s="391">
        <f t="shared" si="77"/>
        <v>0.81607751365292291</v>
      </c>
      <c r="AY91" s="391">
        <f t="shared" si="77"/>
        <v>0.82277363797027681</v>
      </c>
      <c r="AZ91" s="391">
        <f t="shared" si="77"/>
        <v>0.82913495607176291</v>
      </c>
      <c r="BA91" s="391">
        <f t="shared" si="77"/>
        <v>0.83517820826817479</v>
      </c>
      <c r="BB91" s="391">
        <f t="shared" si="77"/>
        <v>0.84091929785476605</v>
      </c>
      <c r="BC91" s="391">
        <f t="shared" si="77"/>
        <v>0.84637333296202777</v>
      </c>
      <c r="BD91" s="391">
        <f t="shared" si="77"/>
        <v>0.8515546663139264</v>
      </c>
      <c r="BE91" s="391">
        <f t="shared" si="77"/>
        <v>0.85647693299823002</v>
      </c>
      <c r="BF91" s="391">
        <f t="shared" si="76"/>
        <v>0.86115308634831855</v>
      </c>
      <c r="BG91" s="391">
        <f t="shared" si="76"/>
        <v>0.86559543203090261</v>
      </c>
      <c r="BH91" s="391">
        <f t="shared" si="76"/>
        <v>0.86981566042935743</v>
      </c>
      <c r="BI91" s="391">
        <f t="shared" si="76"/>
        <v>0.87382487740788961</v>
      </c>
      <c r="BJ91" s="391">
        <f t="shared" si="76"/>
        <v>0.87763363353749513</v>
      </c>
      <c r="BK91" s="391">
        <f t="shared" si="76"/>
        <v>0.88125195186062033</v>
      </c>
      <c r="BL91" s="391">
        <f t="shared" si="76"/>
        <v>0.88468935426758932</v>
      </c>
      <c r="BM91" s="391">
        <f t="shared" si="76"/>
        <v>0.88795488655420984</v>
      </c>
      <c r="BN91" s="391">
        <f t="shared" si="76"/>
        <v>0.89105714222649934</v>
      </c>
      <c r="BO91" s="391">
        <f t="shared" si="76"/>
        <v>0.89400428511517438</v>
      </c>
      <c r="BP91" s="391">
        <f t="shared" si="76"/>
        <v>0.8968040708594156</v>
      </c>
      <c r="BQ91" s="391">
        <f t="shared" si="76"/>
        <v>0.89946386731644479</v>
      </c>
      <c r="BR91" s="391">
        <f t="shared" si="76"/>
        <v>0.90199067395062249</v>
      </c>
      <c r="BS91" s="391">
        <f t="shared" si="76"/>
        <v>0.90439114025309131</v>
      </c>
      <c r="BT91" s="391">
        <f t="shared" si="76"/>
        <v>0.90667158324043673</v>
      </c>
      <c r="BU91" s="391">
        <f t="shared" si="76"/>
        <v>0.90883800407841486</v>
      </c>
      <c r="BV91" s="391">
        <f t="shared" si="76"/>
        <v>0.91089610387449416</v>
      </c>
      <c r="BW91" s="391">
        <f t="shared" si="76"/>
        <v>0.91285129868076942</v>
      </c>
      <c r="BX91" s="391">
        <f t="shared" si="76"/>
        <v>0.9147087337467309</v>
      </c>
      <c r="BY91" s="391">
        <f t="shared" si="76"/>
        <v>0.9164732970593944</v>
      </c>
      <c r="BZ91" s="391">
        <f t="shared" si="76"/>
        <v>0.91814963220642465</v>
      </c>
      <c r="CA91" s="391">
        <f t="shared" si="76"/>
        <v>0.91974215059610342</v>
      </c>
      <c r="CB91" s="391">
        <f t="shared" si="76"/>
        <v>0.92125504306629824</v>
      </c>
      <c r="CC91" s="391">
        <f t="shared" si="76"/>
        <v>0.92269229091298333</v>
      </c>
      <c r="CD91" s="391">
        <f t="shared" si="76"/>
        <v>0.92405767636733416</v>
      </c>
      <c r="CE91" s="391">
        <f t="shared" si="76"/>
        <v>0.92535479254896746</v>
      </c>
      <c r="CF91" s="391">
        <f t="shared" si="76"/>
        <v>0.92658705292151911</v>
      </c>
      <c r="CG91" s="391">
        <f t="shared" si="76"/>
        <v>0.92775770027544313</v>
      </c>
      <c r="CH91" s="391">
        <f t="shared" si="76"/>
        <v>0.92886981526167101</v>
      </c>
      <c r="CI91" s="391">
        <f t="shared" si="76"/>
        <v>0.92992632449858748</v>
      </c>
      <c r="CJ91" s="391">
        <f t="shared" si="76"/>
        <v>0.93093000827365813</v>
      </c>
      <c r="CK91" s="391">
        <f t="shared" si="76"/>
        <v>0.9318835078599752</v>
      </c>
      <c r="CL91" s="391">
        <f t="shared" si="76"/>
        <v>0.93278933246697648</v>
      </c>
    </row>
    <row r="92" spans="1:90" s="391" customFormat="1">
      <c r="A92" s="391" t="s">
        <v>184</v>
      </c>
      <c r="S92" s="391">
        <f t="shared" ref="S92:U97" si="78">+MIN(IF(R74&gt;0,$B$85+R92,0),$B$86)</f>
        <v>0</v>
      </c>
      <c r="T92" s="391">
        <f t="shared" si="78"/>
        <v>0</v>
      </c>
      <c r="U92" s="391">
        <f t="shared" si="78"/>
        <v>0</v>
      </c>
      <c r="W92" s="391">
        <f t="shared" si="75"/>
        <v>-0.75211228274737008</v>
      </c>
      <c r="X92" s="391">
        <f t="shared" si="75"/>
        <v>-1.1106022150668005</v>
      </c>
      <c r="Y92" s="391">
        <f t="shared" si="75"/>
        <v>-0.98612997005983094</v>
      </c>
      <c r="Z92" s="391">
        <f t="shared" si="75"/>
        <v>-0.80323152425775302</v>
      </c>
      <c r="AA92" s="391">
        <f t="shared" si="75"/>
        <v>-0.52680282237932041</v>
      </c>
      <c r="AB92" s="391">
        <f t="shared" si="75"/>
        <v>-0.31099554410064179</v>
      </c>
      <c r="AC92" s="391">
        <f t="shared" si="75"/>
        <v>-9.953008148771425E-2</v>
      </c>
      <c r="AD92" s="391">
        <f t="shared" si="75"/>
        <v>0.1096835172234949</v>
      </c>
      <c r="AE92" s="391">
        <f t="shared" si="75"/>
        <v>0.31665002142418019</v>
      </c>
      <c r="AF92" s="391">
        <f t="shared" si="75"/>
        <v>0.39698104395791367</v>
      </c>
      <c r="AG92" s="391">
        <f t="shared" si="75"/>
        <v>0.4657691371159306</v>
      </c>
      <c r="AH92" s="391">
        <f t="shared" si="75"/>
        <v>0.52438381530626521</v>
      </c>
      <c r="AI92" s="391">
        <f t="shared" si="75"/>
        <v>0.57314505981619335</v>
      </c>
      <c r="AJ92" s="391">
        <f t="shared" si="75"/>
        <v>0.61487557415202931</v>
      </c>
      <c r="AK92" s="391">
        <f t="shared" si="75"/>
        <v>0.64973949785974994</v>
      </c>
      <c r="AL92" s="391">
        <f t="shared" si="75"/>
        <v>0.67971943180230499</v>
      </c>
      <c r="AM92" s="391">
        <f t="shared" si="75"/>
        <v>0.70486293321270643</v>
      </c>
      <c r="AN92" s="391">
        <f t="shared" si="75"/>
        <v>0.7265847571152686</v>
      </c>
      <c r="AO92" s="391">
        <f t="shared" si="75"/>
        <v>0.74732560589807207</v>
      </c>
      <c r="AP92" s="391">
        <f t="shared" si="77"/>
        <v>0.75745932560316842</v>
      </c>
      <c r="AQ92" s="391">
        <f t="shared" si="77"/>
        <v>0.76708635932300995</v>
      </c>
      <c r="AR92" s="391">
        <f t="shared" si="77"/>
        <v>0.77623204135685941</v>
      </c>
      <c r="AS92" s="391">
        <f t="shared" si="77"/>
        <v>0.78492043928901645</v>
      </c>
      <c r="AT92" s="391">
        <f t="shared" si="77"/>
        <v>0.79317441732456562</v>
      </c>
      <c r="AU92" s="391">
        <f t="shared" si="77"/>
        <v>0.80101569645833737</v>
      </c>
      <c r="AV92" s="391">
        <f t="shared" si="77"/>
        <v>0.80846491163542045</v>
      </c>
      <c r="AW92" s="391">
        <f t="shared" si="77"/>
        <v>0.81554166605364942</v>
      </c>
      <c r="AX92" s="391">
        <f t="shared" si="77"/>
        <v>0.82226458275096692</v>
      </c>
      <c r="AY92" s="391">
        <f t="shared" si="77"/>
        <v>0.82865135361341857</v>
      </c>
      <c r="AZ92" s="391">
        <f t="shared" si="77"/>
        <v>0.83471878593274762</v>
      </c>
      <c r="BA92" s="391">
        <f t="shared" si="77"/>
        <v>0.84048284663611028</v>
      </c>
      <c r="BB92" s="391">
        <f t="shared" si="77"/>
        <v>0.84595870430430475</v>
      </c>
      <c r="BC92" s="391">
        <f t="shared" si="77"/>
        <v>0.85116076908908955</v>
      </c>
      <c r="BD92" s="391">
        <f t="shared" si="77"/>
        <v>0.85610273063463505</v>
      </c>
      <c r="BE92" s="391">
        <f t="shared" si="77"/>
        <v>0.86079759410290324</v>
      </c>
      <c r="BF92" s="391">
        <f t="shared" si="76"/>
        <v>0.86525771439775812</v>
      </c>
      <c r="BG92" s="391">
        <f t="shared" si="76"/>
        <v>0.8694948286778702</v>
      </c>
      <c r="BH92" s="391">
        <f t="shared" si="76"/>
        <v>0.87352008724397667</v>
      </c>
      <c r="BI92" s="391">
        <f t="shared" si="76"/>
        <v>0.87734408288177779</v>
      </c>
      <c r="BJ92" s="391">
        <f t="shared" si="76"/>
        <v>0.88097687873768893</v>
      </c>
      <c r="BK92" s="391">
        <f t="shared" si="76"/>
        <v>0.88442803480080445</v>
      </c>
      <c r="BL92" s="391">
        <f t="shared" si="76"/>
        <v>0.88770663306076425</v>
      </c>
      <c r="BM92" s="391">
        <f t="shared" si="76"/>
        <v>0.89082130140772608</v>
      </c>
      <c r="BN92" s="391">
        <f t="shared" si="76"/>
        <v>0.89378023633733983</v>
      </c>
      <c r="BO92" s="391">
        <f t="shared" si="76"/>
        <v>0.8965912245204728</v>
      </c>
      <c r="BP92" s="391">
        <f t="shared" si="76"/>
        <v>0.89926166329444912</v>
      </c>
      <c r="BQ92" s="391">
        <f t="shared" si="76"/>
        <v>0.90179858012972669</v>
      </c>
      <c r="BR92" s="391">
        <f t="shared" si="76"/>
        <v>0.90420865112324034</v>
      </c>
      <c r="BS92" s="391">
        <f t="shared" si="76"/>
        <v>0.90649821856707835</v>
      </c>
      <c r="BT92" s="391">
        <f t="shared" si="76"/>
        <v>0.90867330763872445</v>
      </c>
      <c r="BU92" s="391">
        <f t="shared" si="76"/>
        <v>0.91073964225678827</v>
      </c>
      <c r="BV92" s="391">
        <f t="shared" si="76"/>
        <v>0.91270266014394885</v>
      </c>
      <c r="BW92" s="391">
        <f t="shared" si="76"/>
        <v>0.91456752713675138</v>
      </c>
      <c r="BX92" s="391">
        <f t="shared" si="76"/>
        <v>0.91633915077991379</v>
      </c>
      <c r="BY92" s="391">
        <f t="shared" si="76"/>
        <v>0.91802219324091805</v>
      </c>
      <c r="BZ92" s="391">
        <f t="shared" si="76"/>
        <v>0.91962108357887218</v>
      </c>
      <c r="CA92" s="391">
        <f t="shared" si="76"/>
        <v>0.92114002939992856</v>
      </c>
      <c r="CB92" s="391">
        <f t="shared" si="76"/>
        <v>0.92258302792993208</v>
      </c>
      <c r="CC92" s="391">
        <f t="shared" si="76"/>
        <v>0.92395387653343541</v>
      </c>
      <c r="CD92" s="391">
        <f t="shared" si="76"/>
        <v>0.92525618270676369</v>
      </c>
      <c r="CE92" s="391">
        <f t="shared" si="76"/>
        <v>0.92649337357142547</v>
      </c>
      <c r="CF92" s="391">
        <f t="shared" si="76"/>
        <v>0.92766870489285425</v>
      </c>
      <c r="CG92" s="391">
        <f t="shared" si="76"/>
        <v>0.92878526964821151</v>
      </c>
      <c r="CH92" s="391">
        <f t="shared" si="76"/>
        <v>0.92984600616580093</v>
      </c>
      <c r="CI92" s="391">
        <f t="shared" si="76"/>
        <v>0.93085370585751093</v>
      </c>
      <c r="CJ92" s="391">
        <f t="shared" si="76"/>
        <v>0.93181102056463538</v>
      </c>
      <c r="CK92" s="391">
        <f t="shared" si="76"/>
        <v>0.93272046953640364</v>
      </c>
      <c r="CL92" s="391">
        <f t="shared" si="76"/>
        <v>0.93358444605958346</v>
      </c>
    </row>
    <row r="93" spans="1:90" s="391" customFormat="1">
      <c r="A93" s="391" t="s">
        <v>185</v>
      </c>
      <c r="S93" s="391">
        <f t="shared" si="78"/>
        <v>0</v>
      </c>
      <c r="T93" s="391">
        <f t="shared" si="78"/>
        <v>0</v>
      </c>
      <c r="U93" s="391">
        <f t="shared" si="78"/>
        <v>0</v>
      </c>
      <c r="W93" s="391">
        <f t="shared" si="75"/>
        <v>0</v>
      </c>
      <c r="X93" s="391">
        <f t="shared" si="75"/>
        <v>0</v>
      </c>
      <c r="Y93" s="391">
        <f t="shared" si="75"/>
        <v>0</v>
      </c>
      <c r="Z93" s="391">
        <f t="shared" si="75"/>
        <v>0</v>
      </c>
      <c r="AA93" s="391">
        <f t="shared" si="75"/>
        <v>0.14763497490494559</v>
      </c>
      <c r="AB93" s="391">
        <f t="shared" si="75"/>
        <v>0.26321963971024365</v>
      </c>
      <c r="AC93" s="391">
        <f t="shared" si="75"/>
        <v>0.37487998946972956</v>
      </c>
      <c r="AD93" s="391">
        <f t="shared" si="75"/>
        <v>0.48794081582522464</v>
      </c>
      <c r="AE93" s="391">
        <f t="shared" si="75"/>
        <v>0.60160998852276815</v>
      </c>
      <c r="AF93" s="391">
        <f t="shared" si="75"/>
        <v>0.64364264212116118</v>
      </c>
      <c r="AG93" s="391">
        <f t="shared" si="75"/>
        <v>0.6807946028728995</v>
      </c>
      <c r="AH93" s="391">
        <f t="shared" si="75"/>
        <v>0.71266775723672349</v>
      </c>
      <c r="AI93" s="391">
        <f t="shared" si="75"/>
        <v>0.73950608546701735</v>
      </c>
      <c r="AJ93" s="391">
        <f t="shared" si="75"/>
        <v>0.7625851577220053</v>
      </c>
      <c r="AK93" s="391">
        <f t="shared" si="75"/>
        <v>0.78205336812768633</v>
      </c>
      <c r="AL93" s="391">
        <f t="shared" si="75"/>
        <v>0.79883992907700463</v>
      </c>
      <c r="AM93" s="391">
        <f t="shared" si="75"/>
        <v>0.81297589981004403</v>
      </c>
      <c r="AN93" s="391">
        <f t="shared" si="75"/>
        <v>0.82519285999290048</v>
      </c>
      <c r="AO93" s="391">
        <f t="shared" si="75"/>
        <v>0.83714819407746455</v>
      </c>
      <c r="AP93" s="391">
        <f t="shared" si="77"/>
        <v>0.84279078437359134</v>
      </c>
      <c r="AQ93" s="391">
        <f t="shared" si="77"/>
        <v>0.8481512451549118</v>
      </c>
      <c r="AR93" s="391">
        <f t="shared" si="77"/>
        <v>0.85324368289716623</v>
      </c>
      <c r="AS93" s="391">
        <f t="shared" si="77"/>
        <v>0.85808149875230788</v>
      </c>
      <c r="AT93" s="391">
        <f t="shared" si="77"/>
        <v>0.86267742381469248</v>
      </c>
      <c r="AU93" s="391">
        <f t="shared" si="77"/>
        <v>0.86704355262395782</v>
      </c>
      <c r="AV93" s="391">
        <f t="shared" si="77"/>
        <v>0.87119137499275989</v>
      </c>
      <c r="AW93" s="391">
        <f t="shared" si="77"/>
        <v>0.87513180624312192</v>
      </c>
      <c r="AX93" s="391">
        <f t="shared" si="77"/>
        <v>0.87887521593096585</v>
      </c>
      <c r="AY93" s="391">
        <f t="shared" si="77"/>
        <v>0.88243145513441756</v>
      </c>
      <c r="AZ93" s="391">
        <f t="shared" si="77"/>
        <v>0.88580988237769664</v>
      </c>
      <c r="BA93" s="391">
        <f t="shared" si="77"/>
        <v>0.88901938825881177</v>
      </c>
      <c r="BB93" s="391">
        <f t="shared" si="77"/>
        <v>0.89206841884587118</v>
      </c>
      <c r="BC93" s="391">
        <f t="shared" si="77"/>
        <v>0.89496499790357764</v>
      </c>
      <c r="BD93" s="391">
        <f t="shared" si="77"/>
        <v>0.89771674800839873</v>
      </c>
      <c r="BE93" s="391">
        <f t="shared" si="77"/>
        <v>0.90033091060797876</v>
      </c>
      <c r="BF93" s="391">
        <f t="shared" si="76"/>
        <v>0.90281436507757984</v>
      </c>
      <c r="BG93" s="391">
        <f t="shared" si="76"/>
        <v>0.90517364682370083</v>
      </c>
      <c r="BH93" s="391">
        <f t="shared" si="76"/>
        <v>0.9074149644825158</v>
      </c>
      <c r="BI93" s="391">
        <f t="shared" si="76"/>
        <v>0.90954421625838999</v>
      </c>
      <c r="BJ93" s="391">
        <f t="shared" si="76"/>
        <v>0.91156700544547054</v>
      </c>
      <c r="BK93" s="391">
        <f t="shared" si="76"/>
        <v>0.913488655173197</v>
      </c>
      <c r="BL93" s="391">
        <f t="shared" si="76"/>
        <v>0.91531422241453719</v>
      </c>
      <c r="BM93" s="391">
        <f t="shared" si="76"/>
        <v>0.91704851129381038</v>
      </c>
      <c r="BN93" s="391">
        <f t="shared" si="76"/>
        <v>0.91869608572911987</v>
      </c>
      <c r="BO93" s="391">
        <f t="shared" si="76"/>
        <v>0.92026128144266384</v>
      </c>
      <c r="BP93" s="391">
        <f t="shared" si="76"/>
        <v>0.9217482173705307</v>
      </c>
      <c r="BQ93" s="391">
        <f t="shared" si="76"/>
        <v>0.92316080650200416</v>
      </c>
      <c r="BR93" s="391">
        <f t="shared" si="76"/>
        <v>0.92450276617690397</v>
      </c>
      <c r="BS93" s="391">
        <f t="shared" si="76"/>
        <v>0.92577762786805873</v>
      </c>
      <c r="BT93" s="391">
        <f t="shared" si="76"/>
        <v>0.92698874647465579</v>
      </c>
      <c r="BU93" s="391">
        <f t="shared" si="76"/>
        <v>0.92813930915092302</v>
      </c>
      <c r="BV93" s="391">
        <f t="shared" si="76"/>
        <v>0.92923234369337682</v>
      </c>
      <c r="BW93" s="391">
        <f t="shared" si="76"/>
        <v>0.93027072650870801</v>
      </c>
      <c r="BX93" s="391">
        <f t="shared" si="76"/>
        <v>0.93125719018327258</v>
      </c>
      <c r="BY93" s="391">
        <f t="shared" si="76"/>
        <v>0.93219433067410895</v>
      </c>
      <c r="BZ93" s="391">
        <f t="shared" si="76"/>
        <v>0.93308461414040345</v>
      </c>
      <c r="CA93" s="391">
        <f t="shared" si="76"/>
        <v>0.9339303834333833</v>
      </c>
      <c r="CB93" s="391">
        <f t="shared" si="76"/>
        <v>0.93473386426171412</v>
      </c>
      <c r="CC93" s="391">
        <f t="shared" si="76"/>
        <v>0.9354971710486284</v>
      </c>
      <c r="CD93" s="391">
        <f t="shared" si="76"/>
        <v>0.93622231249619703</v>
      </c>
      <c r="CE93" s="391">
        <f t="shared" si="76"/>
        <v>0.93691119687138713</v>
      </c>
      <c r="CF93" s="391">
        <f t="shared" si="76"/>
        <v>0.93756563702781781</v>
      </c>
      <c r="CG93" s="391">
        <f t="shared" si="76"/>
        <v>0.93818735517642693</v>
      </c>
      <c r="CH93" s="391">
        <f t="shared" si="76"/>
        <v>0.93877798741760554</v>
      </c>
      <c r="CI93" s="391">
        <f t="shared" si="76"/>
        <v>0.93933908804672528</v>
      </c>
      <c r="CJ93" s="391">
        <f t="shared" si="76"/>
        <v>0.93987213364438904</v>
      </c>
      <c r="CK93" s="391">
        <f t="shared" si="76"/>
        <v>0.94037852696216961</v>
      </c>
      <c r="CL93" s="391">
        <f t="shared" si="76"/>
        <v>0.94085960061406115</v>
      </c>
    </row>
    <row r="94" spans="1:90" s="391" customFormat="1">
      <c r="A94" s="391" t="s">
        <v>186</v>
      </c>
      <c r="C94" s="391" t="s">
        <v>575</v>
      </c>
      <c r="S94" s="391">
        <f t="shared" si="78"/>
        <v>0</v>
      </c>
      <c r="T94" s="391">
        <f t="shared" si="78"/>
        <v>0</v>
      </c>
      <c r="U94" s="391">
        <f t="shared" si="78"/>
        <v>0</v>
      </c>
      <c r="W94" s="391">
        <f t="shared" si="75"/>
        <v>0</v>
      </c>
      <c r="X94" s="391">
        <f t="shared" si="75"/>
        <v>0</v>
      </c>
      <c r="Y94" s="391">
        <f t="shared" si="75"/>
        <v>0</v>
      </c>
      <c r="Z94" s="391">
        <f t="shared" si="75"/>
        <v>0</v>
      </c>
      <c r="AA94" s="391">
        <f t="shared" si="75"/>
        <v>0</v>
      </c>
      <c r="AB94" s="391">
        <f t="shared" si="75"/>
        <v>0</v>
      </c>
      <c r="AC94" s="391">
        <f t="shared" si="75"/>
        <v>0.20634870821931062</v>
      </c>
      <c r="AD94" s="391">
        <f t="shared" si="75"/>
        <v>0.39187780666146443</v>
      </c>
      <c r="AE94" s="391">
        <f t="shared" si="75"/>
        <v>0.55198438132458416</v>
      </c>
      <c r="AF94" s="391">
        <f t="shared" si="75"/>
        <v>0.62052386910563384</v>
      </c>
      <c r="AG94" s="391">
        <f t="shared" si="75"/>
        <v>0.67430160159530672</v>
      </c>
      <c r="AH94" s="391">
        <f t="shared" si="75"/>
        <v>0.71908403384718533</v>
      </c>
      <c r="AI94" s="391">
        <f t="shared" si="75"/>
        <v>0.75524597378437863</v>
      </c>
      <c r="AJ94" s="391">
        <f t="shared" si="75"/>
        <v>0.78562194300345689</v>
      </c>
      <c r="AK94" s="391">
        <f t="shared" si="75"/>
        <v>0.8103691151166037</v>
      </c>
      <c r="AL94" s="391">
        <f t="shared" si="75"/>
        <v>0.83134969337967413</v>
      </c>
      <c r="AM94" s="391">
        <f t="shared" si="75"/>
        <v>0.84859117445465115</v>
      </c>
      <c r="AN94" s="391">
        <f t="shared" si="75"/>
        <v>0.86334640984496447</v>
      </c>
      <c r="AO94" s="391">
        <f t="shared" si="75"/>
        <v>0.87571083242756265</v>
      </c>
      <c r="AP94" s="391">
        <f t="shared" si="77"/>
        <v>0.87942529080618448</v>
      </c>
      <c r="AQ94" s="391">
        <f t="shared" si="77"/>
        <v>0.88295402626587527</v>
      </c>
      <c r="AR94" s="391">
        <f t="shared" si="77"/>
        <v>0.88630632495258155</v>
      </c>
      <c r="AS94" s="391">
        <f t="shared" si="77"/>
        <v>0.88949100870495246</v>
      </c>
      <c r="AT94" s="391">
        <f t="shared" si="77"/>
        <v>0.89251645826970483</v>
      </c>
      <c r="AU94" s="391">
        <f t="shared" si="77"/>
        <v>0.89539063535621954</v>
      </c>
      <c r="AV94" s="391">
        <f t="shared" si="77"/>
        <v>0.89812110358840858</v>
      </c>
      <c r="AW94" s="391">
        <f t="shared" si="77"/>
        <v>0.90071504840898819</v>
      </c>
      <c r="AX94" s="391">
        <f t="shared" si="77"/>
        <v>0.90317929598853874</v>
      </c>
      <c r="AY94" s="391">
        <f t="shared" si="77"/>
        <v>0.90552033118911179</v>
      </c>
      <c r="AZ94" s="391">
        <f t="shared" si="77"/>
        <v>0.90774431462965621</v>
      </c>
      <c r="BA94" s="391">
        <f t="shared" si="77"/>
        <v>0.90985709889817334</v>
      </c>
      <c r="BB94" s="391">
        <f t="shared" si="77"/>
        <v>0.91186424395326471</v>
      </c>
      <c r="BC94" s="391">
        <f t="shared" si="77"/>
        <v>0.91377103175560148</v>
      </c>
      <c r="BD94" s="391">
        <f t="shared" si="77"/>
        <v>0.9155824801678214</v>
      </c>
      <c r="BE94" s="391">
        <f t="shared" si="77"/>
        <v>0.91730335615943037</v>
      </c>
      <c r="BF94" s="391">
        <f t="shared" si="76"/>
        <v>0.91893818835145891</v>
      </c>
      <c r="BG94" s="391">
        <f t="shared" si="76"/>
        <v>0.92049127893388594</v>
      </c>
      <c r="BH94" s="391">
        <f t="shared" si="76"/>
        <v>0.92196671498719163</v>
      </c>
      <c r="BI94" s="391">
        <f t="shared" si="76"/>
        <v>0.92336837923783199</v>
      </c>
      <c r="BJ94" s="391">
        <f t="shared" si="76"/>
        <v>0.92469996027594037</v>
      </c>
      <c r="BK94" s="391">
        <f t="shared" si="76"/>
        <v>0.92596496226214331</v>
      </c>
      <c r="BL94" s="391">
        <f t="shared" si="76"/>
        <v>0.92716671414903618</v>
      </c>
      <c r="BM94" s="391">
        <f t="shared" si="76"/>
        <v>0.92830837844158431</v>
      </c>
      <c r="BN94" s="391">
        <f t="shared" si="76"/>
        <v>0.92939295951950507</v>
      </c>
      <c r="BO94" s="391">
        <f t="shared" si="76"/>
        <v>0.93042331154352986</v>
      </c>
      <c r="BP94" s="391">
        <f t="shared" si="76"/>
        <v>0.9314021459663534</v>
      </c>
      <c r="BQ94" s="391">
        <f t="shared" si="76"/>
        <v>0.93233203866803571</v>
      </c>
      <c r="BR94" s="391">
        <f t="shared" si="76"/>
        <v>0.93321543673463392</v>
      </c>
      <c r="BS94" s="391">
        <f t="shared" si="76"/>
        <v>0.93405466489790223</v>
      </c>
      <c r="BT94" s="391">
        <f t="shared" si="76"/>
        <v>0.93485193165300706</v>
      </c>
      <c r="BU94" s="391">
        <f t="shared" si="76"/>
        <v>0.93560933507035671</v>
      </c>
      <c r="BV94" s="391">
        <f t="shared" si="76"/>
        <v>0.93632886831683892</v>
      </c>
      <c r="BW94" s="391">
        <f t="shared" si="76"/>
        <v>0.93701242490099701</v>
      </c>
      <c r="BX94" s="391">
        <f t="shared" si="76"/>
        <v>0.9376618036559472</v>
      </c>
      <c r="BY94" s="391">
        <f t="shared" si="76"/>
        <v>0.93827871347314984</v>
      </c>
      <c r="BZ94" s="391">
        <f t="shared" si="76"/>
        <v>0.93886477779949229</v>
      </c>
      <c r="CA94" s="391">
        <f t="shared" si="76"/>
        <v>0.93942153890951763</v>
      </c>
      <c r="CB94" s="391">
        <f t="shared" si="76"/>
        <v>0.93995046196404175</v>
      </c>
      <c r="CC94" s="391">
        <f t="shared" si="76"/>
        <v>0.94045293886583969</v>
      </c>
      <c r="CD94" s="391">
        <f t="shared" si="76"/>
        <v>0.94093029192254773</v>
      </c>
      <c r="CE94" s="391">
        <f t="shared" si="76"/>
        <v>0.94138377732642031</v>
      </c>
      <c r="CF94" s="391">
        <f t="shared" si="76"/>
        <v>0.94181458846009924</v>
      </c>
      <c r="CG94" s="391">
        <f t="shared" si="76"/>
        <v>0.94222385903709427</v>
      </c>
      <c r="CH94" s="391">
        <f t="shared" si="76"/>
        <v>0.94261266608523953</v>
      </c>
      <c r="CI94" s="391">
        <f t="shared" si="76"/>
        <v>0.94298203278097759</v>
      </c>
      <c r="CJ94" s="391">
        <f t="shared" si="76"/>
        <v>0.94333293114192873</v>
      </c>
      <c r="CK94" s="391">
        <f t="shared" si="76"/>
        <v>0.94366628458483226</v>
      </c>
      <c r="CL94" s="391">
        <f t="shared" si="76"/>
        <v>0.94398297035559064</v>
      </c>
    </row>
    <row r="95" spans="1:90" s="391" customFormat="1">
      <c r="A95" s="391" t="s">
        <v>187</v>
      </c>
      <c r="C95" s="391" t="s">
        <v>575</v>
      </c>
      <c r="S95" s="391">
        <f t="shared" si="78"/>
        <v>0</v>
      </c>
      <c r="T95" s="391">
        <f t="shared" si="78"/>
        <v>0</v>
      </c>
      <c r="U95" s="391">
        <f t="shared" si="78"/>
        <v>0</v>
      </c>
      <c r="W95" s="391">
        <f t="shared" si="75"/>
        <v>0</v>
      </c>
      <c r="X95" s="391">
        <f t="shared" si="75"/>
        <v>0</v>
      </c>
      <c r="Y95" s="391">
        <f t="shared" si="75"/>
        <v>0</v>
      </c>
      <c r="Z95" s="391">
        <f t="shared" si="75"/>
        <v>0</v>
      </c>
      <c r="AA95" s="391">
        <f t="shared" si="75"/>
        <v>0</v>
      </c>
      <c r="AB95" s="391">
        <f t="shared" si="75"/>
        <v>0</v>
      </c>
      <c r="AC95" s="391">
        <f t="shared" si="75"/>
        <v>0</v>
      </c>
      <c r="AD95" s="391">
        <f t="shared" si="75"/>
        <v>0</v>
      </c>
      <c r="AE95" s="391">
        <f t="shared" si="75"/>
        <v>0.26061555478608711</v>
      </c>
      <c r="AF95" s="391">
        <f t="shared" si="75"/>
        <v>0.37146476658960448</v>
      </c>
      <c r="AG95" s="391">
        <f t="shared" si="75"/>
        <v>0.45995230961547284</v>
      </c>
      <c r="AH95" s="391">
        <f t="shared" si="75"/>
        <v>0.53370126215201752</v>
      </c>
      <c r="AI95" s="391">
        <f t="shared" si="75"/>
        <v>0.59422447981977067</v>
      </c>
      <c r="AJ95" s="391">
        <f t="shared" si="75"/>
        <v>0.64501948848185164</v>
      </c>
      <c r="AK95" s="391">
        <f t="shared" si="75"/>
        <v>0.68703104876525356</v>
      </c>
      <c r="AL95" s="391">
        <f t="shared" si="75"/>
        <v>0.72257389757065382</v>
      </c>
      <c r="AM95" s="391">
        <f t="shared" si="75"/>
        <v>0.75221392575165391</v>
      </c>
      <c r="AN95" s="391">
        <f t="shared" si="75"/>
        <v>0.7775090915637346</v>
      </c>
      <c r="AO95" s="391">
        <f t="shared" si="75"/>
        <v>0.79681852893406724</v>
      </c>
      <c r="AP95" s="391">
        <f t="shared" si="77"/>
        <v>0.80447760248736389</v>
      </c>
      <c r="AQ95" s="391">
        <f t="shared" si="77"/>
        <v>0.8117537223629957</v>
      </c>
      <c r="AR95" s="391">
        <f t="shared" si="77"/>
        <v>0.81866603624484591</v>
      </c>
      <c r="AS95" s="391">
        <f t="shared" si="77"/>
        <v>0.82523273443260359</v>
      </c>
      <c r="AT95" s="391">
        <f t="shared" si="77"/>
        <v>0.83147109771097338</v>
      </c>
      <c r="AU95" s="391">
        <f t="shared" si="77"/>
        <v>0.83739754282542467</v>
      </c>
      <c r="AV95" s="391">
        <f t="shared" si="77"/>
        <v>0.84302766568415344</v>
      </c>
      <c r="AW95" s="391">
        <f t="shared" si="77"/>
        <v>0.84837628239994578</v>
      </c>
      <c r="AX95" s="391">
        <f t="shared" si="77"/>
        <v>0.85345746827994851</v>
      </c>
      <c r="AY95" s="391">
        <f t="shared" si="77"/>
        <v>0.8582845948659511</v>
      </c>
      <c r="AZ95" s="391">
        <f t="shared" si="77"/>
        <v>0.86287036512265358</v>
      </c>
      <c r="BA95" s="391">
        <f t="shared" si="77"/>
        <v>0.86722684686652085</v>
      </c>
      <c r="BB95" s="391">
        <f t="shared" si="77"/>
        <v>0.87136550452319483</v>
      </c>
      <c r="BC95" s="391">
        <f t="shared" si="77"/>
        <v>0.87529722929703513</v>
      </c>
      <c r="BD95" s="391">
        <f t="shared" si="77"/>
        <v>0.87903236783218341</v>
      </c>
      <c r="BE95" s="391">
        <f t="shared" si="77"/>
        <v>0.88258074944057419</v>
      </c>
      <c r="BF95" s="391">
        <f t="shared" si="76"/>
        <v>0.8859517119685455</v>
      </c>
      <c r="BG95" s="391">
        <f t="shared" si="76"/>
        <v>0.88915412637011826</v>
      </c>
      <c r="BH95" s="391">
        <f t="shared" si="76"/>
        <v>0.89219642005161237</v>
      </c>
      <c r="BI95" s="391">
        <f t="shared" si="76"/>
        <v>0.89508659904903176</v>
      </c>
      <c r="BJ95" s="391">
        <f t="shared" si="76"/>
        <v>0.8978322690965802</v>
      </c>
      <c r="BK95" s="391">
        <f t="shared" si="76"/>
        <v>0.90044065564175124</v>
      </c>
      <c r="BL95" s="391">
        <f t="shared" si="76"/>
        <v>0.90291862285966373</v>
      </c>
      <c r="BM95" s="391">
        <f t="shared" si="76"/>
        <v>0.90527269171668057</v>
      </c>
      <c r="BN95" s="391">
        <f t="shared" si="76"/>
        <v>0.90750905713084651</v>
      </c>
      <c r="BO95" s="391">
        <f t="shared" ref="BO95:CD99" si="79">+BN95+($B$86-BN95)*$B$85</f>
        <v>0.90963360427430417</v>
      </c>
      <c r="BP95" s="391">
        <f t="shared" si="79"/>
        <v>0.91165192406058893</v>
      </c>
      <c r="BQ95" s="391">
        <f t="shared" si="79"/>
        <v>0.91356932785755951</v>
      </c>
      <c r="BR95" s="391">
        <f t="shared" si="79"/>
        <v>0.91539086146468152</v>
      </c>
      <c r="BS95" s="391">
        <f t="shared" si="79"/>
        <v>0.91712131839144739</v>
      </c>
      <c r="BT95" s="391">
        <f t="shared" si="79"/>
        <v>0.91876525247187502</v>
      </c>
      <c r="BU95" s="391">
        <f t="shared" si="79"/>
        <v>0.92032698984828132</v>
      </c>
      <c r="BV95" s="391">
        <f t="shared" si="79"/>
        <v>0.92181064035586724</v>
      </c>
      <c r="BW95" s="391">
        <f t="shared" si="79"/>
        <v>0.92322010833807389</v>
      </c>
      <c r="BX95" s="391">
        <f t="shared" si="79"/>
        <v>0.92455910292117016</v>
      </c>
      <c r="BY95" s="391">
        <f t="shared" si="79"/>
        <v>0.92583114777511166</v>
      </c>
      <c r="BZ95" s="391">
        <f t="shared" si="79"/>
        <v>0.92703959038635608</v>
      </c>
      <c r="CA95" s="391">
        <f t="shared" si="79"/>
        <v>0.92818761086703827</v>
      </c>
      <c r="CB95" s="391">
        <f t="shared" si="79"/>
        <v>0.92927823032368639</v>
      </c>
      <c r="CC95" s="391">
        <f t="shared" si="79"/>
        <v>0.93031431880750204</v>
      </c>
      <c r="CD95" s="391">
        <f t="shared" si="79"/>
        <v>0.93129860286712696</v>
      </c>
      <c r="CE95" s="391">
        <f t="shared" ref="CE95:CL99" si="80">+CD95+($B$86-CD95)*$B$85</f>
        <v>0.93223367272377056</v>
      </c>
      <c r="CF95" s="391">
        <f t="shared" si="80"/>
        <v>0.93312198908758204</v>
      </c>
      <c r="CG95" s="391">
        <f t="shared" si="80"/>
        <v>0.93396588963320293</v>
      </c>
      <c r="CH95" s="391">
        <f t="shared" si="80"/>
        <v>0.93476759515154273</v>
      </c>
      <c r="CI95" s="391">
        <f t="shared" si="80"/>
        <v>0.93552921539396561</v>
      </c>
      <c r="CJ95" s="391">
        <f t="shared" si="80"/>
        <v>0.93625275462426738</v>
      </c>
      <c r="CK95" s="391">
        <f t="shared" si="80"/>
        <v>0.93694011689305401</v>
      </c>
      <c r="CL95" s="391">
        <f t="shared" si="80"/>
        <v>0.93759311104840126</v>
      </c>
    </row>
    <row r="96" spans="1:90" s="391" customFormat="1">
      <c r="A96" s="391" t="s">
        <v>188</v>
      </c>
      <c r="S96" s="391">
        <f t="shared" si="78"/>
        <v>0</v>
      </c>
      <c r="T96" s="391">
        <f t="shared" si="78"/>
        <v>0</v>
      </c>
      <c r="U96" s="391">
        <f t="shared" si="78"/>
        <v>0</v>
      </c>
      <c r="W96" s="391">
        <f t="shared" si="75"/>
        <v>0</v>
      </c>
      <c r="X96" s="391">
        <f t="shared" si="75"/>
        <v>0</v>
      </c>
      <c r="Y96" s="391">
        <f t="shared" si="75"/>
        <v>0</v>
      </c>
      <c r="Z96" s="391">
        <f t="shared" si="75"/>
        <v>0</v>
      </c>
      <c r="AA96" s="391">
        <f t="shared" si="75"/>
        <v>0</v>
      </c>
      <c r="AB96" s="391">
        <f t="shared" si="75"/>
        <v>0</v>
      </c>
      <c r="AC96" s="391">
        <f t="shared" si="75"/>
        <v>0</v>
      </c>
      <c r="AD96" s="391">
        <f t="shared" si="75"/>
        <v>0</v>
      </c>
      <c r="AE96" s="391">
        <f t="shared" si="75"/>
        <v>0</v>
      </c>
      <c r="AF96" s="391">
        <f t="shared" si="75"/>
        <v>0</v>
      </c>
      <c r="AG96" s="391">
        <f t="shared" si="75"/>
        <v>0</v>
      </c>
      <c r="AH96" s="391">
        <f t="shared" si="75"/>
        <v>0</v>
      </c>
      <c r="AI96" s="391">
        <f t="shared" si="75"/>
        <v>0.15099509267224942</v>
      </c>
      <c r="AJ96" s="391">
        <f t="shared" si="75"/>
        <v>0.27536807208496372</v>
      </c>
      <c r="AK96" s="391">
        <f t="shared" si="75"/>
        <v>0.37509918653445562</v>
      </c>
      <c r="AL96" s="391">
        <f t="shared" si="75"/>
        <v>0.45818124155495588</v>
      </c>
      <c r="AM96" s="391">
        <f t="shared" si="75"/>
        <v>0.52553624397643639</v>
      </c>
      <c r="AN96" s="391">
        <f t="shared" si="75"/>
        <v>0.58230637402260843</v>
      </c>
      <c r="AO96" s="391">
        <f t="shared" si="75"/>
        <v>0.62415692659693489</v>
      </c>
      <c r="AP96" s="391">
        <f t="shared" si="77"/>
        <v>0.64044908026708813</v>
      </c>
      <c r="AQ96" s="391">
        <f t="shared" si="77"/>
        <v>0.65592662625373377</v>
      </c>
      <c r="AR96" s="391">
        <f t="shared" si="77"/>
        <v>0.67063029494104709</v>
      </c>
      <c r="AS96" s="391">
        <f t="shared" si="77"/>
        <v>0.68459878019399478</v>
      </c>
      <c r="AT96" s="391">
        <f t="shared" si="77"/>
        <v>0.69786884118429504</v>
      </c>
      <c r="AU96" s="391">
        <f t="shared" si="77"/>
        <v>0.71047539912508029</v>
      </c>
      <c r="AV96" s="391">
        <f t="shared" si="77"/>
        <v>0.72245162916882633</v>
      </c>
      <c r="AW96" s="391">
        <f t="shared" si="77"/>
        <v>0.73382904771038504</v>
      </c>
      <c r="AX96" s="391">
        <f t="shared" si="77"/>
        <v>0.74463759532486584</v>
      </c>
      <c r="AY96" s="391">
        <f t="shared" si="77"/>
        <v>0.75490571555862251</v>
      </c>
      <c r="AZ96" s="391">
        <f t="shared" si="77"/>
        <v>0.76466042978069138</v>
      </c>
      <c r="BA96" s="391">
        <f t="shared" si="77"/>
        <v>0.77392740829165685</v>
      </c>
      <c r="BB96" s="391">
        <f t="shared" si="77"/>
        <v>0.78273103787707399</v>
      </c>
      <c r="BC96" s="391">
        <f t="shared" si="77"/>
        <v>0.7910944859832203</v>
      </c>
      <c r="BD96" s="391">
        <f t="shared" si="77"/>
        <v>0.79903976168405932</v>
      </c>
      <c r="BE96" s="391">
        <f t="shared" si="77"/>
        <v>0.80658777359985634</v>
      </c>
      <c r="BF96" s="391">
        <f t="shared" ref="BF96:BU99" si="81">+BE96+($B$86-BE96)*$B$85</f>
        <v>0.81375838491986352</v>
      </c>
      <c r="BG96" s="391">
        <f t="shared" si="81"/>
        <v>0.82057046567387038</v>
      </c>
      <c r="BH96" s="391">
        <f t="shared" si="81"/>
        <v>0.82704194239017681</v>
      </c>
      <c r="BI96" s="391">
        <f t="shared" si="81"/>
        <v>0.83318984527066797</v>
      </c>
      <c r="BJ96" s="391">
        <f t="shared" si="81"/>
        <v>0.83903035300713458</v>
      </c>
      <c r="BK96" s="391">
        <f t="shared" si="81"/>
        <v>0.8445788353567778</v>
      </c>
      <c r="BL96" s="391">
        <f t="shared" si="81"/>
        <v>0.84984989358893892</v>
      </c>
      <c r="BM96" s="391">
        <f t="shared" si="81"/>
        <v>0.85485739890949197</v>
      </c>
      <c r="BN96" s="391">
        <f t="shared" si="81"/>
        <v>0.85961452896401735</v>
      </c>
      <c r="BO96" s="391">
        <f t="shared" si="81"/>
        <v>0.86413380251581651</v>
      </c>
      <c r="BP96" s="391">
        <f t="shared" si="81"/>
        <v>0.86842711239002568</v>
      </c>
      <c r="BQ96" s="391">
        <f t="shared" si="81"/>
        <v>0.87250575677052444</v>
      </c>
      <c r="BR96" s="391">
        <f t="shared" si="81"/>
        <v>0.87638046893199817</v>
      </c>
      <c r="BS96" s="391">
        <f t="shared" si="81"/>
        <v>0.88006144548539822</v>
      </c>
      <c r="BT96" s="391">
        <f t="shared" si="81"/>
        <v>0.88355837321112829</v>
      </c>
      <c r="BU96" s="391">
        <f t="shared" si="81"/>
        <v>0.88688045455057185</v>
      </c>
      <c r="BV96" s="391">
        <f t="shared" si="79"/>
        <v>0.89003643182304326</v>
      </c>
      <c r="BW96" s="391">
        <f t="shared" si="79"/>
        <v>0.89303461023189112</v>
      </c>
      <c r="BX96" s="391">
        <f t="shared" si="79"/>
        <v>0.89588287972029657</v>
      </c>
      <c r="BY96" s="391">
        <f t="shared" si="79"/>
        <v>0.89858873573428177</v>
      </c>
      <c r="BZ96" s="391">
        <f t="shared" si="79"/>
        <v>0.90115929894756763</v>
      </c>
      <c r="CA96" s="391">
        <f t="shared" si="79"/>
        <v>0.90360133400018927</v>
      </c>
      <c r="CB96" s="391">
        <f t="shared" si="79"/>
        <v>0.90592126730017986</v>
      </c>
      <c r="CC96" s="391">
        <f t="shared" si="79"/>
        <v>0.90812520393517082</v>
      </c>
      <c r="CD96" s="391">
        <f t="shared" si="79"/>
        <v>0.91021894373841228</v>
      </c>
      <c r="CE96" s="391">
        <f t="shared" si="80"/>
        <v>0.91220799655149165</v>
      </c>
      <c r="CF96" s="391">
        <f t="shared" si="80"/>
        <v>0.91409759672391711</v>
      </c>
      <c r="CG96" s="391">
        <f t="shared" si="80"/>
        <v>0.91589271688772123</v>
      </c>
      <c r="CH96" s="391">
        <f t="shared" si="80"/>
        <v>0.91759808104333518</v>
      </c>
      <c r="CI96" s="391">
        <f t="shared" si="80"/>
        <v>0.91921817699116837</v>
      </c>
      <c r="CJ96" s="391">
        <f t="shared" si="80"/>
        <v>0.92075726814160996</v>
      </c>
      <c r="CK96" s="391">
        <f t="shared" si="80"/>
        <v>0.92221940473452946</v>
      </c>
      <c r="CL96" s="391">
        <f t="shared" si="80"/>
        <v>0.92360843449780294</v>
      </c>
    </row>
    <row r="97" spans="1:130" s="391" customFormat="1">
      <c r="A97" s="391" t="s">
        <v>189</v>
      </c>
      <c r="C97" s="391" t="s">
        <v>575</v>
      </c>
      <c r="S97" s="391">
        <f t="shared" si="78"/>
        <v>0</v>
      </c>
      <c r="T97" s="391">
        <f t="shared" si="78"/>
        <v>0</v>
      </c>
      <c r="U97" s="391">
        <f t="shared" si="78"/>
        <v>0</v>
      </c>
      <c r="W97" s="391">
        <f t="shared" si="75"/>
        <v>0</v>
      </c>
      <c r="X97" s="391">
        <f t="shared" si="75"/>
        <v>0</v>
      </c>
      <c r="Y97" s="391">
        <f t="shared" si="75"/>
        <v>0</v>
      </c>
      <c r="Z97" s="391">
        <f t="shared" si="75"/>
        <v>0</v>
      </c>
      <c r="AA97" s="391">
        <f t="shared" si="75"/>
        <v>0.19621310006116333</v>
      </c>
      <c r="AB97" s="391">
        <f t="shared" si="75"/>
        <v>0.34480790920268911</v>
      </c>
      <c r="AC97" s="391">
        <f t="shared" si="75"/>
        <v>0.47285498168621898</v>
      </c>
      <c r="AD97" s="391">
        <f t="shared" si="75"/>
        <v>0.59052917317551012</v>
      </c>
      <c r="AE97" s="391">
        <f t="shared" si="75"/>
        <v>0.69551787165775725</v>
      </c>
      <c r="AF97" s="391">
        <f t="shared" si="75"/>
        <v>0.73969071703855427</v>
      </c>
      <c r="AG97" s="391">
        <f t="shared" si="75"/>
        <v>0.77551804318784057</v>
      </c>
      <c r="AH97" s="391">
        <f t="shared" si="75"/>
        <v>0.80546270872900538</v>
      </c>
      <c r="AI97" s="391">
        <f t="shared" si="75"/>
        <v>0.82979102953259964</v>
      </c>
      <c r="AJ97" s="391">
        <f t="shared" si="75"/>
        <v>0.85028714593137122</v>
      </c>
      <c r="AK97" s="391">
        <f t="shared" si="75"/>
        <v>0.86707457148745393</v>
      </c>
      <c r="AL97" s="391">
        <f t="shared" si="75"/>
        <v>0.88133944626631677</v>
      </c>
      <c r="AM97" s="391">
        <f t="shared" si="75"/>
        <v>0.89311796590612247</v>
      </c>
      <c r="AN97" s="391">
        <f t="shared" si="75"/>
        <v>0.90321482276576959</v>
      </c>
      <c r="AO97" s="391">
        <f t="shared" si="75"/>
        <v>0.91179608786504296</v>
      </c>
      <c r="AP97" s="391">
        <f t="shared" si="77"/>
        <v>0.91370628347179084</v>
      </c>
      <c r="AQ97" s="391">
        <f t="shared" si="77"/>
        <v>0.91552096929820126</v>
      </c>
      <c r="AR97" s="391">
        <f t="shared" si="77"/>
        <v>0.91724492083329123</v>
      </c>
      <c r="AS97" s="391">
        <f t="shared" si="77"/>
        <v>0.91888267479162666</v>
      </c>
      <c r="AT97" s="391">
        <f t="shared" si="77"/>
        <v>0.92043854105204537</v>
      </c>
      <c r="AU97" s="391">
        <f t="shared" si="77"/>
        <v>0.92191661399944314</v>
      </c>
      <c r="AV97" s="391">
        <f t="shared" si="77"/>
        <v>0.92332078329947098</v>
      </c>
      <c r="AW97" s="391">
        <f t="shared" si="77"/>
        <v>0.92465474413449744</v>
      </c>
      <c r="AX97" s="391">
        <f t="shared" si="77"/>
        <v>0.9259220069277726</v>
      </c>
      <c r="AY97" s="391">
        <f t="shared" si="77"/>
        <v>0.92712590658138394</v>
      </c>
      <c r="AZ97" s="391">
        <f t="shared" si="77"/>
        <v>0.92826961125231477</v>
      </c>
      <c r="BA97" s="391">
        <f t="shared" si="77"/>
        <v>0.92935613068969902</v>
      </c>
      <c r="BB97" s="391">
        <f t="shared" si="77"/>
        <v>0.93038832415521411</v>
      </c>
      <c r="BC97" s="391">
        <f t="shared" si="77"/>
        <v>0.93136890794745342</v>
      </c>
      <c r="BD97" s="391">
        <f t="shared" si="77"/>
        <v>0.9323004625500807</v>
      </c>
      <c r="BE97" s="391">
        <f t="shared" si="77"/>
        <v>0.9331854394225767</v>
      </c>
      <c r="BF97" s="391">
        <f t="shared" si="81"/>
        <v>0.93402616745144784</v>
      </c>
      <c r="BG97" s="391">
        <f t="shared" si="81"/>
        <v>0.93482485907887547</v>
      </c>
      <c r="BH97" s="391">
        <f t="shared" si="81"/>
        <v>0.93558361612493168</v>
      </c>
      <c r="BI97" s="391">
        <f t="shared" si="81"/>
        <v>0.93630443531868512</v>
      </c>
      <c r="BJ97" s="391">
        <f t="shared" si="81"/>
        <v>0.93698921355275089</v>
      </c>
      <c r="BK97" s="391">
        <f t="shared" si="81"/>
        <v>0.93763975287511336</v>
      </c>
      <c r="BL97" s="391">
        <f t="shared" si="81"/>
        <v>0.93825776523135773</v>
      </c>
      <c r="BM97" s="391">
        <f t="shared" si="81"/>
        <v>0.9388448769697898</v>
      </c>
      <c r="BN97" s="391">
        <f t="shared" si="81"/>
        <v>0.93940263312130035</v>
      </c>
      <c r="BO97" s="391">
        <f t="shared" si="81"/>
        <v>0.93993250146523533</v>
      </c>
      <c r="BP97" s="391">
        <f t="shared" si="81"/>
        <v>0.94043587639197357</v>
      </c>
      <c r="BQ97" s="391">
        <f t="shared" si="81"/>
        <v>0.94091408257237485</v>
      </c>
      <c r="BR97" s="391">
        <f t="shared" si="81"/>
        <v>0.94136837844375609</v>
      </c>
      <c r="BS97" s="391">
        <f t="shared" si="81"/>
        <v>0.94179995952156825</v>
      </c>
      <c r="BT97" s="391">
        <f t="shared" si="81"/>
        <v>0.94220996154548986</v>
      </c>
      <c r="BU97" s="391">
        <f t="shared" si="81"/>
        <v>0.94259946346821533</v>
      </c>
      <c r="BV97" s="391">
        <f t="shared" si="79"/>
        <v>0.94296949029480459</v>
      </c>
      <c r="BW97" s="391">
        <f t="shared" si="79"/>
        <v>0.94332101578006433</v>
      </c>
      <c r="BX97" s="391">
        <f t="shared" si="79"/>
        <v>0.94365496499106116</v>
      </c>
      <c r="BY97" s="391">
        <f t="shared" si="79"/>
        <v>0.94397221674150811</v>
      </c>
      <c r="BZ97" s="391">
        <f t="shared" si="79"/>
        <v>0.94427360590443266</v>
      </c>
      <c r="CA97" s="391">
        <f t="shared" si="79"/>
        <v>0.94455992560921098</v>
      </c>
      <c r="CB97" s="391">
        <f t="shared" si="79"/>
        <v>0.94483192932875038</v>
      </c>
      <c r="CC97" s="391">
        <f t="shared" si="79"/>
        <v>0.94509033286231281</v>
      </c>
      <c r="CD97" s="391">
        <f t="shared" si="79"/>
        <v>0.94533581621919716</v>
      </c>
      <c r="CE97" s="391">
        <f t="shared" si="80"/>
        <v>0.94556902540823728</v>
      </c>
      <c r="CF97" s="391">
        <f t="shared" si="80"/>
        <v>0.94579057413782541</v>
      </c>
      <c r="CG97" s="391">
        <f t="shared" si="80"/>
        <v>0.94600104543093411</v>
      </c>
      <c r="CH97" s="391">
        <f t="shared" si="80"/>
        <v>0.94620099315938744</v>
      </c>
      <c r="CI97" s="391">
        <f t="shared" si="80"/>
        <v>0.94639094350141806</v>
      </c>
      <c r="CJ97" s="391">
        <f t="shared" si="80"/>
        <v>0.94657139632634713</v>
      </c>
      <c r="CK97" s="391">
        <f t="shared" si="80"/>
        <v>0.94674282651002972</v>
      </c>
      <c r="CL97" s="391">
        <f t="shared" si="80"/>
        <v>0.94690568518452822</v>
      </c>
    </row>
    <row r="98" spans="1:130" s="391" customFormat="1">
      <c r="A98" s="391" t="s">
        <v>190</v>
      </c>
      <c r="C98" s="391" t="s">
        <v>575</v>
      </c>
      <c r="W98" s="391">
        <f t="shared" si="75"/>
        <v>0</v>
      </c>
      <c r="X98" s="391">
        <f t="shared" si="75"/>
        <v>0</v>
      </c>
      <c r="Y98" s="391">
        <f t="shared" si="75"/>
        <v>2.9110034627830461E-2</v>
      </c>
      <c r="Z98" s="391">
        <f t="shared" si="75"/>
        <v>0.10222469396250011</v>
      </c>
      <c r="AA98" s="391">
        <f t="shared" si="75"/>
        <v>0.2275497452436599</v>
      </c>
      <c r="AB98" s="391">
        <f t="shared" si="75"/>
        <v>0.32599955328165298</v>
      </c>
      <c r="AC98" s="391">
        <f t="shared" si="75"/>
        <v>0.4238353905309451</v>
      </c>
      <c r="AD98" s="391">
        <f t="shared" si="75"/>
        <v>0.52448483605101659</v>
      </c>
      <c r="AE98" s="391">
        <f t="shared" si="75"/>
        <v>0.62709220837853596</v>
      </c>
      <c r="AF98" s="391">
        <f t="shared" si="75"/>
        <v>0.66377689663130424</v>
      </c>
      <c r="AG98" s="391">
        <f t="shared" si="75"/>
        <v>0.69518859914243669</v>
      </c>
      <c r="AH98" s="391">
        <f t="shared" si="75"/>
        <v>0.7223072746343836</v>
      </c>
      <c r="AI98" s="391">
        <f t="shared" si="75"/>
        <v>0.74562870160324146</v>
      </c>
      <c r="AJ98" s="391">
        <f t="shared" si="75"/>
        <v>0.76575583836456396</v>
      </c>
      <c r="AK98" s="391">
        <f t="shared" si="75"/>
        <v>0.78305953451794241</v>
      </c>
      <c r="AL98" s="391">
        <f t="shared" si="75"/>
        <v>0.79799520316287542</v>
      </c>
      <c r="AM98" s="391">
        <f t="shared" si="75"/>
        <v>0.81081558615534832</v>
      </c>
      <c r="AN98" s="391">
        <f t="shared" si="75"/>
        <v>0.82187912302676003</v>
      </c>
      <c r="AO98" s="391">
        <f t="shared" si="75"/>
        <v>0.83292457963747735</v>
      </c>
      <c r="AP98" s="391">
        <f t="shared" si="77"/>
        <v>0.83877835065560347</v>
      </c>
      <c r="AQ98" s="391">
        <f t="shared" si="77"/>
        <v>0.84433943312282334</v>
      </c>
      <c r="AR98" s="391">
        <f t="shared" si="77"/>
        <v>0.84962246146668219</v>
      </c>
      <c r="AS98" s="391">
        <f t="shared" si="77"/>
        <v>0.8546413383933481</v>
      </c>
      <c r="AT98" s="391">
        <f t="shared" si="77"/>
        <v>0.85940927147368074</v>
      </c>
      <c r="AU98" s="391">
        <f t="shared" si="77"/>
        <v>0.86393880789999666</v>
      </c>
      <c r="AV98" s="391">
        <f t="shared" si="77"/>
        <v>0.86824186750499688</v>
      </c>
      <c r="AW98" s="391">
        <f t="shared" si="77"/>
        <v>0.87232977412974699</v>
      </c>
      <c r="AX98" s="391">
        <f t="shared" si="77"/>
        <v>0.8762132854232596</v>
      </c>
      <c r="AY98" s="391">
        <f t="shared" si="77"/>
        <v>0.87990262115209661</v>
      </c>
      <c r="AZ98" s="391">
        <f t="shared" si="77"/>
        <v>0.88340749009449182</v>
      </c>
      <c r="BA98" s="391">
        <f t="shared" si="77"/>
        <v>0.8867371155897672</v>
      </c>
      <c r="BB98" s="391">
        <f t="shared" si="77"/>
        <v>0.88990025981027887</v>
      </c>
      <c r="BC98" s="391">
        <f t="shared" si="77"/>
        <v>0.89290524681976491</v>
      </c>
      <c r="BD98" s="391">
        <f t="shared" si="77"/>
        <v>0.89575998447877669</v>
      </c>
      <c r="BE98" s="391">
        <f t="shared" si="77"/>
        <v>0.89847198525483785</v>
      </c>
      <c r="BF98" s="391">
        <f t="shared" si="81"/>
        <v>0.90104838599209591</v>
      </c>
      <c r="BG98" s="391">
        <f t="shared" si="81"/>
        <v>0.9034959666924911</v>
      </c>
      <c r="BH98" s="391">
        <f t="shared" si="81"/>
        <v>0.90582116835786652</v>
      </c>
      <c r="BI98" s="391">
        <f t="shared" si="81"/>
        <v>0.90803010993997324</v>
      </c>
      <c r="BJ98" s="391">
        <f t="shared" si="81"/>
        <v>0.91012860444297461</v>
      </c>
      <c r="BK98" s="391">
        <f t="shared" si="81"/>
        <v>0.91212217422082587</v>
      </c>
      <c r="BL98" s="391">
        <f t="shared" si="81"/>
        <v>0.91401606550978454</v>
      </c>
      <c r="BM98" s="391">
        <f t="shared" si="81"/>
        <v>0.91581526223429532</v>
      </c>
      <c r="BN98" s="391">
        <f t="shared" si="81"/>
        <v>0.91752449912258061</v>
      </c>
      <c r="BO98" s="391">
        <f t="shared" si="81"/>
        <v>0.91914827416645162</v>
      </c>
      <c r="BP98" s="391">
        <f t="shared" si="81"/>
        <v>0.92069086045812898</v>
      </c>
      <c r="BQ98" s="391">
        <f t="shared" si="81"/>
        <v>0.92215631743522253</v>
      </c>
      <c r="BR98" s="391">
        <f t="shared" si="81"/>
        <v>0.92354850156346135</v>
      </c>
      <c r="BS98" s="391">
        <f t="shared" si="81"/>
        <v>0.92487107648528832</v>
      </c>
      <c r="BT98" s="391">
        <f t="shared" si="81"/>
        <v>0.92612752266102394</v>
      </c>
      <c r="BU98" s="391">
        <f t="shared" si="81"/>
        <v>0.92732114652797271</v>
      </c>
      <c r="BV98" s="391">
        <f t="shared" si="79"/>
        <v>0.92845508920157405</v>
      </c>
      <c r="BW98" s="391">
        <f t="shared" si="79"/>
        <v>0.92953233474149533</v>
      </c>
      <c r="BX98" s="391">
        <f t="shared" si="79"/>
        <v>0.93055571800442061</v>
      </c>
      <c r="BY98" s="391">
        <f t="shared" si="79"/>
        <v>0.9315279321041996</v>
      </c>
      <c r="BZ98" s="391">
        <f t="shared" si="79"/>
        <v>0.93245153549898963</v>
      </c>
      <c r="CA98" s="391">
        <f t="shared" si="79"/>
        <v>0.93332895872404009</v>
      </c>
      <c r="CB98" s="391">
        <f t="shared" si="79"/>
        <v>0.93416251078783807</v>
      </c>
      <c r="CC98" s="391">
        <f t="shared" si="79"/>
        <v>0.93495438524844621</v>
      </c>
      <c r="CD98" s="391">
        <f t="shared" si="79"/>
        <v>0.93570666598602392</v>
      </c>
      <c r="CE98" s="391">
        <f t="shared" si="80"/>
        <v>0.93642133268672267</v>
      </c>
      <c r="CF98" s="391">
        <f t="shared" si="80"/>
        <v>0.9371002660523865</v>
      </c>
      <c r="CG98" s="391">
        <f t="shared" si="80"/>
        <v>0.93774525274976717</v>
      </c>
      <c r="CH98" s="391">
        <f t="shared" si="80"/>
        <v>0.93835799011227883</v>
      </c>
      <c r="CI98" s="391">
        <f t="shared" si="80"/>
        <v>0.93894009060666483</v>
      </c>
      <c r="CJ98" s="391">
        <f t="shared" si="80"/>
        <v>0.93949308607633164</v>
      </c>
      <c r="CK98" s="391">
        <f t="shared" si="80"/>
        <v>0.9400184317725151</v>
      </c>
      <c r="CL98" s="391">
        <f t="shared" si="80"/>
        <v>0.94051751018388929</v>
      </c>
    </row>
    <row r="99" spans="1:130" s="391" customFormat="1">
      <c r="A99" s="391" t="s">
        <v>256</v>
      </c>
      <c r="C99" s="391" t="s">
        <v>575</v>
      </c>
      <c r="S99" s="391">
        <f>+MIN(IF(R81&gt;0,$B$85+R99,0),$B$86)</f>
        <v>0</v>
      </c>
      <c r="T99" s="391">
        <f>+MIN(IF(S81&gt;0,$B$85+S99,0),$B$86)</f>
        <v>0</v>
      </c>
      <c r="U99" s="391">
        <f>+MIN(IF(T81&gt;0,$B$85+T99,0),$B$86)</f>
        <v>0</v>
      </c>
      <c r="W99" s="391">
        <f t="shared" si="75"/>
        <v>0</v>
      </c>
      <c r="X99" s="391">
        <f t="shared" si="75"/>
        <v>0</v>
      </c>
      <c r="Y99" s="391">
        <f t="shared" si="75"/>
        <v>0</v>
      </c>
      <c r="Z99" s="391">
        <f t="shared" si="75"/>
        <v>0</v>
      </c>
      <c r="AA99" s="391">
        <f t="shared" si="75"/>
        <v>0</v>
      </c>
      <c r="AB99" s="391">
        <f t="shared" si="75"/>
        <v>0</v>
      </c>
      <c r="AC99" s="391">
        <f t="shared" si="75"/>
        <v>0.22793427173981984</v>
      </c>
      <c r="AD99" s="391">
        <f t="shared" si="75"/>
        <v>0.42450712957184156</v>
      </c>
      <c r="AE99" s="391">
        <f t="shared" si="75"/>
        <v>0.58628080828650386</v>
      </c>
      <c r="AF99" s="391">
        <f t="shared" si="75"/>
        <v>0.6580517422516925</v>
      </c>
      <c r="AG99" s="391">
        <f t="shared" si="75"/>
        <v>0.71288654927217776</v>
      </c>
      <c r="AH99" s="391">
        <f t="shared" si="75"/>
        <v>0.75774300610875811</v>
      </c>
      <c r="AI99" s="391">
        <f t="shared" si="75"/>
        <v>0.79323337823686568</v>
      </c>
      <c r="AJ99" s="391">
        <f t="shared" si="75"/>
        <v>0.82258856656642909</v>
      </c>
      <c r="AK99" s="391">
        <f t="shared" si="75"/>
        <v>0.84608069908683492</v>
      </c>
      <c r="AL99" s="391">
        <f t="shared" si="75"/>
        <v>0.86573776211548181</v>
      </c>
      <c r="AM99" s="391">
        <f t="shared" si="75"/>
        <v>0.88164373966416687</v>
      </c>
      <c r="AN99" s="391">
        <f t="shared" si="75"/>
        <v>0.89510992721468952</v>
      </c>
      <c r="AO99" s="391">
        <f t="shared" si="75"/>
        <v>0.90583415082326546</v>
      </c>
      <c r="AP99" s="391">
        <f t="shared" si="77"/>
        <v>0.90804244328210215</v>
      </c>
      <c r="AQ99" s="391">
        <f t="shared" si="77"/>
        <v>0.91014032111799703</v>
      </c>
      <c r="AR99" s="391">
        <f t="shared" si="77"/>
        <v>0.91213330506209722</v>
      </c>
      <c r="AS99" s="391">
        <f t="shared" si="77"/>
        <v>0.91402663980899235</v>
      </c>
      <c r="AT99" s="391">
        <f t="shared" si="77"/>
        <v>0.91582530781854277</v>
      </c>
      <c r="AU99" s="391">
        <f t="shared" si="77"/>
        <v>0.9175340424276156</v>
      </c>
      <c r="AV99" s="391">
        <f t="shared" si="77"/>
        <v>0.91915734030623486</v>
      </c>
      <c r="AW99" s="391">
        <f t="shared" si="77"/>
        <v>0.92069947329092316</v>
      </c>
      <c r="AX99" s="391">
        <f t="shared" si="77"/>
        <v>0.92216449962637703</v>
      </c>
      <c r="AY99" s="391">
        <f t="shared" si="77"/>
        <v>0.92355627464505818</v>
      </c>
      <c r="AZ99" s="391">
        <f t="shared" si="77"/>
        <v>0.92487846091280523</v>
      </c>
      <c r="BA99" s="391">
        <f t="shared" si="77"/>
        <v>0.92613453786716493</v>
      </c>
      <c r="BB99" s="391">
        <f t="shared" si="77"/>
        <v>0.92732781097380668</v>
      </c>
      <c r="BC99" s="391">
        <f t="shared" si="77"/>
        <v>0.92846142042511637</v>
      </c>
      <c r="BD99" s="391">
        <f t="shared" si="77"/>
        <v>0.9295383494038606</v>
      </c>
      <c r="BE99" s="391">
        <f t="shared" si="77"/>
        <v>0.93056143193366758</v>
      </c>
      <c r="BF99" s="391">
        <f t="shared" si="81"/>
        <v>0.9315333603369842</v>
      </c>
      <c r="BG99" s="391">
        <f t="shared" si="81"/>
        <v>0.93245669232013495</v>
      </c>
      <c r="BH99" s="391">
        <f t="shared" si="81"/>
        <v>0.93333385770412824</v>
      </c>
      <c r="BI99" s="391">
        <f t="shared" si="81"/>
        <v>0.93416716481892181</v>
      </c>
      <c r="BJ99" s="391">
        <f t="shared" si="81"/>
        <v>0.9349588065779757</v>
      </c>
      <c r="BK99" s="391">
        <f t="shared" si="81"/>
        <v>0.93571086624907696</v>
      </c>
      <c r="BL99" s="391">
        <f t="shared" si="81"/>
        <v>0.93642532293662306</v>
      </c>
      <c r="BM99" s="391">
        <f t="shared" si="81"/>
        <v>0.93710405678979192</v>
      </c>
      <c r="BN99" s="391">
        <f t="shared" si="81"/>
        <v>0.93774885395030227</v>
      </c>
      <c r="BO99" s="391">
        <f t="shared" si="81"/>
        <v>0.93836141125278716</v>
      </c>
      <c r="BP99" s="391">
        <f t="shared" si="81"/>
        <v>0.93894334069014784</v>
      </c>
      <c r="BQ99" s="391">
        <f t="shared" si="81"/>
        <v>0.93949617365564042</v>
      </c>
      <c r="BR99" s="391">
        <f t="shared" si="81"/>
        <v>0.94002136497285838</v>
      </c>
      <c r="BS99" s="391">
        <f t="shared" si="81"/>
        <v>0.94052029672421544</v>
      </c>
      <c r="BT99" s="391">
        <f t="shared" si="81"/>
        <v>0.94099428188800471</v>
      </c>
      <c r="BU99" s="391">
        <f t="shared" si="81"/>
        <v>0.94144456779360453</v>
      </c>
      <c r="BV99" s="391">
        <f t="shared" si="79"/>
        <v>0.94187233940392434</v>
      </c>
      <c r="BW99" s="391">
        <f t="shared" si="79"/>
        <v>0.94227872243372812</v>
      </c>
      <c r="BX99" s="391">
        <f t="shared" si="79"/>
        <v>0.94266478631204176</v>
      </c>
      <c r="BY99" s="391">
        <f t="shared" si="79"/>
        <v>0.94303154699643965</v>
      </c>
      <c r="BZ99" s="391">
        <f t="shared" si="79"/>
        <v>0.94337996964661763</v>
      </c>
      <c r="CA99" s="391">
        <f t="shared" si="79"/>
        <v>0.9437109711642867</v>
      </c>
      <c r="CB99" s="391">
        <f t="shared" si="79"/>
        <v>0.94402542260607236</v>
      </c>
      <c r="CC99" s="391">
        <f t="shared" si="79"/>
        <v>0.94432415147576876</v>
      </c>
      <c r="CD99" s="391">
        <f t="shared" si="79"/>
        <v>0.94460794390198033</v>
      </c>
      <c r="CE99" s="391">
        <f t="shared" si="80"/>
        <v>0.94487754670688129</v>
      </c>
      <c r="CF99" s="391">
        <f t="shared" si="80"/>
        <v>0.9451336693715372</v>
      </c>
      <c r="CG99" s="391">
        <f t="shared" si="80"/>
        <v>0.94537698590296038</v>
      </c>
      <c r="CH99" s="391">
        <f t="shared" si="80"/>
        <v>0.9456081366078124</v>
      </c>
      <c r="CI99" s="391">
        <f t="shared" si="80"/>
        <v>0.9458277297774218</v>
      </c>
      <c r="CJ99" s="391">
        <f t="shared" si="80"/>
        <v>0.94603634328855069</v>
      </c>
      <c r="CK99" s="391">
        <f t="shared" si="80"/>
        <v>0.94623452612412318</v>
      </c>
      <c r="CL99" s="391">
        <f t="shared" si="80"/>
        <v>0.94642279981791699</v>
      </c>
    </row>
    <row r="100" spans="1:130" s="4" customFormat="1">
      <c r="C100" s="398"/>
      <c r="D100" s="398"/>
      <c r="E100" s="398"/>
      <c r="F100" s="398"/>
      <c r="G100" s="398"/>
      <c r="H100" s="398"/>
      <c r="I100" s="398"/>
      <c r="J100" s="398"/>
      <c r="K100" s="398"/>
      <c r="L100" s="398"/>
      <c r="M100" s="398"/>
      <c r="N100" s="398"/>
      <c r="O100" s="398"/>
      <c r="P100" s="398"/>
      <c r="Q100" s="398"/>
      <c r="R100" s="398"/>
      <c r="S100" s="398"/>
      <c r="T100" s="398"/>
      <c r="U100" s="398"/>
      <c r="V100" s="398"/>
      <c r="W100" s="398"/>
      <c r="X100" s="398"/>
      <c r="Y100" s="398"/>
      <c r="Z100" s="398"/>
      <c r="AA100" s="398"/>
      <c r="AB100" s="398"/>
      <c r="AC100" s="398"/>
      <c r="AD100" s="398"/>
      <c r="AE100" s="398"/>
      <c r="AF100" s="398"/>
      <c r="AG100" s="398"/>
      <c r="AH100" s="398"/>
      <c r="AI100" s="398"/>
      <c r="AJ100" s="398"/>
      <c r="AK100" s="398"/>
      <c r="AL100" s="398"/>
      <c r="AM100" s="398"/>
      <c r="AN100" s="398"/>
      <c r="AO100" s="398"/>
      <c r="AP100" s="398"/>
      <c r="AQ100" s="398"/>
      <c r="AR100" s="398"/>
      <c r="AS100" s="398"/>
      <c r="AT100" s="398"/>
      <c r="AU100" s="398"/>
      <c r="AV100" s="398"/>
      <c r="AW100" s="398"/>
      <c r="AX100" s="398"/>
      <c r="AY100" s="398"/>
      <c r="AZ100" s="398"/>
      <c r="BA100" s="398"/>
      <c r="BB100" s="398"/>
      <c r="BC100" s="398"/>
      <c r="BD100" s="398"/>
      <c r="BE100" s="398"/>
      <c r="BF100" s="398"/>
      <c r="BG100" s="398"/>
      <c r="BH100" s="398"/>
      <c r="BI100" s="398"/>
      <c r="BJ100" s="398"/>
      <c r="BK100" s="398"/>
      <c r="BL100" s="398"/>
    </row>
    <row r="101" spans="1:130" s="4" customFormat="1" ht="15.5">
      <c r="A101" s="396" t="s">
        <v>576</v>
      </c>
      <c r="C101" s="398"/>
      <c r="D101" s="398"/>
      <c r="E101" s="398"/>
      <c r="F101" s="398"/>
      <c r="G101" s="398"/>
      <c r="H101" s="398"/>
      <c r="I101" s="398"/>
      <c r="J101" s="398"/>
      <c r="K101" s="398"/>
      <c r="L101" s="398"/>
      <c r="M101" s="398"/>
      <c r="N101" s="398"/>
      <c r="O101" s="398"/>
      <c r="P101" s="398"/>
      <c r="Q101" s="398"/>
      <c r="R101" s="398"/>
      <c r="S101" s="398"/>
      <c r="T101" s="398"/>
      <c r="U101" s="398"/>
      <c r="V101" s="398"/>
      <c r="W101" s="398"/>
      <c r="X101" s="398"/>
      <c r="Y101" s="398"/>
      <c r="Z101" s="398"/>
      <c r="AA101" s="398"/>
      <c r="AB101" s="398"/>
      <c r="AC101" s="398"/>
      <c r="AD101" s="398"/>
      <c r="AE101" s="398"/>
      <c r="AF101" s="398"/>
      <c r="AG101" s="398"/>
      <c r="AH101" s="398"/>
      <c r="AI101" s="398"/>
      <c r="AJ101" s="398"/>
      <c r="AK101" s="398"/>
      <c r="AL101" s="398"/>
      <c r="AM101" s="398"/>
      <c r="AN101" s="398"/>
      <c r="AO101" s="398"/>
      <c r="AP101" s="398"/>
      <c r="AQ101" s="398"/>
      <c r="AR101" s="398"/>
      <c r="AS101" s="398"/>
      <c r="AT101" s="398"/>
      <c r="AU101" s="398"/>
      <c r="AV101" s="398"/>
      <c r="AW101" s="398"/>
      <c r="AX101" s="398"/>
      <c r="AY101" s="398"/>
      <c r="AZ101" s="398"/>
      <c r="BA101" s="398"/>
      <c r="BB101" s="398"/>
      <c r="BC101" s="398"/>
      <c r="BD101" s="398"/>
      <c r="BE101" s="398"/>
      <c r="BF101" s="398"/>
      <c r="BG101" s="398"/>
      <c r="BH101" s="398"/>
      <c r="BI101" s="398"/>
      <c r="BJ101" s="398"/>
      <c r="BK101" s="398"/>
      <c r="BL101" s="398"/>
    </row>
    <row r="102" spans="1:130" s="4" customFormat="1">
      <c r="A102" s="422" t="s">
        <v>180</v>
      </c>
      <c r="B102" s="422"/>
      <c r="C102" s="423"/>
      <c r="D102" s="423"/>
      <c r="E102" s="423"/>
      <c r="F102" s="423"/>
      <c r="G102" s="423"/>
      <c r="H102" s="423"/>
      <c r="I102" s="398"/>
      <c r="J102" s="398"/>
      <c r="K102" s="398"/>
      <c r="L102" s="398"/>
      <c r="M102" s="398"/>
      <c r="N102" s="398"/>
      <c r="O102" s="398"/>
      <c r="P102" s="398"/>
      <c r="Q102" s="398"/>
      <c r="R102" s="347">
        <f t="shared" ref="R102:R113" si="82">+IF(R70=0,BS3,R61)</f>
        <v>1.6621334550980098</v>
      </c>
      <c r="S102" s="398"/>
      <c r="T102" s="398"/>
      <c r="U102" s="398"/>
      <c r="V102" s="398"/>
      <c r="W102" s="347">
        <f>+IF(W70=0,W4,W61)</f>
        <v>1.6240659924690186</v>
      </c>
      <c r="X102" s="347">
        <f>+IF(X70=0,BT3,X61)</f>
        <v>1.3842794390922082</v>
      </c>
      <c r="Y102" s="347">
        <f t="shared" ref="Y102:AO102" si="83">+IF(Y70=0,Y4,Y61)</f>
        <v>1.4022927499634572</v>
      </c>
      <c r="Z102" s="347">
        <f t="shared" si="83"/>
        <v>1.3529484199086481</v>
      </c>
      <c r="AA102" s="347">
        <f t="shared" si="83"/>
        <v>1.1920110455249417</v>
      </c>
      <c r="AB102" s="347">
        <f t="shared" si="83"/>
        <v>1.0650404885241205</v>
      </c>
      <c r="AC102" s="347">
        <f t="shared" si="83"/>
        <v>0.91906154616318414</v>
      </c>
      <c r="AD102" s="347">
        <f t="shared" si="83"/>
        <v>0.76569263722136705</v>
      </c>
      <c r="AE102" s="347">
        <f t="shared" si="83"/>
        <v>0.59921790278102138</v>
      </c>
      <c r="AF102" s="347">
        <f t="shared" si="83"/>
        <v>0.5391431571248293</v>
      </c>
      <c r="AG102" s="347">
        <f t="shared" si="83"/>
        <v>0.48474908100594283</v>
      </c>
      <c r="AH102" s="347">
        <f t="shared" si="83"/>
        <v>0.43798529818541043</v>
      </c>
      <c r="AI102" s="347">
        <f t="shared" si="83"/>
        <v>0.39771846645544962</v>
      </c>
      <c r="AJ102" s="347">
        <f t="shared" si="83"/>
        <v>0.36306889547259608</v>
      </c>
      <c r="AK102" s="347">
        <f t="shared" si="83"/>
        <v>0.33331622824918494</v>
      </c>
      <c r="AL102" s="347">
        <f t="shared" si="83"/>
        <v>0.30766153025849441</v>
      </c>
      <c r="AM102" s="347">
        <f t="shared" si="83"/>
        <v>0.28565937198649116</v>
      </c>
      <c r="AN102" s="347">
        <f t="shared" si="83"/>
        <v>0.26664261383066884</v>
      </c>
      <c r="AO102" s="347">
        <f t="shared" si="83"/>
        <v>0.24998557093910673</v>
      </c>
      <c r="AP102" s="426">
        <f t="shared" ref="AP102:BK102" si="84">+AO102*(1-$A$157/200)</f>
        <v>0.23748629239215138</v>
      </c>
      <c r="AQ102" s="426">
        <f t="shared" si="84"/>
        <v>0.2256119777725438</v>
      </c>
      <c r="AR102" s="426">
        <f t="shared" si="84"/>
        <v>0.2143313788839166</v>
      </c>
      <c r="AS102" s="426">
        <f t="shared" si="84"/>
        <v>0.20361480993972075</v>
      </c>
      <c r="AT102" s="426">
        <f t="shared" si="84"/>
        <v>0.1934340694427347</v>
      </c>
      <c r="AU102" s="426">
        <f t="shared" si="84"/>
        <v>0.18376236597059795</v>
      </c>
      <c r="AV102" s="426">
        <f t="shared" si="84"/>
        <v>0.17457424767206803</v>
      </c>
      <c r="AW102" s="426">
        <f t="shared" si="84"/>
        <v>0.16584553528846463</v>
      </c>
      <c r="AX102" s="426">
        <f t="shared" si="84"/>
        <v>0.1575532585240414</v>
      </c>
      <c r="AY102" s="426">
        <f t="shared" si="84"/>
        <v>0.14967559559783933</v>
      </c>
      <c r="AZ102" s="426">
        <f t="shared" si="84"/>
        <v>0.14219181581794735</v>
      </c>
      <c r="BA102" s="426">
        <f t="shared" si="84"/>
        <v>0.13508222502704997</v>
      </c>
      <c r="BB102" s="426">
        <f t="shared" si="84"/>
        <v>0.12832811377569747</v>
      </c>
      <c r="BC102" s="426">
        <f t="shared" si="84"/>
        <v>0.1219117080869126</v>
      </c>
      <c r="BD102" s="426">
        <f t="shared" si="84"/>
        <v>0.11581612268256695</v>
      </c>
      <c r="BE102" s="426">
        <f t="shared" si="84"/>
        <v>0.1100253165484386</v>
      </c>
      <c r="BF102" s="426">
        <f t="shared" si="84"/>
        <v>0.10452405072101666</v>
      </c>
      <c r="BG102" s="426">
        <f t="shared" si="84"/>
        <v>9.9297848184965815E-2</v>
      </c>
      <c r="BH102" s="426">
        <f t="shared" si="84"/>
        <v>9.4332955775717514E-2</v>
      </c>
      <c r="BI102" s="426">
        <f t="shared" si="84"/>
        <v>8.961630798693164E-2</v>
      </c>
      <c r="BJ102" s="426">
        <f t="shared" si="84"/>
        <v>8.5135492587585057E-2</v>
      </c>
      <c r="BK102" s="426">
        <f t="shared" si="84"/>
        <v>8.0878717958205795E-2</v>
      </c>
      <c r="BL102" s="426">
        <f t="shared" ref="BL102:BL114" si="85">+BK102*(1-$A$157/200)</f>
        <v>7.6834782060295495E-2</v>
      </c>
      <c r="BM102" s="426">
        <f t="shared" ref="BM102:BM114" si="86">+BL102*(1-$A$157/200)</f>
        <v>7.2993042957280721E-2</v>
      </c>
      <c r="BN102" s="426">
        <f t="shared" ref="BN102:BN114" si="87">+BM102*(1-$A$157/200)</f>
        <v>6.9343390809416677E-2</v>
      </c>
      <c r="BO102" s="426">
        <f t="shared" ref="BO102:BO114" si="88">+BN102*(1-$A$157/200)</f>
        <v>6.5876221268945837E-2</v>
      </c>
      <c r="BP102" s="426">
        <f t="shared" ref="BP102:BQ114" si="89">+BO102*(1-$A$157/200)</f>
        <v>6.258241020549854E-2</v>
      </c>
      <c r="BQ102" s="426">
        <f t="shared" si="89"/>
        <v>5.9453289695223607E-2</v>
      </c>
      <c r="BR102" s="426">
        <f t="shared" ref="BR102:BR113" si="90">+BQ102*(1-$A$157/200)</f>
        <v>5.6480625210462425E-2</v>
      </c>
      <c r="BS102" s="426">
        <f t="shared" ref="BS102:BS113" si="91">+BR102*(1-$A$157/200)</f>
        <v>5.3656593949939303E-2</v>
      </c>
      <c r="BT102" s="426">
        <f t="shared" ref="BT102:BU113" si="92">+BS102*(1-$A$157/200)</f>
        <v>5.0973764252442336E-2</v>
      </c>
      <c r="BU102" s="426">
        <f t="shared" si="92"/>
        <v>4.8425076039820214E-2</v>
      </c>
      <c r="BV102" s="426">
        <f t="shared" ref="BV102:BV113" si="93">+BU102*(1-$A$157/200)</f>
        <v>4.6003822237829201E-2</v>
      </c>
      <c r="BW102" s="426">
        <f t="shared" ref="BW102:BW113" si="94">+BV102*(1-$A$157/200)</f>
        <v>4.3703631125937739E-2</v>
      </c>
      <c r="BX102" s="426">
        <f t="shared" ref="BX102:BX113" si="95">+BW102*(1-$A$157/200)</f>
        <v>4.1518449569640847E-2</v>
      </c>
      <c r="BY102" s="426">
        <f t="shared" ref="BY102:BY113" si="96">+BX102*(1-$A$157/200)</f>
        <v>3.9442527091158801E-2</v>
      </c>
      <c r="BZ102" s="426">
        <f t="shared" ref="BZ102:BZ113" si="97">+BY102*(1-$A$157/200)</f>
        <v>3.7470400736600858E-2</v>
      </c>
      <c r="CA102" s="426">
        <f t="shared" ref="CA102:CA113" si="98">+BZ102*(1-$A$157/200)</f>
        <v>3.5596880699770815E-2</v>
      </c>
      <c r="CB102" s="426">
        <f t="shared" ref="CB102:CB113" si="99">+CA102*(1-$A$157/200)</f>
        <v>3.3817036664782273E-2</v>
      </c>
      <c r="CC102" s="426">
        <f t="shared" ref="CC102:CC113" si="100">+CB102*(1-$A$157/200)</f>
        <v>3.2126184831543156E-2</v>
      </c>
      <c r="CD102" s="426">
        <f t="shared" ref="CD102:CD113" si="101">+CC102*(1-$A$157/200)</f>
        <v>3.0519875589965998E-2</v>
      </c>
      <c r="CE102" s="426">
        <f t="shared" ref="CE102:CE113" si="102">+CD102*(1-$A$157/200)</f>
        <v>2.8993881810467696E-2</v>
      </c>
      <c r="CF102" s="426">
        <f t="shared" ref="CF102:CF113" si="103">+CE102*(1-$A$157/200)</f>
        <v>2.754418771994431E-2</v>
      </c>
      <c r="CG102" s="426">
        <f t="shared" ref="CG102:CG113" si="104">+CF102*(1-$A$157/200)</f>
        <v>2.6166978333947093E-2</v>
      </c>
      <c r="CH102" s="426">
        <f t="shared" ref="CH102:CH113" si="105">+CG102*(1-$A$157/200)</f>
        <v>2.4858629417249738E-2</v>
      </c>
      <c r="CI102" s="426">
        <f t="shared" ref="CI102:CI113" si="106">+CH102*(1-$A$157/200)</f>
        <v>2.3615697946387251E-2</v>
      </c>
      <c r="CJ102" s="426">
        <f t="shared" ref="CJ102:CJ113" si="107">+CI102*(1-$A$157/200)</f>
        <v>2.2434913049067886E-2</v>
      </c>
      <c r="CK102" s="426">
        <f t="shared" ref="CK102:CK113" si="108">+CJ102*(1-$A$157/200)</f>
        <v>2.1313167396614492E-2</v>
      </c>
      <c r="CL102" s="426">
        <f t="shared" ref="CL102:CL113" si="109">+CK102*(1-$A$157/200)</f>
        <v>2.0247509026783767E-2</v>
      </c>
      <c r="CM102" s="426">
        <f t="shared" ref="CM102:CM113" si="110">+CL102*(1-$A$157/200)</f>
        <v>1.9235133575444579E-2</v>
      </c>
      <c r="CN102" s="426">
        <f t="shared" ref="CN102:CN113" si="111">+CM102*(1-$A$157/200)</f>
        <v>1.8273376896672348E-2</v>
      </c>
      <c r="CO102" s="426">
        <f t="shared" ref="CO102:CO113" si="112">+CN102*(1-$A$157/200)</f>
        <v>1.7359708051838729E-2</v>
      </c>
      <c r="CP102" s="426">
        <f t="shared" ref="CP102:CP113" si="113">+CO102*(1-$A$157/200)</f>
        <v>1.6491722649246792E-2</v>
      </c>
      <c r="CQ102" s="426">
        <f t="shared" ref="CQ102:CQ113" si="114">+CP102*(1-$A$157/200)</f>
        <v>1.566713651678445E-2</v>
      </c>
      <c r="CR102" s="426">
        <f t="shared" ref="CR102:CR113" si="115">+CQ102*(1-$A$157/200)</f>
        <v>1.4883779690945226E-2</v>
      </c>
      <c r="CS102" s="426">
        <f t="shared" ref="CS102:CS113" si="116">+CR102*(1-$A$157/200)</f>
        <v>1.4139590706397965E-2</v>
      </c>
      <c r="CT102" s="426">
        <f t="shared" ref="CT102:CT113" si="117">+CS102*(1-$A$157/200)</f>
        <v>1.3432611171078065E-2</v>
      </c>
      <c r="CU102" s="426">
        <f t="shared" ref="CU102:CU113" si="118">+CT102*(1-$A$157/200)</f>
        <v>1.2760980612524161E-2</v>
      </c>
      <c r="CV102" s="426">
        <f t="shared" ref="CV102:CV113" si="119">+CU102*(1-$A$157/200)</f>
        <v>1.2122931581897953E-2</v>
      </c>
      <c r="CW102" s="426">
        <f t="shared" ref="CW102:CW113" si="120">+CV102*(1-$A$157/200)</f>
        <v>1.1516785002803055E-2</v>
      </c>
      <c r="CX102" s="426">
        <f t="shared" ref="CX102:CX113" si="121">+CW102*(1-$A$157/200)</f>
        <v>1.0940945752662901E-2</v>
      </c>
      <c r="CY102" s="426">
        <f t="shared" ref="CY102:CY113" si="122">+CX102*(1-$A$157/200)</f>
        <v>1.0393898465029756E-2</v>
      </c>
      <c r="CZ102" s="426">
        <f t="shared" ref="CZ102:CZ113" si="123">+CY102*(1-$A$157/200)</f>
        <v>9.8742035417782679E-3</v>
      </c>
      <c r="DA102" s="426">
        <f t="shared" ref="DA102:DA113" si="124">+CZ102*(1-$A$157/200)</f>
        <v>9.3804933646893535E-3</v>
      </c>
      <c r="DB102" s="426">
        <f t="shared" ref="DB102:DB113" si="125">+DA102*(1-$A$157/200)</f>
        <v>8.9114686964548856E-3</v>
      </c>
      <c r="DC102" s="426">
        <f t="shared" ref="DC102:DC113" si="126">+DB102*(1-$A$157/200)</f>
        <v>8.4658952616321406E-3</v>
      </c>
      <c r="DD102" s="426">
        <f t="shared" ref="DD102:DD113" si="127">+DC102*(1-$A$157/200)</f>
        <v>8.0426004985505329E-3</v>
      </c>
      <c r="DE102" s="426">
        <f t="shared" ref="DE102:DE113" si="128">+DD102*(1-$A$157/200)</f>
        <v>7.6404704736230062E-3</v>
      </c>
      <c r="DF102" s="426">
        <f t="shared" ref="DF102:DF113" si="129">+DE102*(1-$A$157/200)</f>
        <v>7.2584469499418552E-3</v>
      </c>
      <c r="DG102" s="426">
        <f t="shared" ref="DG102:DG113" si="130">+DF102*(1-$A$157/200)</f>
        <v>6.8955246024447617E-3</v>
      </c>
      <c r="DH102" s="426">
        <f t="shared" ref="DH102:DH113" si="131">+DG102*(1-$A$157/200)</f>
        <v>6.550748372322523E-3</v>
      </c>
      <c r="DI102" s="426">
        <f t="shared" ref="DI102:DI113" si="132">+DH102*(1-$A$157/200)</f>
        <v>6.2232109537063967E-3</v>
      </c>
      <c r="DJ102" s="426">
        <f t="shared" ref="DJ102:DJ113" si="133">+DI102*(1-$A$157/200)</f>
        <v>5.9120504060210764E-3</v>
      </c>
      <c r="DK102" s="426">
        <f t="shared" ref="DK102:DK113" si="134">+DJ102*(1-$A$157/200)</f>
        <v>5.6164478857200226E-3</v>
      </c>
      <c r="DL102" s="426">
        <f t="shared" ref="DL102:DL113" si="135">+DK102*(1-$A$157/200)</f>
        <v>5.3356254914340212E-3</v>
      </c>
      <c r="DM102" s="426">
        <f t="shared" ref="DM102:DM113" si="136">+DL102*(1-$A$157/200)</f>
        <v>5.0688442168623201E-3</v>
      </c>
      <c r="DN102" s="426">
        <f t="shared" ref="DN102:DN113" si="137">+DM102*(1-$A$157/200)</f>
        <v>4.8154020060192041E-3</v>
      </c>
      <c r="DO102" s="426">
        <f t="shared" ref="DO102:DO113" si="138">+DN102*(1-$A$157/200)</f>
        <v>4.5746319057182435E-3</v>
      </c>
      <c r="DP102" s="426">
        <f t="shared" ref="DP102:DP113" si="139">+DO102*(1-$A$157/200)</f>
        <v>4.3459003104323315E-3</v>
      </c>
      <c r="DQ102" s="426">
        <f t="shared" ref="DQ102:DQ113" si="140">+DP102*(1-$A$157/200)</f>
        <v>4.1286052949107144E-3</v>
      </c>
      <c r="DR102" s="426">
        <f t="shared" ref="DR102:DR113" si="141">+DQ102*(1-$A$157/200)</f>
        <v>3.9221750301651785E-3</v>
      </c>
      <c r="DS102" s="426">
        <f t="shared" ref="DS102:DS113" si="142">+DR102*(1-$A$157/200)</f>
        <v>3.7260662786569193E-3</v>
      </c>
      <c r="DT102" s="426">
        <f t="shared" ref="DT102:DT113" si="143">+DS102*(1-$A$157/200)</f>
        <v>3.5397629647240733E-3</v>
      </c>
      <c r="DU102" s="426">
        <f t="shared" ref="DU102:DU113" si="144">+DT102*(1-$A$157/200)</f>
        <v>3.3627748164878693E-3</v>
      </c>
      <c r="DV102" s="426">
        <f t="shared" ref="DV102:DV113" si="145">+DU102*(1-$A$157/200)</f>
        <v>3.1946360756634757E-3</v>
      </c>
      <c r="DW102" s="426">
        <f t="shared" ref="DW102:DW113" si="146">+DV102*(1-$A$157/200)</f>
        <v>3.0349042718803019E-3</v>
      </c>
      <c r="DX102" s="426">
        <f t="shared" ref="DX102:DX113" si="147">+DW102*(1-$A$157/200)</f>
        <v>2.8831590582862865E-3</v>
      </c>
      <c r="DY102" s="426">
        <f t="shared" ref="DY102:DY113" si="148">+DX102*(1-$A$157/200)</f>
        <v>2.739001105371972E-3</v>
      </c>
      <c r="DZ102" s="426">
        <f t="shared" ref="DZ102:DZ113" si="149">+DY102*(1-$A$157/200)</f>
        <v>2.6020510501033735E-3</v>
      </c>
    </row>
    <row r="103" spans="1:130" s="4" customFormat="1">
      <c r="A103" s="422" t="s">
        <v>181</v>
      </c>
      <c r="B103" s="422"/>
      <c r="C103" s="423"/>
      <c r="D103" s="423"/>
      <c r="E103" s="423"/>
      <c r="F103" s="423"/>
      <c r="G103" s="423"/>
      <c r="H103" s="423"/>
      <c r="I103" s="398"/>
      <c r="J103" s="398"/>
      <c r="K103" s="398"/>
      <c r="L103" s="398"/>
      <c r="M103" s="398"/>
      <c r="N103" s="398"/>
      <c r="O103" s="398"/>
      <c r="P103" s="398"/>
      <c r="Q103" s="398"/>
      <c r="R103" s="347">
        <f t="shared" si="82"/>
        <v>1.14605061916605</v>
      </c>
      <c r="S103" s="398"/>
      <c r="T103" s="398"/>
      <c r="U103" s="398"/>
      <c r="V103" s="398"/>
      <c r="W103" s="347">
        <f>+IF(W71=0,W5,W66)</f>
        <v>1.0537535277990648</v>
      </c>
      <c r="X103" s="347">
        <f>+W103</f>
        <v>1.0537535277990648</v>
      </c>
      <c r="Y103" s="347">
        <f t="shared" ref="Y103:AO103" si="150">+IF(Y71=0,Y5,Y66)</f>
        <v>0.90645464756908811</v>
      </c>
      <c r="Z103" s="347">
        <f t="shared" si="150"/>
        <v>0.90645464756908811</v>
      </c>
      <c r="AA103" s="347">
        <f t="shared" si="150"/>
        <v>0.90645464756908811</v>
      </c>
      <c r="AB103" s="347">
        <f t="shared" si="150"/>
        <v>0.80990096886794394</v>
      </c>
      <c r="AC103" s="347">
        <f t="shared" si="150"/>
        <v>0.69889252540841384</v>
      </c>
      <c r="AD103" s="347">
        <f t="shared" si="150"/>
        <v>0.5822644448005807</v>
      </c>
      <c r="AE103" s="347">
        <f t="shared" si="150"/>
        <v>0.45567015081077422</v>
      </c>
      <c r="AF103" s="347">
        <f t="shared" si="150"/>
        <v>0.40998682211510334</v>
      </c>
      <c r="AG103" s="347">
        <f t="shared" si="150"/>
        <v>0.36862331018851885</v>
      </c>
      <c r="AH103" s="347">
        <f t="shared" si="150"/>
        <v>0.33306218981574953</v>
      </c>
      <c r="AI103" s="347">
        <f t="shared" si="150"/>
        <v>0.30244162056722268</v>
      </c>
      <c r="AJ103" s="347">
        <f t="shared" si="150"/>
        <v>0.27609264941330947</v>
      </c>
      <c r="AK103" s="347">
        <f t="shared" si="150"/>
        <v>0.25346748701780447</v>
      </c>
      <c r="AL103" s="347">
        <f t="shared" si="150"/>
        <v>0.23395859042414768</v>
      </c>
      <c r="AM103" s="347">
        <f t="shared" si="150"/>
        <v>0.21722723655198201</v>
      </c>
      <c r="AN103" s="347">
        <f t="shared" si="150"/>
        <v>0.20276610477240925</v>
      </c>
      <c r="AO103" s="347">
        <f t="shared" si="150"/>
        <v>0.19009939836855641</v>
      </c>
      <c r="AP103" s="426">
        <f t="shared" ref="AP103:BE113" si="151">+AO103*(1-$A$157/200)</f>
        <v>0.18059442845012857</v>
      </c>
      <c r="AQ103" s="426">
        <f t="shared" si="151"/>
        <v>0.17156470702762214</v>
      </c>
      <c r="AR103" s="426">
        <f t="shared" si="151"/>
        <v>0.16298647167624103</v>
      </c>
      <c r="AS103" s="426">
        <f t="shared" si="151"/>
        <v>0.15483714809242896</v>
      </c>
      <c r="AT103" s="426">
        <f t="shared" si="151"/>
        <v>0.1470952906878075</v>
      </c>
      <c r="AU103" s="426">
        <f t="shared" si="151"/>
        <v>0.13974052615341712</v>
      </c>
      <c r="AV103" s="426">
        <f t="shared" si="151"/>
        <v>0.13275349984574625</v>
      </c>
      <c r="AW103" s="426">
        <f t="shared" si="151"/>
        <v>0.12611582485345893</v>
      </c>
      <c r="AX103" s="426">
        <f t="shared" si="151"/>
        <v>0.11981003361078597</v>
      </c>
      <c r="AY103" s="426">
        <f t="shared" si="151"/>
        <v>0.11381953193024667</v>
      </c>
      <c r="AZ103" s="426">
        <f t="shared" si="151"/>
        <v>0.10812855533373433</v>
      </c>
      <c r="BA103" s="426">
        <f t="shared" si="151"/>
        <v>0.10272212756704761</v>
      </c>
      <c r="BB103" s="426">
        <f t="shared" si="151"/>
        <v>9.7586021188695235E-2</v>
      </c>
      <c r="BC103" s="426">
        <f t="shared" si="151"/>
        <v>9.270672012926047E-2</v>
      </c>
      <c r="BD103" s="426">
        <f t="shared" si="151"/>
        <v>8.8071384122797441E-2</v>
      </c>
      <c r="BE103" s="426">
        <f t="shared" si="151"/>
        <v>8.3667814916657562E-2</v>
      </c>
      <c r="BF103" s="426">
        <f t="shared" ref="BF103:BK114" si="152">+BE103*(1-$A$157/200)</f>
        <v>7.9484424170824686E-2</v>
      </c>
      <c r="BG103" s="426">
        <f t="shared" si="152"/>
        <v>7.5510202962283446E-2</v>
      </c>
      <c r="BH103" s="426">
        <f t="shared" si="152"/>
        <v>7.1734692814169276E-2</v>
      </c>
      <c r="BI103" s="426">
        <f t="shared" si="152"/>
        <v>6.814795817346081E-2</v>
      </c>
      <c r="BJ103" s="426">
        <f t="shared" si="152"/>
        <v>6.4740560264787764E-2</v>
      </c>
      <c r="BK103" s="426">
        <f t="shared" si="152"/>
        <v>6.1503532251548372E-2</v>
      </c>
      <c r="BL103" s="426">
        <f t="shared" si="85"/>
        <v>5.8428355638970954E-2</v>
      </c>
      <c r="BM103" s="426">
        <f t="shared" si="86"/>
        <v>5.5506937857022404E-2</v>
      </c>
      <c r="BN103" s="426">
        <f t="shared" si="87"/>
        <v>5.2731590964171279E-2</v>
      </c>
      <c r="BO103" s="426">
        <f t="shared" si="88"/>
        <v>5.0095011415962711E-2</v>
      </c>
      <c r="BP103" s="426">
        <f t="shared" si="89"/>
        <v>4.7590260845164573E-2</v>
      </c>
      <c r="BQ103" s="426">
        <f t="shared" si="89"/>
        <v>4.5210747802906341E-2</v>
      </c>
      <c r="BR103" s="426">
        <f t="shared" si="90"/>
        <v>4.2950210412761022E-2</v>
      </c>
      <c r="BS103" s="426">
        <f t="shared" si="91"/>
        <v>4.0802699892122971E-2</v>
      </c>
      <c r="BT103" s="426">
        <f t="shared" si="92"/>
        <v>3.8762564897516817E-2</v>
      </c>
      <c r="BU103" s="426">
        <f t="shared" si="92"/>
        <v>3.6824436652640978E-2</v>
      </c>
      <c r="BV103" s="426">
        <f t="shared" si="93"/>
        <v>3.4983214820008927E-2</v>
      </c>
      <c r="BW103" s="426">
        <f t="shared" si="94"/>
        <v>3.3234054079008479E-2</v>
      </c>
      <c r="BX103" s="426">
        <f t="shared" si="95"/>
        <v>3.1572351375058053E-2</v>
      </c>
      <c r="BY103" s="426">
        <f t="shared" si="96"/>
        <v>2.9993733806305149E-2</v>
      </c>
      <c r="BZ103" s="426">
        <f t="shared" si="97"/>
        <v>2.8494047115989889E-2</v>
      </c>
      <c r="CA103" s="426">
        <f t="shared" si="98"/>
        <v>2.7069344760190392E-2</v>
      </c>
      <c r="CB103" s="426">
        <f t="shared" si="99"/>
        <v>2.571587752218087E-2</v>
      </c>
      <c r="CC103" s="426">
        <f t="shared" si="100"/>
        <v>2.4430083646071826E-2</v>
      </c>
      <c r="CD103" s="426">
        <f t="shared" si="101"/>
        <v>2.3208579463768232E-2</v>
      </c>
      <c r="CE103" s="426">
        <f t="shared" si="102"/>
        <v>2.2048150490579819E-2</v>
      </c>
      <c r="CF103" s="426">
        <f t="shared" si="103"/>
        <v>2.0945742966050826E-2</v>
      </c>
      <c r="CG103" s="426">
        <f t="shared" si="104"/>
        <v>1.9898455817748285E-2</v>
      </c>
      <c r="CH103" s="426">
        <f t="shared" si="105"/>
        <v>1.8903533026860868E-2</v>
      </c>
      <c r="CI103" s="426">
        <f t="shared" si="106"/>
        <v>1.7958356375517823E-2</v>
      </c>
      <c r="CJ103" s="426">
        <f t="shared" si="107"/>
        <v>1.7060438556741931E-2</v>
      </c>
      <c r="CK103" s="426">
        <f t="shared" si="108"/>
        <v>1.6207416628904833E-2</v>
      </c>
      <c r="CL103" s="426">
        <f t="shared" si="109"/>
        <v>1.5397045797459591E-2</v>
      </c>
      <c r="CM103" s="426">
        <f t="shared" si="110"/>
        <v>1.4627193507586612E-2</v>
      </c>
      <c r="CN103" s="426">
        <f t="shared" si="111"/>
        <v>1.389583383220728E-2</v>
      </c>
      <c r="CO103" s="426">
        <f t="shared" si="112"/>
        <v>1.3201042140596916E-2</v>
      </c>
      <c r="CP103" s="426">
        <f t="shared" si="113"/>
        <v>1.2540990033567069E-2</v>
      </c>
      <c r="CQ103" s="426">
        <f t="shared" si="114"/>
        <v>1.1913940531888715E-2</v>
      </c>
      <c r="CR103" s="426">
        <f t="shared" si="115"/>
        <v>1.1318243505294279E-2</v>
      </c>
      <c r="CS103" s="426">
        <f t="shared" si="116"/>
        <v>1.0752331330029565E-2</v>
      </c>
      <c r="CT103" s="426">
        <f t="shared" si="117"/>
        <v>1.0214714763528086E-2</v>
      </c>
      <c r="CU103" s="426">
        <f t="shared" si="118"/>
        <v>9.7039790253516806E-3</v>
      </c>
      <c r="CV103" s="426">
        <f t="shared" si="119"/>
        <v>9.2187800740840958E-3</v>
      </c>
      <c r="CW103" s="426">
        <f t="shared" si="120"/>
        <v>8.75784107037989E-3</v>
      </c>
      <c r="CX103" s="426">
        <f t="shared" si="121"/>
        <v>8.3199490168608947E-3</v>
      </c>
      <c r="CY103" s="426">
        <f t="shared" si="122"/>
        <v>7.90395156601785E-3</v>
      </c>
      <c r="CZ103" s="426">
        <f t="shared" si="123"/>
        <v>7.5087539877169568E-3</v>
      </c>
      <c r="DA103" s="426">
        <f t="shared" si="124"/>
        <v>7.1333162883311088E-3</v>
      </c>
      <c r="DB103" s="426">
        <f t="shared" si="125"/>
        <v>6.7766504739145529E-3</v>
      </c>
      <c r="DC103" s="426">
        <f t="shared" si="126"/>
        <v>6.4378179502188248E-3</v>
      </c>
      <c r="DD103" s="426">
        <f t="shared" si="127"/>
        <v>6.1159270527078834E-3</v>
      </c>
      <c r="DE103" s="426">
        <f t="shared" si="128"/>
        <v>5.8101307000724889E-3</v>
      </c>
      <c r="DF103" s="426">
        <f t="shared" si="129"/>
        <v>5.5196241650688638E-3</v>
      </c>
      <c r="DG103" s="426">
        <f t="shared" si="130"/>
        <v>5.24364295681542E-3</v>
      </c>
      <c r="DH103" s="426">
        <f t="shared" si="131"/>
        <v>4.9814608089746486E-3</v>
      </c>
      <c r="DI103" s="426">
        <f t="shared" si="132"/>
        <v>4.7323877685259159E-3</v>
      </c>
      <c r="DJ103" s="426">
        <f t="shared" si="133"/>
        <v>4.49576838009962E-3</v>
      </c>
      <c r="DK103" s="426">
        <f t="shared" si="134"/>
        <v>4.270979961094639E-3</v>
      </c>
      <c r="DL103" s="426">
        <f t="shared" si="135"/>
        <v>4.0574309630399073E-3</v>
      </c>
      <c r="DM103" s="426">
        <f t="shared" si="136"/>
        <v>3.8545594148879118E-3</v>
      </c>
      <c r="DN103" s="426">
        <f t="shared" si="137"/>
        <v>3.6618314441435162E-3</v>
      </c>
      <c r="DO103" s="426">
        <f t="shared" si="138"/>
        <v>3.4787398719363402E-3</v>
      </c>
      <c r="DP103" s="426">
        <f t="shared" si="139"/>
        <v>3.304802878339523E-3</v>
      </c>
      <c r="DQ103" s="426">
        <f t="shared" si="140"/>
        <v>3.1395627344225469E-3</v>
      </c>
      <c r="DR103" s="426">
        <f t="shared" si="141"/>
        <v>2.9825845977014195E-3</v>
      </c>
      <c r="DS103" s="426">
        <f t="shared" si="142"/>
        <v>2.8334553678163485E-3</v>
      </c>
      <c r="DT103" s="426">
        <f t="shared" si="143"/>
        <v>2.6917825994255311E-3</v>
      </c>
      <c r="DU103" s="426">
        <f t="shared" si="144"/>
        <v>2.5571934694542543E-3</v>
      </c>
      <c r="DV103" s="426">
        <f t="shared" si="145"/>
        <v>2.4293337959815416E-3</v>
      </c>
      <c r="DW103" s="426">
        <f t="shared" si="146"/>
        <v>2.3078671061824646E-3</v>
      </c>
      <c r="DX103" s="426">
        <f t="shared" si="147"/>
        <v>2.1924737508733413E-3</v>
      </c>
      <c r="DY103" s="426">
        <f t="shared" si="148"/>
        <v>2.0828500633296742E-3</v>
      </c>
      <c r="DZ103" s="426">
        <f t="shared" si="149"/>
        <v>1.9787075601631903E-3</v>
      </c>
    </row>
    <row r="104" spans="1:130" s="4" customFormat="1">
      <c r="A104" s="422" t="s">
        <v>182</v>
      </c>
      <c r="B104" s="422"/>
      <c r="C104" s="423"/>
      <c r="D104" s="423"/>
      <c r="E104" s="423"/>
      <c r="F104" s="423"/>
      <c r="G104" s="423"/>
      <c r="H104" s="423"/>
      <c r="I104" s="398"/>
      <c r="J104" s="398"/>
      <c r="K104" s="398"/>
      <c r="L104" s="398"/>
      <c r="M104" s="398"/>
      <c r="N104" s="398"/>
      <c r="O104" s="398"/>
      <c r="P104" s="398"/>
      <c r="Q104" s="398"/>
      <c r="R104" s="347">
        <f t="shared" si="82"/>
        <v>0.36996592574248305</v>
      </c>
      <c r="S104" s="398"/>
      <c r="T104" s="398"/>
      <c r="U104" s="398"/>
      <c r="V104" s="398"/>
      <c r="W104" s="347">
        <f>+C6*Z162</f>
        <v>0.27014967320962358</v>
      </c>
      <c r="X104" s="347">
        <f>+W104</f>
        <v>0.27014967320962358</v>
      </c>
      <c r="Y104" s="347">
        <f>+X104*(Y102/X102)</f>
        <v>0.27366506895116727</v>
      </c>
      <c r="Z104" s="347">
        <f t="shared" ref="Z104:AE104" si="153">+Y104*(Z102/Y102)</f>
        <v>0.26403525414455831</v>
      </c>
      <c r="AA104" s="347">
        <f t="shared" si="153"/>
        <v>0.23262744884949096</v>
      </c>
      <c r="AB104" s="347">
        <f t="shared" si="153"/>
        <v>0.20784845299623325</v>
      </c>
      <c r="AC104" s="347">
        <f t="shared" si="153"/>
        <v>0.17935986719439895</v>
      </c>
      <c r="AD104" s="347">
        <f t="shared" si="153"/>
        <v>0.14942908915848496</v>
      </c>
      <c r="AE104" s="347">
        <f t="shared" si="153"/>
        <v>0.11694063788436145</v>
      </c>
      <c r="AF104" s="347">
        <f t="shared" ref="AF104:AO104" si="154">+AE104*(AF$102/AE$102)</f>
        <v>0.10521672402068778</v>
      </c>
      <c r="AG104" s="347">
        <f t="shared" si="154"/>
        <v>9.460142376188091E-2</v>
      </c>
      <c r="AH104" s="347">
        <f t="shared" si="154"/>
        <v>8.5475216805215193E-2</v>
      </c>
      <c r="AI104" s="347">
        <f t="shared" si="154"/>
        <v>7.7616925245116958E-2</v>
      </c>
      <c r="AJ104" s="347">
        <f t="shared" si="154"/>
        <v>7.085487271906768E-2</v>
      </c>
      <c r="AK104" s="347">
        <f t="shared" si="154"/>
        <v>6.5048477636879515E-2</v>
      </c>
      <c r="AL104" s="347">
        <f t="shared" si="154"/>
        <v>6.0041823573577353E-2</v>
      </c>
      <c r="AM104" s="347">
        <f t="shared" si="154"/>
        <v>5.5747982533081941E-2</v>
      </c>
      <c r="AN104" s="347">
        <f t="shared" si="154"/>
        <v>5.2036758587813446E-2</v>
      </c>
      <c r="AO104" s="347">
        <f t="shared" si="154"/>
        <v>4.8786045930587857E-2</v>
      </c>
      <c r="AP104" s="426">
        <f t="shared" si="151"/>
        <v>4.6346743634058461E-2</v>
      </c>
      <c r="AQ104" s="426">
        <f t="shared" si="151"/>
        <v>4.4029406452355535E-2</v>
      </c>
      <c r="AR104" s="426">
        <f t="shared" si="151"/>
        <v>4.1827936129737758E-2</v>
      </c>
      <c r="AS104" s="426">
        <f t="shared" si="151"/>
        <v>3.9736539323250872E-2</v>
      </c>
      <c r="AT104" s="426">
        <f t="shared" si="151"/>
        <v>3.7749712357088329E-2</v>
      </c>
      <c r="AU104" s="426">
        <f t="shared" si="151"/>
        <v>3.5862226739233914E-2</v>
      </c>
      <c r="AV104" s="426">
        <f t="shared" si="151"/>
        <v>3.406911540227222E-2</v>
      </c>
      <c r="AW104" s="426">
        <f t="shared" si="151"/>
        <v>3.2365659632158608E-2</v>
      </c>
      <c r="AX104" s="426">
        <f t="shared" si="151"/>
        <v>3.0747376650550676E-2</v>
      </c>
      <c r="AY104" s="426">
        <f t="shared" si="151"/>
        <v>2.9210007818023142E-2</v>
      </c>
      <c r="AZ104" s="426">
        <f t="shared" si="151"/>
        <v>2.7749507427121983E-2</v>
      </c>
      <c r="BA104" s="426">
        <f t="shared" si="151"/>
        <v>2.6362032055765882E-2</v>
      </c>
      <c r="BB104" s="426">
        <f t="shared" si="151"/>
        <v>2.5043930452977588E-2</v>
      </c>
      <c r="BC104" s="426">
        <f t="shared" si="151"/>
        <v>2.3791733930328709E-2</v>
      </c>
      <c r="BD104" s="426">
        <f t="shared" si="151"/>
        <v>2.2602147233812271E-2</v>
      </c>
      <c r="BE104" s="426">
        <f t="shared" si="151"/>
        <v>2.1472039872121658E-2</v>
      </c>
      <c r="BF104" s="426">
        <f t="shared" si="152"/>
        <v>2.0398437878515575E-2</v>
      </c>
      <c r="BG104" s="426">
        <f t="shared" si="152"/>
        <v>1.9378515984589794E-2</v>
      </c>
      <c r="BH104" s="426">
        <f t="shared" si="152"/>
        <v>1.8409590185360303E-2</v>
      </c>
      <c r="BI104" s="426">
        <f t="shared" si="152"/>
        <v>1.7489110676092288E-2</v>
      </c>
      <c r="BJ104" s="426">
        <f t="shared" si="152"/>
        <v>1.6614655142287674E-2</v>
      </c>
      <c r="BK104" s="426">
        <f t="shared" si="152"/>
        <v>1.5783922385173288E-2</v>
      </c>
      <c r="BL104" s="426">
        <f t="shared" si="85"/>
        <v>1.4994726265914624E-2</v>
      </c>
      <c r="BM104" s="426">
        <f t="shared" si="86"/>
        <v>1.4244989952618891E-2</v>
      </c>
      <c r="BN104" s="426">
        <f t="shared" si="87"/>
        <v>1.3532740454987946E-2</v>
      </c>
      <c r="BO104" s="426">
        <f t="shared" si="88"/>
        <v>1.2856103432238548E-2</v>
      </c>
      <c r="BP104" s="426">
        <f t="shared" si="89"/>
        <v>1.221329826062662E-2</v>
      </c>
      <c r="BQ104" s="426">
        <f t="shared" si="89"/>
        <v>1.1602633347595289E-2</v>
      </c>
      <c r="BR104" s="426">
        <f t="shared" si="90"/>
        <v>1.1022501680215523E-2</v>
      </c>
      <c r="BS104" s="426">
        <f t="shared" si="91"/>
        <v>1.0471376596204746E-2</v>
      </c>
      <c r="BT104" s="426">
        <f t="shared" si="92"/>
        <v>9.9478077663945081E-3</v>
      </c>
      <c r="BU104" s="426">
        <f t="shared" si="92"/>
        <v>9.4504173780747824E-3</v>
      </c>
      <c r="BV104" s="426">
        <f t="shared" si="93"/>
        <v>8.977896509171043E-3</v>
      </c>
      <c r="BW104" s="426">
        <f t="shared" si="94"/>
        <v>8.5290016837124907E-3</v>
      </c>
      <c r="BX104" s="426">
        <f t="shared" si="95"/>
        <v>8.1025515995268652E-3</v>
      </c>
      <c r="BY104" s="426">
        <f t="shared" si="96"/>
        <v>7.6974240195505214E-3</v>
      </c>
      <c r="BZ104" s="426">
        <f t="shared" si="97"/>
        <v>7.3125528185729949E-3</v>
      </c>
      <c r="CA104" s="426">
        <f t="shared" si="98"/>
        <v>6.946925177644345E-3</v>
      </c>
      <c r="CB104" s="426">
        <f t="shared" si="99"/>
        <v>6.5995789187621272E-3</v>
      </c>
      <c r="CC104" s="426">
        <f t="shared" si="100"/>
        <v>6.2695999728240208E-3</v>
      </c>
      <c r="CD104" s="426">
        <f t="shared" si="101"/>
        <v>5.9561199741828197E-3</v>
      </c>
      <c r="CE104" s="426">
        <f t="shared" si="102"/>
        <v>5.6583139754736783E-3</v>
      </c>
      <c r="CF104" s="426">
        <f t="shared" si="103"/>
        <v>5.3753982766999945E-3</v>
      </c>
      <c r="CG104" s="426">
        <f t="shared" si="104"/>
        <v>5.1066283628649943E-3</v>
      </c>
      <c r="CH104" s="426">
        <f t="shared" si="105"/>
        <v>4.8512969447217441E-3</v>
      </c>
      <c r="CI104" s="426">
        <f t="shared" si="106"/>
        <v>4.6087320974856566E-3</v>
      </c>
      <c r="CJ104" s="426">
        <f t="shared" si="107"/>
        <v>4.3782954926113735E-3</v>
      </c>
      <c r="CK104" s="426">
        <f t="shared" si="108"/>
        <v>4.1593807179808049E-3</v>
      </c>
      <c r="CL104" s="426">
        <f t="shared" si="109"/>
        <v>3.9514116820817645E-3</v>
      </c>
      <c r="CM104" s="426">
        <f t="shared" si="110"/>
        <v>3.7538410979776763E-3</v>
      </c>
      <c r="CN104" s="426">
        <f t="shared" si="111"/>
        <v>3.5661490430787925E-3</v>
      </c>
      <c r="CO104" s="426">
        <f t="shared" si="112"/>
        <v>3.3878415909248528E-3</v>
      </c>
      <c r="CP104" s="426">
        <f t="shared" si="113"/>
        <v>3.21844951137861E-3</v>
      </c>
      <c r="CQ104" s="426">
        <f t="shared" si="114"/>
        <v>3.0575270358096794E-3</v>
      </c>
      <c r="CR104" s="426">
        <f t="shared" si="115"/>
        <v>2.9046506840191954E-3</v>
      </c>
      <c r="CS104" s="426">
        <f t="shared" si="116"/>
        <v>2.7594181498182355E-3</v>
      </c>
      <c r="CT104" s="426">
        <f t="shared" si="117"/>
        <v>2.6214472423273238E-3</v>
      </c>
      <c r="CU104" s="426">
        <f t="shared" si="118"/>
        <v>2.4903748802109576E-3</v>
      </c>
      <c r="CV104" s="426">
        <f t="shared" si="119"/>
        <v>2.3658561362004094E-3</v>
      </c>
      <c r="CW104" s="426">
        <f t="shared" si="120"/>
        <v>2.2475633293903888E-3</v>
      </c>
      <c r="CX104" s="426">
        <f t="shared" si="121"/>
        <v>2.1351851629208695E-3</v>
      </c>
      <c r="CY104" s="426">
        <f t="shared" si="122"/>
        <v>2.0284259047748257E-3</v>
      </c>
      <c r="CZ104" s="426">
        <f t="shared" si="123"/>
        <v>1.9270046095360843E-3</v>
      </c>
      <c r="DA104" s="426">
        <f t="shared" si="124"/>
        <v>1.83065437905928E-3</v>
      </c>
      <c r="DB104" s="426">
        <f t="shared" si="125"/>
        <v>1.7391216601063159E-3</v>
      </c>
      <c r="DC104" s="426">
        <f t="shared" si="126"/>
        <v>1.6521655771009999E-3</v>
      </c>
      <c r="DD104" s="426">
        <f t="shared" si="127"/>
        <v>1.5695572982459499E-3</v>
      </c>
      <c r="DE104" s="426">
        <f t="shared" si="128"/>
        <v>1.4910794333336524E-3</v>
      </c>
      <c r="DF104" s="426">
        <f t="shared" si="129"/>
        <v>1.4165254616669697E-3</v>
      </c>
      <c r="DG104" s="426">
        <f t="shared" si="130"/>
        <v>1.3456991885836211E-3</v>
      </c>
      <c r="DH104" s="426">
        <f t="shared" si="131"/>
        <v>1.2784142291544399E-3</v>
      </c>
      <c r="DI104" s="426">
        <f t="shared" si="132"/>
        <v>1.2144935176967178E-3</v>
      </c>
      <c r="DJ104" s="426">
        <f t="shared" si="133"/>
        <v>1.1537688418118818E-3</v>
      </c>
      <c r="DK104" s="426">
        <f t="shared" si="134"/>
        <v>1.0960803997212877E-3</v>
      </c>
      <c r="DL104" s="426">
        <f t="shared" si="135"/>
        <v>1.0412763797352234E-3</v>
      </c>
      <c r="DM104" s="426">
        <f t="shared" si="136"/>
        <v>9.8921256074846215E-4</v>
      </c>
      <c r="DN104" s="426">
        <f t="shared" si="137"/>
        <v>9.39751932711039E-4</v>
      </c>
      <c r="DO104" s="426">
        <f t="shared" si="138"/>
        <v>8.9276433607548699E-4</v>
      </c>
      <c r="DP104" s="426">
        <f t="shared" si="139"/>
        <v>8.4812611927171256E-4</v>
      </c>
      <c r="DQ104" s="426">
        <f t="shared" si="140"/>
        <v>8.0571981330812689E-4</v>
      </c>
      <c r="DR104" s="426">
        <f t="shared" si="141"/>
        <v>7.6543382264272048E-4</v>
      </c>
      <c r="DS104" s="426">
        <f t="shared" si="142"/>
        <v>7.2716213151058438E-4</v>
      </c>
      <c r="DT104" s="426">
        <f t="shared" si="143"/>
        <v>6.9080402493505515E-4</v>
      </c>
      <c r="DU104" s="426">
        <f t="shared" si="144"/>
        <v>6.5626382368830238E-4</v>
      </c>
      <c r="DV104" s="426">
        <f t="shared" si="145"/>
        <v>6.2345063250388727E-4</v>
      </c>
      <c r="DW104" s="426">
        <f t="shared" si="146"/>
        <v>5.9227810087869289E-4</v>
      </c>
      <c r="DX104" s="426">
        <f t="shared" si="147"/>
        <v>5.6266419583475818E-4</v>
      </c>
      <c r="DY104" s="426">
        <f t="shared" si="148"/>
        <v>5.345309860430202E-4</v>
      </c>
      <c r="DZ104" s="426">
        <f t="shared" si="149"/>
        <v>5.0780443674086921E-4</v>
      </c>
    </row>
    <row r="105" spans="1:130" s="4" customFormat="1">
      <c r="A105" s="4" t="s">
        <v>183</v>
      </c>
      <c r="C105" s="398"/>
      <c r="D105" s="398"/>
      <c r="E105" s="398"/>
      <c r="F105" s="398"/>
      <c r="G105" s="398"/>
      <c r="H105" s="398"/>
      <c r="I105" s="398"/>
      <c r="J105" s="398"/>
      <c r="K105" s="398"/>
      <c r="L105" s="398"/>
      <c r="M105" s="398"/>
      <c r="N105" s="398"/>
      <c r="O105" s="398"/>
      <c r="P105" s="398"/>
      <c r="Q105" s="398"/>
      <c r="R105" s="347">
        <f t="shared" si="82"/>
        <v>0.43123618180564</v>
      </c>
      <c r="S105" s="398"/>
      <c r="T105" s="398"/>
      <c r="U105" s="398"/>
      <c r="V105" s="398"/>
      <c r="W105" s="347">
        <f>+C7*Z163</f>
        <v>0.65</v>
      </c>
      <c r="X105" s="347">
        <f>+W105</f>
        <v>0.65</v>
      </c>
      <c r="Y105" s="347">
        <f>+X105</f>
        <v>0.65</v>
      </c>
      <c r="Z105" s="347">
        <f>+Y105*(Z$102/Y$102)</f>
        <v>0.62712759012947783</v>
      </c>
      <c r="AA105" s="347">
        <f t="shared" ref="AA105:AO106" si="155">+Z105*(AA$102/Z$102)</f>
        <v>0.55252883508910899</v>
      </c>
      <c r="AB105" s="347">
        <f t="shared" si="155"/>
        <v>0.4936746036508558</v>
      </c>
      <c r="AC105" s="347">
        <f t="shared" si="155"/>
        <v>0.42600947984765469</v>
      </c>
      <c r="AD105" s="347">
        <f t="shared" si="155"/>
        <v>0.3549189099115419</v>
      </c>
      <c r="AE105" s="347">
        <f t="shared" si="155"/>
        <v>0.27775344115400569</v>
      </c>
      <c r="AF105" s="347">
        <f t="shared" si="155"/>
        <v>0.24990719815122153</v>
      </c>
      <c r="AG105" s="347">
        <f t="shared" si="155"/>
        <v>0.22469409662288692</v>
      </c>
      <c r="AH105" s="347">
        <f t="shared" si="155"/>
        <v>0.2030178390553154</v>
      </c>
      <c r="AI105" s="347">
        <f t="shared" si="155"/>
        <v>0.18435309118069607</v>
      </c>
      <c r="AJ105" s="347">
        <f t="shared" si="155"/>
        <v>0.16829209311917023</v>
      </c>
      <c r="AK105" s="347">
        <f t="shared" si="155"/>
        <v>0.15450094024062813</v>
      </c>
      <c r="AL105" s="347">
        <f t="shared" si="155"/>
        <v>0.14260930513491757</v>
      </c>
      <c r="AM105" s="347">
        <f t="shared" si="155"/>
        <v>0.13241071937087168</v>
      </c>
      <c r="AN105" s="347">
        <f t="shared" si="155"/>
        <v>0.12359594599234097</v>
      </c>
      <c r="AO105" s="347">
        <f t="shared" si="155"/>
        <v>0.11587496342304686</v>
      </c>
      <c r="AP105" s="426">
        <f t="shared" si="151"/>
        <v>0.11008121525189452</v>
      </c>
      <c r="AQ105" s="426">
        <f t="shared" si="151"/>
        <v>0.10457715448929979</v>
      </c>
      <c r="AR105" s="426">
        <f t="shared" si="151"/>
        <v>9.9348296764834795E-2</v>
      </c>
      <c r="AS105" s="426">
        <f t="shared" si="151"/>
        <v>9.4380881926593052E-2</v>
      </c>
      <c r="AT105" s="426">
        <f t="shared" si="151"/>
        <v>8.9661837830263394E-2</v>
      </c>
      <c r="AU105" s="426">
        <f t="shared" si="151"/>
        <v>8.5178745938750217E-2</v>
      </c>
      <c r="AV105" s="426">
        <f t="shared" si="151"/>
        <v>8.0919808641812696E-2</v>
      </c>
      <c r="AW105" s="426">
        <f t="shared" si="151"/>
        <v>7.6873818209722056E-2</v>
      </c>
      <c r="AX105" s="426">
        <f t="shared" si="151"/>
        <v>7.3030127299235956E-2</v>
      </c>
      <c r="AY105" s="426">
        <f t="shared" si="151"/>
        <v>6.937862093427416E-2</v>
      </c>
      <c r="AZ105" s="426">
        <f t="shared" si="151"/>
        <v>6.5909689887560449E-2</v>
      </c>
      <c r="BA105" s="426">
        <f t="shared" si="151"/>
        <v>6.2614205393182423E-2</v>
      </c>
      <c r="BB105" s="426">
        <f t="shared" si="151"/>
        <v>5.94834951235233E-2</v>
      </c>
      <c r="BC105" s="426">
        <f t="shared" si="151"/>
        <v>5.6509320367347134E-2</v>
      </c>
      <c r="BD105" s="426">
        <f t="shared" si="151"/>
        <v>5.3683854348979772E-2</v>
      </c>
      <c r="BE105" s="426">
        <f t="shared" si="151"/>
        <v>5.0999661631530781E-2</v>
      </c>
      <c r="BF105" s="426">
        <f t="shared" si="152"/>
        <v>4.8449678549954238E-2</v>
      </c>
      <c r="BG105" s="426">
        <f t="shared" si="152"/>
        <v>4.6027194622456524E-2</v>
      </c>
      <c r="BH105" s="426">
        <f t="shared" si="152"/>
        <v>4.3725834891333699E-2</v>
      </c>
      <c r="BI105" s="426">
        <f t="shared" si="152"/>
        <v>4.1539543146767013E-2</v>
      </c>
      <c r="BJ105" s="426">
        <f t="shared" si="152"/>
        <v>3.9462565989428662E-2</v>
      </c>
      <c r="BK105" s="426">
        <f t="shared" si="152"/>
        <v>3.7489437689957224E-2</v>
      </c>
      <c r="BL105" s="426">
        <f t="shared" si="85"/>
        <v>3.5614965805459364E-2</v>
      </c>
      <c r="BM105" s="426">
        <f t="shared" si="86"/>
        <v>3.3834217515186393E-2</v>
      </c>
      <c r="BN105" s="426">
        <f t="shared" si="87"/>
        <v>3.2142506639427075E-2</v>
      </c>
      <c r="BO105" s="426">
        <f t="shared" si="88"/>
        <v>3.0535381307455721E-2</v>
      </c>
      <c r="BP105" s="426">
        <f t="shared" si="89"/>
        <v>2.9008612242082933E-2</v>
      </c>
      <c r="BQ105" s="426">
        <f t="shared" si="89"/>
        <v>2.7558181629978785E-2</v>
      </c>
      <c r="BR105" s="426">
        <f t="shared" si="90"/>
        <v>2.6180272548479846E-2</v>
      </c>
      <c r="BS105" s="426">
        <f t="shared" si="91"/>
        <v>2.4871258921055853E-2</v>
      </c>
      <c r="BT105" s="426">
        <f t="shared" si="92"/>
        <v>2.3627695975003058E-2</v>
      </c>
      <c r="BU105" s="426">
        <f t="shared" si="92"/>
        <v>2.2446311176252905E-2</v>
      </c>
      <c r="BV105" s="426">
        <f t="shared" si="93"/>
        <v>2.1323995617440257E-2</v>
      </c>
      <c r="BW105" s="426">
        <f t="shared" si="94"/>
        <v>2.0257795836568244E-2</v>
      </c>
      <c r="BX105" s="426">
        <f t="shared" si="95"/>
        <v>1.9244906044739829E-2</v>
      </c>
      <c r="BY105" s="426">
        <f t="shared" si="96"/>
        <v>1.8282660742502836E-2</v>
      </c>
      <c r="BZ105" s="426">
        <f t="shared" si="97"/>
        <v>1.7368527705377692E-2</v>
      </c>
      <c r="CA105" s="426">
        <f t="shared" si="98"/>
        <v>1.6500101320108807E-2</v>
      </c>
      <c r="CB105" s="426">
        <f t="shared" si="99"/>
        <v>1.5675096254103366E-2</v>
      </c>
      <c r="CC105" s="426">
        <f t="shared" si="100"/>
        <v>1.4891341441398196E-2</v>
      </c>
      <c r="CD105" s="426">
        <f t="shared" si="101"/>
        <v>1.4146774369328286E-2</v>
      </c>
      <c r="CE105" s="426">
        <f t="shared" si="102"/>
        <v>1.3439435650861871E-2</v>
      </c>
      <c r="CF105" s="426">
        <f t="shared" si="103"/>
        <v>1.2767463868318776E-2</v>
      </c>
      <c r="CG105" s="426">
        <f t="shared" si="104"/>
        <v>1.2129090674902837E-2</v>
      </c>
      <c r="CH105" s="426">
        <f t="shared" si="105"/>
        <v>1.1522636141157694E-2</v>
      </c>
      <c r="CI105" s="426">
        <f t="shared" si="106"/>
        <v>1.094650433409981E-2</v>
      </c>
      <c r="CJ105" s="426">
        <f t="shared" si="107"/>
        <v>1.0399179117394819E-2</v>
      </c>
      <c r="CK105" s="426">
        <f t="shared" si="108"/>
        <v>9.8792201615250774E-3</v>
      </c>
      <c r="CL105" s="426">
        <f t="shared" si="109"/>
        <v>9.3852591534488231E-3</v>
      </c>
      <c r="CM105" s="426">
        <f t="shared" si="110"/>
        <v>8.9159961957763819E-3</v>
      </c>
      <c r="CN105" s="426">
        <f t="shared" si="111"/>
        <v>8.4701963859875624E-3</v>
      </c>
      <c r="CO105" s="426">
        <f t="shared" si="112"/>
        <v>8.0466865666881833E-3</v>
      </c>
      <c r="CP105" s="426">
        <f t="shared" si="113"/>
        <v>7.6443522383537734E-3</v>
      </c>
      <c r="CQ105" s="426">
        <f t="shared" si="114"/>
        <v>7.2621346264360844E-3</v>
      </c>
      <c r="CR105" s="426">
        <f t="shared" si="115"/>
        <v>6.8990278951142799E-3</v>
      </c>
      <c r="CS105" s="426">
        <f t="shared" si="116"/>
        <v>6.5540765003585652E-3</v>
      </c>
      <c r="CT105" s="426">
        <f t="shared" si="117"/>
        <v>6.2263726753406367E-3</v>
      </c>
      <c r="CU105" s="426">
        <f t="shared" si="118"/>
        <v>5.9150540415736043E-3</v>
      </c>
      <c r="CV105" s="426">
        <f t="shared" si="119"/>
        <v>5.6193013394949236E-3</v>
      </c>
      <c r="CW105" s="426">
        <f t="shared" si="120"/>
        <v>5.3383362725201774E-3</v>
      </c>
      <c r="CX105" s="426">
        <f t="shared" si="121"/>
        <v>5.0714194588941681E-3</v>
      </c>
      <c r="CY105" s="426">
        <f t="shared" si="122"/>
        <v>4.8178484859494591E-3</v>
      </c>
      <c r="CZ105" s="426">
        <f t="shared" si="123"/>
        <v>4.5769560616519857E-3</v>
      </c>
      <c r="DA105" s="426">
        <f t="shared" si="124"/>
        <v>4.3481082585693862E-3</v>
      </c>
      <c r="DB105" s="426">
        <f t="shared" si="125"/>
        <v>4.1307028456409167E-3</v>
      </c>
      <c r="DC105" s="426">
        <f t="shared" si="126"/>
        <v>3.9241677033588704E-3</v>
      </c>
      <c r="DD105" s="426">
        <f t="shared" si="127"/>
        <v>3.7279593181909266E-3</v>
      </c>
      <c r="DE105" s="426">
        <f t="shared" si="128"/>
        <v>3.5415613522813802E-3</v>
      </c>
      <c r="DF105" s="426">
        <f t="shared" si="129"/>
        <v>3.3644832846673111E-3</v>
      </c>
      <c r="DG105" s="426">
        <f t="shared" si="130"/>
        <v>3.1962591204339453E-3</v>
      </c>
      <c r="DH105" s="426">
        <f t="shared" si="131"/>
        <v>3.0364461644122481E-3</v>
      </c>
      <c r="DI105" s="426">
        <f t="shared" si="132"/>
        <v>2.8846238561916356E-3</v>
      </c>
      <c r="DJ105" s="426">
        <f t="shared" si="133"/>
        <v>2.7403926633820536E-3</v>
      </c>
      <c r="DK105" s="426">
        <f t="shared" si="134"/>
        <v>2.603373030212951E-3</v>
      </c>
      <c r="DL105" s="426">
        <f t="shared" si="135"/>
        <v>2.4732043787023036E-3</v>
      </c>
      <c r="DM105" s="426">
        <f t="shared" si="136"/>
        <v>2.3495441597671885E-3</v>
      </c>
      <c r="DN105" s="426">
        <f t="shared" si="137"/>
        <v>2.2320669517788289E-3</v>
      </c>
      <c r="DO105" s="426">
        <f t="shared" si="138"/>
        <v>2.1204636041898873E-3</v>
      </c>
      <c r="DP105" s="426">
        <f t="shared" si="139"/>
        <v>2.014440423980393E-3</v>
      </c>
      <c r="DQ105" s="426">
        <f t="shared" si="140"/>
        <v>1.9137184027813734E-3</v>
      </c>
      <c r="DR105" s="426">
        <f t="shared" si="141"/>
        <v>1.8180324826423046E-3</v>
      </c>
      <c r="DS105" s="426">
        <f t="shared" si="142"/>
        <v>1.7271308585101893E-3</v>
      </c>
      <c r="DT105" s="426">
        <f t="shared" si="143"/>
        <v>1.6407743155846797E-3</v>
      </c>
      <c r="DU105" s="426">
        <f t="shared" si="144"/>
        <v>1.5587355998054457E-3</v>
      </c>
      <c r="DV105" s="426">
        <f t="shared" si="145"/>
        <v>1.4807988198151734E-3</v>
      </c>
      <c r="DW105" s="426">
        <f t="shared" si="146"/>
        <v>1.4067588788244146E-3</v>
      </c>
      <c r="DX105" s="426">
        <f t="shared" si="147"/>
        <v>1.3364209348831939E-3</v>
      </c>
      <c r="DY105" s="426">
        <f t="shared" si="148"/>
        <v>1.2695998881390343E-3</v>
      </c>
      <c r="DZ105" s="426">
        <f t="shared" si="149"/>
        <v>1.2061198937320826E-3</v>
      </c>
    </row>
    <row r="106" spans="1:130" s="4" customFormat="1">
      <c r="A106" s="4" t="s">
        <v>184</v>
      </c>
      <c r="C106" s="398"/>
      <c r="D106" s="398"/>
      <c r="E106" s="398"/>
      <c r="F106" s="398"/>
      <c r="G106" s="398"/>
      <c r="H106" s="398"/>
      <c r="I106" s="398"/>
      <c r="J106" s="398"/>
      <c r="K106" s="398"/>
      <c r="L106" s="398"/>
      <c r="M106" s="398"/>
      <c r="N106" s="398"/>
      <c r="O106" s="398"/>
      <c r="P106" s="398"/>
      <c r="Q106" s="398"/>
      <c r="R106" s="347">
        <f t="shared" si="82"/>
        <v>0.25666629327476997</v>
      </c>
      <c r="S106" s="398"/>
      <c r="T106" s="398"/>
      <c r="U106" s="398"/>
      <c r="V106" s="398"/>
      <c r="W106" s="347">
        <f>+C8*Z164</f>
        <v>0.49278319473093002</v>
      </c>
      <c r="X106" s="347">
        <f>+W106</f>
        <v>0.49278319473093002</v>
      </c>
      <c r="Y106" s="347">
        <f>+X106</f>
        <v>0.49278319473093002</v>
      </c>
      <c r="Z106" s="347">
        <f>+Y106*(Z$102/Y$102)</f>
        <v>0.47544298056602052</v>
      </c>
      <c r="AA106" s="347">
        <f t="shared" si="155"/>
        <v>0.4188875762094928</v>
      </c>
      <c r="AB106" s="347">
        <f t="shared" si="155"/>
        <v>0.37426853591476061</v>
      </c>
      <c r="AC106" s="347">
        <f t="shared" si="155"/>
        <v>0.32296971148459858</v>
      </c>
      <c r="AD106" s="347">
        <f t="shared" si="155"/>
        <v>0.26907396045635201</v>
      </c>
      <c r="AE106" s="347">
        <f t="shared" si="155"/>
        <v>0.21057265858366206</v>
      </c>
      <c r="AF106" s="347">
        <f t="shared" si="155"/>
        <v>0.18946164229417622</v>
      </c>
      <c r="AG106" s="347">
        <f t="shared" si="155"/>
        <v>0.17034688426308695</v>
      </c>
      <c r="AH106" s="347">
        <f t="shared" si="155"/>
        <v>0.15391350664161249</v>
      </c>
      <c r="AI106" s="347">
        <f t="shared" si="155"/>
        <v>0.13976323881622441</v>
      </c>
      <c r="AJ106" s="347">
        <f t="shared" si="155"/>
        <v>0.1275869466080306</v>
      </c>
      <c r="AK106" s="347">
        <f t="shared" si="155"/>
        <v>0.11713148757032193</v>
      </c>
      <c r="AL106" s="347">
        <f t="shared" si="155"/>
        <v>0.1081161061272965</v>
      </c>
      <c r="AM106" s="347">
        <f t="shared" si="155"/>
        <v>0.10038427278184431</v>
      </c>
      <c r="AN106" s="347">
        <f t="shared" si="155"/>
        <v>9.3701546341380434E-2</v>
      </c>
      <c r="AO106" s="347">
        <f t="shared" si="155"/>
        <v>8.7848053330674927E-2</v>
      </c>
      <c r="AP106" s="426">
        <f t="shared" si="151"/>
        <v>8.3455650664141179E-2</v>
      </c>
      <c r="AQ106" s="426">
        <f t="shared" si="151"/>
        <v>7.9282868130934117E-2</v>
      </c>
      <c r="AR106" s="426">
        <f t="shared" si="151"/>
        <v>7.5318724724387401E-2</v>
      </c>
      <c r="AS106" s="426">
        <f t="shared" si="151"/>
        <v>7.1552788488168026E-2</v>
      </c>
      <c r="AT106" s="426">
        <f t="shared" si="151"/>
        <v>6.7975149063759621E-2</v>
      </c>
      <c r="AU106" s="426">
        <f t="shared" si="151"/>
        <v>6.4576391610571632E-2</v>
      </c>
      <c r="AV106" s="426">
        <f t="shared" si="151"/>
        <v>6.1347572030043047E-2</v>
      </c>
      <c r="AW106" s="426">
        <f t="shared" si="151"/>
        <v>5.8280193428540891E-2</v>
      </c>
      <c r="AX106" s="426">
        <f t="shared" si="151"/>
        <v>5.5366183757113843E-2</v>
      </c>
      <c r="AY106" s="426">
        <f t="shared" si="151"/>
        <v>5.259787456925815E-2</v>
      </c>
      <c r="AZ106" s="426">
        <f t="shared" si="151"/>
        <v>4.9967980840795241E-2</v>
      </c>
      <c r="BA106" s="426">
        <f t="shared" si="151"/>
        <v>4.7469581798755475E-2</v>
      </c>
      <c r="BB106" s="426">
        <f t="shared" si="151"/>
        <v>4.5096102708817698E-2</v>
      </c>
      <c r="BC106" s="426">
        <f t="shared" si="151"/>
        <v>4.2841297573376812E-2</v>
      </c>
      <c r="BD106" s="426">
        <f t="shared" si="151"/>
        <v>4.0699232694707967E-2</v>
      </c>
      <c r="BE106" s="426">
        <f t="shared" si="151"/>
        <v>3.8664271059972569E-2</v>
      </c>
      <c r="BF106" s="426">
        <f t="shared" si="152"/>
        <v>3.673105750697394E-2</v>
      </c>
      <c r="BG106" s="426">
        <f t="shared" si="152"/>
        <v>3.4894504631625238E-2</v>
      </c>
      <c r="BH106" s="426">
        <f t="shared" si="152"/>
        <v>3.3149779400043974E-2</v>
      </c>
      <c r="BI106" s="426">
        <f t="shared" si="152"/>
        <v>3.1492290430041772E-2</v>
      </c>
      <c r="BJ106" s="426">
        <f t="shared" si="152"/>
        <v>2.9917675908539682E-2</v>
      </c>
      <c r="BK106" s="426">
        <f t="shared" si="152"/>
        <v>2.8421792113112698E-2</v>
      </c>
      <c r="BL106" s="426">
        <f t="shared" si="85"/>
        <v>2.700070250745706E-2</v>
      </c>
      <c r="BM106" s="426">
        <f t="shared" si="86"/>
        <v>2.5650667382084207E-2</v>
      </c>
      <c r="BN106" s="426">
        <f t="shared" si="87"/>
        <v>2.4368134012979995E-2</v>
      </c>
      <c r="BO106" s="426">
        <f t="shared" si="88"/>
        <v>2.3149727312330993E-2</v>
      </c>
      <c r="BP106" s="426">
        <f t="shared" si="89"/>
        <v>2.1992240946714443E-2</v>
      </c>
      <c r="BQ106" s="426">
        <f t="shared" si="89"/>
        <v>2.0892628899378721E-2</v>
      </c>
      <c r="BR106" s="426">
        <f t="shared" si="90"/>
        <v>1.9847997454409783E-2</v>
      </c>
      <c r="BS106" s="426">
        <f t="shared" si="91"/>
        <v>1.8855597581689292E-2</v>
      </c>
      <c r="BT106" s="426">
        <f t="shared" si="92"/>
        <v>1.7912817702604826E-2</v>
      </c>
      <c r="BU106" s="426">
        <f t="shared" si="92"/>
        <v>1.7017176817474583E-2</v>
      </c>
      <c r="BV106" s="426">
        <f t="shared" si="93"/>
        <v>1.6166317976600852E-2</v>
      </c>
      <c r="BW106" s="426">
        <f t="shared" si="94"/>
        <v>1.5358002077770808E-2</v>
      </c>
      <c r="BX106" s="426">
        <f t="shared" si="95"/>
        <v>1.4590101973882268E-2</v>
      </c>
      <c r="BY106" s="426">
        <f t="shared" si="96"/>
        <v>1.3860596875188154E-2</v>
      </c>
      <c r="BZ106" s="426">
        <f t="shared" si="97"/>
        <v>1.3167567031428745E-2</v>
      </c>
      <c r="CA106" s="426">
        <f t="shared" si="98"/>
        <v>1.2509188679857307E-2</v>
      </c>
      <c r="CB106" s="426">
        <f t="shared" si="99"/>
        <v>1.1883729245864441E-2</v>
      </c>
      <c r="CC106" s="426">
        <f t="shared" si="100"/>
        <v>1.1289542783571218E-2</v>
      </c>
      <c r="CD106" s="426">
        <f t="shared" si="101"/>
        <v>1.0725065644392656E-2</v>
      </c>
      <c r="CE106" s="426">
        <f t="shared" si="102"/>
        <v>1.0188812362173023E-2</v>
      </c>
      <c r="CF106" s="426">
        <f t="shared" si="103"/>
        <v>9.6793717440643717E-3</v>
      </c>
      <c r="CG106" s="426">
        <f t="shared" si="104"/>
        <v>9.1954031568611521E-3</v>
      </c>
      <c r="CH106" s="426">
        <f t="shared" si="105"/>
        <v>8.7356329990180941E-3</v>
      </c>
      <c r="CI106" s="426">
        <f t="shared" si="106"/>
        <v>8.2988513490671895E-3</v>
      </c>
      <c r="CJ106" s="426">
        <f t="shared" si="107"/>
        <v>7.8839087816138295E-3</v>
      </c>
      <c r="CK106" s="426">
        <f t="shared" si="108"/>
        <v>7.4897133425331375E-3</v>
      </c>
      <c r="CL106" s="426">
        <f t="shared" si="109"/>
        <v>7.1152276754064808E-3</v>
      </c>
      <c r="CM106" s="426">
        <f t="shared" si="110"/>
        <v>6.7594662916361566E-3</v>
      </c>
      <c r="CN106" s="426">
        <f t="shared" si="111"/>
        <v>6.4214929770543489E-3</v>
      </c>
      <c r="CO106" s="426">
        <f t="shared" si="112"/>
        <v>6.1004183282016315E-3</v>
      </c>
      <c r="CP106" s="426">
        <f t="shared" si="113"/>
        <v>5.7953974117915495E-3</v>
      </c>
      <c r="CQ106" s="426">
        <f t="shared" si="114"/>
        <v>5.505627541201972E-3</v>
      </c>
      <c r="CR106" s="426">
        <f t="shared" si="115"/>
        <v>5.2303461641418731E-3</v>
      </c>
      <c r="CS106" s="426">
        <f t="shared" si="116"/>
        <v>4.9688288559347794E-3</v>
      </c>
      <c r="CT106" s="426">
        <f t="shared" si="117"/>
        <v>4.7203874131380406E-3</v>
      </c>
      <c r="CU106" s="426">
        <f t="shared" si="118"/>
        <v>4.4843680424811383E-3</v>
      </c>
      <c r="CV106" s="426">
        <f t="shared" si="119"/>
        <v>4.2601496403570811E-3</v>
      </c>
      <c r="CW106" s="426">
        <f t="shared" si="120"/>
        <v>4.0471421583392272E-3</v>
      </c>
      <c r="CX106" s="426">
        <f t="shared" si="121"/>
        <v>3.8447850504222656E-3</v>
      </c>
      <c r="CY106" s="426">
        <f t="shared" si="122"/>
        <v>3.6525457979011524E-3</v>
      </c>
      <c r="CZ106" s="426">
        <f t="shared" si="123"/>
        <v>3.4699185080060944E-3</v>
      </c>
      <c r="DA106" s="426">
        <f t="shared" si="124"/>
        <v>3.2964225826057894E-3</v>
      </c>
      <c r="DB106" s="426">
        <f t="shared" si="125"/>
        <v>3.1316014534754997E-3</v>
      </c>
      <c r="DC106" s="426">
        <f t="shared" si="126"/>
        <v>2.9750213808017244E-3</v>
      </c>
      <c r="DD106" s="426">
        <f t="shared" si="127"/>
        <v>2.8262703117616379E-3</v>
      </c>
      <c r="DE106" s="426">
        <f t="shared" si="128"/>
        <v>2.684956796173556E-3</v>
      </c>
      <c r="DF106" s="426">
        <f t="shared" si="129"/>
        <v>2.550708956364878E-3</v>
      </c>
      <c r="DG106" s="426">
        <f t="shared" si="130"/>
        <v>2.4231735085466339E-3</v>
      </c>
      <c r="DH106" s="426">
        <f t="shared" si="131"/>
        <v>2.3020148331193021E-3</v>
      </c>
      <c r="DI106" s="426">
        <f t="shared" si="132"/>
        <v>2.1869140914633368E-3</v>
      </c>
      <c r="DJ106" s="426">
        <f t="shared" si="133"/>
        <v>2.0775683868901698E-3</v>
      </c>
      <c r="DK106" s="426">
        <f t="shared" si="134"/>
        <v>1.973689967545661E-3</v>
      </c>
      <c r="DL106" s="426">
        <f t="shared" si="135"/>
        <v>1.8750054691683779E-3</v>
      </c>
      <c r="DM106" s="426">
        <f t="shared" si="136"/>
        <v>1.7812551957099589E-3</v>
      </c>
      <c r="DN106" s="426">
        <f t="shared" si="137"/>
        <v>1.6921924359244609E-3</v>
      </c>
      <c r="DO106" s="426">
        <f t="shared" si="138"/>
        <v>1.6075828141282379E-3</v>
      </c>
      <c r="DP106" s="426">
        <f t="shared" si="139"/>
        <v>1.5272036734218259E-3</v>
      </c>
      <c r="DQ106" s="426">
        <f t="shared" si="140"/>
        <v>1.4508434897507346E-3</v>
      </c>
      <c r="DR106" s="426">
        <f t="shared" si="141"/>
        <v>1.3783013152631979E-3</v>
      </c>
      <c r="DS106" s="426">
        <f t="shared" si="142"/>
        <v>1.3093862495000379E-3</v>
      </c>
      <c r="DT106" s="426">
        <f t="shared" si="143"/>
        <v>1.243916937025036E-3</v>
      </c>
      <c r="DU106" s="426">
        <f t="shared" si="144"/>
        <v>1.1817210901737842E-3</v>
      </c>
      <c r="DV106" s="426">
        <f t="shared" si="145"/>
        <v>1.1226350356650949E-3</v>
      </c>
      <c r="DW106" s="426">
        <f t="shared" si="146"/>
        <v>1.06650328388184E-3</v>
      </c>
      <c r="DX106" s="426">
        <f t="shared" si="147"/>
        <v>1.013178119687748E-3</v>
      </c>
      <c r="DY106" s="426">
        <f t="shared" si="148"/>
        <v>9.6251921370336057E-4</v>
      </c>
      <c r="DZ106" s="426">
        <f t="shared" si="149"/>
        <v>9.1439325301819255E-4</v>
      </c>
    </row>
    <row r="107" spans="1:130" s="392" customFormat="1">
      <c r="A107" s="392" t="s">
        <v>185</v>
      </c>
      <c r="C107" s="424"/>
      <c r="D107" s="424"/>
      <c r="E107" s="424"/>
      <c r="F107" s="424"/>
      <c r="G107" s="424"/>
      <c r="H107" s="424"/>
      <c r="I107" s="424"/>
      <c r="J107" s="424"/>
      <c r="K107" s="424"/>
      <c r="L107" s="424"/>
      <c r="M107" s="424"/>
      <c r="N107" s="424"/>
      <c r="O107" s="424"/>
      <c r="P107" s="424"/>
      <c r="Q107" s="424"/>
      <c r="R107" s="347">
        <f t="shared" si="82"/>
        <v>1.6007411280266</v>
      </c>
      <c r="S107" s="424"/>
      <c r="T107" s="424"/>
      <c r="U107" s="424"/>
      <c r="V107" s="426"/>
      <c r="W107" s="426">
        <f t="shared" ref="W107:AN107" si="156">+IF(W75=0,W9,IF(W214=1,W9*$Z165,V107*(W$102/V$102)))</f>
        <v>2.2090973964761411</v>
      </c>
      <c r="X107" s="426">
        <f t="shared" si="156"/>
        <v>2.8437371757269037</v>
      </c>
      <c r="Y107" s="426">
        <f t="shared" si="156"/>
        <v>3.0204513058397522</v>
      </c>
      <c r="Z107" s="426">
        <f t="shared" si="156"/>
        <v>3.2081467193314204</v>
      </c>
      <c r="AA107" s="426">
        <f t="shared" si="156"/>
        <v>2.8265278031559156</v>
      </c>
      <c r="AB107" s="426">
        <f t="shared" si="156"/>
        <v>2.5254518937569661</v>
      </c>
      <c r="AC107" s="426">
        <f t="shared" si="156"/>
        <v>2.179302803270331</v>
      </c>
      <c r="AD107" s="426">
        <f t="shared" si="156"/>
        <v>1.8156304305258093</v>
      </c>
      <c r="AE107" s="426">
        <f t="shared" si="156"/>
        <v>1.4208811811919542</v>
      </c>
      <c r="AF107" s="426">
        <f t="shared" si="156"/>
        <v>1.2784303712751981</v>
      </c>
      <c r="AG107" s="426">
        <f t="shared" si="156"/>
        <v>1.1494497137098107</v>
      </c>
      <c r="AH107" s="426">
        <f t="shared" si="156"/>
        <v>1.0385622074075767</v>
      </c>
      <c r="AI107" s="426">
        <f t="shared" si="156"/>
        <v>0.94308044164959859</v>
      </c>
      <c r="AJ107" s="426">
        <f t="shared" si="156"/>
        <v>0.86091847165935431</v>
      </c>
      <c r="AK107" s="426">
        <f t="shared" si="156"/>
        <v>0.79036816808562993</v>
      </c>
      <c r="AL107" s="426">
        <f t="shared" si="156"/>
        <v>0.72953507645909954</v>
      </c>
      <c r="AM107" s="426">
        <f t="shared" si="156"/>
        <v>0.67736298265281547</v>
      </c>
      <c r="AN107" s="426">
        <f t="shared" si="156"/>
        <v>0.63226994777271284</v>
      </c>
      <c r="AO107" s="426">
        <f t="shared" ref="AO107:AO113" si="157">+IF(AO75=0,AO9,IF(AO214=1,AO9*AN165,AN107*(AO$102/AN$102)))</f>
        <v>0.59277233151478048</v>
      </c>
      <c r="AP107" s="426">
        <f t="shared" si="151"/>
        <v>0.56313371493904141</v>
      </c>
      <c r="AQ107" s="426">
        <f t="shared" si="151"/>
        <v>0.53497702919208934</v>
      </c>
      <c r="AR107" s="426">
        <f t="shared" si="151"/>
        <v>0.50822817773248485</v>
      </c>
      <c r="AS107" s="426">
        <f t="shared" si="151"/>
        <v>0.48281676884586061</v>
      </c>
      <c r="AT107" s="426">
        <f t="shared" si="151"/>
        <v>0.45867593040356758</v>
      </c>
      <c r="AU107" s="426">
        <f t="shared" si="151"/>
        <v>0.43574213388338917</v>
      </c>
      <c r="AV107" s="426">
        <f t="shared" si="151"/>
        <v>0.41395502718921967</v>
      </c>
      <c r="AW107" s="426">
        <f t="shared" si="151"/>
        <v>0.39325727582975867</v>
      </c>
      <c r="AX107" s="426">
        <f t="shared" si="151"/>
        <v>0.37359441203827071</v>
      </c>
      <c r="AY107" s="426">
        <f t="shared" si="151"/>
        <v>0.35491469143635718</v>
      </c>
      <c r="AZ107" s="426">
        <f t="shared" si="151"/>
        <v>0.33716895686453929</v>
      </c>
      <c r="BA107" s="426">
        <f t="shared" si="151"/>
        <v>0.32031050902131231</v>
      </c>
      <c r="BB107" s="426">
        <f t="shared" si="151"/>
        <v>0.3042949835702467</v>
      </c>
      <c r="BC107" s="426">
        <f t="shared" si="151"/>
        <v>0.28908023439173436</v>
      </c>
      <c r="BD107" s="426">
        <f t="shared" si="151"/>
        <v>0.27462622267214765</v>
      </c>
      <c r="BE107" s="426">
        <f t="shared" si="151"/>
        <v>0.26089491153854028</v>
      </c>
      <c r="BF107" s="426">
        <f t="shared" si="152"/>
        <v>0.24785016596161324</v>
      </c>
      <c r="BG107" s="426">
        <f t="shared" si="152"/>
        <v>0.23545765766353258</v>
      </c>
      <c r="BH107" s="426">
        <f t="shared" si="152"/>
        <v>0.22368477478035595</v>
      </c>
      <c r="BI107" s="426">
        <f t="shared" si="152"/>
        <v>0.21250053604133814</v>
      </c>
      <c r="BJ107" s="426">
        <f t="shared" si="152"/>
        <v>0.20187550923927122</v>
      </c>
      <c r="BK107" s="426">
        <f t="shared" si="152"/>
        <v>0.19178173377730764</v>
      </c>
      <c r="BL107" s="426">
        <f t="shared" si="85"/>
        <v>0.18219264708844227</v>
      </c>
      <c r="BM107" s="426">
        <f t="shared" si="86"/>
        <v>0.17308301473402016</v>
      </c>
      <c r="BN107" s="426">
        <f t="shared" si="87"/>
        <v>0.16442886399731915</v>
      </c>
      <c r="BO107" s="426">
        <f t="shared" si="88"/>
        <v>0.1562074207974532</v>
      </c>
      <c r="BP107" s="426">
        <f t="shared" si="89"/>
        <v>0.14839704975758053</v>
      </c>
      <c r="BQ107" s="426">
        <f t="shared" si="89"/>
        <v>0.14097719726970151</v>
      </c>
      <c r="BR107" s="426">
        <f t="shared" si="90"/>
        <v>0.13392833740621643</v>
      </c>
      <c r="BS107" s="426">
        <f t="shared" si="91"/>
        <v>0.1272319205359056</v>
      </c>
      <c r="BT107" s="426">
        <f t="shared" si="92"/>
        <v>0.12087032450911031</v>
      </c>
      <c r="BU107" s="426">
        <f t="shared" si="92"/>
        <v>0.1148268082836548</v>
      </c>
      <c r="BV107" s="426">
        <f t="shared" si="93"/>
        <v>0.10908546786947206</v>
      </c>
      <c r="BW107" s="426">
        <f t="shared" si="94"/>
        <v>0.10363119447599844</v>
      </c>
      <c r="BX107" s="426">
        <f t="shared" si="95"/>
        <v>9.844963475219852E-2</v>
      </c>
      <c r="BY107" s="426">
        <f t="shared" si="96"/>
        <v>9.3527153014588596E-2</v>
      </c>
      <c r="BZ107" s="426">
        <f t="shared" si="97"/>
        <v>8.8850795363859161E-2</v>
      </c>
      <c r="CA107" s="426">
        <f t="shared" si="98"/>
        <v>8.4408255595666198E-2</v>
      </c>
      <c r="CB107" s="426">
        <f t="shared" si="99"/>
        <v>8.0187842815882884E-2</v>
      </c>
      <c r="CC107" s="426">
        <f t="shared" si="100"/>
        <v>7.617845067508873E-2</v>
      </c>
      <c r="CD107" s="426">
        <f t="shared" si="101"/>
        <v>7.2369528141334294E-2</v>
      </c>
      <c r="CE107" s="426">
        <f t="shared" si="102"/>
        <v>6.8751051734267571E-2</v>
      </c>
      <c r="CF107" s="426">
        <f t="shared" si="103"/>
        <v>6.5313499147554188E-2</v>
      </c>
      <c r="CG107" s="426">
        <f t="shared" si="104"/>
        <v>6.2047824190176473E-2</v>
      </c>
      <c r="CH107" s="426">
        <f t="shared" si="105"/>
        <v>5.894543298066765E-2</v>
      </c>
      <c r="CI107" s="426">
        <f t="shared" si="106"/>
        <v>5.5998161331634266E-2</v>
      </c>
      <c r="CJ107" s="426">
        <f t="shared" si="107"/>
        <v>5.319825326505255E-2</v>
      </c>
      <c r="CK107" s="426">
        <f t="shared" si="108"/>
        <v>5.0538340601799923E-2</v>
      </c>
      <c r="CL107" s="426">
        <f t="shared" si="109"/>
        <v>4.8011423571709927E-2</v>
      </c>
      <c r="CM107" s="426">
        <f t="shared" si="110"/>
        <v>4.5610852393124429E-2</v>
      </c>
      <c r="CN107" s="426">
        <f t="shared" si="111"/>
        <v>4.3330309773468204E-2</v>
      </c>
      <c r="CO107" s="426">
        <f t="shared" si="112"/>
        <v>4.1163794284794789E-2</v>
      </c>
      <c r="CP107" s="426">
        <f t="shared" si="113"/>
        <v>3.910560457055505E-2</v>
      </c>
      <c r="CQ107" s="426">
        <f t="shared" si="114"/>
        <v>3.7150324342027294E-2</v>
      </c>
      <c r="CR107" s="426">
        <f t="shared" si="115"/>
        <v>3.5292808124925926E-2</v>
      </c>
      <c r="CS107" s="426">
        <f t="shared" si="116"/>
        <v>3.3528167718679627E-2</v>
      </c>
      <c r="CT107" s="426">
        <f t="shared" si="117"/>
        <v>3.1851759332745644E-2</v>
      </c>
      <c r="CU107" s="426">
        <f t="shared" si="118"/>
        <v>3.025917136610836E-2</v>
      </c>
      <c r="CV107" s="426">
        <f t="shared" si="119"/>
        <v>2.8746212797802942E-2</v>
      </c>
      <c r="CW107" s="426">
        <f t="shared" si="120"/>
        <v>2.7308902157912793E-2</v>
      </c>
      <c r="CX107" s="426">
        <f t="shared" si="121"/>
        <v>2.5943457050017153E-2</v>
      </c>
      <c r="CY107" s="426">
        <f t="shared" si="122"/>
        <v>2.4646284197516296E-2</v>
      </c>
      <c r="CZ107" s="426">
        <f t="shared" si="123"/>
        <v>2.341396998764048E-2</v>
      </c>
      <c r="DA107" s="426">
        <f t="shared" si="124"/>
        <v>2.2243271488258453E-2</v>
      </c>
      <c r="DB107" s="426">
        <f t="shared" si="125"/>
        <v>2.113110791384553E-2</v>
      </c>
      <c r="DC107" s="426">
        <f t="shared" si="126"/>
        <v>2.0074552518153252E-2</v>
      </c>
      <c r="DD107" s="426">
        <f t="shared" si="127"/>
        <v>1.907082489224559E-2</v>
      </c>
      <c r="DE107" s="426">
        <f t="shared" si="128"/>
        <v>1.8117283647633309E-2</v>
      </c>
      <c r="DF107" s="426">
        <f t="shared" si="129"/>
        <v>1.7211419465251645E-2</v>
      </c>
      <c r="DG107" s="426">
        <f t="shared" si="130"/>
        <v>1.6350848491989062E-2</v>
      </c>
      <c r="DH107" s="426">
        <f t="shared" si="131"/>
        <v>1.5533306067389608E-2</v>
      </c>
      <c r="DI107" s="426">
        <f t="shared" si="132"/>
        <v>1.4756640764020126E-2</v>
      </c>
      <c r="DJ107" s="426">
        <f t="shared" si="133"/>
        <v>1.4018808725819119E-2</v>
      </c>
      <c r="DK107" s="426">
        <f t="shared" si="134"/>
        <v>1.3317868289528162E-2</v>
      </c>
      <c r="DL107" s="426">
        <f t="shared" si="135"/>
        <v>1.2651974875051753E-2</v>
      </c>
      <c r="DM107" s="426">
        <f t="shared" si="136"/>
        <v>1.2019376131299164E-2</v>
      </c>
      <c r="DN107" s="426">
        <f t="shared" si="137"/>
        <v>1.1418407324734205E-2</v>
      </c>
      <c r="DO107" s="426">
        <f t="shared" si="138"/>
        <v>1.0847486958497495E-2</v>
      </c>
      <c r="DP107" s="426">
        <f t="shared" si="139"/>
        <v>1.030511261057262E-2</v>
      </c>
      <c r="DQ107" s="426">
        <f t="shared" si="140"/>
        <v>9.7898569800439882E-3</v>
      </c>
      <c r="DR107" s="426">
        <f t="shared" si="141"/>
        <v>9.3003641310417887E-3</v>
      </c>
      <c r="DS107" s="426">
        <f t="shared" si="142"/>
        <v>8.8353459244896997E-3</v>
      </c>
      <c r="DT107" s="426">
        <f t="shared" si="143"/>
        <v>8.3935786282652147E-3</v>
      </c>
      <c r="DU107" s="426">
        <f t="shared" si="144"/>
        <v>7.9738996968519542E-3</v>
      </c>
      <c r="DV107" s="426">
        <f t="shared" si="145"/>
        <v>7.5752047120093563E-3</v>
      </c>
      <c r="DW107" s="426">
        <f t="shared" si="146"/>
        <v>7.1964444764088878E-3</v>
      </c>
      <c r="DX107" s="426">
        <f t="shared" si="147"/>
        <v>6.8366222525884429E-3</v>
      </c>
      <c r="DY107" s="426">
        <f t="shared" si="148"/>
        <v>6.4947911399590207E-3</v>
      </c>
      <c r="DZ107" s="426">
        <f t="shared" si="149"/>
        <v>6.1700515829610694E-3</v>
      </c>
    </row>
    <row r="108" spans="1:130" s="4" customFormat="1">
      <c r="A108" s="4" t="s">
        <v>186</v>
      </c>
      <c r="C108" s="398"/>
      <c r="D108" s="398"/>
      <c r="E108" s="398"/>
      <c r="F108" s="398"/>
      <c r="G108" s="398"/>
      <c r="H108" s="398"/>
      <c r="I108" s="398"/>
      <c r="J108" s="398"/>
      <c r="K108" s="398"/>
      <c r="L108" s="398"/>
      <c r="M108" s="398"/>
      <c r="N108" s="398"/>
      <c r="O108" s="398"/>
      <c r="P108" s="398"/>
      <c r="Q108" s="398"/>
      <c r="R108" s="347">
        <f t="shared" si="82"/>
        <v>0.40515158969265602</v>
      </c>
      <c r="S108" s="398"/>
      <c r="T108" s="398"/>
      <c r="U108" s="398"/>
      <c r="V108" s="398"/>
      <c r="W108" s="426">
        <f t="shared" ref="W108:AN108" si="158">+IF(W76=0,W10,IF(W215=1,W10*$Z166,V108*(W$102/V$102)))</f>
        <v>0.50169259501631003</v>
      </c>
      <c r="X108" s="426">
        <f t="shared" si="158"/>
        <v>0.7230937431006107</v>
      </c>
      <c r="Y108" s="426">
        <f t="shared" si="158"/>
        <v>0.82958942163466587</v>
      </c>
      <c r="Z108" s="426">
        <f t="shared" si="158"/>
        <v>0.95176955277896969</v>
      </c>
      <c r="AA108" s="426">
        <f t="shared" si="158"/>
        <v>1.0569050849267152</v>
      </c>
      <c r="AB108" s="426">
        <f t="shared" si="158"/>
        <v>1.1736542267846219</v>
      </c>
      <c r="AC108" s="426">
        <f t="shared" si="158"/>
        <v>1.0127882272573359</v>
      </c>
      <c r="AD108" s="426">
        <f t="shared" si="158"/>
        <v>0.84377862604832721</v>
      </c>
      <c r="AE108" s="426">
        <f t="shared" si="158"/>
        <v>0.66032665606781293</v>
      </c>
      <c r="AF108" s="426">
        <f t="shared" si="158"/>
        <v>0.59412543656290373</v>
      </c>
      <c r="AG108" s="426">
        <f t="shared" si="158"/>
        <v>0.53418420612438622</v>
      </c>
      <c r="AH108" s="426">
        <f t="shared" si="158"/>
        <v>0.48265141280888313</v>
      </c>
      <c r="AI108" s="426">
        <f t="shared" si="158"/>
        <v>0.43827813520271136</v>
      </c>
      <c r="AJ108" s="426">
        <f t="shared" si="158"/>
        <v>0.40009497139017536</v>
      </c>
      <c r="AK108" s="426">
        <f t="shared" si="158"/>
        <v>0.36730810176302886</v>
      </c>
      <c r="AL108" s="426">
        <f t="shared" si="158"/>
        <v>0.33903711576945272</v>
      </c>
      <c r="AM108" s="426">
        <f t="shared" si="158"/>
        <v>0.31479115861330281</v>
      </c>
      <c r="AN108" s="426">
        <f t="shared" si="158"/>
        <v>0.29383505522586217</v>
      </c>
      <c r="AO108" s="426">
        <f t="shared" si="157"/>
        <v>0.27547931287985478</v>
      </c>
      <c r="AP108" s="426">
        <f t="shared" si="151"/>
        <v>0.26170534723586203</v>
      </c>
      <c r="AQ108" s="426">
        <f t="shared" si="151"/>
        <v>0.24862007987406892</v>
      </c>
      <c r="AR108" s="426">
        <f t="shared" si="151"/>
        <v>0.23618907588036547</v>
      </c>
      <c r="AS108" s="426">
        <f t="shared" si="151"/>
        <v>0.22437962208634718</v>
      </c>
      <c r="AT108" s="426">
        <f t="shared" si="151"/>
        <v>0.2131606409820298</v>
      </c>
      <c r="AU108" s="426">
        <f t="shared" si="151"/>
        <v>0.20250260893292829</v>
      </c>
      <c r="AV108" s="426">
        <f t="shared" si="151"/>
        <v>0.19237747848628187</v>
      </c>
      <c r="AW108" s="426">
        <f t="shared" si="151"/>
        <v>0.18275860456196777</v>
      </c>
      <c r="AX108" s="426">
        <f t="shared" si="151"/>
        <v>0.17362067433386938</v>
      </c>
      <c r="AY108" s="426">
        <f t="shared" si="151"/>
        <v>0.16493964061717589</v>
      </c>
      <c r="AZ108" s="426">
        <f t="shared" si="151"/>
        <v>0.15669265858631709</v>
      </c>
      <c r="BA108" s="426">
        <f t="shared" si="151"/>
        <v>0.14885802565700124</v>
      </c>
      <c r="BB108" s="426">
        <f t="shared" si="151"/>
        <v>0.14141512437415116</v>
      </c>
      <c r="BC108" s="426">
        <f t="shared" si="151"/>
        <v>0.13434436815544359</v>
      </c>
      <c r="BD108" s="426">
        <f t="shared" si="151"/>
        <v>0.12762714974767142</v>
      </c>
      <c r="BE108" s="426">
        <f t="shared" si="151"/>
        <v>0.12124579226028784</v>
      </c>
      <c r="BF108" s="426">
        <f t="shared" si="152"/>
        <v>0.11518350264727344</v>
      </c>
      <c r="BG108" s="426">
        <f t="shared" si="152"/>
        <v>0.10942432751490976</v>
      </c>
      <c r="BH108" s="426">
        <f t="shared" si="152"/>
        <v>0.10395311113916426</v>
      </c>
      <c r="BI108" s="426">
        <f t="shared" si="152"/>
        <v>9.8755455582206053E-2</v>
      </c>
      <c r="BJ108" s="426">
        <f t="shared" si="152"/>
        <v>9.3817682803095742E-2</v>
      </c>
      <c r="BK108" s="426">
        <f t="shared" si="152"/>
        <v>8.9126798662940945E-2</v>
      </c>
      <c r="BL108" s="426">
        <f t="shared" si="85"/>
        <v>8.4670458729793896E-2</v>
      </c>
      <c r="BM108" s="426">
        <f t="shared" si="86"/>
        <v>8.0436935793304201E-2</v>
      </c>
      <c r="BN108" s="426">
        <f t="shared" si="87"/>
        <v>7.6415089003638983E-2</v>
      </c>
      <c r="BO108" s="426">
        <f t="shared" si="88"/>
        <v>7.2594334553457027E-2</v>
      </c>
      <c r="BP108" s="426">
        <f t="shared" si="89"/>
        <v>6.8964617825784169E-2</v>
      </c>
      <c r="BQ108" s="426">
        <f t="shared" si="89"/>
        <v>6.5516386934494963E-2</v>
      </c>
      <c r="BR108" s="426">
        <f t="shared" si="90"/>
        <v>6.2240567587770211E-2</v>
      </c>
      <c r="BS108" s="426">
        <f t="shared" si="91"/>
        <v>5.9128539208381695E-2</v>
      </c>
      <c r="BT108" s="426">
        <f t="shared" si="92"/>
        <v>5.6172112247962605E-2</v>
      </c>
      <c r="BU108" s="426">
        <f t="shared" si="92"/>
        <v>5.3363506635564474E-2</v>
      </c>
      <c r="BV108" s="426">
        <f t="shared" si="93"/>
        <v>5.0695331303786249E-2</v>
      </c>
      <c r="BW108" s="426">
        <f t="shared" si="94"/>
        <v>4.8160564738596937E-2</v>
      </c>
      <c r="BX108" s="426">
        <f t="shared" si="95"/>
        <v>4.5752536501667086E-2</v>
      </c>
      <c r="BY108" s="426">
        <f t="shared" si="96"/>
        <v>4.346490967658373E-2</v>
      </c>
      <c r="BZ108" s="426">
        <f t="shared" si="97"/>
        <v>4.129166419275454E-2</v>
      </c>
      <c r="CA108" s="426">
        <f t="shared" si="98"/>
        <v>3.9227080983116815E-2</v>
      </c>
      <c r="CB108" s="426">
        <f t="shared" si="99"/>
        <v>3.726572693396097E-2</v>
      </c>
      <c r="CC108" s="426">
        <f t="shared" si="100"/>
        <v>3.5402440587262919E-2</v>
      </c>
      <c r="CD108" s="426">
        <f t="shared" si="101"/>
        <v>3.3632318557899769E-2</v>
      </c>
      <c r="CE108" s="426">
        <f t="shared" si="102"/>
        <v>3.1950702630004782E-2</v>
      </c>
      <c r="CF108" s="426">
        <f t="shared" si="103"/>
        <v>3.035316749850454E-2</v>
      </c>
      <c r="CG108" s="426">
        <f t="shared" si="104"/>
        <v>2.8835509123579312E-2</v>
      </c>
      <c r="CH108" s="426">
        <f t="shared" si="105"/>
        <v>2.7393733667400347E-2</v>
      </c>
      <c r="CI108" s="426">
        <f t="shared" si="106"/>
        <v>2.6024046984030328E-2</v>
      </c>
      <c r="CJ108" s="426">
        <f t="shared" si="107"/>
        <v>2.4722844634828812E-2</v>
      </c>
      <c r="CK108" s="426">
        <f t="shared" si="108"/>
        <v>2.3486702403087371E-2</v>
      </c>
      <c r="CL108" s="426">
        <f t="shared" si="109"/>
        <v>2.2312367282933E-2</v>
      </c>
      <c r="CM108" s="426">
        <f t="shared" si="110"/>
        <v>2.1196748918786347E-2</v>
      </c>
      <c r="CN108" s="426">
        <f t="shared" si="111"/>
        <v>2.0136911472847029E-2</v>
      </c>
      <c r="CO108" s="426">
        <f t="shared" si="112"/>
        <v>1.9130065899204678E-2</v>
      </c>
      <c r="CP108" s="426">
        <f t="shared" si="113"/>
        <v>1.8173562604244443E-2</v>
      </c>
      <c r="CQ108" s="426">
        <f t="shared" si="114"/>
        <v>1.7264884474032221E-2</v>
      </c>
      <c r="CR108" s="426">
        <f t="shared" si="115"/>
        <v>1.6401640250330609E-2</v>
      </c>
      <c r="CS108" s="426">
        <f t="shared" si="116"/>
        <v>1.5581558237814078E-2</v>
      </c>
      <c r="CT108" s="426">
        <f t="shared" si="117"/>
        <v>1.4802480325923373E-2</v>
      </c>
      <c r="CU108" s="426">
        <f t="shared" si="118"/>
        <v>1.4062356309627204E-2</v>
      </c>
      <c r="CV108" s="426">
        <f t="shared" si="119"/>
        <v>1.3359238494145843E-2</v>
      </c>
      <c r="CW108" s="426">
        <f t="shared" si="120"/>
        <v>1.269127656943855E-2</v>
      </c>
      <c r="CX108" s="426">
        <f t="shared" si="121"/>
        <v>1.2056712740966622E-2</v>
      </c>
      <c r="CY108" s="426">
        <f t="shared" si="122"/>
        <v>1.145387710391829E-2</v>
      </c>
      <c r="CZ108" s="426">
        <f t="shared" si="123"/>
        <v>1.0881183248722375E-2</v>
      </c>
      <c r="DA108" s="426">
        <f t="shared" si="124"/>
        <v>1.0337124086286256E-2</v>
      </c>
      <c r="DB108" s="426">
        <f t="shared" si="125"/>
        <v>9.8202678819719422E-3</v>
      </c>
      <c r="DC108" s="426">
        <f t="shared" si="126"/>
        <v>9.3292544878733445E-3</v>
      </c>
      <c r="DD108" s="426">
        <f t="shared" si="127"/>
        <v>8.8627917634796771E-3</v>
      </c>
      <c r="DE108" s="426">
        <f t="shared" si="128"/>
        <v>8.4196521753056933E-3</v>
      </c>
      <c r="DF108" s="426">
        <f t="shared" si="129"/>
        <v>7.9986695665404083E-3</v>
      </c>
      <c r="DG108" s="426">
        <f t="shared" si="130"/>
        <v>7.5987360882133871E-3</v>
      </c>
      <c r="DH108" s="426">
        <f t="shared" si="131"/>
        <v>7.2187992838027171E-3</v>
      </c>
      <c r="DI108" s="426">
        <f t="shared" si="132"/>
        <v>6.8578593196125812E-3</v>
      </c>
      <c r="DJ108" s="426">
        <f t="shared" si="133"/>
        <v>6.5149663536319515E-3</v>
      </c>
      <c r="DK108" s="426">
        <f t="shared" si="134"/>
        <v>6.1892180359503536E-3</v>
      </c>
      <c r="DL108" s="426">
        <f t="shared" si="135"/>
        <v>5.8797571341528358E-3</v>
      </c>
      <c r="DM108" s="426">
        <f t="shared" si="136"/>
        <v>5.5857692774451935E-3</v>
      </c>
      <c r="DN108" s="426">
        <f t="shared" si="137"/>
        <v>5.3064808135729336E-3</v>
      </c>
      <c r="DO108" s="426">
        <f t="shared" si="138"/>
        <v>5.0411567728942865E-3</v>
      </c>
      <c r="DP108" s="426">
        <f t="shared" si="139"/>
        <v>4.7890989342495721E-3</v>
      </c>
      <c r="DQ108" s="426">
        <f t="shared" si="140"/>
        <v>4.5496439875370937E-3</v>
      </c>
      <c r="DR108" s="426">
        <f t="shared" si="141"/>
        <v>4.322161788160239E-3</v>
      </c>
      <c r="DS108" s="426">
        <f t="shared" si="142"/>
        <v>4.1060536987522272E-3</v>
      </c>
      <c r="DT108" s="426">
        <f t="shared" si="143"/>
        <v>3.9007510138146157E-3</v>
      </c>
      <c r="DU108" s="426">
        <f t="shared" si="144"/>
        <v>3.705713463123885E-3</v>
      </c>
      <c r="DV108" s="426">
        <f t="shared" si="145"/>
        <v>3.5204277899676907E-3</v>
      </c>
      <c r="DW108" s="426">
        <f t="shared" si="146"/>
        <v>3.344406400469306E-3</v>
      </c>
      <c r="DX108" s="426">
        <f t="shared" si="147"/>
        <v>3.1771860804458408E-3</v>
      </c>
      <c r="DY108" s="426">
        <f t="shared" si="148"/>
        <v>3.0183267764235487E-3</v>
      </c>
      <c r="DZ108" s="426">
        <f t="shared" si="149"/>
        <v>2.8674104376023709E-3</v>
      </c>
    </row>
    <row r="109" spans="1:130" s="4" customFormat="1">
      <c r="A109" s="4" t="s">
        <v>187</v>
      </c>
      <c r="C109" s="398"/>
      <c r="D109" s="398"/>
      <c r="E109" s="398"/>
      <c r="F109" s="398"/>
      <c r="G109" s="398"/>
      <c r="H109" s="398"/>
      <c r="I109" s="398"/>
      <c r="J109" s="398"/>
      <c r="K109" s="398"/>
      <c r="L109" s="398"/>
      <c r="M109" s="398"/>
      <c r="N109" s="398"/>
      <c r="O109" s="398"/>
      <c r="P109" s="398"/>
      <c r="Q109" s="398"/>
      <c r="R109" s="347">
        <f t="shared" si="82"/>
        <v>0.58967496043455192</v>
      </c>
      <c r="S109" s="398"/>
      <c r="T109" s="398"/>
      <c r="U109" s="398"/>
      <c r="V109" s="398"/>
      <c r="W109" s="426">
        <f t="shared" ref="W109:AN109" si="159">+IF(W77=0,W11,IF(W216=1,W11*$Z167,V109*(W$102/V$102)))</f>
        <v>0.56450371289523027</v>
      </c>
      <c r="X109" s="426">
        <f t="shared" si="159"/>
        <v>0.80742718953750447</v>
      </c>
      <c r="Y109" s="426">
        <f t="shared" si="159"/>
        <v>0.91824951250834452</v>
      </c>
      <c r="Z109" s="426">
        <f t="shared" si="159"/>
        <v>1.0442826029982819</v>
      </c>
      <c r="AA109" s="426">
        <f t="shared" si="159"/>
        <v>1.1536835819900648</v>
      </c>
      <c r="AB109" s="426">
        <f t="shared" si="159"/>
        <v>1.2745456100982429</v>
      </c>
      <c r="AC109" s="426">
        <f t="shared" si="159"/>
        <v>1.3800747491160241</v>
      </c>
      <c r="AD109" s="426">
        <f t="shared" si="159"/>
        <v>1.4943414327878377</v>
      </c>
      <c r="AE109" s="426">
        <f t="shared" si="159"/>
        <v>1.1694459315207415</v>
      </c>
      <c r="AF109" s="426">
        <f t="shared" si="159"/>
        <v>1.0522028275201407</v>
      </c>
      <c r="AG109" s="426">
        <f t="shared" si="159"/>
        <v>0.94604623453311965</v>
      </c>
      <c r="AH109" s="426">
        <f t="shared" si="159"/>
        <v>0.85478107822156624</v>
      </c>
      <c r="AI109" s="426">
        <f t="shared" si="159"/>
        <v>0.7761955047210336</v>
      </c>
      <c r="AJ109" s="426">
        <f t="shared" si="159"/>
        <v>0.7085726923404676</v>
      </c>
      <c r="AK109" s="426">
        <f t="shared" si="159"/>
        <v>0.65050677762926468</v>
      </c>
      <c r="AL109" s="426">
        <f t="shared" si="159"/>
        <v>0.60043854360226789</v>
      </c>
      <c r="AM109" s="426">
        <f t="shared" si="159"/>
        <v>0.55749868089714349</v>
      </c>
      <c r="AN109" s="426">
        <f t="shared" si="159"/>
        <v>0.52038518620209706</v>
      </c>
      <c r="AO109" s="426">
        <f t="shared" si="157"/>
        <v>0.48787696014560289</v>
      </c>
      <c r="AP109" s="426">
        <f t="shared" si="151"/>
        <v>0.46348311213832272</v>
      </c>
      <c r="AQ109" s="426">
        <f t="shared" si="151"/>
        <v>0.44030895653140656</v>
      </c>
      <c r="AR109" s="426">
        <f t="shared" si="151"/>
        <v>0.41829350870483623</v>
      </c>
      <c r="AS109" s="426">
        <f t="shared" si="151"/>
        <v>0.39737883326959439</v>
      </c>
      <c r="AT109" s="426">
        <f t="shared" si="151"/>
        <v>0.37750989160611464</v>
      </c>
      <c r="AU109" s="426">
        <f t="shared" si="151"/>
        <v>0.3586343970258089</v>
      </c>
      <c r="AV109" s="426">
        <f t="shared" si="151"/>
        <v>0.34070267717451846</v>
      </c>
      <c r="AW109" s="426">
        <f t="shared" si="151"/>
        <v>0.32366754331579251</v>
      </c>
      <c r="AX109" s="426">
        <f t="shared" si="151"/>
        <v>0.30748416615000285</v>
      </c>
      <c r="AY109" s="426">
        <f t="shared" si="151"/>
        <v>0.29210995784250271</v>
      </c>
      <c r="AZ109" s="426">
        <f t="shared" si="151"/>
        <v>0.27750445995037754</v>
      </c>
      <c r="BA109" s="426">
        <f t="shared" si="151"/>
        <v>0.26362923695285867</v>
      </c>
      <c r="BB109" s="426">
        <f t="shared" si="151"/>
        <v>0.25044777510521571</v>
      </c>
      <c r="BC109" s="426">
        <f t="shared" si="151"/>
        <v>0.23792538634995491</v>
      </c>
      <c r="BD109" s="426">
        <f t="shared" si="151"/>
        <v>0.22602911703245715</v>
      </c>
      <c r="BE109" s="426">
        <f t="shared" si="151"/>
        <v>0.21472766118083428</v>
      </c>
      <c r="BF109" s="426">
        <f t="shared" si="152"/>
        <v>0.20399127812179255</v>
      </c>
      <c r="BG109" s="426">
        <f t="shared" si="152"/>
        <v>0.1937917142157029</v>
      </c>
      <c r="BH109" s="426">
        <f t="shared" si="152"/>
        <v>0.18410212850491775</v>
      </c>
      <c r="BI109" s="426">
        <f t="shared" si="152"/>
        <v>0.17489702207967187</v>
      </c>
      <c r="BJ109" s="426">
        <f t="shared" si="152"/>
        <v>0.16615217097568827</v>
      </c>
      <c r="BK109" s="426">
        <f t="shared" si="152"/>
        <v>0.15784456242690384</v>
      </c>
      <c r="BL109" s="426">
        <f t="shared" si="85"/>
        <v>0.14995233430555863</v>
      </c>
      <c r="BM109" s="426">
        <f t="shared" si="86"/>
        <v>0.14245471759028069</v>
      </c>
      <c r="BN109" s="426">
        <f t="shared" si="87"/>
        <v>0.13533198171076666</v>
      </c>
      <c r="BO109" s="426">
        <f t="shared" si="88"/>
        <v>0.12856538262522832</v>
      </c>
      <c r="BP109" s="426">
        <f t="shared" si="89"/>
        <v>0.1221371134939669</v>
      </c>
      <c r="BQ109" s="426">
        <f t="shared" si="89"/>
        <v>0.11603025781926855</v>
      </c>
      <c r="BR109" s="426">
        <f t="shared" si="90"/>
        <v>0.11022874492830512</v>
      </c>
      <c r="BS109" s="426">
        <f t="shared" si="91"/>
        <v>0.10471730768188986</v>
      </c>
      <c r="BT109" s="426">
        <f t="shared" si="92"/>
        <v>9.9481442297795361E-2</v>
      </c>
      <c r="BU109" s="426">
        <f t="shared" si="92"/>
        <v>9.4507370182905587E-2</v>
      </c>
      <c r="BV109" s="426">
        <f t="shared" si="93"/>
        <v>8.9782001673760298E-2</v>
      </c>
      <c r="BW109" s="426">
        <f t="shared" si="94"/>
        <v>8.5292901590072273E-2</v>
      </c>
      <c r="BX109" s="426">
        <f t="shared" si="95"/>
        <v>8.102825651056865E-2</v>
      </c>
      <c r="BY109" s="426">
        <f t="shared" si="96"/>
        <v>7.6976843685040208E-2</v>
      </c>
      <c r="BZ109" s="426">
        <f t="shared" si="97"/>
        <v>7.3128001500788201E-2</v>
      </c>
      <c r="CA109" s="426">
        <f t="shared" si="98"/>
        <v>6.9471601425748791E-2</v>
      </c>
      <c r="CB109" s="426">
        <f t="shared" si="99"/>
        <v>6.5998021354461353E-2</v>
      </c>
      <c r="CC109" s="426">
        <f t="shared" si="100"/>
        <v>6.2698120286738282E-2</v>
      </c>
      <c r="CD109" s="426">
        <f t="shared" si="101"/>
        <v>5.9563214272401362E-2</v>
      </c>
      <c r="CE109" s="426">
        <f t="shared" si="102"/>
        <v>5.6585053558781288E-2</v>
      </c>
      <c r="CF109" s="426">
        <f t="shared" si="103"/>
        <v>5.3755800880842218E-2</v>
      </c>
      <c r="CG109" s="426">
        <f t="shared" si="104"/>
        <v>5.1068010836800105E-2</v>
      </c>
      <c r="CH109" s="426">
        <f t="shared" si="105"/>
        <v>4.8514610294960098E-2</v>
      </c>
      <c r="CI109" s="426">
        <f t="shared" si="106"/>
        <v>4.6088879780212089E-2</v>
      </c>
      <c r="CJ109" s="426">
        <f t="shared" si="107"/>
        <v>4.3784435791201483E-2</v>
      </c>
      <c r="CK109" s="426">
        <f t="shared" si="108"/>
        <v>4.1595214001641408E-2</v>
      </c>
      <c r="CL109" s="426">
        <f t="shared" si="109"/>
        <v>3.9515453301559332E-2</v>
      </c>
      <c r="CM109" s="426">
        <f t="shared" si="110"/>
        <v>3.7539680636481366E-2</v>
      </c>
      <c r="CN109" s="426">
        <f t="shared" si="111"/>
        <v>3.5662696604657297E-2</v>
      </c>
      <c r="CO109" s="426">
        <f t="shared" si="112"/>
        <v>3.387956177442443E-2</v>
      </c>
      <c r="CP109" s="426">
        <f t="shared" si="113"/>
        <v>3.2185583685703206E-2</v>
      </c>
      <c r="CQ109" s="426">
        <f t="shared" si="114"/>
        <v>3.0576304501418045E-2</v>
      </c>
      <c r="CR109" s="426">
        <f t="shared" si="115"/>
        <v>2.9047489276347142E-2</v>
      </c>
      <c r="CS109" s="426">
        <f t="shared" si="116"/>
        <v>2.7595114812529783E-2</v>
      </c>
      <c r="CT109" s="426">
        <f t="shared" si="117"/>
        <v>2.6215359071903293E-2</v>
      </c>
      <c r="CU109" s="426">
        <f t="shared" si="118"/>
        <v>2.4904591118308127E-2</v>
      </c>
      <c r="CV109" s="426">
        <f t="shared" si="119"/>
        <v>2.3659361562392719E-2</v>
      </c>
      <c r="CW109" s="426">
        <f t="shared" si="120"/>
        <v>2.2476393484273081E-2</v>
      </c>
      <c r="CX109" s="426">
        <f t="shared" si="121"/>
        <v>2.1352573810059425E-2</v>
      </c>
      <c r="CY109" s="426">
        <f t="shared" si="122"/>
        <v>2.0284945119556454E-2</v>
      </c>
      <c r="CZ109" s="426">
        <f t="shared" si="123"/>
        <v>1.9270697863578629E-2</v>
      </c>
      <c r="DA109" s="426">
        <f t="shared" si="124"/>
        <v>1.8307162970399696E-2</v>
      </c>
      <c r="DB109" s="426">
        <f t="shared" si="125"/>
        <v>1.739180482187971E-2</v>
      </c>
      <c r="DC109" s="426">
        <f t="shared" si="126"/>
        <v>1.6522214580785725E-2</v>
      </c>
      <c r="DD109" s="426">
        <f t="shared" si="127"/>
        <v>1.5696103851746437E-2</v>
      </c>
      <c r="DE109" s="426">
        <f t="shared" si="128"/>
        <v>1.4911298659159114E-2</v>
      </c>
      <c r="DF109" s="426">
        <f t="shared" si="129"/>
        <v>1.4165733726201158E-2</v>
      </c>
      <c r="DG109" s="426">
        <f t="shared" si="130"/>
        <v>1.34574470398911E-2</v>
      </c>
      <c r="DH109" s="426">
        <f t="shared" si="131"/>
        <v>1.2784574687896545E-2</v>
      </c>
      <c r="DI109" s="426">
        <f t="shared" si="132"/>
        <v>1.2145345953501717E-2</v>
      </c>
      <c r="DJ109" s="426">
        <f t="shared" si="133"/>
        <v>1.1538078655826631E-2</v>
      </c>
      <c r="DK109" s="426">
        <f t="shared" si="134"/>
        <v>1.0961174723035299E-2</v>
      </c>
      <c r="DL109" s="426">
        <f t="shared" si="135"/>
        <v>1.0413115986883534E-2</v>
      </c>
      <c r="DM109" s="426">
        <f t="shared" si="136"/>
        <v>9.8924601875393561E-3</v>
      </c>
      <c r="DN109" s="426">
        <f t="shared" si="137"/>
        <v>9.3978371781623885E-3</v>
      </c>
      <c r="DO109" s="426">
        <f t="shared" si="138"/>
        <v>8.9279453192542685E-3</v>
      </c>
      <c r="DP109" s="426">
        <f t="shared" si="139"/>
        <v>8.4815480532915554E-3</v>
      </c>
      <c r="DQ109" s="426">
        <f t="shared" si="140"/>
        <v>8.0574706506269765E-3</v>
      </c>
      <c r="DR109" s="426">
        <f t="shared" si="141"/>
        <v>7.654597118095627E-3</v>
      </c>
      <c r="DS109" s="426">
        <f t="shared" si="142"/>
        <v>7.271867262190845E-3</v>
      </c>
      <c r="DT109" s="426">
        <f t="shared" si="143"/>
        <v>6.9082738990813028E-3</v>
      </c>
      <c r="DU109" s="426">
        <f t="shared" si="144"/>
        <v>6.562860204127237E-3</v>
      </c>
      <c r="DV109" s="426">
        <f t="shared" si="145"/>
        <v>6.2347171939208749E-3</v>
      </c>
      <c r="DW109" s="426">
        <f t="shared" si="146"/>
        <v>5.9229813342248309E-3</v>
      </c>
      <c r="DX109" s="426">
        <f t="shared" si="147"/>
        <v>5.6268322675135894E-3</v>
      </c>
      <c r="DY109" s="426">
        <f t="shared" si="148"/>
        <v>5.3454906541379101E-3</v>
      </c>
      <c r="DZ109" s="426">
        <f t="shared" si="149"/>
        <v>5.0782161214310145E-3</v>
      </c>
    </row>
    <row r="110" spans="1:130" s="4" customFormat="1">
      <c r="A110" s="4" t="s">
        <v>188</v>
      </c>
      <c r="C110" s="398"/>
      <c r="D110" s="398"/>
      <c r="E110" s="398"/>
      <c r="F110" s="398"/>
      <c r="G110" s="398"/>
      <c r="H110" s="398"/>
      <c r="I110" s="398"/>
      <c r="J110" s="398"/>
      <c r="K110" s="398"/>
      <c r="L110" s="398"/>
      <c r="M110" s="398"/>
      <c r="N110" s="398"/>
      <c r="O110" s="398"/>
      <c r="P110" s="398"/>
      <c r="Q110" s="398"/>
      <c r="R110" s="347">
        <f t="shared" si="82"/>
        <v>0.19137708401697298</v>
      </c>
      <c r="S110" s="398"/>
      <c r="T110" s="398"/>
      <c r="U110" s="398"/>
      <c r="V110" s="398"/>
      <c r="W110" s="426">
        <f t="shared" ref="W110:AN110" si="160">+IF(W78=0,W12,IF(W217=1,W12*$Z168,V110*(W$102/V$102)))</f>
        <v>0.27175340474303866</v>
      </c>
      <c r="X110" s="426">
        <f t="shared" si="160"/>
        <v>0.24403788868483117</v>
      </c>
      <c r="Y110" s="426">
        <f t="shared" si="160"/>
        <v>0.29387641789014823</v>
      </c>
      <c r="Z110" s="426">
        <f t="shared" si="160"/>
        <v>0.35389319854131812</v>
      </c>
      <c r="AA110" s="426">
        <f t="shared" si="160"/>
        <v>0.41301044572648205</v>
      </c>
      <c r="AB110" s="426">
        <f t="shared" si="160"/>
        <v>0.48200312688199887</v>
      </c>
      <c r="AC110" s="426">
        <f t="shared" si="160"/>
        <v>0.54931655617286257</v>
      </c>
      <c r="AD110" s="426">
        <f t="shared" si="160"/>
        <v>0.6260305422447725</v>
      </c>
      <c r="AE110" s="426">
        <f t="shared" si="160"/>
        <v>0.68917551744985384</v>
      </c>
      <c r="AF110" s="426">
        <f t="shared" si="160"/>
        <v>0.75868965138535904</v>
      </c>
      <c r="AG110" s="426">
        <f t="shared" si="160"/>
        <v>0.81602001637663135</v>
      </c>
      <c r="AH110" s="426">
        <f t="shared" si="160"/>
        <v>0.87768254899933362</v>
      </c>
      <c r="AI110" s="426">
        <f t="shared" si="160"/>
        <v>0.79699149462079533</v>
      </c>
      <c r="AJ110" s="426">
        <f t="shared" si="160"/>
        <v>0.72755691791705779</v>
      </c>
      <c r="AK110" s="426">
        <f t="shared" si="160"/>
        <v>0.6679352892542666</v>
      </c>
      <c r="AL110" s="426">
        <f t="shared" si="160"/>
        <v>0.61652561678451745</v>
      </c>
      <c r="AM110" s="426">
        <f t="shared" si="160"/>
        <v>0.57243530042991742</v>
      </c>
      <c r="AN110" s="426">
        <f t="shared" si="160"/>
        <v>0.53432745333766096</v>
      </c>
      <c r="AO110" s="426">
        <f t="shared" si="157"/>
        <v>0.50094826019024941</v>
      </c>
      <c r="AP110" s="426">
        <f t="shared" si="151"/>
        <v>0.47590084718073689</v>
      </c>
      <c r="AQ110" s="426">
        <f t="shared" si="151"/>
        <v>0.45210580482170004</v>
      </c>
      <c r="AR110" s="426">
        <f t="shared" si="151"/>
        <v>0.429500514580615</v>
      </c>
      <c r="AS110" s="426">
        <f t="shared" si="151"/>
        <v>0.40802548885158424</v>
      </c>
      <c r="AT110" s="426">
        <f t="shared" si="151"/>
        <v>0.38762421440900502</v>
      </c>
      <c r="AU110" s="426">
        <f t="shared" si="151"/>
        <v>0.36824300368855473</v>
      </c>
      <c r="AV110" s="426">
        <f t="shared" si="151"/>
        <v>0.34983085350412696</v>
      </c>
      <c r="AW110" s="426">
        <f t="shared" si="151"/>
        <v>0.3323393108289206</v>
      </c>
      <c r="AX110" s="426">
        <f t="shared" si="151"/>
        <v>0.31572234528747456</v>
      </c>
      <c r="AY110" s="426">
        <f t="shared" si="151"/>
        <v>0.29993622802310083</v>
      </c>
      <c r="AZ110" s="426">
        <f t="shared" si="151"/>
        <v>0.28493941662194577</v>
      </c>
      <c r="BA110" s="426">
        <f t="shared" si="151"/>
        <v>0.27069244579084845</v>
      </c>
      <c r="BB110" s="426">
        <f t="shared" si="151"/>
        <v>0.257157823501306</v>
      </c>
      <c r="BC110" s="426">
        <f t="shared" si="151"/>
        <v>0.2442999323262407</v>
      </c>
      <c r="BD110" s="426">
        <f t="shared" si="151"/>
        <v>0.23208493570992866</v>
      </c>
      <c r="BE110" s="426">
        <f t="shared" si="151"/>
        <v>0.22048068892443223</v>
      </c>
      <c r="BF110" s="426">
        <f t="shared" si="152"/>
        <v>0.2094566544782106</v>
      </c>
      <c r="BG110" s="426">
        <f t="shared" si="152"/>
        <v>0.19898382175430007</v>
      </c>
      <c r="BH110" s="426">
        <f t="shared" si="152"/>
        <v>0.18903463066658505</v>
      </c>
      <c r="BI110" s="426">
        <f t="shared" si="152"/>
        <v>0.17958289913325579</v>
      </c>
      <c r="BJ110" s="426">
        <f t="shared" si="152"/>
        <v>0.17060375417659299</v>
      </c>
      <c r="BK110" s="426">
        <f t="shared" si="152"/>
        <v>0.16207356646776333</v>
      </c>
      <c r="BL110" s="426">
        <f t="shared" si="85"/>
        <v>0.15396988814437515</v>
      </c>
      <c r="BM110" s="426">
        <f t="shared" si="86"/>
        <v>0.14627139373715639</v>
      </c>
      <c r="BN110" s="426">
        <f t="shared" si="87"/>
        <v>0.13895782405029858</v>
      </c>
      <c r="BO110" s="426">
        <f t="shared" si="88"/>
        <v>0.13200993284778365</v>
      </c>
      <c r="BP110" s="426">
        <f t="shared" si="89"/>
        <v>0.12540943620539446</v>
      </c>
      <c r="BQ110" s="426">
        <f t="shared" si="89"/>
        <v>0.11913896439512474</v>
      </c>
      <c r="BR110" s="426">
        <f t="shared" si="90"/>
        <v>0.11318201617536849</v>
      </c>
      <c r="BS110" s="426">
        <f t="shared" si="91"/>
        <v>0.10752291536660007</v>
      </c>
      <c r="BT110" s="426">
        <f t="shared" si="92"/>
        <v>0.10214676959827006</v>
      </c>
      <c r="BU110" s="426">
        <f t="shared" si="92"/>
        <v>9.7039431118356556E-2</v>
      </c>
      <c r="BV110" s="426">
        <f t="shared" si="93"/>
        <v>9.218745956243872E-2</v>
      </c>
      <c r="BW110" s="426">
        <f t="shared" si="94"/>
        <v>8.7578086584316775E-2</v>
      </c>
      <c r="BX110" s="426">
        <f t="shared" si="95"/>
        <v>8.3199182255100937E-2</v>
      </c>
      <c r="BY110" s="426">
        <f t="shared" si="96"/>
        <v>7.9039223142345891E-2</v>
      </c>
      <c r="BZ110" s="426">
        <f t="shared" si="97"/>
        <v>7.5087261985228596E-2</v>
      </c>
      <c r="CA110" s="426">
        <f t="shared" si="98"/>
        <v>7.1332898885967166E-2</v>
      </c>
      <c r="CB110" s="426">
        <f t="shared" si="99"/>
        <v>6.7766253941668811E-2</v>
      </c>
      <c r="CC110" s="426">
        <f t="shared" si="100"/>
        <v>6.4377941244585374E-2</v>
      </c>
      <c r="CD110" s="426">
        <f t="shared" si="101"/>
        <v>6.1159044182356105E-2</v>
      </c>
      <c r="CE110" s="426">
        <f t="shared" si="102"/>
        <v>5.8101091973238296E-2</v>
      </c>
      <c r="CF110" s="426">
        <f t="shared" si="103"/>
        <v>5.519603737457638E-2</v>
      </c>
      <c r="CG110" s="426">
        <f t="shared" si="104"/>
        <v>5.2436235505847556E-2</v>
      </c>
      <c r="CH110" s="426">
        <f t="shared" si="105"/>
        <v>4.9814423730555175E-2</v>
      </c>
      <c r="CI110" s="426">
        <f t="shared" si="106"/>
        <v>4.7323702544027416E-2</v>
      </c>
      <c r="CJ110" s="426">
        <f t="shared" si="107"/>
        <v>4.4957517416826041E-2</v>
      </c>
      <c r="CK110" s="426">
        <f t="shared" si="108"/>
        <v>4.2709641545984736E-2</v>
      </c>
      <c r="CL110" s="426">
        <f t="shared" si="109"/>
        <v>4.0574159468685499E-2</v>
      </c>
      <c r="CM110" s="426">
        <f t="shared" si="110"/>
        <v>3.8545451495251223E-2</v>
      </c>
      <c r="CN110" s="426">
        <f t="shared" si="111"/>
        <v>3.6618178920488659E-2</v>
      </c>
      <c r="CO110" s="426">
        <f t="shared" si="112"/>
        <v>3.4787269974464227E-2</v>
      </c>
      <c r="CP110" s="426">
        <f t="shared" si="113"/>
        <v>3.3047906475741011E-2</v>
      </c>
      <c r="CQ110" s="426">
        <f t="shared" si="114"/>
        <v>3.1395511151953957E-2</v>
      </c>
      <c r="CR110" s="426">
        <f t="shared" si="115"/>
        <v>2.9825735594356258E-2</v>
      </c>
      <c r="CS110" s="426">
        <f t="shared" si="116"/>
        <v>2.8334448814638445E-2</v>
      </c>
      <c r="CT110" s="426">
        <f t="shared" si="117"/>
        <v>2.6917726373906523E-2</v>
      </c>
      <c r="CU110" s="426">
        <f t="shared" si="118"/>
        <v>2.5571840055211195E-2</v>
      </c>
      <c r="CV110" s="426">
        <f t="shared" si="119"/>
        <v>2.4293248052450634E-2</v>
      </c>
      <c r="CW110" s="426">
        <f t="shared" si="120"/>
        <v>2.30785856498281E-2</v>
      </c>
      <c r="CX110" s="426">
        <f t="shared" si="121"/>
        <v>2.1924656367336693E-2</v>
      </c>
      <c r="CY110" s="426">
        <f t="shared" si="122"/>
        <v>2.0828423548969858E-2</v>
      </c>
      <c r="CZ110" s="426">
        <f t="shared" si="123"/>
        <v>1.9787002371521364E-2</v>
      </c>
      <c r="DA110" s="426">
        <f t="shared" si="124"/>
        <v>1.8797652252945295E-2</v>
      </c>
      <c r="DB110" s="426">
        <f t="shared" si="125"/>
        <v>1.7857769640298029E-2</v>
      </c>
      <c r="DC110" s="426">
        <f t="shared" si="126"/>
        <v>1.6964881158283127E-2</v>
      </c>
      <c r="DD110" s="426">
        <f t="shared" si="127"/>
        <v>1.611663710036897E-2</v>
      </c>
      <c r="DE110" s="426">
        <f t="shared" si="128"/>
        <v>1.531080524535052E-2</v>
      </c>
      <c r="DF110" s="426">
        <f t="shared" si="129"/>
        <v>1.4545264983082992E-2</v>
      </c>
      <c r="DG110" s="426">
        <f t="shared" si="130"/>
        <v>1.3818001733928841E-2</v>
      </c>
      <c r="DH110" s="426">
        <f t="shared" si="131"/>
        <v>1.3127101647232398E-2</v>
      </c>
      <c r="DI110" s="426">
        <f t="shared" si="132"/>
        <v>1.2470746564870778E-2</v>
      </c>
      <c r="DJ110" s="426">
        <f t="shared" si="133"/>
        <v>1.184720923662724E-2</v>
      </c>
      <c r="DK110" s="426">
        <f t="shared" si="134"/>
        <v>1.1254848774795876E-2</v>
      </c>
      <c r="DL110" s="426">
        <f t="shared" si="135"/>
        <v>1.0692106336056082E-2</v>
      </c>
      <c r="DM110" s="426">
        <f t="shared" si="136"/>
        <v>1.0157501019253277E-2</v>
      </c>
      <c r="DN110" s="426">
        <f t="shared" si="137"/>
        <v>9.6496259682906128E-3</v>
      </c>
      <c r="DO110" s="426">
        <f t="shared" si="138"/>
        <v>9.167144669876082E-3</v>
      </c>
      <c r="DP110" s="426">
        <f t="shared" si="139"/>
        <v>8.7087874363822784E-3</v>
      </c>
      <c r="DQ110" s="426">
        <f t="shared" si="140"/>
        <v>8.2733480645631637E-3</v>
      </c>
      <c r="DR110" s="426">
        <f t="shared" si="141"/>
        <v>7.859680661335005E-3</v>
      </c>
      <c r="DS110" s="426">
        <f t="shared" si="142"/>
        <v>7.4666966282682544E-3</v>
      </c>
      <c r="DT110" s="426">
        <f t="shared" si="143"/>
        <v>7.0933617968548411E-3</v>
      </c>
      <c r="DU110" s="426">
        <f t="shared" si="144"/>
        <v>6.7386937070120986E-3</v>
      </c>
      <c r="DV110" s="426">
        <f t="shared" si="145"/>
        <v>6.4017590216614937E-3</v>
      </c>
      <c r="DW110" s="426">
        <f t="shared" si="146"/>
        <v>6.0816710705784184E-3</v>
      </c>
      <c r="DX110" s="426">
        <f t="shared" si="147"/>
        <v>5.7775875170494968E-3</v>
      </c>
      <c r="DY110" s="426">
        <f t="shared" si="148"/>
        <v>5.4887081411970221E-3</v>
      </c>
      <c r="DZ110" s="426">
        <f t="shared" si="149"/>
        <v>5.214272734137171E-3</v>
      </c>
    </row>
    <row r="111" spans="1:130" s="4" customFormat="1">
      <c r="A111" s="4" t="s">
        <v>189</v>
      </c>
      <c r="C111" s="398"/>
      <c r="D111" s="398"/>
      <c r="E111" s="398"/>
      <c r="F111" s="398"/>
      <c r="G111" s="398"/>
      <c r="H111" s="398"/>
      <c r="I111" s="398"/>
      <c r="J111" s="398"/>
      <c r="K111" s="398"/>
      <c r="L111" s="398"/>
      <c r="M111" s="398"/>
      <c r="N111" s="398"/>
      <c r="O111" s="398"/>
      <c r="P111" s="398"/>
      <c r="Q111" s="398"/>
      <c r="R111" s="347">
        <f t="shared" si="82"/>
        <v>0.41227239850714803</v>
      </c>
      <c r="S111" s="398"/>
      <c r="T111" s="398"/>
      <c r="U111" s="398"/>
      <c r="V111" s="398"/>
      <c r="W111" s="426">
        <f t="shared" ref="W111:AN111" si="161">+IF(W79=0,W13,IF(W218=1,W13*$Z169,V111*(W$102/V$102)))</f>
        <v>0.83681045236235274</v>
      </c>
      <c r="X111" s="426">
        <f t="shared" si="161"/>
        <v>0.53297093331331458</v>
      </c>
      <c r="Y111" s="426">
        <f t="shared" si="161"/>
        <v>0.60026593145636786</v>
      </c>
      <c r="Z111" s="426">
        <f t="shared" si="161"/>
        <v>0.67605785971701782</v>
      </c>
      <c r="AA111" s="426">
        <f t="shared" si="161"/>
        <v>0.59563869866602126</v>
      </c>
      <c r="AB111" s="426">
        <f t="shared" si="161"/>
        <v>0.53219249351146791</v>
      </c>
      <c r="AC111" s="426">
        <f t="shared" si="161"/>
        <v>0.45924794523153262</v>
      </c>
      <c r="AD111" s="426">
        <f t="shared" si="161"/>
        <v>0.38261068781610214</v>
      </c>
      <c r="AE111" s="426">
        <f t="shared" si="161"/>
        <v>0.29942455077896496</v>
      </c>
      <c r="AF111" s="426">
        <f t="shared" si="161"/>
        <v>0.26940566508182084</v>
      </c>
      <c r="AG111" s="426">
        <f t="shared" si="161"/>
        <v>0.24222536600973804</v>
      </c>
      <c r="AH111" s="426">
        <f t="shared" si="161"/>
        <v>0.21885786547482833</v>
      </c>
      <c r="AI111" s="426">
        <f t="shared" si="161"/>
        <v>0.19873684114281373</v>
      </c>
      <c r="AJ111" s="426">
        <f t="shared" si="161"/>
        <v>0.18142271855389602</v>
      </c>
      <c r="AK111" s="426">
        <f t="shared" si="161"/>
        <v>0.16655554089364927</v>
      </c>
      <c r="AL111" s="426">
        <f t="shared" si="161"/>
        <v>0.1537360867592161</v>
      </c>
      <c r="AM111" s="426">
        <f t="shared" si="161"/>
        <v>0.14274177846804714</v>
      </c>
      <c r="AN111" s="426">
        <f t="shared" si="161"/>
        <v>0.13323925152141791</v>
      </c>
      <c r="AO111" s="426">
        <f t="shared" si="157"/>
        <v>0.124915856038799</v>
      </c>
      <c r="AP111" s="426">
        <f t="shared" si="151"/>
        <v>0.11867006323685904</v>
      </c>
      <c r="AQ111" s="426">
        <f t="shared" si="151"/>
        <v>0.11273656007501608</v>
      </c>
      <c r="AR111" s="426">
        <f t="shared" si="151"/>
        <v>0.10709973207126526</v>
      </c>
      <c r="AS111" s="426">
        <f t="shared" si="151"/>
        <v>0.101744745467702</v>
      </c>
      <c r="AT111" s="426">
        <f t="shared" si="151"/>
        <v>9.6657508194316899E-2</v>
      </c>
      <c r="AU111" s="426">
        <f t="shared" si="151"/>
        <v>9.1824632784601054E-2</v>
      </c>
      <c r="AV111" s="426">
        <f t="shared" si="151"/>
        <v>8.7233401145370995E-2</v>
      </c>
      <c r="AW111" s="426">
        <f t="shared" si="151"/>
        <v>8.2871731088102446E-2</v>
      </c>
      <c r="AX111" s="426">
        <f t="shared" si="151"/>
        <v>7.8728144533697322E-2</v>
      </c>
      <c r="AY111" s="426">
        <f t="shared" si="151"/>
        <v>7.4791737307012454E-2</v>
      </c>
      <c r="AZ111" s="426">
        <f t="shared" si="151"/>
        <v>7.1052150441661827E-2</v>
      </c>
      <c r="BA111" s="426">
        <f t="shared" si="151"/>
        <v>6.7499542919578728E-2</v>
      </c>
      <c r="BB111" s="426">
        <f t="shared" si="151"/>
        <v>6.412456577359979E-2</v>
      </c>
      <c r="BC111" s="426">
        <f t="shared" si="151"/>
        <v>6.0918337484919795E-2</v>
      </c>
      <c r="BD111" s="426">
        <f t="shared" si="151"/>
        <v>5.7872420610673804E-2</v>
      </c>
      <c r="BE111" s="426">
        <f t="shared" si="151"/>
        <v>5.4978799580140111E-2</v>
      </c>
      <c r="BF111" s="426">
        <f t="shared" si="152"/>
        <v>5.2229859601133105E-2</v>
      </c>
      <c r="BG111" s="426">
        <f t="shared" si="152"/>
        <v>4.9618366621076444E-2</v>
      </c>
      <c r="BH111" s="426">
        <f t="shared" si="152"/>
        <v>4.7137448290022622E-2</v>
      </c>
      <c r="BI111" s="426">
        <f t="shared" si="152"/>
        <v>4.4780575875521492E-2</v>
      </c>
      <c r="BJ111" s="426">
        <f t="shared" si="152"/>
        <v>4.2541547081745415E-2</v>
      </c>
      <c r="BK111" s="426">
        <f t="shared" si="152"/>
        <v>4.0414469727658144E-2</v>
      </c>
      <c r="BL111" s="426">
        <f t="shared" si="85"/>
        <v>3.8393746241275235E-2</v>
      </c>
      <c r="BM111" s="426">
        <f t="shared" si="86"/>
        <v>3.6474058929211475E-2</v>
      </c>
      <c r="BN111" s="426">
        <f t="shared" si="87"/>
        <v>3.4650355982750902E-2</v>
      </c>
      <c r="BO111" s="426">
        <f t="shared" si="88"/>
        <v>3.2917838183613359E-2</v>
      </c>
      <c r="BP111" s="426">
        <f t="shared" si="89"/>
        <v>3.1271946274432687E-2</v>
      </c>
      <c r="BQ111" s="426">
        <f t="shared" si="89"/>
        <v>2.9708348960711051E-2</v>
      </c>
      <c r="BR111" s="426">
        <f t="shared" si="90"/>
        <v>2.8222931512675499E-2</v>
      </c>
      <c r="BS111" s="426">
        <f t="shared" si="91"/>
        <v>2.6811784937041724E-2</v>
      </c>
      <c r="BT111" s="426">
        <f t="shared" si="92"/>
        <v>2.5471195690189637E-2</v>
      </c>
      <c r="BU111" s="426">
        <f t="shared" si="92"/>
        <v>2.4197635905680154E-2</v>
      </c>
      <c r="BV111" s="426">
        <f t="shared" si="93"/>
        <v>2.2987754110396146E-2</v>
      </c>
      <c r="BW111" s="426">
        <f t="shared" si="94"/>
        <v>2.1838366404876339E-2</v>
      </c>
      <c r="BX111" s="426">
        <f t="shared" si="95"/>
        <v>2.074644808463252E-2</v>
      </c>
      <c r="BY111" s="426">
        <f t="shared" si="96"/>
        <v>1.9709125680400893E-2</v>
      </c>
      <c r="BZ111" s="426">
        <f t="shared" si="97"/>
        <v>1.8723669396380847E-2</v>
      </c>
      <c r="CA111" s="426">
        <f t="shared" si="98"/>
        <v>1.7787485926561805E-2</v>
      </c>
      <c r="CB111" s="426">
        <f t="shared" si="99"/>
        <v>1.6898111630233713E-2</v>
      </c>
      <c r="CC111" s="426">
        <f t="shared" si="100"/>
        <v>1.6053206048722027E-2</v>
      </c>
      <c r="CD111" s="426">
        <f t="shared" si="101"/>
        <v>1.5250545746285924E-2</v>
      </c>
      <c r="CE111" s="426">
        <f t="shared" si="102"/>
        <v>1.4488018458971628E-2</v>
      </c>
      <c r="CF111" s="426">
        <f t="shared" si="103"/>
        <v>1.3763617536023046E-2</v>
      </c>
      <c r="CG111" s="426">
        <f t="shared" si="104"/>
        <v>1.3075436659221893E-2</v>
      </c>
      <c r="CH111" s="426">
        <f t="shared" si="105"/>
        <v>1.2421664826260798E-2</v>
      </c>
      <c r="CI111" s="426">
        <f t="shared" si="106"/>
        <v>1.1800581584947758E-2</v>
      </c>
      <c r="CJ111" s="426">
        <f t="shared" si="107"/>
        <v>1.1210552505700369E-2</v>
      </c>
      <c r="CK111" s="426">
        <f t="shared" si="108"/>
        <v>1.0650024880415351E-2</v>
      </c>
      <c r="CL111" s="426">
        <f t="shared" si="109"/>
        <v>1.0117523636394583E-2</v>
      </c>
      <c r="CM111" s="426">
        <f t="shared" si="110"/>
        <v>9.6116474545748527E-3</v>
      </c>
      <c r="CN111" s="426">
        <f t="shared" si="111"/>
        <v>9.1310650818461105E-3</v>
      </c>
      <c r="CO111" s="426">
        <f t="shared" si="112"/>
        <v>8.6745118277538041E-3</v>
      </c>
      <c r="CP111" s="426">
        <f t="shared" si="113"/>
        <v>8.2407862363661141E-3</v>
      </c>
      <c r="CQ111" s="426">
        <f t="shared" si="114"/>
        <v>7.8287469245478074E-3</v>
      </c>
      <c r="CR111" s="426">
        <f t="shared" si="115"/>
        <v>7.4373095783204163E-3</v>
      </c>
      <c r="CS111" s="426">
        <f t="shared" si="116"/>
        <v>7.065444099404395E-3</v>
      </c>
      <c r="CT111" s="426">
        <f t="shared" si="117"/>
        <v>6.7121718944341746E-3</v>
      </c>
      <c r="CU111" s="426">
        <f t="shared" si="118"/>
        <v>6.3765632997124658E-3</v>
      </c>
      <c r="CV111" s="426">
        <f t="shared" si="119"/>
        <v>6.0577351347268424E-3</v>
      </c>
      <c r="CW111" s="426">
        <f t="shared" si="120"/>
        <v>5.7548483779904999E-3</v>
      </c>
      <c r="CX111" s="426">
        <f t="shared" si="121"/>
        <v>5.4671059590909749E-3</v>
      </c>
      <c r="CY111" s="426">
        <f t="shared" si="122"/>
        <v>5.1937506611364256E-3</v>
      </c>
      <c r="CZ111" s="426">
        <f t="shared" si="123"/>
        <v>4.934063128079604E-3</v>
      </c>
      <c r="DA111" s="426">
        <f t="shared" si="124"/>
        <v>4.687359971675624E-3</v>
      </c>
      <c r="DB111" s="426">
        <f t="shared" si="125"/>
        <v>4.4529919730918422E-3</v>
      </c>
      <c r="DC111" s="426">
        <f t="shared" si="126"/>
        <v>4.2303423744372501E-3</v>
      </c>
      <c r="DD111" s="426">
        <f t="shared" si="127"/>
        <v>4.0188252557153874E-3</v>
      </c>
      <c r="DE111" s="426">
        <f t="shared" si="128"/>
        <v>3.8178839929296176E-3</v>
      </c>
      <c r="DF111" s="426">
        <f t="shared" si="129"/>
        <v>3.6269897932831364E-3</v>
      </c>
      <c r="DG111" s="426">
        <f t="shared" si="130"/>
        <v>3.4456403036189796E-3</v>
      </c>
      <c r="DH111" s="426">
        <f t="shared" si="131"/>
        <v>3.2733582884380305E-3</v>
      </c>
      <c r="DI111" s="426">
        <f t="shared" si="132"/>
        <v>3.1096903740161289E-3</v>
      </c>
      <c r="DJ111" s="426">
        <f t="shared" si="133"/>
        <v>2.9542058553153222E-3</v>
      </c>
      <c r="DK111" s="426">
        <f t="shared" si="134"/>
        <v>2.806495562549556E-3</v>
      </c>
      <c r="DL111" s="426">
        <f t="shared" si="135"/>
        <v>2.6661707844220779E-3</v>
      </c>
      <c r="DM111" s="426">
        <f t="shared" si="136"/>
        <v>2.532862245200974E-3</v>
      </c>
      <c r="DN111" s="426">
        <f t="shared" si="137"/>
        <v>2.406219132940925E-3</v>
      </c>
      <c r="DO111" s="426">
        <f t="shared" si="138"/>
        <v>2.2859081762938785E-3</v>
      </c>
      <c r="DP111" s="426">
        <f t="shared" si="139"/>
        <v>2.1716127674791847E-3</v>
      </c>
      <c r="DQ111" s="426">
        <f t="shared" si="140"/>
        <v>2.0630321291052254E-3</v>
      </c>
      <c r="DR111" s="426">
        <f t="shared" si="141"/>
        <v>1.9598805226499639E-3</v>
      </c>
      <c r="DS111" s="426">
        <f t="shared" si="142"/>
        <v>1.8618864965174657E-3</v>
      </c>
      <c r="DT111" s="426">
        <f t="shared" si="143"/>
        <v>1.7687921716915923E-3</v>
      </c>
      <c r="DU111" s="426">
        <f t="shared" si="144"/>
        <v>1.6803525631070126E-3</v>
      </c>
      <c r="DV111" s="426">
        <f t="shared" si="145"/>
        <v>1.5963349349516619E-3</v>
      </c>
      <c r="DW111" s="426">
        <f t="shared" si="146"/>
        <v>1.5165181882040787E-3</v>
      </c>
      <c r="DX111" s="426">
        <f t="shared" si="147"/>
        <v>1.4406922787938746E-3</v>
      </c>
      <c r="DY111" s="426">
        <f t="shared" si="148"/>
        <v>1.3686576648541809E-3</v>
      </c>
      <c r="DZ111" s="426">
        <f t="shared" si="149"/>
        <v>1.3002247816114719E-3</v>
      </c>
    </row>
    <row r="112" spans="1:130" s="4" customFormat="1">
      <c r="A112" s="422" t="s">
        <v>190</v>
      </c>
      <c r="B112" s="422"/>
      <c r="C112" s="423"/>
      <c r="D112" s="423"/>
      <c r="E112" s="423"/>
      <c r="F112" s="423"/>
      <c r="G112" s="423"/>
      <c r="H112" s="423"/>
      <c r="I112" s="398"/>
      <c r="J112" s="398"/>
      <c r="K112" s="398"/>
      <c r="L112" s="398"/>
      <c r="M112" s="398"/>
      <c r="N112" s="398"/>
      <c r="O112" s="398"/>
      <c r="P112" s="398"/>
      <c r="Q112" s="398"/>
      <c r="R112" s="347">
        <f t="shared" si="82"/>
        <v>0.54177826149727903</v>
      </c>
      <c r="S112" s="398"/>
      <c r="T112" s="398"/>
      <c r="U112" s="398"/>
      <c r="V112" s="398"/>
      <c r="W112" s="426">
        <f t="shared" ref="W112:AN112" si="162">+IF(W80=0,W14,IF(W219=1,W14*$Z170,V112*(W$102/V$102)))</f>
        <v>0.5820051063643028</v>
      </c>
      <c r="X112" s="426">
        <f t="shared" si="162"/>
        <v>0.56968410834355443</v>
      </c>
      <c r="Y112" s="426">
        <f t="shared" si="162"/>
        <v>0.57709727699448254</v>
      </c>
      <c r="Z112" s="426">
        <f t="shared" si="162"/>
        <v>0.55679019167974397</v>
      </c>
      <c r="AA112" s="426">
        <f t="shared" si="162"/>
        <v>0.49055828644747429</v>
      </c>
      <c r="AB112" s="426">
        <f t="shared" si="162"/>
        <v>0.43830502998190662</v>
      </c>
      <c r="AC112" s="426">
        <f t="shared" si="162"/>
        <v>0.37822909352910372</v>
      </c>
      <c r="AD112" s="426">
        <f t="shared" si="162"/>
        <v>0.31511190225200136</v>
      </c>
      <c r="AE112" s="426">
        <f t="shared" si="162"/>
        <v>0.24660116087049835</v>
      </c>
      <c r="AF112" s="426">
        <f t="shared" si="162"/>
        <v>0.22187809777598544</v>
      </c>
      <c r="AG112" s="426">
        <f t="shared" si="162"/>
        <v>0.19949284818123569</v>
      </c>
      <c r="AH112" s="426">
        <f t="shared" si="162"/>
        <v>0.1802477570771179</v>
      </c>
      <c r="AI112" s="426">
        <f t="shared" si="162"/>
        <v>0.16367641065522348</v>
      </c>
      <c r="AJ112" s="426">
        <f t="shared" si="162"/>
        <v>0.14941678258273083</v>
      </c>
      <c r="AK112" s="426">
        <f t="shared" si="162"/>
        <v>0.13717241831685198</v>
      </c>
      <c r="AL112" s="426">
        <f t="shared" si="162"/>
        <v>0.12661452564220957</v>
      </c>
      <c r="AM112" s="426">
        <f t="shared" si="162"/>
        <v>0.11755979322124713</v>
      </c>
      <c r="AN112" s="426">
        <f t="shared" si="162"/>
        <v>0.10973366750728786</v>
      </c>
      <c r="AO112" s="426">
        <f t="shared" si="157"/>
        <v>0.10287865517427017</v>
      </c>
      <c r="AP112" s="426">
        <f t="shared" si="151"/>
        <v>9.7734722415556655E-2</v>
      </c>
      <c r="AQ112" s="426">
        <f t="shared" si="151"/>
        <v>9.284798629477882E-2</v>
      </c>
      <c r="AR112" s="426">
        <f t="shared" si="151"/>
        <v>8.8205586980039871E-2</v>
      </c>
      <c r="AS112" s="426">
        <f t="shared" si="151"/>
        <v>8.3795307631037874E-2</v>
      </c>
      <c r="AT112" s="426">
        <f t="shared" si="151"/>
        <v>7.9605542249485975E-2</v>
      </c>
      <c r="AU112" s="426">
        <f t="shared" si="151"/>
        <v>7.5625265137011677E-2</v>
      </c>
      <c r="AV112" s="426">
        <f t="shared" si="151"/>
        <v>7.1844001880161087E-2</v>
      </c>
      <c r="AW112" s="426">
        <f t="shared" si="151"/>
        <v>6.8251801786153032E-2</v>
      </c>
      <c r="AX112" s="426">
        <f t="shared" si="151"/>
        <v>6.4839211696845381E-2</v>
      </c>
      <c r="AY112" s="426">
        <f t="shared" si="151"/>
        <v>6.1597251112003107E-2</v>
      </c>
      <c r="AZ112" s="426">
        <f t="shared" si="151"/>
        <v>5.8517388556402948E-2</v>
      </c>
      <c r="BA112" s="426">
        <f t="shared" si="151"/>
        <v>5.5591519128582796E-2</v>
      </c>
      <c r="BB112" s="426">
        <f t="shared" si="151"/>
        <v>5.2811943172153653E-2</v>
      </c>
      <c r="BC112" s="426">
        <f t="shared" si="151"/>
        <v>5.0171346013545969E-2</v>
      </c>
      <c r="BD112" s="426">
        <f t="shared" si="151"/>
        <v>4.766277871286867E-2</v>
      </c>
      <c r="BE112" s="426">
        <f t="shared" si="151"/>
        <v>4.5279639777225232E-2</v>
      </c>
      <c r="BF112" s="426">
        <f t="shared" si="152"/>
        <v>4.301565778836397E-2</v>
      </c>
      <c r="BG112" s="426">
        <f t="shared" si="152"/>
        <v>4.0864874898945767E-2</v>
      </c>
      <c r="BH112" s="426">
        <f t="shared" si="152"/>
        <v>3.8821631153998476E-2</v>
      </c>
      <c r="BI112" s="426">
        <f t="shared" si="152"/>
        <v>3.6880549596298551E-2</v>
      </c>
      <c r="BJ112" s="426">
        <f t="shared" si="152"/>
        <v>3.5036522116483622E-2</v>
      </c>
      <c r="BK112" s="426">
        <f t="shared" si="152"/>
        <v>3.3284696010659441E-2</v>
      </c>
      <c r="BL112" s="426">
        <f t="shared" si="85"/>
        <v>3.1620461210126467E-2</v>
      </c>
      <c r="BM112" s="426">
        <f t="shared" si="86"/>
        <v>3.0039438149620141E-2</v>
      </c>
      <c r="BN112" s="426">
        <f t="shared" si="87"/>
        <v>2.8537466242139133E-2</v>
      </c>
      <c r="BO112" s="426">
        <f t="shared" si="88"/>
        <v>2.7110592930032176E-2</v>
      </c>
      <c r="BP112" s="426">
        <f t="shared" si="89"/>
        <v>2.5755063283530565E-2</v>
      </c>
      <c r="BQ112" s="426">
        <f t="shared" si="89"/>
        <v>2.4467310119354036E-2</v>
      </c>
      <c r="BR112" s="426">
        <f t="shared" si="90"/>
        <v>2.3243944613386334E-2</v>
      </c>
      <c r="BS112" s="426">
        <f t="shared" si="91"/>
        <v>2.2081747382717017E-2</v>
      </c>
      <c r="BT112" s="426">
        <f t="shared" si="92"/>
        <v>2.0977660013581166E-2</v>
      </c>
      <c r="BU112" s="426">
        <f t="shared" si="92"/>
        <v>1.9928777012902108E-2</v>
      </c>
      <c r="BV112" s="426">
        <f t="shared" si="93"/>
        <v>1.8932338162257003E-2</v>
      </c>
      <c r="BW112" s="426">
        <f t="shared" si="94"/>
        <v>1.7985721254144153E-2</v>
      </c>
      <c r="BX112" s="426">
        <f t="shared" si="95"/>
        <v>1.7086435191436943E-2</v>
      </c>
      <c r="BY112" s="426">
        <f t="shared" si="96"/>
        <v>1.6232113431865095E-2</v>
      </c>
      <c r="BZ112" s="426">
        <f t="shared" si="97"/>
        <v>1.542050776027184E-2</v>
      </c>
      <c r="CA112" s="426">
        <f t="shared" si="98"/>
        <v>1.4649482372258247E-2</v>
      </c>
      <c r="CB112" s="426">
        <f t="shared" si="99"/>
        <v>1.3917008253645334E-2</v>
      </c>
      <c r="CC112" s="426">
        <f t="shared" si="100"/>
        <v>1.3221157840963066E-2</v>
      </c>
      <c r="CD112" s="426">
        <f t="shared" si="101"/>
        <v>1.2560099948914912E-2</v>
      </c>
      <c r="CE112" s="426">
        <f t="shared" si="102"/>
        <v>1.1932094951469166E-2</v>
      </c>
      <c r="CF112" s="426">
        <f t="shared" si="103"/>
        <v>1.1335490203895708E-2</v>
      </c>
      <c r="CG112" s="426">
        <f t="shared" si="104"/>
        <v>1.0768715693700921E-2</v>
      </c>
      <c r="CH112" s="426">
        <f t="shared" si="105"/>
        <v>1.0230279909015875E-2</v>
      </c>
      <c r="CI112" s="426">
        <f t="shared" si="106"/>
        <v>9.7187659135650802E-3</v>
      </c>
      <c r="CJ112" s="426">
        <f t="shared" si="107"/>
        <v>9.2328276178868258E-3</v>
      </c>
      <c r="CK112" s="426">
        <f t="shared" si="108"/>
        <v>8.7711862369924849E-3</v>
      </c>
      <c r="CL112" s="426">
        <f t="shared" si="109"/>
        <v>8.3326269251428609E-3</v>
      </c>
      <c r="CM112" s="426">
        <f t="shared" si="110"/>
        <v>7.9159955788857175E-3</v>
      </c>
      <c r="CN112" s="426">
        <f t="shared" si="111"/>
        <v>7.5201957999414312E-3</v>
      </c>
      <c r="CO112" s="426">
        <f t="shared" si="112"/>
        <v>7.144186009944359E-3</v>
      </c>
      <c r="CP112" s="426">
        <f t="shared" si="113"/>
        <v>6.7869767094471409E-3</v>
      </c>
      <c r="CQ112" s="426">
        <f t="shared" si="114"/>
        <v>6.4476278739747832E-3</v>
      </c>
      <c r="CR112" s="426">
        <f t="shared" si="115"/>
        <v>6.1252464802760438E-3</v>
      </c>
      <c r="CS112" s="426">
        <f t="shared" si="116"/>
        <v>5.8189841562622411E-3</v>
      </c>
      <c r="CT112" s="426">
        <f t="shared" si="117"/>
        <v>5.5280349484491285E-3</v>
      </c>
      <c r="CU112" s="426">
        <f t="shared" si="118"/>
        <v>5.2516332010266722E-3</v>
      </c>
      <c r="CV112" s="426">
        <f t="shared" si="119"/>
        <v>4.9890515409753387E-3</v>
      </c>
      <c r="CW112" s="426">
        <f t="shared" si="120"/>
        <v>4.7395989639265716E-3</v>
      </c>
      <c r="CX112" s="426">
        <f t="shared" si="121"/>
        <v>4.5026190157302429E-3</v>
      </c>
      <c r="CY112" s="426">
        <f t="shared" si="122"/>
        <v>4.2774880649437304E-3</v>
      </c>
      <c r="CZ112" s="426">
        <f t="shared" si="123"/>
        <v>4.0636136616965437E-3</v>
      </c>
      <c r="DA112" s="426">
        <f t="shared" si="124"/>
        <v>3.8604329786117164E-3</v>
      </c>
      <c r="DB112" s="426">
        <f t="shared" si="125"/>
        <v>3.6674113296811302E-3</v>
      </c>
      <c r="DC112" s="426">
        <f t="shared" si="126"/>
        <v>3.4840407631970736E-3</v>
      </c>
      <c r="DD112" s="426">
        <f t="shared" si="127"/>
        <v>3.3098387250372198E-3</v>
      </c>
      <c r="DE112" s="426">
        <f t="shared" si="128"/>
        <v>3.1443467887853588E-3</v>
      </c>
      <c r="DF112" s="426">
        <f t="shared" si="129"/>
        <v>2.9871294493460905E-3</v>
      </c>
      <c r="DG112" s="426">
        <f t="shared" si="130"/>
        <v>2.8377729768787859E-3</v>
      </c>
      <c r="DH112" s="426">
        <f t="shared" si="131"/>
        <v>2.6958843280348466E-3</v>
      </c>
      <c r="DI112" s="426">
        <f t="shared" si="132"/>
        <v>2.561090111633104E-3</v>
      </c>
      <c r="DJ112" s="426">
        <f t="shared" si="133"/>
        <v>2.4330356060514487E-3</v>
      </c>
      <c r="DK112" s="426">
        <f t="shared" si="134"/>
        <v>2.3113838257488761E-3</v>
      </c>
      <c r="DL112" s="426">
        <f t="shared" si="135"/>
        <v>2.1958146344614321E-3</v>
      </c>
      <c r="DM112" s="426">
        <f t="shared" si="136"/>
        <v>2.0860239027383604E-3</v>
      </c>
      <c r="DN112" s="426">
        <f t="shared" si="137"/>
        <v>1.9817227076014423E-3</v>
      </c>
      <c r="DO112" s="426">
        <f t="shared" si="138"/>
        <v>1.8826365722213701E-3</v>
      </c>
      <c r="DP112" s="426">
        <f t="shared" si="139"/>
        <v>1.7885047436103016E-3</v>
      </c>
      <c r="DQ112" s="426">
        <f t="shared" si="140"/>
        <v>1.6990795064297864E-3</v>
      </c>
      <c r="DR112" s="426">
        <f t="shared" si="141"/>
        <v>1.614125531108297E-3</v>
      </c>
      <c r="DS112" s="426">
        <f t="shared" si="142"/>
        <v>1.5334192545528821E-3</v>
      </c>
      <c r="DT112" s="426">
        <f t="shared" si="143"/>
        <v>1.4567482918252379E-3</v>
      </c>
      <c r="DU112" s="426">
        <f t="shared" si="144"/>
        <v>1.3839108772339759E-3</v>
      </c>
      <c r="DV112" s="426">
        <f t="shared" si="145"/>
        <v>1.314715333372277E-3</v>
      </c>
      <c r="DW112" s="426">
        <f t="shared" si="146"/>
        <v>1.2489795667036631E-3</v>
      </c>
      <c r="DX112" s="426">
        <f t="shared" si="147"/>
        <v>1.1865305883684799E-3</v>
      </c>
      <c r="DY112" s="426">
        <f t="shared" si="148"/>
        <v>1.1272040589500559E-3</v>
      </c>
      <c r="DZ112" s="426">
        <f t="shared" si="149"/>
        <v>1.0708438560025531E-3</v>
      </c>
    </row>
    <row r="113" spans="1:130" s="4" customFormat="1">
      <c r="A113" s="4" t="s">
        <v>256</v>
      </c>
      <c r="C113" s="398"/>
      <c r="D113" s="398"/>
      <c r="E113" s="398"/>
      <c r="F113" s="398"/>
      <c r="G113" s="398"/>
      <c r="H113" s="398"/>
      <c r="I113" s="398"/>
      <c r="J113" s="398"/>
      <c r="K113" s="398"/>
      <c r="L113" s="398"/>
      <c r="M113" s="398"/>
      <c r="N113" s="398"/>
      <c r="O113" s="398"/>
      <c r="P113" s="398"/>
      <c r="Q113" s="398"/>
      <c r="R113" s="347">
        <f t="shared" si="82"/>
        <v>0.36395210273783307</v>
      </c>
      <c r="S113" s="398"/>
      <c r="T113" s="398"/>
      <c r="U113" s="398"/>
      <c r="V113" s="398"/>
      <c r="W113" s="426">
        <f t="shared" ref="W113:AN113" si="163">+IF(W81=0,W15,IF(W220=1,W15*$Z171,V113*(W$102/V$102)))</f>
        <v>0.66473669087257481</v>
      </c>
      <c r="X113" s="426">
        <f t="shared" si="163"/>
        <v>0.63080748393847563</v>
      </c>
      <c r="Y113" s="426">
        <f t="shared" si="163"/>
        <v>0.74448884429851503</v>
      </c>
      <c r="Z113" s="426">
        <f t="shared" si="163"/>
        <v>0.87865736123542482</v>
      </c>
      <c r="AA113" s="426">
        <f t="shared" si="163"/>
        <v>1.0057893085036798</v>
      </c>
      <c r="AB113" s="426">
        <f t="shared" si="163"/>
        <v>1.1513158345113574</v>
      </c>
      <c r="AC113" s="426">
        <f t="shared" si="163"/>
        <v>0.99351162926629044</v>
      </c>
      <c r="AD113" s="426">
        <f t="shared" si="163"/>
        <v>0.82771882111574335</v>
      </c>
      <c r="AE113" s="426">
        <f t="shared" si="163"/>
        <v>0.64775852864569561</v>
      </c>
      <c r="AF113" s="426">
        <f t="shared" si="163"/>
        <v>0.58281733000257008</v>
      </c>
      <c r="AG113" s="426">
        <f t="shared" si="163"/>
        <v>0.52401697281983772</v>
      </c>
      <c r="AH113" s="426">
        <f t="shared" si="163"/>
        <v>0.47346501331871327</v>
      </c>
      <c r="AI113" s="426">
        <f t="shared" si="163"/>
        <v>0.42993630105299335</v>
      </c>
      <c r="AJ113" s="426">
        <f t="shared" si="163"/>
        <v>0.39247988492475233</v>
      </c>
      <c r="AK113" s="426">
        <f t="shared" si="163"/>
        <v>0.36031705425084176</v>
      </c>
      <c r="AL113" s="426">
        <f t="shared" si="163"/>
        <v>0.33258415550703985</v>
      </c>
      <c r="AM113" s="426">
        <f t="shared" si="163"/>
        <v>0.30879967643330491</v>
      </c>
      <c r="AN113" s="426">
        <f t="shared" si="163"/>
        <v>0.28824243469293576</v>
      </c>
      <c r="AO113" s="426">
        <f t="shared" si="157"/>
        <v>0.27023606080966156</v>
      </c>
      <c r="AP113" s="426">
        <f t="shared" si="151"/>
        <v>0.25672425776917845</v>
      </c>
      <c r="AQ113" s="426">
        <f t="shared" si="151"/>
        <v>0.24388804488071952</v>
      </c>
      <c r="AR113" s="426">
        <f t="shared" si="151"/>
        <v>0.23169364263668354</v>
      </c>
      <c r="AS113" s="426">
        <f t="shared" si="151"/>
        <v>0.22010896050484935</v>
      </c>
      <c r="AT113" s="426">
        <f t="shared" si="151"/>
        <v>0.20910351247960687</v>
      </c>
      <c r="AU113" s="426">
        <f t="shared" si="151"/>
        <v>0.19864833685562652</v>
      </c>
      <c r="AV113" s="426">
        <f t="shared" si="151"/>
        <v>0.18871592001284518</v>
      </c>
      <c r="AW113" s="426">
        <f t="shared" si="151"/>
        <v>0.17928012401220292</v>
      </c>
      <c r="AX113" s="426">
        <f t="shared" si="151"/>
        <v>0.17031611781159275</v>
      </c>
      <c r="AY113" s="426">
        <f t="shared" si="151"/>
        <v>0.1618003119210131</v>
      </c>
      <c r="AZ113" s="426">
        <f t="shared" si="151"/>
        <v>0.15371029632496244</v>
      </c>
      <c r="BA113" s="426">
        <f t="shared" si="151"/>
        <v>0.14602478150871431</v>
      </c>
      <c r="BB113" s="426">
        <f t="shared" si="151"/>
        <v>0.13872354243327858</v>
      </c>
      <c r="BC113" s="426">
        <f t="shared" si="151"/>
        <v>0.13178736531161464</v>
      </c>
      <c r="BD113" s="426">
        <f t="shared" si="151"/>
        <v>0.1251979970460339</v>
      </c>
      <c r="BE113" s="426">
        <f t="shared" si="151"/>
        <v>0.1189380971937322</v>
      </c>
      <c r="BF113" s="426">
        <f t="shared" si="152"/>
        <v>0.11299119233404559</v>
      </c>
      <c r="BG113" s="426">
        <f t="shared" si="152"/>
        <v>0.1073416327173433</v>
      </c>
      <c r="BH113" s="426">
        <f t="shared" si="152"/>
        <v>0.10197455108147613</v>
      </c>
      <c r="BI113" s="426">
        <f t="shared" si="152"/>
        <v>9.6875823527402316E-2</v>
      </c>
      <c r="BJ113" s="426">
        <f t="shared" si="152"/>
        <v>9.2032032351032189E-2</v>
      </c>
      <c r="BK113" s="426">
        <f t="shared" si="152"/>
        <v>8.7430430733480571E-2</v>
      </c>
      <c r="BL113" s="426">
        <f t="shared" si="85"/>
        <v>8.3058909196806543E-2</v>
      </c>
      <c r="BM113" s="426">
        <f t="shared" si="86"/>
        <v>7.8905963736966206E-2</v>
      </c>
      <c r="BN113" s="426">
        <f t="shared" si="87"/>
        <v>7.4960665550117891E-2</v>
      </c>
      <c r="BO113" s="426">
        <f t="shared" si="88"/>
        <v>7.1212632272612E-2</v>
      </c>
      <c r="BP113" s="426">
        <f t="shared" si="89"/>
        <v>6.7652000658981401E-2</v>
      </c>
      <c r="BQ113" s="426">
        <f t="shared" si="89"/>
        <v>6.4269400626032328E-2</v>
      </c>
      <c r="BR113" s="426">
        <f t="shared" si="90"/>
        <v>6.105593059473071E-2</v>
      </c>
      <c r="BS113" s="426">
        <f t="shared" si="91"/>
        <v>5.8003134064994175E-2</v>
      </c>
      <c r="BT113" s="426">
        <f t="shared" si="92"/>
        <v>5.5102977361744465E-2</v>
      </c>
      <c r="BU113" s="426">
        <f t="shared" si="92"/>
        <v>5.2347828493657239E-2</v>
      </c>
      <c r="BV113" s="426">
        <f t="shared" si="93"/>
        <v>4.9730437068974377E-2</v>
      </c>
      <c r="BW113" s="426">
        <f t="shared" si="94"/>
        <v>4.7243915215525657E-2</v>
      </c>
      <c r="BX113" s="426">
        <f t="shared" si="95"/>
        <v>4.4881719454749371E-2</v>
      </c>
      <c r="BY113" s="426">
        <f t="shared" si="96"/>
        <v>4.2637633482011897E-2</v>
      </c>
      <c r="BZ113" s="426">
        <f t="shared" si="97"/>
        <v>4.05057518079113E-2</v>
      </c>
      <c r="CA113" s="426">
        <f t="shared" si="98"/>
        <v>3.8480464217515734E-2</v>
      </c>
      <c r="CB113" s="426">
        <f t="shared" si="99"/>
        <v>3.6556441006639948E-2</v>
      </c>
      <c r="CC113" s="426">
        <f t="shared" si="100"/>
        <v>3.4728618956307945E-2</v>
      </c>
      <c r="CD113" s="426">
        <f t="shared" si="101"/>
        <v>3.2992188008492546E-2</v>
      </c>
      <c r="CE113" s="426">
        <f t="shared" si="102"/>
        <v>3.1342578608067918E-2</v>
      </c>
      <c r="CF113" s="426">
        <f t="shared" si="103"/>
        <v>2.9775449677664521E-2</v>
      </c>
      <c r="CG113" s="426">
        <f t="shared" si="104"/>
        <v>2.8286677193781293E-2</v>
      </c>
      <c r="CH113" s="426">
        <f t="shared" si="105"/>
        <v>2.6872343334092226E-2</v>
      </c>
      <c r="CI113" s="426">
        <f t="shared" si="106"/>
        <v>2.5528726167387612E-2</v>
      </c>
      <c r="CJ113" s="426">
        <f t="shared" si="107"/>
        <v>2.4252289859018231E-2</v>
      </c>
      <c r="CK113" s="426">
        <f t="shared" si="108"/>
        <v>2.3039675366067318E-2</v>
      </c>
      <c r="CL113" s="426">
        <f t="shared" si="109"/>
        <v>2.188769159776395E-2</v>
      </c>
      <c r="CM113" s="426">
        <f t="shared" si="110"/>
        <v>2.0793307017875753E-2</v>
      </c>
      <c r="CN113" s="426">
        <f t="shared" si="111"/>
        <v>1.9753641666981965E-2</v>
      </c>
      <c r="CO113" s="426">
        <f t="shared" si="112"/>
        <v>1.8765959583632866E-2</v>
      </c>
      <c r="CP113" s="426">
        <f t="shared" si="113"/>
        <v>1.7827661604451223E-2</v>
      </c>
      <c r="CQ113" s="426">
        <f t="shared" si="114"/>
        <v>1.6936278524228663E-2</v>
      </c>
      <c r="CR113" s="426">
        <f t="shared" si="115"/>
        <v>1.6089464598017231E-2</v>
      </c>
      <c r="CS113" s="426">
        <f t="shared" si="116"/>
        <v>1.5284991368116368E-2</v>
      </c>
      <c r="CT113" s="426">
        <f t="shared" si="117"/>
        <v>1.452074179971055E-2</v>
      </c>
      <c r="CU113" s="426">
        <f t="shared" si="118"/>
        <v>1.3794704709725021E-2</v>
      </c>
      <c r="CV113" s="426">
        <f t="shared" si="119"/>
        <v>1.3104969474238769E-2</v>
      </c>
      <c r="CW113" s="426">
        <f t="shared" si="120"/>
        <v>1.2449721000526831E-2</v>
      </c>
      <c r="CX113" s="426">
        <f t="shared" si="121"/>
        <v>1.1827234950500488E-2</v>
      </c>
      <c r="CY113" s="426">
        <f t="shared" si="122"/>
        <v>1.1235873202975463E-2</v>
      </c>
      <c r="CZ113" s="426">
        <f t="shared" si="123"/>
        <v>1.0674079542826689E-2</v>
      </c>
      <c r="DA113" s="426">
        <f t="shared" si="124"/>
        <v>1.0140375565685355E-2</v>
      </c>
      <c r="DB113" s="426">
        <f t="shared" si="125"/>
        <v>9.6333567874010862E-3</v>
      </c>
      <c r="DC113" s="426">
        <f t="shared" si="126"/>
        <v>9.151688948031032E-3</v>
      </c>
      <c r="DD113" s="426">
        <f t="shared" si="127"/>
        <v>8.69410450062948E-3</v>
      </c>
      <c r="DE113" s="426">
        <f t="shared" si="128"/>
        <v>8.2593992755980051E-3</v>
      </c>
      <c r="DF113" s="426">
        <f t="shared" si="129"/>
        <v>7.8464293118181046E-3</v>
      </c>
      <c r="DG113" s="426">
        <f t="shared" si="130"/>
        <v>7.4541078462271992E-3</v>
      </c>
      <c r="DH113" s="426">
        <f t="shared" si="131"/>
        <v>7.0814024539158386E-3</v>
      </c>
      <c r="DI113" s="426">
        <f t="shared" si="132"/>
        <v>6.7273323312200461E-3</v>
      </c>
      <c r="DJ113" s="426">
        <f t="shared" si="133"/>
        <v>6.3909657146590439E-3</v>
      </c>
      <c r="DK113" s="426">
        <f t="shared" si="134"/>
        <v>6.0714174289260917E-3</v>
      </c>
      <c r="DL113" s="426">
        <f t="shared" si="135"/>
        <v>5.7678465574797864E-3</v>
      </c>
      <c r="DM113" s="426">
        <f t="shared" si="136"/>
        <v>5.479454229605797E-3</v>
      </c>
      <c r="DN113" s="426">
        <f t="shared" si="137"/>
        <v>5.2054815181255066E-3</v>
      </c>
      <c r="DO113" s="426">
        <f t="shared" si="138"/>
        <v>4.9452074422192309E-3</v>
      </c>
      <c r="DP113" s="426">
        <f t="shared" si="139"/>
        <v>4.6979470701082691E-3</v>
      </c>
      <c r="DQ113" s="426">
        <f t="shared" si="140"/>
        <v>4.4630497166028554E-3</v>
      </c>
      <c r="DR113" s="426">
        <f t="shared" si="141"/>
        <v>4.239897230772712E-3</v>
      </c>
      <c r="DS113" s="426">
        <f t="shared" si="142"/>
        <v>4.0279023692340763E-3</v>
      </c>
      <c r="DT113" s="426">
        <f t="shared" si="143"/>
        <v>3.8265072507723723E-3</v>
      </c>
      <c r="DU113" s="426">
        <f t="shared" si="144"/>
        <v>3.6351818882337534E-3</v>
      </c>
      <c r="DV113" s="426">
        <f t="shared" si="145"/>
        <v>3.4534227938220656E-3</v>
      </c>
      <c r="DW113" s="426">
        <f t="shared" si="146"/>
        <v>3.2807516541309622E-3</v>
      </c>
      <c r="DX113" s="426">
        <f t="shared" si="147"/>
        <v>3.1167140714244142E-3</v>
      </c>
      <c r="DY113" s="426">
        <f t="shared" si="148"/>
        <v>2.9608783678531933E-3</v>
      </c>
      <c r="DZ113" s="426">
        <f t="shared" si="149"/>
        <v>2.8128344494605336E-3</v>
      </c>
    </row>
    <row r="114" spans="1:130" s="4" customFormat="1">
      <c r="C114" s="398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98"/>
      <c r="S114" s="398"/>
      <c r="T114" s="398"/>
      <c r="U114" s="398"/>
      <c r="V114" s="398"/>
      <c r="W114" s="398"/>
      <c r="X114" s="398"/>
      <c r="Y114" s="398"/>
      <c r="Z114" s="398"/>
      <c r="AA114" s="398"/>
      <c r="AB114" s="398"/>
      <c r="AC114" s="398"/>
      <c r="AD114" s="398"/>
      <c r="AE114" s="398"/>
      <c r="AF114" s="398"/>
      <c r="AG114" s="398"/>
      <c r="AH114" s="398"/>
      <c r="AI114" s="398"/>
      <c r="AJ114" s="398"/>
      <c r="AK114" s="398"/>
      <c r="AL114" s="398"/>
      <c r="AM114" s="398"/>
      <c r="AN114" s="398"/>
      <c r="AO114" s="398"/>
      <c r="AP114" s="398"/>
      <c r="AQ114" s="398"/>
      <c r="AR114" s="398"/>
      <c r="AS114" s="398"/>
      <c r="AT114" s="398"/>
      <c r="AU114" s="398"/>
      <c r="AV114" s="398"/>
      <c r="AW114" s="398"/>
      <c r="AX114" s="398"/>
      <c r="AY114" s="398"/>
      <c r="AZ114" s="398"/>
      <c r="BA114" s="398"/>
      <c r="BB114" s="398"/>
      <c r="BC114" s="398"/>
      <c r="BD114" s="398"/>
      <c r="BE114" s="398"/>
      <c r="BF114" s="398"/>
      <c r="BG114" s="398"/>
      <c r="BH114" s="398"/>
      <c r="BJ114" s="397">
        <f>SUM(BJ102:BJ113)</f>
        <v>1.0379301686365383</v>
      </c>
      <c r="BK114" s="398">
        <f t="shared" si="152"/>
        <v>0.98603366020471139</v>
      </c>
      <c r="BL114" s="398">
        <f t="shared" si="85"/>
        <v>0.93673197719447576</v>
      </c>
      <c r="BM114" s="398">
        <f t="shared" si="86"/>
        <v>0.88989537833475196</v>
      </c>
      <c r="BN114" s="398">
        <f t="shared" si="87"/>
        <v>0.84540060941801431</v>
      </c>
      <c r="BO114" s="398">
        <f t="shared" si="88"/>
        <v>0.80313057894711359</v>
      </c>
      <c r="BP114" s="398">
        <f t="shared" si="89"/>
        <v>0.76297404999975793</v>
      </c>
    </row>
    <row r="115" spans="1:130" s="4" customFormat="1" ht="13">
      <c r="A115" s="425" t="s">
        <v>577</v>
      </c>
      <c r="C115" s="398"/>
      <c r="D115" s="398"/>
      <c r="E115" s="398"/>
      <c r="F115" s="398"/>
      <c r="G115" s="398"/>
      <c r="H115" s="398"/>
      <c r="I115" s="398"/>
      <c r="J115" s="398"/>
      <c r="K115" s="398"/>
      <c r="L115" s="398"/>
      <c r="M115" s="398"/>
      <c r="N115" s="398"/>
      <c r="O115" s="398"/>
      <c r="P115" s="398"/>
      <c r="Q115" s="398"/>
      <c r="R115" s="398"/>
      <c r="S115" s="398"/>
      <c r="T115" s="398"/>
      <c r="U115" s="398"/>
      <c r="V115" s="398"/>
      <c r="W115" s="398"/>
      <c r="X115" s="398"/>
      <c r="Y115" s="398"/>
      <c r="Z115" s="398"/>
      <c r="AA115" s="398"/>
      <c r="AB115" s="398"/>
      <c r="AC115" s="398"/>
      <c r="AD115" s="398"/>
      <c r="AE115" s="427"/>
      <c r="AF115" s="427"/>
      <c r="AG115" s="427"/>
      <c r="AH115" s="427"/>
      <c r="AI115" s="427"/>
      <c r="AJ115" s="427"/>
      <c r="AK115" s="427"/>
      <c r="AL115" s="427"/>
      <c r="AM115" s="427"/>
      <c r="AN115" s="427"/>
      <c r="AO115" s="427"/>
      <c r="AP115" s="427"/>
      <c r="AQ115" s="427"/>
      <c r="AR115" s="427"/>
      <c r="AS115" s="427"/>
      <c r="AT115" s="427"/>
      <c r="AU115" s="427"/>
      <c r="AV115" s="427"/>
      <c r="AW115" s="427"/>
      <c r="AX115" s="427"/>
      <c r="AY115" s="427"/>
      <c r="AZ115" s="427"/>
      <c r="BA115" s="427"/>
      <c r="BB115" s="427"/>
      <c r="BC115" s="427"/>
      <c r="BD115" s="427"/>
      <c r="BE115" s="427"/>
      <c r="BF115" s="427"/>
      <c r="BG115" s="427"/>
      <c r="BH115" s="427"/>
      <c r="BI115" s="398">
        <f>SUM(BI102:BI113)</f>
        <v>1.0925580722489878</v>
      </c>
      <c r="BJ115" s="398">
        <f t="shared" ref="BJ115:BU115" si="164">SUM(BJ102:BJ113)</f>
        <v>1.0379301686365383</v>
      </c>
      <c r="BK115" s="398">
        <f t="shared" si="164"/>
        <v>0.98603366020471117</v>
      </c>
      <c r="BL115" s="398">
        <f t="shared" si="164"/>
        <v>0.93673197719447576</v>
      </c>
      <c r="BM115" s="398">
        <f t="shared" si="164"/>
        <v>0.88989537833475196</v>
      </c>
      <c r="BN115" s="398">
        <f t="shared" si="164"/>
        <v>0.8454006094180142</v>
      </c>
      <c r="BO115" s="398">
        <f t="shared" si="164"/>
        <v>0.80313057894711359</v>
      </c>
      <c r="BP115" s="398">
        <f t="shared" si="164"/>
        <v>0.76297404999975782</v>
      </c>
      <c r="BQ115" s="398">
        <f t="shared" si="164"/>
        <v>0.72482534749977001</v>
      </c>
      <c r="BR115" s="398">
        <f t="shared" si="164"/>
        <v>0.68858408012478134</v>
      </c>
      <c r="BS115" s="398">
        <f t="shared" si="164"/>
        <v>0.65415487611854228</v>
      </c>
      <c r="BT115" s="398">
        <f t="shared" si="164"/>
        <v>0.62144713231261517</v>
      </c>
      <c r="BU115" s="398">
        <f t="shared" si="164"/>
        <v>0.59037477569698438</v>
      </c>
      <c r="BV115" s="398">
        <f t="shared" ref="BV115:DZ115" si="165">SUM(BV102:BV113)</f>
        <v>0.56085603691213515</v>
      </c>
      <c r="BW115" s="398">
        <f t="shared" si="165"/>
        <v>0.53281323506652833</v>
      </c>
      <c r="BX115" s="398">
        <f t="shared" si="165"/>
        <v>0.50617257331320187</v>
      </c>
      <c r="BY115" s="398">
        <f t="shared" si="165"/>
        <v>0.48086394464754179</v>
      </c>
      <c r="BZ115" s="398">
        <f t="shared" si="165"/>
        <v>0.45682074741516465</v>
      </c>
      <c r="CA115" s="398">
        <f t="shared" si="165"/>
        <v>0.43397971004440644</v>
      </c>
      <c r="CB115" s="398">
        <f t="shared" si="165"/>
        <v>0.41228072454218606</v>
      </c>
      <c r="CC115" s="398">
        <f t="shared" si="165"/>
        <v>0.39166668831507678</v>
      </c>
      <c r="CD115" s="398">
        <f t="shared" si="165"/>
        <v>0.37208335389932301</v>
      </c>
      <c r="CE115" s="398">
        <f t="shared" si="165"/>
        <v>0.35347918620435681</v>
      </c>
      <c r="CF115" s="398">
        <f t="shared" si="165"/>
        <v>0.33580522689413889</v>
      </c>
      <c r="CG115" s="398">
        <f t="shared" si="165"/>
        <v>0.31901496554943198</v>
      </c>
      <c r="CH115" s="398">
        <f t="shared" si="165"/>
        <v>0.30306421727196031</v>
      </c>
      <c r="CI115" s="398">
        <f t="shared" si="165"/>
        <v>0.28791100640836226</v>
      </c>
      <c r="CJ115" s="398">
        <f t="shared" si="165"/>
        <v>0.2735154560879442</v>
      </c>
      <c r="CK115" s="398">
        <f t="shared" si="165"/>
        <v>0.25983968328354695</v>
      </c>
      <c r="CL115" s="398">
        <f t="shared" si="165"/>
        <v>0.2468476991193696</v>
      </c>
      <c r="CM115" s="398">
        <f t="shared" si="165"/>
        <v>0.23450531416340109</v>
      </c>
      <c r="CN115" s="398">
        <f t="shared" si="165"/>
        <v>0.22278004845523103</v>
      </c>
      <c r="CO115" s="398">
        <f t="shared" si="165"/>
        <v>0.21164104603246944</v>
      </c>
      <c r="CP115" s="398">
        <f t="shared" si="165"/>
        <v>0.20105899373084601</v>
      </c>
      <c r="CQ115" s="398">
        <f t="shared" si="165"/>
        <v>0.19100604404430369</v>
      </c>
      <c r="CR115" s="398">
        <f t="shared" si="165"/>
        <v>0.18145574184208846</v>
      </c>
      <c r="CS115" s="398">
        <f t="shared" si="165"/>
        <v>0.17238295474998408</v>
      </c>
      <c r="CT115" s="398">
        <f t="shared" si="165"/>
        <v>0.16376380701248489</v>
      </c>
      <c r="CU115" s="398">
        <f t="shared" si="165"/>
        <v>0.15557561666186059</v>
      </c>
      <c r="CV115" s="398">
        <f t="shared" si="165"/>
        <v>0.14779683582876757</v>
      </c>
      <c r="CW115" s="398">
        <f t="shared" si="165"/>
        <v>0.14040699403732915</v>
      </c>
      <c r="CX115" s="398">
        <f t="shared" si="165"/>
        <v>0.13338664433546268</v>
      </c>
      <c r="CY115" s="398">
        <f t="shared" si="165"/>
        <v>0.12671731211868956</v>
      </c>
      <c r="CZ115" s="398">
        <f t="shared" si="165"/>
        <v>0.12038144651275508</v>
      </c>
      <c r="DA115" s="398">
        <f t="shared" si="165"/>
        <v>0.11436237418711732</v>
      </c>
      <c r="DB115" s="398">
        <f t="shared" si="165"/>
        <v>0.10864425547776144</v>
      </c>
      <c r="DC115" s="398">
        <f t="shared" si="165"/>
        <v>0.10321204270387337</v>
      </c>
      <c r="DD115" s="398">
        <f t="shared" si="165"/>
        <v>9.8051440568679676E-2</v>
      </c>
      <c r="DE115" s="398">
        <f t="shared" si="165"/>
        <v>9.3148868540245705E-2</v>
      </c>
      <c r="DF115" s="398">
        <f t="shared" si="165"/>
        <v>8.8491425113233407E-2</v>
      </c>
      <c r="DG115" s="398">
        <f t="shared" si="165"/>
        <v>8.4066853857571747E-2</v>
      </c>
      <c r="DH115" s="398">
        <f t="shared" si="165"/>
        <v>7.9863511164693132E-2</v>
      </c>
      <c r="DI115" s="398">
        <f t="shared" si="165"/>
        <v>7.5870335606458492E-2</v>
      </c>
      <c r="DJ115" s="398">
        <f t="shared" si="165"/>
        <v>7.207681882613555E-2</v>
      </c>
      <c r="DK115" s="398">
        <f t="shared" si="165"/>
        <v>6.8472977884828784E-2</v>
      </c>
      <c r="DL115" s="398">
        <f t="shared" si="165"/>
        <v>6.5049328990587338E-2</v>
      </c>
      <c r="DM115" s="398">
        <f t="shared" si="165"/>
        <v>6.179686254105797E-2</v>
      </c>
      <c r="DN115" s="398">
        <f t="shared" si="165"/>
        <v>5.8707019414005059E-2</v>
      </c>
      <c r="DO115" s="398">
        <f t="shared" si="165"/>
        <v>5.5771668443304806E-2</v>
      </c>
      <c r="DP115" s="398">
        <f t="shared" si="165"/>
        <v>5.2983085021139568E-2</v>
      </c>
      <c r="DQ115" s="398">
        <f t="shared" si="165"/>
        <v>5.033393077008258E-2</v>
      </c>
      <c r="DR115" s="398">
        <f t="shared" si="165"/>
        <v>4.7817234231578458E-2</v>
      </c>
      <c r="DS115" s="398">
        <f t="shared" si="165"/>
        <v>4.5426372519999522E-2</v>
      </c>
      <c r="DT115" s="398">
        <f t="shared" si="165"/>
        <v>4.3155053893999554E-2</v>
      </c>
      <c r="DU115" s="398">
        <f t="shared" si="165"/>
        <v>4.099730119929957E-2</v>
      </c>
      <c r="DV115" s="398">
        <f t="shared" si="165"/>
        <v>3.8947436139334594E-2</v>
      </c>
      <c r="DW115" s="398">
        <f t="shared" si="165"/>
        <v>3.7000064332367855E-2</v>
      </c>
      <c r="DX115" s="398">
        <f t="shared" si="165"/>
        <v>3.5150061115749462E-2</v>
      </c>
      <c r="DY115" s="398">
        <f t="shared" si="165"/>
        <v>3.3392558059961996E-2</v>
      </c>
      <c r="DZ115" s="398">
        <f t="shared" si="165"/>
        <v>3.172293015696389E-2</v>
      </c>
    </row>
    <row r="116" spans="1:130" s="4" customFormat="1" ht="18">
      <c r="A116" s="399" t="s">
        <v>578</v>
      </c>
      <c r="C116" s="398"/>
      <c r="D116" s="398"/>
      <c r="E116" s="398"/>
      <c r="F116" s="398"/>
      <c r="G116" s="398"/>
      <c r="H116" s="398"/>
      <c r="I116" s="398"/>
      <c r="J116" s="398"/>
      <c r="K116" s="398"/>
      <c r="L116" s="398"/>
      <c r="M116" s="398"/>
      <c r="N116" s="398"/>
      <c r="O116" s="398"/>
      <c r="P116" s="398"/>
      <c r="Q116" s="398"/>
      <c r="R116" s="398"/>
      <c r="S116" s="398"/>
      <c r="T116" s="398"/>
      <c r="U116" s="398"/>
      <c r="V116" s="398"/>
      <c r="W116" s="398"/>
      <c r="X116" s="398"/>
      <c r="Y116" s="428"/>
      <c r="Z116" s="427"/>
      <c r="AA116" s="427"/>
      <c r="AB116" s="427"/>
      <c r="AC116" s="427"/>
      <c r="AD116" s="427"/>
      <c r="AE116" s="427"/>
      <c r="AF116" s="427"/>
      <c r="AG116" s="427"/>
      <c r="AH116" s="427"/>
      <c r="AI116" s="427"/>
      <c r="AJ116" s="427"/>
      <c r="AK116" s="427"/>
      <c r="AL116" s="427"/>
      <c r="AM116" s="427"/>
      <c r="AN116" s="427"/>
      <c r="AO116" s="427"/>
      <c r="AP116" s="427"/>
      <c r="AQ116" s="427"/>
      <c r="AR116" s="427"/>
      <c r="AS116" s="427"/>
      <c r="AT116" s="427"/>
      <c r="AU116" s="427"/>
      <c r="AV116" s="427"/>
      <c r="AW116" s="427"/>
      <c r="AX116" s="427"/>
      <c r="AY116" s="427"/>
      <c r="AZ116" s="427"/>
      <c r="BA116" s="427"/>
      <c r="BB116" s="427"/>
      <c r="BC116" s="427"/>
      <c r="BD116" s="427"/>
      <c r="BE116" s="427"/>
      <c r="BF116" s="427"/>
      <c r="BG116" s="427"/>
      <c r="BH116" s="427"/>
      <c r="BI116" s="427"/>
      <c r="BJ116" s="427"/>
      <c r="BK116" s="427"/>
      <c r="BL116" s="398"/>
    </row>
    <row r="117" spans="1:130" s="4" customFormat="1">
      <c r="A117" s="422" t="s">
        <v>180</v>
      </c>
      <c r="C117" s="398"/>
      <c r="D117" s="398"/>
      <c r="E117" s="398"/>
      <c r="F117" s="398"/>
      <c r="G117" s="398"/>
      <c r="H117" s="398"/>
      <c r="I117" s="398"/>
      <c r="J117" s="398"/>
      <c r="K117" s="398"/>
      <c r="L117" s="398"/>
      <c r="M117" s="398"/>
      <c r="N117" s="398"/>
      <c r="O117" s="398"/>
      <c r="P117" s="398"/>
      <c r="Q117" s="398"/>
      <c r="R117" s="398"/>
      <c r="S117" s="398"/>
      <c r="T117" s="398"/>
      <c r="U117" s="398"/>
      <c r="V117" s="398">
        <f t="shared" ref="V117:W128" si="166">+IF(V102&lt;80,V102,)</f>
        <v>0</v>
      </c>
      <c r="W117" s="398">
        <f t="shared" si="166"/>
        <v>1.6240659924690186</v>
      </c>
      <c r="X117" s="398">
        <f t="shared" ref="X117:BK123" si="167">+IF(X102&lt;80,X102,)</f>
        <v>1.3842794390922082</v>
      </c>
      <c r="Y117" s="398">
        <f t="shared" si="167"/>
        <v>1.4022927499634572</v>
      </c>
      <c r="Z117" s="398">
        <f t="shared" si="167"/>
        <v>1.3529484199086481</v>
      </c>
      <c r="AA117" s="398">
        <f t="shared" si="167"/>
        <v>1.1920110455249417</v>
      </c>
      <c r="AB117" s="398">
        <f t="shared" si="167"/>
        <v>1.0650404885241205</v>
      </c>
      <c r="AC117" s="398">
        <f t="shared" si="167"/>
        <v>0.91906154616318414</v>
      </c>
      <c r="AD117" s="398">
        <f t="shared" si="167"/>
        <v>0.76569263722136705</v>
      </c>
      <c r="AE117" s="398">
        <f t="shared" si="167"/>
        <v>0.59921790278102138</v>
      </c>
      <c r="AF117" s="398">
        <f t="shared" si="167"/>
        <v>0.5391431571248293</v>
      </c>
      <c r="AG117" s="398">
        <f t="shared" si="167"/>
        <v>0.48474908100594283</v>
      </c>
      <c r="AH117" s="398">
        <f t="shared" si="167"/>
        <v>0.43798529818541043</v>
      </c>
      <c r="AI117" s="398">
        <f t="shared" si="167"/>
        <v>0.39771846645544962</v>
      </c>
      <c r="AJ117" s="407">
        <f t="shared" si="167"/>
        <v>0.36306889547259608</v>
      </c>
      <c r="AK117" s="398">
        <f t="shared" si="167"/>
        <v>0.33331622824918494</v>
      </c>
      <c r="AL117" s="398">
        <f t="shared" si="167"/>
        <v>0.30766153025849441</v>
      </c>
      <c r="AM117" s="398">
        <f t="shared" si="167"/>
        <v>0.28565937198649116</v>
      </c>
      <c r="AN117" s="398">
        <f t="shared" si="167"/>
        <v>0.26664261383066884</v>
      </c>
      <c r="AO117" s="398">
        <f t="shared" si="167"/>
        <v>0.24998557093910673</v>
      </c>
      <c r="AP117" s="398">
        <f t="shared" si="167"/>
        <v>0.23748629239215138</v>
      </c>
      <c r="AQ117" s="398">
        <f t="shared" si="167"/>
        <v>0.2256119777725438</v>
      </c>
      <c r="AR117" s="398">
        <f t="shared" si="167"/>
        <v>0.2143313788839166</v>
      </c>
      <c r="AS117" s="398">
        <f t="shared" si="167"/>
        <v>0.20361480993972075</v>
      </c>
      <c r="AT117" s="398">
        <f t="shared" si="167"/>
        <v>0.1934340694427347</v>
      </c>
      <c r="AU117" s="398">
        <f t="shared" si="167"/>
        <v>0.18376236597059795</v>
      </c>
      <c r="AV117" s="398">
        <f t="shared" si="167"/>
        <v>0.17457424767206803</v>
      </c>
      <c r="AW117" s="398">
        <f t="shared" si="167"/>
        <v>0.16584553528846463</v>
      </c>
      <c r="AX117" s="398">
        <f t="shared" si="167"/>
        <v>0.1575532585240414</v>
      </c>
      <c r="AY117" s="398">
        <f t="shared" si="167"/>
        <v>0.14967559559783933</v>
      </c>
      <c r="AZ117" s="398">
        <f t="shared" si="167"/>
        <v>0.14219181581794735</v>
      </c>
      <c r="BA117" s="398">
        <f t="shared" si="167"/>
        <v>0.13508222502704997</v>
      </c>
      <c r="BB117" s="398">
        <f t="shared" si="167"/>
        <v>0.12832811377569747</v>
      </c>
      <c r="BC117" s="398">
        <f t="shared" si="167"/>
        <v>0.1219117080869126</v>
      </c>
      <c r="BD117" s="398">
        <f t="shared" si="167"/>
        <v>0.11581612268256695</v>
      </c>
      <c r="BE117" s="398">
        <f t="shared" si="167"/>
        <v>0.1100253165484386</v>
      </c>
      <c r="BF117" s="398">
        <f t="shared" si="167"/>
        <v>0.10452405072101666</v>
      </c>
      <c r="BG117" s="398">
        <f t="shared" si="167"/>
        <v>9.9297848184965815E-2</v>
      </c>
      <c r="BH117" s="398">
        <f t="shared" si="167"/>
        <v>9.4332955775717514E-2</v>
      </c>
      <c r="BI117" s="398">
        <f t="shared" si="167"/>
        <v>8.961630798693164E-2</v>
      </c>
      <c r="BJ117" s="398">
        <f t="shared" si="167"/>
        <v>8.5135492587585057E-2</v>
      </c>
      <c r="BK117" s="398">
        <f t="shared" si="167"/>
        <v>8.0878717958205795E-2</v>
      </c>
    </row>
    <row r="118" spans="1:130" s="4" customFormat="1">
      <c r="A118" s="422" t="s">
        <v>181</v>
      </c>
      <c r="C118" s="398"/>
      <c r="D118" s="398"/>
      <c r="E118" s="398"/>
      <c r="F118" s="398"/>
      <c r="G118" s="398"/>
      <c r="H118" s="398"/>
      <c r="I118" s="398"/>
      <c r="J118" s="398"/>
      <c r="K118" s="398"/>
      <c r="L118" s="398"/>
      <c r="M118" s="398"/>
      <c r="N118" s="398"/>
      <c r="O118" s="398"/>
      <c r="P118" s="398"/>
      <c r="Q118" s="398"/>
      <c r="R118" s="398"/>
      <c r="S118" s="398"/>
      <c r="T118" s="398"/>
      <c r="U118" s="398"/>
      <c r="V118" s="398">
        <f t="shared" si="166"/>
        <v>0</v>
      </c>
      <c r="W118" s="398">
        <f t="shared" si="166"/>
        <v>1.0537535277990648</v>
      </c>
      <c r="X118" s="398">
        <f t="shared" si="167"/>
        <v>1.0537535277990648</v>
      </c>
      <c r="Y118" s="398">
        <f t="shared" si="167"/>
        <v>0.90645464756908811</v>
      </c>
      <c r="Z118" s="398">
        <f t="shared" si="167"/>
        <v>0.90645464756908811</v>
      </c>
      <c r="AA118" s="398">
        <f t="shared" si="167"/>
        <v>0.90645464756908811</v>
      </c>
      <c r="AB118" s="398">
        <f t="shared" si="167"/>
        <v>0.80990096886794394</v>
      </c>
      <c r="AC118" s="398">
        <f t="shared" si="167"/>
        <v>0.69889252540841384</v>
      </c>
      <c r="AD118" s="398">
        <f t="shared" si="167"/>
        <v>0.5822644448005807</v>
      </c>
      <c r="AE118" s="398">
        <f t="shared" si="167"/>
        <v>0.45567015081077422</v>
      </c>
      <c r="AF118" s="398">
        <f t="shared" si="167"/>
        <v>0.40998682211510334</v>
      </c>
      <c r="AG118" s="398">
        <f t="shared" si="167"/>
        <v>0.36862331018851885</v>
      </c>
      <c r="AH118" s="398">
        <f t="shared" si="167"/>
        <v>0.33306218981574953</v>
      </c>
      <c r="AI118" s="398">
        <f t="shared" si="167"/>
        <v>0.30244162056722268</v>
      </c>
      <c r="AJ118" s="398">
        <f t="shared" si="167"/>
        <v>0.27609264941330947</v>
      </c>
      <c r="AK118" s="398">
        <f t="shared" si="167"/>
        <v>0.25346748701780447</v>
      </c>
      <c r="AL118" s="398">
        <f t="shared" si="167"/>
        <v>0.23395859042414768</v>
      </c>
      <c r="AM118" s="398">
        <f t="shared" si="167"/>
        <v>0.21722723655198201</v>
      </c>
      <c r="AN118" s="398">
        <f t="shared" si="167"/>
        <v>0.20276610477240925</v>
      </c>
      <c r="AO118" s="398">
        <f t="shared" si="167"/>
        <v>0.19009939836855641</v>
      </c>
      <c r="AP118" s="398">
        <f t="shared" si="167"/>
        <v>0.18059442845012857</v>
      </c>
      <c r="AQ118" s="398">
        <f t="shared" si="167"/>
        <v>0.17156470702762214</v>
      </c>
      <c r="AR118" s="398">
        <f t="shared" si="167"/>
        <v>0.16298647167624103</v>
      </c>
      <c r="AS118" s="398">
        <f t="shared" si="167"/>
        <v>0.15483714809242896</v>
      </c>
      <c r="AT118" s="398">
        <f t="shared" si="167"/>
        <v>0.1470952906878075</v>
      </c>
      <c r="AU118" s="398">
        <f t="shared" si="167"/>
        <v>0.13974052615341712</v>
      </c>
      <c r="AV118" s="398">
        <f t="shared" si="167"/>
        <v>0.13275349984574625</v>
      </c>
      <c r="AW118" s="398">
        <f t="shared" si="167"/>
        <v>0.12611582485345893</v>
      </c>
      <c r="AX118" s="398">
        <f t="shared" si="167"/>
        <v>0.11981003361078597</v>
      </c>
      <c r="AY118" s="398">
        <f t="shared" si="167"/>
        <v>0.11381953193024667</v>
      </c>
      <c r="AZ118" s="398">
        <f t="shared" si="167"/>
        <v>0.10812855533373433</v>
      </c>
      <c r="BA118" s="398">
        <f t="shared" si="167"/>
        <v>0.10272212756704761</v>
      </c>
      <c r="BB118" s="398">
        <f t="shared" si="167"/>
        <v>9.7586021188695235E-2</v>
      </c>
      <c r="BC118" s="398">
        <f t="shared" si="167"/>
        <v>9.270672012926047E-2</v>
      </c>
      <c r="BD118" s="398">
        <f t="shared" si="167"/>
        <v>8.8071384122797441E-2</v>
      </c>
      <c r="BE118" s="398">
        <f t="shared" si="167"/>
        <v>8.3667814916657562E-2</v>
      </c>
      <c r="BF118" s="398">
        <f t="shared" si="167"/>
        <v>7.9484424170824686E-2</v>
      </c>
      <c r="BG118" s="398">
        <f t="shared" si="167"/>
        <v>7.5510202962283446E-2</v>
      </c>
      <c r="BH118" s="398">
        <f t="shared" si="167"/>
        <v>7.1734692814169276E-2</v>
      </c>
      <c r="BI118" s="398">
        <f t="shared" si="167"/>
        <v>6.814795817346081E-2</v>
      </c>
      <c r="BJ118" s="398">
        <f t="shared" si="167"/>
        <v>6.4740560264787764E-2</v>
      </c>
      <c r="BK118" s="398">
        <f t="shared" si="167"/>
        <v>6.1503532251548372E-2</v>
      </c>
      <c r="BL118" s="398"/>
    </row>
    <row r="119" spans="1:130" s="4" customFormat="1">
      <c r="A119" s="422" t="s">
        <v>182</v>
      </c>
      <c r="C119" s="398"/>
      <c r="D119" s="398"/>
      <c r="E119" s="398"/>
      <c r="F119" s="398"/>
      <c r="G119" s="398"/>
      <c r="H119" s="398"/>
      <c r="I119" s="398"/>
      <c r="J119" s="398"/>
      <c r="K119" s="398"/>
      <c r="L119" s="398"/>
      <c r="M119" s="398"/>
      <c r="N119" s="398"/>
      <c r="O119" s="398"/>
      <c r="P119" s="398"/>
      <c r="Q119" s="398"/>
      <c r="R119" s="398"/>
      <c r="S119" s="398"/>
      <c r="T119" s="398"/>
      <c r="U119" s="398"/>
      <c r="V119" s="398">
        <f t="shared" si="166"/>
        <v>0</v>
      </c>
      <c r="W119" s="398">
        <f t="shared" si="166"/>
        <v>0.27014967320962358</v>
      </c>
      <c r="X119" s="398">
        <f t="shared" si="167"/>
        <v>0.27014967320962358</v>
      </c>
      <c r="Y119" s="398">
        <f t="shared" si="167"/>
        <v>0.27366506895116727</v>
      </c>
      <c r="Z119" s="398">
        <f t="shared" si="167"/>
        <v>0.26403525414455831</v>
      </c>
      <c r="AA119" s="398">
        <f t="shared" si="167"/>
        <v>0.23262744884949096</v>
      </c>
      <c r="AB119" s="398">
        <f t="shared" si="167"/>
        <v>0.20784845299623325</v>
      </c>
      <c r="AC119" s="398">
        <f t="shared" si="167"/>
        <v>0.17935986719439895</v>
      </c>
      <c r="AD119" s="398">
        <f t="shared" si="167"/>
        <v>0.14942908915848496</v>
      </c>
      <c r="AE119" s="398">
        <f t="shared" si="167"/>
        <v>0.11694063788436145</v>
      </c>
      <c r="AF119" s="398">
        <f t="shared" si="167"/>
        <v>0.10521672402068778</v>
      </c>
      <c r="AG119" s="398">
        <f t="shared" si="167"/>
        <v>9.460142376188091E-2</v>
      </c>
      <c r="AH119" s="398">
        <f t="shared" si="167"/>
        <v>8.5475216805215193E-2</v>
      </c>
      <c r="AI119" s="398">
        <f t="shared" si="167"/>
        <v>7.7616925245116958E-2</v>
      </c>
      <c r="AJ119" s="398">
        <f t="shared" si="167"/>
        <v>7.085487271906768E-2</v>
      </c>
      <c r="AK119" s="398">
        <f t="shared" si="167"/>
        <v>6.5048477636879515E-2</v>
      </c>
      <c r="AL119" s="398">
        <f t="shared" si="167"/>
        <v>6.0041823573577353E-2</v>
      </c>
      <c r="AM119" s="398">
        <f t="shared" si="167"/>
        <v>5.5747982533081941E-2</v>
      </c>
      <c r="AN119" s="398">
        <f t="shared" si="167"/>
        <v>5.2036758587813446E-2</v>
      </c>
      <c r="AO119" s="398">
        <f t="shared" si="167"/>
        <v>4.8786045930587857E-2</v>
      </c>
      <c r="AP119" s="398">
        <f t="shared" si="167"/>
        <v>4.6346743634058461E-2</v>
      </c>
      <c r="AQ119" s="398">
        <f t="shared" si="167"/>
        <v>4.4029406452355535E-2</v>
      </c>
      <c r="AR119" s="398">
        <f t="shared" si="167"/>
        <v>4.1827936129737758E-2</v>
      </c>
      <c r="AS119" s="398">
        <f t="shared" si="167"/>
        <v>3.9736539323250872E-2</v>
      </c>
      <c r="AT119" s="398">
        <f t="shared" si="167"/>
        <v>3.7749712357088329E-2</v>
      </c>
      <c r="AU119" s="398">
        <f t="shared" si="167"/>
        <v>3.5862226739233914E-2</v>
      </c>
      <c r="AV119" s="398">
        <f t="shared" si="167"/>
        <v>3.406911540227222E-2</v>
      </c>
      <c r="AW119" s="398">
        <f t="shared" si="167"/>
        <v>3.2365659632158608E-2</v>
      </c>
      <c r="AX119" s="398">
        <f t="shared" si="167"/>
        <v>3.0747376650550676E-2</v>
      </c>
      <c r="AY119" s="398">
        <f t="shared" si="167"/>
        <v>2.9210007818023142E-2</v>
      </c>
      <c r="AZ119" s="398">
        <f t="shared" si="167"/>
        <v>2.7749507427121983E-2</v>
      </c>
      <c r="BA119" s="398">
        <f t="shared" si="167"/>
        <v>2.6362032055765882E-2</v>
      </c>
      <c r="BB119" s="398">
        <f t="shared" si="167"/>
        <v>2.5043930452977588E-2</v>
      </c>
      <c r="BC119" s="398">
        <f t="shared" si="167"/>
        <v>2.3791733930328709E-2</v>
      </c>
      <c r="BD119" s="398">
        <f t="shared" si="167"/>
        <v>2.2602147233812271E-2</v>
      </c>
      <c r="BE119" s="398">
        <f t="shared" si="167"/>
        <v>2.1472039872121658E-2</v>
      </c>
      <c r="BF119" s="398">
        <f t="shared" si="167"/>
        <v>2.0398437878515575E-2</v>
      </c>
      <c r="BG119" s="398">
        <f t="shared" si="167"/>
        <v>1.9378515984589794E-2</v>
      </c>
      <c r="BH119" s="398">
        <f t="shared" si="167"/>
        <v>1.8409590185360303E-2</v>
      </c>
      <c r="BI119" s="398">
        <f t="shared" si="167"/>
        <v>1.7489110676092288E-2</v>
      </c>
      <c r="BJ119" s="398">
        <f t="shared" si="167"/>
        <v>1.6614655142287674E-2</v>
      </c>
      <c r="BK119" s="398">
        <f t="shared" si="167"/>
        <v>1.5783922385173288E-2</v>
      </c>
      <c r="BL119" s="398"/>
    </row>
    <row r="120" spans="1:130" s="4" customFormat="1">
      <c r="A120" s="4" t="s">
        <v>183</v>
      </c>
      <c r="C120" s="398"/>
      <c r="D120" s="398"/>
      <c r="E120" s="398"/>
      <c r="F120" s="398"/>
      <c r="G120" s="398"/>
      <c r="H120" s="398"/>
      <c r="I120" s="398"/>
      <c r="J120" s="398"/>
      <c r="K120" s="398"/>
      <c r="L120" s="398"/>
      <c r="M120" s="398"/>
      <c r="N120" s="398"/>
      <c r="O120" s="398"/>
      <c r="P120" s="398"/>
      <c r="Q120" s="398"/>
      <c r="R120" s="398"/>
      <c r="S120" s="398"/>
      <c r="T120" s="398"/>
      <c r="U120" s="398"/>
      <c r="V120" s="398">
        <f t="shared" si="166"/>
        <v>0</v>
      </c>
      <c r="W120" s="398">
        <f t="shared" si="166"/>
        <v>0.65</v>
      </c>
      <c r="X120" s="398">
        <f t="shared" si="167"/>
        <v>0.65</v>
      </c>
      <c r="Y120" s="398">
        <f t="shared" si="167"/>
        <v>0.65</v>
      </c>
      <c r="Z120" s="398">
        <f t="shared" si="167"/>
        <v>0.62712759012947783</v>
      </c>
      <c r="AA120" s="398">
        <f t="shared" si="167"/>
        <v>0.55252883508910899</v>
      </c>
      <c r="AB120" s="398">
        <f t="shared" si="167"/>
        <v>0.4936746036508558</v>
      </c>
      <c r="AC120" s="398">
        <f t="shared" si="167"/>
        <v>0.42600947984765469</v>
      </c>
      <c r="AD120" s="398">
        <f t="shared" si="167"/>
        <v>0.3549189099115419</v>
      </c>
      <c r="AE120" s="398">
        <f t="shared" si="167"/>
        <v>0.27775344115400569</v>
      </c>
      <c r="AF120" s="398">
        <f t="shared" si="167"/>
        <v>0.24990719815122153</v>
      </c>
      <c r="AG120" s="398">
        <f t="shared" si="167"/>
        <v>0.22469409662288692</v>
      </c>
      <c r="AH120" s="398">
        <f t="shared" si="167"/>
        <v>0.2030178390553154</v>
      </c>
      <c r="AI120" s="398">
        <f t="shared" si="167"/>
        <v>0.18435309118069607</v>
      </c>
      <c r="AJ120" s="398">
        <f t="shared" si="167"/>
        <v>0.16829209311917023</v>
      </c>
      <c r="AK120" s="398">
        <f t="shared" si="167"/>
        <v>0.15450094024062813</v>
      </c>
      <c r="AL120" s="398">
        <f t="shared" si="167"/>
        <v>0.14260930513491757</v>
      </c>
      <c r="AM120" s="398">
        <f t="shared" si="167"/>
        <v>0.13241071937087168</v>
      </c>
      <c r="AN120" s="398">
        <f t="shared" si="167"/>
        <v>0.12359594599234097</v>
      </c>
      <c r="AO120" s="398">
        <f t="shared" si="167"/>
        <v>0.11587496342304686</v>
      </c>
      <c r="AP120" s="398">
        <f t="shared" si="167"/>
        <v>0.11008121525189452</v>
      </c>
      <c r="AQ120" s="398">
        <f t="shared" si="167"/>
        <v>0.10457715448929979</v>
      </c>
      <c r="AR120" s="398">
        <f t="shared" si="167"/>
        <v>9.9348296764834795E-2</v>
      </c>
      <c r="AS120" s="398">
        <f t="shared" si="167"/>
        <v>9.4380881926593052E-2</v>
      </c>
      <c r="AT120" s="398">
        <f t="shared" si="167"/>
        <v>8.9661837830263394E-2</v>
      </c>
      <c r="AU120" s="398">
        <f t="shared" si="167"/>
        <v>8.5178745938750217E-2</v>
      </c>
      <c r="AV120" s="398">
        <f t="shared" si="167"/>
        <v>8.0919808641812696E-2</v>
      </c>
      <c r="AW120" s="398">
        <f t="shared" si="167"/>
        <v>7.6873818209722056E-2</v>
      </c>
      <c r="AX120" s="398">
        <f t="shared" si="167"/>
        <v>7.3030127299235956E-2</v>
      </c>
      <c r="AY120" s="398">
        <f t="shared" si="167"/>
        <v>6.937862093427416E-2</v>
      </c>
      <c r="AZ120" s="398">
        <f t="shared" si="167"/>
        <v>6.5909689887560449E-2</v>
      </c>
      <c r="BA120" s="398">
        <f t="shared" si="167"/>
        <v>6.2614205393182423E-2</v>
      </c>
      <c r="BB120" s="398">
        <f t="shared" si="167"/>
        <v>5.94834951235233E-2</v>
      </c>
      <c r="BC120" s="398">
        <f t="shared" si="167"/>
        <v>5.6509320367347134E-2</v>
      </c>
      <c r="BD120" s="398">
        <f t="shared" si="167"/>
        <v>5.3683854348979772E-2</v>
      </c>
      <c r="BE120" s="398">
        <f t="shared" si="167"/>
        <v>5.0999661631530781E-2</v>
      </c>
      <c r="BF120" s="398">
        <f t="shared" si="167"/>
        <v>4.8449678549954238E-2</v>
      </c>
      <c r="BG120" s="398">
        <f t="shared" si="167"/>
        <v>4.6027194622456524E-2</v>
      </c>
      <c r="BH120" s="398">
        <f t="shared" si="167"/>
        <v>4.3725834891333699E-2</v>
      </c>
      <c r="BI120" s="398">
        <f t="shared" si="167"/>
        <v>4.1539543146767013E-2</v>
      </c>
      <c r="BJ120" s="398">
        <f t="shared" si="167"/>
        <v>3.9462565989428662E-2</v>
      </c>
      <c r="BK120" s="398">
        <f t="shared" si="167"/>
        <v>3.7489437689957224E-2</v>
      </c>
      <c r="BL120" s="398"/>
    </row>
    <row r="121" spans="1:130" s="4" customFormat="1">
      <c r="A121" s="4" t="s">
        <v>184</v>
      </c>
      <c r="C121" s="398"/>
      <c r="D121" s="398"/>
      <c r="E121" s="398"/>
      <c r="F121" s="398"/>
      <c r="G121" s="398"/>
      <c r="H121" s="398"/>
      <c r="I121" s="398"/>
      <c r="J121" s="398"/>
      <c r="K121" s="398"/>
      <c r="L121" s="398"/>
      <c r="M121" s="398"/>
      <c r="N121" s="398"/>
      <c r="O121" s="398"/>
      <c r="P121" s="398"/>
      <c r="Q121" s="398"/>
      <c r="R121" s="398"/>
      <c r="S121" s="398"/>
      <c r="T121" s="398"/>
      <c r="U121" s="398"/>
      <c r="V121" s="398">
        <f t="shared" si="166"/>
        <v>0</v>
      </c>
      <c r="W121" s="398">
        <f t="shared" si="166"/>
        <v>0.49278319473093002</v>
      </c>
      <c r="X121" s="398">
        <f t="shared" si="167"/>
        <v>0.49278319473093002</v>
      </c>
      <c r="Y121" s="398">
        <f t="shared" si="167"/>
        <v>0.49278319473093002</v>
      </c>
      <c r="Z121" s="398">
        <f t="shared" si="167"/>
        <v>0.47544298056602052</v>
      </c>
      <c r="AA121" s="398">
        <f t="shared" si="167"/>
        <v>0.4188875762094928</v>
      </c>
      <c r="AB121" s="398">
        <f t="shared" si="167"/>
        <v>0.37426853591476061</v>
      </c>
      <c r="AC121" s="398">
        <f t="shared" si="167"/>
        <v>0.32296971148459858</v>
      </c>
      <c r="AD121" s="398">
        <f t="shared" si="167"/>
        <v>0.26907396045635201</v>
      </c>
      <c r="AE121" s="398">
        <f t="shared" si="167"/>
        <v>0.21057265858366206</v>
      </c>
      <c r="AF121" s="398">
        <f t="shared" si="167"/>
        <v>0.18946164229417622</v>
      </c>
      <c r="AG121" s="398">
        <f t="shared" si="167"/>
        <v>0.17034688426308695</v>
      </c>
      <c r="AH121" s="398">
        <f t="shared" si="167"/>
        <v>0.15391350664161249</v>
      </c>
      <c r="AI121" s="398">
        <f t="shared" si="167"/>
        <v>0.13976323881622441</v>
      </c>
      <c r="AJ121" s="398">
        <f t="shared" si="167"/>
        <v>0.1275869466080306</v>
      </c>
      <c r="AK121" s="398">
        <f t="shared" si="167"/>
        <v>0.11713148757032193</v>
      </c>
      <c r="AL121" s="398">
        <f t="shared" si="167"/>
        <v>0.1081161061272965</v>
      </c>
      <c r="AM121" s="398">
        <f t="shared" si="167"/>
        <v>0.10038427278184431</v>
      </c>
      <c r="AN121" s="398">
        <f t="shared" si="167"/>
        <v>9.3701546341380434E-2</v>
      </c>
      <c r="AO121" s="398">
        <f t="shared" si="167"/>
        <v>8.7848053330674927E-2</v>
      </c>
      <c r="AP121" s="398">
        <f t="shared" si="167"/>
        <v>8.3455650664141179E-2</v>
      </c>
      <c r="AQ121" s="398">
        <f t="shared" si="167"/>
        <v>7.9282868130934117E-2</v>
      </c>
      <c r="AR121" s="398">
        <f t="shared" si="167"/>
        <v>7.5318724724387401E-2</v>
      </c>
      <c r="AS121" s="398">
        <f t="shared" si="167"/>
        <v>7.1552788488168026E-2</v>
      </c>
      <c r="AT121" s="398">
        <f t="shared" si="167"/>
        <v>6.7975149063759621E-2</v>
      </c>
      <c r="AU121" s="398">
        <f t="shared" si="167"/>
        <v>6.4576391610571632E-2</v>
      </c>
      <c r="AV121" s="398">
        <f t="shared" si="167"/>
        <v>6.1347572030043047E-2</v>
      </c>
      <c r="AW121" s="398">
        <f t="shared" si="167"/>
        <v>5.8280193428540891E-2</v>
      </c>
      <c r="AX121" s="398">
        <f t="shared" si="167"/>
        <v>5.5366183757113843E-2</v>
      </c>
      <c r="AY121" s="398">
        <f t="shared" si="167"/>
        <v>5.259787456925815E-2</v>
      </c>
      <c r="AZ121" s="398">
        <f t="shared" si="167"/>
        <v>4.9967980840795241E-2</v>
      </c>
      <c r="BA121" s="398">
        <f t="shared" si="167"/>
        <v>4.7469581798755475E-2</v>
      </c>
      <c r="BB121" s="398">
        <f t="shared" si="167"/>
        <v>4.5096102708817698E-2</v>
      </c>
      <c r="BC121" s="398">
        <f t="shared" si="167"/>
        <v>4.2841297573376812E-2</v>
      </c>
      <c r="BD121" s="398">
        <f t="shared" si="167"/>
        <v>4.0699232694707967E-2</v>
      </c>
      <c r="BE121" s="398">
        <f t="shared" si="167"/>
        <v>3.8664271059972569E-2</v>
      </c>
      <c r="BF121" s="398">
        <f t="shared" si="167"/>
        <v>3.673105750697394E-2</v>
      </c>
      <c r="BG121" s="398">
        <f t="shared" si="167"/>
        <v>3.4894504631625238E-2</v>
      </c>
      <c r="BH121" s="398">
        <f t="shared" si="167"/>
        <v>3.3149779400043974E-2</v>
      </c>
      <c r="BI121" s="398">
        <f t="shared" si="167"/>
        <v>3.1492290430041772E-2</v>
      </c>
      <c r="BJ121" s="398">
        <f t="shared" si="167"/>
        <v>2.9917675908539682E-2</v>
      </c>
      <c r="BK121" s="398">
        <f t="shared" si="167"/>
        <v>2.8421792113112698E-2</v>
      </c>
      <c r="BL121" s="398"/>
    </row>
    <row r="122" spans="1:130" s="4" customFormat="1">
      <c r="A122" s="4" t="s">
        <v>185</v>
      </c>
      <c r="C122" s="398"/>
      <c r="D122" s="398"/>
      <c r="E122" s="398"/>
      <c r="F122" s="398"/>
      <c r="G122" s="398"/>
      <c r="H122" s="398"/>
      <c r="I122" s="398"/>
      <c r="J122" s="398"/>
      <c r="K122" s="398"/>
      <c r="L122" s="398"/>
      <c r="M122" s="398"/>
      <c r="N122" s="398"/>
      <c r="O122" s="398"/>
      <c r="P122" s="398"/>
      <c r="Q122" s="398"/>
      <c r="R122" s="398"/>
      <c r="S122" s="398"/>
      <c r="T122" s="398"/>
      <c r="U122" s="398"/>
      <c r="V122" s="398">
        <f t="shared" si="166"/>
        <v>0</v>
      </c>
      <c r="W122" s="398">
        <f t="shared" si="166"/>
        <v>2.2090973964761411</v>
      </c>
      <c r="X122" s="398">
        <f t="shared" si="167"/>
        <v>2.8437371757269037</v>
      </c>
      <c r="Y122" s="398">
        <f t="shared" si="167"/>
        <v>3.0204513058397522</v>
      </c>
      <c r="Z122" s="398">
        <f t="shared" si="167"/>
        <v>3.2081467193314204</v>
      </c>
      <c r="AA122" s="398">
        <f t="shared" si="167"/>
        <v>2.8265278031559156</v>
      </c>
      <c r="AB122" s="398">
        <f t="shared" si="167"/>
        <v>2.5254518937569661</v>
      </c>
      <c r="AC122" s="398">
        <f t="shared" si="167"/>
        <v>2.179302803270331</v>
      </c>
      <c r="AD122" s="398">
        <f t="shared" si="167"/>
        <v>1.8156304305258093</v>
      </c>
      <c r="AE122" s="398">
        <f t="shared" si="167"/>
        <v>1.4208811811919542</v>
      </c>
      <c r="AF122" s="398">
        <f t="shared" si="167"/>
        <v>1.2784303712751981</v>
      </c>
      <c r="AG122" s="398">
        <f t="shared" si="167"/>
        <v>1.1494497137098107</v>
      </c>
      <c r="AH122" s="398">
        <f t="shared" si="167"/>
        <v>1.0385622074075767</v>
      </c>
      <c r="AI122" s="398">
        <f t="shared" si="167"/>
        <v>0.94308044164959859</v>
      </c>
      <c r="AJ122" s="398">
        <f t="shared" si="167"/>
        <v>0.86091847165935431</v>
      </c>
      <c r="AK122" s="398">
        <f t="shared" si="167"/>
        <v>0.79036816808562993</v>
      </c>
      <c r="AL122" s="398">
        <f t="shared" si="167"/>
        <v>0.72953507645909954</v>
      </c>
      <c r="AM122" s="398">
        <f t="shared" si="167"/>
        <v>0.67736298265281547</v>
      </c>
      <c r="AN122" s="398">
        <f t="shared" si="167"/>
        <v>0.63226994777271284</v>
      </c>
      <c r="AO122" s="398">
        <f t="shared" si="167"/>
        <v>0.59277233151478048</v>
      </c>
      <c r="AP122" s="398">
        <f t="shared" si="167"/>
        <v>0.56313371493904141</v>
      </c>
      <c r="AQ122" s="398">
        <f t="shared" si="167"/>
        <v>0.53497702919208934</v>
      </c>
      <c r="AR122" s="398">
        <f t="shared" si="167"/>
        <v>0.50822817773248485</v>
      </c>
      <c r="AS122" s="398">
        <f t="shared" si="167"/>
        <v>0.48281676884586061</v>
      </c>
      <c r="AT122" s="398">
        <f t="shared" si="167"/>
        <v>0.45867593040356758</v>
      </c>
      <c r="AU122" s="398">
        <f t="shared" si="167"/>
        <v>0.43574213388338917</v>
      </c>
      <c r="AV122" s="398">
        <f t="shared" si="167"/>
        <v>0.41395502718921967</v>
      </c>
      <c r="AW122" s="398">
        <f t="shared" si="167"/>
        <v>0.39325727582975867</v>
      </c>
      <c r="AX122" s="398">
        <f t="shared" si="167"/>
        <v>0.37359441203827071</v>
      </c>
      <c r="AY122" s="398">
        <f t="shared" si="167"/>
        <v>0.35491469143635718</v>
      </c>
      <c r="AZ122" s="398">
        <f t="shared" si="167"/>
        <v>0.33716895686453929</v>
      </c>
      <c r="BA122" s="398">
        <f t="shared" si="167"/>
        <v>0.32031050902131231</v>
      </c>
      <c r="BB122" s="398">
        <f t="shared" si="167"/>
        <v>0.3042949835702467</v>
      </c>
      <c r="BC122" s="398">
        <f t="shared" si="167"/>
        <v>0.28908023439173436</v>
      </c>
      <c r="BD122" s="398">
        <f t="shared" si="167"/>
        <v>0.27462622267214765</v>
      </c>
      <c r="BE122" s="398">
        <f t="shared" si="167"/>
        <v>0.26089491153854028</v>
      </c>
      <c r="BF122" s="398">
        <f t="shared" si="167"/>
        <v>0.24785016596161324</v>
      </c>
      <c r="BG122" s="398">
        <f t="shared" si="167"/>
        <v>0.23545765766353258</v>
      </c>
      <c r="BH122" s="398">
        <f t="shared" si="167"/>
        <v>0.22368477478035595</v>
      </c>
      <c r="BI122" s="398">
        <f t="shared" si="167"/>
        <v>0.21250053604133814</v>
      </c>
      <c r="BJ122" s="398">
        <f t="shared" si="167"/>
        <v>0.20187550923927122</v>
      </c>
      <c r="BK122" s="398">
        <f t="shared" si="167"/>
        <v>0.19178173377730764</v>
      </c>
      <c r="BL122" s="398"/>
    </row>
    <row r="123" spans="1:130" s="4" customFormat="1">
      <c r="A123" s="4" t="s">
        <v>186</v>
      </c>
      <c r="C123" s="398"/>
      <c r="D123" s="398"/>
      <c r="E123" s="398"/>
      <c r="F123" s="398"/>
      <c r="G123" s="398"/>
      <c r="H123" s="398"/>
      <c r="I123" s="398"/>
      <c r="J123" s="398"/>
      <c r="K123" s="398"/>
      <c r="L123" s="398"/>
      <c r="M123" s="398"/>
      <c r="N123" s="398"/>
      <c r="O123" s="398"/>
      <c r="P123" s="398"/>
      <c r="Q123" s="398"/>
      <c r="R123" s="398"/>
      <c r="S123" s="398"/>
      <c r="T123" s="398"/>
      <c r="U123" s="398"/>
      <c r="V123" s="398">
        <f t="shared" si="166"/>
        <v>0</v>
      </c>
      <c r="W123" s="398">
        <f t="shared" si="166"/>
        <v>0.50169259501631003</v>
      </c>
      <c r="X123" s="398">
        <f t="shared" si="167"/>
        <v>0.7230937431006107</v>
      </c>
      <c r="Y123" s="398">
        <f t="shared" si="167"/>
        <v>0.82958942163466587</v>
      </c>
      <c r="Z123" s="398">
        <f t="shared" si="167"/>
        <v>0.95176955277896969</v>
      </c>
      <c r="AA123" s="398">
        <f t="shared" si="167"/>
        <v>1.0569050849267152</v>
      </c>
      <c r="AB123" s="398">
        <f t="shared" si="167"/>
        <v>1.1736542267846219</v>
      </c>
      <c r="AC123" s="398">
        <f t="shared" si="167"/>
        <v>1.0127882272573359</v>
      </c>
      <c r="AD123" s="398">
        <f t="shared" si="167"/>
        <v>0.84377862604832721</v>
      </c>
      <c r="AE123" s="398">
        <f t="shared" si="167"/>
        <v>0.66032665606781293</v>
      </c>
      <c r="AF123" s="398">
        <f t="shared" si="167"/>
        <v>0.59412543656290373</v>
      </c>
      <c r="AG123" s="398">
        <f t="shared" si="167"/>
        <v>0.53418420612438622</v>
      </c>
      <c r="AH123" s="398">
        <f t="shared" si="167"/>
        <v>0.48265141280888313</v>
      </c>
      <c r="AI123" s="398">
        <f t="shared" si="167"/>
        <v>0.43827813520271136</v>
      </c>
      <c r="AJ123" s="398">
        <f t="shared" si="167"/>
        <v>0.40009497139017536</v>
      </c>
      <c r="AK123" s="398">
        <f t="shared" si="167"/>
        <v>0.36730810176302886</v>
      </c>
      <c r="AL123" s="398">
        <f t="shared" si="167"/>
        <v>0.33903711576945272</v>
      </c>
      <c r="AM123" s="398">
        <f t="shared" ref="AM123:BK128" si="168">+IF(AM108&lt;80,AM108,)</f>
        <v>0.31479115861330281</v>
      </c>
      <c r="AN123" s="398">
        <f t="shared" si="168"/>
        <v>0.29383505522586217</v>
      </c>
      <c r="AO123" s="398">
        <f t="shared" si="168"/>
        <v>0.27547931287985478</v>
      </c>
      <c r="AP123" s="398">
        <f t="shared" si="168"/>
        <v>0.26170534723586203</v>
      </c>
      <c r="AQ123" s="398">
        <f t="shared" si="168"/>
        <v>0.24862007987406892</v>
      </c>
      <c r="AR123" s="398">
        <f t="shared" si="168"/>
        <v>0.23618907588036547</v>
      </c>
      <c r="AS123" s="398">
        <f t="shared" si="168"/>
        <v>0.22437962208634718</v>
      </c>
      <c r="AT123" s="398">
        <f t="shared" si="168"/>
        <v>0.2131606409820298</v>
      </c>
      <c r="AU123" s="398">
        <f t="shared" si="168"/>
        <v>0.20250260893292829</v>
      </c>
      <c r="AV123" s="398">
        <f t="shared" si="168"/>
        <v>0.19237747848628187</v>
      </c>
      <c r="AW123" s="398">
        <f t="shared" si="168"/>
        <v>0.18275860456196777</v>
      </c>
      <c r="AX123" s="398">
        <f t="shared" si="168"/>
        <v>0.17362067433386938</v>
      </c>
      <c r="AY123" s="398">
        <f t="shared" si="168"/>
        <v>0.16493964061717589</v>
      </c>
      <c r="AZ123" s="398">
        <f t="shared" si="168"/>
        <v>0.15669265858631709</v>
      </c>
      <c r="BA123" s="398">
        <f t="shared" si="168"/>
        <v>0.14885802565700124</v>
      </c>
      <c r="BB123" s="398">
        <f t="shared" si="168"/>
        <v>0.14141512437415116</v>
      </c>
      <c r="BC123" s="398">
        <f t="shared" si="168"/>
        <v>0.13434436815544359</v>
      </c>
      <c r="BD123" s="398">
        <f t="shared" si="168"/>
        <v>0.12762714974767142</v>
      </c>
      <c r="BE123" s="398">
        <f t="shared" si="168"/>
        <v>0.12124579226028784</v>
      </c>
      <c r="BF123" s="398">
        <f t="shared" si="168"/>
        <v>0.11518350264727344</v>
      </c>
      <c r="BG123" s="398">
        <f t="shared" si="168"/>
        <v>0.10942432751490976</v>
      </c>
      <c r="BH123" s="398">
        <f t="shared" si="168"/>
        <v>0.10395311113916426</v>
      </c>
      <c r="BI123" s="398">
        <f t="shared" si="168"/>
        <v>9.8755455582206053E-2</v>
      </c>
      <c r="BJ123" s="398">
        <f t="shared" si="168"/>
        <v>9.3817682803095742E-2</v>
      </c>
      <c r="BK123" s="398">
        <f t="shared" si="168"/>
        <v>8.9126798662940945E-2</v>
      </c>
      <c r="BL123" s="398"/>
    </row>
    <row r="124" spans="1:130" s="4" customFormat="1">
      <c r="A124" s="4" t="s">
        <v>187</v>
      </c>
      <c r="C124" s="398"/>
      <c r="D124" s="398"/>
      <c r="E124" s="398"/>
      <c r="F124" s="398"/>
      <c r="G124" s="398"/>
      <c r="H124" s="398"/>
      <c r="I124" s="398"/>
      <c r="J124" s="398"/>
      <c r="K124" s="398"/>
      <c r="L124" s="398"/>
      <c r="M124" s="398"/>
      <c r="N124" s="398"/>
      <c r="O124" s="398"/>
      <c r="P124" s="398"/>
      <c r="Q124" s="398"/>
      <c r="R124" s="398"/>
      <c r="S124" s="398"/>
      <c r="T124" s="398"/>
      <c r="U124" s="398"/>
      <c r="V124" s="398">
        <f t="shared" si="166"/>
        <v>0</v>
      </c>
      <c r="W124" s="398">
        <f t="shared" si="166"/>
        <v>0.56450371289523027</v>
      </c>
      <c r="X124" s="398">
        <f t="shared" ref="X124:AL124" si="169">+IF(X109&lt;80,X109,)</f>
        <v>0.80742718953750447</v>
      </c>
      <c r="Y124" s="398">
        <f t="shared" si="169"/>
        <v>0.91824951250834452</v>
      </c>
      <c r="Z124" s="398">
        <f t="shared" si="169"/>
        <v>1.0442826029982819</v>
      </c>
      <c r="AA124" s="398">
        <f t="shared" si="169"/>
        <v>1.1536835819900648</v>
      </c>
      <c r="AB124" s="398">
        <f t="shared" si="169"/>
        <v>1.2745456100982429</v>
      </c>
      <c r="AC124" s="398">
        <f t="shared" si="169"/>
        <v>1.3800747491160241</v>
      </c>
      <c r="AD124" s="398">
        <f t="shared" si="169"/>
        <v>1.4943414327878377</v>
      </c>
      <c r="AE124" s="398">
        <f t="shared" si="169"/>
        <v>1.1694459315207415</v>
      </c>
      <c r="AF124" s="398">
        <f t="shared" si="169"/>
        <v>1.0522028275201407</v>
      </c>
      <c r="AG124" s="398">
        <f t="shared" si="169"/>
        <v>0.94604623453311965</v>
      </c>
      <c r="AH124" s="398">
        <f t="shared" si="169"/>
        <v>0.85478107822156624</v>
      </c>
      <c r="AI124" s="398">
        <f t="shared" si="169"/>
        <v>0.7761955047210336</v>
      </c>
      <c r="AJ124" s="398">
        <f t="shared" si="169"/>
        <v>0.7085726923404676</v>
      </c>
      <c r="AK124" s="398">
        <f t="shared" si="169"/>
        <v>0.65050677762926468</v>
      </c>
      <c r="AL124" s="398">
        <f t="shared" si="169"/>
        <v>0.60043854360226789</v>
      </c>
      <c r="AM124" s="398">
        <f t="shared" si="168"/>
        <v>0.55749868089714349</v>
      </c>
      <c r="AN124" s="398">
        <f t="shared" si="168"/>
        <v>0.52038518620209706</v>
      </c>
      <c r="AO124" s="398">
        <f t="shared" si="168"/>
        <v>0.48787696014560289</v>
      </c>
      <c r="AP124" s="398">
        <f t="shared" si="168"/>
        <v>0.46348311213832272</v>
      </c>
      <c r="AQ124" s="398">
        <f t="shared" si="168"/>
        <v>0.44030895653140656</v>
      </c>
      <c r="AR124" s="398">
        <f t="shared" si="168"/>
        <v>0.41829350870483623</v>
      </c>
      <c r="AS124" s="398">
        <f t="shared" si="168"/>
        <v>0.39737883326959439</v>
      </c>
      <c r="AT124" s="398">
        <f t="shared" si="168"/>
        <v>0.37750989160611464</v>
      </c>
      <c r="AU124" s="398">
        <f t="shared" si="168"/>
        <v>0.3586343970258089</v>
      </c>
      <c r="AV124" s="398">
        <f t="shared" si="168"/>
        <v>0.34070267717451846</v>
      </c>
      <c r="AW124" s="398">
        <f t="shared" si="168"/>
        <v>0.32366754331579251</v>
      </c>
      <c r="AX124" s="398">
        <f t="shared" si="168"/>
        <v>0.30748416615000285</v>
      </c>
      <c r="AY124" s="398">
        <f t="shared" si="168"/>
        <v>0.29210995784250271</v>
      </c>
      <c r="AZ124" s="398">
        <f t="shared" si="168"/>
        <v>0.27750445995037754</v>
      </c>
      <c r="BA124" s="398">
        <f t="shared" si="168"/>
        <v>0.26362923695285867</v>
      </c>
      <c r="BB124" s="398">
        <f t="shared" si="168"/>
        <v>0.25044777510521571</v>
      </c>
      <c r="BC124" s="398">
        <f t="shared" si="168"/>
        <v>0.23792538634995491</v>
      </c>
      <c r="BD124" s="398">
        <f t="shared" si="168"/>
        <v>0.22602911703245715</v>
      </c>
      <c r="BE124" s="398">
        <f t="shared" si="168"/>
        <v>0.21472766118083428</v>
      </c>
      <c r="BF124" s="398">
        <f t="shared" si="168"/>
        <v>0.20399127812179255</v>
      </c>
      <c r="BG124" s="398">
        <f t="shared" si="168"/>
        <v>0.1937917142157029</v>
      </c>
      <c r="BH124" s="398">
        <f t="shared" si="168"/>
        <v>0.18410212850491775</v>
      </c>
      <c r="BI124" s="398">
        <f t="shared" si="168"/>
        <v>0.17489702207967187</v>
      </c>
      <c r="BJ124" s="398">
        <f t="shared" si="168"/>
        <v>0.16615217097568827</v>
      </c>
      <c r="BK124" s="398">
        <f t="shared" si="168"/>
        <v>0.15784456242690384</v>
      </c>
      <c r="BL124" s="398"/>
    </row>
    <row r="125" spans="1:130" s="4" customFormat="1">
      <c r="A125" s="4" t="s">
        <v>188</v>
      </c>
      <c r="C125" s="398"/>
      <c r="D125" s="398"/>
      <c r="E125" s="398"/>
      <c r="F125" s="398"/>
      <c r="G125" s="398"/>
      <c r="H125" s="398"/>
      <c r="I125" s="398"/>
      <c r="J125" s="398"/>
      <c r="K125" s="398"/>
      <c r="L125" s="398"/>
      <c r="M125" s="398"/>
      <c r="N125" s="398"/>
      <c r="O125" s="398"/>
      <c r="P125" s="398"/>
      <c r="Q125" s="398"/>
      <c r="R125" s="398"/>
      <c r="S125" s="398"/>
      <c r="T125" s="398"/>
      <c r="U125" s="398"/>
      <c r="V125" s="398">
        <f t="shared" si="166"/>
        <v>0</v>
      </c>
      <c r="W125" s="398">
        <f t="shared" si="166"/>
        <v>0.27175340474303866</v>
      </c>
      <c r="X125" s="398">
        <f t="shared" ref="X125:AL125" si="170">+IF(X110&lt;80,X110,)</f>
        <v>0.24403788868483117</v>
      </c>
      <c r="Y125" s="398">
        <f t="shared" si="170"/>
        <v>0.29387641789014823</v>
      </c>
      <c r="Z125" s="398">
        <f t="shared" si="170"/>
        <v>0.35389319854131812</v>
      </c>
      <c r="AA125" s="398">
        <f t="shared" si="170"/>
        <v>0.41301044572648205</v>
      </c>
      <c r="AB125" s="398">
        <f t="shared" si="170"/>
        <v>0.48200312688199887</v>
      </c>
      <c r="AC125" s="398">
        <f t="shared" si="170"/>
        <v>0.54931655617286257</v>
      </c>
      <c r="AD125" s="398">
        <f t="shared" si="170"/>
        <v>0.6260305422447725</v>
      </c>
      <c r="AE125" s="398">
        <f t="shared" si="170"/>
        <v>0.68917551744985384</v>
      </c>
      <c r="AF125" s="398">
        <f t="shared" si="170"/>
        <v>0.75868965138535904</v>
      </c>
      <c r="AG125" s="398">
        <f t="shared" si="170"/>
        <v>0.81602001637663135</v>
      </c>
      <c r="AH125" s="398">
        <f t="shared" si="170"/>
        <v>0.87768254899933362</v>
      </c>
      <c r="AI125" s="398">
        <f t="shared" si="170"/>
        <v>0.79699149462079533</v>
      </c>
      <c r="AJ125" s="398">
        <f t="shared" si="170"/>
        <v>0.72755691791705779</v>
      </c>
      <c r="AK125" s="398">
        <f t="shared" si="170"/>
        <v>0.6679352892542666</v>
      </c>
      <c r="AL125" s="398">
        <f t="shared" si="170"/>
        <v>0.61652561678451745</v>
      </c>
      <c r="AM125" s="398">
        <f t="shared" si="168"/>
        <v>0.57243530042991742</v>
      </c>
      <c r="AN125" s="398">
        <f t="shared" si="168"/>
        <v>0.53432745333766096</v>
      </c>
      <c r="AO125" s="398">
        <f t="shared" si="168"/>
        <v>0.50094826019024941</v>
      </c>
      <c r="AP125" s="398">
        <f t="shared" si="168"/>
        <v>0.47590084718073689</v>
      </c>
      <c r="AQ125" s="398">
        <f t="shared" si="168"/>
        <v>0.45210580482170004</v>
      </c>
      <c r="AR125" s="398">
        <f t="shared" si="168"/>
        <v>0.429500514580615</v>
      </c>
      <c r="AS125" s="398">
        <f t="shared" si="168"/>
        <v>0.40802548885158424</v>
      </c>
      <c r="AT125" s="398">
        <f t="shared" si="168"/>
        <v>0.38762421440900502</v>
      </c>
      <c r="AU125" s="398">
        <f t="shared" si="168"/>
        <v>0.36824300368855473</v>
      </c>
      <c r="AV125" s="398">
        <f t="shared" si="168"/>
        <v>0.34983085350412696</v>
      </c>
      <c r="AW125" s="398">
        <f t="shared" si="168"/>
        <v>0.3323393108289206</v>
      </c>
      <c r="AX125" s="398">
        <f t="shared" si="168"/>
        <v>0.31572234528747456</v>
      </c>
      <c r="AY125" s="398">
        <f t="shared" si="168"/>
        <v>0.29993622802310083</v>
      </c>
      <c r="AZ125" s="398">
        <f t="shared" si="168"/>
        <v>0.28493941662194577</v>
      </c>
      <c r="BA125" s="398">
        <f t="shared" si="168"/>
        <v>0.27069244579084845</v>
      </c>
      <c r="BB125" s="398">
        <f t="shared" si="168"/>
        <v>0.257157823501306</v>
      </c>
      <c r="BC125" s="398">
        <f t="shared" si="168"/>
        <v>0.2442999323262407</v>
      </c>
      <c r="BD125" s="398">
        <f t="shared" si="168"/>
        <v>0.23208493570992866</v>
      </c>
      <c r="BE125" s="398">
        <f t="shared" si="168"/>
        <v>0.22048068892443223</v>
      </c>
      <c r="BF125" s="398">
        <f t="shared" si="168"/>
        <v>0.2094566544782106</v>
      </c>
      <c r="BG125" s="398">
        <f t="shared" si="168"/>
        <v>0.19898382175430007</v>
      </c>
      <c r="BH125" s="398">
        <f t="shared" si="168"/>
        <v>0.18903463066658505</v>
      </c>
      <c r="BI125" s="398">
        <f t="shared" si="168"/>
        <v>0.17958289913325579</v>
      </c>
      <c r="BJ125" s="398">
        <f t="shared" si="168"/>
        <v>0.17060375417659299</v>
      </c>
      <c r="BK125" s="398">
        <f t="shared" si="168"/>
        <v>0.16207356646776333</v>
      </c>
      <c r="BL125" s="398"/>
    </row>
    <row r="126" spans="1:130" s="4" customFormat="1">
      <c r="A126" s="4" t="s">
        <v>189</v>
      </c>
      <c r="C126" s="398"/>
      <c r="D126" s="398"/>
      <c r="E126" s="398"/>
      <c r="F126" s="398"/>
      <c r="G126" s="398"/>
      <c r="H126" s="398"/>
      <c r="I126" s="398"/>
      <c r="J126" s="398"/>
      <c r="K126" s="398"/>
      <c r="L126" s="398"/>
      <c r="M126" s="398"/>
      <c r="N126" s="398"/>
      <c r="O126" s="398"/>
      <c r="P126" s="398"/>
      <c r="Q126" s="398"/>
      <c r="R126" s="398"/>
      <c r="S126" s="398"/>
      <c r="T126" s="398"/>
      <c r="U126" s="398"/>
      <c r="V126" s="398">
        <f t="shared" si="166"/>
        <v>0</v>
      </c>
      <c r="W126" s="398">
        <f t="shared" si="166"/>
        <v>0.83681045236235274</v>
      </c>
      <c r="X126" s="398">
        <f t="shared" ref="X126:AL126" si="171">+IF(X111&lt;80,X111,)</f>
        <v>0.53297093331331458</v>
      </c>
      <c r="Y126" s="398">
        <f t="shared" si="171"/>
        <v>0.60026593145636786</v>
      </c>
      <c r="Z126" s="398">
        <f t="shared" si="171"/>
        <v>0.67605785971701782</v>
      </c>
      <c r="AA126" s="398">
        <f t="shared" si="171"/>
        <v>0.59563869866602126</v>
      </c>
      <c r="AB126" s="398">
        <f t="shared" si="171"/>
        <v>0.53219249351146791</v>
      </c>
      <c r="AC126" s="398">
        <f t="shared" si="171"/>
        <v>0.45924794523153262</v>
      </c>
      <c r="AD126" s="398">
        <f t="shared" si="171"/>
        <v>0.38261068781610214</v>
      </c>
      <c r="AE126" s="398">
        <f t="shared" si="171"/>
        <v>0.29942455077896496</v>
      </c>
      <c r="AF126" s="398">
        <f t="shared" si="171"/>
        <v>0.26940566508182084</v>
      </c>
      <c r="AG126" s="398">
        <f t="shared" si="171"/>
        <v>0.24222536600973804</v>
      </c>
      <c r="AH126" s="398">
        <f t="shared" si="171"/>
        <v>0.21885786547482833</v>
      </c>
      <c r="AI126" s="398">
        <f t="shared" si="171"/>
        <v>0.19873684114281373</v>
      </c>
      <c r="AJ126" s="398">
        <f t="shared" si="171"/>
        <v>0.18142271855389602</v>
      </c>
      <c r="AK126" s="398">
        <f t="shared" si="171"/>
        <v>0.16655554089364927</v>
      </c>
      <c r="AL126" s="398">
        <f t="shared" si="171"/>
        <v>0.1537360867592161</v>
      </c>
      <c r="AM126" s="398">
        <f t="shared" si="168"/>
        <v>0.14274177846804714</v>
      </c>
      <c r="AN126" s="398">
        <f t="shared" si="168"/>
        <v>0.13323925152141791</v>
      </c>
      <c r="AO126" s="398">
        <f t="shared" si="168"/>
        <v>0.124915856038799</v>
      </c>
      <c r="AP126" s="398">
        <f t="shared" si="168"/>
        <v>0.11867006323685904</v>
      </c>
      <c r="AQ126" s="398">
        <f t="shared" si="168"/>
        <v>0.11273656007501608</v>
      </c>
      <c r="AR126" s="398">
        <f t="shared" si="168"/>
        <v>0.10709973207126526</v>
      </c>
      <c r="AS126" s="398">
        <f t="shared" si="168"/>
        <v>0.101744745467702</v>
      </c>
      <c r="AT126" s="398">
        <f t="shared" si="168"/>
        <v>9.6657508194316899E-2</v>
      </c>
      <c r="AU126" s="398">
        <f t="shared" si="168"/>
        <v>9.1824632784601054E-2</v>
      </c>
      <c r="AV126" s="398">
        <f t="shared" si="168"/>
        <v>8.7233401145370995E-2</v>
      </c>
      <c r="AW126" s="398">
        <f t="shared" si="168"/>
        <v>8.2871731088102446E-2</v>
      </c>
      <c r="AX126" s="398">
        <f t="shared" si="168"/>
        <v>7.8728144533697322E-2</v>
      </c>
      <c r="AY126" s="398">
        <f t="shared" si="168"/>
        <v>7.4791737307012454E-2</v>
      </c>
      <c r="AZ126" s="398">
        <f t="shared" si="168"/>
        <v>7.1052150441661827E-2</v>
      </c>
      <c r="BA126" s="398">
        <f t="shared" si="168"/>
        <v>6.7499542919578728E-2</v>
      </c>
      <c r="BB126" s="398">
        <f t="shared" si="168"/>
        <v>6.412456577359979E-2</v>
      </c>
      <c r="BC126" s="398">
        <f t="shared" si="168"/>
        <v>6.0918337484919795E-2</v>
      </c>
      <c r="BD126" s="398">
        <f t="shared" si="168"/>
        <v>5.7872420610673804E-2</v>
      </c>
      <c r="BE126" s="398">
        <f t="shared" si="168"/>
        <v>5.4978799580140111E-2</v>
      </c>
      <c r="BF126" s="398">
        <f t="shared" si="168"/>
        <v>5.2229859601133105E-2</v>
      </c>
      <c r="BG126" s="398">
        <f t="shared" si="168"/>
        <v>4.9618366621076444E-2</v>
      </c>
      <c r="BH126" s="398">
        <f t="shared" si="168"/>
        <v>4.7137448290022622E-2</v>
      </c>
      <c r="BI126" s="398">
        <f t="shared" si="168"/>
        <v>4.4780575875521492E-2</v>
      </c>
      <c r="BJ126" s="398">
        <f t="shared" si="168"/>
        <v>4.2541547081745415E-2</v>
      </c>
      <c r="BK126" s="398">
        <f t="shared" si="168"/>
        <v>4.0414469727658144E-2</v>
      </c>
      <c r="BL126" s="398"/>
    </row>
    <row r="127" spans="1:130" s="4" customFormat="1">
      <c r="A127" s="422" t="s">
        <v>190</v>
      </c>
      <c r="C127" s="398"/>
      <c r="D127" s="398"/>
      <c r="E127" s="398"/>
      <c r="F127" s="398"/>
      <c r="G127" s="398"/>
      <c r="H127" s="398"/>
      <c r="I127" s="398"/>
      <c r="J127" s="398"/>
      <c r="K127" s="398"/>
      <c r="L127" s="398"/>
      <c r="M127" s="398"/>
      <c r="N127" s="398"/>
      <c r="O127" s="398"/>
      <c r="P127" s="398"/>
      <c r="Q127" s="398"/>
      <c r="R127" s="398"/>
      <c r="S127" s="398"/>
      <c r="T127" s="398"/>
      <c r="U127" s="398"/>
      <c r="V127" s="398">
        <f t="shared" si="166"/>
        <v>0</v>
      </c>
      <c r="W127" s="398">
        <f t="shared" si="166"/>
        <v>0.5820051063643028</v>
      </c>
      <c r="X127" s="398">
        <f t="shared" ref="X127:AL127" si="172">+IF(X112&lt;80,X112,)</f>
        <v>0.56968410834355443</v>
      </c>
      <c r="Y127" s="398">
        <f t="shared" si="172"/>
        <v>0.57709727699448254</v>
      </c>
      <c r="Z127" s="398">
        <f t="shared" si="172"/>
        <v>0.55679019167974397</v>
      </c>
      <c r="AA127" s="398">
        <f t="shared" si="172"/>
        <v>0.49055828644747429</v>
      </c>
      <c r="AB127" s="398">
        <f t="shared" si="172"/>
        <v>0.43830502998190662</v>
      </c>
      <c r="AC127" s="398">
        <f t="shared" si="172"/>
        <v>0.37822909352910372</v>
      </c>
      <c r="AD127" s="398">
        <f t="shared" si="172"/>
        <v>0.31511190225200136</v>
      </c>
      <c r="AE127" s="398">
        <f t="shared" si="172"/>
        <v>0.24660116087049835</v>
      </c>
      <c r="AF127" s="398">
        <f t="shared" si="172"/>
        <v>0.22187809777598544</v>
      </c>
      <c r="AG127" s="398">
        <f t="shared" si="172"/>
        <v>0.19949284818123569</v>
      </c>
      <c r="AH127" s="398">
        <f t="shared" si="172"/>
        <v>0.1802477570771179</v>
      </c>
      <c r="AI127" s="398">
        <f t="shared" si="172"/>
        <v>0.16367641065522348</v>
      </c>
      <c r="AJ127" s="398">
        <f t="shared" si="172"/>
        <v>0.14941678258273083</v>
      </c>
      <c r="AK127" s="398">
        <f t="shared" si="172"/>
        <v>0.13717241831685198</v>
      </c>
      <c r="AL127" s="398">
        <f t="shared" si="172"/>
        <v>0.12661452564220957</v>
      </c>
      <c r="AM127" s="398">
        <f t="shared" si="168"/>
        <v>0.11755979322124713</v>
      </c>
      <c r="AN127" s="398">
        <f t="shared" si="168"/>
        <v>0.10973366750728786</v>
      </c>
      <c r="AO127" s="398">
        <f t="shared" si="168"/>
        <v>0.10287865517427017</v>
      </c>
      <c r="AP127" s="398">
        <f t="shared" si="168"/>
        <v>9.7734722415556655E-2</v>
      </c>
      <c r="AQ127" s="398">
        <f t="shared" si="168"/>
        <v>9.284798629477882E-2</v>
      </c>
      <c r="AR127" s="398">
        <f t="shared" si="168"/>
        <v>8.8205586980039871E-2</v>
      </c>
      <c r="AS127" s="398">
        <f t="shared" si="168"/>
        <v>8.3795307631037874E-2</v>
      </c>
      <c r="AT127" s="398">
        <f t="shared" si="168"/>
        <v>7.9605542249485975E-2</v>
      </c>
      <c r="AU127" s="398">
        <f t="shared" si="168"/>
        <v>7.5625265137011677E-2</v>
      </c>
      <c r="AV127" s="398">
        <f t="shared" si="168"/>
        <v>7.1844001880161087E-2</v>
      </c>
      <c r="AW127" s="398">
        <f t="shared" si="168"/>
        <v>6.8251801786153032E-2</v>
      </c>
      <c r="AX127" s="398">
        <f t="shared" si="168"/>
        <v>6.4839211696845381E-2</v>
      </c>
      <c r="AY127" s="398">
        <f t="shared" si="168"/>
        <v>6.1597251112003107E-2</v>
      </c>
      <c r="AZ127" s="398">
        <f t="shared" si="168"/>
        <v>5.8517388556402948E-2</v>
      </c>
      <c r="BA127" s="398">
        <f t="shared" si="168"/>
        <v>5.5591519128582796E-2</v>
      </c>
      <c r="BB127" s="398">
        <f t="shared" si="168"/>
        <v>5.2811943172153653E-2</v>
      </c>
      <c r="BC127" s="398">
        <f t="shared" si="168"/>
        <v>5.0171346013545969E-2</v>
      </c>
      <c r="BD127" s="398">
        <f t="shared" si="168"/>
        <v>4.766277871286867E-2</v>
      </c>
      <c r="BE127" s="398">
        <f t="shared" si="168"/>
        <v>4.5279639777225232E-2</v>
      </c>
      <c r="BF127" s="398">
        <f t="shared" si="168"/>
        <v>4.301565778836397E-2</v>
      </c>
      <c r="BG127" s="398">
        <f t="shared" si="168"/>
        <v>4.0864874898945767E-2</v>
      </c>
      <c r="BH127" s="398">
        <f t="shared" si="168"/>
        <v>3.8821631153998476E-2</v>
      </c>
      <c r="BI127" s="398">
        <f t="shared" si="168"/>
        <v>3.6880549596298551E-2</v>
      </c>
      <c r="BJ127" s="398">
        <f t="shared" si="168"/>
        <v>3.5036522116483622E-2</v>
      </c>
      <c r="BK127" s="398">
        <f t="shared" si="168"/>
        <v>3.3284696010659441E-2</v>
      </c>
      <c r="BL127" s="398"/>
    </row>
    <row r="128" spans="1:130" s="4" customFormat="1">
      <c r="A128" s="4" t="s">
        <v>256</v>
      </c>
      <c r="C128" s="398"/>
      <c r="D128" s="398"/>
      <c r="E128" s="398"/>
      <c r="F128" s="398"/>
      <c r="G128" s="398"/>
      <c r="H128" s="398"/>
      <c r="I128" s="398"/>
      <c r="J128" s="398"/>
      <c r="K128" s="398"/>
      <c r="L128" s="398"/>
      <c r="M128" s="398"/>
      <c r="N128" s="398"/>
      <c r="O128" s="398"/>
      <c r="P128" s="398"/>
      <c r="Q128" s="398"/>
      <c r="R128" s="398"/>
      <c r="S128" s="398"/>
      <c r="T128" s="398"/>
      <c r="U128" s="398"/>
      <c r="V128" s="398">
        <f t="shared" si="166"/>
        <v>0</v>
      </c>
      <c r="W128" s="398">
        <f t="shared" si="166"/>
        <v>0.66473669087257481</v>
      </c>
      <c r="X128" s="398">
        <f t="shared" ref="X128:AL128" si="173">+IF(X113&lt;80,X113,)</f>
        <v>0.63080748393847563</v>
      </c>
      <c r="Y128" s="398">
        <f t="shared" si="173"/>
        <v>0.74448884429851503</v>
      </c>
      <c r="Z128" s="398">
        <f t="shared" si="173"/>
        <v>0.87865736123542482</v>
      </c>
      <c r="AA128" s="398">
        <f t="shared" si="173"/>
        <v>1.0057893085036798</v>
      </c>
      <c r="AB128" s="398">
        <f t="shared" si="173"/>
        <v>1.1513158345113574</v>
      </c>
      <c r="AC128" s="398">
        <f t="shared" si="173"/>
        <v>0.99351162926629044</v>
      </c>
      <c r="AD128" s="398">
        <f t="shared" si="173"/>
        <v>0.82771882111574335</v>
      </c>
      <c r="AE128" s="398">
        <f t="shared" si="173"/>
        <v>0.64775852864569561</v>
      </c>
      <c r="AF128" s="398">
        <f t="shared" si="173"/>
        <v>0.58281733000257008</v>
      </c>
      <c r="AG128" s="398">
        <f t="shared" si="173"/>
        <v>0.52401697281983772</v>
      </c>
      <c r="AH128" s="398">
        <f t="shared" si="173"/>
        <v>0.47346501331871327</v>
      </c>
      <c r="AI128" s="398">
        <f t="shared" si="173"/>
        <v>0.42993630105299335</v>
      </c>
      <c r="AJ128" s="398">
        <f t="shared" si="173"/>
        <v>0.39247988492475233</v>
      </c>
      <c r="AK128" s="398">
        <f t="shared" si="173"/>
        <v>0.36031705425084176</v>
      </c>
      <c r="AL128" s="398">
        <f t="shared" si="173"/>
        <v>0.33258415550703985</v>
      </c>
      <c r="AM128" s="398">
        <f t="shared" si="168"/>
        <v>0.30879967643330491</v>
      </c>
      <c r="AN128" s="398">
        <f t="shared" si="168"/>
        <v>0.28824243469293576</v>
      </c>
      <c r="AO128" s="398">
        <f t="shared" si="168"/>
        <v>0.27023606080966156</v>
      </c>
      <c r="AP128" s="398">
        <f t="shared" si="168"/>
        <v>0.25672425776917845</v>
      </c>
      <c r="AQ128" s="398">
        <f t="shared" si="168"/>
        <v>0.24388804488071952</v>
      </c>
      <c r="AR128" s="398">
        <f t="shared" si="168"/>
        <v>0.23169364263668354</v>
      </c>
      <c r="AS128" s="398">
        <f t="shared" si="168"/>
        <v>0.22010896050484935</v>
      </c>
      <c r="AT128" s="398">
        <f t="shared" si="168"/>
        <v>0.20910351247960687</v>
      </c>
      <c r="AU128" s="398">
        <f t="shared" si="168"/>
        <v>0.19864833685562652</v>
      </c>
      <c r="AV128" s="398">
        <f t="shared" si="168"/>
        <v>0.18871592001284518</v>
      </c>
      <c r="AW128" s="398">
        <f t="shared" si="168"/>
        <v>0.17928012401220292</v>
      </c>
      <c r="AX128" s="398">
        <f t="shared" si="168"/>
        <v>0.17031611781159275</v>
      </c>
      <c r="AY128" s="398">
        <f t="shared" si="168"/>
        <v>0.1618003119210131</v>
      </c>
      <c r="AZ128" s="398">
        <f t="shared" si="168"/>
        <v>0.15371029632496244</v>
      </c>
      <c r="BA128" s="398">
        <f t="shared" si="168"/>
        <v>0.14602478150871431</v>
      </c>
      <c r="BB128" s="398">
        <f t="shared" si="168"/>
        <v>0.13872354243327858</v>
      </c>
      <c r="BC128" s="398">
        <f t="shared" si="168"/>
        <v>0.13178736531161464</v>
      </c>
      <c r="BD128" s="398">
        <f t="shared" si="168"/>
        <v>0.1251979970460339</v>
      </c>
      <c r="BE128" s="398">
        <f t="shared" si="168"/>
        <v>0.1189380971937322</v>
      </c>
      <c r="BF128" s="398">
        <f t="shared" si="168"/>
        <v>0.11299119233404559</v>
      </c>
      <c r="BG128" s="398">
        <f t="shared" si="168"/>
        <v>0.1073416327173433</v>
      </c>
      <c r="BH128" s="398">
        <f t="shared" si="168"/>
        <v>0.10197455108147613</v>
      </c>
      <c r="BI128" s="398">
        <f t="shared" si="168"/>
        <v>9.6875823527402316E-2</v>
      </c>
      <c r="BJ128" s="398">
        <f t="shared" si="168"/>
        <v>9.2032032351032189E-2</v>
      </c>
      <c r="BK128" s="398">
        <f t="shared" si="168"/>
        <v>8.7430430733480571E-2</v>
      </c>
      <c r="BL128" s="398"/>
    </row>
    <row r="129" spans="1:64" s="4" customFormat="1">
      <c r="C129" s="398"/>
      <c r="D129" s="398"/>
      <c r="E129" s="398"/>
      <c r="F129" s="398"/>
      <c r="G129" s="398"/>
      <c r="H129" s="398"/>
      <c r="I129" s="398"/>
      <c r="J129" s="398"/>
      <c r="K129" s="398"/>
      <c r="L129" s="398"/>
      <c r="M129" s="398"/>
      <c r="N129" s="398"/>
      <c r="O129" s="398"/>
      <c r="P129" s="398"/>
      <c r="Q129" s="398"/>
      <c r="R129" s="430"/>
      <c r="S129" s="398"/>
      <c r="T129" s="398"/>
      <c r="U129" s="398"/>
      <c r="V129" s="430">
        <f>SUM(V117:V128)</f>
        <v>0</v>
      </c>
      <c r="W129" s="430">
        <f>SUM(W117:W128)</f>
        <v>9.7213517469385859</v>
      </c>
      <c r="X129" s="430">
        <f t="shared" ref="X129:BK129" si="174">SUM(X117:X128)</f>
        <v>10.202724357477022</v>
      </c>
      <c r="Y129" s="430">
        <f t="shared" si="174"/>
        <v>10.70921437183692</v>
      </c>
      <c r="Z129" s="430">
        <f t="shared" si="174"/>
        <v>11.295606378599969</v>
      </c>
      <c r="AA129" s="430">
        <f t="shared" si="174"/>
        <v>10.844622762658474</v>
      </c>
      <c r="AB129" s="430">
        <f t="shared" si="174"/>
        <v>10.528201265480476</v>
      </c>
      <c r="AC129" s="430">
        <f t="shared" si="174"/>
        <v>9.4987641339417301</v>
      </c>
      <c r="AD129" s="430">
        <f t="shared" si="174"/>
        <v>8.4266014843389208</v>
      </c>
      <c r="AE129" s="430">
        <f t="shared" si="174"/>
        <v>6.793768317739346</v>
      </c>
      <c r="AF129" s="430">
        <f t="shared" si="174"/>
        <v>6.2512649233099964</v>
      </c>
      <c r="AG129" s="430">
        <f t="shared" si="174"/>
        <v>5.7544501535970758</v>
      </c>
      <c r="AH129" s="430">
        <f t="shared" si="174"/>
        <v>5.3397019338113223</v>
      </c>
      <c r="AI129" s="430">
        <f t="shared" si="174"/>
        <v>4.848788471309879</v>
      </c>
      <c r="AJ129" s="430">
        <f t="shared" si="174"/>
        <v>4.4263578967006074</v>
      </c>
      <c r="AK129" s="430">
        <f t="shared" si="174"/>
        <v>4.0636279709083514</v>
      </c>
      <c r="AL129" s="430">
        <f t="shared" si="174"/>
        <v>3.7508584760422368</v>
      </c>
      <c r="AM129" s="430">
        <f t="shared" si="174"/>
        <v>3.4826189539400501</v>
      </c>
      <c r="AN129" s="430">
        <f t="shared" si="174"/>
        <v>3.2507759657845874</v>
      </c>
      <c r="AO129" s="430">
        <f t="shared" si="174"/>
        <v>3.0477014687451911</v>
      </c>
      <c r="AP129" s="430">
        <f t="shared" si="174"/>
        <v>2.8953163953079315</v>
      </c>
      <c r="AQ129" s="430">
        <f t="shared" si="174"/>
        <v>2.7505505755425346</v>
      </c>
      <c r="AR129" s="430">
        <f t="shared" si="174"/>
        <v>2.6130230467654081</v>
      </c>
      <c r="AS129" s="430">
        <f t="shared" si="174"/>
        <v>2.4823718944271369</v>
      </c>
      <c r="AT129" s="430">
        <f t="shared" si="174"/>
        <v>2.3582532997057806</v>
      </c>
      <c r="AU129" s="430">
        <f t="shared" si="174"/>
        <v>2.2403406347204911</v>
      </c>
      <c r="AV129" s="430">
        <f t="shared" si="174"/>
        <v>2.1283236029844668</v>
      </c>
      <c r="AW129" s="430">
        <f t="shared" si="174"/>
        <v>2.0219074228352429</v>
      </c>
      <c r="AX129" s="430">
        <f t="shared" si="174"/>
        <v>1.920812051693481</v>
      </c>
      <c r="AY129" s="430">
        <f t="shared" si="174"/>
        <v>1.8247714491088067</v>
      </c>
      <c r="AZ129" s="430">
        <f t="shared" si="174"/>
        <v>1.7335328766533664</v>
      </c>
      <c r="BA129" s="430">
        <f t="shared" si="174"/>
        <v>1.6468562328206979</v>
      </c>
      <c r="BB129" s="430">
        <f t="shared" si="174"/>
        <v>1.5645134211796632</v>
      </c>
      <c r="BC129" s="430">
        <f t="shared" si="174"/>
        <v>1.4862877501206797</v>
      </c>
      <c r="BD129" s="430">
        <f t="shared" si="174"/>
        <v>1.4119733626146458</v>
      </c>
      <c r="BE129" s="430">
        <f t="shared" si="174"/>
        <v>1.3413746944839133</v>
      </c>
      <c r="BF129" s="430">
        <f t="shared" si="174"/>
        <v>1.2743059597597175</v>
      </c>
      <c r="BG129" s="430">
        <f t="shared" si="174"/>
        <v>1.2105906617717317</v>
      </c>
      <c r="BH129" s="430">
        <f t="shared" si="174"/>
        <v>1.150061128683145</v>
      </c>
      <c r="BI129" s="430">
        <f t="shared" si="174"/>
        <v>1.0925580722489878</v>
      </c>
      <c r="BJ129" s="430">
        <f t="shared" si="174"/>
        <v>1.0379301686365383</v>
      </c>
      <c r="BK129" s="430">
        <f t="shared" si="174"/>
        <v>0.98603366020471117</v>
      </c>
      <c r="BL129" s="398"/>
    </row>
    <row r="130" spans="1:64" s="4" customFormat="1" ht="18">
      <c r="A130" s="399" t="s">
        <v>579</v>
      </c>
      <c r="C130" s="398"/>
      <c r="D130" s="398"/>
      <c r="E130" s="398"/>
      <c r="F130" s="398"/>
      <c r="G130" s="398"/>
      <c r="H130" s="398"/>
      <c r="I130" s="398"/>
      <c r="J130" s="398"/>
      <c r="K130" s="398"/>
      <c r="L130" s="398"/>
      <c r="M130" s="398"/>
      <c r="N130" s="398"/>
      <c r="O130" s="398"/>
      <c r="P130" s="398"/>
      <c r="Q130" s="398"/>
      <c r="R130" s="398"/>
      <c r="S130" s="398"/>
      <c r="T130" s="398"/>
      <c r="U130" s="398"/>
      <c r="V130" s="398"/>
      <c r="W130" s="398"/>
      <c r="X130" s="398"/>
      <c r="Y130" s="398"/>
      <c r="Z130" s="398"/>
      <c r="AA130" s="398"/>
      <c r="AB130" s="398"/>
      <c r="AC130" s="398"/>
      <c r="AD130" s="398"/>
      <c r="AE130" s="398"/>
      <c r="AF130" s="398"/>
      <c r="AG130" s="398"/>
      <c r="AH130" s="398"/>
      <c r="AI130" s="398"/>
      <c r="AJ130" s="398"/>
      <c r="AK130" s="398"/>
      <c r="AL130" s="398"/>
      <c r="AM130" s="398"/>
      <c r="AN130" s="398"/>
      <c r="AO130" s="398"/>
      <c r="AP130" s="398"/>
      <c r="AQ130" s="398"/>
      <c r="AR130" s="398"/>
      <c r="AS130" s="398"/>
      <c r="AT130" s="398"/>
      <c r="AU130" s="398"/>
      <c r="AV130" s="398"/>
      <c r="AW130" s="398"/>
      <c r="AX130" s="398"/>
      <c r="AY130" s="398"/>
      <c r="AZ130" s="398"/>
      <c r="BA130" s="398"/>
      <c r="BB130" s="398"/>
      <c r="BC130" s="398"/>
      <c r="BD130" s="398"/>
      <c r="BE130" s="398"/>
      <c r="BF130" s="398"/>
      <c r="BG130" s="398"/>
      <c r="BH130" s="398"/>
      <c r="BI130" s="398"/>
      <c r="BJ130" s="398"/>
      <c r="BK130" s="398"/>
      <c r="BL130" s="398"/>
    </row>
    <row r="131" spans="1:64" s="4" customFormat="1">
      <c r="A131" s="422" t="s">
        <v>180</v>
      </c>
      <c r="C131" s="398"/>
      <c r="D131" s="398"/>
      <c r="E131" s="398"/>
      <c r="F131" s="398"/>
      <c r="G131" s="398"/>
      <c r="H131" s="398"/>
      <c r="I131" s="398"/>
      <c r="J131" s="398"/>
      <c r="K131" s="398"/>
      <c r="L131" s="398"/>
      <c r="M131" s="398"/>
      <c r="N131" s="398"/>
      <c r="O131" s="398"/>
      <c r="P131" s="398"/>
      <c r="Q131" s="398"/>
      <c r="R131" s="398"/>
      <c r="S131" s="398"/>
      <c r="T131" s="398"/>
      <c r="U131" s="398"/>
      <c r="V131" s="397">
        <f t="shared" ref="V131:W142" si="175">+IF(V70=0,V4,0)</f>
        <v>1.6241013853700956</v>
      </c>
      <c r="W131" s="397">
        <f t="shared" si="175"/>
        <v>1.6240659924690186</v>
      </c>
      <c r="X131" s="397">
        <f t="shared" ref="X131:BK137" si="176">+IF(X70=0,X4,0)</f>
        <v>0</v>
      </c>
      <c r="Y131" s="397">
        <f t="shared" si="176"/>
        <v>0</v>
      </c>
      <c r="Z131" s="398">
        <f t="shared" si="176"/>
        <v>0</v>
      </c>
      <c r="AA131" s="398">
        <f t="shared" si="176"/>
        <v>0</v>
      </c>
      <c r="AB131" s="398">
        <f t="shared" si="176"/>
        <v>0</v>
      </c>
      <c r="AC131" s="398">
        <f t="shared" si="176"/>
        <v>0</v>
      </c>
      <c r="AD131" s="398">
        <f t="shared" si="176"/>
        <v>0</v>
      </c>
      <c r="AE131" s="398">
        <f t="shared" si="176"/>
        <v>0</v>
      </c>
      <c r="AF131" s="398">
        <f t="shared" si="176"/>
        <v>0</v>
      </c>
      <c r="AG131" s="398">
        <f t="shared" si="176"/>
        <v>0</v>
      </c>
      <c r="AH131" s="398">
        <f t="shared" si="176"/>
        <v>0</v>
      </c>
      <c r="AI131" s="398">
        <f t="shared" si="176"/>
        <v>0</v>
      </c>
      <c r="AJ131" s="398">
        <f t="shared" si="176"/>
        <v>0</v>
      </c>
      <c r="AK131" s="398">
        <f t="shared" si="176"/>
        <v>0</v>
      </c>
      <c r="AL131" s="398">
        <f t="shared" si="176"/>
        <v>0</v>
      </c>
      <c r="AM131" s="398">
        <f t="shared" si="176"/>
        <v>0</v>
      </c>
      <c r="AN131" s="398">
        <f t="shared" si="176"/>
        <v>0</v>
      </c>
      <c r="AO131" s="398">
        <f t="shared" si="176"/>
        <v>0</v>
      </c>
      <c r="AP131" s="398">
        <f t="shared" si="176"/>
        <v>0</v>
      </c>
      <c r="AQ131" s="398">
        <f t="shared" si="176"/>
        <v>0</v>
      </c>
      <c r="AR131" s="398">
        <f t="shared" si="176"/>
        <v>0</v>
      </c>
      <c r="AS131" s="398">
        <f t="shared" si="176"/>
        <v>0</v>
      </c>
      <c r="AT131" s="398">
        <f t="shared" si="176"/>
        <v>0</v>
      </c>
      <c r="AU131" s="398">
        <f t="shared" si="176"/>
        <v>0</v>
      </c>
      <c r="AV131" s="398">
        <f t="shared" si="176"/>
        <v>0</v>
      </c>
      <c r="AW131" s="398">
        <f t="shared" si="176"/>
        <v>0</v>
      </c>
      <c r="AX131" s="398">
        <f t="shared" si="176"/>
        <v>0</v>
      </c>
      <c r="AY131" s="398">
        <f t="shared" si="176"/>
        <v>0</v>
      </c>
      <c r="AZ131" s="398">
        <f t="shared" si="176"/>
        <v>0</v>
      </c>
      <c r="BA131" s="398">
        <f t="shared" si="176"/>
        <v>0</v>
      </c>
      <c r="BB131" s="398">
        <f t="shared" si="176"/>
        <v>0</v>
      </c>
      <c r="BC131" s="398">
        <f t="shared" si="176"/>
        <v>0</v>
      </c>
      <c r="BD131" s="398">
        <f t="shared" si="176"/>
        <v>0</v>
      </c>
      <c r="BE131" s="398">
        <f t="shared" si="176"/>
        <v>0</v>
      </c>
      <c r="BF131" s="398">
        <f t="shared" si="176"/>
        <v>0</v>
      </c>
      <c r="BG131" s="398">
        <f t="shared" si="176"/>
        <v>0</v>
      </c>
      <c r="BH131" s="398">
        <f t="shared" si="176"/>
        <v>0</v>
      </c>
      <c r="BI131" s="398">
        <f t="shared" si="176"/>
        <v>0</v>
      </c>
      <c r="BJ131" s="398">
        <f t="shared" si="176"/>
        <v>0</v>
      </c>
      <c r="BK131" s="398">
        <f t="shared" si="176"/>
        <v>0</v>
      </c>
      <c r="BL131" s="398"/>
    </row>
    <row r="132" spans="1:64" s="4" customFormat="1">
      <c r="A132" s="422" t="s">
        <v>181</v>
      </c>
      <c r="C132" s="398"/>
      <c r="D132" s="398"/>
      <c r="E132" s="398"/>
      <c r="F132" s="398"/>
      <c r="G132" s="398"/>
      <c r="H132" s="398"/>
      <c r="I132" s="398"/>
      <c r="J132" s="398"/>
      <c r="K132" s="398"/>
      <c r="L132" s="398"/>
      <c r="M132" s="398"/>
      <c r="N132" s="398"/>
      <c r="O132" s="398"/>
      <c r="P132" s="398"/>
      <c r="Q132" s="398"/>
      <c r="R132" s="398"/>
      <c r="S132" s="398"/>
      <c r="T132" s="398"/>
      <c r="U132" s="398"/>
      <c r="V132" s="397">
        <f t="shared" si="175"/>
        <v>1.1554735657712636</v>
      </c>
      <c r="W132" s="397">
        <f t="shared" si="175"/>
        <v>0</v>
      </c>
      <c r="X132" s="397">
        <f t="shared" ref="X132:AL132" si="177">+IF(X71=0,X5,0)</f>
        <v>0</v>
      </c>
      <c r="Y132" s="397">
        <f t="shared" si="177"/>
        <v>0</v>
      </c>
      <c r="Z132" s="398">
        <f t="shared" si="177"/>
        <v>0</v>
      </c>
      <c r="AA132" s="398">
        <f t="shared" si="177"/>
        <v>0</v>
      </c>
      <c r="AB132" s="398">
        <f t="shared" si="177"/>
        <v>0</v>
      </c>
      <c r="AC132" s="398">
        <f t="shared" si="177"/>
        <v>0</v>
      </c>
      <c r="AD132" s="398">
        <f t="shared" si="177"/>
        <v>0</v>
      </c>
      <c r="AE132" s="398">
        <f t="shared" si="177"/>
        <v>0</v>
      </c>
      <c r="AF132" s="398">
        <f t="shared" si="177"/>
        <v>0</v>
      </c>
      <c r="AG132" s="398">
        <f t="shared" si="177"/>
        <v>0</v>
      </c>
      <c r="AH132" s="398">
        <f t="shared" si="177"/>
        <v>0</v>
      </c>
      <c r="AI132" s="398">
        <f t="shared" si="177"/>
        <v>0</v>
      </c>
      <c r="AJ132" s="398">
        <f t="shared" si="177"/>
        <v>0</v>
      </c>
      <c r="AK132" s="398">
        <f t="shared" si="177"/>
        <v>0</v>
      </c>
      <c r="AL132" s="398">
        <f t="shared" si="177"/>
        <v>0</v>
      </c>
      <c r="AM132" s="398">
        <f t="shared" si="176"/>
        <v>0</v>
      </c>
      <c r="AN132" s="398">
        <f t="shared" si="176"/>
        <v>0</v>
      </c>
      <c r="AO132" s="398">
        <f t="shared" si="176"/>
        <v>0</v>
      </c>
      <c r="AP132" s="398">
        <f t="shared" si="176"/>
        <v>0</v>
      </c>
      <c r="AQ132" s="398">
        <f t="shared" si="176"/>
        <v>0</v>
      </c>
      <c r="AR132" s="398">
        <f t="shared" si="176"/>
        <v>0</v>
      </c>
      <c r="AS132" s="398">
        <f t="shared" si="176"/>
        <v>0</v>
      </c>
      <c r="AT132" s="398">
        <f t="shared" si="176"/>
        <v>0</v>
      </c>
      <c r="AU132" s="398">
        <f t="shared" si="176"/>
        <v>0</v>
      </c>
      <c r="AV132" s="398">
        <f t="shared" si="176"/>
        <v>0</v>
      </c>
      <c r="AW132" s="398">
        <f t="shared" si="176"/>
        <v>0</v>
      </c>
      <c r="AX132" s="398">
        <f t="shared" si="176"/>
        <v>0</v>
      </c>
      <c r="AY132" s="398">
        <f t="shared" si="176"/>
        <v>0</v>
      </c>
      <c r="AZ132" s="398">
        <f t="shared" si="176"/>
        <v>0</v>
      </c>
      <c r="BA132" s="398">
        <f t="shared" si="176"/>
        <v>0</v>
      </c>
      <c r="BB132" s="398">
        <f t="shared" si="176"/>
        <v>0</v>
      </c>
      <c r="BC132" s="398">
        <f t="shared" si="176"/>
        <v>0</v>
      </c>
      <c r="BD132" s="398">
        <f t="shared" si="176"/>
        <v>0</v>
      </c>
      <c r="BE132" s="398">
        <f t="shared" si="176"/>
        <v>0</v>
      </c>
      <c r="BF132" s="398">
        <f t="shared" si="176"/>
        <v>0</v>
      </c>
      <c r="BG132" s="398">
        <f t="shared" si="176"/>
        <v>0</v>
      </c>
      <c r="BH132" s="398">
        <f t="shared" si="176"/>
        <v>0</v>
      </c>
      <c r="BI132" s="398">
        <f t="shared" si="176"/>
        <v>0</v>
      </c>
      <c r="BJ132" s="398">
        <f t="shared" si="176"/>
        <v>0</v>
      </c>
      <c r="BK132" s="398">
        <f t="shared" si="176"/>
        <v>0</v>
      </c>
      <c r="BL132" s="398"/>
    </row>
    <row r="133" spans="1:64" s="4" customFormat="1">
      <c r="A133" s="422" t="s">
        <v>182</v>
      </c>
      <c r="C133" s="398"/>
      <c r="D133" s="398"/>
      <c r="E133" s="398"/>
      <c r="F133" s="398"/>
      <c r="G133" s="398"/>
      <c r="H133" s="398"/>
      <c r="I133" s="398"/>
      <c r="J133" s="398"/>
      <c r="K133" s="398"/>
      <c r="L133" s="398"/>
      <c r="M133" s="398"/>
      <c r="N133" s="398"/>
      <c r="O133" s="398"/>
      <c r="P133" s="398"/>
      <c r="Q133" s="398"/>
      <c r="R133" s="398"/>
      <c r="S133" s="398"/>
      <c r="T133" s="398"/>
      <c r="U133" s="398"/>
      <c r="V133" s="397">
        <f t="shared" si="175"/>
        <v>0.36003612528655343</v>
      </c>
      <c r="W133" s="397">
        <f t="shared" si="175"/>
        <v>0</v>
      </c>
      <c r="X133" s="397">
        <f t="shared" si="176"/>
        <v>0</v>
      </c>
      <c r="Y133" s="397">
        <f t="shared" si="176"/>
        <v>0</v>
      </c>
      <c r="Z133" s="398">
        <f t="shared" si="176"/>
        <v>0</v>
      </c>
      <c r="AA133" s="398">
        <f t="shared" si="176"/>
        <v>0</v>
      </c>
      <c r="AB133" s="398">
        <f t="shared" si="176"/>
        <v>0</v>
      </c>
      <c r="AC133" s="398">
        <f t="shared" si="176"/>
        <v>0</v>
      </c>
      <c r="AD133" s="398">
        <f t="shared" si="176"/>
        <v>0</v>
      </c>
      <c r="AE133" s="398">
        <f t="shared" si="176"/>
        <v>0</v>
      </c>
      <c r="AF133" s="398">
        <f t="shared" si="176"/>
        <v>0</v>
      </c>
      <c r="AG133" s="398">
        <f t="shared" si="176"/>
        <v>0</v>
      </c>
      <c r="AH133" s="398">
        <f t="shared" si="176"/>
        <v>0</v>
      </c>
      <c r="AI133" s="398">
        <f t="shared" si="176"/>
        <v>0</v>
      </c>
      <c r="AJ133" s="398">
        <f t="shared" si="176"/>
        <v>0</v>
      </c>
      <c r="AK133" s="398">
        <f t="shared" si="176"/>
        <v>0</v>
      </c>
      <c r="AL133" s="398">
        <f t="shared" si="176"/>
        <v>0</v>
      </c>
      <c r="AM133" s="398">
        <f t="shared" si="176"/>
        <v>0</v>
      </c>
      <c r="AN133" s="398">
        <f t="shared" si="176"/>
        <v>0</v>
      </c>
      <c r="AO133" s="398">
        <f t="shared" si="176"/>
        <v>0</v>
      </c>
      <c r="AP133" s="398">
        <f t="shared" si="176"/>
        <v>0</v>
      </c>
      <c r="AQ133" s="398">
        <f t="shared" si="176"/>
        <v>0</v>
      </c>
      <c r="AR133" s="398">
        <f t="shared" si="176"/>
        <v>0</v>
      </c>
      <c r="AS133" s="398">
        <f t="shared" si="176"/>
        <v>0</v>
      </c>
      <c r="AT133" s="398">
        <f t="shared" si="176"/>
        <v>0</v>
      </c>
      <c r="AU133" s="398">
        <f t="shared" si="176"/>
        <v>0</v>
      </c>
      <c r="AV133" s="398">
        <f t="shared" si="176"/>
        <v>0</v>
      </c>
      <c r="AW133" s="398">
        <f t="shared" si="176"/>
        <v>0</v>
      </c>
      <c r="AX133" s="398">
        <f t="shared" si="176"/>
        <v>0</v>
      </c>
      <c r="AY133" s="398">
        <f t="shared" si="176"/>
        <v>0</v>
      </c>
      <c r="AZ133" s="398">
        <f t="shared" si="176"/>
        <v>0</v>
      </c>
      <c r="BA133" s="398">
        <f t="shared" si="176"/>
        <v>0</v>
      </c>
      <c r="BB133" s="398">
        <f t="shared" si="176"/>
        <v>0</v>
      </c>
      <c r="BC133" s="398">
        <f t="shared" si="176"/>
        <v>0</v>
      </c>
      <c r="BD133" s="398">
        <f t="shared" si="176"/>
        <v>0</v>
      </c>
      <c r="BE133" s="398">
        <f t="shared" si="176"/>
        <v>0</v>
      </c>
      <c r="BF133" s="398">
        <f t="shared" si="176"/>
        <v>0</v>
      </c>
      <c r="BG133" s="398">
        <f t="shared" si="176"/>
        <v>0</v>
      </c>
      <c r="BH133" s="398">
        <f t="shared" si="176"/>
        <v>0</v>
      </c>
      <c r="BI133" s="398">
        <f t="shared" si="176"/>
        <v>0</v>
      </c>
      <c r="BJ133" s="398">
        <f t="shared" si="176"/>
        <v>0</v>
      </c>
      <c r="BK133" s="398">
        <f t="shared" si="176"/>
        <v>0</v>
      </c>
      <c r="BL133" s="398"/>
    </row>
    <row r="134" spans="1:64" s="4" customFormat="1">
      <c r="A134" s="4" t="s">
        <v>183</v>
      </c>
      <c r="C134" s="398"/>
      <c r="D134" s="398"/>
      <c r="E134" s="398"/>
      <c r="F134" s="398"/>
      <c r="G134" s="398"/>
      <c r="H134" s="398"/>
      <c r="I134" s="398"/>
      <c r="J134" s="398"/>
      <c r="K134" s="398"/>
      <c r="L134" s="398"/>
      <c r="M134" s="398"/>
      <c r="N134" s="398"/>
      <c r="O134" s="398"/>
      <c r="P134" s="398"/>
      <c r="Q134" s="398"/>
      <c r="R134" s="398"/>
      <c r="S134" s="398"/>
      <c r="T134" s="398"/>
      <c r="U134" s="398"/>
      <c r="V134" s="397">
        <f t="shared" si="175"/>
        <v>0.45881090813127295</v>
      </c>
      <c r="W134" s="397">
        <f t="shared" si="175"/>
        <v>0</v>
      </c>
      <c r="X134" s="397">
        <f t="shared" si="176"/>
        <v>0</v>
      </c>
      <c r="Y134" s="397">
        <f t="shared" si="176"/>
        <v>0</v>
      </c>
      <c r="Z134" s="398">
        <f t="shared" si="176"/>
        <v>0</v>
      </c>
      <c r="AA134" s="398">
        <f t="shared" si="176"/>
        <v>0</v>
      </c>
      <c r="AB134" s="398">
        <f t="shared" si="176"/>
        <v>0</v>
      </c>
      <c r="AC134" s="398">
        <f t="shared" si="176"/>
        <v>0</v>
      </c>
      <c r="AD134" s="398">
        <f t="shared" si="176"/>
        <v>0</v>
      </c>
      <c r="AE134" s="398">
        <f t="shared" si="176"/>
        <v>0</v>
      </c>
      <c r="AF134" s="398">
        <f t="shared" si="176"/>
        <v>0</v>
      </c>
      <c r="AG134" s="398">
        <f t="shared" si="176"/>
        <v>0</v>
      </c>
      <c r="AH134" s="398">
        <f t="shared" si="176"/>
        <v>0</v>
      </c>
      <c r="AI134" s="398">
        <f t="shared" si="176"/>
        <v>0</v>
      </c>
      <c r="AJ134" s="398">
        <f t="shared" si="176"/>
        <v>0</v>
      </c>
      <c r="AK134" s="398">
        <f t="shared" si="176"/>
        <v>0</v>
      </c>
      <c r="AL134" s="398">
        <f t="shared" si="176"/>
        <v>0</v>
      </c>
      <c r="AM134" s="398">
        <f t="shared" si="176"/>
        <v>0</v>
      </c>
      <c r="AN134" s="398">
        <f t="shared" si="176"/>
        <v>0</v>
      </c>
      <c r="AO134" s="398">
        <f t="shared" si="176"/>
        <v>0</v>
      </c>
      <c r="AP134" s="398">
        <f t="shared" si="176"/>
        <v>0</v>
      </c>
      <c r="AQ134" s="398">
        <f t="shared" si="176"/>
        <v>0</v>
      </c>
      <c r="AR134" s="398">
        <f t="shared" si="176"/>
        <v>0</v>
      </c>
      <c r="AS134" s="398">
        <f t="shared" si="176"/>
        <v>0</v>
      </c>
      <c r="AT134" s="398">
        <f t="shared" si="176"/>
        <v>0</v>
      </c>
      <c r="AU134" s="398">
        <f t="shared" si="176"/>
        <v>0</v>
      </c>
      <c r="AV134" s="398">
        <f t="shared" si="176"/>
        <v>0</v>
      </c>
      <c r="AW134" s="398">
        <f t="shared" si="176"/>
        <v>0</v>
      </c>
      <c r="AX134" s="398">
        <f t="shared" si="176"/>
        <v>0</v>
      </c>
      <c r="AY134" s="398">
        <f t="shared" si="176"/>
        <v>0</v>
      </c>
      <c r="AZ134" s="398">
        <f t="shared" si="176"/>
        <v>0</v>
      </c>
      <c r="BA134" s="398">
        <f t="shared" si="176"/>
        <v>0</v>
      </c>
      <c r="BB134" s="398">
        <f t="shared" si="176"/>
        <v>0</v>
      </c>
      <c r="BC134" s="398">
        <f t="shared" si="176"/>
        <v>0</v>
      </c>
      <c r="BD134" s="398">
        <f t="shared" si="176"/>
        <v>0</v>
      </c>
      <c r="BE134" s="398">
        <f t="shared" si="176"/>
        <v>0</v>
      </c>
      <c r="BF134" s="398">
        <f t="shared" si="176"/>
        <v>0</v>
      </c>
      <c r="BG134" s="398">
        <f t="shared" si="176"/>
        <v>0</v>
      </c>
      <c r="BH134" s="398">
        <f t="shared" si="176"/>
        <v>0</v>
      </c>
      <c r="BI134" s="398">
        <f t="shared" si="176"/>
        <v>0</v>
      </c>
      <c r="BJ134" s="398">
        <f t="shared" si="176"/>
        <v>0</v>
      </c>
      <c r="BK134" s="398">
        <f t="shared" si="176"/>
        <v>0</v>
      </c>
      <c r="BL134" s="398"/>
    </row>
    <row r="135" spans="1:64" s="4" customFormat="1">
      <c r="A135" s="4" t="s">
        <v>184</v>
      </c>
      <c r="C135" s="398"/>
      <c r="D135" s="398"/>
      <c r="E135" s="398"/>
      <c r="F135" s="398"/>
      <c r="G135" s="398"/>
      <c r="H135" s="398"/>
      <c r="I135" s="398"/>
      <c r="J135" s="398"/>
      <c r="K135" s="398"/>
      <c r="L135" s="398"/>
      <c r="M135" s="398"/>
      <c r="N135" s="398"/>
      <c r="O135" s="398"/>
      <c r="P135" s="398"/>
      <c r="Q135" s="398"/>
      <c r="R135" s="398"/>
      <c r="S135" s="398"/>
      <c r="T135" s="398"/>
      <c r="U135" s="398"/>
      <c r="V135" s="397">
        <f t="shared" si="175"/>
        <v>0.29191932470646431</v>
      </c>
      <c r="W135" s="397">
        <f t="shared" si="175"/>
        <v>0.28125092186342626</v>
      </c>
      <c r="X135" s="397">
        <f t="shared" si="176"/>
        <v>0.23347990029250179</v>
      </c>
      <c r="Y135" s="397">
        <f t="shared" si="176"/>
        <v>0</v>
      </c>
      <c r="Z135" s="398">
        <f t="shared" si="176"/>
        <v>0</v>
      </c>
      <c r="AA135" s="398">
        <f t="shared" si="176"/>
        <v>0</v>
      </c>
      <c r="AB135" s="398">
        <f t="shared" si="176"/>
        <v>0</v>
      </c>
      <c r="AC135" s="398">
        <f t="shared" si="176"/>
        <v>0</v>
      </c>
      <c r="AD135" s="398">
        <f t="shared" si="176"/>
        <v>0</v>
      </c>
      <c r="AE135" s="398">
        <f t="shared" si="176"/>
        <v>0</v>
      </c>
      <c r="AF135" s="398">
        <f t="shared" si="176"/>
        <v>0</v>
      </c>
      <c r="AG135" s="398">
        <f t="shared" si="176"/>
        <v>0</v>
      </c>
      <c r="AH135" s="398">
        <f t="shared" si="176"/>
        <v>0</v>
      </c>
      <c r="AI135" s="398">
        <f t="shared" si="176"/>
        <v>0</v>
      </c>
      <c r="AJ135" s="398">
        <f t="shared" si="176"/>
        <v>0</v>
      </c>
      <c r="AK135" s="398">
        <f t="shared" si="176"/>
        <v>0</v>
      </c>
      <c r="AL135" s="398">
        <f t="shared" si="176"/>
        <v>0</v>
      </c>
      <c r="AM135" s="398">
        <f t="shared" si="176"/>
        <v>0</v>
      </c>
      <c r="AN135" s="398">
        <f t="shared" si="176"/>
        <v>0</v>
      </c>
      <c r="AO135" s="398">
        <f t="shared" si="176"/>
        <v>0</v>
      </c>
      <c r="AP135" s="398">
        <f t="shared" si="176"/>
        <v>0</v>
      </c>
      <c r="AQ135" s="398">
        <f t="shared" si="176"/>
        <v>0</v>
      </c>
      <c r="AR135" s="398">
        <f t="shared" si="176"/>
        <v>0</v>
      </c>
      <c r="AS135" s="398">
        <f t="shared" si="176"/>
        <v>0</v>
      </c>
      <c r="AT135" s="398">
        <f t="shared" si="176"/>
        <v>0</v>
      </c>
      <c r="AU135" s="398">
        <f t="shared" si="176"/>
        <v>0</v>
      </c>
      <c r="AV135" s="398">
        <f t="shared" si="176"/>
        <v>0</v>
      </c>
      <c r="AW135" s="398">
        <f t="shared" si="176"/>
        <v>0</v>
      </c>
      <c r="AX135" s="398">
        <f t="shared" si="176"/>
        <v>0</v>
      </c>
      <c r="AY135" s="398">
        <f t="shared" si="176"/>
        <v>0</v>
      </c>
      <c r="AZ135" s="398">
        <f t="shared" si="176"/>
        <v>0</v>
      </c>
      <c r="BA135" s="398">
        <f t="shared" si="176"/>
        <v>0</v>
      </c>
      <c r="BB135" s="398">
        <f t="shared" si="176"/>
        <v>0</v>
      </c>
      <c r="BC135" s="398">
        <f t="shared" si="176"/>
        <v>0</v>
      </c>
      <c r="BD135" s="398">
        <f t="shared" si="176"/>
        <v>0</v>
      </c>
      <c r="BE135" s="398">
        <f t="shared" si="176"/>
        <v>0</v>
      </c>
      <c r="BF135" s="398">
        <f t="shared" si="176"/>
        <v>0</v>
      </c>
      <c r="BG135" s="398">
        <f t="shared" si="176"/>
        <v>0</v>
      </c>
      <c r="BH135" s="398">
        <f t="shared" si="176"/>
        <v>0</v>
      </c>
      <c r="BI135" s="398">
        <f t="shared" si="176"/>
        <v>0</v>
      </c>
      <c r="BJ135" s="398">
        <f t="shared" si="176"/>
        <v>0</v>
      </c>
      <c r="BK135" s="398">
        <f t="shared" si="176"/>
        <v>0</v>
      </c>
      <c r="BL135" s="398"/>
    </row>
    <row r="136" spans="1:64" s="4" customFormat="1">
      <c r="A136" s="4" t="s">
        <v>185</v>
      </c>
      <c r="C136" s="398"/>
      <c r="D136" s="398"/>
      <c r="E136" s="398"/>
      <c r="F136" s="398"/>
      <c r="G136" s="398"/>
      <c r="H136" s="398"/>
      <c r="I136" s="398"/>
      <c r="J136" s="398"/>
      <c r="K136" s="398"/>
      <c r="L136" s="398"/>
      <c r="M136" s="398"/>
      <c r="N136" s="398"/>
      <c r="O136" s="398"/>
      <c r="P136" s="398"/>
      <c r="Q136" s="398"/>
      <c r="R136" s="398"/>
      <c r="S136" s="398"/>
      <c r="T136" s="398"/>
      <c r="U136" s="398"/>
      <c r="V136" s="397">
        <f t="shared" si="175"/>
        <v>2.1002932928721507</v>
      </c>
      <c r="W136" s="397">
        <f t="shared" si="175"/>
        <v>2.2090973964761411</v>
      </c>
      <c r="X136" s="397">
        <f t="shared" si="176"/>
        <v>2.8437371757269037</v>
      </c>
      <c r="Y136" s="397">
        <f t="shared" si="176"/>
        <v>3.0204513058397522</v>
      </c>
      <c r="Z136" s="398">
        <f t="shared" si="176"/>
        <v>3.2081467193314204</v>
      </c>
      <c r="AA136" s="398">
        <f t="shared" si="176"/>
        <v>0</v>
      </c>
      <c r="AB136" s="398">
        <f t="shared" si="176"/>
        <v>0</v>
      </c>
      <c r="AC136" s="398">
        <f t="shared" si="176"/>
        <v>0</v>
      </c>
      <c r="AD136" s="398">
        <f t="shared" si="176"/>
        <v>0</v>
      </c>
      <c r="AE136" s="398">
        <f t="shared" si="176"/>
        <v>0</v>
      </c>
      <c r="AF136" s="398">
        <f t="shared" si="176"/>
        <v>0</v>
      </c>
      <c r="AG136" s="398">
        <f t="shared" si="176"/>
        <v>0</v>
      </c>
      <c r="AH136" s="398">
        <f t="shared" si="176"/>
        <v>0</v>
      </c>
      <c r="AI136" s="398">
        <f t="shared" si="176"/>
        <v>0</v>
      </c>
      <c r="AJ136" s="398">
        <f t="shared" si="176"/>
        <v>0</v>
      </c>
      <c r="AK136" s="398">
        <f t="shared" si="176"/>
        <v>0</v>
      </c>
      <c r="AL136" s="398">
        <f t="shared" si="176"/>
        <v>0</v>
      </c>
      <c r="AM136" s="398">
        <f t="shared" si="176"/>
        <v>0</v>
      </c>
      <c r="AN136" s="398">
        <f t="shared" si="176"/>
        <v>0</v>
      </c>
      <c r="AO136" s="398">
        <f t="shared" si="176"/>
        <v>0</v>
      </c>
      <c r="AP136" s="398">
        <f t="shared" si="176"/>
        <v>0</v>
      </c>
      <c r="AQ136" s="398">
        <f t="shared" si="176"/>
        <v>0</v>
      </c>
      <c r="AR136" s="398">
        <f t="shared" si="176"/>
        <v>0</v>
      </c>
      <c r="AS136" s="398">
        <f t="shared" si="176"/>
        <v>0</v>
      </c>
      <c r="AT136" s="398">
        <f t="shared" si="176"/>
        <v>0</v>
      </c>
      <c r="AU136" s="398">
        <f t="shared" si="176"/>
        <v>0</v>
      </c>
      <c r="AV136" s="398">
        <f t="shared" si="176"/>
        <v>0</v>
      </c>
      <c r="AW136" s="398">
        <f t="shared" si="176"/>
        <v>0</v>
      </c>
      <c r="AX136" s="398">
        <f t="shared" si="176"/>
        <v>0</v>
      </c>
      <c r="AY136" s="398">
        <f t="shared" si="176"/>
        <v>0</v>
      </c>
      <c r="AZ136" s="398">
        <f t="shared" si="176"/>
        <v>0</v>
      </c>
      <c r="BA136" s="398">
        <f t="shared" si="176"/>
        <v>0</v>
      </c>
      <c r="BB136" s="398">
        <f t="shared" si="176"/>
        <v>0</v>
      </c>
      <c r="BC136" s="398">
        <f t="shared" si="176"/>
        <v>0</v>
      </c>
      <c r="BD136" s="398">
        <f t="shared" si="176"/>
        <v>0</v>
      </c>
      <c r="BE136" s="398">
        <f t="shared" si="176"/>
        <v>0</v>
      </c>
      <c r="BF136" s="398">
        <f t="shared" si="176"/>
        <v>0</v>
      </c>
      <c r="BG136" s="398">
        <f t="shared" si="176"/>
        <v>0</v>
      </c>
      <c r="BH136" s="398">
        <f t="shared" si="176"/>
        <v>0</v>
      </c>
      <c r="BI136" s="398">
        <f t="shared" si="176"/>
        <v>0</v>
      </c>
      <c r="BJ136" s="398">
        <f t="shared" si="176"/>
        <v>0</v>
      </c>
      <c r="BK136" s="398">
        <f t="shared" si="176"/>
        <v>0</v>
      </c>
      <c r="BL136" s="398"/>
    </row>
    <row r="137" spans="1:64" s="4" customFormat="1">
      <c r="A137" s="4" t="s">
        <v>186</v>
      </c>
      <c r="C137" s="398"/>
      <c r="D137" s="398"/>
      <c r="E137" s="398"/>
      <c r="F137" s="398"/>
      <c r="G137" s="398"/>
      <c r="H137" s="398"/>
      <c r="I137" s="398"/>
      <c r="J137" s="398"/>
      <c r="K137" s="398"/>
      <c r="L137" s="398"/>
      <c r="M137" s="398"/>
      <c r="N137" s="398"/>
      <c r="O137" s="398"/>
      <c r="P137" s="398"/>
      <c r="Q137" s="398"/>
      <c r="R137" s="398"/>
      <c r="S137" s="398"/>
      <c r="T137" s="398"/>
      <c r="U137" s="398"/>
      <c r="V137" s="397">
        <f t="shared" si="175"/>
        <v>0.46632243313686139</v>
      </c>
      <c r="W137" s="397">
        <f t="shared" si="175"/>
        <v>0.50169259501631003</v>
      </c>
      <c r="X137" s="397">
        <f t="shared" si="176"/>
        <v>0.7230937431006107</v>
      </c>
      <c r="Y137" s="397">
        <f t="shared" si="176"/>
        <v>0.82958942163466587</v>
      </c>
      <c r="Z137" s="398">
        <f t="shared" si="176"/>
        <v>0.95176955277896969</v>
      </c>
      <c r="AA137" s="398">
        <f t="shared" si="176"/>
        <v>1.0569050849267152</v>
      </c>
      <c r="AB137" s="398">
        <f t="shared" si="176"/>
        <v>1.1736542267846219</v>
      </c>
      <c r="AC137" s="398">
        <f t="shared" si="176"/>
        <v>0</v>
      </c>
      <c r="AD137" s="398">
        <f t="shared" si="176"/>
        <v>0</v>
      </c>
      <c r="AE137" s="398">
        <f t="shared" si="176"/>
        <v>0</v>
      </c>
      <c r="AF137" s="398">
        <f t="shared" si="176"/>
        <v>0</v>
      </c>
      <c r="AG137" s="398">
        <f t="shared" si="176"/>
        <v>0</v>
      </c>
      <c r="AH137" s="398">
        <f t="shared" si="176"/>
        <v>0</v>
      </c>
      <c r="AI137" s="398">
        <f t="shared" si="176"/>
        <v>0</v>
      </c>
      <c r="AJ137" s="398">
        <f t="shared" si="176"/>
        <v>0</v>
      </c>
      <c r="AK137" s="398">
        <f t="shared" si="176"/>
        <v>0</v>
      </c>
      <c r="AL137" s="398">
        <f t="shared" si="176"/>
        <v>0</v>
      </c>
      <c r="AM137" s="398">
        <f t="shared" si="176"/>
        <v>0</v>
      </c>
      <c r="AN137" s="398">
        <f t="shared" si="176"/>
        <v>0</v>
      </c>
      <c r="AO137" s="398">
        <f t="shared" si="176"/>
        <v>0</v>
      </c>
      <c r="AP137" s="398">
        <f t="shared" si="176"/>
        <v>0</v>
      </c>
      <c r="AQ137" s="398">
        <f t="shared" si="176"/>
        <v>0</v>
      </c>
      <c r="AR137" s="398">
        <f t="shared" si="176"/>
        <v>0</v>
      </c>
      <c r="AS137" s="398">
        <f t="shared" si="176"/>
        <v>0</v>
      </c>
      <c r="AT137" s="398">
        <f t="shared" si="176"/>
        <v>0</v>
      </c>
      <c r="AU137" s="398">
        <f t="shared" si="176"/>
        <v>0</v>
      </c>
      <c r="AV137" s="398">
        <f t="shared" si="176"/>
        <v>0</v>
      </c>
      <c r="AW137" s="398">
        <f t="shared" si="176"/>
        <v>0</v>
      </c>
      <c r="AX137" s="398">
        <f t="shared" si="176"/>
        <v>0</v>
      </c>
      <c r="AY137" s="398">
        <f t="shared" si="176"/>
        <v>0</v>
      </c>
      <c r="AZ137" s="398">
        <f t="shared" si="176"/>
        <v>0</v>
      </c>
      <c r="BA137" s="398">
        <f t="shared" si="176"/>
        <v>0</v>
      </c>
      <c r="BB137" s="398">
        <f t="shared" ref="X137:BK142" si="178">+IF(BB76=0,BB10,0)</f>
        <v>0</v>
      </c>
      <c r="BC137" s="398">
        <f t="shared" si="178"/>
        <v>0</v>
      </c>
      <c r="BD137" s="398">
        <f t="shared" si="178"/>
        <v>0</v>
      </c>
      <c r="BE137" s="398">
        <f t="shared" si="178"/>
        <v>0</v>
      </c>
      <c r="BF137" s="398">
        <f t="shared" si="178"/>
        <v>0</v>
      </c>
      <c r="BG137" s="398">
        <f t="shared" si="178"/>
        <v>0</v>
      </c>
      <c r="BH137" s="398">
        <f t="shared" si="178"/>
        <v>0</v>
      </c>
      <c r="BI137" s="398">
        <f t="shared" si="178"/>
        <v>0</v>
      </c>
      <c r="BJ137" s="398">
        <f t="shared" si="178"/>
        <v>0</v>
      </c>
      <c r="BK137" s="398">
        <f t="shared" si="178"/>
        <v>0</v>
      </c>
      <c r="BL137" s="398"/>
    </row>
    <row r="138" spans="1:64" s="4" customFormat="1">
      <c r="A138" s="4" t="s">
        <v>187</v>
      </c>
      <c r="C138" s="398"/>
      <c r="D138" s="398"/>
      <c r="E138" s="398"/>
      <c r="F138" s="398"/>
      <c r="G138" s="398"/>
      <c r="H138" s="398"/>
      <c r="I138" s="398"/>
      <c r="J138" s="398"/>
      <c r="K138" s="398"/>
      <c r="L138" s="398"/>
      <c r="M138" s="398"/>
      <c r="N138" s="398"/>
      <c r="O138" s="398"/>
      <c r="P138" s="398"/>
      <c r="Q138" s="398"/>
      <c r="R138" s="398"/>
      <c r="S138" s="398"/>
      <c r="T138" s="398"/>
      <c r="U138" s="398"/>
      <c r="V138" s="397">
        <f t="shared" si="175"/>
        <v>0.52550819055382436</v>
      </c>
      <c r="W138" s="397">
        <f t="shared" si="175"/>
        <v>0.56450371289523027</v>
      </c>
      <c r="X138" s="397">
        <f t="shared" si="178"/>
        <v>0.80742718953750447</v>
      </c>
      <c r="Y138" s="397">
        <f t="shared" si="178"/>
        <v>0.91824951250834452</v>
      </c>
      <c r="Z138" s="398">
        <f t="shared" si="178"/>
        <v>1.0442826029982819</v>
      </c>
      <c r="AA138" s="398">
        <f t="shared" si="178"/>
        <v>1.1536835819900648</v>
      </c>
      <c r="AB138" s="398">
        <f t="shared" si="178"/>
        <v>1.2745456100982429</v>
      </c>
      <c r="AC138" s="398">
        <f t="shared" si="178"/>
        <v>1.3800747491160241</v>
      </c>
      <c r="AD138" s="398">
        <f t="shared" si="178"/>
        <v>1.4943414327878377</v>
      </c>
      <c r="AE138" s="398">
        <f t="shared" si="178"/>
        <v>0</v>
      </c>
      <c r="AF138" s="398">
        <f t="shared" si="178"/>
        <v>0</v>
      </c>
      <c r="AG138" s="398">
        <f t="shared" si="178"/>
        <v>0</v>
      </c>
      <c r="AH138" s="398">
        <f t="shared" si="178"/>
        <v>0</v>
      </c>
      <c r="AI138" s="398">
        <f t="shared" si="178"/>
        <v>0</v>
      </c>
      <c r="AJ138" s="398">
        <f t="shared" si="178"/>
        <v>0</v>
      </c>
      <c r="AK138" s="398">
        <f t="shared" si="178"/>
        <v>0</v>
      </c>
      <c r="AL138" s="398">
        <f t="shared" si="178"/>
        <v>0</v>
      </c>
      <c r="AM138" s="398">
        <f t="shared" si="178"/>
        <v>0</v>
      </c>
      <c r="AN138" s="398">
        <f t="shared" si="178"/>
        <v>0</v>
      </c>
      <c r="AO138" s="398">
        <f t="shared" si="178"/>
        <v>0</v>
      </c>
      <c r="AP138" s="398">
        <f t="shared" si="178"/>
        <v>0</v>
      </c>
      <c r="AQ138" s="398">
        <f t="shared" si="178"/>
        <v>0</v>
      </c>
      <c r="AR138" s="398">
        <f t="shared" si="178"/>
        <v>0</v>
      </c>
      <c r="AS138" s="398">
        <f t="shared" si="178"/>
        <v>0</v>
      </c>
      <c r="AT138" s="398">
        <f t="shared" si="178"/>
        <v>0</v>
      </c>
      <c r="AU138" s="398">
        <f t="shared" si="178"/>
        <v>0</v>
      </c>
      <c r="AV138" s="398">
        <f t="shared" si="178"/>
        <v>0</v>
      </c>
      <c r="AW138" s="398">
        <f t="shared" si="178"/>
        <v>0</v>
      </c>
      <c r="AX138" s="398">
        <f t="shared" si="178"/>
        <v>0</v>
      </c>
      <c r="AY138" s="398">
        <f t="shared" si="178"/>
        <v>0</v>
      </c>
      <c r="AZ138" s="398">
        <f t="shared" si="178"/>
        <v>0</v>
      </c>
      <c r="BA138" s="398">
        <f t="shared" si="178"/>
        <v>0</v>
      </c>
      <c r="BB138" s="398">
        <f t="shared" si="178"/>
        <v>0</v>
      </c>
      <c r="BC138" s="398">
        <f t="shared" si="178"/>
        <v>0</v>
      </c>
      <c r="BD138" s="398">
        <f t="shared" si="178"/>
        <v>0</v>
      </c>
      <c r="BE138" s="398">
        <f t="shared" si="178"/>
        <v>0</v>
      </c>
      <c r="BF138" s="398">
        <f t="shared" si="178"/>
        <v>0</v>
      </c>
      <c r="BG138" s="398">
        <f t="shared" si="178"/>
        <v>0</v>
      </c>
      <c r="BH138" s="398">
        <f t="shared" si="178"/>
        <v>0</v>
      </c>
      <c r="BI138" s="398">
        <f t="shared" si="178"/>
        <v>0</v>
      </c>
      <c r="BJ138" s="398">
        <f t="shared" si="178"/>
        <v>0</v>
      </c>
      <c r="BK138" s="398">
        <f t="shared" si="178"/>
        <v>0</v>
      </c>
      <c r="BL138" s="398"/>
    </row>
    <row r="139" spans="1:64" s="4" customFormat="1">
      <c r="A139" s="4" t="s">
        <v>188</v>
      </c>
      <c r="C139" s="398"/>
      <c r="D139" s="398"/>
      <c r="E139" s="398"/>
      <c r="F139" s="398"/>
      <c r="G139" s="398"/>
      <c r="H139" s="398"/>
      <c r="I139" s="398"/>
      <c r="J139" s="398"/>
      <c r="K139" s="398"/>
      <c r="L139" s="398"/>
      <c r="M139" s="398"/>
      <c r="N139" s="398"/>
      <c r="O139" s="398"/>
      <c r="P139" s="398"/>
      <c r="Q139" s="398"/>
      <c r="R139" s="398"/>
      <c r="S139" s="398"/>
      <c r="T139" s="398"/>
      <c r="U139" s="398"/>
      <c r="V139" s="397">
        <f t="shared" si="175"/>
        <v>0.27766333840896801</v>
      </c>
      <c r="W139" s="397">
        <f t="shared" si="175"/>
        <v>0.27175340474303866</v>
      </c>
      <c r="X139" s="397">
        <f t="shared" si="178"/>
        <v>0.24403788868483117</v>
      </c>
      <c r="Y139" s="397">
        <f t="shared" si="178"/>
        <v>0.29387641789014823</v>
      </c>
      <c r="Z139" s="398">
        <f t="shared" si="178"/>
        <v>0.35389319854131812</v>
      </c>
      <c r="AA139" s="398">
        <f t="shared" si="178"/>
        <v>0.41301044572648205</v>
      </c>
      <c r="AB139" s="398">
        <f t="shared" si="178"/>
        <v>0.48200312688199887</v>
      </c>
      <c r="AC139" s="398">
        <f t="shared" si="178"/>
        <v>0.54931655617286257</v>
      </c>
      <c r="AD139" s="398">
        <f t="shared" si="178"/>
        <v>0.6260305422447725</v>
      </c>
      <c r="AE139" s="398">
        <f t="shared" si="178"/>
        <v>0.68917551744985384</v>
      </c>
      <c r="AF139" s="398">
        <f t="shared" si="178"/>
        <v>0.75868965138535904</v>
      </c>
      <c r="AG139" s="398">
        <f t="shared" si="178"/>
        <v>0.81602001637663135</v>
      </c>
      <c r="AH139" s="398">
        <f t="shared" si="178"/>
        <v>0.87768254899933362</v>
      </c>
      <c r="AI139" s="398">
        <f t="shared" si="178"/>
        <v>0</v>
      </c>
      <c r="AJ139" s="398">
        <f t="shared" si="178"/>
        <v>0</v>
      </c>
      <c r="AK139" s="398">
        <f t="shared" si="178"/>
        <v>0</v>
      </c>
      <c r="AL139" s="398">
        <f t="shared" si="178"/>
        <v>0</v>
      </c>
      <c r="AM139" s="398">
        <f t="shared" si="178"/>
        <v>0</v>
      </c>
      <c r="AN139" s="398">
        <f t="shared" si="178"/>
        <v>0</v>
      </c>
      <c r="AO139" s="398">
        <f t="shared" si="178"/>
        <v>0</v>
      </c>
      <c r="AP139" s="398">
        <f t="shared" si="178"/>
        <v>0</v>
      </c>
      <c r="AQ139" s="398">
        <f t="shared" si="178"/>
        <v>0</v>
      </c>
      <c r="AR139" s="398">
        <f t="shared" si="178"/>
        <v>0</v>
      </c>
      <c r="AS139" s="398">
        <f t="shared" si="178"/>
        <v>0</v>
      </c>
      <c r="AT139" s="398">
        <f t="shared" si="178"/>
        <v>0</v>
      </c>
      <c r="AU139" s="398">
        <f t="shared" si="178"/>
        <v>0</v>
      </c>
      <c r="AV139" s="398">
        <f t="shared" si="178"/>
        <v>0</v>
      </c>
      <c r="AW139" s="398">
        <f t="shared" si="178"/>
        <v>0</v>
      </c>
      <c r="AX139" s="398">
        <f t="shared" si="178"/>
        <v>0</v>
      </c>
      <c r="AY139" s="398">
        <f t="shared" si="178"/>
        <v>0</v>
      </c>
      <c r="AZ139" s="398">
        <f t="shared" si="178"/>
        <v>0</v>
      </c>
      <c r="BA139" s="398">
        <f t="shared" si="178"/>
        <v>0</v>
      </c>
      <c r="BB139" s="398">
        <f t="shared" si="178"/>
        <v>0</v>
      </c>
      <c r="BC139" s="398">
        <f t="shared" si="178"/>
        <v>0</v>
      </c>
      <c r="BD139" s="398">
        <f t="shared" si="178"/>
        <v>0</v>
      </c>
      <c r="BE139" s="398">
        <f t="shared" si="178"/>
        <v>0</v>
      </c>
      <c r="BF139" s="398">
        <f t="shared" si="178"/>
        <v>0</v>
      </c>
      <c r="BG139" s="398">
        <f t="shared" si="178"/>
        <v>0</v>
      </c>
      <c r="BH139" s="398">
        <f t="shared" si="178"/>
        <v>0</v>
      </c>
      <c r="BI139" s="398">
        <f t="shared" si="178"/>
        <v>0</v>
      </c>
      <c r="BJ139" s="398">
        <f t="shared" si="178"/>
        <v>0</v>
      </c>
      <c r="BK139" s="398">
        <f t="shared" si="178"/>
        <v>0</v>
      </c>
      <c r="BL139" s="398"/>
    </row>
    <row r="140" spans="1:64" s="4" customFormat="1">
      <c r="A140" s="4" t="s">
        <v>189</v>
      </c>
      <c r="C140" s="398"/>
      <c r="D140" s="398"/>
      <c r="E140" s="398"/>
      <c r="F140" s="398"/>
      <c r="G140" s="398"/>
      <c r="H140" s="398"/>
      <c r="I140" s="398"/>
      <c r="J140" s="398"/>
      <c r="K140" s="398"/>
      <c r="L140" s="398"/>
      <c r="M140" s="398"/>
      <c r="N140" s="398"/>
      <c r="O140" s="398"/>
      <c r="P140" s="398"/>
      <c r="Q140" s="398"/>
      <c r="R140" s="398"/>
      <c r="S140" s="398"/>
      <c r="T140" s="398"/>
      <c r="U140" s="398"/>
      <c r="V140" s="397">
        <f t="shared" si="175"/>
        <v>0.91582355741909693</v>
      </c>
      <c r="W140" s="397">
        <f t="shared" si="175"/>
        <v>0.83681045236235274</v>
      </c>
      <c r="X140" s="397">
        <f t="shared" si="178"/>
        <v>0.53297093331331458</v>
      </c>
      <c r="Y140" s="397">
        <f t="shared" si="178"/>
        <v>0.60026593145636786</v>
      </c>
      <c r="Z140" s="398">
        <f t="shared" si="178"/>
        <v>0.67605785971701782</v>
      </c>
      <c r="AA140" s="398">
        <f t="shared" si="178"/>
        <v>0</v>
      </c>
      <c r="AB140" s="398">
        <f t="shared" si="178"/>
        <v>0</v>
      </c>
      <c r="AC140" s="398">
        <f t="shared" si="178"/>
        <v>0</v>
      </c>
      <c r="AD140" s="398">
        <f t="shared" si="178"/>
        <v>0</v>
      </c>
      <c r="AE140" s="398">
        <f t="shared" si="178"/>
        <v>0</v>
      </c>
      <c r="AF140" s="398">
        <f t="shared" si="178"/>
        <v>0</v>
      </c>
      <c r="AG140" s="398">
        <f t="shared" si="178"/>
        <v>0</v>
      </c>
      <c r="AH140" s="398">
        <f t="shared" si="178"/>
        <v>0</v>
      </c>
      <c r="AI140" s="398">
        <f t="shared" si="178"/>
        <v>0</v>
      </c>
      <c r="AJ140" s="398">
        <f t="shared" si="178"/>
        <v>0</v>
      </c>
      <c r="AK140" s="398">
        <f t="shared" si="178"/>
        <v>0</v>
      </c>
      <c r="AL140" s="398">
        <f t="shared" si="178"/>
        <v>0</v>
      </c>
      <c r="AM140" s="398">
        <f t="shared" si="178"/>
        <v>0</v>
      </c>
      <c r="AN140" s="398">
        <f t="shared" si="178"/>
        <v>0</v>
      </c>
      <c r="AO140" s="398">
        <f t="shared" si="178"/>
        <v>0</v>
      </c>
      <c r="AP140" s="398">
        <f t="shared" si="178"/>
        <v>0</v>
      </c>
      <c r="AQ140" s="398">
        <f t="shared" si="178"/>
        <v>0</v>
      </c>
      <c r="AR140" s="398">
        <f t="shared" si="178"/>
        <v>0</v>
      </c>
      <c r="AS140" s="398">
        <f t="shared" si="178"/>
        <v>0</v>
      </c>
      <c r="AT140" s="398">
        <f t="shared" si="178"/>
        <v>0</v>
      </c>
      <c r="AU140" s="398">
        <f t="shared" si="178"/>
        <v>0</v>
      </c>
      <c r="AV140" s="398">
        <f t="shared" si="178"/>
        <v>0</v>
      </c>
      <c r="AW140" s="398">
        <f t="shared" si="178"/>
        <v>0</v>
      </c>
      <c r="AX140" s="398">
        <f t="shared" si="178"/>
        <v>0</v>
      </c>
      <c r="AY140" s="398">
        <f t="shared" si="178"/>
        <v>0</v>
      </c>
      <c r="AZ140" s="398">
        <f t="shared" si="178"/>
        <v>0</v>
      </c>
      <c r="BA140" s="398">
        <f t="shared" si="178"/>
        <v>0</v>
      </c>
      <c r="BB140" s="398">
        <f t="shared" si="178"/>
        <v>0</v>
      </c>
      <c r="BC140" s="398">
        <f t="shared" si="178"/>
        <v>0</v>
      </c>
      <c r="BD140" s="398">
        <f t="shared" si="178"/>
        <v>0</v>
      </c>
      <c r="BE140" s="398">
        <f t="shared" si="178"/>
        <v>0</v>
      </c>
      <c r="BF140" s="398">
        <f t="shared" si="178"/>
        <v>0</v>
      </c>
      <c r="BG140" s="398">
        <f t="shared" si="178"/>
        <v>0</v>
      </c>
      <c r="BH140" s="398">
        <f t="shared" si="178"/>
        <v>0</v>
      </c>
      <c r="BI140" s="398">
        <f t="shared" si="178"/>
        <v>0</v>
      </c>
      <c r="BJ140" s="398">
        <f t="shared" si="178"/>
        <v>0</v>
      </c>
      <c r="BK140" s="398">
        <f t="shared" si="178"/>
        <v>0</v>
      </c>
      <c r="BL140" s="398"/>
    </row>
    <row r="141" spans="1:64" s="4" customFormat="1">
      <c r="A141" s="422" t="s">
        <v>190</v>
      </c>
      <c r="C141" s="398"/>
      <c r="D141" s="398"/>
      <c r="E141" s="398"/>
      <c r="F141" s="398"/>
      <c r="G141" s="398"/>
      <c r="H141" s="398"/>
      <c r="I141" s="398"/>
      <c r="J141" s="398"/>
      <c r="K141" s="398"/>
      <c r="L141" s="398"/>
      <c r="M141" s="398"/>
      <c r="N141" s="398"/>
      <c r="O141" s="398"/>
      <c r="P141" s="398"/>
      <c r="Q141" s="398"/>
      <c r="R141" s="398"/>
      <c r="S141" s="398"/>
      <c r="T141" s="398"/>
      <c r="U141" s="398"/>
      <c r="V141" s="397">
        <f t="shared" si="175"/>
        <v>0.58450110040542935</v>
      </c>
      <c r="W141" s="397">
        <f t="shared" si="175"/>
        <v>0.5820051063643028</v>
      </c>
      <c r="X141" s="397">
        <f t="shared" si="178"/>
        <v>0</v>
      </c>
      <c r="Y141" s="397">
        <f t="shared" si="178"/>
        <v>0</v>
      </c>
      <c r="Z141" s="398">
        <f t="shared" si="178"/>
        <v>0</v>
      </c>
      <c r="AA141" s="398">
        <f t="shared" si="178"/>
        <v>0</v>
      </c>
      <c r="AB141" s="398">
        <f t="shared" si="178"/>
        <v>0</v>
      </c>
      <c r="AC141" s="398">
        <f t="shared" si="178"/>
        <v>0</v>
      </c>
      <c r="AD141" s="398">
        <f t="shared" si="178"/>
        <v>0</v>
      </c>
      <c r="AE141" s="398">
        <f t="shared" si="178"/>
        <v>0</v>
      </c>
      <c r="AF141" s="398">
        <f t="shared" si="178"/>
        <v>0</v>
      </c>
      <c r="AG141" s="398">
        <f t="shared" si="178"/>
        <v>0</v>
      </c>
      <c r="AH141" s="398">
        <f t="shared" si="178"/>
        <v>0</v>
      </c>
      <c r="AI141" s="398">
        <f t="shared" si="178"/>
        <v>0</v>
      </c>
      <c r="AJ141" s="398">
        <f t="shared" si="178"/>
        <v>0</v>
      </c>
      <c r="AK141" s="398">
        <f t="shared" si="178"/>
        <v>0</v>
      </c>
      <c r="AL141" s="398">
        <f t="shared" si="178"/>
        <v>0</v>
      </c>
      <c r="AM141" s="398">
        <f t="shared" si="178"/>
        <v>0</v>
      </c>
      <c r="AN141" s="398">
        <f t="shared" si="178"/>
        <v>0</v>
      </c>
      <c r="AO141" s="398">
        <f t="shared" si="178"/>
        <v>0</v>
      </c>
      <c r="AP141" s="398">
        <f t="shared" si="178"/>
        <v>0</v>
      </c>
      <c r="AQ141" s="398">
        <f t="shared" si="178"/>
        <v>0</v>
      </c>
      <c r="AR141" s="398">
        <f t="shared" si="178"/>
        <v>0</v>
      </c>
      <c r="AS141" s="398">
        <f t="shared" si="178"/>
        <v>0</v>
      </c>
      <c r="AT141" s="398">
        <f t="shared" si="178"/>
        <v>0</v>
      </c>
      <c r="AU141" s="398">
        <f t="shared" si="178"/>
        <v>0</v>
      </c>
      <c r="AV141" s="398">
        <f t="shared" si="178"/>
        <v>0</v>
      </c>
      <c r="AW141" s="398">
        <f t="shared" si="178"/>
        <v>0</v>
      </c>
      <c r="AX141" s="398">
        <f t="shared" si="178"/>
        <v>0</v>
      </c>
      <c r="AY141" s="398">
        <f t="shared" si="178"/>
        <v>0</v>
      </c>
      <c r="AZ141" s="398">
        <f t="shared" si="178"/>
        <v>0</v>
      </c>
      <c r="BA141" s="398">
        <f t="shared" si="178"/>
        <v>0</v>
      </c>
      <c r="BB141" s="398">
        <f t="shared" si="178"/>
        <v>0</v>
      </c>
      <c r="BC141" s="398">
        <f t="shared" si="178"/>
        <v>0</v>
      </c>
      <c r="BD141" s="398">
        <f t="shared" si="178"/>
        <v>0</v>
      </c>
      <c r="BE141" s="398">
        <f t="shared" si="178"/>
        <v>0</v>
      </c>
      <c r="BF141" s="398">
        <f t="shared" si="178"/>
        <v>0</v>
      </c>
      <c r="BG141" s="398">
        <f t="shared" si="178"/>
        <v>0</v>
      </c>
      <c r="BH141" s="398">
        <f t="shared" si="178"/>
        <v>0</v>
      </c>
      <c r="BI141" s="398">
        <f t="shared" si="178"/>
        <v>0</v>
      </c>
      <c r="BJ141" s="398">
        <f t="shared" si="178"/>
        <v>0</v>
      </c>
      <c r="BK141" s="398">
        <f t="shared" si="178"/>
        <v>0</v>
      </c>
      <c r="BL141" s="398"/>
    </row>
    <row r="142" spans="1:64" s="4" customFormat="1">
      <c r="A142" s="4" t="s">
        <v>256</v>
      </c>
      <c r="C142" s="398"/>
      <c r="D142" s="398"/>
      <c r="E142" s="398"/>
      <c r="F142" s="398"/>
      <c r="G142" s="398"/>
      <c r="H142" s="398"/>
      <c r="I142" s="398"/>
      <c r="J142" s="398"/>
      <c r="K142" s="398"/>
      <c r="L142" s="398"/>
      <c r="M142" s="398"/>
      <c r="N142" s="398"/>
      <c r="O142" s="398"/>
      <c r="P142" s="398"/>
      <c r="Q142" s="398"/>
      <c r="R142" s="398"/>
      <c r="S142" s="398"/>
      <c r="T142" s="398"/>
      <c r="U142" s="398"/>
      <c r="V142" s="397">
        <f t="shared" si="175"/>
        <v>0.67173845880599159</v>
      </c>
      <c r="W142" s="397">
        <f t="shared" si="175"/>
        <v>0.66473669087257481</v>
      </c>
      <c r="X142" s="397">
        <f t="shared" si="178"/>
        <v>0.63080748393847563</v>
      </c>
      <c r="Y142" s="397">
        <f t="shared" si="178"/>
        <v>0.74448884429851503</v>
      </c>
      <c r="Z142" s="398">
        <f t="shared" si="178"/>
        <v>0.87865736123542482</v>
      </c>
      <c r="AA142" s="398">
        <f t="shared" si="178"/>
        <v>1.0057893085036798</v>
      </c>
      <c r="AB142" s="398">
        <f t="shared" si="178"/>
        <v>1.1513158345113574</v>
      </c>
      <c r="AC142" s="398">
        <f t="shared" si="178"/>
        <v>0</v>
      </c>
      <c r="AD142" s="398">
        <f t="shared" si="178"/>
        <v>0</v>
      </c>
      <c r="AE142" s="398">
        <f t="shared" si="178"/>
        <v>0</v>
      </c>
      <c r="AF142" s="398">
        <f t="shared" si="178"/>
        <v>0</v>
      </c>
      <c r="AG142" s="398">
        <f t="shared" si="178"/>
        <v>0</v>
      </c>
      <c r="AH142" s="398">
        <f t="shared" si="178"/>
        <v>0</v>
      </c>
      <c r="AI142" s="398">
        <f t="shared" si="178"/>
        <v>0</v>
      </c>
      <c r="AJ142" s="398">
        <f t="shared" si="178"/>
        <v>0</v>
      </c>
      <c r="AK142" s="398">
        <f t="shared" si="178"/>
        <v>0</v>
      </c>
      <c r="AL142" s="398">
        <f t="shared" si="178"/>
        <v>0</v>
      </c>
      <c r="AM142" s="398">
        <f t="shared" si="178"/>
        <v>0</v>
      </c>
      <c r="AN142" s="398">
        <f t="shared" si="178"/>
        <v>0</v>
      </c>
      <c r="AO142" s="398">
        <f t="shared" si="178"/>
        <v>0</v>
      </c>
      <c r="AP142" s="398">
        <f t="shared" si="178"/>
        <v>0</v>
      </c>
      <c r="AQ142" s="398">
        <f t="shared" si="178"/>
        <v>0</v>
      </c>
      <c r="AR142" s="398">
        <f t="shared" si="178"/>
        <v>0</v>
      </c>
      <c r="AS142" s="398">
        <f t="shared" si="178"/>
        <v>0</v>
      </c>
      <c r="AT142" s="398">
        <f t="shared" si="178"/>
        <v>0</v>
      </c>
      <c r="AU142" s="398">
        <f t="shared" si="178"/>
        <v>0</v>
      </c>
      <c r="AV142" s="398">
        <f t="shared" si="178"/>
        <v>0</v>
      </c>
      <c r="AW142" s="398">
        <f t="shared" si="178"/>
        <v>0</v>
      </c>
      <c r="AX142" s="398">
        <f t="shared" si="178"/>
        <v>0</v>
      </c>
      <c r="AY142" s="398">
        <f t="shared" si="178"/>
        <v>0</v>
      </c>
      <c r="AZ142" s="398">
        <f t="shared" si="178"/>
        <v>0</v>
      </c>
      <c r="BA142" s="398">
        <f t="shared" si="178"/>
        <v>0</v>
      </c>
      <c r="BB142" s="398">
        <f t="shared" si="178"/>
        <v>0</v>
      </c>
      <c r="BC142" s="398">
        <f t="shared" si="178"/>
        <v>0</v>
      </c>
      <c r="BD142" s="398">
        <f t="shared" si="178"/>
        <v>0</v>
      </c>
      <c r="BE142" s="398">
        <f t="shared" si="178"/>
        <v>0</v>
      </c>
      <c r="BF142" s="398">
        <f t="shared" si="178"/>
        <v>0</v>
      </c>
      <c r="BG142" s="398">
        <f t="shared" si="178"/>
        <v>0</v>
      </c>
      <c r="BH142" s="398">
        <f t="shared" si="178"/>
        <v>0</v>
      </c>
      <c r="BI142" s="398">
        <f t="shared" si="178"/>
        <v>0</v>
      </c>
      <c r="BJ142" s="398">
        <f t="shared" si="178"/>
        <v>0</v>
      </c>
      <c r="BK142" s="398">
        <f t="shared" si="178"/>
        <v>0</v>
      </c>
      <c r="BL142" s="398"/>
    </row>
    <row r="143" spans="1:64" s="393" customFormat="1">
      <c r="C143" s="429"/>
      <c r="D143" s="429"/>
      <c r="E143" s="429"/>
      <c r="F143" s="429"/>
      <c r="G143" s="429"/>
      <c r="H143" s="429"/>
      <c r="I143" s="429"/>
      <c r="J143" s="429"/>
      <c r="K143" s="429"/>
      <c r="L143" s="429"/>
      <c r="M143" s="429"/>
      <c r="N143" s="429"/>
      <c r="O143" s="429"/>
      <c r="P143" s="429"/>
      <c r="Q143" s="429"/>
      <c r="R143" s="429"/>
      <c r="S143" s="429"/>
      <c r="T143" s="429"/>
      <c r="U143" s="429"/>
      <c r="V143" s="431">
        <f>SUM(V131:V142)</f>
        <v>9.4321916808679731</v>
      </c>
      <c r="W143" s="431">
        <f>SUM(W131:W142)</f>
        <v>7.5359162730623952</v>
      </c>
      <c r="X143" s="431">
        <f t="shared" ref="X143:BK143" si="179">SUM(X131:X142)</f>
        <v>6.0155543145941417</v>
      </c>
      <c r="Y143" s="431">
        <f t="shared" si="179"/>
        <v>6.4069214336277946</v>
      </c>
      <c r="Z143" s="429">
        <f t="shared" si="179"/>
        <v>7.1128072946024323</v>
      </c>
      <c r="AA143" s="429">
        <f t="shared" si="179"/>
        <v>3.6293884211469418</v>
      </c>
      <c r="AB143" s="429">
        <f t="shared" si="179"/>
        <v>4.0815187982762211</v>
      </c>
      <c r="AC143" s="429">
        <f t="shared" si="179"/>
        <v>1.9293913052888867</v>
      </c>
      <c r="AD143" s="429">
        <f t="shared" si="179"/>
        <v>2.1203719750326102</v>
      </c>
      <c r="AE143" s="429">
        <f t="shared" si="179"/>
        <v>0.68917551744985384</v>
      </c>
      <c r="AF143" s="429">
        <f t="shared" si="179"/>
        <v>0.75868965138535904</v>
      </c>
      <c r="AG143" s="429">
        <f t="shared" si="179"/>
        <v>0.81602001637663135</v>
      </c>
      <c r="AH143" s="429">
        <f t="shared" si="179"/>
        <v>0.87768254899933362</v>
      </c>
      <c r="AI143" s="429">
        <f t="shared" si="179"/>
        <v>0</v>
      </c>
      <c r="AJ143" s="429">
        <f t="shared" si="179"/>
        <v>0</v>
      </c>
      <c r="AK143" s="429">
        <f t="shared" si="179"/>
        <v>0</v>
      </c>
      <c r="AL143" s="429">
        <f t="shared" si="179"/>
        <v>0</v>
      </c>
      <c r="AM143" s="429">
        <f t="shared" si="179"/>
        <v>0</v>
      </c>
      <c r="AN143" s="429">
        <f t="shared" si="179"/>
        <v>0</v>
      </c>
      <c r="AO143" s="429">
        <f t="shared" si="179"/>
        <v>0</v>
      </c>
      <c r="AP143" s="429">
        <f t="shared" si="179"/>
        <v>0</v>
      </c>
      <c r="AQ143" s="429">
        <f t="shared" si="179"/>
        <v>0</v>
      </c>
      <c r="AR143" s="429">
        <f t="shared" si="179"/>
        <v>0</v>
      </c>
      <c r="AS143" s="429">
        <f t="shared" si="179"/>
        <v>0</v>
      </c>
      <c r="AT143" s="429">
        <f t="shared" si="179"/>
        <v>0</v>
      </c>
      <c r="AU143" s="429">
        <f t="shared" si="179"/>
        <v>0</v>
      </c>
      <c r="AV143" s="429">
        <f t="shared" si="179"/>
        <v>0</v>
      </c>
      <c r="AW143" s="429">
        <f t="shared" si="179"/>
        <v>0</v>
      </c>
      <c r="AX143" s="429">
        <f t="shared" si="179"/>
        <v>0</v>
      </c>
      <c r="AY143" s="429">
        <f t="shared" si="179"/>
        <v>0</v>
      </c>
      <c r="AZ143" s="429">
        <f t="shared" si="179"/>
        <v>0</v>
      </c>
      <c r="BA143" s="429">
        <f t="shared" si="179"/>
        <v>0</v>
      </c>
      <c r="BB143" s="429">
        <f t="shared" si="179"/>
        <v>0</v>
      </c>
      <c r="BC143" s="429">
        <f t="shared" si="179"/>
        <v>0</v>
      </c>
      <c r="BD143" s="429">
        <f t="shared" si="179"/>
        <v>0</v>
      </c>
      <c r="BE143" s="429">
        <f t="shared" si="179"/>
        <v>0</v>
      </c>
      <c r="BF143" s="429">
        <f t="shared" si="179"/>
        <v>0</v>
      </c>
      <c r="BG143" s="429">
        <f t="shared" si="179"/>
        <v>0</v>
      </c>
      <c r="BH143" s="429">
        <f t="shared" si="179"/>
        <v>0</v>
      </c>
      <c r="BI143" s="429">
        <f t="shared" si="179"/>
        <v>0</v>
      </c>
      <c r="BJ143" s="429">
        <f t="shared" si="179"/>
        <v>0</v>
      </c>
      <c r="BK143" s="429">
        <f t="shared" si="179"/>
        <v>0</v>
      </c>
      <c r="BL143" s="429"/>
    </row>
    <row r="144" spans="1:64" s="392" customFormat="1">
      <c r="A144" s="392" t="s">
        <v>580</v>
      </c>
      <c r="C144" s="424"/>
      <c r="D144" s="424"/>
      <c r="E144" s="424"/>
      <c r="F144" s="424"/>
      <c r="G144" s="424"/>
      <c r="H144" s="424"/>
      <c r="I144" s="424"/>
      <c r="J144" s="424"/>
      <c r="K144" s="424"/>
      <c r="L144" s="424"/>
      <c r="M144" s="424"/>
      <c r="N144" s="424"/>
      <c r="O144" s="424"/>
      <c r="P144" s="424"/>
      <c r="Q144" s="424"/>
      <c r="R144" s="432"/>
      <c r="S144" s="424"/>
      <c r="T144" s="424"/>
      <c r="U144" s="424"/>
      <c r="V144" s="432">
        <f>+V129+V143</f>
        <v>9.4321916808679731</v>
      </c>
      <c r="W144" s="432">
        <f>+W129+W143</f>
        <v>17.257268020000982</v>
      </c>
      <c r="X144" s="432">
        <f t="shared" ref="X144:BK144" si="180">+X129+X143</f>
        <v>16.218278672071165</v>
      </c>
      <c r="Y144" s="432">
        <f t="shared" si="180"/>
        <v>17.116135805464715</v>
      </c>
      <c r="Z144" s="424">
        <f t="shared" si="180"/>
        <v>18.4084136732024</v>
      </c>
      <c r="AA144" s="424">
        <f t="shared" si="180"/>
        <v>14.474011183805416</v>
      </c>
      <c r="AB144" s="424">
        <f t="shared" si="180"/>
        <v>14.609720063756697</v>
      </c>
      <c r="AC144" s="424">
        <f t="shared" si="180"/>
        <v>11.428155439230617</v>
      </c>
      <c r="AD144" s="424">
        <f t="shared" si="180"/>
        <v>10.546973459371531</v>
      </c>
      <c r="AE144" s="424">
        <f t="shared" si="180"/>
        <v>7.4829438351892001</v>
      </c>
      <c r="AF144" s="424">
        <f t="shared" si="180"/>
        <v>7.0099545746953558</v>
      </c>
      <c r="AG144" s="424">
        <f t="shared" si="180"/>
        <v>6.5704701699737074</v>
      </c>
      <c r="AH144" s="424">
        <f t="shared" si="180"/>
        <v>6.2173844828106564</v>
      </c>
      <c r="AI144" s="424">
        <f t="shared" si="180"/>
        <v>4.848788471309879</v>
      </c>
      <c r="AJ144" s="424">
        <f t="shared" si="180"/>
        <v>4.4263578967006074</v>
      </c>
      <c r="AK144" s="424">
        <f t="shared" si="180"/>
        <v>4.0636279709083514</v>
      </c>
      <c r="AL144" s="424">
        <f t="shared" si="180"/>
        <v>3.7508584760422368</v>
      </c>
      <c r="AM144" s="424">
        <f t="shared" si="180"/>
        <v>3.4826189539400501</v>
      </c>
      <c r="AN144" s="432">
        <f t="shared" si="180"/>
        <v>3.2507759657845874</v>
      </c>
      <c r="AO144" s="424">
        <f t="shared" si="180"/>
        <v>3.0477014687451911</v>
      </c>
      <c r="AP144" s="424">
        <f t="shared" si="180"/>
        <v>2.8953163953079315</v>
      </c>
      <c r="AQ144" s="424">
        <f t="shared" si="180"/>
        <v>2.7505505755425346</v>
      </c>
      <c r="AR144" s="424">
        <f t="shared" si="180"/>
        <v>2.6130230467654081</v>
      </c>
      <c r="AS144" s="424">
        <f t="shared" si="180"/>
        <v>2.4823718944271369</v>
      </c>
      <c r="AT144" s="424">
        <f t="shared" si="180"/>
        <v>2.3582532997057806</v>
      </c>
      <c r="AU144" s="424">
        <f t="shared" si="180"/>
        <v>2.2403406347204911</v>
      </c>
      <c r="AV144" s="424">
        <f t="shared" si="180"/>
        <v>2.1283236029844668</v>
      </c>
      <c r="AW144" s="424">
        <f t="shared" si="180"/>
        <v>2.0219074228352429</v>
      </c>
      <c r="AX144" s="424">
        <f t="shared" si="180"/>
        <v>1.920812051693481</v>
      </c>
      <c r="AY144" s="424">
        <f t="shared" si="180"/>
        <v>1.8247714491088067</v>
      </c>
      <c r="AZ144" s="424">
        <f t="shared" si="180"/>
        <v>1.7335328766533664</v>
      </c>
      <c r="BA144" s="424">
        <f t="shared" si="180"/>
        <v>1.6468562328206979</v>
      </c>
      <c r="BB144" s="424">
        <f t="shared" si="180"/>
        <v>1.5645134211796632</v>
      </c>
      <c r="BC144" s="424">
        <f t="shared" si="180"/>
        <v>1.4862877501206797</v>
      </c>
      <c r="BD144" s="424">
        <f t="shared" si="180"/>
        <v>1.4119733626146458</v>
      </c>
      <c r="BE144" s="424">
        <f t="shared" si="180"/>
        <v>1.3413746944839133</v>
      </c>
      <c r="BF144" s="424">
        <f t="shared" si="180"/>
        <v>1.2743059597597175</v>
      </c>
      <c r="BG144" s="424">
        <f t="shared" si="180"/>
        <v>1.2105906617717317</v>
      </c>
      <c r="BH144" s="424">
        <f t="shared" si="180"/>
        <v>1.150061128683145</v>
      </c>
      <c r="BI144" s="424">
        <f t="shared" si="180"/>
        <v>1.0925580722489878</v>
      </c>
      <c r="BJ144" s="424">
        <f t="shared" si="180"/>
        <v>1.0379301686365383</v>
      </c>
      <c r="BK144" s="424">
        <f t="shared" si="180"/>
        <v>0.98603366020471117</v>
      </c>
      <c r="BL144" s="424"/>
    </row>
    <row r="145" spans="1:64" s="392" customFormat="1">
      <c r="A145" s="392" t="s">
        <v>581</v>
      </c>
      <c r="C145" s="424"/>
      <c r="D145" s="424"/>
      <c r="E145" s="424"/>
      <c r="F145" s="424"/>
      <c r="G145" s="424"/>
      <c r="H145" s="424"/>
      <c r="I145" s="424"/>
      <c r="J145" s="424"/>
      <c r="K145" s="424"/>
      <c r="L145" s="424"/>
      <c r="M145" s="424"/>
      <c r="N145" s="424"/>
      <c r="O145" s="424"/>
      <c r="P145" s="424"/>
      <c r="Q145" s="424"/>
      <c r="R145" s="432"/>
      <c r="S145" s="424"/>
      <c r="T145" s="424"/>
      <c r="U145" s="424"/>
      <c r="V145" s="432">
        <f>+SUMPRODUCT(V70:V81*V4:V15)/V16</f>
        <v>0</v>
      </c>
      <c r="W145" s="432">
        <f>+SUMPRODUCT(W70:W81*W4:W15)/W16</f>
        <v>0.20499786723445554</v>
      </c>
      <c r="X145" s="432">
        <f t="shared" ref="X145:BK145" si="181">+SUMPRODUCT(X70:X81*X4:X15)/X16</f>
        <v>0.39896937886013195</v>
      </c>
      <c r="Y145" s="432">
        <f t="shared" si="181"/>
        <v>0.40751366551460566</v>
      </c>
      <c r="Z145" s="424">
        <f t="shared" si="181"/>
        <v>0.39334264235777433</v>
      </c>
      <c r="AA145" s="424" t="e">
        <f t="shared" si="181"/>
        <v>#DIV/0!</v>
      </c>
      <c r="AB145" s="424" t="e">
        <f t="shared" si="181"/>
        <v>#DIV/0!</v>
      </c>
      <c r="AC145" s="424" t="e">
        <f t="shared" si="181"/>
        <v>#DIV/0!</v>
      </c>
      <c r="AD145" s="424">
        <f t="shared" si="181"/>
        <v>0.85324712718935547</v>
      </c>
      <c r="AE145" s="424">
        <f t="shared" si="181"/>
        <v>0.95334762413281293</v>
      </c>
      <c r="AF145" s="424">
        <f t="shared" si="181"/>
        <v>0.95086590349235878</v>
      </c>
      <c r="AG145" s="424">
        <f t="shared" si="181"/>
        <v>0.94820324553152402</v>
      </c>
      <c r="AH145" s="424">
        <f t="shared" si="181"/>
        <v>0.94612555443075663</v>
      </c>
      <c r="AI145" s="424">
        <f t="shared" si="181"/>
        <v>0.99969197381784802</v>
      </c>
      <c r="AJ145" s="424">
        <f t="shared" si="181"/>
        <v>1</v>
      </c>
      <c r="AK145" s="424">
        <f t="shared" si="181"/>
        <v>0.99972592397309834</v>
      </c>
      <c r="AL145" s="424">
        <f t="shared" si="181"/>
        <v>1</v>
      </c>
      <c r="AM145" s="424">
        <f t="shared" si="181"/>
        <v>0.99975436131646489</v>
      </c>
      <c r="AN145" s="424">
        <f t="shared" si="181"/>
        <v>1</v>
      </c>
      <c r="AO145" s="424">
        <f t="shared" si="181"/>
        <v>0.99989360989186171</v>
      </c>
      <c r="AP145" s="424">
        <f t="shared" si="181"/>
        <v>1</v>
      </c>
      <c r="AQ145" s="424">
        <f t="shared" si="181"/>
        <v>0.9999580983214752</v>
      </c>
      <c r="AR145" s="424">
        <f t="shared" si="181"/>
        <v>1</v>
      </c>
      <c r="AS145" s="424">
        <f t="shared" si="181"/>
        <v>0.99996556697053418</v>
      </c>
      <c r="AT145" s="424">
        <f t="shared" si="181"/>
        <v>1</v>
      </c>
      <c r="AU145" s="424">
        <f t="shared" si="181"/>
        <v>0.99998008338574651</v>
      </c>
      <c r="AV145" s="424">
        <f t="shared" si="181"/>
        <v>1</v>
      </c>
      <c r="AW145" s="424">
        <f t="shared" si="181"/>
        <v>0.99998284980245111</v>
      </c>
      <c r="AX145" s="424">
        <f t="shared" si="181"/>
        <v>1</v>
      </c>
      <c r="AY145" s="424">
        <f t="shared" si="181"/>
        <v>0.9999858206820601</v>
      </c>
      <c r="AZ145" s="424">
        <f t="shared" si="181"/>
        <v>1</v>
      </c>
      <c r="BA145" s="424">
        <f t="shared" si="181"/>
        <v>0.99998870769575665</v>
      </c>
      <c r="BB145" s="424">
        <f t="shared" si="181"/>
        <v>1</v>
      </c>
      <c r="BC145" s="424">
        <f t="shared" si="181"/>
        <v>0.99999121406452629</v>
      </c>
      <c r="BD145" s="424">
        <f t="shared" si="181"/>
        <v>1</v>
      </c>
      <c r="BE145" s="424">
        <f t="shared" si="181"/>
        <v>0.99999322487286124</v>
      </c>
      <c r="BF145" s="424">
        <f t="shared" si="181"/>
        <v>1</v>
      </c>
      <c r="BG145" s="424">
        <f t="shared" si="181"/>
        <v>0.99999474359546736</v>
      </c>
      <c r="BH145" s="424">
        <f t="shared" si="181"/>
        <v>1</v>
      </c>
      <c r="BI145" s="424">
        <f t="shared" si="181"/>
        <v>0.99999451776470538</v>
      </c>
      <c r="BJ145" s="424">
        <f t="shared" si="181"/>
        <v>1</v>
      </c>
      <c r="BK145" s="424">
        <f t="shared" si="181"/>
        <v>0.99999286585397462</v>
      </c>
      <c r="BL145" s="424"/>
    </row>
    <row r="146" spans="1:64" s="392" customFormat="1">
      <c r="C146" s="424"/>
      <c r="D146" s="424"/>
      <c r="E146" s="424"/>
      <c r="F146" s="424"/>
      <c r="G146" s="424"/>
      <c r="H146" s="424"/>
      <c r="I146" s="424"/>
      <c r="J146" s="424"/>
      <c r="K146" s="424"/>
      <c r="L146" s="424"/>
      <c r="M146" s="424"/>
      <c r="N146" s="424"/>
      <c r="O146" s="424"/>
      <c r="P146" s="424"/>
      <c r="Q146" s="424"/>
      <c r="R146" s="432"/>
      <c r="S146" s="424"/>
      <c r="T146" s="424"/>
      <c r="U146" s="424"/>
      <c r="V146" s="424"/>
      <c r="W146" s="424"/>
      <c r="X146" s="424"/>
      <c r="Y146" s="424"/>
      <c r="Z146" s="424"/>
      <c r="AA146" s="424"/>
      <c r="AB146" s="424"/>
      <c r="AC146" s="424"/>
      <c r="AD146" s="424"/>
      <c r="AE146" s="424"/>
      <c r="AF146" s="424"/>
      <c r="AG146" s="424"/>
      <c r="AH146" s="424"/>
      <c r="AI146" s="424"/>
      <c r="AJ146" s="424"/>
      <c r="AK146" s="424"/>
      <c r="AL146" s="424"/>
      <c r="AM146" s="424"/>
      <c r="AN146" s="424"/>
      <c r="AO146" s="424"/>
      <c r="AP146" s="424"/>
      <c r="AQ146" s="424"/>
      <c r="AR146" s="424"/>
      <c r="AS146" s="424"/>
      <c r="AT146" s="424"/>
      <c r="AU146" s="424"/>
      <c r="AV146" s="424"/>
      <c r="AW146" s="424"/>
      <c r="AX146" s="424"/>
      <c r="AY146" s="424"/>
      <c r="AZ146" s="424"/>
      <c r="BA146" s="424"/>
      <c r="BB146" s="424"/>
      <c r="BC146" s="424"/>
      <c r="BD146" s="424"/>
      <c r="BE146" s="424"/>
      <c r="BF146" s="424"/>
      <c r="BG146" s="424"/>
      <c r="BH146" s="424"/>
      <c r="BI146" s="424"/>
      <c r="BJ146" s="424"/>
      <c r="BK146" s="424"/>
      <c r="BL146" s="424"/>
    </row>
    <row r="147" spans="1:64" s="4" customFormat="1" ht="15.5">
      <c r="A147" s="396" t="s">
        <v>582</v>
      </c>
      <c r="N147" s="398"/>
      <c r="O147" s="398"/>
      <c r="P147" s="398"/>
      <c r="Q147" s="398"/>
      <c r="R147" s="398"/>
      <c r="S147" s="408"/>
      <c r="T147" s="408"/>
      <c r="U147" s="408"/>
      <c r="V147" s="408"/>
      <c r="W147" s="408"/>
      <c r="X147" s="408"/>
      <c r="Y147" s="408"/>
      <c r="Z147" s="408"/>
      <c r="AA147" s="408"/>
      <c r="AB147" s="408"/>
      <c r="AC147" s="408"/>
      <c r="AD147" s="408"/>
      <c r="AE147" s="408"/>
      <c r="AF147" s="408"/>
      <c r="AG147" s="408"/>
      <c r="AH147" s="408"/>
      <c r="AI147" s="408"/>
      <c r="AJ147" s="408"/>
      <c r="AK147" s="408"/>
      <c r="AL147" s="408"/>
      <c r="AM147" s="408"/>
      <c r="AN147" s="408"/>
      <c r="AO147" s="408"/>
      <c r="AP147" s="408"/>
      <c r="AQ147" s="408"/>
      <c r="AR147" s="408"/>
      <c r="AS147" s="408"/>
      <c r="AT147" s="408"/>
      <c r="AU147" s="408"/>
      <c r="AV147" s="408"/>
      <c r="AW147" s="408"/>
      <c r="AX147" s="408"/>
      <c r="AY147" s="408"/>
      <c r="AZ147" s="408"/>
      <c r="BA147" s="408"/>
      <c r="BB147" s="408"/>
      <c r="BC147" s="408"/>
      <c r="BD147" s="408"/>
      <c r="BE147" s="408"/>
      <c r="BF147" s="408"/>
      <c r="BG147" s="408"/>
      <c r="BH147" s="408"/>
      <c r="BI147" s="408"/>
      <c r="BJ147" s="408"/>
      <c r="BK147" s="408"/>
    </row>
    <row r="148" spans="1:64" s="4" customFormat="1" ht="14">
      <c r="A148" s="389" t="s">
        <v>583</v>
      </c>
      <c r="N148" s="398"/>
      <c r="O148" s="398"/>
      <c r="P148" s="398"/>
      <c r="Q148" s="398"/>
      <c r="R148" s="398"/>
      <c r="S148" s="408"/>
      <c r="T148" s="408"/>
      <c r="U148" s="408"/>
      <c r="V148" s="408"/>
      <c r="W148" s="408"/>
      <c r="X148" s="408"/>
      <c r="Y148" s="408"/>
      <c r="Z148" s="408"/>
      <c r="AA148" s="408"/>
      <c r="AB148" s="408"/>
      <c r="AC148" s="408"/>
      <c r="AD148" s="408"/>
      <c r="AE148" s="408"/>
      <c r="AF148" s="408"/>
      <c r="AG148" s="408"/>
      <c r="AH148" s="408"/>
      <c r="AI148" s="408"/>
      <c r="AJ148" s="408"/>
      <c r="AK148" s="408"/>
      <c r="AL148" s="408"/>
      <c r="AM148" s="408"/>
      <c r="AN148" s="408"/>
      <c r="AO148" s="408"/>
      <c r="AP148" s="408"/>
      <c r="AQ148" s="408"/>
      <c r="AR148" s="408"/>
      <c r="AS148" s="408"/>
      <c r="AT148" s="408"/>
      <c r="AU148" s="408"/>
      <c r="AV148" s="408"/>
      <c r="AW148" s="408"/>
      <c r="AX148" s="408"/>
      <c r="AY148" s="408"/>
      <c r="AZ148" s="408"/>
      <c r="BA148" s="408"/>
      <c r="BB148" s="408"/>
      <c r="BC148" s="408"/>
      <c r="BD148" s="408"/>
      <c r="BE148" s="408"/>
      <c r="BF148" s="408"/>
      <c r="BG148" s="408"/>
      <c r="BH148" s="408"/>
      <c r="BI148" s="408"/>
      <c r="BJ148" s="408"/>
      <c r="BK148" s="408"/>
    </row>
    <row r="149" spans="1:64" s="4" customFormat="1" ht="14">
      <c r="A149" s="389" t="s">
        <v>584</v>
      </c>
      <c r="N149" s="398"/>
      <c r="O149" s="398"/>
      <c r="P149" s="398"/>
      <c r="Q149" s="398"/>
      <c r="R149" s="398"/>
      <c r="S149" s="408"/>
      <c r="T149" s="408"/>
      <c r="U149" s="408"/>
      <c r="V149" s="408"/>
      <c r="W149" s="408"/>
      <c r="X149" s="408"/>
      <c r="Y149" s="408"/>
      <c r="Z149" s="408"/>
      <c r="AA149" s="408"/>
      <c r="AB149" s="408"/>
      <c r="AC149" s="408"/>
      <c r="AD149" s="408"/>
      <c r="AE149" s="408"/>
      <c r="AF149" s="408"/>
      <c r="AG149" s="408"/>
      <c r="AH149" s="408"/>
      <c r="AI149" s="408"/>
      <c r="AJ149" s="408"/>
      <c r="AK149" s="408"/>
      <c r="AL149" s="408"/>
      <c r="AM149" s="408"/>
      <c r="AN149" s="408"/>
      <c r="AO149" s="408"/>
      <c r="AP149" s="408"/>
      <c r="AQ149" s="408"/>
      <c r="AR149" s="408"/>
      <c r="AS149" s="408"/>
      <c r="AT149" s="408"/>
      <c r="AU149" s="408"/>
      <c r="AV149" s="408"/>
      <c r="AW149" s="408"/>
      <c r="AX149" s="408"/>
      <c r="AY149" s="408"/>
      <c r="AZ149" s="408"/>
      <c r="BA149" s="408"/>
      <c r="BB149" s="408"/>
      <c r="BC149" s="408"/>
      <c r="BD149" s="408"/>
      <c r="BE149" s="408"/>
      <c r="BF149" s="408"/>
      <c r="BG149" s="408"/>
      <c r="BH149" s="408"/>
      <c r="BI149" s="408"/>
      <c r="BJ149" s="408"/>
      <c r="BK149" s="408"/>
    </row>
    <row r="150" spans="1:64" s="4" customFormat="1" ht="14">
      <c r="A150" s="389" t="s">
        <v>585</v>
      </c>
      <c r="N150" s="398"/>
      <c r="O150" s="398"/>
      <c r="P150" s="398"/>
      <c r="Q150" s="398"/>
      <c r="R150" s="398"/>
      <c r="S150" s="408"/>
      <c r="T150" s="408"/>
      <c r="U150" s="408"/>
      <c r="V150" s="408"/>
      <c r="W150" s="408"/>
      <c r="X150" s="408"/>
      <c r="Y150" s="408"/>
      <c r="Z150" s="408"/>
      <c r="AA150" s="408"/>
      <c r="AB150" s="408"/>
      <c r="AC150" s="408"/>
      <c r="AD150" s="408"/>
      <c r="AE150" s="408"/>
      <c r="AF150" s="408"/>
      <c r="AG150" s="408"/>
      <c r="AH150" s="408"/>
      <c r="AI150" s="408"/>
      <c r="AJ150" s="408"/>
      <c r="AK150" s="408"/>
      <c r="AL150" s="408"/>
      <c r="AM150" s="408"/>
      <c r="AN150" s="408"/>
      <c r="AO150" s="408"/>
      <c r="AP150" s="408"/>
      <c r="AQ150" s="408"/>
      <c r="AR150" s="408"/>
      <c r="AS150" s="408"/>
      <c r="AT150" s="408"/>
      <c r="AU150" s="408"/>
      <c r="AV150" s="408"/>
      <c r="AW150" s="408"/>
      <c r="AX150" s="408"/>
      <c r="AY150" s="408"/>
      <c r="AZ150" s="408"/>
      <c r="BA150" s="408"/>
      <c r="BB150" s="408"/>
      <c r="BC150" s="408"/>
      <c r="BD150" s="408"/>
      <c r="BE150" s="408"/>
      <c r="BF150" s="408"/>
      <c r="BG150" s="408"/>
      <c r="BH150" s="408"/>
      <c r="BI150" s="408"/>
      <c r="BJ150" s="408"/>
      <c r="BK150" s="408"/>
    </row>
    <row r="151" spans="1:64" s="4" customFormat="1" ht="14">
      <c r="A151" s="389" t="s">
        <v>586</v>
      </c>
      <c r="N151" s="398"/>
      <c r="O151" s="398"/>
      <c r="P151" s="398"/>
      <c r="Q151" s="398"/>
      <c r="R151" s="398"/>
      <c r="S151" s="408"/>
      <c r="T151" s="408"/>
      <c r="U151" s="408"/>
      <c r="V151" s="408"/>
      <c r="W151" s="408"/>
      <c r="X151" s="408"/>
      <c r="Y151" s="408"/>
      <c r="Z151" s="408"/>
      <c r="AA151" s="408"/>
      <c r="AB151" s="408"/>
      <c r="AC151" s="408"/>
      <c r="AD151" s="408"/>
      <c r="AE151" s="408"/>
      <c r="AF151" s="408"/>
      <c r="AG151" s="408"/>
      <c r="AH151" s="408"/>
      <c r="AI151" s="408"/>
      <c r="AJ151" s="408"/>
      <c r="AK151" s="408"/>
      <c r="AL151" s="408"/>
      <c r="AM151" s="408"/>
      <c r="AN151" s="408"/>
      <c r="AO151" s="408"/>
      <c r="AP151" s="408"/>
      <c r="AQ151" s="408"/>
      <c r="AR151" s="408"/>
      <c r="AS151" s="408"/>
      <c r="AT151" s="408"/>
      <c r="AU151" s="408"/>
      <c r="AV151" s="408"/>
      <c r="AW151" s="408"/>
      <c r="AX151" s="408"/>
      <c r="AY151" s="408"/>
      <c r="AZ151" s="408"/>
      <c r="BA151" s="408"/>
      <c r="BB151" s="408"/>
      <c r="BC151" s="408"/>
      <c r="BD151" s="408"/>
      <c r="BE151" s="408"/>
      <c r="BF151" s="408"/>
      <c r="BG151" s="408"/>
      <c r="BH151" s="408"/>
      <c r="BI151" s="408"/>
      <c r="BJ151" s="408"/>
      <c r="BK151" s="408"/>
    </row>
    <row r="152" spans="1:64" s="4" customFormat="1" ht="14">
      <c r="A152" s="389" t="s">
        <v>587</v>
      </c>
      <c r="N152" s="398"/>
      <c r="O152" s="398"/>
      <c r="P152" s="398"/>
      <c r="Q152" s="398"/>
      <c r="R152" s="398"/>
      <c r="S152" s="408"/>
      <c r="T152" s="408"/>
      <c r="U152" s="408"/>
      <c r="V152" s="408"/>
      <c r="W152" s="408"/>
      <c r="X152" s="408"/>
      <c r="Y152" s="408"/>
      <c r="Z152" s="408"/>
      <c r="AA152" s="408"/>
      <c r="AB152" s="408"/>
      <c r="AC152" s="408"/>
      <c r="AD152" s="408"/>
      <c r="AE152" s="408"/>
      <c r="AF152" s="408"/>
      <c r="AG152" s="408"/>
      <c r="AH152" s="408"/>
      <c r="AI152" s="408"/>
      <c r="AJ152" s="408"/>
      <c r="AK152" s="408"/>
      <c r="AL152" s="408"/>
      <c r="AM152" s="408"/>
      <c r="AN152" s="408"/>
      <c r="AO152" s="408"/>
      <c r="AP152" s="408"/>
      <c r="AQ152" s="408"/>
      <c r="AR152" s="408"/>
      <c r="AS152" s="408"/>
      <c r="AT152" s="408"/>
      <c r="AU152" s="408"/>
      <c r="AV152" s="408"/>
      <c r="AW152" s="408"/>
      <c r="AX152" s="408"/>
      <c r="AY152" s="408"/>
      <c r="AZ152" s="408"/>
      <c r="BA152" s="408"/>
      <c r="BB152" s="408"/>
      <c r="BC152" s="408"/>
      <c r="BD152" s="408"/>
      <c r="BE152" s="408"/>
      <c r="BF152" s="408"/>
      <c r="BG152" s="408"/>
      <c r="BH152" s="408"/>
      <c r="BI152" s="408"/>
      <c r="BJ152" s="408"/>
      <c r="BK152" s="408"/>
    </row>
    <row r="153" spans="1:64" s="4" customFormat="1" ht="14">
      <c r="A153" s="389" t="s">
        <v>588</v>
      </c>
      <c r="N153" s="398"/>
      <c r="O153" s="398"/>
      <c r="P153" s="398"/>
      <c r="Q153" s="398"/>
      <c r="R153" s="398"/>
      <c r="S153" s="408"/>
      <c r="T153" s="408"/>
      <c r="U153" s="408"/>
      <c r="V153" s="408"/>
      <c r="W153" s="408"/>
      <c r="X153" s="408"/>
      <c r="Y153" s="408"/>
      <c r="Z153" s="408"/>
      <c r="AA153" s="408"/>
      <c r="AB153" s="408"/>
      <c r="AC153" s="408"/>
      <c r="AD153" s="408"/>
      <c r="AE153" s="408"/>
      <c r="AF153" s="408"/>
      <c r="AG153" s="408"/>
      <c r="AH153" s="408"/>
      <c r="AI153" s="408"/>
      <c r="AJ153" s="408"/>
      <c r="AK153" s="408"/>
      <c r="AL153" s="408"/>
      <c r="AM153" s="408"/>
      <c r="AN153" s="408"/>
      <c r="AO153" s="408"/>
      <c r="AP153" s="408"/>
      <c r="AQ153" s="408"/>
      <c r="AR153" s="408"/>
      <c r="AS153" s="408"/>
      <c r="AT153" s="408"/>
      <c r="AU153" s="408"/>
      <c r="AV153" s="408"/>
      <c r="AW153" s="408"/>
      <c r="AX153" s="408"/>
      <c r="AY153" s="408"/>
      <c r="AZ153" s="408"/>
      <c r="BA153" s="408"/>
      <c r="BB153" s="408"/>
      <c r="BC153" s="408"/>
      <c r="BD153" s="408"/>
      <c r="BE153" s="408"/>
      <c r="BF153" s="408"/>
      <c r="BG153" s="408"/>
      <c r="BH153" s="408"/>
      <c r="BI153" s="408"/>
      <c r="BJ153" s="408"/>
      <c r="BK153" s="408"/>
    </row>
    <row r="154" spans="1:64" ht="14">
      <c r="A154" s="389" t="s">
        <v>589</v>
      </c>
    </row>
    <row r="155" spans="1:64">
      <c r="A155">
        <v>100</v>
      </c>
    </row>
    <row r="156" spans="1:64" ht="14">
      <c r="A156" s="389" t="s">
        <v>590</v>
      </c>
    </row>
    <row r="157" spans="1:64" ht="14">
      <c r="A157" s="389">
        <v>10</v>
      </c>
    </row>
    <row r="158" spans="1:64" ht="22.5">
      <c r="A158" s="389"/>
      <c r="V158" s="433" t="s">
        <v>591</v>
      </c>
    </row>
    <row r="159" spans="1:64" s="394" customFormat="1" ht="50">
      <c r="V159" s="434" t="s">
        <v>592</v>
      </c>
      <c r="W159" s="435" t="s">
        <v>593</v>
      </c>
      <c r="X159" s="435" t="s">
        <v>594</v>
      </c>
      <c r="Y159" s="435" t="s">
        <v>595</v>
      </c>
      <c r="Z159" s="435" t="s">
        <v>596</v>
      </c>
      <c r="AA159" s="435" t="s">
        <v>597</v>
      </c>
      <c r="AB159" s="444"/>
    </row>
    <row r="160" spans="1:64">
      <c r="V160" s="436" t="s">
        <v>180</v>
      </c>
      <c r="W160" s="437">
        <v>2015</v>
      </c>
      <c r="X160" s="438">
        <v>2005</v>
      </c>
      <c r="Y160" s="438">
        <v>2015</v>
      </c>
      <c r="Z160" s="445">
        <f>+Y63</f>
        <v>0.84367037175168891</v>
      </c>
      <c r="AA160" s="446" t="s">
        <v>598</v>
      </c>
      <c r="AB160" s="4"/>
    </row>
    <row r="161" spans="22:28">
      <c r="V161" s="436" t="s">
        <v>181</v>
      </c>
      <c r="W161" s="437">
        <v>2005</v>
      </c>
      <c r="X161" s="438">
        <v>1990</v>
      </c>
      <c r="Y161" s="438">
        <v>1995</v>
      </c>
      <c r="Z161" s="445">
        <v>0.8</v>
      </c>
      <c r="AA161" s="447" t="s">
        <v>180</v>
      </c>
    </row>
    <row r="162" spans="22:28">
      <c r="V162" s="436" t="s">
        <v>182</v>
      </c>
      <c r="W162" s="437">
        <v>2005</v>
      </c>
      <c r="X162" s="438">
        <v>1990</v>
      </c>
      <c r="Y162" s="438">
        <v>1995</v>
      </c>
      <c r="Z162" s="445">
        <v>0.94</v>
      </c>
      <c r="AA162" s="447" t="s">
        <v>180</v>
      </c>
    </row>
    <row r="163" spans="22:28">
      <c r="V163" s="436" t="s">
        <v>183</v>
      </c>
      <c r="W163" s="437">
        <v>2005</v>
      </c>
      <c r="X163" s="438">
        <v>1990</v>
      </c>
      <c r="Y163" s="438">
        <v>2005</v>
      </c>
      <c r="Z163" s="445">
        <v>1</v>
      </c>
      <c r="AA163" s="447" t="s">
        <v>180</v>
      </c>
    </row>
    <row r="164" spans="22:28">
      <c r="V164" s="436" t="s">
        <v>184</v>
      </c>
      <c r="W164" s="437">
        <v>2020</v>
      </c>
      <c r="X164" s="438">
        <v>1990</v>
      </c>
      <c r="Y164" s="438">
        <v>2020</v>
      </c>
      <c r="Z164" s="445">
        <v>1</v>
      </c>
      <c r="AA164" s="447" t="s">
        <v>180</v>
      </c>
    </row>
    <row r="165" spans="22:28">
      <c r="V165" s="436" t="s">
        <v>185</v>
      </c>
      <c r="W165" s="437">
        <v>2030</v>
      </c>
      <c r="X165" s="438">
        <f>+W165</f>
        <v>2030</v>
      </c>
      <c r="Y165" s="438">
        <f>+X165</f>
        <v>2030</v>
      </c>
      <c r="Z165" s="445">
        <v>1</v>
      </c>
      <c r="AA165" s="447" t="s">
        <v>180</v>
      </c>
    </row>
    <row r="166" spans="22:28">
      <c r="V166" s="436" t="s">
        <v>186</v>
      </c>
      <c r="W166" s="437">
        <v>2040</v>
      </c>
      <c r="X166" s="438">
        <f t="shared" ref="X166:Y171" si="182">+W166</f>
        <v>2040</v>
      </c>
      <c r="Y166" s="438">
        <f t="shared" si="182"/>
        <v>2040</v>
      </c>
      <c r="Z166" s="445">
        <v>1</v>
      </c>
      <c r="AA166" s="447" t="s">
        <v>180</v>
      </c>
    </row>
    <row r="167" spans="22:28">
      <c r="V167" s="436" t="s">
        <v>187</v>
      </c>
      <c r="W167" s="437">
        <v>2050</v>
      </c>
      <c r="X167" s="438">
        <f t="shared" si="182"/>
        <v>2050</v>
      </c>
      <c r="Y167" s="438">
        <f t="shared" si="182"/>
        <v>2050</v>
      </c>
      <c r="Z167" s="445">
        <v>1</v>
      </c>
      <c r="AA167" s="447" t="s">
        <v>180</v>
      </c>
    </row>
    <row r="168" spans="22:28">
      <c r="V168" s="436" t="s">
        <v>188</v>
      </c>
      <c r="W168" s="437">
        <v>2070</v>
      </c>
      <c r="X168" s="438">
        <f t="shared" si="182"/>
        <v>2070</v>
      </c>
      <c r="Y168" s="438">
        <f t="shared" si="182"/>
        <v>2070</v>
      </c>
      <c r="Z168" s="445">
        <v>1</v>
      </c>
      <c r="AA168" s="447" t="s">
        <v>180</v>
      </c>
    </row>
    <row r="169" spans="22:28">
      <c r="V169" s="436" t="s">
        <v>189</v>
      </c>
      <c r="W169" s="437">
        <v>2030</v>
      </c>
      <c r="X169" s="438">
        <f t="shared" si="182"/>
        <v>2030</v>
      </c>
      <c r="Y169" s="438">
        <f t="shared" si="182"/>
        <v>2030</v>
      </c>
      <c r="Z169" s="445">
        <v>1</v>
      </c>
      <c r="AA169" s="447" t="s">
        <v>180</v>
      </c>
    </row>
    <row r="170" spans="22:28">
      <c r="V170" s="436" t="s">
        <v>190</v>
      </c>
      <c r="W170" s="437">
        <v>2015</v>
      </c>
      <c r="X170" s="438">
        <f t="shared" si="182"/>
        <v>2015</v>
      </c>
      <c r="Y170" s="438">
        <f t="shared" si="182"/>
        <v>2015</v>
      </c>
      <c r="Z170" s="445">
        <v>1</v>
      </c>
      <c r="AA170" s="447" t="s">
        <v>180</v>
      </c>
    </row>
    <row r="171" spans="22:28">
      <c r="V171" s="439" t="s">
        <v>256</v>
      </c>
      <c r="W171" s="440">
        <v>2040</v>
      </c>
      <c r="X171" s="441">
        <f t="shared" si="182"/>
        <v>2040</v>
      </c>
      <c r="Y171" s="441">
        <f t="shared" si="182"/>
        <v>2040</v>
      </c>
      <c r="Z171" s="448">
        <v>1</v>
      </c>
      <c r="AA171" s="449" t="s">
        <v>180</v>
      </c>
    </row>
    <row r="172" spans="22:28">
      <c r="X172" s="442"/>
      <c r="Y172" s="442"/>
      <c r="Z172" s="442"/>
      <c r="AA172" s="442"/>
      <c r="AB172" s="442"/>
    </row>
    <row r="173" spans="22:28">
      <c r="V173" s="443" t="s">
        <v>599</v>
      </c>
    </row>
    <row r="174" spans="22:28">
      <c r="V174" s="443" t="s">
        <v>594</v>
      </c>
      <c r="Y174" s="450">
        <v>2005</v>
      </c>
    </row>
    <row r="175" spans="22:28">
      <c r="V175" s="443" t="s">
        <v>600</v>
      </c>
    </row>
    <row r="183" spans="22:24">
      <c r="V183" t="s">
        <v>601</v>
      </c>
    </row>
    <row r="184" spans="22:24">
      <c r="V184" t="s">
        <v>602</v>
      </c>
    </row>
    <row r="185" spans="22:24">
      <c r="V185" t="s">
        <v>603</v>
      </c>
    </row>
    <row r="186" spans="22:24">
      <c r="V186" t="s">
        <v>604</v>
      </c>
    </row>
    <row r="187" spans="22:24">
      <c r="V187" t="s">
        <v>605</v>
      </c>
    </row>
    <row r="188" spans="22:24">
      <c r="X188" s="4" t="s">
        <v>606</v>
      </c>
    </row>
    <row r="189" spans="22:24">
      <c r="V189" s="4" t="s">
        <v>607</v>
      </c>
      <c r="W189">
        <v>0.84499999999999997</v>
      </c>
    </row>
    <row r="190" spans="22:24">
      <c r="V190" s="4" t="s">
        <v>608</v>
      </c>
      <c r="W190">
        <v>2012</v>
      </c>
      <c r="X190">
        <v>0.03</v>
      </c>
    </row>
    <row r="191" spans="22:24">
      <c r="W191">
        <v>2015</v>
      </c>
      <c r="X191">
        <f>+X190+(X192-X190)*(3/8)</f>
        <v>8.2500000000000004E-2</v>
      </c>
    </row>
    <row r="192" spans="22:24">
      <c r="W192">
        <v>2020</v>
      </c>
      <c r="X192">
        <v>0.17</v>
      </c>
    </row>
    <row r="193" spans="1:70">
      <c r="W193">
        <v>2025</v>
      </c>
      <c r="X193">
        <f>+X192+(X194-X192)*0.5</f>
        <v>0.29499999999999998</v>
      </c>
    </row>
    <row r="194" spans="1:70">
      <c r="W194">
        <v>2030</v>
      </c>
      <c r="X194">
        <v>0.42</v>
      </c>
    </row>
    <row r="195" spans="1:70">
      <c r="W195">
        <v>2035</v>
      </c>
      <c r="X195">
        <f>+X194+0.25*(X$198-X$194)</f>
        <v>0.52249999999999996</v>
      </c>
    </row>
    <row r="196" spans="1:70">
      <c r="W196">
        <v>2040</v>
      </c>
      <c r="X196">
        <f>+X195+0.25*(X$198-X$194)</f>
        <v>0.625</v>
      </c>
    </row>
    <row r="197" spans="1:70">
      <c r="W197">
        <v>2045</v>
      </c>
      <c r="X197">
        <f>+X196+0.25*(X$198-X$194)</f>
        <v>0.72750000000000004</v>
      </c>
    </row>
    <row r="198" spans="1:70">
      <c r="W198">
        <v>2050</v>
      </c>
      <c r="X198">
        <v>0.83</v>
      </c>
    </row>
    <row r="201" spans="1:70">
      <c r="A201" s="4" t="s">
        <v>609</v>
      </c>
    </row>
    <row r="202" spans="1:70">
      <c r="A202" s="4" t="s">
        <v>610</v>
      </c>
    </row>
    <row r="203" spans="1:70">
      <c r="A203">
        <v>0.9</v>
      </c>
    </row>
    <row r="204" spans="1:70">
      <c r="A204" s="4" t="s">
        <v>611</v>
      </c>
      <c r="BR204" s="452">
        <f>+US!BE40</f>
        <v>6.8782066786005035E-3</v>
      </c>
    </row>
    <row r="205" spans="1:70">
      <c r="A205">
        <v>0.01</v>
      </c>
      <c r="BR205" s="452">
        <f>+EU!BE40</f>
        <v>5.3829734675184789E-3</v>
      </c>
    </row>
    <row r="206" spans="1:70">
      <c r="BR206" s="452">
        <f>+Japan!BE40</f>
        <v>5.8346703082390421E-3</v>
      </c>
    </row>
    <row r="207" spans="1:70">
      <c r="BR207" s="452">
        <f>+Russia!BE40</f>
        <v>1.2980338133364869E-2</v>
      </c>
    </row>
    <row r="208" spans="1:70" ht="18">
      <c r="A208" s="399" t="s">
        <v>612</v>
      </c>
      <c r="BR208" s="452">
        <f>+Eurasia!BE40</f>
        <v>8.0478764517478152E-3</v>
      </c>
    </row>
    <row r="209" spans="1:81">
      <c r="A209" s="422" t="s">
        <v>180</v>
      </c>
      <c r="W209">
        <f t="shared" ref="W209:BL212" si="183">+IF(AND(W70=1,V70=0),1,0)</f>
        <v>0</v>
      </c>
      <c r="X209">
        <f>+IF(AND(X70=1,W70=0),1,0)</f>
        <v>1</v>
      </c>
      <c r="Y209">
        <f t="shared" ref="Y209:BL209" si="184">+IF(AND(Y70=1,X70=0),1,0)</f>
        <v>0</v>
      </c>
      <c r="Z209">
        <f t="shared" si="184"/>
        <v>0</v>
      </c>
      <c r="AA209">
        <f t="shared" si="184"/>
        <v>0</v>
      </c>
      <c r="AB209">
        <f t="shared" si="184"/>
        <v>0</v>
      </c>
      <c r="AC209">
        <f t="shared" si="184"/>
        <v>0</v>
      </c>
      <c r="AD209">
        <f t="shared" si="184"/>
        <v>0</v>
      </c>
      <c r="AE209">
        <f t="shared" si="184"/>
        <v>0</v>
      </c>
      <c r="AF209">
        <f t="shared" si="184"/>
        <v>0</v>
      </c>
      <c r="AG209">
        <f t="shared" si="184"/>
        <v>0</v>
      </c>
      <c r="AH209">
        <f t="shared" si="184"/>
        <v>0</v>
      </c>
      <c r="AI209">
        <f t="shared" si="184"/>
        <v>0</v>
      </c>
      <c r="AJ209">
        <f t="shared" si="184"/>
        <v>0</v>
      </c>
      <c r="AK209">
        <f t="shared" si="184"/>
        <v>0</v>
      </c>
      <c r="AL209">
        <f t="shared" si="184"/>
        <v>0</v>
      </c>
      <c r="AM209">
        <f t="shared" si="184"/>
        <v>0</v>
      </c>
      <c r="AN209">
        <f t="shared" si="184"/>
        <v>0</v>
      </c>
      <c r="AO209">
        <f t="shared" si="184"/>
        <v>0</v>
      </c>
      <c r="AP209">
        <f t="shared" si="184"/>
        <v>0</v>
      </c>
      <c r="AQ209">
        <f t="shared" si="184"/>
        <v>0</v>
      </c>
      <c r="AR209">
        <f t="shared" si="184"/>
        <v>0</v>
      </c>
      <c r="AS209">
        <f t="shared" si="184"/>
        <v>0</v>
      </c>
      <c r="AT209">
        <f t="shared" si="184"/>
        <v>0</v>
      </c>
      <c r="AU209">
        <f t="shared" si="184"/>
        <v>0</v>
      </c>
      <c r="AV209">
        <f t="shared" si="184"/>
        <v>0</v>
      </c>
      <c r="AW209">
        <f t="shared" si="184"/>
        <v>0</v>
      </c>
      <c r="AX209">
        <f t="shared" si="184"/>
        <v>0</v>
      </c>
      <c r="AY209">
        <f t="shared" si="184"/>
        <v>0</v>
      </c>
      <c r="AZ209">
        <f t="shared" si="184"/>
        <v>0</v>
      </c>
      <c r="BA209">
        <f t="shared" si="184"/>
        <v>0</v>
      </c>
      <c r="BB209">
        <f t="shared" si="184"/>
        <v>0</v>
      </c>
      <c r="BC209">
        <f t="shared" si="184"/>
        <v>0</v>
      </c>
      <c r="BD209">
        <f t="shared" si="184"/>
        <v>0</v>
      </c>
      <c r="BE209">
        <f t="shared" si="184"/>
        <v>0</v>
      </c>
      <c r="BF209">
        <f t="shared" si="184"/>
        <v>0</v>
      </c>
      <c r="BG209">
        <f t="shared" si="184"/>
        <v>0</v>
      </c>
      <c r="BH209">
        <f t="shared" si="184"/>
        <v>0</v>
      </c>
      <c r="BI209">
        <f t="shared" si="184"/>
        <v>0</v>
      </c>
      <c r="BJ209">
        <f t="shared" si="184"/>
        <v>0</v>
      </c>
      <c r="BK209">
        <f t="shared" si="184"/>
        <v>0</v>
      </c>
      <c r="BL209">
        <f t="shared" si="184"/>
        <v>0</v>
      </c>
      <c r="BR209" s="452">
        <f>+China!BE40</f>
        <v>8.3073460624752769E-3</v>
      </c>
    </row>
    <row r="210" spans="1:81">
      <c r="A210" s="422" t="s">
        <v>181</v>
      </c>
      <c r="W210">
        <f t="shared" si="183"/>
        <v>1</v>
      </c>
      <c r="X210">
        <f t="shared" si="183"/>
        <v>0</v>
      </c>
      <c r="Y210">
        <f t="shared" si="183"/>
        <v>0</v>
      </c>
      <c r="Z210">
        <f t="shared" si="183"/>
        <v>0</v>
      </c>
      <c r="AA210">
        <f t="shared" si="183"/>
        <v>0</v>
      </c>
      <c r="AB210">
        <f t="shared" si="183"/>
        <v>0</v>
      </c>
      <c r="AC210">
        <f t="shared" si="183"/>
        <v>0</v>
      </c>
      <c r="AD210">
        <f t="shared" si="183"/>
        <v>0</v>
      </c>
      <c r="AE210">
        <f t="shared" si="183"/>
        <v>0</v>
      </c>
      <c r="AF210">
        <f t="shared" si="183"/>
        <v>0</v>
      </c>
      <c r="AG210">
        <f t="shared" si="183"/>
        <v>0</v>
      </c>
      <c r="AH210">
        <f t="shared" si="183"/>
        <v>0</v>
      </c>
      <c r="AI210">
        <f t="shared" si="183"/>
        <v>0</v>
      </c>
      <c r="AJ210">
        <f t="shared" si="183"/>
        <v>0</v>
      </c>
      <c r="AK210">
        <f t="shared" si="183"/>
        <v>0</v>
      </c>
      <c r="AL210">
        <f t="shared" si="183"/>
        <v>0</v>
      </c>
      <c r="AM210">
        <f t="shared" si="183"/>
        <v>0</v>
      </c>
      <c r="AN210">
        <f t="shared" si="183"/>
        <v>0</v>
      </c>
      <c r="AO210">
        <f t="shared" si="183"/>
        <v>0</v>
      </c>
      <c r="AP210">
        <f t="shared" si="183"/>
        <v>0</v>
      </c>
      <c r="AQ210">
        <f t="shared" si="183"/>
        <v>0</v>
      </c>
      <c r="AR210">
        <f t="shared" si="183"/>
        <v>0</v>
      </c>
      <c r="AS210">
        <f t="shared" si="183"/>
        <v>0</v>
      </c>
      <c r="AT210">
        <f t="shared" si="183"/>
        <v>0</v>
      </c>
      <c r="AU210">
        <f t="shared" si="183"/>
        <v>0</v>
      </c>
      <c r="AV210">
        <f t="shared" si="183"/>
        <v>0</v>
      </c>
      <c r="AW210">
        <f t="shared" si="183"/>
        <v>0</v>
      </c>
      <c r="AX210">
        <f t="shared" si="183"/>
        <v>0</v>
      </c>
      <c r="AY210">
        <f t="shared" si="183"/>
        <v>0</v>
      </c>
      <c r="AZ210">
        <f t="shared" si="183"/>
        <v>0</v>
      </c>
      <c r="BA210">
        <f t="shared" si="183"/>
        <v>0</v>
      </c>
      <c r="BB210">
        <f t="shared" si="183"/>
        <v>0</v>
      </c>
      <c r="BC210">
        <f t="shared" si="183"/>
        <v>0</v>
      </c>
      <c r="BD210">
        <f t="shared" si="183"/>
        <v>0</v>
      </c>
      <c r="BE210">
        <f t="shared" si="183"/>
        <v>0</v>
      </c>
      <c r="BF210">
        <f t="shared" si="183"/>
        <v>0</v>
      </c>
      <c r="BG210">
        <f t="shared" si="183"/>
        <v>0</v>
      </c>
      <c r="BH210">
        <f t="shared" si="183"/>
        <v>0</v>
      </c>
      <c r="BI210">
        <f t="shared" si="183"/>
        <v>0</v>
      </c>
      <c r="BJ210">
        <f t="shared" si="183"/>
        <v>0</v>
      </c>
      <c r="BK210">
        <f t="shared" si="183"/>
        <v>0</v>
      </c>
      <c r="BL210">
        <f t="shared" si="183"/>
        <v>0</v>
      </c>
      <c r="BR210" s="452">
        <f>+India!BE40</f>
        <v>7.035997039549143E-3</v>
      </c>
    </row>
    <row r="211" spans="1:81">
      <c r="A211" s="422" t="s">
        <v>182</v>
      </c>
      <c r="W211">
        <f t="shared" si="183"/>
        <v>1</v>
      </c>
      <c r="X211">
        <f t="shared" si="183"/>
        <v>0</v>
      </c>
      <c r="Y211">
        <f t="shared" si="183"/>
        <v>0</v>
      </c>
      <c r="Z211">
        <f t="shared" si="183"/>
        <v>0</v>
      </c>
      <c r="AA211">
        <f t="shared" si="183"/>
        <v>0</v>
      </c>
      <c r="AB211">
        <f t="shared" si="183"/>
        <v>0</v>
      </c>
      <c r="AC211">
        <f t="shared" si="183"/>
        <v>0</v>
      </c>
      <c r="AD211">
        <f t="shared" si="183"/>
        <v>0</v>
      </c>
      <c r="AE211">
        <f t="shared" si="183"/>
        <v>0</v>
      </c>
      <c r="AF211">
        <f t="shared" si="183"/>
        <v>0</v>
      </c>
      <c r="AG211">
        <f t="shared" si="183"/>
        <v>0</v>
      </c>
      <c r="AH211">
        <f t="shared" si="183"/>
        <v>0</v>
      </c>
      <c r="AI211">
        <f t="shared" si="183"/>
        <v>0</v>
      </c>
      <c r="AJ211">
        <f t="shared" si="183"/>
        <v>0</v>
      </c>
      <c r="AK211">
        <f t="shared" si="183"/>
        <v>0</v>
      </c>
      <c r="AL211">
        <f t="shared" si="183"/>
        <v>0</v>
      </c>
      <c r="AM211">
        <f t="shared" si="183"/>
        <v>0</v>
      </c>
      <c r="AN211">
        <f t="shared" si="183"/>
        <v>0</v>
      </c>
      <c r="AO211">
        <f t="shared" si="183"/>
        <v>0</v>
      </c>
      <c r="AP211">
        <f t="shared" si="183"/>
        <v>0</v>
      </c>
      <c r="AQ211">
        <f t="shared" si="183"/>
        <v>0</v>
      </c>
      <c r="AR211">
        <f t="shared" si="183"/>
        <v>0</v>
      </c>
      <c r="AS211">
        <f t="shared" si="183"/>
        <v>0</v>
      </c>
      <c r="AT211">
        <f t="shared" si="183"/>
        <v>0</v>
      </c>
      <c r="AU211">
        <f t="shared" si="183"/>
        <v>0</v>
      </c>
      <c r="AV211">
        <f t="shared" si="183"/>
        <v>0</v>
      </c>
      <c r="AW211">
        <f t="shared" si="183"/>
        <v>0</v>
      </c>
      <c r="AX211">
        <f t="shared" si="183"/>
        <v>0</v>
      </c>
      <c r="AY211">
        <f t="shared" si="183"/>
        <v>0</v>
      </c>
      <c r="AZ211">
        <f t="shared" si="183"/>
        <v>0</v>
      </c>
      <c r="BA211">
        <f t="shared" si="183"/>
        <v>0</v>
      </c>
      <c r="BB211">
        <f t="shared" si="183"/>
        <v>0</v>
      </c>
      <c r="BC211">
        <f t="shared" si="183"/>
        <v>0</v>
      </c>
      <c r="BD211">
        <f t="shared" si="183"/>
        <v>0</v>
      </c>
      <c r="BE211">
        <f t="shared" si="183"/>
        <v>0</v>
      </c>
      <c r="BF211">
        <f t="shared" si="183"/>
        <v>0</v>
      </c>
      <c r="BG211">
        <f t="shared" si="183"/>
        <v>0</v>
      </c>
      <c r="BH211">
        <f t="shared" si="183"/>
        <v>0</v>
      </c>
      <c r="BI211">
        <f t="shared" si="183"/>
        <v>0</v>
      </c>
      <c r="BJ211">
        <f t="shared" si="183"/>
        <v>0</v>
      </c>
      <c r="BK211">
        <f t="shared" si="183"/>
        <v>0</v>
      </c>
      <c r="BL211">
        <f t="shared" si="183"/>
        <v>0</v>
      </c>
      <c r="BR211" s="452">
        <f>+MidEast!BE40</f>
        <v>9.3415734600783666E-3</v>
      </c>
    </row>
    <row r="212" spans="1:81">
      <c r="A212" s="4" t="s">
        <v>183</v>
      </c>
      <c r="W212">
        <f t="shared" si="183"/>
        <v>1</v>
      </c>
      <c r="X212">
        <f t="shared" si="183"/>
        <v>0</v>
      </c>
      <c r="Y212">
        <f t="shared" si="183"/>
        <v>0</v>
      </c>
      <c r="Z212">
        <f t="shared" si="183"/>
        <v>0</v>
      </c>
      <c r="AA212">
        <f t="shared" si="183"/>
        <v>0</v>
      </c>
      <c r="AB212">
        <f t="shared" si="183"/>
        <v>0</v>
      </c>
      <c r="AC212">
        <f t="shared" si="183"/>
        <v>0</v>
      </c>
      <c r="AD212">
        <f t="shared" si="183"/>
        <v>0</v>
      </c>
      <c r="AE212">
        <f t="shared" si="183"/>
        <v>0</v>
      </c>
      <c r="AF212">
        <f t="shared" si="183"/>
        <v>0</v>
      </c>
      <c r="AG212">
        <f t="shared" si="183"/>
        <v>0</v>
      </c>
      <c r="AH212">
        <f t="shared" si="183"/>
        <v>0</v>
      </c>
      <c r="AI212">
        <f t="shared" si="183"/>
        <v>0</v>
      </c>
      <c r="AJ212">
        <f t="shared" si="183"/>
        <v>0</v>
      </c>
      <c r="AK212">
        <f t="shared" si="183"/>
        <v>0</v>
      </c>
      <c r="AL212">
        <f t="shared" si="183"/>
        <v>0</v>
      </c>
      <c r="AM212">
        <f t="shared" si="183"/>
        <v>0</v>
      </c>
      <c r="AN212">
        <f t="shared" si="183"/>
        <v>0</v>
      </c>
      <c r="AO212">
        <f t="shared" si="183"/>
        <v>0</v>
      </c>
      <c r="AP212">
        <f t="shared" si="183"/>
        <v>0</v>
      </c>
      <c r="AQ212">
        <f t="shared" si="183"/>
        <v>0</v>
      </c>
      <c r="AR212">
        <f t="shared" si="183"/>
        <v>0</v>
      </c>
      <c r="AS212">
        <f t="shared" si="183"/>
        <v>0</v>
      </c>
      <c r="AT212">
        <f t="shared" si="183"/>
        <v>0</v>
      </c>
      <c r="AU212">
        <f t="shared" si="183"/>
        <v>0</v>
      </c>
      <c r="AV212">
        <f t="shared" si="183"/>
        <v>0</v>
      </c>
      <c r="AW212">
        <f t="shared" si="183"/>
        <v>0</v>
      </c>
      <c r="AX212">
        <f t="shared" si="183"/>
        <v>0</v>
      </c>
      <c r="AY212">
        <f t="shared" si="183"/>
        <v>0</v>
      </c>
      <c r="AZ212">
        <f t="shared" si="183"/>
        <v>0</v>
      </c>
      <c r="BA212">
        <f t="shared" si="183"/>
        <v>0</v>
      </c>
      <c r="BB212">
        <f t="shared" si="183"/>
        <v>0</v>
      </c>
      <c r="BC212">
        <f t="shared" si="183"/>
        <v>0</v>
      </c>
      <c r="BD212">
        <f t="shared" si="183"/>
        <v>0</v>
      </c>
      <c r="BE212">
        <f t="shared" si="183"/>
        <v>0</v>
      </c>
      <c r="BF212">
        <f t="shared" si="183"/>
        <v>0</v>
      </c>
      <c r="BG212">
        <f t="shared" si="183"/>
        <v>0</v>
      </c>
      <c r="BH212">
        <f t="shared" si="183"/>
        <v>0</v>
      </c>
      <c r="BI212">
        <f t="shared" si="183"/>
        <v>0</v>
      </c>
      <c r="BJ212">
        <f t="shared" si="183"/>
        <v>0</v>
      </c>
      <c r="BK212">
        <f t="shared" si="183"/>
        <v>0</v>
      </c>
      <c r="BL212">
        <f t="shared" si="183"/>
        <v>0</v>
      </c>
      <c r="BR212" s="452">
        <f>+Africa!BE40</f>
        <v>4.43031992669348E-3</v>
      </c>
    </row>
    <row r="213" spans="1:81">
      <c r="A213" s="4"/>
      <c r="BR213" s="452">
        <f>+LatAm!BE40</f>
        <v>6.345353151667405E-3</v>
      </c>
    </row>
    <row r="214" spans="1:81">
      <c r="A214" s="4"/>
      <c r="BR214" s="452">
        <f>+OHI!BE40</f>
        <v>6.7931516272668772E-3</v>
      </c>
    </row>
    <row r="215" spans="1:81">
      <c r="A215" s="4"/>
      <c r="BR215" s="452">
        <f>+OthAsia!BE40</f>
        <v>8.8692090482092017E-3</v>
      </c>
    </row>
    <row r="216" spans="1:81">
      <c r="A216" s="4"/>
    </row>
    <row r="217" spans="1:81">
      <c r="A217" s="4"/>
    </row>
    <row r="218" spans="1:81">
      <c r="A218" s="4"/>
    </row>
    <row r="219" spans="1:81">
      <c r="A219" s="422" t="s">
        <v>190</v>
      </c>
      <c r="W219">
        <f t="shared" ref="W219:BL219" si="185">+IF(AND(W80=1,V80=0),1,0)</f>
        <v>0</v>
      </c>
      <c r="X219">
        <f t="shared" si="185"/>
        <v>1</v>
      </c>
      <c r="Y219">
        <f t="shared" si="185"/>
        <v>0</v>
      </c>
      <c r="Z219">
        <f t="shared" si="185"/>
        <v>0</v>
      </c>
      <c r="AA219">
        <f t="shared" si="185"/>
        <v>0</v>
      </c>
      <c r="AB219">
        <f t="shared" si="185"/>
        <v>0</v>
      </c>
      <c r="AC219">
        <f t="shared" si="185"/>
        <v>0</v>
      </c>
      <c r="AD219">
        <f t="shared" si="185"/>
        <v>0</v>
      </c>
      <c r="AE219">
        <f t="shared" si="185"/>
        <v>0</v>
      </c>
      <c r="AF219">
        <f t="shared" si="185"/>
        <v>0</v>
      </c>
      <c r="AG219">
        <f t="shared" si="185"/>
        <v>0</v>
      </c>
      <c r="AH219">
        <f t="shared" si="185"/>
        <v>0</v>
      </c>
      <c r="AI219">
        <f t="shared" si="185"/>
        <v>0</v>
      </c>
      <c r="AJ219">
        <f t="shared" si="185"/>
        <v>0</v>
      </c>
      <c r="AK219">
        <f t="shared" si="185"/>
        <v>0</v>
      </c>
      <c r="AL219">
        <f t="shared" si="185"/>
        <v>0</v>
      </c>
      <c r="AM219">
        <f t="shared" si="185"/>
        <v>0</v>
      </c>
      <c r="AN219">
        <f t="shared" si="185"/>
        <v>0</v>
      </c>
      <c r="AO219">
        <f t="shared" si="185"/>
        <v>0</v>
      </c>
      <c r="AP219">
        <f t="shared" si="185"/>
        <v>0</v>
      </c>
      <c r="AQ219">
        <f t="shared" si="185"/>
        <v>0</v>
      </c>
      <c r="AR219">
        <f t="shared" si="185"/>
        <v>0</v>
      </c>
      <c r="AS219">
        <f t="shared" si="185"/>
        <v>0</v>
      </c>
      <c r="AT219">
        <f t="shared" si="185"/>
        <v>0</v>
      </c>
      <c r="AU219">
        <f t="shared" si="185"/>
        <v>0</v>
      </c>
      <c r="AV219">
        <f t="shared" si="185"/>
        <v>0</v>
      </c>
      <c r="AW219">
        <f t="shared" si="185"/>
        <v>0</v>
      </c>
      <c r="AX219">
        <f t="shared" si="185"/>
        <v>0</v>
      </c>
      <c r="AY219">
        <f t="shared" si="185"/>
        <v>0</v>
      </c>
      <c r="AZ219">
        <f t="shared" si="185"/>
        <v>0</v>
      </c>
      <c r="BA219">
        <f t="shared" si="185"/>
        <v>0</v>
      </c>
      <c r="BB219">
        <f t="shared" si="185"/>
        <v>0</v>
      </c>
      <c r="BC219">
        <f t="shared" si="185"/>
        <v>0</v>
      </c>
      <c r="BD219">
        <f t="shared" si="185"/>
        <v>0</v>
      </c>
      <c r="BE219">
        <f t="shared" si="185"/>
        <v>0</v>
      </c>
      <c r="BF219">
        <f t="shared" si="185"/>
        <v>0</v>
      </c>
      <c r="BG219">
        <f t="shared" si="185"/>
        <v>0</v>
      </c>
      <c r="BH219">
        <f t="shared" si="185"/>
        <v>0</v>
      </c>
      <c r="BI219">
        <f t="shared" si="185"/>
        <v>0</v>
      </c>
      <c r="BJ219">
        <f t="shared" si="185"/>
        <v>0</v>
      </c>
      <c r="BK219">
        <f t="shared" si="185"/>
        <v>0</v>
      </c>
      <c r="BL219">
        <f t="shared" si="185"/>
        <v>0</v>
      </c>
    </row>
    <row r="220" spans="1:81">
      <c r="A220" s="4"/>
    </row>
    <row r="223" spans="1:81">
      <c r="A223" s="4" t="s">
        <v>204</v>
      </c>
      <c r="V223" s="409">
        <f>+US!B4</f>
        <v>2005</v>
      </c>
      <c r="W223" s="409">
        <f>+US!C4</f>
        <v>2015</v>
      </c>
      <c r="X223" s="409">
        <f>+US!D4</f>
        <v>2025</v>
      </c>
      <c r="Y223" s="409">
        <f>+US!E4</f>
        <v>2035</v>
      </c>
      <c r="Z223" s="409">
        <f>+US!F4</f>
        <v>2045</v>
      </c>
      <c r="AA223" s="409">
        <f>+US!G4</f>
        <v>2055</v>
      </c>
      <c r="AB223" s="409">
        <f>+US!H4</f>
        <v>2065</v>
      </c>
      <c r="AC223" s="409">
        <f>+US!I4</f>
        <v>2075</v>
      </c>
      <c r="AD223" s="409">
        <f>+US!J4</f>
        <v>2085</v>
      </c>
      <c r="AE223" s="409">
        <f>+US!K4</f>
        <v>2095</v>
      </c>
      <c r="AF223" s="409">
        <f>+US!L4</f>
        <v>2105</v>
      </c>
      <c r="AG223" s="409">
        <f>+US!M4</f>
        <v>2115</v>
      </c>
      <c r="AH223" s="409">
        <f>+US!N4</f>
        <v>2125</v>
      </c>
      <c r="AI223" s="409">
        <f>+US!O4</f>
        <v>2135</v>
      </c>
      <c r="AJ223" s="409">
        <f>+US!P4</f>
        <v>2145</v>
      </c>
      <c r="AK223" s="409">
        <f>+US!Q4</f>
        <v>2155</v>
      </c>
      <c r="AL223" s="409">
        <f>+US!R4</f>
        <v>2165</v>
      </c>
      <c r="AM223" s="409">
        <f>+US!S4</f>
        <v>2175</v>
      </c>
      <c r="AN223" s="409">
        <f>+US!T4</f>
        <v>2185</v>
      </c>
      <c r="AO223" s="409">
        <f>+US!U4</f>
        <v>2195</v>
      </c>
      <c r="AP223" s="409">
        <f>+US!V4</f>
        <v>2205</v>
      </c>
      <c r="AQ223" s="409">
        <f>+US!W4</f>
        <v>2215</v>
      </c>
      <c r="AR223" s="409">
        <f>+US!X4</f>
        <v>2225</v>
      </c>
      <c r="AS223" s="409">
        <f>+US!Y4</f>
        <v>2235</v>
      </c>
      <c r="AT223" s="409">
        <f>+US!Z4</f>
        <v>2245</v>
      </c>
      <c r="AU223" s="409">
        <f>+US!AA4</f>
        <v>2255</v>
      </c>
      <c r="AV223" s="409">
        <f>+US!AB4</f>
        <v>2265</v>
      </c>
      <c r="AW223" s="409">
        <f>+US!AC4</f>
        <v>2275</v>
      </c>
      <c r="AX223" s="409">
        <f>+US!AD4</f>
        <v>2285</v>
      </c>
      <c r="AY223" s="409">
        <f>+US!AE4</f>
        <v>2295</v>
      </c>
      <c r="AZ223" s="409">
        <f>+US!AF4</f>
        <v>2305</v>
      </c>
      <c r="BA223" s="409">
        <f>+US!AG4</f>
        <v>2315</v>
      </c>
      <c r="BB223" s="409">
        <f>+US!AH4</f>
        <v>2325</v>
      </c>
      <c r="BC223" s="409">
        <f>+US!AI4</f>
        <v>2335</v>
      </c>
      <c r="BD223" s="409">
        <f>+US!AJ4</f>
        <v>2345</v>
      </c>
      <c r="BE223" s="409">
        <f>+US!AK4</f>
        <v>2355</v>
      </c>
      <c r="BF223" s="409">
        <f>+US!AL4</f>
        <v>2365</v>
      </c>
      <c r="BG223" s="409">
        <f>+US!AM4</f>
        <v>2375</v>
      </c>
      <c r="BH223" s="409">
        <f>+US!AN4</f>
        <v>2385</v>
      </c>
      <c r="BI223" s="409">
        <f>+US!AO4</f>
        <v>2395</v>
      </c>
      <c r="BJ223" s="409">
        <f>+US!AP4</f>
        <v>2405</v>
      </c>
      <c r="BK223" s="409">
        <f>+US!AQ4</f>
        <v>2415</v>
      </c>
      <c r="BL223" s="409">
        <f>+US!AR4</f>
        <v>2425</v>
      </c>
      <c r="BM223" s="409">
        <f>+US!AS4</f>
        <v>2435</v>
      </c>
      <c r="BN223" s="409">
        <f>+US!AT4</f>
        <v>2445</v>
      </c>
      <c r="BO223" s="409">
        <f>+US!AU4</f>
        <v>2455</v>
      </c>
      <c r="BP223" s="409">
        <f>+US!AV4</f>
        <v>2465</v>
      </c>
      <c r="BQ223" s="409">
        <f>+US!AW4</f>
        <v>2475</v>
      </c>
      <c r="BR223" s="409">
        <f>+US!AX4</f>
        <v>2485</v>
      </c>
      <c r="BS223" s="409">
        <f>+US!AY4</f>
        <v>2495</v>
      </c>
      <c r="BT223" s="409">
        <f>+US!AZ4</f>
        <v>2505</v>
      </c>
      <c r="BU223" s="409">
        <f>+US!BA4</f>
        <v>2515</v>
      </c>
      <c r="BV223" s="409">
        <f>+US!BB4</f>
        <v>2525</v>
      </c>
      <c r="BW223" s="409">
        <f>+US!BC4</f>
        <v>2535</v>
      </c>
      <c r="BX223" s="409">
        <f>+US!BD4</f>
        <v>2545</v>
      </c>
      <c r="BY223" s="409">
        <f>+US!BE4</f>
        <v>2555</v>
      </c>
      <c r="BZ223" s="409">
        <f>+US!BF4</f>
        <v>2565</v>
      </c>
      <c r="CA223" s="409">
        <f>+US!BG4</f>
        <v>2575</v>
      </c>
      <c r="CB223" s="409">
        <f>+US!BH4</f>
        <v>2585</v>
      </c>
      <c r="CC223" s="409">
        <f>+US!BI4</f>
        <v>2595</v>
      </c>
    </row>
    <row r="224" spans="1:81" ht="13">
      <c r="A224" s="422" t="s">
        <v>180</v>
      </c>
      <c r="V224" s="398">
        <f>+R70</f>
        <v>0</v>
      </c>
      <c r="W224" s="398">
        <f>+X70</f>
        <v>1</v>
      </c>
      <c r="X224" s="398">
        <f>+Z70</f>
        <v>1</v>
      </c>
      <c r="Y224" s="398">
        <f>+AB70</f>
        <v>1</v>
      </c>
      <c r="Z224" s="398">
        <f>+AD70</f>
        <v>1</v>
      </c>
      <c r="AA224" s="398">
        <f>+AF70</f>
        <v>1</v>
      </c>
      <c r="AB224" s="398">
        <f>+AH70</f>
        <v>1</v>
      </c>
      <c r="AC224" s="451">
        <f>+AJ70</f>
        <v>1</v>
      </c>
      <c r="AD224" s="451">
        <f>+AL70</f>
        <v>1</v>
      </c>
      <c r="AE224" s="451">
        <f>+AN70</f>
        <v>1</v>
      </c>
      <c r="AF224" s="451">
        <f>+AP70</f>
        <v>1</v>
      </c>
      <c r="AG224" s="451">
        <f>+AR70</f>
        <v>1</v>
      </c>
      <c r="AH224" s="451">
        <f>+AT70</f>
        <v>1</v>
      </c>
      <c r="AI224" s="451">
        <f>+AV70</f>
        <v>1</v>
      </c>
      <c r="AJ224" s="451">
        <f>+AX70</f>
        <v>1</v>
      </c>
      <c r="AK224" s="451">
        <f>+AZ70</f>
        <v>1</v>
      </c>
      <c r="AL224" s="451">
        <f>+BB70</f>
        <v>1</v>
      </c>
      <c r="AM224" s="451">
        <f>+BD70</f>
        <v>1</v>
      </c>
      <c r="AN224" s="451">
        <f>+BF70</f>
        <v>1</v>
      </c>
      <c r="AO224" s="451">
        <f>+BH70</f>
        <v>1</v>
      </c>
      <c r="AP224" s="398">
        <f>+AO224</f>
        <v>1</v>
      </c>
      <c r="AQ224" s="398">
        <f>+AP224</f>
        <v>1</v>
      </c>
      <c r="AR224" s="398">
        <f t="shared" ref="AR224:CC234" si="186">+AQ224</f>
        <v>1</v>
      </c>
      <c r="AS224" s="398">
        <f t="shared" si="186"/>
        <v>1</v>
      </c>
      <c r="AT224" s="398">
        <f t="shared" si="186"/>
        <v>1</v>
      </c>
      <c r="AU224" s="398">
        <f t="shared" si="186"/>
        <v>1</v>
      </c>
      <c r="AV224" s="398">
        <f t="shared" si="186"/>
        <v>1</v>
      </c>
      <c r="AW224" s="398">
        <f t="shared" si="186"/>
        <v>1</v>
      </c>
      <c r="AX224" s="398">
        <f t="shared" si="186"/>
        <v>1</v>
      </c>
      <c r="AY224" s="398">
        <f t="shared" si="186"/>
        <v>1</v>
      </c>
      <c r="AZ224" s="398">
        <f t="shared" si="186"/>
        <v>1</v>
      </c>
      <c r="BA224" s="398">
        <f t="shared" si="186"/>
        <v>1</v>
      </c>
      <c r="BB224" s="398">
        <f t="shared" si="186"/>
        <v>1</v>
      </c>
      <c r="BC224" s="398">
        <f t="shared" si="186"/>
        <v>1</v>
      </c>
      <c r="BD224" s="398">
        <f t="shared" si="186"/>
        <v>1</v>
      </c>
      <c r="BE224" s="398">
        <f t="shared" si="186"/>
        <v>1</v>
      </c>
      <c r="BF224" s="398">
        <f t="shared" si="186"/>
        <v>1</v>
      </c>
      <c r="BG224" s="398">
        <f t="shared" si="186"/>
        <v>1</v>
      </c>
      <c r="BH224" s="398">
        <f t="shared" si="186"/>
        <v>1</v>
      </c>
      <c r="BI224" s="398">
        <f t="shared" si="186"/>
        <v>1</v>
      </c>
      <c r="BJ224" s="398">
        <f t="shared" si="186"/>
        <v>1</v>
      </c>
      <c r="BK224" s="398">
        <f t="shared" si="186"/>
        <v>1</v>
      </c>
      <c r="BL224" s="398">
        <f t="shared" si="186"/>
        <v>1</v>
      </c>
      <c r="BM224" s="398">
        <f t="shared" si="186"/>
        <v>1</v>
      </c>
      <c r="BN224" s="398">
        <f t="shared" si="186"/>
        <v>1</v>
      </c>
      <c r="BO224" s="398">
        <f t="shared" si="186"/>
        <v>1</v>
      </c>
      <c r="BP224" s="398">
        <f t="shared" si="186"/>
        <v>1</v>
      </c>
      <c r="BQ224" s="398">
        <f t="shared" si="186"/>
        <v>1</v>
      </c>
      <c r="BR224" s="398">
        <f t="shared" si="186"/>
        <v>1</v>
      </c>
      <c r="BS224" s="398">
        <f t="shared" si="186"/>
        <v>1</v>
      </c>
      <c r="BT224" s="398">
        <f t="shared" si="186"/>
        <v>1</v>
      </c>
      <c r="BU224" s="398">
        <f t="shared" si="186"/>
        <v>1</v>
      </c>
      <c r="BV224" s="398">
        <f t="shared" si="186"/>
        <v>1</v>
      </c>
      <c r="BW224" s="398">
        <f t="shared" si="186"/>
        <v>1</v>
      </c>
      <c r="BX224" s="398">
        <f t="shared" si="186"/>
        <v>1</v>
      </c>
      <c r="BY224" s="398">
        <f t="shared" si="186"/>
        <v>1</v>
      </c>
      <c r="BZ224" s="398">
        <f t="shared" si="186"/>
        <v>1</v>
      </c>
      <c r="CA224" s="398">
        <f t="shared" si="186"/>
        <v>1</v>
      </c>
      <c r="CB224" s="398">
        <f t="shared" si="186"/>
        <v>1</v>
      </c>
      <c r="CC224" s="398">
        <f t="shared" si="186"/>
        <v>1</v>
      </c>
    </row>
    <row r="225" spans="1:81" ht="13">
      <c r="A225" s="422" t="s">
        <v>181</v>
      </c>
      <c r="V225" s="398">
        <f t="shared" ref="V225:V235" si="187">+R71</f>
        <v>0</v>
      </c>
      <c r="W225" s="398">
        <f t="shared" ref="W225:W235" si="188">+X71</f>
        <v>1</v>
      </c>
      <c r="X225" s="398">
        <f t="shared" ref="X225:X235" si="189">+Z71</f>
        <v>1</v>
      </c>
      <c r="Y225" s="398">
        <f t="shared" ref="Y225:Y235" si="190">+AB71</f>
        <v>1</v>
      </c>
      <c r="Z225" s="398">
        <f t="shared" ref="Z225:Z235" si="191">+AD71</f>
        <v>1</v>
      </c>
      <c r="AA225" s="398">
        <f t="shared" ref="AA225:AA235" si="192">+AF71</f>
        <v>1</v>
      </c>
      <c r="AB225" s="398">
        <f t="shared" ref="AB225:AB235" si="193">+AH71</f>
        <v>1</v>
      </c>
      <c r="AC225" s="451">
        <f t="shared" ref="AC225:AC235" si="194">+AJ71</f>
        <v>1</v>
      </c>
      <c r="AD225" s="451">
        <f t="shared" ref="AD225:AD235" si="195">+AL71</f>
        <v>1</v>
      </c>
      <c r="AE225" s="451">
        <f t="shared" ref="AE225:AE235" si="196">+AN71</f>
        <v>1</v>
      </c>
      <c r="AF225" s="451">
        <f t="shared" ref="AF225:AF235" si="197">+AP71</f>
        <v>1</v>
      </c>
      <c r="AG225" s="451">
        <f t="shared" ref="AG225:AG235" si="198">+AR71</f>
        <v>1</v>
      </c>
      <c r="AH225" s="451">
        <f t="shared" ref="AH225:AH235" si="199">+AT71</f>
        <v>1</v>
      </c>
      <c r="AI225" s="451">
        <f t="shared" ref="AI225:AI235" si="200">+AV71</f>
        <v>1</v>
      </c>
      <c r="AJ225" s="451">
        <f t="shared" ref="AJ225:AJ235" si="201">+AX71</f>
        <v>1</v>
      </c>
      <c r="AK225" s="451">
        <f t="shared" ref="AK225:AK235" si="202">+AZ71</f>
        <v>1</v>
      </c>
      <c r="AL225" s="451">
        <f t="shared" ref="AL225:AL235" si="203">+BB71</f>
        <v>1</v>
      </c>
      <c r="AM225" s="451">
        <f t="shared" ref="AM225:AM235" si="204">+BD71</f>
        <v>1</v>
      </c>
      <c r="AN225" s="451">
        <f t="shared" ref="AN225:AN235" si="205">+BF71</f>
        <v>1</v>
      </c>
      <c r="AO225" s="451">
        <f t="shared" ref="AO225:AO235" si="206">+BH71</f>
        <v>1</v>
      </c>
      <c r="AP225" s="398">
        <f t="shared" ref="AP225:BE235" si="207">+AO225</f>
        <v>1</v>
      </c>
      <c r="AQ225" s="398">
        <f t="shared" si="207"/>
        <v>1</v>
      </c>
      <c r="AR225" s="398">
        <f t="shared" si="207"/>
        <v>1</v>
      </c>
      <c r="AS225" s="398">
        <f t="shared" si="207"/>
        <v>1</v>
      </c>
      <c r="AT225" s="398">
        <f t="shared" si="207"/>
        <v>1</v>
      </c>
      <c r="AU225" s="398">
        <f t="shared" si="207"/>
        <v>1</v>
      </c>
      <c r="AV225" s="398">
        <f t="shared" si="207"/>
        <v>1</v>
      </c>
      <c r="AW225" s="398">
        <f t="shared" si="207"/>
        <v>1</v>
      </c>
      <c r="AX225" s="398">
        <f t="shared" si="207"/>
        <v>1</v>
      </c>
      <c r="AY225" s="398">
        <f t="shared" si="207"/>
        <v>1</v>
      </c>
      <c r="AZ225" s="398">
        <f t="shared" si="207"/>
        <v>1</v>
      </c>
      <c r="BA225" s="398">
        <f t="shared" si="207"/>
        <v>1</v>
      </c>
      <c r="BB225" s="398">
        <f t="shared" si="207"/>
        <v>1</v>
      </c>
      <c r="BC225" s="398">
        <f t="shared" si="207"/>
        <v>1</v>
      </c>
      <c r="BD225" s="398">
        <f t="shared" si="207"/>
        <v>1</v>
      </c>
      <c r="BE225" s="398">
        <f t="shared" si="207"/>
        <v>1</v>
      </c>
      <c r="BF225" s="398">
        <f t="shared" si="186"/>
        <v>1</v>
      </c>
      <c r="BG225" s="398">
        <f t="shared" si="186"/>
        <v>1</v>
      </c>
      <c r="BH225" s="398">
        <f t="shared" si="186"/>
        <v>1</v>
      </c>
      <c r="BI225" s="398">
        <f t="shared" si="186"/>
        <v>1</v>
      </c>
      <c r="BJ225" s="398">
        <f t="shared" si="186"/>
        <v>1</v>
      </c>
      <c r="BK225" s="398">
        <f t="shared" si="186"/>
        <v>1</v>
      </c>
      <c r="BL225" s="398">
        <f t="shared" si="186"/>
        <v>1</v>
      </c>
      <c r="BM225" s="398">
        <f t="shared" si="186"/>
        <v>1</v>
      </c>
      <c r="BN225" s="398">
        <f t="shared" si="186"/>
        <v>1</v>
      </c>
      <c r="BO225" s="398">
        <f t="shared" si="186"/>
        <v>1</v>
      </c>
      <c r="BP225" s="398">
        <f t="shared" si="186"/>
        <v>1</v>
      </c>
      <c r="BQ225" s="398">
        <f t="shared" si="186"/>
        <v>1</v>
      </c>
      <c r="BR225" s="398">
        <f t="shared" si="186"/>
        <v>1</v>
      </c>
      <c r="BS225" s="398">
        <f t="shared" si="186"/>
        <v>1</v>
      </c>
      <c r="BT225" s="398">
        <f t="shared" si="186"/>
        <v>1</v>
      </c>
      <c r="BU225" s="398">
        <f t="shared" si="186"/>
        <v>1</v>
      </c>
      <c r="BV225" s="398">
        <f t="shared" si="186"/>
        <v>1</v>
      </c>
      <c r="BW225" s="398">
        <f t="shared" si="186"/>
        <v>1</v>
      </c>
      <c r="BX225" s="398">
        <f t="shared" si="186"/>
        <v>1</v>
      </c>
      <c r="BY225" s="398">
        <f t="shared" si="186"/>
        <v>1</v>
      </c>
      <c r="BZ225" s="398">
        <f t="shared" si="186"/>
        <v>1</v>
      </c>
      <c r="CA225" s="398">
        <f t="shared" si="186"/>
        <v>1</v>
      </c>
      <c r="CB225" s="398">
        <f t="shared" si="186"/>
        <v>1</v>
      </c>
      <c r="CC225" s="398">
        <f t="shared" si="186"/>
        <v>1</v>
      </c>
    </row>
    <row r="226" spans="1:81" ht="13">
      <c r="A226" s="422" t="s">
        <v>182</v>
      </c>
      <c r="V226" s="398">
        <f t="shared" si="187"/>
        <v>0</v>
      </c>
      <c r="W226" s="398">
        <f t="shared" si="188"/>
        <v>1</v>
      </c>
      <c r="X226" s="398">
        <f t="shared" si="189"/>
        <v>1</v>
      </c>
      <c r="Y226" s="398">
        <f t="shared" si="190"/>
        <v>1</v>
      </c>
      <c r="Z226" s="398">
        <f t="shared" si="191"/>
        <v>1</v>
      </c>
      <c r="AA226" s="398">
        <f t="shared" si="192"/>
        <v>1</v>
      </c>
      <c r="AB226" s="398">
        <f t="shared" si="193"/>
        <v>1</v>
      </c>
      <c r="AC226" s="451">
        <f t="shared" si="194"/>
        <v>1</v>
      </c>
      <c r="AD226" s="451">
        <f t="shared" si="195"/>
        <v>1</v>
      </c>
      <c r="AE226" s="451">
        <f t="shared" si="196"/>
        <v>1</v>
      </c>
      <c r="AF226" s="451">
        <f t="shared" si="197"/>
        <v>1</v>
      </c>
      <c r="AG226" s="451">
        <f t="shared" si="198"/>
        <v>1</v>
      </c>
      <c r="AH226" s="451">
        <f t="shared" si="199"/>
        <v>1</v>
      </c>
      <c r="AI226" s="451">
        <f t="shared" si="200"/>
        <v>1</v>
      </c>
      <c r="AJ226" s="451">
        <f t="shared" si="201"/>
        <v>1</v>
      </c>
      <c r="AK226" s="451">
        <f t="shared" si="202"/>
        <v>1</v>
      </c>
      <c r="AL226" s="451">
        <f t="shared" si="203"/>
        <v>1</v>
      </c>
      <c r="AM226" s="451">
        <f t="shared" si="204"/>
        <v>1</v>
      </c>
      <c r="AN226" s="451">
        <f t="shared" si="205"/>
        <v>1</v>
      </c>
      <c r="AO226" s="451">
        <f t="shared" si="206"/>
        <v>1</v>
      </c>
      <c r="AP226" s="398">
        <f t="shared" si="207"/>
        <v>1</v>
      </c>
      <c r="AQ226" s="398">
        <f t="shared" si="207"/>
        <v>1</v>
      </c>
      <c r="AR226" s="398">
        <f t="shared" si="207"/>
        <v>1</v>
      </c>
      <c r="AS226" s="398">
        <f t="shared" si="207"/>
        <v>1</v>
      </c>
      <c r="AT226" s="398">
        <f t="shared" si="207"/>
        <v>1</v>
      </c>
      <c r="AU226" s="398">
        <f t="shared" si="207"/>
        <v>1</v>
      </c>
      <c r="AV226" s="398">
        <f t="shared" si="207"/>
        <v>1</v>
      </c>
      <c r="AW226" s="398">
        <f t="shared" si="207"/>
        <v>1</v>
      </c>
      <c r="AX226" s="398">
        <f t="shared" si="207"/>
        <v>1</v>
      </c>
      <c r="AY226" s="398">
        <f t="shared" si="207"/>
        <v>1</v>
      </c>
      <c r="AZ226" s="398">
        <f t="shared" si="207"/>
        <v>1</v>
      </c>
      <c r="BA226" s="398">
        <f t="shared" si="207"/>
        <v>1</v>
      </c>
      <c r="BB226" s="398">
        <f t="shared" si="207"/>
        <v>1</v>
      </c>
      <c r="BC226" s="398">
        <f t="shared" si="207"/>
        <v>1</v>
      </c>
      <c r="BD226" s="398">
        <f t="shared" si="207"/>
        <v>1</v>
      </c>
      <c r="BE226" s="398">
        <f t="shared" si="207"/>
        <v>1</v>
      </c>
      <c r="BF226" s="398">
        <f t="shared" si="186"/>
        <v>1</v>
      </c>
      <c r="BG226" s="398">
        <f t="shared" si="186"/>
        <v>1</v>
      </c>
      <c r="BH226" s="398">
        <f t="shared" si="186"/>
        <v>1</v>
      </c>
      <c r="BI226" s="398">
        <f t="shared" si="186"/>
        <v>1</v>
      </c>
      <c r="BJ226" s="398">
        <f t="shared" si="186"/>
        <v>1</v>
      </c>
      <c r="BK226" s="398">
        <f t="shared" si="186"/>
        <v>1</v>
      </c>
      <c r="BL226" s="398">
        <f t="shared" si="186"/>
        <v>1</v>
      </c>
      <c r="BM226" s="398">
        <f t="shared" si="186"/>
        <v>1</v>
      </c>
      <c r="BN226" s="398">
        <f t="shared" si="186"/>
        <v>1</v>
      </c>
      <c r="BO226" s="398">
        <f t="shared" si="186"/>
        <v>1</v>
      </c>
      <c r="BP226" s="398">
        <f t="shared" si="186"/>
        <v>1</v>
      </c>
      <c r="BQ226" s="398">
        <f t="shared" si="186"/>
        <v>1</v>
      </c>
      <c r="BR226" s="398">
        <f t="shared" si="186"/>
        <v>1</v>
      </c>
      <c r="BS226" s="398">
        <f t="shared" si="186"/>
        <v>1</v>
      </c>
      <c r="BT226" s="398">
        <f t="shared" si="186"/>
        <v>1</v>
      </c>
      <c r="BU226" s="398">
        <f t="shared" si="186"/>
        <v>1</v>
      </c>
      <c r="BV226" s="398">
        <f t="shared" si="186"/>
        <v>1</v>
      </c>
      <c r="BW226" s="398">
        <f t="shared" si="186"/>
        <v>1</v>
      </c>
      <c r="BX226" s="398">
        <f t="shared" si="186"/>
        <v>1</v>
      </c>
      <c r="BY226" s="398">
        <f t="shared" si="186"/>
        <v>1</v>
      </c>
      <c r="BZ226" s="398">
        <f t="shared" si="186"/>
        <v>1</v>
      </c>
      <c r="CA226" s="398">
        <f t="shared" si="186"/>
        <v>1</v>
      </c>
      <c r="CB226" s="398">
        <f t="shared" si="186"/>
        <v>1</v>
      </c>
      <c r="CC226" s="398">
        <f t="shared" si="186"/>
        <v>1</v>
      </c>
    </row>
    <row r="227" spans="1:81" ht="13">
      <c r="A227" s="4" t="s">
        <v>183</v>
      </c>
      <c r="V227" s="398">
        <f t="shared" si="187"/>
        <v>0</v>
      </c>
      <c r="W227" s="398">
        <f t="shared" si="188"/>
        <v>1</v>
      </c>
      <c r="X227" s="398">
        <f t="shared" si="189"/>
        <v>1</v>
      </c>
      <c r="Y227" s="398">
        <f t="shared" si="190"/>
        <v>1</v>
      </c>
      <c r="Z227" s="398">
        <f t="shared" si="191"/>
        <v>1</v>
      </c>
      <c r="AA227" s="398">
        <f t="shared" si="192"/>
        <v>1</v>
      </c>
      <c r="AB227" s="398">
        <f t="shared" si="193"/>
        <v>1</v>
      </c>
      <c r="AC227" s="451">
        <f t="shared" si="194"/>
        <v>1</v>
      </c>
      <c r="AD227" s="451">
        <f t="shared" si="195"/>
        <v>1</v>
      </c>
      <c r="AE227" s="451">
        <f t="shared" si="196"/>
        <v>1</v>
      </c>
      <c r="AF227" s="451">
        <f t="shared" si="197"/>
        <v>1</v>
      </c>
      <c r="AG227" s="451">
        <f t="shared" si="198"/>
        <v>1</v>
      </c>
      <c r="AH227" s="451">
        <f t="shared" si="199"/>
        <v>1</v>
      </c>
      <c r="AI227" s="451">
        <f t="shared" si="200"/>
        <v>1</v>
      </c>
      <c r="AJ227" s="451">
        <f t="shared" si="201"/>
        <v>1</v>
      </c>
      <c r="AK227" s="451">
        <f t="shared" si="202"/>
        <v>1</v>
      </c>
      <c r="AL227" s="451">
        <f t="shared" si="203"/>
        <v>1</v>
      </c>
      <c r="AM227" s="451">
        <f t="shared" si="204"/>
        <v>1</v>
      </c>
      <c r="AN227" s="451">
        <f t="shared" si="205"/>
        <v>1</v>
      </c>
      <c r="AO227" s="451">
        <f t="shared" si="206"/>
        <v>1</v>
      </c>
      <c r="AP227" s="398">
        <f t="shared" si="207"/>
        <v>1</v>
      </c>
      <c r="AQ227" s="398">
        <f t="shared" si="207"/>
        <v>1</v>
      </c>
      <c r="AR227" s="398">
        <f t="shared" si="207"/>
        <v>1</v>
      </c>
      <c r="AS227" s="398">
        <f t="shared" si="207"/>
        <v>1</v>
      </c>
      <c r="AT227" s="398">
        <f t="shared" si="207"/>
        <v>1</v>
      </c>
      <c r="AU227" s="398">
        <f t="shared" si="207"/>
        <v>1</v>
      </c>
      <c r="AV227" s="398">
        <f t="shared" si="207"/>
        <v>1</v>
      </c>
      <c r="AW227" s="398">
        <f t="shared" si="207"/>
        <v>1</v>
      </c>
      <c r="AX227" s="398">
        <f t="shared" si="207"/>
        <v>1</v>
      </c>
      <c r="AY227" s="398">
        <f t="shared" si="207"/>
        <v>1</v>
      </c>
      <c r="AZ227" s="398">
        <f t="shared" si="207"/>
        <v>1</v>
      </c>
      <c r="BA227" s="398">
        <f t="shared" si="207"/>
        <v>1</v>
      </c>
      <c r="BB227" s="398">
        <f t="shared" si="207"/>
        <v>1</v>
      </c>
      <c r="BC227" s="398">
        <f t="shared" si="207"/>
        <v>1</v>
      </c>
      <c r="BD227" s="398">
        <f t="shared" si="207"/>
        <v>1</v>
      </c>
      <c r="BE227" s="398">
        <f t="shared" si="207"/>
        <v>1</v>
      </c>
      <c r="BF227" s="398">
        <f t="shared" si="186"/>
        <v>1</v>
      </c>
      <c r="BG227" s="398">
        <f t="shared" si="186"/>
        <v>1</v>
      </c>
      <c r="BH227" s="398">
        <f t="shared" si="186"/>
        <v>1</v>
      </c>
      <c r="BI227" s="398">
        <f t="shared" si="186"/>
        <v>1</v>
      </c>
      <c r="BJ227" s="398">
        <f t="shared" si="186"/>
        <v>1</v>
      </c>
      <c r="BK227" s="398">
        <f t="shared" si="186"/>
        <v>1</v>
      </c>
      <c r="BL227" s="398">
        <f t="shared" si="186"/>
        <v>1</v>
      </c>
      <c r="BM227" s="398">
        <f t="shared" si="186"/>
        <v>1</v>
      </c>
      <c r="BN227" s="398">
        <f t="shared" si="186"/>
        <v>1</v>
      </c>
      <c r="BO227" s="398">
        <f t="shared" si="186"/>
        <v>1</v>
      </c>
      <c r="BP227" s="398">
        <f t="shared" si="186"/>
        <v>1</v>
      </c>
      <c r="BQ227" s="398">
        <f t="shared" si="186"/>
        <v>1</v>
      </c>
      <c r="BR227" s="398">
        <f t="shared" si="186"/>
        <v>1</v>
      </c>
      <c r="BS227" s="398">
        <f t="shared" si="186"/>
        <v>1</v>
      </c>
      <c r="BT227" s="398">
        <f t="shared" si="186"/>
        <v>1</v>
      </c>
      <c r="BU227" s="398">
        <f t="shared" si="186"/>
        <v>1</v>
      </c>
      <c r="BV227" s="398">
        <f t="shared" si="186"/>
        <v>1</v>
      </c>
      <c r="BW227" s="398">
        <f t="shared" si="186"/>
        <v>1</v>
      </c>
      <c r="BX227" s="398">
        <f t="shared" si="186"/>
        <v>1</v>
      </c>
      <c r="BY227" s="398">
        <f t="shared" si="186"/>
        <v>1</v>
      </c>
      <c r="BZ227" s="398">
        <f t="shared" si="186"/>
        <v>1</v>
      </c>
      <c r="CA227" s="398">
        <f t="shared" si="186"/>
        <v>1</v>
      </c>
      <c r="CB227" s="398">
        <f t="shared" si="186"/>
        <v>1</v>
      </c>
      <c r="CC227" s="398">
        <f t="shared" si="186"/>
        <v>1</v>
      </c>
    </row>
    <row r="228" spans="1:81" ht="13">
      <c r="A228" s="4" t="s">
        <v>184</v>
      </c>
      <c r="V228" s="398">
        <f t="shared" si="187"/>
        <v>0</v>
      </c>
      <c r="W228" s="398">
        <f t="shared" si="188"/>
        <v>0</v>
      </c>
      <c r="X228" s="398">
        <f t="shared" si="189"/>
        <v>1</v>
      </c>
      <c r="Y228" s="398">
        <f t="shared" si="190"/>
        <v>1</v>
      </c>
      <c r="Z228" s="398">
        <f t="shared" si="191"/>
        <v>1</v>
      </c>
      <c r="AA228" s="398">
        <f t="shared" si="192"/>
        <v>1</v>
      </c>
      <c r="AB228" s="398">
        <f t="shared" si="193"/>
        <v>1</v>
      </c>
      <c r="AC228" s="451">
        <f t="shared" si="194"/>
        <v>1</v>
      </c>
      <c r="AD228" s="451">
        <f t="shared" si="195"/>
        <v>1</v>
      </c>
      <c r="AE228" s="451">
        <f t="shared" si="196"/>
        <v>1</v>
      </c>
      <c r="AF228" s="451">
        <f t="shared" si="197"/>
        <v>1</v>
      </c>
      <c r="AG228" s="451">
        <f t="shared" si="198"/>
        <v>1</v>
      </c>
      <c r="AH228" s="451">
        <f t="shared" si="199"/>
        <v>1</v>
      </c>
      <c r="AI228" s="451">
        <f t="shared" si="200"/>
        <v>1</v>
      </c>
      <c r="AJ228" s="451">
        <f t="shared" si="201"/>
        <v>1</v>
      </c>
      <c r="AK228" s="451">
        <f t="shared" si="202"/>
        <v>1</v>
      </c>
      <c r="AL228" s="451">
        <f t="shared" si="203"/>
        <v>1</v>
      </c>
      <c r="AM228" s="451">
        <f t="shared" si="204"/>
        <v>1</v>
      </c>
      <c r="AN228" s="451">
        <f t="shared" si="205"/>
        <v>1</v>
      </c>
      <c r="AO228" s="451">
        <f t="shared" si="206"/>
        <v>1</v>
      </c>
      <c r="AP228" s="398">
        <f t="shared" si="207"/>
        <v>1</v>
      </c>
      <c r="AQ228" s="398">
        <f t="shared" si="207"/>
        <v>1</v>
      </c>
      <c r="AR228" s="398">
        <f t="shared" si="207"/>
        <v>1</v>
      </c>
      <c r="AS228" s="398">
        <f t="shared" si="207"/>
        <v>1</v>
      </c>
      <c r="AT228" s="398">
        <f t="shared" si="207"/>
        <v>1</v>
      </c>
      <c r="AU228" s="398">
        <f t="shared" si="207"/>
        <v>1</v>
      </c>
      <c r="AV228" s="398">
        <f t="shared" si="207"/>
        <v>1</v>
      </c>
      <c r="AW228" s="398">
        <f t="shared" si="207"/>
        <v>1</v>
      </c>
      <c r="AX228" s="398">
        <f t="shared" si="207"/>
        <v>1</v>
      </c>
      <c r="AY228" s="398">
        <f t="shared" si="207"/>
        <v>1</v>
      </c>
      <c r="AZ228" s="398">
        <f t="shared" si="207"/>
        <v>1</v>
      </c>
      <c r="BA228" s="398">
        <f t="shared" si="207"/>
        <v>1</v>
      </c>
      <c r="BB228" s="398">
        <f t="shared" si="207"/>
        <v>1</v>
      </c>
      <c r="BC228" s="398">
        <f t="shared" si="207"/>
        <v>1</v>
      </c>
      <c r="BD228" s="398">
        <f t="shared" si="207"/>
        <v>1</v>
      </c>
      <c r="BE228" s="398">
        <f t="shared" si="207"/>
        <v>1</v>
      </c>
      <c r="BF228" s="398">
        <f t="shared" si="186"/>
        <v>1</v>
      </c>
      <c r="BG228" s="398">
        <f t="shared" si="186"/>
        <v>1</v>
      </c>
      <c r="BH228" s="398">
        <f t="shared" si="186"/>
        <v>1</v>
      </c>
      <c r="BI228" s="398">
        <f t="shared" si="186"/>
        <v>1</v>
      </c>
      <c r="BJ228" s="398">
        <f t="shared" si="186"/>
        <v>1</v>
      </c>
      <c r="BK228" s="398">
        <f t="shared" si="186"/>
        <v>1</v>
      </c>
      <c r="BL228" s="398">
        <f t="shared" si="186"/>
        <v>1</v>
      </c>
      <c r="BM228" s="398">
        <f t="shared" si="186"/>
        <v>1</v>
      </c>
      <c r="BN228" s="398">
        <f t="shared" si="186"/>
        <v>1</v>
      </c>
      <c r="BO228" s="398">
        <f t="shared" si="186"/>
        <v>1</v>
      </c>
      <c r="BP228" s="398">
        <f t="shared" si="186"/>
        <v>1</v>
      </c>
      <c r="BQ228" s="398">
        <f t="shared" si="186"/>
        <v>1</v>
      </c>
      <c r="BR228" s="398">
        <f t="shared" si="186"/>
        <v>1</v>
      </c>
      <c r="BS228" s="398">
        <f t="shared" si="186"/>
        <v>1</v>
      </c>
      <c r="BT228" s="398">
        <f t="shared" si="186"/>
        <v>1</v>
      </c>
      <c r="BU228" s="398">
        <f t="shared" si="186"/>
        <v>1</v>
      </c>
      <c r="BV228" s="398">
        <f t="shared" si="186"/>
        <v>1</v>
      </c>
      <c r="BW228" s="398">
        <f t="shared" si="186"/>
        <v>1</v>
      </c>
      <c r="BX228" s="398">
        <f t="shared" si="186"/>
        <v>1</v>
      </c>
      <c r="BY228" s="398">
        <f t="shared" si="186"/>
        <v>1</v>
      </c>
      <c r="BZ228" s="398">
        <f t="shared" si="186"/>
        <v>1</v>
      </c>
      <c r="CA228" s="398">
        <f t="shared" si="186"/>
        <v>1</v>
      </c>
      <c r="CB228" s="398">
        <f t="shared" si="186"/>
        <v>1</v>
      </c>
      <c r="CC228" s="398">
        <f t="shared" si="186"/>
        <v>1</v>
      </c>
    </row>
    <row r="229" spans="1:81" ht="13">
      <c r="A229" s="4" t="s">
        <v>185</v>
      </c>
      <c r="V229" s="398">
        <f t="shared" si="187"/>
        <v>0</v>
      </c>
      <c r="W229" s="398">
        <f t="shared" si="188"/>
        <v>0</v>
      </c>
      <c r="X229" s="398">
        <f t="shared" si="189"/>
        <v>0</v>
      </c>
      <c r="Y229" s="398">
        <f t="shared" si="190"/>
        <v>1</v>
      </c>
      <c r="Z229" s="398">
        <f t="shared" si="191"/>
        <v>1</v>
      </c>
      <c r="AA229" s="398">
        <f t="shared" si="192"/>
        <v>1</v>
      </c>
      <c r="AB229" s="398">
        <f t="shared" si="193"/>
        <v>1</v>
      </c>
      <c r="AC229" s="451">
        <f t="shared" si="194"/>
        <v>1</v>
      </c>
      <c r="AD229" s="451">
        <f t="shared" si="195"/>
        <v>1</v>
      </c>
      <c r="AE229" s="451">
        <f t="shared" si="196"/>
        <v>1</v>
      </c>
      <c r="AF229" s="451">
        <f t="shared" si="197"/>
        <v>1</v>
      </c>
      <c r="AG229" s="451">
        <f t="shared" si="198"/>
        <v>1</v>
      </c>
      <c r="AH229" s="451">
        <f t="shared" si="199"/>
        <v>1</v>
      </c>
      <c r="AI229" s="451">
        <f t="shared" si="200"/>
        <v>1</v>
      </c>
      <c r="AJ229" s="451">
        <f t="shared" si="201"/>
        <v>1</v>
      </c>
      <c r="AK229" s="451">
        <f t="shared" si="202"/>
        <v>1</v>
      </c>
      <c r="AL229" s="451">
        <f t="shared" si="203"/>
        <v>1</v>
      </c>
      <c r="AM229" s="451">
        <f t="shared" si="204"/>
        <v>1</v>
      </c>
      <c r="AN229" s="451">
        <f t="shared" si="205"/>
        <v>1</v>
      </c>
      <c r="AO229" s="451">
        <f t="shared" si="206"/>
        <v>1</v>
      </c>
      <c r="AP229" s="398">
        <f t="shared" si="207"/>
        <v>1</v>
      </c>
      <c r="AQ229" s="398">
        <f t="shared" si="207"/>
        <v>1</v>
      </c>
      <c r="AR229" s="398">
        <f t="shared" si="207"/>
        <v>1</v>
      </c>
      <c r="AS229" s="398">
        <f t="shared" si="207"/>
        <v>1</v>
      </c>
      <c r="AT229" s="398">
        <f t="shared" si="207"/>
        <v>1</v>
      </c>
      <c r="AU229" s="398">
        <f t="shared" si="207"/>
        <v>1</v>
      </c>
      <c r="AV229" s="398">
        <f t="shared" si="207"/>
        <v>1</v>
      </c>
      <c r="AW229" s="398">
        <f t="shared" si="207"/>
        <v>1</v>
      </c>
      <c r="AX229" s="398">
        <f t="shared" si="207"/>
        <v>1</v>
      </c>
      <c r="AY229" s="398">
        <f t="shared" si="207"/>
        <v>1</v>
      </c>
      <c r="AZ229" s="398">
        <f t="shared" si="207"/>
        <v>1</v>
      </c>
      <c r="BA229" s="398">
        <f t="shared" si="207"/>
        <v>1</v>
      </c>
      <c r="BB229" s="398">
        <f t="shared" si="207"/>
        <v>1</v>
      </c>
      <c r="BC229" s="398">
        <f t="shared" si="207"/>
        <v>1</v>
      </c>
      <c r="BD229" s="398">
        <f t="shared" si="207"/>
        <v>1</v>
      </c>
      <c r="BE229" s="398">
        <f t="shared" si="207"/>
        <v>1</v>
      </c>
      <c r="BF229" s="398">
        <f t="shared" si="186"/>
        <v>1</v>
      </c>
      <c r="BG229" s="398">
        <f t="shared" si="186"/>
        <v>1</v>
      </c>
      <c r="BH229" s="398">
        <f t="shared" si="186"/>
        <v>1</v>
      </c>
      <c r="BI229" s="398">
        <f t="shared" si="186"/>
        <v>1</v>
      </c>
      <c r="BJ229" s="398">
        <f t="shared" si="186"/>
        <v>1</v>
      </c>
      <c r="BK229" s="398">
        <f t="shared" si="186"/>
        <v>1</v>
      </c>
      <c r="BL229" s="398">
        <f t="shared" si="186"/>
        <v>1</v>
      </c>
      <c r="BM229" s="398">
        <f t="shared" si="186"/>
        <v>1</v>
      </c>
      <c r="BN229" s="398">
        <f t="shared" si="186"/>
        <v>1</v>
      </c>
      <c r="BO229" s="398">
        <f t="shared" si="186"/>
        <v>1</v>
      </c>
      <c r="BP229" s="398">
        <f t="shared" si="186"/>
        <v>1</v>
      </c>
      <c r="BQ229" s="398">
        <f t="shared" si="186"/>
        <v>1</v>
      </c>
      <c r="BR229" s="398">
        <f t="shared" si="186"/>
        <v>1</v>
      </c>
      <c r="BS229" s="398">
        <f t="shared" si="186"/>
        <v>1</v>
      </c>
      <c r="BT229" s="398">
        <f t="shared" si="186"/>
        <v>1</v>
      </c>
      <c r="BU229" s="398">
        <f t="shared" si="186"/>
        <v>1</v>
      </c>
      <c r="BV229" s="398">
        <f t="shared" si="186"/>
        <v>1</v>
      </c>
      <c r="BW229" s="398">
        <f t="shared" si="186"/>
        <v>1</v>
      </c>
      <c r="BX229" s="398">
        <f t="shared" si="186"/>
        <v>1</v>
      </c>
      <c r="BY229" s="398">
        <f t="shared" si="186"/>
        <v>1</v>
      </c>
      <c r="BZ229" s="398">
        <f t="shared" si="186"/>
        <v>1</v>
      </c>
      <c r="CA229" s="398">
        <f t="shared" si="186"/>
        <v>1</v>
      </c>
      <c r="CB229" s="398">
        <f t="shared" si="186"/>
        <v>1</v>
      </c>
      <c r="CC229" s="398">
        <f t="shared" si="186"/>
        <v>1</v>
      </c>
    </row>
    <row r="230" spans="1:81" ht="13">
      <c r="A230" s="4" t="s">
        <v>186</v>
      </c>
      <c r="V230" s="398">
        <f t="shared" si="187"/>
        <v>0</v>
      </c>
      <c r="W230" s="398">
        <f t="shared" si="188"/>
        <v>0</v>
      </c>
      <c r="X230" s="398">
        <f t="shared" si="189"/>
        <v>0</v>
      </c>
      <c r="Y230" s="398">
        <f t="shared" si="190"/>
        <v>0</v>
      </c>
      <c r="Z230" s="398">
        <f t="shared" si="191"/>
        <v>1</v>
      </c>
      <c r="AA230" s="398">
        <f t="shared" si="192"/>
        <v>1</v>
      </c>
      <c r="AB230" s="398">
        <f t="shared" si="193"/>
        <v>1</v>
      </c>
      <c r="AC230" s="451">
        <f t="shared" si="194"/>
        <v>1</v>
      </c>
      <c r="AD230" s="451">
        <f t="shared" si="195"/>
        <v>1</v>
      </c>
      <c r="AE230" s="451">
        <f t="shared" si="196"/>
        <v>1</v>
      </c>
      <c r="AF230" s="451">
        <f t="shared" si="197"/>
        <v>1</v>
      </c>
      <c r="AG230" s="451">
        <f t="shared" si="198"/>
        <v>1</v>
      </c>
      <c r="AH230" s="451">
        <f t="shared" si="199"/>
        <v>1</v>
      </c>
      <c r="AI230" s="451">
        <f t="shared" si="200"/>
        <v>1</v>
      </c>
      <c r="AJ230" s="451">
        <f t="shared" si="201"/>
        <v>1</v>
      </c>
      <c r="AK230" s="451">
        <f t="shared" si="202"/>
        <v>1</v>
      </c>
      <c r="AL230" s="451">
        <f t="shared" si="203"/>
        <v>1</v>
      </c>
      <c r="AM230" s="451">
        <f t="shared" si="204"/>
        <v>1</v>
      </c>
      <c r="AN230" s="451">
        <f t="shared" si="205"/>
        <v>1</v>
      </c>
      <c r="AO230" s="451">
        <f t="shared" si="206"/>
        <v>1</v>
      </c>
      <c r="AP230" s="398">
        <f t="shared" si="207"/>
        <v>1</v>
      </c>
      <c r="AQ230" s="398">
        <f t="shared" si="207"/>
        <v>1</v>
      </c>
      <c r="AR230" s="398">
        <f t="shared" si="207"/>
        <v>1</v>
      </c>
      <c r="AS230" s="398">
        <f t="shared" si="207"/>
        <v>1</v>
      </c>
      <c r="AT230" s="398">
        <f t="shared" si="207"/>
        <v>1</v>
      </c>
      <c r="AU230" s="398">
        <f t="shared" si="207"/>
        <v>1</v>
      </c>
      <c r="AV230" s="398">
        <f t="shared" si="207"/>
        <v>1</v>
      </c>
      <c r="AW230" s="398">
        <f t="shared" si="207"/>
        <v>1</v>
      </c>
      <c r="AX230" s="398">
        <f t="shared" si="207"/>
        <v>1</v>
      </c>
      <c r="AY230" s="398">
        <f t="shared" si="207"/>
        <v>1</v>
      </c>
      <c r="AZ230" s="398">
        <f t="shared" si="207"/>
        <v>1</v>
      </c>
      <c r="BA230" s="398">
        <f t="shared" si="207"/>
        <v>1</v>
      </c>
      <c r="BB230" s="398">
        <f t="shared" si="207"/>
        <v>1</v>
      </c>
      <c r="BC230" s="398">
        <f t="shared" si="207"/>
        <v>1</v>
      </c>
      <c r="BD230" s="398">
        <f t="shared" si="207"/>
        <v>1</v>
      </c>
      <c r="BE230" s="398">
        <f t="shared" si="207"/>
        <v>1</v>
      </c>
      <c r="BF230" s="398">
        <f t="shared" si="186"/>
        <v>1</v>
      </c>
      <c r="BG230" s="398">
        <f t="shared" si="186"/>
        <v>1</v>
      </c>
      <c r="BH230" s="398">
        <f t="shared" si="186"/>
        <v>1</v>
      </c>
      <c r="BI230" s="398">
        <f t="shared" si="186"/>
        <v>1</v>
      </c>
      <c r="BJ230" s="398">
        <f t="shared" si="186"/>
        <v>1</v>
      </c>
      <c r="BK230" s="398">
        <f t="shared" si="186"/>
        <v>1</v>
      </c>
      <c r="BL230" s="398">
        <f t="shared" si="186"/>
        <v>1</v>
      </c>
      <c r="BM230" s="398">
        <f t="shared" si="186"/>
        <v>1</v>
      </c>
      <c r="BN230" s="398">
        <f t="shared" si="186"/>
        <v>1</v>
      </c>
      <c r="BO230" s="398">
        <f t="shared" si="186"/>
        <v>1</v>
      </c>
      <c r="BP230" s="398">
        <f t="shared" si="186"/>
        <v>1</v>
      </c>
      <c r="BQ230" s="398">
        <f t="shared" si="186"/>
        <v>1</v>
      </c>
      <c r="BR230" s="398">
        <f t="shared" si="186"/>
        <v>1</v>
      </c>
      <c r="BS230" s="398">
        <f t="shared" si="186"/>
        <v>1</v>
      </c>
      <c r="BT230" s="398">
        <f t="shared" si="186"/>
        <v>1</v>
      </c>
      <c r="BU230" s="398">
        <f t="shared" si="186"/>
        <v>1</v>
      </c>
      <c r="BV230" s="398">
        <f t="shared" si="186"/>
        <v>1</v>
      </c>
      <c r="BW230" s="398">
        <f t="shared" si="186"/>
        <v>1</v>
      </c>
      <c r="BX230" s="398">
        <f t="shared" si="186"/>
        <v>1</v>
      </c>
      <c r="BY230" s="398">
        <f t="shared" si="186"/>
        <v>1</v>
      </c>
      <c r="BZ230" s="398">
        <f t="shared" si="186"/>
        <v>1</v>
      </c>
      <c r="CA230" s="398">
        <f t="shared" si="186"/>
        <v>1</v>
      </c>
      <c r="CB230" s="398">
        <f t="shared" si="186"/>
        <v>1</v>
      </c>
      <c r="CC230" s="398">
        <f t="shared" si="186"/>
        <v>1</v>
      </c>
    </row>
    <row r="231" spans="1:81" ht="13">
      <c r="A231" s="4" t="s">
        <v>187</v>
      </c>
      <c r="V231" s="398">
        <f t="shared" si="187"/>
        <v>0</v>
      </c>
      <c r="W231" s="398">
        <f t="shared" si="188"/>
        <v>0</v>
      </c>
      <c r="X231" s="398">
        <f t="shared" si="189"/>
        <v>0</v>
      </c>
      <c r="Y231" s="398">
        <f t="shared" si="190"/>
        <v>0</v>
      </c>
      <c r="Z231" s="398">
        <f t="shared" si="191"/>
        <v>0</v>
      </c>
      <c r="AA231" s="398">
        <f t="shared" si="192"/>
        <v>1</v>
      </c>
      <c r="AB231" s="398">
        <f t="shared" si="193"/>
        <v>1</v>
      </c>
      <c r="AC231" s="451">
        <f t="shared" si="194"/>
        <v>1</v>
      </c>
      <c r="AD231" s="451">
        <f t="shared" si="195"/>
        <v>1</v>
      </c>
      <c r="AE231" s="451">
        <f t="shared" si="196"/>
        <v>1</v>
      </c>
      <c r="AF231" s="451">
        <f t="shared" si="197"/>
        <v>1</v>
      </c>
      <c r="AG231" s="451">
        <f t="shared" si="198"/>
        <v>1</v>
      </c>
      <c r="AH231" s="451">
        <f t="shared" si="199"/>
        <v>1</v>
      </c>
      <c r="AI231" s="451">
        <f t="shared" si="200"/>
        <v>1</v>
      </c>
      <c r="AJ231" s="451">
        <f t="shared" si="201"/>
        <v>1</v>
      </c>
      <c r="AK231" s="451">
        <f t="shared" si="202"/>
        <v>1</v>
      </c>
      <c r="AL231" s="451">
        <f t="shared" si="203"/>
        <v>1</v>
      </c>
      <c r="AM231" s="451">
        <f t="shared" si="204"/>
        <v>1</v>
      </c>
      <c r="AN231" s="451">
        <f t="shared" si="205"/>
        <v>1</v>
      </c>
      <c r="AO231" s="451">
        <f t="shared" si="206"/>
        <v>1</v>
      </c>
      <c r="AP231" s="398">
        <f t="shared" si="207"/>
        <v>1</v>
      </c>
      <c r="AQ231" s="398">
        <f t="shared" si="207"/>
        <v>1</v>
      </c>
      <c r="AR231" s="398">
        <f t="shared" si="207"/>
        <v>1</v>
      </c>
      <c r="AS231" s="398">
        <f t="shared" si="207"/>
        <v>1</v>
      </c>
      <c r="AT231" s="398">
        <f t="shared" si="207"/>
        <v>1</v>
      </c>
      <c r="AU231" s="398">
        <f t="shared" si="207"/>
        <v>1</v>
      </c>
      <c r="AV231" s="398">
        <f t="shared" si="207"/>
        <v>1</v>
      </c>
      <c r="AW231" s="398">
        <f t="shared" si="207"/>
        <v>1</v>
      </c>
      <c r="AX231" s="398">
        <f t="shared" si="207"/>
        <v>1</v>
      </c>
      <c r="AY231" s="398">
        <f t="shared" si="207"/>
        <v>1</v>
      </c>
      <c r="AZ231" s="398">
        <f t="shared" si="207"/>
        <v>1</v>
      </c>
      <c r="BA231" s="398">
        <f t="shared" si="207"/>
        <v>1</v>
      </c>
      <c r="BB231" s="398">
        <f t="shared" si="207"/>
        <v>1</v>
      </c>
      <c r="BC231" s="398">
        <f t="shared" si="207"/>
        <v>1</v>
      </c>
      <c r="BD231" s="398">
        <f t="shared" si="207"/>
        <v>1</v>
      </c>
      <c r="BE231" s="398">
        <f t="shared" si="207"/>
        <v>1</v>
      </c>
      <c r="BF231" s="398">
        <f t="shared" si="186"/>
        <v>1</v>
      </c>
      <c r="BG231" s="398">
        <f t="shared" si="186"/>
        <v>1</v>
      </c>
      <c r="BH231" s="398">
        <f t="shared" si="186"/>
        <v>1</v>
      </c>
      <c r="BI231" s="398">
        <f t="shared" si="186"/>
        <v>1</v>
      </c>
      <c r="BJ231" s="398">
        <f t="shared" si="186"/>
        <v>1</v>
      </c>
      <c r="BK231" s="398">
        <f t="shared" si="186"/>
        <v>1</v>
      </c>
      <c r="BL231" s="398">
        <f t="shared" si="186"/>
        <v>1</v>
      </c>
      <c r="BM231" s="398">
        <f t="shared" si="186"/>
        <v>1</v>
      </c>
      <c r="BN231" s="398">
        <f t="shared" si="186"/>
        <v>1</v>
      </c>
      <c r="BO231" s="398">
        <f t="shared" si="186"/>
        <v>1</v>
      </c>
      <c r="BP231" s="398">
        <f t="shared" si="186"/>
        <v>1</v>
      </c>
      <c r="BQ231" s="398">
        <f t="shared" si="186"/>
        <v>1</v>
      </c>
      <c r="BR231" s="398">
        <f t="shared" si="186"/>
        <v>1</v>
      </c>
      <c r="BS231" s="398">
        <f t="shared" si="186"/>
        <v>1</v>
      </c>
      <c r="BT231" s="398">
        <f t="shared" si="186"/>
        <v>1</v>
      </c>
      <c r="BU231" s="398">
        <f t="shared" si="186"/>
        <v>1</v>
      </c>
      <c r="BV231" s="398">
        <f t="shared" si="186"/>
        <v>1</v>
      </c>
      <c r="BW231" s="398">
        <f t="shared" si="186"/>
        <v>1</v>
      </c>
      <c r="BX231" s="398">
        <f t="shared" si="186"/>
        <v>1</v>
      </c>
      <c r="BY231" s="398">
        <f t="shared" si="186"/>
        <v>1</v>
      </c>
      <c r="BZ231" s="398">
        <f t="shared" si="186"/>
        <v>1</v>
      </c>
      <c r="CA231" s="398">
        <f t="shared" si="186"/>
        <v>1</v>
      </c>
      <c r="CB231" s="398">
        <f t="shared" si="186"/>
        <v>1</v>
      </c>
      <c r="CC231" s="398">
        <f t="shared" si="186"/>
        <v>1</v>
      </c>
    </row>
    <row r="232" spans="1:81" ht="13">
      <c r="A232" s="4" t="s">
        <v>188</v>
      </c>
      <c r="V232" s="398">
        <f t="shared" si="187"/>
        <v>0</v>
      </c>
      <c r="W232" s="398">
        <f t="shared" si="188"/>
        <v>0</v>
      </c>
      <c r="X232" s="398">
        <f t="shared" si="189"/>
        <v>0</v>
      </c>
      <c r="Y232" s="398">
        <f t="shared" si="190"/>
        <v>0</v>
      </c>
      <c r="Z232" s="398">
        <f t="shared" si="191"/>
        <v>0</v>
      </c>
      <c r="AA232" s="398">
        <f t="shared" si="192"/>
        <v>0</v>
      </c>
      <c r="AB232" s="398">
        <f t="shared" si="193"/>
        <v>0</v>
      </c>
      <c r="AC232" s="451">
        <f t="shared" si="194"/>
        <v>1</v>
      </c>
      <c r="AD232" s="451">
        <f t="shared" si="195"/>
        <v>1</v>
      </c>
      <c r="AE232" s="451">
        <f t="shared" si="196"/>
        <v>1</v>
      </c>
      <c r="AF232" s="451">
        <f t="shared" si="197"/>
        <v>1</v>
      </c>
      <c r="AG232" s="451">
        <f t="shared" si="198"/>
        <v>1</v>
      </c>
      <c r="AH232" s="451">
        <f t="shared" si="199"/>
        <v>1</v>
      </c>
      <c r="AI232" s="451">
        <f t="shared" si="200"/>
        <v>1</v>
      </c>
      <c r="AJ232" s="451">
        <f t="shared" si="201"/>
        <v>1</v>
      </c>
      <c r="AK232" s="451">
        <f t="shared" si="202"/>
        <v>1</v>
      </c>
      <c r="AL232" s="451">
        <f t="shared" si="203"/>
        <v>1</v>
      </c>
      <c r="AM232" s="451">
        <f t="shared" si="204"/>
        <v>1</v>
      </c>
      <c r="AN232" s="451">
        <f t="shared" si="205"/>
        <v>1</v>
      </c>
      <c r="AO232" s="451">
        <f t="shared" si="206"/>
        <v>1</v>
      </c>
      <c r="AP232" s="398">
        <f t="shared" si="207"/>
        <v>1</v>
      </c>
      <c r="AQ232" s="398">
        <f t="shared" si="207"/>
        <v>1</v>
      </c>
      <c r="AR232" s="398">
        <f t="shared" si="207"/>
        <v>1</v>
      </c>
      <c r="AS232" s="398">
        <f t="shared" si="207"/>
        <v>1</v>
      </c>
      <c r="AT232" s="398">
        <f t="shared" si="207"/>
        <v>1</v>
      </c>
      <c r="AU232" s="398">
        <f t="shared" si="207"/>
        <v>1</v>
      </c>
      <c r="AV232" s="398">
        <f t="shared" si="207"/>
        <v>1</v>
      </c>
      <c r="AW232" s="398">
        <f t="shared" si="207"/>
        <v>1</v>
      </c>
      <c r="AX232" s="398">
        <f t="shared" si="207"/>
        <v>1</v>
      </c>
      <c r="AY232" s="398">
        <f t="shared" si="207"/>
        <v>1</v>
      </c>
      <c r="AZ232" s="398">
        <f t="shared" si="207"/>
        <v>1</v>
      </c>
      <c r="BA232" s="398">
        <f t="shared" si="207"/>
        <v>1</v>
      </c>
      <c r="BB232" s="398">
        <f t="shared" si="207"/>
        <v>1</v>
      </c>
      <c r="BC232" s="398">
        <f t="shared" si="207"/>
        <v>1</v>
      </c>
      <c r="BD232" s="398">
        <f t="shared" si="207"/>
        <v>1</v>
      </c>
      <c r="BE232" s="398">
        <f t="shared" si="207"/>
        <v>1</v>
      </c>
      <c r="BF232" s="398">
        <f t="shared" si="186"/>
        <v>1</v>
      </c>
      <c r="BG232" s="398">
        <f t="shared" si="186"/>
        <v>1</v>
      </c>
      <c r="BH232" s="398">
        <f t="shared" si="186"/>
        <v>1</v>
      </c>
      <c r="BI232" s="398">
        <f t="shared" si="186"/>
        <v>1</v>
      </c>
      <c r="BJ232" s="398">
        <f t="shared" si="186"/>
        <v>1</v>
      </c>
      <c r="BK232" s="398">
        <f t="shared" si="186"/>
        <v>1</v>
      </c>
      <c r="BL232" s="398">
        <f t="shared" si="186"/>
        <v>1</v>
      </c>
      <c r="BM232" s="398">
        <f t="shared" si="186"/>
        <v>1</v>
      </c>
      <c r="BN232" s="398">
        <f t="shared" si="186"/>
        <v>1</v>
      </c>
      <c r="BO232" s="398">
        <f t="shared" si="186"/>
        <v>1</v>
      </c>
      <c r="BP232" s="398">
        <f t="shared" si="186"/>
        <v>1</v>
      </c>
      <c r="BQ232" s="398">
        <f t="shared" si="186"/>
        <v>1</v>
      </c>
      <c r="BR232" s="398">
        <f t="shared" si="186"/>
        <v>1</v>
      </c>
      <c r="BS232" s="398">
        <f t="shared" si="186"/>
        <v>1</v>
      </c>
      <c r="BT232" s="398">
        <f t="shared" si="186"/>
        <v>1</v>
      </c>
      <c r="BU232" s="398">
        <f t="shared" si="186"/>
        <v>1</v>
      </c>
      <c r="BV232" s="398">
        <f t="shared" si="186"/>
        <v>1</v>
      </c>
      <c r="BW232" s="398">
        <f t="shared" si="186"/>
        <v>1</v>
      </c>
      <c r="BX232" s="398">
        <f t="shared" si="186"/>
        <v>1</v>
      </c>
      <c r="BY232" s="398">
        <f t="shared" si="186"/>
        <v>1</v>
      </c>
      <c r="BZ232" s="398">
        <f t="shared" si="186"/>
        <v>1</v>
      </c>
      <c r="CA232" s="398">
        <f t="shared" si="186"/>
        <v>1</v>
      </c>
      <c r="CB232" s="398">
        <f t="shared" si="186"/>
        <v>1</v>
      </c>
      <c r="CC232" s="398">
        <f t="shared" si="186"/>
        <v>1</v>
      </c>
    </row>
    <row r="233" spans="1:81" ht="13">
      <c r="A233" s="4" t="s">
        <v>189</v>
      </c>
      <c r="V233" s="398">
        <f t="shared" si="187"/>
        <v>0</v>
      </c>
      <c r="W233" s="398">
        <f t="shared" si="188"/>
        <v>0</v>
      </c>
      <c r="X233" s="398">
        <f t="shared" si="189"/>
        <v>0</v>
      </c>
      <c r="Y233" s="398">
        <f t="shared" si="190"/>
        <v>1</v>
      </c>
      <c r="Z233" s="398">
        <f t="shared" si="191"/>
        <v>1</v>
      </c>
      <c r="AA233" s="398">
        <f t="shared" si="192"/>
        <v>1</v>
      </c>
      <c r="AB233" s="398">
        <f t="shared" si="193"/>
        <v>1</v>
      </c>
      <c r="AC233" s="451">
        <f t="shared" si="194"/>
        <v>1</v>
      </c>
      <c r="AD233" s="451">
        <f t="shared" si="195"/>
        <v>1</v>
      </c>
      <c r="AE233" s="451">
        <f t="shared" si="196"/>
        <v>1</v>
      </c>
      <c r="AF233" s="451">
        <f t="shared" si="197"/>
        <v>1</v>
      </c>
      <c r="AG233" s="451">
        <f t="shared" si="198"/>
        <v>1</v>
      </c>
      <c r="AH233" s="451">
        <f t="shared" si="199"/>
        <v>1</v>
      </c>
      <c r="AI233" s="451">
        <f t="shared" si="200"/>
        <v>1</v>
      </c>
      <c r="AJ233" s="451">
        <f t="shared" si="201"/>
        <v>1</v>
      </c>
      <c r="AK233" s="451">
        <f t="shared" si="202"/>
        <v>1</v>
      </c>
      <c r="AL233" s="451">
        <f t="shared" si="203"/>
        <v>1</v>
      </c>
      <c r="AM233" s="451">
        <f t="shared" si="204"/>
        <v>1</v>
      </c>
      <c r="AN233" s="451">
        <f t="shared" si="205"/>
        <v>1</v>
      </c>
      <c r="AO233" s="451">
        <f t="shared" si="206"/>
        <v>1</v>
      </c>
      <c r="AP233" s="398">
        <f t="shared" si="207"/>
        <v>1</v>
      </c>
      <c r="AQ233" s="398">
        <f t="shared" si="207"/>
        <v>1</v>
      </c>
      <c r="AR233" s="398">
        <f t="shared" si="207"/>
        <v>1</v>
      </c>
      <c r="AS233" s="398">
        <f t="shared" si="207"/>
        <v>1</v>
      </c>
      <c r="AT233" s="398">
        <f t="shared" si="207"/>
        <v>1</v>
      </c>
      <c r="AU233" s="398">
        <f t="shared" si="207"/>
        <v>1</v>
      </c>
      <c r="AV233" s="398">
        <f t="shared" si="207"/>
        <v>1</v>
      </c>
      <c r="AW233" s="398">
        <f t="shared" si="207"/>
        <v>1</v>
      </c>
      <c r="AX233" s="398">
        <f t="shared" si="207"/>
        <v>1</v>
      </c>
      <c r="AY233" s="398">
        <f t="shared" si="207"/>
        <v>1</v>
      </c>
      <c r="AZ233" s="398">
        <f t="shared" si="207"/>
        <v>1</v>
      </c>
      <c r="BA233" s="398">
        <f t="shared" si="207"/>
        <v>1</v>
      </c>
      <c r="BB233" s="398">
        <f t="shared" si="207"/>
        <v>1</v>
      </c>
      <c r="BC233" s="398">
        <f t="shared" si="207"/>
        <v>1</v>
      </c>
      <c r="BD233" s="398">
        <f t="shared" si="207"/>
        <v>1</v>
      </c>
      <c r="BE233" s="398">
        <f t="shared" si="207"/>
        <v>1</v>
      </c>
      <c r="BF233" s="398">
        <f t="shared" si="186"/>
        <v>1</v>
      </c>
      <c r="BG233" s="398">
        <f t="shared" si="186"/>
        <v>1</v>
      </c>
      <c r="BH233" s="398">
        <f t="shared" si="186"/>
        <v>1</v>
      </c>
      <c r="BI233" s="398">
        <f t="shared" si="186"/>
        <v>1</v>
      </c>
      <c r="BJ233" s="398">
        <f t="shared" si="186"/>
        <v>1</v>
      </c>
      <c r="BK233" s="398">
        <f t="shared" si="186"/>
        <v>1</v>
      </c>
      <c r="BL233" s="398">
        <f t="shared" si="186"/>
        <v>1</v>
      </c>
      <c r="BM233" s="398">
        <f t="shared" si="186"/>
        <v>1</v>
      </c>
      <c r="BN233" s="398">
        <f t="shared" si="186"/>
        <v>1</v>
      </c>
      <c r="BO233" s="398">
        <f t="shared" si="186"/>
        <v>1</v>
      </c>
      <c r="BP233" s="398">
        <f t="shared" si="186"/>
        <v>1</v>
      </c>
      <c r="BQ233" s="398">
        <f t="shared" si="186"/>
        <v>1</v>
      </c>
      <c r="BR233" s="398">
        <f t="shared" si="186"/>
        <v>1</v>
      </c>
      <c r="BS233" s="398">
        <f t="shared" si="186"/>
        <v>1</v>
      </c>
      <c r="BT233" s="398">
        <f t="shared" si="186"/>
        <v>1</v>
      </c>
      <c r="BU233" s="398">
        <f t="shared" si="186"/>
        <v>1</v>
      </c>
      <c r="BV233" s="398">
        <f t="shared" si="186"/>
        <v>1</v>
      </c>
      <c r="BW233" s="398">
        <f t="shared" si="186"/>
        <v>1</v>
      </c>
      <c r="BX233" s="398">
        <f t="shared" si="186"/>
        <v>1</v>
      </c>
      <c r="BY233" s="398">
        <f t="shared" si="186"/>
        <v>1</v>
      </c>
      <c r="BZ233" s="398">
        <f t="shared" si="186"/>
        <v>1</v>
      </c>
      <c r="CA233" s="398">
        <f t="shared" si="186"/>
        <v>1</v>
      </c>
      <c r="CB233" s="398">
        <f t="shared" si="186"/>
        <v>1</v>
      </c>
      <c r="CC233" s="398">
        <f t="shared" si="186"/>
        <v>1</v>
      </c>
    </row>
    <row r="234" spans="1:81" ht="13">
      <c r="A234" s="422" t="s">
        <v>190</v>
      </c>
      <c r="V234" s="398">
        <f t="shared" si="187"/>
        <v>0</v>
      </c>
      <c r="W234" s="398">
        <f t="shared" si="188"/>
        <v>1</v>
      </c>
      <c r="X234" s="398">
        <f t="shared" si="189"/>
        <v>1</v>
      </c>
      <c r="Y234" s="398">
        <f t="shared" si="190"/>
        <v>1</v>
      </c>
      <c r="Z234" s="398">
        <f t="shared" si="191"/>
        <v>1</v>
      </c>
      <c r="AA234" s="398">
        <f t="shared" si="192"/>
        <v>1</v>
      </c>
      <c r="AB234" s="398">
        <f t="shared" si="193"/>
        <v>1</v>
      </c>
      <c r="AC234" s="451">
        <f t="shared" si="194"/>
        <v>1</v>
      </c>
      <c r="AD234" s="451">
        <f t="shared" si="195"/>
        <v>1</v>
      </c>
      <c r="AE234" s="451">
        <f t="shared" si="196"/>
        <v>1</v>
      </c>
      <c r="AF234" s="451">
        <f t="shared" si="197"/>
        <v>1</v>
      </c>
      <c r="AG234" s="451">
        <f t="shared" si="198"/>
        <v>1</v>
      </c>
      <c r="AH234" s="451">
        <f t="shared" si="199"/>
        <v>1</v>
      </c>
      <c r="AI234" s="451">
        <f t="shared" si="200"/>
        <v>1</v>
      </c>
      <c r="AJ234" s="451">
        <f t="shared" si="201"/>
        <v>1</v>
      </c>
      <c r="AK234" s="451">
        <f t="shared" si="202"/>
        <v>1</v>
      </c>
      <c r="AL234" s="451">
        <f t="shared" si="203"/>
        <v>1</v>
      </c>
      <c r="AM234" s="451">
        <f t="shared" si="204"/>
        <v>1</v>
      </c>
      <c r="AN234" s="451">
        <f t="shared" si="205"/>
        <v>1</v>
      </c>
      <c r="AO234" s="451">
        <f t="shared" si="206"/>
        <v>1</v>
      </c>
      <c r="AP234" s="398">
        <f t="shared" si="207"/>
        <v>1</v>
      </c>
      <c r="AQ234" s="398">
        <f t="shared" si="207"/>
        <v>1</v>
      </c>
      <c r="AR234" s="398">
        <f t="shared" si="207"/>
        <v>1</v>
      </c>
      <c r="AS234" s="398">
        <f t="shared" si="207"/>
        <v>1</v>
      </c>
      <c r="AT234" s="398">
        <f t="shared" si="207"/>
        <v>1</v>
      </c>
      <c r="AU234" s="398">
        <f t="shared" si="207"/>
        <v>1</v>
      </c>
      <c r="AV234" s="398">
        <f t="shared" si="207"/>
        <v>1</v>
      </c>
      <c r="AW234" s="398">
        <f t="shared" si="207"/>
        <v>1</v>
      </c>
      <c r="AX234" s="398">
        <f t="shared" si="207"/>
        <v>1</v>
      </c>
      <c r="AY234" s="398">
        <f t="shared" si="207"/>
        <v>1</v>
      </c>
      <c r="AZ234" s="398">
        <f t="shared" si="207"/>
        <v>1</v>
      </c>
      <c r="BA234" s="398">
        <f t="shared" si="207"/>
        <v>1</v>
      </c>
      <c r="BB234" s="398">
        <f t="shared" si="207"/>
        <v>1</v>
      </c>
      <c r="BC234" s="398">
        <f t="shared" si="207"/>
        <v>1</v>
      </c>
      <c r="BD234" s="398">
        <f t="shared" si="207"/>
        <v>1</v>
      </c>
      <c r="BE234" s="398">
        <f t="shared" si="207"/>
        <v>1</v>
      </c>
      <c r="BF234" s="398">
        <f t="shared" si="186"/>
        <v>1</v>
      </c>
      <c r="BG234" s="398">
        <f t="shared" ref="BG234:CC234" si="208">+BF234</f>
        <v>1</v>
      </c>
      <c r="BH234" s="398">
        <f t="shared" si="208"/>
        <v>1</v>
      </c>
      <c r="BI234" s="398">
        <f t="shared" si="208"/>
        <v>1</v>
      </c>
      <c r="BJ234" s="398">
        <f t="shared" si="208"/>
        <v>1</v>
      </c>
      <c r="BK234" s="398">
        <f t="shared" si="208"/>
        <v>1</v>
      </c>
      <c r="BL234" s="398">
        <f t="shared" si="208"/>
        <v>1</v>
      </c>
      <c r="BM234" s="398">
        <f t="shared" si="208"/>
        <v>1</v>
      </c>
      <c r="BN234" s="398">
        <f t="shared" si="208"/>
        <v>1</v>
      </c>
      <c r="BO234" s="398">
        <f t="shared" si="208"/>
        <v>1</v>
      </c>
      <c r="BP234" s="398">
        <f t="shared" si="208"/>
        <v>1</v>
      </c>
      <c r="BQ234" s="398">
        <f t="shared" si="208"/>
        <v>1</v>
      </c>
      <c r="BR234" s="398">
        <f t="shared" si="208"/>
        <v>1</v>
      </c>
      <c r="BS234" s="398">
        <f t="shared" si="208"/>
        <v>1</v>
      </c>
      <c r="BT234" s="398">
        <f t="shared" si="208"/>
        <v>1</v>
      </c>
      <c r="BU234" s="398">
        <f t="shared" si="208"/>
        <v>1</v>
      </c>
      <c r="BV234" s="398">
        <f t="shared" si="208"/>
        <v>1</v>
      </c>
      <c r="BW234" s="398">
        <f t="shared" si="208"/>
        <v>1</v>
      </c>
      <c r="BX234" s="398">
        <f t="shared" si="208"/>
        <v>1</v>
      </c>
      <c r="BY234" s="398">
        <f t="shared" si="208"/>
        <v>1</v>
      </c>
      <c r="BZ234" s="398">
        <f t="shared" si="208"/>
        <v>1</v>
      </c>
      <c r="CA234" s="398">
        <f t="shared" si="208"/>
        <v>1</v>
      </c>
      <c r="CB234" s="398">
        <f t="shared" si="208"/>
        <v>1</v>
      </c>
      <c r="CC234" s="398">
        <f t="shared" si="208"/>
        <v>1</v>
      </c>
    </row>
    <row r="235" spans="1:81" ht="13">
      <c r="A235" s="4" t="s">
        <v>256</v>
      </c>
      <c r="V235" s="398">
        <f t="shared" si="187"/>
        <v>0</v>
      </c>
      <c r="W235" s="398">
        <f t="shared" si="188"/>
        <v>0</v>
      </c>
      <c r="X235" s="398">
        <f t="shared" si="189"/>
        <v>0</v>
      </c>
      <c r="Y235" s="398">
        <f t="shared" si="190"/>
        <v>0</v>
      </c>
      <c r="Z235" s="398">
        <f t="shared" si="191"/>
        <v>1</v>
      </c>
      <c r="AA235" s="398">
        <f t="shared" si="192"/>
        <v>1</v>
      </c>
      <c r="AB235" s="398">
        <f t="shared" si="193"/>
        <v>1</v>
      </c>
      <c r="AC235" s="451">
        <f t="shared" si="194"/>
        <v>1</v>
      </c>
      <c r="AD235" s="451">
        <f t="shared" si="195"/>
        <v>1</v>
      </c>
      <c r="AE235" s="451">
        <f t="shared" si="196"/>
        <v>1</v>
      </c>
      <c r="AF235" s="451">
        <f t="shared" si="197"/>
        <v>1</v>
      </c>
      <c r="AG235" s="451">
        <f t="shared" si="198"/>
        <v>1</v>
      </c>
      <c r="AH235" s="451">
        <f t="shared" si="199"/>
        <v>1</v>
      </c>
      <c r="AI235" s="451">
        <f t="shared" si="200"/>
        <v>1</v>
      </c>
      <c r="AJ235" s="451">
        <f t="shared" si="201"/>
        <v>1</v>
      </c>
      <c r="AK235" s="451">
        <f t="shared" si="202"/>
        <v>1</v>
      </c>
      <c r="AL235" s="451">
        <f t="shared" si="203"/>
        <v>1</v>
      </c>
      <c r="AM235" s="451">
        <f t="shared" si="204"/>
        <v>1</v>
      </c>
      <c r="AN235" s="451">
        <f t="shared" si="205"/>
        <v>1</v>
      </c>
      <c r="AO235" s="451">
        <f t="shared" si="206"/>
        <v>1</v>
      </c>
      <c r="AP235" s="398">
        <f t="shared" si="207"/>
        <v>1</v>
      </c>
      <c r="AQ235" s="398">
        <f t="shared" si="207"/>
        <v>1</v>
      </c>
      <c r="AR235" s="398">
        <f t="shared" si="207"/>
        <v>1</v>
      </c>
      <c r="AS235" s="398">
        <f t="shared" si="207"/>
        <v>1</v>
      </c>
      <c r="AT235" s="398">
        <f t="shared" si="207"/>
        <v>1</v>
      </c>
      <c r="AU235" s="398">
        <f t="shared" si="207"/>
        <v>1</v>
      </c>
      <c r="AV235" s="398">
        <f t="shared" si="207"/>
        <v>1</v>
      </c>
      <c r="AW235" s="398">
        <f t="shared" si="207"/>
        <v>1</v>
      </c>
      <c r="AX235" s="398">
        <f t="shared" si="207"/>
        <v>1</v>
      </c>
      <c r="AY235" s="398">
        <f t="shared" si="207"/>
        <v>1</v>
      </c>
      <c r="AZ235" s="398">
        <f t="shared" si="207"/>
        <v>1</v>
      </c>
      <c r="BA235" s="398">
        <f t="shared" si="207"/>
        <v>1</v>
      </c>
      <c r="BB235" s="398">
        <f t="shared" si="207"/>
        <v>1</v>
      </c>
      <c r="BC235" s="398">
        <f t="shared" si="207"/>
        <v>1</v>
      </c>
      <c r="BD235" s="398">
        <f t="shared" si="207"/>
        <v>1</v>
      </c>
      <c r="BE235" s="398">
        <f t="shared" si="207"/>
        <v>1</v>
      </c>
      <c r="BF235" s="398">
        <f t="shared" ref="BF235:CC235" si="209">+BE235</f>
        <v>1</v>
      </c>
      <c r="BG235" s="398">
        <f t="shared" si="209"/>
        <v>1</v>
      </c>
      <c r="BH235" s="398">
        <f t="shared" si="209"/>
        <v>1</v>
      </c>
      <c r="BI235" s="398">
        <f t="shared" si="209"/>
        <v>1</v>
      </c>
      <c r="BJ235" s="398">
        <f t="shared" si="209"/>
        <v>1</v>
      </c>
      <c r="BK235" s="398">
        <f t="shared" si="209"/>
        <v>1</v>
      </c>
      <c r="BL235" s="398">
        <f t="shared" si="209"/>
        <v>1</v>
      </c>
      <c r="BM235" s="398">
        <f t="shared" si="209"/>
        <v>1</v>
      </c>
      <c r="BN235" s="398">
        <f t="shared" si="209"/>
        <v>1</v>
      </c>
      <c r="BO235" s="398">
        <f t="shared" si="209"/>
        <v>1</v>
      </c>
      <c r="BP235" s="398">
        <f t="shared" si="209"/>
        <v>1</v>
      </c>
      <c r="BQ235" s="398">
        <f t="shared" si="209"/>
        <v>1</v>
      </c>
      <c r="BR235" s="398">
        <f t="shared" si="209"/>
        <v>1</v>
      </c>
      <c r="BS235" s="398">
        <f t="shared" si="209"/>
        <v>1</v>
      </c>
      <c r="BT235" s="398">
        <f t="shared" si="209"/>
        <v>1</v>
      </c>
      <c r="BU235" s="398">
        <f t="shared" si="209"/>
        <v>1</v>
      </c>
      <c r="BV235" s="398">
        <f t="shared" si="209"/>
        <v>1</v>
      </c>
      <c r="BW235" s="398">
        <f t="shared" si="209"/>
        <v>1</v>
      </c>
      <c r="BX235" s="398">
        <f t="shared" si="209"/>
        <v>1</v>
      </c>
      <c r="BY235" s="398">
        <f t="shared" si="209"/>
        <v>1</v>
      </c>
      <c r="BZ235" s="398">
        <f t="shared" si="209"/>
        <v>1</v>
      </c>
      <c r="CA235" s="398">
        <f t="shared" si="209"/>
        <v>1</v>
      </c>
      <c r="CB235" s="398">
        <f t="shared" si="209"/>
        <v>1</v>
      </c>
      <c r="CC235" s="398">
        <f t="shared" si="209"/>
        <v>1</v>
      </c>
    </row>
  </sheetData>
  <phoneticPr fontId="56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F6EA-19A1-461D-859D-1B764ED05A94}">
  <dimension ref="A1"/>
  <sheetViews>
    <sheetView topLeftCell="A90" zoomScale="40" workbookViewId="0">
      <selection activeCell="AD132" sqref="AD132"/>
    </sheetView>
  </sheetViews>
  <sheetFormatPr defaultColWidth="8.81640625" defaultRowHeight="12.5"/>
  <sheetData/>
  <phoneticPr fontId="56" type="noConversion"/>
  <pageMargins left="0.69930555555555596" right="0.69930555555555596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A92C-2C1C-4CBF-A5E3-23140FF778C5}">
  <dimension ref="A1:IV218"/>
  <sheetViews>
    <sheetView zoomScale="85" workbookViewId="0">
      <pane xSplit="1" ySplit="1" topLeftCell="F2" activePane="bottomRight" state="frozen"/>
      <selection pane="topRight"/>
      <selection pane="bottomLeft"/>
      <selection pane="bottomRight" activeCell="C61" sqref="C61:R73"/>
    </sheetView>
  </sheetViews>
  <sheetFormatPr defaultColWidth="8.81640625" defaultRowHeight="15.75" customHeight="1"/>
  <cols>
    <col min="1" max="1" width="29.453125" style="1" customWidth="1"/>
    <col min="2" max="16384" width="8.81640625" style="1"/>
  </cols>
  <sheetData>
    <row r="1" spans="1:256" s="360" customFormat="1" ht="15.75" customHeight="1">
      <c r="A1" s="364" t="s">
        <v>613</v>
      </c>
      <c r="B1" s="360">
        <v>2005</v>
      </c>
      <c r="C1" s="360">
        <f t="shared" ref="C1:AH1" si="0">+B1+10</f>
        <v>2015</v>
      </c>
      <c r="D1" s="360">
        <f t="shared" si="0"/>
        <v>2025</v>
      </c>
      <c r="E1" s="360">
        <f t="shared" si="0"/>
        <v>2035</v>
      </c>
      <c r="F1" s="360">
        <f t="shared" si="0"/>
        <v>2045</v>
      </c>
      <c r="G1" s="360">
        <f t="shared" si="0"/>
        <v>2055</v>
      </c>
      <c r="H1" s="360">
        <f t="shared" si="0"/>
        <v>2065</v>
      </c>
      <c r="I1" s="360">
        <f t="shared" si="0"/>
        <v>2075</v>
      </c>
      <c r="J1" s="360">
        <f t="shared" si="0"/>
        <v>2085</v>
      </c>
      <c r="K1" s="360">
        <f t="shared" si="0"/>
        <v>2095</v>
      </c>
      <c r="L1" s="360">
        <f t="shared" si="0"/>
        <v>2105</v>
      </c>
      <c r="M1" s="360">
        <f t="shared" si="0"/>
        <v>2115</v>
      </c>
      <c r="N1" s="360">
        <f t="shared" si="0"/>
        <v>2125</v>
      </c>
      <c r="O1" s="360">
        <f t="shared" si="0"/>
        <v>2135</v>
      </c>
      <c r="P1" s="360">
        <f t="shared" si="0"/>
        <v>2145</v>
      </c>
      <c r="Q1" s="360">
        <f t="shared" si="0"/>
        <v>2155</v>
      </c>
      <c r="R1" s="360">
        <f t="shared" si="0"/>
        <v>2165</v>
      </c>
      <c r="S1" s="360">
        <f t="shared" si="0"/>
        <v>2175</v>
      </c>
      <c r="T1" s="360">
        <f t="shared" si="0"/>
        <v>2185</v>
      </c>
      <c r="U1" s="360">
        <f t="shared" si="0"/>
        <v>2195</v>
      </c>
      <c r="V1" s="360">
        <f t="shared" si="0"/>
        <v>2205</v>
      </c>
      <c r="W1" s="360">
        <f t="shared" si="0"/>
        <v>2215</v>
      </c>
      <c r="X1" s="360">
        <f t="shared" si="0"/>
        <v>2225</v>
      </c>
      <c r="Y1" s="360">
        <f t="shared" si="0"/>
        <v>2235</v>
      </c>
      <c r="Z1" s="360">
        <f t="shared" si="0"/>
        <v>2245</v>
      </c>
      <c r="AA1" s="360">
        <f t="shared" si="0"/>
        <v>2255</v>
      </c>
      <c r="AB1" s="360">
        <f t="shared" si="0"/>
        <v>2265</v>
      </c>
      <c r="AC1" s="360">
        <f t="shared" si="0"/>
        <v>2275</v>
      </c>
      <c r="AD1" s="360">
        <f t="shared" si="0"/>
        <v>2285</v>
      </c>
      <c r="AE1" s="360">
        <f t="shared" si="0"/>
        <v>2295</v>
      </c>
      <c r="AF1" s="360">
        <f t="shared" si="0"/>
        <v>2305</v>
      </c>
      <c r="AG1" s="360">
        <f t="shared" si="0"/>
        <v>2315</v>
      </c>
      <c r="AH1" s="360">
        <f t="shared" si="0"/>
        <v>2325</v>
      </c>
      <c r="AI1" s="360">
        <f t="shared" ref="AI1:BI1" si="1">+AH1+10</f>
        <v>2335</v>
      </c>
      <c r="AJ1" s="360">
        <f t="shared" si="1"/>
        <v>2345</v>
      </c>
      <c r="AK1" s="360">
        <f t="shared" si="1"/>
        <v>2355</v>
      </c>
      <c r="AL1" s="360">
        <f t="shared" si="1"/>
        <v>2365</v>
      </c>
      <c r="AM1" s="360">
        <f t="shared" si="1"/>
        <v>2375</v>
      </c>
      <c r="AN1" s="360">
        <f t="shared" si="1"/>
        <v>2385</v>
      </c>
      <c r="AO1" s="360">
        <f t="shared" si="1"/>
        <v>2395</v>
      </c>
      <c r="AP1" s="360">
        <f t="shared" si="1"/>
        <v>2405</v>
      </c>
      <c r="AQ1" s="360">
        <f t="shared" si="1"/>
        <v>2415</v>
      </c>
      <c r="AR1" s="360">
        <f t="shared" si="1"/>
        <v>2425</v>
      </c>
      <c r="AS1" s="360">
        <f t="shared" si="1"/>
        <v>2435</v>
      </c>
      <c r="AT1" s="360">
        <f t="shared" si="1"/>
        <v>2445</v>
      </c>
      <c r="AU1" s="360">
        <f t="shared" si="1"/>
        <v>2455</v>
      </c>
      <c r="AV1" s="360">
        <f t="shared" si="1"/>
        <v>2465</v>
      </c>
      <c r="AW1" s="360">
        <f t="shared" si="1"/>
        <v>2475</v>
      </c>
      <c r="AX1" s="360">
        <f t="shared" si="1"/>
        <v>2485</v>
      </c>
      <c r="AY1" s="360">
        <f t="shared" si="1"/>
        <v>2495</v>
      </c>
      <c r="AZ1" s="360">
        <f t="shared" si="1"/>
        <v>2505</v>
      </c>
      <c r="BA1" s="360">
        <f t="shared" si="1"/>
        <v>2515</v>
      </c>
      <c r="BB1" s="360">
        <f t="shared" si="1"/>
        <v>2525</v>
      </c>
      <c r="BC1" s="360">
        <f t="shared" si="1"/>
        <v>2535</v>
      </c>
      <c r="BD1" s="360">
        <f t="shared" si="1"/>
        <v>2545</v>
      </c>
      <c r="BE1" s="360">
        <f t="shared" si="1"/>
        <v>2555</v>
      </c>
      <c r="BF1" s="360">
        <f t="shared" si="1"/>
        <v>2565</v>
      </c>
      <c r="BG1" s="360">
        <f t="shared" si="1"/>
        <v>2575</v>
      </c>
      <c r="BH1" s="360">
        <f t="shared" si="1"/>
        <v>2585</v>
      </c>
      <c r="BI1" s="360">
        <f t="shared" si="1"/>
        <v>2595</v>
      </c>
      <c r="BJ1" s="361"/>
      <c r="BK1" s="361"/>
      <c r="BL1" s="361"/>
      <c r="BM1" s="361"/>
      <c r="BN1" s="361"/>
      <c r="BO1" s="361"/>
      <c r="BP1" s="361"/>
      <c r="BQ1" s="361"/>
      <c r="BR1" s="361"/>
      <c r="BS1" s="361"/>
      <c r="BT1" s="361"/>
      <c r="BU1" s="361"/>
      <c r="BV1" s="361"/>
      <c r="BW1" s="361"/>
      <c r="BX1" s="361"/>
      <c r="BY1" s="361"/>
      <c r="BZ1" s="361"/>
      <c r="CA1" s="361"/>
      <c r="CB1" s="361"/>
      <c r="CC1" s="361"/>
      <c r="CD1" s="361"/>
      <c r="CE1" s="361"/>
      <c r="CF1" s="361"/>
      <c r="CG1" s="361"/>
      <c r="CH1" s="361"/>
      <c r="CI1" s="361"/>
      <c r="CJ1" s="361"/>
      <c r="CK1" s="361"/>
      <c r="CL1" s="361"/>
      <c r="CM1" s="361"/>
      <c r="CN1" s="361"/>
      <c r="CO1" s="361"/>
      <c r="CP1" s="361"/>
      <c r="CQ1" s="361"/>
      <c r="CR1" s="361"/>
      <c r="CS1" s="361"/>
      <c r="CT1" s="361"/>
      <c r="CU1" s="361"/>
      <c r="CV1" s="361"/>
      <c r="CW1" s="361"/>
      <c r="CX1" s="361"/>
      <c r="CY1" s="361"/>
      <c r="CZ1" s="361"/>
      <c r="DA1" s="361"/>
      <c r="DB1" s="361"/>
      <c r="DC1" s="361"/>
      <c r="DD1" s="361"/>
      <c r="DE1" s="361"/>
      <c r="DF1" s="361"/>
      <c r="DG1" s="361"/>
      <c r="DH1" s="361"/>
      <c r="DI1" s="361"/>
      <c r="DJ1" s="361"/>
      <c r="DK1" s="361"/>
      <c r="DL1" s="361"/>
      <c r="DM1" s="361"/>
      <c r="DN1" s="361"/>
      <c r="DO1" s="361"/>
      <c r="DP1" s="361"/>
      <c r="DQ1" s="361"/>
      <c r="DR1" s="361"/>
      <c r="DS1" s="361"/>
      <c r="DT1" s="361"/>
      <c r="DU1" s="361"/>
      <c r="DV1" s="361"/>
      <c r="DW1" s="361"/>
      <c r="DX1" s="361"/>
      <c r="DY1" s="361"/>
      <c r="DZ1" s="361"/>
      <c r="EA1" s="361"/>
      <c r="EB1" s="361"/>
      <c r="EC1" s="361"/>
      <c r="ED1" s="361"/>
      <c r="EE1" s="361"/>
      <c r="EF1" s="361"/>
      <c r="EG1" s="361"/>
      <c r="EH1" s="361"/>
      <c r="EI1" s="361"/>
      <c r="EJ1" s="361"/>
      <c r="EK1" s="361"/>
      <c r="EL1" s="361"/>
      <c r="EM1" s="361"/>
      <c r="EN1" s="361"/>
      <c r="EO1" s="361"/>
      <c r="EP1" s="361"/>
      <c r="EQ1" s="361"/>
      <c r="ER1" s="361"/>
      <c r="ES1" s="361"/>
      <c r="ET1" s="361"/>
      <c r="EU1" s="361"/>
      <c r="EV1" s="361"/>
      <c r="EW1" s="361"/>
      <c r="EX1" s="361"/>
      <c r="EY1" s="361"/>
      <c r="EZ1" s="361"/>
      <c r="FA1" s="361"/>
      <c r="FB1" s="361"/>
      <c r="FC1" s="361"/>
      <c r="FD1" s="361"/>
      <c r="FE1" s="361"/>
      <c r="FF1" s="361"/>
      <c r="FG1" s="361"/>
      <c r="FH1" s="361"/>
      <c r="FI1" s="361"/>
      <c r="FJ1" s="361"/>
      <c r="FK1" s="361"/>
      <c r="FL1" s="361"/>
      <c r="FM1" s="361"/>
      <c r="FN1" s="361"/>
      <c r="FO1" s="361"/>
      <c r="FP1" s="361"/>
      <c r="FQ1" s="361"/>
      <c r="FR1" s="361"/>
      <c r="FS1" s="361"/>
      <c r="FT1" s="361"/>
      <c r="FU1" s="361"/>
      <c r="FV1" s="361"/>
      <c r="FW1" s="361"/>
      <c r="FX1" s="361"/>
      <c r="FY1" s="361"/>
      <c r="FZ1" s="361"/>
      <c r="GA1" s="361"/>
      <c r="GB1" s="361"/>
      <c r="GC1" s="361"/>
      <c r="GD1" s="361"/>
      <c r="GE1" s="361"/>
      <c r="GF1" s="361"/>
      <c r="GG1" s="361"/>
      <c r="GH1" s="361"/>
      <c r="GI1" s="361"/>
      <c r="GJ1" s="361"/>
      <c r="GK1" s="361"/>
      <c r="GL1" s="361"/>
      <c r="GM1" s="361"/>
      <c r="GN1" s="361"/>
      <c r="GO1" s="361"/>
      <c r="GP1" s="361"/>
      <c r="GQ1" s="361"/>
      <c r="GR1" s="361"/>
      <c r="GS1" s="361"/>
      <c r="GT1" s="361"/>
      <c r="GU1" s="361"/>
      <c r="GV1" s="361"/>
      <c r="GW1" s="361"/>
      <c r="GX1" s="361"/>
      <c r="GY1" s="361"/>
      <c r="GZ1" s="361"/>
      <c r="HA1" s="361"/>
      <c r="HB1" s="361"/>
      <c r="HC1" s="361"/>
      <c r="HD1" s="361"/>
      <c r="HE1" s="361"/>
      <c r="HF1" s="361"/>
      <c r="HG1" s="361"/>
      <c r="HH1" s="361"/>
      <c r="HI1" s="361"/>
      <c r="HJ1" s="361"/>
      <c r="HK1" s="361"/>
      <c r="HL1" s="361"/>
      <c r="HM1" s="361"/>
      <c r="HN1" s="361"/>
      <c r="HO1" s="361"/>
      <c r="HP1" s="361"/>
      <c r="HQ1" s="361"/>
      <c r="HR1" s="361"/>
      <c r="HS1" s="361"/>
      <c r="HT1" s="361"/>
      <c r="HU1" s="361"/>
      <c r="HV1" s="361"/>
      <c r="HW1" s="361"/>
      <c r="HX1" s="361"/>
      <c r="HY1" s="361"/>
      <c r="HZ1" s="361"/>
      <c r="IA1" s="361"/>
      <c r="IB1" s="361"/>
      <c r="IC1" s="361"/>
      <c r="ID1" s="361"/>
      <c r="IE1" s="361"/>
      <c r="IF1" s="361"/>
      <c r="IG1" s="361"/>
      <c r="IH1" s="361"/>
      <c r="II1" s="361"/>
      <c r="IJ1" s="361"/>
      <c r="IK1" s="361"/>
      <c r="IL1" s="361"/>
      <c r="IM1" s="361"/>
      <c r="IN1" s="361"/>
      <c r="IO1" s="361"/>
      <c r="IP1" s="361"/>
      <c r="IQ1" s="361"/>
      <c r="IR1" s="361"/>
      <c r="IS1" s="361"/>
      <c r="IT1" s="361"/>
      <c r="IU1" s="361"/>
      <c r="IV1" s="361"/>
    </row>
    <row r="2" spans="1:256" s="361" customFormat="1" ht="15.75" customHeight="1">
      <c r="A2" s="365" t="s">
        <v>614</v>
      </c>
      <c r="M2" s="382"/>
    </row>
    <row r="3" spans="1:256" s="361" customFormat="1" ht="15.75" customHeight="1">
      <c r="A3" s="366" t="s">
        <v>180</v>
      </c>
      <c r="B3" s="367">
        <f>+US!B65</f>
        <v>12.38583402806098</v>
      </c>
      <c r="C3" s="367">
        <f>+US!C65</f>
        <v>15.951500445718986</v>
      </c>
      <c r="D3" s="367">
        <f>+US!D65</f>
        <v>20.654994962006754</v>
      </c>
      <c r="E3" s="367">
        <f>+US!E65</f>
        <v>25.510631254367674</v>
      </c>
      <c r="F3" s="367">
        <f>+US!F65</f>
        <v>30.506084604246528</v>
      </c>
      <c r="G3" s="367">
        <f>+US!G65</f>
        <v>35.424547655374163</v>
      </c>
      <c r="H3" s="367">
        <f>+US!H65</f>
        <v>40.29229513932804</v>
      </c>
      <c r="I3" s="367">
        <f>+US!I65</f>
        <v>45.402451484102841</v>
      </c>
      <c r="J3" s="367">
        <f>+US!J65</f>
        <v>50.772735679228987</v>
      </c>
      <c r="K3" s="367">
        <f>+US!K65</f>
        <v>56.418574326169008</v>
      </c>
      <c r="L3" s="367">
        <f>+US!L65</f>
        <v>62.151455708074238</v>
      </c>
      <c r="M3" s="367">
        <f>+US!M65</f>
        <v>67.768819210333902</v>
      </c>
      <c r="N3" s="367">
        <f>+US!N65</f>
        <v>74.38181605176112</v>
      </c>
      <c r="O3" s="367">
        <f>+US!O65</f>
        <v>80.712669683445228</v>
      </c>
      <c r="P3" s="367">
        <f>+US!P65</f>
        <v>86.93074998805362</v>
      </c>
      <c r="Q3" s="367">
        <f>+US!Q65</f>
        <v>93.130167641141725</v>
      </c>
      <c r="R3" s="367">
        <f>+US!R65</f>
        <v>99.363405356177537</v>
      </c>
      <c r="S3" s="367">
        <f>+US!S65</f>
        <v>105.65995075691771</v>
      </c>
    </row>
    <row r="4" spans="1:256" s="361" customFormat="1" ht="15.75" customHeight="1">
      <c r="A4" s="366" t="s">
        <v>181</v>
      </c>
      <c r="B4" s="367">
        <f>+EU!B65</f>
        <v>13.016789797246226</v>
      </c>
      <c r="C4" s="367">
        <f>+EU!C65</f>
        <v>16.33767170015339</v>
      </c>
      <c r="D4" s="367">
        <f>+EU!D65</f>
        <v>20.738862891391356</v>
      </c>
      <c r="E4" s="367">
        <f>+EU!E65</f>
        <v>25.141301010267036</v>
      </c>
      <c r="F4" s="367">
        <f>+EU!F65</f>
        <v>29.554875010562792</v>
      </c>
      <c r="G4" s="367">
        <f>+EU!G65</f>
        <v>33.743281730782535</v>
      </c>
      <c r="H4" s="367">
        <f>+EU!H65</f>
        <v>37.743978114626209</v>
      </c>
      <c r="I4" s="367">
        <f>+EU!I65</f>
        <v>41.727257247236651</v>
      </c>
      <c r="J4" s="367">
        <f>+EU!J65</f>
        <v>45.681240539964328</v>
      </c>
      <c r="K4" s="367">
        <f>+EU!K65</f>
        <v>49.573279797952985</v>
      </c>
      <c r="L4" s="367">
        <f>+EU!L65</f>
        <v>54.160116127195458</v>
      </c>
      <c r="M4" s="367">
        <f>+EU!M65</f>
        <v>59.541745403339362</v>
      </c>
      <c r="N4" s="367">
        <f>+EU!N65</f>
        <v>65.538020349153797</v>
      </c>
      <c r="O4" s="367">
        <f>+EU!O65</f>
        <v>71.343552024482207</v>
      </c>
      <c r="P4" s="367">
        <f>+EU!P65</f>
        <v>77.054304125218593</v>
      </c>
      <c r="Q4" s="367">
        <f>+EU!Q65</f>
        <v>82.718684205309174</v>
      </c>
      <c r="R4" s="367">
        <f>+EU!R65</f>
        <v>88.360039062943244</v>
      </c>
      <c r="S4" s="367">
        <f>+EU!S65</f>
        <v>93.988381784816056</v>
      </c>
    </row>
    <row r="5" spans="1:256" s="361" customFormat="1" ht="15.75" customHeight="1">
      <c r="A5" s="366" t="s">
        <v>182</v>
      </c>
      <c r="B5" s="367">
        <f>+Japan!B65</f>
        <v>3.865976651395739</v>
      </c>
      <c r="C5" s="367">
        <f>+Japan!C65</f>
        <v>4.4181727466883798</v>
      </c>
      <c r="D5" s="367">
        <f>+Japan!D65</f>
        <v>5.2065134339004508</v>
      </c>
      <c r="E5" s="367">
        <f>+Japan!E65</f>
        <v>5.8334774938732554</v>
      </c>
      <c r="F5" s="367">
        <f>+Japan!F65</f>
        <v>6.2045808671345872</v>
      </c>
      <c r="G5" s="367">
        <f>+Japan!G65</f>
        <v>6.7339657384299638</v>
      </c>
      <c r="H5" s="367">
        <f>+Japan!H65</f>
        <v>7.3682894333210793</v>
      </c>
      <c r="I5" s="367">
        <f>+Japan!I65</f>
        <v>7.974924299466946</v>
      </c>
      <c r="J5" s="367">
        <f>+Japan!J65</f>
        <v>8.5540449007757253</v>
      </c>
      <c r="K5" s="367">
        <f>+Japan!K65</f>
        <v>9.1052118219922935</v>
      </c>
      <c r="L5" s="367">
        <f>+Japan!L65</f>
        <v>9.8464115860666368</v>
      </c>
      <c r="M5" s="367">
        <f>+Japan!M65</f>
        <v>10.80281708554017</v>
      </c>
      <c r="N5" s="367">
        <f>+Japan!N65</f>
        <v>11.914448952647133</v>
      </c>
      <c r="O5" s="367">
        <f>+Japan!O65</f>
        <v>12.985492225856742</v>
      </c>
      <c r="P5" s="367">
        <f>+Japan!P65</f>
        <v>14.040021583869919</v>
      </c>
      <c r="Q5" s="367">
        <f>+Japan!Q65</f>
        <v>15.091229070972497</v>
      </c>
      <c r="R5" s="367">
        <f>+Japan!R65</f>
        <v>16.14633640831547</v>
      </c>
      <c r="S5" s="367">
        <f>+Japan!S65</f>
        <v>17.209321075876499</v>
      </c>
    </row>
    <row r="6" spans="1:256" s="361" customFormat="1" ht="15.75" customHeight="1">
      <c r="A6" s="366" t="s">
        <v>183</v>
      </c>
      <c r="B6" s="367">
        <f>+Russia!B65</f>
        <v>1.6966118964129742</v>
      </c>
      <c r="C6" s="367">
        <f>+Russia!C65</f>
        <v>2.2444731060778307</v>
      </c>
      <c r="D6" s="367">
        <f>+Russia!D65</f>
        <v>2.7520647070195992</v>
      </c>
      <c r="E6" s="367">
        <f>+Russia!E65</f>
        <v>3.2195700103583165</v>
      </c>
      <c r="F6" s="367">
        <f>+Russia!F65</f>
        <v>3.6881525297695887</v>
      </c>
      <c r="G6" s="367">
        <f>+Russia!G65</f>
        <v>4.1648463168197001</v>
      </c>
      <c r="H6" s="367">
        <f>+Russia!H65</f>
        <v>4.6425480667482866</v>
      </c>
      <c r="I6" s="367">
        <f>+Russia!I65</f>
        <v>5.1057008750904913</v>
      </c>
      <c r="J6" s="367">
        <f>+Russia!J65</f>
        <v>5.5519414478359161</v>
      </c>
      <c r="K6" s="367">
        <f>+Russia!K65</f>
        <v>5.9791605991345493</v>
      </c>
      <c r="L6" s="367">
        <f>+Russia!L65</f>
        <v>6.5708420443891118</v>
      </c>
      <c r="M6" s="367">
        <f>+Russia!M65</f>
        <v>7.3649900203646625</v>
      </c>
      <c r="N6" s="367">
        <f>+Russia!N65</f>
        <v>8.2638709345745109</v>
      </c>
      <c r="O6" s="367">
        <f>+Russia!O65</f>
        <v>9.1646131969834688</v>
      </c>
      <c r="P6" s="367">
        <f>+Russia!P65</f>
        <v>10.077702256095737</v>
      </c>
      <c r="Q6" s="367">
        <f>+Russia!Q65</f>
        <v>11.008619665197138</v>
      </c>
      <c r="R6" s="367">
        <f>+Russia!R65</f>
        <v>11.960104595506373</v>
      </c>
      <c r="S6" s="367">
        <f>+Russia!S65</f>
        <v>12.933455482687373</v>
      </c>
    </row>
    <row r="7" spans="1:256" s="361" customFormat="1" ht="15.75" customHeight="1">
      <c r="A7" s="366" t="s">
        <v>184</v>
      </c>
      <c r="B7" s="367">
        <f>+Eurasia!B65</f>
        <v>0.80661005330315538</v>
      </c>
      <c r="C7" s="367">
        <f>+Eurasia!C65</f>
        <v>1.0918162140849275</v>
      </c>
      <c r="D7" s="367">
        <f>+Eurasia!D65</f>
        <v>1.5328614837247405</v>
      </c>
      <c r="E7" s="367">
        <f>+Eurasia!E65</f>
        <v>2.0233964326967677</v>
      </c>
      <c r="F7" s="367">
        <f>+Eurasia!F65</f>
        <v>2.5654811432929412</v>
      </c>
      <c r="G7" s="367">
        <f>+Eurasia!G65</f>
        <v>3.1436807280106152</v>
      </c>
      <c r="H7" s="367">
        <f>+Eurasia!H65</f>
        <v>3.7621416169010766</v>
      </c>
      <c r="I7" s="367">
        <f>+Eurasia!I65</f>
        <v>4.4174893130031094</v>
      </c>
      <c r="J7" s="367">
        <f>+Eurasia!J65</f>
        <v>5.1031696756234002</v>
      </c>
      <c r="K7" s="367">
        <f>+Eurasia!K65</f>
        <v>5.8124260608495604</v>
      </c>
      <c r="L7" s="367">
        <f>+Eurasia!L65</f>
        <v>6.6473778870970186</v>
      </c>
      <c r="M7" s="367">
        <f>+Eurasia!M65</f>
        <v>7.638238921729017</v>
      </c>
      <c r="N7" s="367">
        <f>+Eurasia!N65</f>
        <v>8.727479152143701</v>
      </c>
      <c r="O7" s="367">
        <f>+Eurasia!O65</f>
        <v>9.8450670836315659</v>
      </c>
      <c r="P7" s="367">
        <f>+Eurasia!P65</f>
        <v>10.992268684899459</v>
      </c>
      <c r="Q7" s="367">
        <f>+Eurasia!Q65</f>
        <v>12.16769757375163</v>
      </c>
      <c r="R7" s="367">
        <f>+Eurasia!R65</f>
        <v>13.368668178677538</v>
      </c>
      <c r="S7" s="367">
        <f>+Eurasia!S65</f>
        <v>14.59201687816447</v>
      </c>
    </row>
    <row r="8" spans="1:256" s="361" customFormat="1" ht="15.75" customHeight="1">
      <c r="A8" s="366" t="s">
        <v>185</v>
      </c>
      <c r="B8" s="367">
        <f>+China!B65</f>
        <v>5.325146609695385</v>
      </c>
      <c r="C8" s="367">
        <f>+China!C65</f>
        <v>11.882833711182622</v>
      </c>
      <c r="D8" s="367">
        <f>+China!D65</f>
        <v>16.77171331024083</v>
      </c>
      <c r="E8" s="367">
        <f>+China!E65</f>
        <v>21.959345095114923</v>
      </c>
      <c r="F8" s="367">
        <f>+China!F65</f>
        <v>27.320052966900619</v>
      </c>
      <c r="G8" s="367">
        <f>+China!G65</f>
        <v>32.686640025529485</v>
      </c>
      <c r="H8" s="367">
        <f>+China!H65</f>
        <v>38.352867361563817</v>
      </c>
      <c r="I8" s="367">
        <f>+China!I65</f>
        <v>44.196373702142822</v>
      </c>
      <c r="J8" s="367">
        <f>+China!J65</f>
        <v>50.143963863272774</v>
      </c>
      <c r="K8" s="367">
        <f>+China!K65</f>
        <v>56.037472392927775</v>
      </c>
      <c r="L8" s="367">
        <f>+China!L65</f>
        <v>62.95118399021208</v>
      </c>
      <c r="M8" s="367">
        <f>+China!M65</f>
        <v>71.344521052286666</v>
      </c>
      <c r="N8" s="367">
        <f>+China!N65</f>
        <v>79.410190013632075</v>
      </c>
      <c r="O8" s="367">
        <f>+China!O65</f>
        <v>87.642250684410158</v>
      </c>
      <c r="P8" s="367">
        <f>+China!P65</f>
        <v>95.92114392309054</v>
      </c>
      <c r="Q8" s="367">
        <f>+China!Q65</f>
        <v>104.14930659869748</v>
      </c>
      <c r="R8" s="367">
        <f>+China!R65</f>
        <v>112.24312836924652</v>
      </c>
      <c r="S8" s="367">
        <f>+China!S65</f>
        <v>120.13040006313027</v>
      </c>
    </row>
    <row r="9" spans="1:256" s="361" customFormat="1" ht="15.75" customHeight="1">
      <c r="A9" s="366" t="s">
        <v>186</v>
      </c>
      <c r="B9" s="367">
        <f>+India!B65</f>
        <v>2.4291640113722863</v>
      </c>
      <c r="C9" s="367">
        <f>+India!C65</f>
        <v>4.573278426455234</v>
      </c>
      <c r="D9" s="367">
        <f>+India!D65</f>
        <v>7.3472978969571576</v>
      </c>
      <c r="E9" s="367">
        <f>+India!E65</f>
        <v>10.857692614532493</v>
      </c>
      <c r="F9" s="367">
        <f>+India!F65</f>
        <v>15.132969221890301</v>
      </c>
      <c r="G9" s="367">
        <f>+India!G65</f>
        <v>19.836944580874103</v>
      </c>
      <c r="H9" s="367">
        <f>+India!H65</f>
        <v>24.957303318436622</v>
      </c>
      <c r="I9" s="367">
        <f>+India!I65</f>
        <v>30.714037092225777</v>
      </c>
      <c r="J9" s="367">
        <f>+India!J65</f>
        <v>37.085676441679844</v>
      </c>
      <c r="K9" s="367">
        <f>+India!K65</f>
        <v>44.039560145776946</v>
      </c>
      <c r="L9" s="367">
        <f>+India!L65</f>
        <v>51.505570096836891</v>
      </c>
      <c r="M9" s="367">
        <f>+India!M65</f>
        <v>59.429349161803728</v>
      </c>
      <c r="N9" s="367">
        <f>+India!N65</f>
        <v>67.833519137584588</v>
      </c>
      <c r="O9" s="367">
        <f>+India!O65</f>
        <v>76.445314245344733</v>
      </c>
      <c r="P9" s="367">
        <f>+India!P65</f>
        <v>85.211391279729568</v>
      </c>
      <c r="Q9" s="367">
        <f>+India!Q65</f>
        <v>94.072154503003745</v>
      </c>
      <c r="R9" s="367">
        <f>+India!R65</f>
        <v>102.96748873850792</v>
      </c>
      <c r="S9" s="367">
        <f>+India!S65</f>
        <v>111.8403585053463</v>
      </c>
    </row>
    <row r="10" spans="1:256" s="361" customFormat="1" ht="15.75" customHeight="1">
      <c r="A10" s="366" t="s">
        <v>187</v>
      </c>
      <c r="B10" s="367">
        <f>+MidEast!B65</f>
        <v>3.4683114494034548</v>
      </c>
      <c r="C10" s="367">
        <f>+MidEast!C65</f>
        <v>5.7405885748012766</v>
      </c>
      <c r="D10" s="367">
        <f>+MidEast!D65</f>
        <v>8.7088973646227767</v>
      </c>
      <c r="E10" s="367">
        <f>+MidEast!E65</f>
        <v>12.291799657258808</v>
      </c>
      <c r="F10" s="367">
        <f>+MidEast!F65</f>
        <v>16.454532583764745</v>
      </c>
      <c r="G10" s="367">
        <f>+MidEast!G65</f>
        <v>20.806478883598064</v>
      </c>
      <c r="H10" s="367">
        <f>+MidEast!H65</f>
        <v>25.453212935602824</v>
      </c>
      <c r="I10" s="367">
        <f>+MidEast!I65</f>
        <v>30.679043943672095</v>
      </c>
      <c r="J10" s="367">
        <f>+MidEast!J65</f>
        <v>36.516713865871345</v>
      </c>
      <c r="K10" s="367">
        <f>+MidEast!K65</f>
        <v>42.992133902596713</v>
      </c>
      <c r="L10" s="367">
        <f>+MidEast!L65</f>
        <v>49.018036265940424</v>
      </c>
      <c r="M10" s="367">
        <f>+MidEast!M65</f>
        <v>54.102909335161961</v>
      </c>
      <c r="N10" s="367">
        <f>+MidEast!N65</f>
        <v>59.721672292460639</v>
      </c>
      <c r="O10" s="367">
        <f>+MidEast!O65</f>
        <v>65.128535394527788</v>
      </c>
      <c r="P10" s="367">
        <f>+MidEast!P65</f>
        <v>70.386415801456707</v>
      </c>
      <c r="Q10" s="367">
        <f>+MidEast!Q65</f>
        <v>75.523343363296974</v>
      </c>
      <c r="R10" s="367">
        <f>+MidEast!R65</f>
        <v>80.54949059313978</v>
      </c>
      <c r="S10" s="367">
        <f>+MidEast!S65</f>
        <v>85.466432738290436</v>
      </c>
    </row>
    <row r="11" spans="1:256" s="361" customFormat="1" ht="15.75" customHeight="1">
      <c r="A11" s="366" t="s">
        <v>188</v>
      </c>
      <c r="B11" s="367">
        <f>+Africa!B65</f>
        <v>1.2950955120313021</v>
      </c>
      <c r="C11" s="367">
        <f>+Africa!C65</f>
        <v>2.441798095230141</v>
      </c>
      <c r="D11" s="367">
        <f>+Africa!D65</f>
        <v>4.3224537482368657</v>
      </c>
      <c r="E11" s="367">
        <f>+Africa!E65</f>
        <v>7.0540751523879903</v>
      </c>
      <c r="F11" s="367">
        <f>+Africa!F65</f>
        <v>10.796919409957916</v>
      </c>
      <c r="G11" s="367">
        <f>+Africa!G65</f>
        <v>15.190542939783541</v>
      </c>
      <c r="H11" s="367">
        <f>+Africa!H65</f>
        <v>20.128591277670122</v>
      </c>
      <c r="I11" s="367">
        <f>+Africa!I65</f>
        <v>26.058188693620156</v>
      </c>
      <c r="J11" s="367">
        <f>+Africa!J65</f>
        <v>33.057687781217098</v>
      </c>
      <c r="K11" s="367">
        <f>+Africa!K65</f>
        <v>41.176122085566973</v>
      </c>
      <c r="L11" s="367">
        <f>+Africa!L65</f>
        <v>49.087653251583681</v>
      </c>
      <c r="M11" s="367">
        <f>+Africa!M65</f>
        <v>56.168211573073123</v>
      </c>
      <c r="N11" s="367">
        <f>+Africa!N65</f>
        <v>63.303777836003064</v>
      </c>
      <c r="O11" s="367">
        <f>+Africa!O65</f>
        <v>70.489849586373637</v>
      </c>
      <c r="P11" s="367">
        <f>+Africa!P65</f>
        <v>77.632298461319962</v>
      </c>
      <c r="Q11" s="367">
        <f>+Africa!Q65</f>
        <v>84.647153265688189</v>
      </c>
      <c r="R11" s="367">
        <f>+Africa!R65</f>
        <v>91.461544993073332</v>
      </c>
      <c r="S11" s="367">
        <f>+Africa!S65</f>
        <v>98.014322930502672</v>
      </c>
    </row>
    <row r="12" spans="1:256" s="361" customFormat="1" ht="15.75" customHeight="1">
      <c r="A12" s="366" t="s">
        <v>189</v>
      </c>
      <c r="B12" s="367">
        <f>+LatAm!B65</f>
        <v>4.5519563642219047</v>
      </c>
      <c r="C12" s="367">
        <f>+LatAm!C65</f>
        <v>7.1038383888346761</v>
      </c>
      <c r="D12" s="367">
        <f>+LatAm!D65</f>
        <v>10.326560517551028</v>
      </c>
      <c r="E12" s="367">
        <f>+LatAm!E65</f>
        <v>14.055616645259127</v>
      </c>
      <c r="F12" s="367">
        <f>+LatAm!F65</f>
        <v>18.127084590704694</v>
      </c>
      <c r="G12" s="367">
        <f>+LatAm!G65</f>
        <v>22.298225335057964</v>
      </c>
      <c r="H12" s="367">
        <f>+LatAm!H65</f>
        <v>26.693435647412269</v>
      </c>
      <c r="I12" s="367">
        <f>+LatAm!I65</f>
        <v>31.42487473488784</v>
      </c>
      <c r="J12" s="367">
        <f>+LatAm!J65</f>
        <v>36.47106364145904</v>
      </c>
      <c r="K12" s="367">
        <f>+LatAm!K65</f>
        <v>41.809025787850295</v>
      </c>
      <c r="L12" s="367">
        <f>+LatAm!L65</f>
        <v>47.461826068819825</v>
      </c>
      <c r="M12" s="367">
        <f>+LatAm!M65</f>
        <v>53.348638293016606</v>
      </c>
      <c r="N12" s="367">
        <f>+LatAm!N65</f>
        <v>59.844487439940984</v>
      </c>
      <c r="O12" s="367">
        <f>+LatAm!O65</f>
        <v>66.285214615785165</v>
      </c>
      <c r="P12" s="367">
        <f>+LatAm!P65</f>
        <v>72.709956532402799</v>
      </c>
      <c r="Q12" s="367">
        <f>+LatAm!Q65</f>
        <v>79.130106626819213</v>
      </c>
      <c r="R12" s="367">
        <f>+LatAm!R65</f>
        <v>85.542818873585745</v>
      </c>
      <c r="S12" s="367">
        <f>+LatAm!S65</f>
        <v>91.938813215074575</v>
      </c>
    </row>
    <row r="13" spans="1:256" s="361" customFormat="1" ht="15.75" customHeight="1">
      <c r="A13" s="366" t="s">
        <v>190</v>
      </c>
      <c r="B13" s="367">
        <f>+OHI!B65</f>
        <v>3.8379148536038135</v>
      </c>
      <c r="C13" s="367">
        <f>+OHI!C65</f>
        <v>5.078858357159775</v>
      </c>
      <c r="D13" s="367">
        <f>+OHI!D65</f>
        <v>6.5489472016965893</v>
      </c>
      <c r="E13" s="367">
        <f>+OHI!E65</f>
        <v>8.0113044003647094</v>
      </c>
      <c r="F13" s="367">
        <f>+OHI!F65</f>
        <v>9.3954963011549335</v>
      </c>
      <c r="G13" s="367">
        <f>+OHI!G65</f>
        <v>10.636590060011731</v>
      </c>
      <c r="H13" s="367">
        <f>+OHI!H65</f>
        <v>11.763136975539116</v>
      </c>
      <c r="I13" s="367">
        <f>+OHI!I65</f>
        <v>12.86865638192549</v>
      </c>
      <c r="J13" s="367">
        <f>+OHI!J65</f>
        <v>13.951640453052679</v>
      </c>
      <c r="K13" s="367">
        <f>+OHI!K65</f>
        <v>15.001544135594957</v>
      </c>
      <c r="L13" s="367">
        <f>+OHI!L65</f>
        <v>16.270381713461948</v>
      </c>
      <c r="M13" s="367">
        <f>+OHI!M65</f>
        <v>17.790163917999134</v>
      </c>
      <c r="N13" s="367">
        <f>+OHI!N65</f>
        <v>19.477293404283245</v>
      </c>
      <c r="O13" s="367">
        <f>+OHI!O65</f>
        <v>21.099405848506375</v>
      </c>
      <c r="P13" s="367">
        <f>+OHI!P65</f>
        <v>22.686081876977902</v>
      </c>
      <c r="Q13" s="367">
        <f>+OHI!Q65</f>
        <v>24.252274053584834</v>
      </c>
      <c r="R13" s="367">
        <f>+OHI!R65</f>
        <v>25.805289477137734</v>
      </c>
      <c r="S13" s="367">
        <f>+OHI!S65</f>
        <v>27.348329458037668</v>
      </c>
    </row>
    <row r="14" spans="1:256" s="361" customFormat="1" ht="15.75" customHeight="1">
      <c r="A14" s="366" t="s">
        <v>191</v>
      </c>
      <c r="B14" s="367">
        <f>+OthAsia!B65</f>
        <v>2.6122620778971077</v>
      </c>
      <c r="C14" s="367">
        <f>+OthAsia!C65</f>
        <v>4.1649590629852975</v>
      </c>
      <c r="D14" s="367">
        <f>+OthAsia!D65</f>
        <v>6.8939684643238213</v>
      </c>
      <c r="E14" s="367">
        <f>+OthAsia!E65</f>
        <v>10.570114705406819</v>
      </c>
      <c r="F14" s="367">
        <f>+OthAsia!F65</f>
        <v>15.238094930509552</v>
      </c>
      <c r="G14" s="367">
        <f>+OthAsia!G65</f>
        <v>20.578915413191226</v>
      </c>
      <c r="H14" s="367">
        <f>+OthAsia!H65</f>
        <v>26.591152268594755</v>
      </c>
      <c r="I14" s="367">
        <f>+OthAsia!I65</f>
        <v>33.576627984173832</v>
      </c>
      <c r="J14" s="367">
        <f>+OthAsia!J65</f>
        <v>41.557844093024329</v>
      </c>
      <c r="K14" s="367">
        <f>+OthAsia!K65</f>
        <v>50.533839265021214</v>
      </c>
      <c r="L14" s="367">
        <f>+OthAsia!L65</f>
        <v>59.979012811684342</v>
      </c>
      <c r="M14" s="367">
        <f>+OthAsia!M65</f>
        <v>69.762319299060209</v>
      </c>
      <c r="N14" s="367">
        <f>+OthAsia!N65</f>
        <v>79.513289098839891</v>
      </c>
      <c r="O14" s="367">
        <f>+OthAsia!O65</f>
        <v>89.690777234543475</v>
      </c>
      <c r="P14" s="367">
        <f>+OthAsia!P65</f>
        <v>100.13866538241092</v>
      </c>
      <c r="Q14" s="367">
        <f>+OthAsia!Q65</f>
        <v>110.71599014905172</v>
      </c>
      <c r="R14" s="367">
        <f>+OthAsia!R65</f>
        <v>121.29344729772538</v>
      </c>
      <c r="S14" s="367">
        <f>+OthAsia!S65</f>
        <v>131.7517900548234</v>
      </c>
    </row>
    <row r="15" spans="1:256" s="361" customFormat="1" ht="15.75" customHeight="1">
      <c r="B15" s="368">
        <f t="shared" ref="B15:S15" si="2">SUM(B3:B14)</f>
        <v>55.29167330464432</v>
      </c>
      <c r="C15" s="368">
        <f t="shared" si="2"/>
        <v>81.029788829372549</v>
      </c>
      <c r="D15" s="368">
        <f t="shared" si="2"/>
        <v>111.80513598167197</v>
      </c>
      <c r="E15" s="368">
        <f t="shared" si="2"/>
        <v>146.52832447188791</v>
      </c>
      <c r="F15" s="368">
        <f t="shared" si="2"/>
        <v>184.98432415988921</v>
      </c>
      <c r="G15" s="368">
        <f t="shared" si="2"/>
        <v>225.2446594074631</v>
      </c>
      <c r="H15" s="368">
        <f t="shared" si="2"/>
        <v>267.74895215574423</v>
      </c>
      <c r="I15" s="368">
        <f t="shared" si="2"/>
        <v>314.14562575154804</v>
      </c>
      <c r="J15" s="368">
        <f t="shared" si="2"/>
        <v>364.4477223830055</v>
      </c>
      <c r="K15" s="368">
        <f t="shared" si="2"/>
        <v>418.47835032143325</v>
      </c>
      <c r="L15" s="368">
        <f t="shared" si="2"/>
        <v>475.64986755136169</v>
      </c>
      <c r="M15" s="368">
        <f t="shared" si="2"/>
        <v>535.06272327370857</v>
      </c>
      <c r="N15" s="368">
        <f t="shared" si="2"/>
        <v>597.92986466302466</v>
      </c>
      <c r="O15" s="368">
        <f t="shared" si="2"/>
        <v>660.8327418238905</v>
      </c>
      <c r="P15" s="368">
        <f t="shared" si="2"/>
        <v>723.78099989552561</v>
      </c>
      <c r="Q15" s="368">
        <f t="shared" si="2"/>
        <v>786.60672671651446</v>
      </c>
      <c r="R15" s="368">
        <f t="shared" si="2"/>
        <v>849.06176194403656</v>
      </c>
      <c r="S15" s="368">
        <f t="shared" si="2"/>
        <v>910.87357294366734</v>
      </c>
    </row>
    <row r="16" spans="1:256" s="361" customFormat="1" ht="15.75" customHeight="1">
      <c r="A16" s="365" t="s">
        <v>614</v>
      </c>
      <c r="B16" s="368"/>
      <c r="C16" s="368"/>
      <c r="D16" s="368"/>
      <c r="E16" s="368"/>
      <c r="F16" s="368"/>
      <c r="G16" s="368"/>
      <c r="H16" s="368"/>
      <c r="I16" s="368"/>
      <c r="J16" s="368"/>
      <c r="K16" s="368"/>
      <c r="L16" s="368"/>
      <c r="M16" s="368"/>
    </row>
    <row r="17" spans="1:19" s="361" customFormat="1" ht="15.75" customHeight="1">
      <c r="A17" s="369" t="s">
        <v>180</v>
      </c>
      <c r="C17" s="370">
        <f t="shared" ref="C17:S17" si="3">+LN(C3/B3)</f>
        <v>0.25299949417498097</v>
      </c>
      <c r="D17" s="370">
        <f t="shared" si="3"/>
        <v>0.25840428029885176</v>
      </c>
      <c r="E17" s="370">
        <f t="shared" si="3"/>
        <v>0.21113810027959479</v>
      </c>
      <c r="F17" s="370">
        <f t="shared" si="3"/>
        <v>0.17883088172130385</v>
      </c>
      <c r="G17" s="370">
        <f t="shared" si="3"/>
        <v>0.14947885747811679</v>
      </c>
      <c r="H17" s="370">
        <f t="shared" si="3"/>
        <v>0.1287552466480755</v>
      </c>
      <c r="I17" s="370">
        <f t="shared" si="3"/>
        <v>0.11940583797246142</v>
      </c>
      <c r="J17" s="370">
        <f t="shared" si="3"/>
        <v>0.11179341024538594</v>
      </c>
      <c r="K17" s="370">
        <f t="shared" si="3"/>
        <v>0.1054389250283211</v>
      </c>
      <c r="L17" s="370">
        <f t="shared" si="3"/>
        <v>9.6775803867179738E-2</v>
      </c>
      <c r="M17" s="370">
        <f t="shared" si="3"/>
        <v>8.6527955332359033E-2</v>
      </c>
      <c r="N17" s="370">
        <f t="shared" si="3"/>
        <v>9.3109308550192157E-2</v>
      </c>
      <c r="O17" s="370">
        <f t="shared" si="3"/>
        <v>8.1684056209529898E-2</v>
      </c>
      <c r="P17" s="370">
        <f t="shared" si="3"/>
        <v>7.4216264278098978E-2</v>
      </c>
      <c r="Q17" s="370">
        <f t="shared" si="3"/>
        <v>6.8886342060873199E-2</v>
      </c>
      <c r="R17" s="370">
        <f t="shared" si="3"/>
        <v>6.4785723897623118E-2</v>
      </c>
      <c r="S17" s="370">
        <f t="shared" si="3"/>
        <v>6.144203517754146E-2</v>
      </c>
    </row>
    <row r="18" spans="1:19" s="361" customFormat="1" ht="15.75" customHeight="1">
      <c r="A18" s="369" t="s">
        <v>181</v>
      </c>
      <c r="C18" s="370">
        <f t="shared" ref="C18:S18" si="4">+LN(C4/B4)</f>
        <v>0.22723354144000996</v>
      </c>
      <c r="D18" s="370">
        <f t="shared" si="4"/>
        <v>0.23853578599249781</v>
      </c>
      <c r="E18" s="370">
        <f t="shared" si="4"/>
        <v>0.19250257796947692</v>
      </c>
      <c r="F18" s="370">
        <f t="shared" si="4"/>
        <v>0.16173675279161087</v>
      </c>
      <c r="G18" s="370">
        <f t="shared" si="4"/>
        <v>0.13253263245285937</v>
      </c>
      <c r="H18" s="370">
        <f t="shared" si="4"/>
        <v>0.11204460515315459</v>
      </c>
      <c r="I18" s="370">
        <f t="shared" si="4"/>
        <v>0.10032862345285851</v>
      </c>
      <c r="J18" s="370">
        <f t="shared" si="4"/>
        <v>9.0533155877760563E-2</v>
      </c>
      <c r="K18" s="370">
        <f t="shared" si="4"/>
        <v>8.1764252662936757E-2</v>
      </c>
      <c r="L18" s="370">
        <f t="shared" si="4"/>
        <v>8.8492797930755429E-2</v>
      </c>
      <c r="M18" s="370">
        <f t="shared" si="4"/>
        <v>9.4732897208133202E-2</v>
      </c>
      <c r="N18" s="370">
        <f t="shared" si="4"/>
        <v>9.5952767622947729E-2</v>
      </c>
      <c r="O18" s="370">
        <f t="shared" si="4"/>
        <v>8.4876531190330909E-2</v>
      </c>
      <c r="P18" s="370">
        <f t="shared" si="4"/>
        <v>7.7003452888656621E-2</v>
      </c>
      <c r="Q18" s="370">
        <f t="shared" si="4"/>
        <v>7.0935082362305529E-2</v>
      </c>
      <c r="R18" s="370">
        <f t="shared" si="4"/>
        <v>6.5974316615681178E-2</v>
      </c>
      <c r="S18" s="370">
        <f t="shared" si="4"/>
        <v>6.1751355956908657E-2</v>
      </c>
    </row>
    <row r="19" spans="1:19" s="361" customFormat="1" ht="15.75" customHeight="1">
      <c r="A19" s="369" t="s">
        <v>182</v>
      </c>
      <c r="C19" s="370">
        <f t="shared" ref="C19:S19" si="5">+LN(C5/B5)</f>
        <v>0.13351186359281372</v>
      </c>
      <c r="D19" s="370">
        <f t="shared" si="5"/>
        <v>0.1641842203143177</v>
      </c>
      <c r="E19" s="370">
        <f t="shared" si="5"/>
        <v>0.11370287998979903</v>
      </c>
      <c r="F19" s="370">
        <f t="shared" si="5"/>
        <v>6.167456358252698E-2</v>
      </c>
      <c r="G19" s="370">
        <f t="shared" si="5"/>
        <v>8.1876364103767502E-2</v>
      </c>
      <c r="H19" s="370">
        <f t="shared" si="5"/>
        <v>9.0021347784913233E-2</v>
      </c>
      <c r="I19" s="370">
        <f t="shared" si="5"/>
        <v>7.9116575733392161E-2</v>
      </c>
      <c r="J19" s="370">
        <f t="shared" si="5"/>
        <v>7.0102102491932106E-2</v>
      </c>
      <c r="K19" s="370">
        <f t="shared" si="5"/>
        <v>6.2442718380416526E-2</v>
      </c>
      <c r="L19" s="370">
        <f t="shared" si="5"/>
        <v>7.8260105557013585E-2</v>
      </c>
      <c r="M19" s="370">
        <f t="shared" si="5"/>
        <v>9.2699858545358962E-2</v>
      </c>
      <c r="N19" s="370">
        <f t="shared" si="5"/>
        <v>9.7944919906310796E-2</v>
      </c>
      <c r="O19" s="370">
        <f t="shared" si="5"/>
        <v>8.6080890385806005E-2</v>
      </c>
      <c r="P19" s="370">
        <f t="shared" si="5"/>
        <v>7.8079184246310815E-2</v>
      </c>
      <c r="Q19" s="370">
        <f t="shared" si="5"/>
        <v>7.2201782922403604E-2</v>
      </c>
      <c r="R19" s="370">
        <f t="shared" si="5"/>
        <v>6.7579457320932387E-2</v>
      </c>
      <c r="S19" s="370">
        <f t="shared" si="5"/>
        <v>6.3757983895742665E-2</v>
      </c>
    </row>
    <row r="20" spans="1:19" s="361" customFormat="1" ht="15.75" customHeight="1">
      <c r="A20" s="369" t="s">
        <v>183</v>
      </c>
      <c r="C20" s="370">
        <f t="shared" ref="C20:S20" si="6">+LN(C6/B6)</f>
        <v>0.2798375367433541</v>
      </c>
      <c r="D20" s="370">
        <f t="shared" si="6"/>
        <v>0.20388063549574198</v>
      </c>
      <c r="E20" s="370">
        <f t="shared" si="6"/>
        <v>0.15689638096381231</v>
      </c>
      <c r="F20" s="370">
        <f t="shared" si="6"/>
        <v>0.13587784975287157</v>
      </c>
      <c r="G20" s="370">
        <f t="shared" si="6"/>
        <v>0.12155371297876404</v>
      </c>
      <c r="H20" s="370">
        <f t="shared" si="6"/>
        <v>0.108583991610381</v>
      </c>
      <c r="I20" s="370">
        <f t="shared" si="6"/>
        <v>9.5094366255749935E-2</v>
      </c>
      <c r="J20" s="370">
        <f t="shared" si="6"/>
        <v>8.3789942928427355E-2</v>
      </c>
      <c r="K20" s="370">
        <f t="shared" si="6"/>
        <v>7.4132513062496228E-2</v>
      </c>
      <c r="L20" s="370">
        <f t="shared" si="6"/>
        <v>9.4361799263371196E-2</v>
      </c>
      <c r="M20" s="370">
        <f t="shared" si="6"/>
        <v>0.11409570556978735</v>
      </c>
      <c r="N20" s="370">
        <f t="shared" si="6"/>
        <v>0.1151554189988148</v>
      </c>
      <c r="O20" s="370">
        <f t="shared" si="6"/>
        <v>0.10345656213050738</v>
      </c>
      <c r="P20" s="370">
        <f t="shared" si="6"/>
        <v>9.4975609839535166E-2</v>
      </c>
      <c r="Q20" s="370">
        <f t="shared" si="6"/>
        <v>8.8353285992211872E-2</v>
      </c>
      <c r="R20" s="370">
        <f t="shared" si="6"/>
        <v>8.2897922061368687E-2</v>
      </c>
      <c r="S20" s="370">
        <f t="shared" si="6"/>
        <v>7.8240908526281017E-2</v>
      </c>
    </row>
    <row r="21" spans="1:19" s="361" customFormat="1" ht="15.75" customHeight="1">
      <c r="A21" s="369" t="s">
        <v>184</v>
      </c>
      <c r="C21" s="370">
        <f t="shared" ref="C21:S21" si="7">+LN(C7/B7)</f>
        <v>0.30275749385626127</v>
      </c>
      <c r="D21" s="370">
        <f t="shared" si="7"/>
        <v>0.33929367842506469</v>
      </c>
      <c r="E21" s="370">
        <f t="shared" si="7"/>
        <v>0.27764126230050917</v>
      </c>
      <c r="F21" s="370">
        <f t="shared" si="7"/>
        <v>0.23736853949906106</v>
      </c>
      <c r="G21" s="370">
        <f t="shared" si="7"/>
        <v>0.20324827853257726</v>
      </c>
      <c r="H21" s="370">
        <f t="shared" si="7"/>
        <v>0.17959405442082124</v>
      </c>
      <c r="I21" s="370">
        <f t="shared" si="7"/>
        <v>0.16058313175151356</v>
      </c>
      <c r="J21" s="370">
        <f t="shared" si="7"/>
        <v>0.14429034573237448</v>
      </c>
      <c r="K21" s="370">
        <f t="shared" si="7"/>
        <v>0.13013619841829757</v>
      </c>
      <c r="L21" s="370">
        <f t="shared" si="7"/>
        <v>0.13422442409932628</v>
      </c>
      <c r="M21" s="370">
        <f t="shared" si="7"/>
        <v>0.13894459476253293</v>
      </c>
      <c r="N21" s="370">
        <f t="shared" si="7"/>
        <v>0.13330950225916971</v>
      </c>
      <c r="O21" s="370">
        <f t="shared" si="7"/>
        <v>0.12049395480817754</v>
      </c>
      <c r="P21" s="370">
        <f t="shared" si="7"/>
        <v>0.11022165281070433</v>
      </c>
      <c r="Q21" s="370">
        <f t="shared" si="7"/>
        <v>0.10159252156152808</v>
      </c>
      <c r="R21" s="370">
        <f t="shared" si="7"/>
        <v>9.4129073067872646E-2</v>
      </c>
      <c r="S21" s="370">
        <f t="shared" si="7"/>
        <v>8.7560816515938888E-2</v>
      </c>
    </row>
    <row r="22" spans="1:19" s="361" customFormat="1" ht="15.75" customHeight="1">
      <c r="A22" s="369" t="s">
        <v>185</v>
      </c>
      <c r="C22" s="370">
        <f t="shared" ref="C22:S22" si="8">+LN(C8/B8)</f>
        <v>0.80265456981493022</v>
      </c>
      <c r="D22" s="370">
        <f t="shared" si="8"/>
        <v>0.34459892243830731</v>
      </c>
      <c r="E22" s="370">
        <f t="shared" si="8"/>
        <v>0.26949905776292149</v>
      </c>
      <c r="F22" s="370">
        <f t="shared" si="8"/>
        <v>0.2184281798900819</v>
      </c>
      <c r="G22" s="370">
        <f t="shared" si="8"/>
        <v>0.17934545904875387</v>
      </c>
      <c r="H22" s="370">
        <f t="shared" si="8"/>
        <v>0.15986286073814512</v>
      </c>
      <c r="I22" s="370">
        <f t="shared" si="8"/>
        <v>0.14181344953321884</v>
      </c>
      <c r="J22" s="370">
        <f t="shared" si="8"/>
        <v>0.12625540273430277</v>
      </c>
      <c r="K22" s="370">
        <f t="shared" si="8"/>
        <v>0.11112247131360177</v>
      </c>
      <c r="L22" s="370">
        <f t="shared" si="8"/>
        <v>0.11633895190832363</v>
      </c>
      <c r="M22" s="370">
        <f t="shared" si="8"/>
        <v>0.12516098250143606</v>
      </c>
      <c r="N22" s="370">
        <f t="shared" si="8"/>
        <v>0.10710614648402068</v>
      </c>
      <c r="O22" s="370">
        <f t="shared" si="8"/>
        <v>9.8636497693743844E-2</v>
      </c>
      <c r="P22" s="370">
        <f t="shared" si="8"/>
        <v>9.0263241036413144E-2</v>
      </c>
      <c r="Q22" s="370">
        <f t="shared" si="8"/>
        <v>8.2299073515236076E-2</v>
      </c>
      <c r="R22" s="370">
        <f t="shared" si="8"/>
        <v>7.4841797580958727E-2</v>
      </c>
      <c r="S22" s="370">
        <f t="shared" si="8"/>
        <v>6.7910512431346756E-2</v>
      </c>
    </row>
    <row r="23" spans="1:19" s="361" customFormat="1" ht="15.75" customHeight="1">
      <c r="A23" s="369" t="s">
        <v>186</v>
      </c>
      <c r="C23" s="370">
        <f t="shared" ref="C23:S23" si="9">+LN(C9/B9)</f>
        <v>0.63268315776111494</v>
      </c>
      <c r="D23" s="370">
        <f t="shared" si="9"/>
        <v>0.47410228488366607</v>
      </c>
      <c r="E23" s="370">
        <f t="shared" si="9"/>
        <v>0.39054121293403798</v>
      </c>
      <c r="F23" s="370">
        <f t="shared" si="9"/>
        <v>0.33200193036410053</v>
      </c>
      <c r="G23" s="370">
        <f t="shared" si="9"/>
        <v>0.27067033115468664</v>
      </c>
      <c r="H23" s="370">
        <f t="shared" si="9"/>
        <v>0.22962041052081994</v>
      </c>
      <c r="I23" s="370">
        <f t="shared" si="9"/>
        <v>0.20755328683013438</v>
      </c>
      <c r="J23" s="370">
        <f t="shared" si="9"/>
        <v>0.18851103095846239</v>
      </c>
      <c r="K23" s="370">
        <f t="shared" si="9"/>
        <v>0.17185750887102719</v>
      </c>
      <c r="L23" s="370">
        <f t="shared" si="9"/>
        <v>0.15660163484389578</v>
      </c>
      <c r="M23" s="370">
        <f t="shared" si="9"/>
        <v>0.1430982389363383</v>
      </c>
      <c r="N23" s="370">
        <f t="shared" si="9"/>
        <v>0.13226825736220771</v>
      </c>
      <c r="O23" s="370">
        <f t="shared" si="9"/>
        <v>0.11951918340204469</v>
      </c>
      <c r="P23" s="370">
        <f t="shared" si="9"/>
        <v>0.10855948662262437</v>
      </c>
      <c r="Q23" s="370">
        <f t="shared" si="9"/>
        <v>9.8926963546271465E-2</v>
      </c>
      <c r="R23" s="370">
        <f t="shared" si="9"/>
        <v>9.0351206177601992E-2</v>
      </c>
      <c r="S23" s="370">
        <f t="shared" si="9"/>
        <v>8.265918891192614E-2</v>
      </c>
    </row>
    <row r="24" spans="1:19" s="361" customFormat="1" ht="15.75" customHeight="1">
      <c r="A24" s="369" t="s">
        <v>187</v>
      </c>
      <c r="C24" s="370">
        <f t="shared" ref="C24:S24" si="10">+LN(C10/B10)</f>
        <v>0.50389388271969782</v>
      </c>
      <c r="D24" s="370">
        <f t="shared" si="10"/>
        <v>0.41678344442404058</v>
      </c>
      <c r="E24" s="370">
        <f t="shared" si="10"/>
        <v>0.34458715684422059</v>
      </c>
      <c r="F24" s="370">
        <f t="shared" si="10"/>
        <v>0.29166863075806565</v>
      </c>
      <c r="G24" s="370">
        <f t="shared" si="10"/>
        <v>0.23466344672931863</v>
      </c>
      <c r="H24" s="370">
        <f t="shared" si="10"/>
        <v>0.20157755704783858</v>
      </c>
      <c r="I24" s="370">
        <f t="shared" si="10"/>
        <v>0.18673783377029998</v>
      </c>
      <c r="J24" s="370">
        <f t="shared" si="10"/>
        <v>0.17419025609876146</v>
      </c>
      <c r="K24" s="370">
        <f t="shared" si="10"/>
        <v>0.16324709655039588</v>
      </c>
      <c r="L24" s="370">
        <f t="shared" si="10"/>
        <v>0.13117115098159121</v>
      </c>
      <c r="M24" s="370">
        <f t="shared" si="10"/>
        <v>9.8699643953347391E-2</v>
      </c>
      <c r="N24" s="370">
        <f t="shared" si="10"/>
        <v>9.8807013100402907E-2</v>
      </c>
      <c r="O24" s="370">
        <f t="shared" si="10"/>
        <v>8.6667810391455435E-2</v>
      </c>
      <c r="P24" s="370">
        <f t="shared" si="10"/>
        <v>7.7637502291239002E-2</v>
      </c>
      <c r="Q24" s="370">
        <f t="shared" si="10"/>
        <v>7.0441504907743591E-2</v>
      </c>
      <c r="R24" s="370">
        <f t="shared" si="10"/>
        <v>6.442999340807172E-2</v>
      </c>
      <c r="S24" s="370">
        <f t="shared" si="10"/>
        <v>5.9251913807702221E-2</v>
      </c>
    </row>
    <row r="25" spans="1:19" s="361" customFormat="1" ht="15.75" customHeight="1">
      <c r="A25" s="369" t="s">
        <v>188</v>
      </c>
      <c r="C25" s="370">
        <f t="shared" ref="C25:S25" si="11">+LN(C11/B11)</f>
        <v>0.63415024528828867</v>
      </c>
      <c r="D25" s="370">
        <f t="shared" si="11"/>
        <v>0.5710885460992855</v>
      </c>
      <c r="E25" s="370">
        <f t="shared" si="11"/>
        <v>0.48978224734187586</v>
      </c>
      <c r="F25" s="370">
        <f t="shared" si="11"/>
        <v>0.42565536799729758</v>
      </c>
      <c r="G25" s="370">
        <f t="shared" si="11"/>
        <v>0.34141220558394875</v>
      </c>
      <c r="H25" s="370">
        <f t="shared" si="11"/>
        <v>0.28146819675765838</v>
      </c>
      <c r="I25" s="370">
        <f t="shared" si="11"/>
        <v>0.25819080808334172</v>
      </c>
      <c r="J25" s="370">
        <f t="shared" si="11"/>
        <v>0.23792208582708244</v>
      </c>
      <c r="K25" s="370">
        <f t="shared" si="11"/>
        <v>0.21960437744026201</v>
      </c>
      <c r="L25" s="370">
        <f t="shared" si="11"/>
        <v>0.17574901459243886</v>
      </c>
      <c r="M25" s="370">
        <f t="shared" si="11"/>
        <v>0.13474342459049404</v>
      </c>
      <c r="N25" s="370">
        <f t="shared" si="11"/>
        <v>0.11959404232463408</v>
      </c>
      <c r="O25" s="370">
        <f t="shared" si="11"/>
        <v>0.10752371313151332</v>
      </c>
      <c r="P25" s="370">
        <f t="shared" si="11"/>
        <v>9.6514835925615494E-2</v>
      </c>
      <c r="Q25" s="370">
        <f t="shared" si="11"/>
        <v>8.6507920667647828E-2</v>
      </c>
      <c r="R25" s="370">
        <f t="shared" si="11"/>
        <v>7.7427132094670392E-2</v>
      </c>
      <c r="S25" s="370">
        <f t="shared" si="11"/>
        <v>6.9195009701270196E-2</v>
      </c>
    </row>
    <row r="26" spans="1:19" s="361" customFormat="1" ht="15.75" customHeight="1">
      <c r="A26" s="369" t="s">
        <v>189</v>
      </c>
      <c r="C26" s="370">
        <f t="shared" ref="C26:S26" si="12">+LN(C12/B12)</f>
        <v>0.44507814540081708</v>
      </c>
      <c r="D26" s="370">
        <f t="shared" si="12"/>
        <v>0.37408401102936972</v>
      </c>
      <c r="E26" s="370">
        <f t="shared" si="12"/>
        <v>0.30830280998390547</v>
      </c>
      <c r="F26" s="370">
        <f t="shared" si="12"/>
        <v>0.25438512890339426</v>
      </c>
      <c r="G26" s="370">
        <f t="shared" si="12"/>
        <v>0.20709988788344572</v>
      </c>
      <c r="H26" s="370">
        <f t="shared" si="12"/>
        <v>0.17991058536475366</v>
      </c>
      <c r="I26" s="370">
        <f t="shared" si="12"/>
        <v>0.16318208903075462</v>
      </c>
      <c r="J26" s="370">
        <f t="shared" si="12"/>
        <v>0.14891940092101114</v>
      </c>
      <c r="K26" s="370">
        <f t="shared" si="12"/>
        <v>0.13659307493234032</v>
      </c>
      <c r="L26" s="370">
        <f t="shared" si="12"/>
        <v>0.12681348206171189</v>
      </c>
      <c r="M26" s="370">
        <f t="shared" si="12"/>
        <v>0.11692272716999681</v>
      </c>
      <c r="N26" s="370">
        <f t="shared" si="12"/>
        <v>0.11490086810294989</v>
      </c>
      <c r="O26" s="370">
        <f t="shared" si="12"/>
        <v>0.10221754352331022</v>
      </c>
      <c r="P26" s="370">
        <f t="shared" si="12"/>
        <v>9.2511463821743273E-2</v>
      </c>
      <c r="Q26" s="370">
        <f t="shared" si="12"/>
        <v>8.4615088269036506E-2</v>
      </c>
      <c r="R26" s="370">
        <f t="shared" si="12"/>
        <v>7.7923639011108645E-2</v>
      </c>
      <c r="S26" s="370">
        <f t="shared" si="12"/>
        <v>7.2106225919709055E-2</v>
      </c>
    </row>
    <row r="27" spans="1:19" s="361" customFormat="1" ht="15.75" customHeight="1">
      <c r="A27" s="369" t="s">
        <v>190</v>
      </c>
      <c r="C27" s="370">
        <f t="shared" ref="C27:S27" si="13">+LN(C13/B13)</f>
        <v>0.28015729124761274</v>
      </c>
      <c r="D27" s="370">
        <f t="shared" si="13"/>
        <v>0.25421780067127392</v>
      </c>
      <c r="E27" s="370">
        <f t="shared" si="13"/>
        <v>0.20154929014680609</v>
      </c>
      <c r="F27" s="370">
        <f t="shared" si="13"/>
        <v>0.15937686325467446</v>
      </c>
      <c r="G27" s="370">
        <f t="shared" si="13"/>
        <v>0.12406949190184484</v>
      </c>
      <c r="H27" s="370">
        <f t="shared" si="13"/>
        <v>0.10067070705358318</v>
      </c>
      <c r="I27" s="370">
        <f t="shared" si="13"/>
        <v>8.9823960409468231E-2</v>
      </c>
      <c r="J27" s="370">
        <f t="shared" si="13"/>
        <v>8.0802479625242049E-2</v>
      </c>
      <c r="K27" s="370">
        <f t="shared" si="13"/>
        <v>7.2556041622494877E-2</v>
      </c>
      <c r="L27" s="370">
        <f t="shared" si="13"/>
        <v>8.1193243962626047E-2</v>
      </c>
      <c r="M27" s="370">
        <f t="shared" si="13"/>
        <v>8.9299333548453888E-2</v>
      </c>
      <c r="N27" s="370">
        <f t="shared" si="13"/>
        <v>9.0603630587676412E-2</v>
      </c>
      <c r="O27" s="370">
        <f t="shared" si="13"/>
        <v>7.9995534971231769E-2</v>
      </c>
      <c r="P27" s="370">
        <f t="shared" si="13"/>
        <v>7.2506722024573145E-2</v>
      </c>
      <c r="Q27" s="370">
        <f t="shared" si="13"/>
        <v>6.6758785120847916E-2</v>
      </c>
      <c r="R27" s="370">
        <f t="shared" si="13"/>
        <v>6.2069101015449081E-2</v>
      </c>
      <c r="S27" s="370">
        <f t="shared" si="13"/>
        <v>5.8075957449784103E-2</v>
      </c>
    </row>
    <row r="28" spans="1:19" s="361" customFormat="1" ht="15.75" customHeight="1">
      <c r="A28" s="369" t="s">
        <v>191</v>
      </c>
      <c r="C28" s="370">
        <f t="shared" ref="C28:S28" si="14">+LN(C14/B14)</f>
        <v>0.46648990427309756</v>
      </c>
      <c r="D28" s="370">
        <f t="shared" si="14"/>
        <v>0.50394044696320184</v>
      </c>
      <c r="E28" s="370">
        <f t="shared" si="14"/>
        <v>0.42738375808255336</v>
      </c>
      <c r="F28" s="370">
        <f t="shared" si="14"/>
        <v>0.36576788608383504</v>
      </c>
      <c r="G28" s="370">
        <f t="shared" si="14"/>
        <v>0.3004684901210018</v>
      </c>
      <c r="H28" s="370">
        <f t="shared" si="14"/>
        <v>0.25631151096941834</v>
      </c>
      <c r="I28" s="370">
        <f t="shared" si="14"/>
        <v>0.2332516902456454</v>
      </c>
      <c r="J28" s="370">
        <f t="shared" si="14"/>
        <v>0.21325606109808509</v>
      </c>
      <c r="K28" s="370">
        <f t="shared" si="14"/>
        <v>0.19555690601164366</v>
      </c>
      <c r="L28" s="370">
        <f t="shared" si="14"/>
        <v>0.17135151822978309</v>
      </c>
      <c r="M28" s="370">
        <f t="shared" si="14"/>
        <v>0.15109931132030321</v>
      </c>
      <c r="N28" s="370">
        <f t="shared" si="14"/>
        <v>0.13083014028591927</v>
      </c>
      <c r="O28" s="370">
        <f t="shared" si="14"/>
        <v>0.12044377971372359</v>
      </c>
      <c r="P28" s="370">
        <f t="shared" si="14"/>
        <v>0.11018793341505813</v>
      </c>
      <c r="Q28" s="370">
        <f t="shared" si="14"/>
        <v>0.10041239577857421</v>
      </c>
      <c r="R28" s="370">
        <f t="shared" si="14"/>
        <v>9.1244518787833823E-2</v>
      </c>
      <c r="S28" s="370">
        <f t="shared" si="14"/>
        <v>8.2706980221022422E-2</v>
      </c>
    </row>
    <row r="29" spans="1:19" s="361" customFormat="1" ht="15.75" customHeight="1">
      <c r="A29" s="369" t="s">
        <v>353</v>
      </c>
      <c r="C29" s="370">
        <f t="shared" ref="C29:S29" si="15">+LN(C15/B15)</f>
        <v>0.38219452635156104</v>
      </c>
      <c r="D29" s="370">
        <f t="shared" si="15"/>
        <v>0.32194064828933128</v>
      </c>
      <c r="E29" s="370">
        <f t="shared" si="15"/>
        <v>0.27046125219517558</v>
      </c>
      <c r="F29" s="370">
        <f t="shared" si="15"/>
        <v>0.23305233634312833</v>
      </c>
      <c r="G29" s="370">
        <f t="shared" si="15"/>
        <v>0.19691609936725996</v>
      </c>
      <c r="H29" s="370">
        <f t="shared" si="15"/>
        <v>0.17286260921834085</v>
      </c>
      <c r="I29" s="370">
        <f t="shared" si="15"/>
        <v>0.15980685887318455</v>
      </c>
      <c r="J29" s="370">
        <f t="shared" si="15"/>
        <v>0.14852646366904396</v>
      </c>
      <c r="K29" s="370">
        <f t="shared" si="15"/>
        <v>0.13824203863679177</v>
      </c>
      <c r="L29" s="370">
        <f t="shared" si="15"/>
        <v>0.12805685421231111</v>
      </c>
      <c r="M29" s="370">
        <f t="shared" si="15"/>
        <v>0.11770196859366695</v>
      </c>
      <c r="N29" s="370">
        <f t="shared" si="15"/>
        <v>0.11108948411231934</v>
      </c>
      <c r="O29" s="370">
        <f t="shared" si="15"/>
        <v>0.10002730584401323</v>
      </c>
      <c r="P29" s="370">
        <f t="shared" si="15"/>
        <v>9.0988090551114842E-2</v>
      </c>
      <c r="Q29" s="370">
        <f t="shared" si="15"/>
        <v>8.3239551301331316E-2</v>
      </c>
      <c r="R29" s="370">
        <f t="shared" si="15"/>
        <v>7.6403518763730582E-2</v>
      </c>
      <c r="S29" s="370">
        <f t="shared" si="15"/>
        <v>7.02721789414638E-2</v>
      </c>
    </row>
    <row r="30" spans="1:19" s="361" customFormat="1" ht="15.75" customHeight="1">
      <c r="A30" s="371" t="s">
        <v>614</v>
      </c>
      <c r="B30" s="361" t="s">
        <v>615</v>
      </c>
      <c r="C30" s="694" t="s">
        <v>616</v>
      </c>
      <c r="D30" s="695" t="s">
        <v>617</v>
      </c>
      <c r="E30" s="361" t="s">
        <v>618</v>
      </c>
      <c r="F30" s="361" t="s">
        <v>619</v>
      </c>
      <c r="M30" s="382"/>
    </row>
    <row r="31" spans="1:19" s="361" customFormat="1" ht="15.75" customHeight="1">
      <c r="A31" s="369" t="s">
        <v>180</v>
      </c>
      <c r="B31" s="373">
        <f t="shared" ref="B31:B43" si="16">+AVERAGE(C17:G17)/10</f>
        <v>2.1017032279056963E-2</v>
      </c>
      <c r="C31" s="373">
        <f t="shared" ref="C31:C43" si="17">+AVERAGE(H17:L17)/10</f>
        <v>1.1243384475228475E-2</v>
      </c>
      <c r="D31" s="373">
        <f t="shared" ref="D31:D43" si="18">+AVERAGE(M17:Q17)/10</f>
        <v>8.088478528621065E-3</v>
      </c>
      <c r="E31" s="374">
        <f t="shared" ref="E31:E43" si="19">+Q3</f>
        <v>93.130167641141725</v>
      </c>
      <c r="F31" s="375">
        <f t="shared" ref="F31:F43" si="20">+E31/B3</f>
        <v>7.5190873242890843</v>
      </c>
      <c r="M31" s="382"/>
    </row>
    <row r="32" spans="1:19" s="361" customFormat="1" ht="15.75" customHeight="1">
      <c r="A32" s="369" t="s">
        <v>181</v>
      </c>
      <c r="B32" s="373">
        <f t="shared" si="16"/>
        <v>1.9050825812929099E-2</v>
      </c>
      <c r="C32" s="373">
        <f t="shared" si="17"/>
        <v>9.4632687015493173E-3</v>
      </c>
      <c r="D32" s="373">
        <f t="shared" si="18"/>
        <v>8.4700146254474799E-3</v>
      </c>
      <c r="E32" s="374">
        <f t="shared" si="19"/>
        <v>82.718684205309174</v>
      </c>
      <c r="F32" s="375">
        <f t="shared" si="20"/>
        <v>6.3547683794362859</v>
      </c>
      <c r="M32" s="382"/>
    </row>
    <row r="33" spans="1:18" s="361" customFormat="1" ht="15.75" customHeight="1">
      <c r="A33" s="369" t="s">
        <v>182</v>
      </c>
      <c r="B33" s="373">
        <f t="shared" si="16"/>
        <v>1.1098997831664499E-2</v>
      </c>
      <c r="C33" s="373">
        <f t="shared" si="17"/>
        <v>7.5988569989533516E-3</v>
      </c>
      <c r="D33" s="373">
        <f t="shared" si="18"/>
        <v>8.5401327201238032E-3</v>
      </c>
      <c r="E33" s="374">
        <f t="shared" si="19"/>
        <v>15.091229070972497</v>
      </c>
      <c r="F33" s="375">
        <f t="shared" si="20"/>
        <v>3.9036006763062292</v>
      </c>
      <c r="M33" s="382"/>
    </row>
    <row r="34" spans="1:18" s="361" customFormat="1" ht="15.75" customHeight="1">
      <c r="A34" s="369" t="s">
        <v>183</v>
      </c>
      <c r="B34" s="373">
        <f t="shared" si="16"/>
        <v>1.796092231869088E-2</v>
      </c>
      <c r="C34" s="373">
        <f t="shared" si="17"/>
        <v>9.1192522624085146E-3</v>
      </c>
      <c r="D34" s="373">
        <f t="shared" si="18"/>
        <v>1.0320731650617133E-2</v>
      </c>
      <c r="E34" s="374">
        <f t="shared" si="19"/>
        <v>11.008619665197138</v>
      </c>
      <c r="F34" s="375">
        <f t="shared" si="20"/>
        <v>6.4885904009466628</v>
      </c>
      <c r="M34" s="382"/>
    </row>
    <row r="35" spans="1:18" s="361" customFormat="1" ht="15.75" customHeight="1">
      <c r="A35" s="369" t="s">
        <v>184</v>
      </c>
      <c r="B35" s="373">
        <f t="shared" si="16"/>
        <v>2.7206185052269471E-2</v>
      </c>
      <c r="C35" s="373">
        <f t="shared" si="17"/>
        <v>1.4976563088446665E-2</v>
      </c>
      <c r="D35" s="373">
        <f t="shared" si="18"/>
        <v>1.2091244524042252E-2</v>
      </c>
      <c r="E35" s="374">
        <f t="shared" si="19"/>
        <v>12.16769757375163</v>
      </c>
      <c r="F35" s="375">
        <f t="shared" si="20"/>
        <v>15.084981304068295</v>
      </c>
      <c r="M35" s="382"/>
    </row>
    <row r="36" spans="1:18" s="361" customFormat="1" ht="15.75" customHeight="1">
      <c r="A36" s="369" t="s">
        <v>185</v>
      </c>
      <c r="B36" s="373">
        <f t="shared" si="16"/>
        <v>3.6290523779099894E-2</v>
      </c>
      <c r="C36" s="373">
        <f t="shared" si="17"/>
        <v>1.3107862724551844E-2</v>
      </c>
      <c r="D36" s="373">
        <f t="shared" si="18"/>
        <v>1.0069318824616995E-2</v>
      </c>
      <c r="E36" s="374">
        <f t="shared" si="19"/>
        <v>104.14930659869748</v>
      </c>
      <c r="F36" s="375">
        <f t="shared" si="20"/>
        <v>19.558016751890921</v>
      </c>
      <c r="M36" s="382"/>
    </row>
    <row r="37" spans="1:18" s="361" customFormat="1" ht="15.75" customHeight="1">
      <c r="A37" s="369" t="s">
        <v>186</v>
      </c>
      <c r="B37" s="373">
        <f t="shared" si="16"/>
        <v>4.199997834195212E-2</v>
      </c>
      <c r="C37" s="373">
        <f t="shared" si="17"/>
        <v>1.9082877440486794E-2</v>
      </c>
      <c r="D37" s="373">
        <f t="shared" si="18"/>
        <v>1.2047442597389732E-2</v>
      </c>
      <c r="E37" s="374">
        <f t="shared" si="19"/>
        <v>94.072154503003745</v>
      </c>
      <c r="F37" s="375">
        <f t="shared" si="20"/>
        <v>38.726143670249911</v>
      </c>
      <c r="M37" s="382"/>
    </row>
    <row r="38" spans="1:18" s="361" customFormat="1" ht="15.75" customHeight="1">
      <c r="A38" s="369" t="s">
        <v>187</v>
      </c>
      <c r="B38" s="373">
        <f t="shared" si="16"/>
        <v>3.5831931229506862E-2</v>
      </c>
      <c r="C38" s="373">
        <f t="shared" si="17"/>
        <v>1.7138477888977741E-2</v>
      </c>
      <c r="D38" s="373">
        <f t="shared" si="18"/>
        <v>8.6450694928837668E-3</v>
      </c>
      <c r="E38" s="374">
        <f t="shared" si="19"/>
        <v>75.523343363296974</v>
      </c>
      <c r="F38" s="375">
        <f t="shared" si="20"/>
        <v>21.775248406911928</v>
      </c>
      <c r="M38" s="382"/>
    </row>
    <row r="39" spans="1:18" s="361" customFormat="1" ht="15.75" customHeight="1">
      <c r="A39" s="369" t="s">
        <v>188</v>
      </c>
      <c r="B39" s="373">
        <f t="shared" si="16"/>
        <v>4.924177224621392E-2</v>
      </c>
      <c r="C39" s="373">
        <f t="shared" si="17"/>
        <v>2.3458689654015669E-2</v>
      </c>
      <c r="D39" s="373">
        <f t="shared" si="18"/>
        <v>1.0897678732798096E-2</v>
      </c>
      <c r="E39" s="374">
        <f t="shared" si="19"/>
        <v>84.647153265688189</v>
      </c>
      <c r="F39" s="375">
        <f t="shared" si="20"/>
        <v>65.359776541054288</v>
      </c>
      <c r="M39" s="382"/>
    </row>
    <row r="40" spans="1:18" s="361" customFormat="1" ht="15.75" customHeight="1">
      <c r="A40" s="369" t="s">
        <v>189</v>
      </c>
      <c r="B40" s="373">
        <f t="shared" si="16"/>
        <v>3.1778999664018641E-2</v>
      </c>
      <c r="C40" s="373">
        <f t="shared" si="17"/>
        <v>1.5108372646211432E-2</v>
      </c>
      <c r="D40" s="373">
        <f t="shared" si="18"/>
        <v>1.0223353817740735E-2</v>
      </c>
      <c r="E40" s="374">
        <f t="shared" si="19"/>
        <v>79.130106626819213</v>
      </c>
      <c r="F40" s="375">
        <f t="shared" si="20"/>
        <v>17.383757728605868</v>
      </c>
      <c r="M40" s="382"/>
    </row>
    <row r="41" spans="1:18" s="361" customFormat="1" ht="15.75" customHeight="1">
      <c r="A41" s="369" t="s">
        <v>190</v>
      </c>
      <c r="B41" s="373">
        <f t="shared" si="16"/>
        <v>2.0387414744444242E-2</v>
      </c>
      <c r="C41" s="373">
        <f t="shared" si="17"/>
        <v>8.5009286534682878E-3</v>
      </c>
      <c r="D41" s="373">
        <f t="shared" si="18"/>
        <v>7.9832801250556626E-3</v>
      </c>
      <c r="E41" s="374">
        <f t="shared" si="19"/>
        <v>24.252274053584834</v>
      </c>
      <c r="F41" s="375">
        <f t="shared" si="20"/>
        <v>6.319127697898737</v>
      </c>
      <c r="M41" s="382"/>
    </row>
    <row r="42" spans="1:18" s="361" customFormat="1" ht="15.75" customHeight="1">
      <c r="A42" s="369" t="s">
        <v>191</v>
      </c>
      <c r="B42" s="373">
        <f t="shared" si="16"/>
        <v>4.1281009710473791E-2</v>
      </c>
      <c r="C42" s="373">
        <f t="shared" si="17"/>
        <v>2.139455373109151E-2</v>
      </c>
      <c r="D42" s="373">
        <f t="shared" si="18"/>
        <v>1.2259471210271568E-2</v>
      </c>
      <c r="E42" s="374">
        <f t="shared" si="19"/>
        <v>110.71599014905172</v>
      </c>
      <c r="F42" s="375">
        <f t="shared" si="20"/>
        <v>42.383186237645418</v>
      </c>
      <c r="M42" s="382"/>
    </row>
    <row r="43" spans="1:18" s="362" customFormat="1" ht="15.75" customHeight="1">
      <c r="A43" s="376" t="s">
        <v>353</v>
      </c>
      <c r="B43" s="377">
        <f t="shared" si="16"/>
        <v>2.8091297250929126E-2</v>
      </c>
      <c r="C43" s="377">
        <f t="shared" si="17"/>
        <v>1.4949896492193443E-2</v>
      </c>
      <c r="D43" s="377">
        <f t="shared" si="18"/>
        <v>1.0060928008048916E-2</v>
      </c>
      <c r="E43" s="378">
        <f t="shared" si="19"/>
        <v>786.60672671651446</v>
      </c>
      <c r="F43" s="379">
        <f t="shared" si="20"/>
        <v>14.226495233423186</v>
      </c>
      <c r="G43" s="380"/>
      <c r="H43" s="380"/>
      <c r="I43" s="380"/>
      <c r="J43" s="380"/>
      <c r="K43" s="380"/>
      <c r="L43" s="380"/>
      <c r="M43" s="380"/>
    </row>
    <row r="44" spans="1:18" s="361" customFormat="1" ht="15.75" customHeight="1">
      <c r="M44" s="382"/>
    </row>
    <row r="45" spans="1:18" s="361" customFormat="1" ht="15.75" customHeight="1">
      <c r="M45" s="382"/>
    </row>
    <row r="46" spans="1:18" s="361" customFormat="1" ht="15.75" customHeight="1">
      <c r="A46" s="371" t="s">
        <v>468</v>
      </c>
      <c r="M46" s="382"/>
    </row>
    <row r="47" spans="1:18" s="361" customFormat="1" ht="15.75" customHeight="1">
      <c r="A47" s="369" t="s">
        <v>180</v>
      </c>
      <c r="B47" s="381">
        <f>+US!B88</f>
        <v>34.276554187636521</v>
      </c>
      <c r="C47" s="381">
        <f>+US!C88</f>
        <v>38.945120335899261</v>
      </c>
      <c r="D47" s="381">
        <f>+US!D88</f>
        <v>46.928073110991804</v>
      </c>
      <c r="E47" s="381">
        <f>+US!E88</f>
        <v>54.865871623866099</v>
      </c>
      <c r="F47" s="381">
        <f>+US!F88</f>
        <v>62.945099779394901</v>
      </c>
      <c r="G47" s="381">
        <f>+US!G88</f>
        <v>71.29311888844353</v>
      </c>
      <c r="H47" s="381">
        <f>+US!H88</f>
        <v>79.777577385396455</v>
      </c>
      <c r="I47" s="381">
        <f>+US!I88</f>
        <v>88.421086365598114</v>
      </c>
      <c r="J47" s="381">
        <f>+US!J88</f>
        <v>97.221414852307078</v>
      </c>
      <c r="K47" s="381">
        <f>+US!K88</f>
        <v>106.31854967497235</v>
      </c>
      <c r="L47" s="381">
        <f>+US!L88</f>
        <v>115.93680209775418</v>
      </c>
      <c r="M47" s="381">
        <f>+US!M88</f>
        <v>123.37748040323433</v>
      </c>
      <c r="N47" s="381">
        <f>+US!N88</f>
        <v>134.43950391155238</v>
      </c>
      <c r="O47" s="381">
        <f>+US!O88</f>
        <v>144.82914989909199</v>
      </c>
      <c r="P47" s="381">
        <f>+US!P88</f>
        <v>154.86092213038916</v>
      </c>
      <c r="Q47" s="381">
        <f>+US!Q88</f>
        <v>164.70733664661716</v>
      </c>
      <c r="R47" s="381">
        <f>+US!R88</f>
        <v>174.46293419959335</v>
      </c>
    </row>
    <row r="48" spans="1:18" s="361" customFormat="1" ht="15.75" customHeight="1">
      <c r="A48" s="369" t="s">
        <v>181</v>
      </c>
      <c r="B48" s="381">
        <f>+EU!B88</f>
        <v>21.921925291394547</v>
      </c>
      <c r="C48" s="381">
        <f>+EU!C88</f>
        <v>25.550812096926652</v>
      </c>
      <c r="D48" s="381">
        <f>+EU!D88</f>
        <v>31.808453656147325</v>
      </c>
      <c r="E48" s="381">
        <f>+EU!E88</f>
        <v>38.273925847154395</v>
      </c>
      <c r="F48" s="381">
        <f>+EU!F88</f>
        <v>45.067693193242285</v>
      </c>
      <c r="G48" s="381">
        <f>+EU!G88</f>
        <v>52.238972636571049</v>
      </c>
      <c r="H48" s="381">
        <f>+EU!H88</f>
        <v>59.724034949997382</v>
      </c>
      <c r="I48" s="381">
        <f>+EU!I88</f>
        <v>67.471376085469331</v>
      </c>
      <c r="J48" s="381">
        <f>+EU!J88</f>
        <v>75.464018605162821</v>
      </c>
      <c r="K48" s="381">
        <f>+EU!K88</f>
        <v>83.187442664390261</v>
      </c>
      <c r="L48" s="381">
        <f>+EU!L88</f>
        <v>91.128399623880782</v>
      </c>
      <c r="M48" s="381">
        <f>+EU!M88</f>
        <v>98.531501819022324</v>
      </c>
      <c r="N48" s="381">
        <f>+EU!N88</f>
        <v>107.97825425509399</v>
      </c>
      <c r="O48" s="381">
        <f>+EU!O88</f>
        <v>117.02729121190379</v>
      </c>
      <c r="P48" s="381">
        <f>+EU!P88</f>
        <v>125.84001726800729</v>
      </c>
      <c r="Q48" s="381">
        <f>+EU!Q88</f>
        <v>134.49772112457842</v>
      </c>
      <c r="R48" s="381">
        <f>+EU!R88</f>
        <v>143.03971935237755</v>
      </c>
    </row>
    <row r="49" spans="1:18" s="361" customFormat="1" ht="15.75" customHeight="1">
      <c r="A49" s="369" t="s">
        <v>182</v>
      </c>
      <c r="B49" s="381">
        <f>+Japan!B88</f>
        <v>25.678620699718294</v>
      </c>
      <c r="C49" s="381">
        <f>+Japan!C88</f>
        <v>28.717810997957478</v>
      </c>
      <c r="D49" s="381">
        <f>+Japan!D88</f>
        <v>35.443370221783432</v>
      </c>
      <c r="E49" s="381">
        <f>+Japan!E88</f>
        <v>42.548012583882958</v>
      </c>
      <c r="F49" s="381">
        <f>+Japan!F88</f>
        <v>48.031015075733194</v>
      </c>
      <c r="G49" s="381">
        <f>+Japan!G88</f>
        <v>54.788921690665752</v>
      </c>
      <c r="H49" s="381">
        <f>+Japan!H88</f>
        <v>62.257348930047534</v>
      </c>
      <c r="I49" s="381">
        <f>+Japan!I88</f>
        <v>69.958525805763415</v>
      </c>
      <c r="J49" s="381">
        <f>+Japan!J88</f>
        <v>77.87903044277995</v>
      </c>
      <c r="K49" s="381">
        <f>+Japan!K88</f>
        <v>85.305759077103133</v>
      </c>
      <c r="L49" s="381">
        <f>+Japan!L88</f>
        <v>93.005029273691392</v>
      </c>
      <c r="M49" s="381">
        <f>+Japan!M88</f>
        <v>99.868105657091547</v>
      </c>
      <c r="N49" s="381">
        <f>+Japan!N88</f>
        <v>109.58935303654619</v>
      </c>
      <c r="O49" s="381">
        <f>+Japan!O88</f>
        <v>118.83857390866879</v>
      </c>
      <c r="P49" s="381">
        <f>+Japan!P88</f>
        <v>127.84136619826161</v>
      </c>
      <c r="Q49" s="381">
        <f>+Japan!Q88</f>
        <v>136.72025251038363</v>
      </c>
      <c r="R49" s="381">
        <f>+Japan!R88</f>
        <v>145.54150112480161</v>
      </c>
    </row>
    <row r="50" spans="1:18" s="361" customFormat="1" ht="15.75" customHeight="1">
      <c r="A50" s="369" t="s">
        <v>183</v>
      </c>
      <c r="B50" s="381">
        <f>+Russia!B88</f>
        <v>9.5862577620326199</v>
      </c>
      <c r="C50" s="381">
        <f>+Russia!C88</f>
        <v>13.193300654639984</v>
      </c>
      <c r="D50" s="381">
        <f>+Russia!D88</f>
        <v>16.94720668709315</v>
      </c>
      <c r="E50" s="381">
        <f>+Russia!E88</f>
        <v>20.915250280886152</v>
      </c>
      <c r="F50" s="381">
        <f>+Russia!F88</f>
        <v>25.152927035532365</v>
      </c>
      <c r="G50" s="381">
        <f>+Russia!G88</f>
        <v>29.781925252416649</v>
      </c>
      <c r="H50" s="381">
        <f>+Russia!H88</f>
        <v>34.821360263234126</v>
      </c>
      <c r="I50" s="381">
        <f>+Russia!I88</f>
        <v>40.154140268270325</v>
      </c>
      <c r="J50" s="381">
        <f>+Russia!J88</f>
        <v>45.76252910447338</v>
      </c>
      <c r="K50" s="381">
        <f>+Russia!K88</f>
        <v>51.09772693205494</v>
      </c>
      <c r="L50" s="381">
        <f>+Russia!L88</f>
        <v>56.621275525027507</v>
      </c>
      <c r="M50" s="381">
        <f>+Russia!M88</f>
        <v>62.132482918161877</v>
      </c>
      <c r="N50" s="381">
        <f>+Russia!N88</f>
        <v>69.113572288235943</v>
      </c>
      <c r="O50" s="381">
        <f>+Russia!O88</f>
        <v>75.984887352754598</v>
      </c>
      <c r="P50" s="381">
        <f>+Russia!P88</f>
        <v>82.833855512565549</v>
      </c>
      <c r="Q50" s="381">
        <f>+Russia!Q88</f>
        <v>89.704140539503754</v>
      </c>
      <c r="R50" s="381">
        <f>+Russia!R88</f>
        <v>96.615736411056616</v>
      </c>
    </row>
    <row r="51" spans="1:18" s="361" customFormat="1" ht="15.75" customHeight="1">
      <c r="A51" s="369" t="s">
        <v>184</v>
      </c>
      <c r="B51" s="381">
        <f>+Eurasia!B88</f>
        <v>4.1638149162040756</v>
      </c>
      <c r="C51" s="381">
        <f>+Eurasia!C88</f>
        <v>5.3590575654129866</v>
      </c>
      <c r="D51" s="381">
        <f>+Eurasia!D88</f>
        <v>7.5263262940083751</v>
      </c>
      <c r="E51" s="381">
        <f>+Eurasia!E88</f>
        <v>10.082348741446374</v>
      </c>
      <c r="F51" s="381">
        <f>+Eurasia!F88</f>
        <v>13.063742891205774</v>
      </c>
      <c r="G51" s="381">
        <f>+Eurasia!G88</f>
        <v>16.499446494296961</v>
      </c>
      <c r="H51" s="381">
        <f>+Eurasia!H88</f>
        <v>20.41745051845918</v>
      </c>
      <c r="I51" s="381">
        <f>+Eurasia!I88</f>
        <v>24.777378942846234</v>
      </c>
      <c r="J51" s="381">
        <f>+Eurasia!J88</f>
        <v>29.563623069989756</v>
      </c>
      <c r="K51" s="381">
        <f>+Eurasia!K88</f>
        <v>34.531603502744815</v>
      </c>
      <c r="L51" s="381">
        <f>+Eurasia!L88</f>
        <v>39.843761074175049</v>
      </c>
      <c r="M51" s="381">
        <f>+Eurasia!M88</f>
        <v>45.419453813676334</v>
      </c>
      <c r="N51" s="381">
        <f>+Eurasia!N88</f>
        <v>51.896387583847023</v>
      </c>
      <c r="O51" s="381">
        <f>+Eurasia!O88</f>
        <v>58.541874985835349</v>
      </c>
      <c r="P51" s="381">
        <f>+Eurasia!P88</f>
        <v>65.363443442955216</v>
      </c>
      <c r="Q51" s="381">
        <f>+Eurasia!Q88</f>
        <v>72.352848662848075</v>
      </c>
      <c r="R51" s="381">
        <f>+Eurasia!R88</f>
        <v>79.494121002558316</v>
      </c>
    </row>
    <row r="52" spans="1:18" s="361" customFormat="1" ht="15.75" customHeight="1">
      <c r="A52" s="369" t="s">
        <v>185</v>
      </c>
      <c r="B52" s="381">
        <f>+China!B88</f>
        <v>2.6244810885327872</v>
      </c>
      <c r="C52" s="381">
        <f>+China!C88</f>
        <v>6.6209828152248393</v>
      </c>
      <c r="D52" s="381">
        <f>+China!D88</f>
        <v>9.1121729865851879</v>
      </c>
      <c r="E52" s="381">
        <f>+China!E88</f>
        <v>11.970541906181463</v>
      </c>
      <c r="F52" s="381">
        <f>+China!F88</f>
        <v>15.202369039578217</v>
      </c>
      <c r="G52" s="381">
        <f>+China!G88</f>
        <v>18.785587608073797</v>
      </c>
      <c r="H52" s="381">
        <f>+China!H88</f>
        <v>22.796839287890268</v>
      </c>
      <c r="I52" s="381">
        <f>+China!I88</f>
        <v>27.16110752746048</v>
      </c>
      <c r="J52" s="381">
        <f>+China!J88</f>
        <v>31.865057706583247</v>
      </c>
      <c r="K52" s="381">
        <f>+China!K88</f>
        <v>36.534460064466714</v>
      </c>
      <c r="L52" s="381">
        <f>+China!L88</f>
        <v>41.205920852313717</v>
      </c>
      <c r="M52" s="381">
        <f>+China!M88</f>
        <v>46.93937100188279</v>
      </c>
      <c r="N52" s="381">
        <f>+China!N88</f>
        <v>52.161698107777113</v>
      </c>
      <c r="O52" s="381">
        <f>+China!O88</f>
        <v>57.476174567739001</v>
      </c>
      <c r="P52" s="381">
        <f>+China!P88</f>
        <v>62.804032530372147</v>
      </c>
      <c r="Q52" s="381">
        <f>+China!Q88</f>
        <v>68.081389455290818</v>
      </c>
      <c r="R52" s="381">
        <f>+China!R88</f>
        <v>73.253880796944017</v>
      </c>
    </row>
    <row r="53" spans="1:18" s="361" customFormat="1" ht="15.75" customHeight="1">
      <c r="A53" s="369" t="s">
        <v>186</v>
      </c>
      <c r="B53" s="381">
        <f>+India!B88</f>
        <v>1.5649188229167921</v>
      </c>
      <c r="C53" s="381">
        <f>+India!C88</f>
        <v>2.6694245469302174</v>
      </c>
      <c r="D53" s="381">
        <f>+India!D88</f>
        <v>3.9570049388163024</v>
      </c>
      <c r="E53" s="381">
        <f>+India!E88</f>
        <v>5.5533712522197272</v>
      </c>
      <c r="F53" s="381">
        <f>+India!F88</f>
        <v>7.5301002014415594</v>
      </c>
      <c r="G53" s="381">
        <f>+India!G88</f>
        <v>9.8695918082858114</v>
      </c>
      <c r="H53" s="381">
        <f>+India!H88</f>
        <v>12.558557142095079</v>
      </c>
      <c r="I53" s="381">
        <f>+India!I88</f>
        <v>15.621763838408446</v>
      </c>
      <c r="J53" s="381">
        <f>+India!J88</f>
        <v>19.051531733440314</v>
      </c>
      <c r="K53" s="381">
        <f>+India!K88</f>
        <v>22.835821166340804</v>
      </c>
      <c r="L53" s="381">
        <f>+India!L88</f>
        <v>26.953813385971912</v>
      </c>
      <c r="M53" s="381">
        <f>+India!M88</f>
        <v>31.349056706720528</v>
      </c>
      <c r="N53" s="381">
        <f>+India!N88</f>
        <v>36.183348637841796</v>
      </c>
      <c r="O53" s="381">
        <f>+India!O88</f>
        <v>41.234068078141249</v>
      </c>
      <c r="P53" s="381">
        <f>+India!P88</f>
        <v>46.477619335735682</v>
      </c>
      <c r="Q53" s="381">
        <f>+India!Q88</f>
        <v>51.885763769483219</v>
      </c>
      <c r="R53" s="381">
        <f>+India!R88</f>
        <v>57.42858943884265</v>
      </c>
    </row>
    <row r="54" spans="1:18" s="361" customFormat="1" ht="15.75" customHeight="1">
      <c r="A54" s="369" t="s">
        <v>187</v>
      </c>
      <c r="B54" s="381">
        <f>+MidEast!B88</f>
        <v>6.2430772936209991</v>
      </c>
      <c r="C54" s="381">
        <f>+MidEast!C88</f>
        <v>8.6209180527694738</v>
      </c>
      <c r="D54" s="381">
        <f>+MidEast!D88</f>
        <v>11.376687010854051</v>
      </c>
      <c r="E54" s="381">
        <f>+MidEast!E88</f>
        <v>14.414851642474389</v>
      </c>
      <c r="F54" s="381">
        <f>+MidEast!F88</f>
        <v>17.833265255404832</v>
      </c>
      <c r="G54" s="381">
        <f>+MidEast!G88</f>
        <v>21.497388264259349</v>
      </c>
      <c r="H54" s="381">
        <f>+MidEast!H88</f>
        <v>25.375328522444665</v>
      </c>
      <c r="I54" s="381">
        <f>+MidEast!I88</f>
        <v>29.501186386698116</v>
      </c>
      <c r="J54" s="381">
        <f>+MidEast!J88</f>
        <v>33.854497936424046</v>
      </c>
      <c r="K54" s="381">
        <f>+MidEast!K88</f>
        <v>38.75404514949993</v>
      </c>
      <c r="L54" s="381">
        <f>+MidEast!L88</f>
        <v>44.011934881247541</v>
      </c>
      <c r="M54" s="381">
        <f>+MidEast!M88</f>
        <v>48.508034536649227</v>
      </c>
      <c r="N54" s="381">
        <f>+MidEast!N88</f>
        <v>54.107613027833843</v>
      </c>
      <c r="O54" s="381">
        <f>+MidEast!O88</f>
        <v>59.62536955783191</v>
      </c>
      <c r="P54" s="381">
        <f>+MidEast!P88</f>
        <v>65.115140099507741</v>
      </c>
      <c r="Q54" s="381">
        <f>+MidEast!Q88</f>
        <v>70.600486353888158</v>
      </c>
      <c r="R54" s="381">
        <f>+MidEast!R88</f>
        <v>76.089133787807214</v>
      </c>
    </row>
    <row r="55" spans="1:18" s="361" customFormat="1" ht="15.75" customHeight="1">
      <c r="A55" s="369" t="s">
        <v>188</v>
      </c>
      <c r="B55" s="381">
        <f>+Africa!B88</f>
        <v>1.1909548556802054</v>
      </c>
      <c r="C55" s="381">
        <f>+Africa!C88</f>
        <v>1.7970011146743656</v>
      </c>
      <c r="D55" s="381">
        <f>+Africa!D88</f>
        <v>2.7022783740680349</v>
      </c>
      <c r="E55" s="381">
        <f>+Africa!E88</f>
        <v>3.853126555590475</v>
      </c>
      <c r="F55" s="381">
        <f>+Africa!F88</f>
        <v>5.3430072563605879</v>
      </c>
      <c r="G55" s="381">
        <f>+Africa!G88</f>
        <v>7.1264291403203375</v>
      </c>
      <c r="H55" s="381">
        <f>+Africa!H88</f>
        <v>9.1389956492978417</v>
      </c>
      <c r="I55" s="381">
        <f>+Africa!I88</f>
        <v>11.444018842983565</v>
      </c>
      <c r="J55" s="381">
        <f>+Africa!J88</f>
        <v>14.034855324017702</v>
      </c>
      <c r="K55" s="381">
        <f>+Africa!K88</f>
        <v>17.084372283536702</v>
      </c>
      <c r="L55" s="381">
        <f>+Africa!L88</f>
        <v>20.421631701396503</v>
      </c>
      <c r="M55" s="381">
        <f>+Africa!M88</f>
        <v>23.911195120816554</v>
      </c>
      <c r="N55" s="381">
        <f>+Africa!N88</f>
        <v>27.536185219960711</v>
      </c>
      <c r="O55" s="381">
        <f>+Africa!O88</f>
        <v>31.330273615614086</v>
      </c>
      <c r="P55" s="381">
        <f>+Africa!P88</f>
        <v>35.256849886981612</v>
      </c>
      <c r="Q55" s="381">
        <f>+Africa!Q88</f>
        <v>39.28048824572128</v>
      </c>
      <c r="R55" s="381">
        <f>+Africa!R88</f>
        <v>43.36771214907008</v>
      </c>
    </row>
    <row r="56" spans="1:18" s="361" customFormat="1" ht="15.75" customHeight="1">
      <c r="A56" s="369" t="s">
        <v>189</v>
      </c>
      <c r="B56" s="381">
        <f>+LatAm!B88</f>
        <v>6.264255226544873</v>
      </c>
      <c r="C56" s="381">
        <f>+LatAm!C88</f>
        <v>8.7708390134631227</v>
      </c>
      <c r="D56" s="381">
        <f>+LatAm!D88</f>
        <v>11.913224971623347</v>
      </c>
      <c r="E56" s="381">
        <f>+LatAm!E88</f>
        <v>15.542087654310304</v>
      </c>
      <c r="F56" s="381">
        <f>+LatAm!F88</f>
        <v>19.666036058722341</v>
      </c>
      <c r="G56" s="381">
        <f>+LatAm!G88</f>
        <v>24.234587357748865</v>
      </c>
      <c r="H56" s="381">
        <f>+LatAm!H88</f>
        <v>29.271414446250326</v>
      </c>
      <c r="I56" s="381">
        <f>+LatAm!I88</f>
        <v>34.754640761693246</v>
      </c>
      <c r="J56" s="381">
        <f>+LatAm!J88</f>
        <v>40.658089901576716</v>
      </c>
      <c r="K56" s="381">
        <f>+LatAm!K88</f>
        <v>46.935656475293513</v>
      </c>
      <c r="L56" s="381">
        <f>+LatAm!L88</f>
        <v>53.671385254372552</v>
      </c>
      <c r="M56" s="381">
        <f>+LatAm!M88</f>
        <v>60.109306864088701</v>
      </c>
      <c r="N56" s="381">
        <f>+LatAm!N88</f>
        <v>67.92514405995216</v>
      </c>
      <c r="O56" s="381">
        <f>+LatAm!O88</f>
        <v>75.78986237244122</v>
      </c>
      <c r="P56" s="381">
        <f>+LatAm!P88</f>
        <v>83.748371684935961</v>
      </c>
      <c r="Q56" s="381">
        <f>+LatAm!Q88</f>
        <v>91.814711282876871</v>
      </c>
      <c r="R56" s="381">
        <f>+LatAm!R88</f>
        <v>99.986672245015598</v>
      </c>
    </row>
    <row r="57" spans="1:18" s="361" customFormat="1" ht="15.75" customHeight="1">
      <c r="A57" s="369" t="s">
        <v>190</v>
      </c>
      <c r="B57" s="381">
        <f>+OHI!B88</f>
        <v>24.158742952468586</v>
      </c>
      <c r="C57" s="381">
        <f>+OHI!C88</f>
        <v>29.136631773321742</v>
      </c>
      <c r="D57" s="381">
        <f>+OHI!D88</f>
        <v>35.846124568101118</v>
      </c>
      <c r="E57" s="381">
        <f>+OHI!E88</f>
        <v>42.750795732448331</v>
      </c>
      <c r="F57" s="381">
        <f>+OHI!F88</f>
        <v>49.865812036779282</v>
      </c>
      <c r="G57" s="381">
        <f>+OHI!G88</f>
        <v>57.258730609711222</v>
      </c>
      <c r="H57" s="381">
        <f>+OHI!H88</f>
        <v>64.832888525117042</v>
      </c>
      <c r="I57" s="381">
        <f>+OHI!I88</f>
        <v>72.602691665889949</v>
      </c>
      <c r="J57" s="381">
        <f>+OHI!J88</f>
        <v>80.562091125470459</v>
      </c>
      <c r="K57" s="381">
        <f>+OHI!K88</f>
        <v>88.114469292503941</v>
      </c>
      <c r="L57" s="381">
        <f>+OHI!L88</f>
        <v>95.818479083402977</v>
      </c>
      <c r="M57" s="381">
        <f>+OHI!M88</f>
        <v>103.01214512043151</v>
      </c>
      <c r="N57" s="381">
        <f>+OHI!N88</f>
        <v>112.19373084280932</v>
      </c>
      <c r="O57" s="381">
        <f>+OHI!O88</f>
        <v>120.90429022049034</v>
      </c>
      <c r="P57" s="381">
        <f>+OHI!P88</f>
        <v>129.31904340757575</v>
      </c>
      <c r="Q57" s="381">
        <f>+OHI!Q88</f>
        <v>137.52667961655285</v>
      </c>
      <c r="R57" s="381">
        <f>+OHI!R88</f>
        <v>145.57095395525869</v>
      </c>
    </row>
    <row r="58" spans="1:18" s="361" customFormat="1" ht="15.75" customHeight="1">
      <c r="A58" s="369" t="s">
        <v>191</v>
      </c>
      <c r="B58" s="381">
        <f>+OthAsia!B88</f>
        <v>2.1158342029235859</v>
      </c>
      <c r="C58" s="381">
        <f>+OthAsia!C88</f>
        <v>2.7787030042569207</v>
      </c>
      <c r="D58" s="381">
        <f>+OthAsia!D88</f>
        <v>4.1663055186148927</v>
      </c>
      <c r="E58" s="381">
        <f>+OthAsia!E88</f>
        <v>5.9342299541535173</v>
      </c>
      <c r="F58" s="381">
        <f>+OthAsia!F88</f>
        <v>8.1599296448714771</v>
      </c>
      <c r="G58" s="381">
        <f>+OthAsia!G88</f>
        <v>10.82536266097355</v>
      </c>
      <c r="H58" s="381">
        <f>+OthAsia!H88</f>
        <v>13.912624531180223</v>
      </c>
      <c r="I58" s="381">
        <f>+OthAsia!I88</f>
        <v>17.462226360209851</v>
      </c>
      <c r="J58" s="381">
        <f>+OthAsia!J88</f>
        <v>21.468617231950429</v>
      </c>
      <c r="K58" s="381">
        <f>+OthAsia!K88</f>
        <v>25.994088553965756</v>
      </c>
      <c r="L58" s="381">
        <f>+OthAsia!L88</f>
        <v>30.87062880707278</v>
      </c>
      <c r="M58" s="381">
        <f>+OthAsia!M88</f>
        <v>36.550277860078182</v>
      </c>
      <c r="N58" s="381">
        <f>+OthAsia!N88</f>
        <v>42.092907905289884</v>
      </c>
      <c r="O58" s="381">
        <f>+OthAsia!O88</f>
        <v>47.975160503345933</v>
      </c>
      <c r="P58" s="381">
        <f>+OthAsia!P88</f>
        <v>54.121507647393216</v>
      </c>
      <c r="Q58" s="381">
        <f>+OthAsia!Q88</f>
        <v>60.461354702996552</v>
      </c>
      <c r="R58" s="381">
        <f>+OthAsia!R88</f>
        <v>66.927453816143569</v>
      </c>
    </row>
    <row r="59" spans="1:18" s="361" customFormat="1" ht="15.75" customHeight="1">
      <c r="B59" s="368">
        <f>+Global!B48/Global!B34*1000</f>
        <v>6.7738241994469801</v>
      </c>
      <c r="C59" s="368">
        <f>+Global!C48/Global!C34*1000</f>
        <v>8.7789439570652057</v>
      </c>
      <c r="D59" s="368">
        <f>+Global!D48/Global!D34*1000</f>
        <v>11.124552142393105</v>
      </c>
      <c r="E59" s="368">
        <f>+Global!E48/Global!E34*1000</f>
        <v>13.723073912208079</v>
      </c>
      <c r="F59" s="368">
        <f>+Global!F48/Global!F34*1000</f>
        <v>16.623606541370549</v>
      </c>
      <c r="G59" s="368">
        <f>+Global!G48/Global!G34*1000</f>
        <v>19.954157722803693</v>
      </c>
      <c r="H59" s="368">
        <f>+Global!H48/Global!H34*1000</f>
        <v>23.67304339599043</v>
      </c>
      <c r="I59" s="368">
        <f>+Global!I48/Global!I34*1000</f>
        <v>27.698619524474832</v>
      </c>
      <c r="J59" s="368">
        <f>+Global!J48/Global!J34*1000</f>
        <v>32.017873097921537</v>
      </c>
      <c r="K59" s="368">
        <f>+Global!K48/Global!K34*1000</f>
        <v>36.603985630053593</v>
      </c>
      <c r="L59" s="368">
        <f>+Global!L48/Global!L34*1000</f>
        <v>41.644299911801951</v>
      </c>
      <c r="M59" s="368">
        <f>+Global!M48/Global!M34*1000</f>
        <v>46.996034550888908</v>
      </c>
      <c r="N59" s="368">
        <f>+Global!N48/Global!N34*1000</f>
        <v>52.965467321359114</v>
      </c>
      <c r="O59" s="368">
        <f>+Global!O48/Global!O34*1000</f>
        <v>59.032015257610723</v>
      </c>
      <c r="P59" s="368">
        <f>+Global!P48/Global!P34*1000</f>
        <v>65.196417276280641</v>
      </c>
      <c r="Q59" s="368">
        <f>+Global!Q48/Global!Q34*1000</f>
        <v>71.443278396493483</v>
      </c>
      <c r="R59" s="368">
        <f>+Global!R48/Global!R34*1000</f>
        <v>77.749313386247948</v>
      </c>
    </row>
    <row r="60" spans="1:18" s="361" customFormat="1" ht="15.75" customHeight="1">
      <c r="A60" s="371" t="s">
        <v>468</v>
      </c>
      <c r="B60" s="368"/>
      <c r="C60" s="368"/>
      <c r="D60" s="368"/>
      <c r="E60" s="368"/>
      <c r="F60" s="368"/>
      <c r="G60" s="368"/>
      <c r="H60" s="368"/>
      <c r="I60" s="368"/>
      <c r="J60" s="368"/>
      <c r="K60" s="368"/>
      <c r="L60" s="368"/>
      <c r="M60" s="368"/>
    </row>
    <row r="61" spans="1:18" s="361" customFormat="1" ht="15.75" customHeight="1">
      <c r="A61" s="369" t="s">
        <v>180</v>
      </c>
      <c r="C61" s="370">
        <f t="shared" ref="C61:R61" si="21">+LN(C47/B47)</f>
        <v>0.12769191519728509</v>
      </c>
      <c r="D61" s="370">
        <f t="shared" si="21"/>
        <v>0.18646258591297105</v>
      </c>
      <c r="E61" s="370">
        <f t="shared" si="21"/>
        <v>0.15627543884432732</v>
      </c>
      <c r="F61" s="370">
        <f t="shared" si="21"/>
        <v>0.13737140538291892</v>
      </c>
      <c r="G61" s="370">
        <f t="shared" si="21"/>
        <v>0.12453689908366242</v>
      </c>
      <c r="H61" s="370">
        <f t="shared" si="21"/>
        <v>0.1124426663421946</v>
      </c>
      <c r="I61" s="370">
        <f t="shared" si="21"/>
        <v>0.10286799491985142</v>
      </c>
      <c r="J61" s="370">
        <f t="shared" si="21"/>
        <v>9.4880529864159097E-2</v>
      </c>
      <c r="K61" s="370">
        <f t="shared" si="21"/>
        <v>8.9448768570496009E-2</v>
      </c>
      <c r="L61" s="370">
        <f t="shared" si="21"/>
        <v>8.660545996048423E-2</v>
      </c>
      <c r="M61" s="370">
        <f t="shared" si="21"/>
        <v>6.2203368995413469E-2</v>
      </c>
      <c r="N61" s="370">
        <f t="shared" si="21"/>
        <v>8.5865710677001758E-2</v>
      </c>
      <c r="O61" s="370">
        <f t="shared" si="21"/>
        <v>7.4440458334962323E-2</v>
      </c>
      <c r="P61" s="370">
        <f t="shared" si="21"/>
        <v>6.6972666398519273E-2</v>
      </c>
      <c r="Q61" s="370">
        <f t="shared" si="21"/>
        <v>6.1642744160753382E-2</v>
      </c>
      <c r="R61" s="370">
        <f t="shared" si="21"/>
        <v>5.7542125908049642E-2</v>
      </c>
    </row>
    <row r="62" spans="1:18" s="361" customFormat="1" ht="15.75" customHeight="1">
      <c r="A62" s="369" t="s">
        <v>181</v>
      </c>
      <c r="C62" s="370">
        <f t="shared" ref="C62:R62" si="22">+LN(C48/B48)</f>
        <v>0.15318180990075059</v>
      </c>
      <c r="D62" s="370">
        <f t="shared" si="22"/>
        <v>0.21906299194091505</v>
      </c>
      <c r="E62" s="370">
        <f t="shared" si="22"/>
        <v>0.18503678436411378</v>
      </c>
      <c r="F62" s="370">
        <f t="shared" si="22"/>
        <v>0.16339677557275331</v>
      </c>
      <c r="G62" s="370">
        <f t="shared" si="22"/>
        <v>0.14766316591505255</v>
      </c>
      <c r="H62" s="370">
        <f t="shared" si="22"/>
        <v>0.13390571630313269</v>
      </c>
      <c r="I62" s="370">
        <f t="shared" si="22"/>
        <v>0.12196891509133462</v>
      </c>
      <c r="J62" s="370">
        <f t="shared" si="22"/>
        <v>0.11195251794365681</v>
      </c>
      <c r="K62" s="370">
        <f t="shared" si="22"/>
        <v>9.7440439030540879E-2</v>
      </c>
      <c r="L62" s="370">
        <f t="shared" si="22"/>
        <v>9.1173089969257395E-2</v>
      </c>
      <c r="M62" s="370">
        <f t="shared" si="22"/>
        <v>7.810681557866414E-2</v>
      </c>
      <c r="N62" s="370">
        <f t="shared" si="22"/>
        <v>9.1553544891280342E-2</v>
      </c>
      <c r="O62" s="370">
        <f t="shared" si="22"/>
        <v>8.0477308457867602E-2</v>
      </c>
      <c r="P62" s="370">
        <f t="shared" si="22"/>
        <v>7.2604230153253027E-2</v>
      </c>
      <c r="Q62" s="370">
        <f t="shared" si="22"/>
        <v>6.6535859614729839E-2</v>
      </c>
      <c r="R62" s="370">
        <f t="shared" si="22"/>
        <v>6.1575093814640457E-2</v>
      </c>
    </row>
    <row r="63" spans="1:18" s="361" customFormat="1" ht="15.75" customHeight="1">
      <c r="A63" s="369" t="s">
        <v>182</v>
      </c>
      <c r="C63" s="370">
        <f t="shared" ref="C63:R63" si="23">+LN(C49/B49)</f>
        <v>0.11185875623204762</v>
      </c>
      <c r="D63" s="370">
        <f t="shared" si="23"/>
        <v>0.21041869522578407</v>
      </c>
      <c r="E63" s="370">
        <f t="shared" si="23"/>
        <v>0.18269692837976556</v>
      </c>
      <c r="F63" s="370">
        <f t="shared" si="23"/>
        <v>0.12121380350893418</v>
      </c>
      <c r="G63" s="370">
        <f t="shared" si="23"/>
        <v>0.13164106493200123</v>
      </c>
      <c r="H63" s="370">
        <f t="shared" si="23"/>
        <v>0.12778856889038503</v>
      </c>
      <c r="I63" s="370">
        <f t="shared" si="23"/>
        <v>0.1166259944915726</v>
      </c>
      <c r="J63" s="370">
        <f t="shared" si="23"/>
        <v>0.10725415308325278</v>
      </c>
      <c r="K63" s="370">
        <f t="shared" si="23"/>
        <v>9.1085236723775526E-2</v>
      </c>
      <c r="L63" s="370">
        <f t="shared" si="23"/>
        <v>8.641160212618966E-2</v>
      </c>
      <c r="M63" s="370">
        <f t="shared" si="23"/>
        <v>7.1196802084730754E-2</v>
      </c>
      <c r="N63" s="370">
        <f t="shared" si="23"/>
        <v>9.2889853980466161E-2</v>
      </c>
      <c r="O63" s="370">
        <f t="shared" si="23"/>
        <v>8.1025824459042162E-2</v>
      </c>
      <c r="P63" s="370">
        <f t="shared" si="23"/>
        <v>7.3024118316201328E-2</v>
      </c>
      <c r="Q63" s="370">
        <f t="shared" si="23"/>
        <v>6.7146716978577395E-2</v>
      </c>
      <c r="R63" s="370">
        <f t="shared" si="23"/>
        <v>6.2524391317348396E-2</v>
      </c>
    </row>
    <row r="64" spans="1:18" s="361" customFormat="1" ht="15.75" customHeight="1">
      <c r="A64" s="369" t="s">
        <v>183</v>
      </c>
      <c r="C64" s="370">
        <f t="shared" ref="C64:R64" si="24">+LN(C50/B50)</f>
        <v>0.31937858479228887</v>
      </c>
      <c r="D64" s="370">
        <f t="shared" si="24"/>
        <v>0.25039384843057105</v>
      </c>
      <c r="E64" s="370">
        <f t="shared" si="24"/>
        <v>0.21037554837186775</v>
      </c>
      <c r="F64" s="370">
        <f t="shared" si="24"/>
        <v>0.18449570150018754</v>
      </c>
      <c r="G64" s="370">
        <f t="shared" si="24"/>
        <v>0.16892740144437915</v>
      </c>
      <c r="H64" s="370">
        <f t="shared" si="24"/>
        <v>0.15632932480879774</v>
      </c>
      <c r="I64" s="370">
        <f t="shared" si="24"/>
        <v>0.1424945559335071</v>
      </c>
      <c r="J64" s="370">
        <f t="shared" si="24"/>
        <v>0.13074005935273611</v>
      </c>
      <c r="K64" s="370">
        <f t="shared" si="24"/>
        <v>0.11027439904588414</v>
      </c>
      <c r="L64" s="370">
        <f t="shared" si="24"/>
        <v>0.10264479376589608</v>
      </c>
      <c r="M64" s="370">
        <f t="shared" si="24"/>
        <v>9.288411930274168E-2</v>
      </c>
      <c r="N64" s="370">
        <f t="shared" si="24"/>
        <v>0.10648220010627085</v>
      </c>
      <c r="O64" s="370">
        <f t="shared" si="24"/>
        <v>9.4783343234744591E-2</v>
      </c>
      <c r="P64" s="370">
        <f t="shared" si="24"/>
        <v>8.6302390932063391E-2</v>
      </c>
      <c r="Q64" s="370">
        <f t="shared" si="24"/>
        <v>7.9680067036767138E-2</v>
      </c>
      <c r="R64" s="370">
        <f t="shared" si="24"/>
        <v>7.4224702897114872E-2</v>
      </c>
    </row>
    <row r="65" spans="1:18" s="361" customFormat="1" ht="15.75" customHeight="1">
      <c r="A65" s="369" t="s">
        <v>184</v>
      </c>
      <c r="C65" s="370">
        <f t="shared" ref="C65:R65" si="25">+LN(C51/B51)</f>
        <v>0.25235643106818989</v>
      </c>
      <c r="D65" s="370">
        <f t="shared" si="25"/>
        <v>0.33961891452495246</v>
      </c>
      <c r="E65" s="370">
        <f t="shared" si="25"/>
        <v>0.29237919876481894</v>
      </c>
      <c r="F65" s="370">
        <f t="shared" si="25"/>
        <v>0.25905442919987093</v>
      </c>
      <c r="G65" s="370">
        <f t="shared" si="25"/>
        <v>0.23348615977908874</v>
      </c>
      <c r="H65" s="370">
        <f t="shared" si="25"/>
        <v>0.21306311821692428</v>
      </c>
      <c r="I65" s="370">
        <f t="shared" si="25"/>
        <v>0.19354114475668979</v>
      </c>
      <c r="J65" s="370">
        <f t="shared" si="25"/>
        <v>0.17661355769579892</v>
      </c>
      <c r="K65" s="370">
        <f t="shared" si="25"/>
        <v>0.15533029307019661</v>
      </c>
      <c r="L65" s="370">
        <f t="shared" si="25"/>
        <v>0.1430908844495537</v>
      </c>
      <c r="M65" s="370">
        <f t="shared" si="25"/>
        <v>0.13097467863396586</v>
      </c>
      <c r="N65" s="370">
        <f t="shared" si="25"/>
        <v>0.13330867298852303</v>
      </c>
      <c r="O65" s="370">
        <f t="shared" si="25"/>
        <v>0.12049312553514196</v>
      </c>
      <c r="P65" s="370">
        <f t="shared" si="25"/>
        <v>0.11022082352924956</v>
      </c>
      <c r="Q65" s="370">
        <f t="shared" si="25"/>
        <v>0.10159169224614489</v>
      </c>
      <c r="R65" s="370">
        <f t="shared" si="25"/>
        <v>9.4128243606654879E-2</v>
      </c>
    </row>
    <row r="66" spans="1:18" s="361" customFormat="1" ht="15.75" customHeight="1">
      <c r="A66" s="369" t="s">
        <v>185</v>
      </c>
      <c r="C66" s="370">
        <f t="shared" ref="C66:R66" si="26">+LN(C52/B52)</f>
        <v>0.92536062450065115</v>
      </c>
      <c r="D66" s="370">
        <f t="shared" si="26"/>
        <v>0.31936739000113123</v>
      </c>
      <c r="E66" s="370">
        <f t="shared" si="26"/>
        <v>0.2728375801286067</v>
      </c>
      <c r="F66" s="370">
        <f t="shared" si="26"/>
        <v>0.23900248300098229</v>
      </c>
      <c r="G66" s="370">
        <f t="shared" si="26"/>
        <v>0.21163868566867478</v>
      </c>
      <c r="H66" s="370">
        <f t="shared" si="26"/>
        <v>0.19353193938325508</v>
      </c>
      <c r="I66" s="370">
        <f t="shared" si="26"/>
        <v>0.1751641811213516</v>
      </c>
      <c r="J66" s="370">
        <f t="shared" si="26"/>
        <v>0.15972395998745245</v>
      </c>
      <c r="K66" s="370">
        <f t="shared" si="26"/>
        <v>0.13674588681550734</v>
      </c>
      <c r="L66" s="370">
        <f t="shared" si="26"/>
        <v>0.12032602948691694</v>
      </c>
      <c r="M66" s="370">
        <f t="shared" si="26"/>
        <v>0.13027483425019021</v>
      </c>
      <c r="N66" s="370">
        <f t="shared" si="26"/>
        <v>0.10549168254773977</v>
      </c>
      <c r="O66" s="370">
        <f t="shared" si="26"/>
        <v>9.7022033755007508E-2</v>
      </c>
      <c r="P66" s="370">
        <f t="shared" si="26"/>
        <v>8.8648777088967179E-2</v>
      </c>
      <c r="Q66" s="370">
        <f t="shared" si="26"/>
        <v>8.0684609532419321E-2</v>
      </c>
      <c r="R66" s="370">
        <f t="shared" si="26"/>
        <v>7.3227333444710316E-2</v>
      </c>
    </row>
    <row r="67" spans="1:18" s="361" customFormat="1" ht="15.75" customHeight="1">
      <c r="A67" s="369" t="s">
        <v>186</v>
      </c>
      <c r="C67" s="370">
        <f t="shared" ref="C67:R67" si="27">+LN(C53/B53)</f>
        <v>0.53402897138280458</v>
      </c>
      <c r="D67" s="370">
        <f t="shared" si="27"/>
        <v>0.39362448683498824</v>
      </c>
      <c r="E67" s="370">
        <f t="shared" si="27"/>
        <v>0.33891776565418974</v>
      </c>
      <c r="F67" s="370">
        <f t="shared" si="27"/>
        <v>0.30450317250953723</v>
      </c>
      <c r="G67" s="370">
        <f t="shared" si="27"/>
        <v>0.27055014709260972</v>
      </c>
      <c r="H67" s="370">
        <f t="shared" si="27"/>
        <v>0.24094378143920431</v>
      </c>
      <c r="I67" s="370">
        <f t="shared" si="27"/>
        <v>0.21826278261003876</v>
      </c>
      <c r="J67" s="370">
        <f t="shared" si="27"/>
        <v>0.19848244446572808</v>
      </c>
      <c r="K67" s="370">
        <f t="shared" si="27"/>
        <v>0.18118290255968691</v>
      </c>
      <c r="L67" s="370">
        <f t="shared" si="27"/>
        <v>0.16579437904198027</v>
      </c>
      <c r="M67" s="370">
        <f t="shared" si="27"/>
        <v>0.15105939162955623</v>
      </c>
      <c r="N67" s="370">
        <f t="shared" si="27"/>
        <v>0.14341485310089663</v>
      </c>
      <c r="O67" s="370">
        <f t="shared" si="27"/>
        <v>0.13066577913927405</v>
      </c>
      <c r="P67" s="370">
        <f t="shared" si="27"/>
        <v>0.11970608235464351</v>
      </c>
      <c r="Q67" s="370">
        <f t="shared" si="27"/>
        <v>0.11007355925713623</v>
      </c>
      <c r="R67" s="370">
        <f t="shared" si="27"/>
        <v>0.10149780179697598</v>
      </c>
    </row>
    <row r="68" spans="1:18" s="361" customFormat="1" ht="15.75" customHeight="1">
      <c r="A68" s="369" t="s">
        <v>187</v>
      </c>
      <c r="C68" s="370">
        <f t="shared" ref="C68:R68" si="28">+LN(C54/B54)</f>
        <v>0.32271836479719612</v>
      </c>
      <c r="D68" s="370">
        <f t="shared" si="28"/>
        <v>0.27737468084081568</v>
      </c>
      <c r="E68" s="370">
        <f t="shared" si="28"/>
        <v>0.23669277666528829</v>
      </c>
      <c r="F68" s="370">
        <f t="shared" si="28"/>
        <v>0.21280650862045786</v>
      </c>
      <c r="G68" s="370">
        <f t="shared" si="28"/>
        <v>0.18686590390120983</v>
      </c>
      <c r="H68" s="370">
        <f t="shared" si="28"/>
        <v>0.16584593230163036</v>
      </c>
      <c r="I68" s="370">
        <f t="shared" si="28"/>
        <v>0.15065309505988339</v>
      </c>
      <c r="J68" s="370">
        <f t="shared" si="28"/>
        <v>0.13764138997170564</v>
      </c>
      <c r="K68" s="370">
        <f t="shared" si="28"/>
        <v>0.13516327229877703</v>
      </c>
      <c r="L68" s="370">
        <f t="shared" si="28"/>
        <v>0.12722570313260703</v>
      </c>
      <c r="M68" s="370">
        <f t="shared" si="28"/>
        <v>9.7268600334269026E-2</v>
      </c>
      <c r="N68" s="370">
        <f t="shared" si="28"/>
        <v>0.10924545258113032</v>
      </c>
      <c r="O68" s="370">
        <f t="shared" si="28"/>
        <v>9.7106249870371586E-2</v>
      </c>
      <c r="P68" s="370">
        <f t="shared" si="28"/>
        <v>8.8075941763555321E-2</v>
      </c>
      <c r="Q68" s="370">
        <f t="shared" si="28"/>
        <v>8.0879944352970121E-2</v>
      </c>
      <c r="R68" s="370">
        <f t="shared" si="28"/>
        <v>7.4868432735149648E-2</v>
      </c>
    </row>
    <row r="69" spans="1:18" s="361" customFormat="1" ht="15.75" customHeight="1">
      <c r="A69" s="369" t="s">
        <v>188</v>
      </c>
      <c r="C69" s="370">
        <f t="shared" ref="C69:R69" si="29">+LN(C55/B55)</f>
        <v>0.41136384299445272</v>
      </c>
      <c r="D69" s="370">
        <f t="shared" si="29"/>
        <v>0.40797603132440435</v>
      </c>
      <c r="E69" s="370">
        <f t="shared" si="29"/>
        <v>0.35478965166926907</v>
      </c>
      <c r="F69" s="370">
        <f t="shared" si="29"/>
        <v>0.32690373998848676</v>
      </c>
      <c r="G69" s="370">
        <f t="shared" si="29"/>
        <v>0.28802163605785164</v>
      </c>
      <c r="H69" s="370">
        <f t="shared" si="29"/>
        <v>0.24874020709245864</v>
      </c>
      <c r="I69" s="370">
        <f t="shared" si="29"/>
        <v>0.22491672749367825</v>
      </c>
      <c r="J69" s="370">
        <f t="shared" si="29"/>
        <v>0.20407667980780683</v>
      </c>
      <c r="K69" s="370">
        <f t="shared" si="29"/>
        <v>0.19662024256587346</v>
      </c>
      <c r="L69" s="370">
        <f t="shared" si="29"/>
        <v>0.17843057246805519</v>
      </c>
      <c r="M69" s="370">
        <f t="shared" si="29"/>
        <v>0.15775204779580806</v>
      </c>
      <c r="N69" s="370">
        <f t="shared" si="29"/>
        <v>0.14115420155001732</v>
      </c>
      <c r="O69" s="370">
        <f t="shared" si="29"/>
        <v>0.12908387235595503</v>
      </c>
      <c r="P69" s="370">
        <f t="shared" si="29"/>
        <v>0.11807499514668233</v>
      </c>
      <c r="Q69" s="370">
        <f t="shared" si="29"/>
        <v>0.10806807987496109</v>
      </c>
      <c r="R69" s="370">
        <f t="shared" si="29"/>
        <v>9.8987291242262243E-2</v>
      </c>
    </row>
    <row r="70" spans="1:18" s="361" customFormat="1" ht="15.75" customHeight="1">
      <c r="A70" s="369" t="s">
        <v>189</v>
      </c>
      <c r="C70" s="370">
        <f t="shared" ref="C70:R70" si="30">+LN(C56/B56)</f>
        <v>0.3365727675531528</v>
      </c>
      <c r="D70" s="370">
        <f t="shared" si="30"/>
        <v>0.30621665479713817</v>
      </c>
      <c r="E70" s="370">
        <f t="shared" si="30"/>
        <v>0.26590255141864083</v>
      </c>
      <c r="F70" s="370">
        <f t="shared" si="30"/>
        <v>0.23534141330698644</v>
      </c>
      <c r="G70" s="370">
        <f t="shared" si="30"/>
        <v>0.20888775253230063</v>
      </c>
      <c r="H70" s="370">
        <f t="shared" si="30"/>
        <v>0.18883058118577548</v>
      </c>
      <c r="I70" s="370">
        <f t="shared" si="30"/>
        <v>0.17170168656239698</v>
      </c>
      <c r="J70" s="370">
        <f t="shared" si="30"/>
        <v>0.15688471956890179</v>
      </c>
      <c r="K70" s="370">
        <f t="shared" si="30"/>
        <v>0.14357982283199577</v>
      </c>
      <c r="L70" s="370">
        <f t="shared" si="30"/>
        <v>0.13410234385162004</v>
      </c>
      <c r="M70" s="370">
        <f t="shared" si="30"/>
        <v>0.11328468941400874</v>
      </c>
      <c r="N70" s="370">
        <f t="shared" si="30"/>
        <v>0.12224159031826937</v>
      </c>
      <c r="O70" s="370">
        <f t="shared" si="30"/>
        <v>0.10955826573765791</v>
      </c>
      <c r="P70" s="370">
        <f t="shared" si="30"/>
        <v>9.9852186032516776E-2</v>
      </c>
      <c r="Q70" s="370">
        <f t="shared" si="30"/>
        <v>9.1955810465076088E-2</v>
      </c>
      <c r="R70" s="370">
        <f t="shared" si="30"/>
        <v>8.5264361142691689E-2</v>
      </c>
    </row>
    <row r="71" spans="1:18" s="361" customFormat="1" ht="15.75" customHeight="1">
      <c r="A71" s="369" t="s">
        <v>190</v>
      </c>
      <c r="C71" s="370">
        <f t="shared" ref="C71:R71" si="31">+LN(C57/B57)</f>
        <v>0.18734986474857804</v>
      </c>
      <c r="D71" s="370">
        <f t="shared" si="31"/>
        <v>0.20723925354554054</v>
      </c>
      <c r="E71" s="370">
        <f t="shared" si="31"/>
        <v>0.17615234893999604</v>
      </c>
      <c r="F71" s="370">
        <f t="shared" si="31"/>
        <v>0.15394782959146397</v>
      </c>
      <c r="G71" s="370">
        <f t="shared" si="31"/>
        <v>0.13824449211486986</v>
      </c>
      <c r="H71" s="370">
        <f t="shared" si="31"/>
        <v>0.12423288303135208</v>
      </c>
      <c r="I71" s="370">
        <f t="shared" si="31"/>
        <v>0.11318898285947322</v>
      </c>
      <c r="J71" s="370">
        <f t="shared" si="31"/>
        <v>0.10402620900901403</v>
      </c>
      <c r="K71" s="370">
        <f t="shared" si="31"/>
        <v>8.9608551161791353E-2</v>
      </c>
      <c r="L71" s="370">
        <f t="shared" si="31"/>
        <v>8.3818802084556179E-2</v>
      </c>
      <c r="M71" s="370">
        <f t="shared" si="31"/>
        <v>7.2391336382367485E-2</v>
      </c>
      <c r="N71" s="370">
        <f t="shared" si="31"/>
        <v>8.5380221617318827E-2</v>
      </c>
      <c r="O71" s="370">
        <f t="shared" si="31"/>
        <v>7.4772125999586644E-2</v>
      </c>
      <c r="P71" s="370">
        <f t="shared" si="31"/>
        <v>6.7283313048255425E-2</v>
      </c>
      <c r="Q71" s="370">
        <f t="shared" si="31"/>
        <v>6.1535376125367136E-2</v>
      </c>
      <c r="R71" s="370">
        <f t="shared" si="31"/>
        <v>5.6845691936389317E-2</v>
      </c>
    </row>
    <row r="72" spans="1:18" s="361" customFormat="1" ht="15.75" customHeight="1">
      <c r="A72" s="369" t="s">
        <v>191</v>
      </c>
      <c r="C72" s="370">
        <f t="shared" ref="C72:R72" si="32">+LN(C58/B58)</f>
        <v>0.27253511668478309</v>
      </c>
      <c r="D72" s="370">
        <f t="shared" si="32"/>
        <v>0.40504540274604506</v>
      </c>
      <c r="E72" s="370">
        <f t="shared" si="32"/>
        <v>0.35370759673046848</v>
      </c>
      <c r="F72" s="370">
        <f t="shared" si="32"/>
        <v>0.3184982739051741</v>
      </c>
      <c r="G72" s="370">
        <f t="shared" si="32"/>
        <v>0.28265622850900424</v>
      </c>
      <c r="H72" s="370">
        <f t="shared" si="32"/>
        <v>0.25090489209400529</v>
      </c>
      <c r="I72" s="370">
        <f t="shared" si="32"/>
        <v>0.22724338673216632</v>
      </c>
      <c r="J72" s="370">
        <f t="shared" si="32"/>
        <v>0.20655215083465245</v>
      </c>
      <c r="K72" s="370">
        <f t="shared" si="32"/>
        <v>0.19127694370486736</v>
      </c>
      <c r="L72" s="370">
        <f t="shared" si="32"/>
        <v>0.17193605896478342</v>
      </c>
      <c r="M72" s="370">
        <f t="shared" si="32"/>
        <v>0.16888358053151209</v>
      </c>
      <c r="N72" s="370">
        <f t="shared" si="32"/>
        <v>0.14119047983317526</v>
      </c>
      <c r="O72" s="370">
        <f t="shared" si="32"/>
        <v>0.13080411925936647</v>
      </c>
      <c r="P72" s="370">
        <f t="shared" si="32"/>
        <v>0.12054827295485612</v>
      </c>
      <c r="Q72" s="370">
        <f t="shared" si="32"/>
        <v>0.110772735294425</v>
      </c>
      <c r="R72" s="370">
        <f t="shared" si="32"/>
        <v>0.10160485819927069</v>
      </c>
    </row>
    <row r="73" spans="1:18" s="361" customFormat="1" ht="15.75" customHeight="1">
      <c r="A73" s="369" t="s">
        <v>353</v>
      </c>
      <c r="C73" s="370">
        <f t="shared" ref="C73:R73" si="33">+LN(C59/B59)</f>
        <v>0.25929032036731703</v>
      </c>
      <c r="D73" s="370">
        <f t="shared" si="33"/>
        <v>0.23679844820400267</v>
      </c>
      <c r="E73" s="370">
        <f t="shared" si="33"/>
        <v>0.209924072904037</v>
      </c>
      <c r="F73" s="370">
        <f t="shared" si="33"/>
        <v>0.19174512268618299</v>
      </c>
      <c r="G73" s="370">
        <f t="shared" si="33"/>
        <v>0.18261376281154382</v>
      </c>
      <c r="H73" s="370">
        <f t="shared" si="33"/>
        <v>0.17089946256796917</v>
      </c>
      <c r="I73" s="370">
        <f t="shared" si="33"/>
        <v>0.15704558394168025</v>
      </c>
      <c r="J73" s="370">
        <f t="shared" si="33"/>
        <v>0.14491170589769611</v>
      </c>
      <c r="K73" s="370">
        <f t="shared" si="33"/>
        <v>0.13386285028693021</v>
      </c>
      <c r="L73" s="370">
        <f t="shared" si="33"/>
        <v>0.12900737091312736</v>
      </c>
      <c r="M73" s="370">
        <f t="shared" si="33"/>
        <v>0.12089872450532076</v>
      </c>
      <c r="N73" s="370">
        <f t="shared" si="33"/>
        <v>0.11957691432739695</v>
      </c>
      <c r="O73" s="370">
        <f t="shared" si="33"/>
        <v>0.10843978699910219</v>
      </c>
      <c r="P73" s="370">
        <f t="shared" si="33"/>
        <v>9.9324589453097356E-2</v>
      </c>
      <c r="Q73" s="370">
        <f t="shared" si="33"/>
        <v>9.1499308051278094E-2</v>
      </c>
      <c r="R73" s="370">
        <f t="shared" si="33"/>
        <v>8.4585894251511445E-2</v>
      </c>
    </row>
    <row r="74" spans="1:18" s="361" customFormat="1" ht="15.75" customHeight="1">
      <c r="A74" s="371" t="s">
        <v>468</v>
      </c>
      <c r="B74" s="361" t="s">
        <v>615</v>
      </c>
      <c r="C74" s="694" t="s">
        <v>616</v>
      </c>
      <c r="D74" s="695" t="s">
        <v>617</v>
      </c>
      <c r="E74" s="361" t="s">
        <v>618</v>
      </c>
      <c r="F74" s="361" t="s">
        <v>619</v>
      </c>
      <c r="M74" s="382"/>
    </row>
    <row r="75" spans="1:18" s="361" customFormat="1" ht="15.75" customHeight="1">
      <c r="A75" s="369" t="s">
        <v>180</v>
      </c>
      <c r="B75" s="373">
        <f t="shared" ref="B75:B87" si="34">+AVERAGE(C61:G61)/10</f>
        <v>1.4646764888423296E-2</v>
      </c>
      <c r="C75" s="373">
        <f t="shared" ref="C75:C87" si="35">+AVERAGE(H61:L61)/10</f>
        <v>9.7249083931437059E-3</v>
      </c>
      <c r="D75" s="373">
        <f t="shared" ref="D75:D87" si="36">+AVERAGE(M61:Q61)/10</f>
        <v>7.0224989713330048E-3</v>
      </c>
      <c r="E75" s="375">
        <f t="shared" ref="E75:E87" si="37">+Q47</f>
        <v>164.70733664661716</v>
      </c>
      <c r="F75" s="375">
        <f t="shared" ref="F75:F87" si="38">+E75/B47</f>
        <v>4.8052478013098163</v>
      </c>
      <c r="M75" s="382"/>
    </row>
    <row r="76" spans="1:18" s="361" customFormat="1" ht="15.75" customHeight="1">
      <c r="A76" s="369" t="s">
        <v>181</v>
      </c>
      <c r="B76" s="373">
        <f t="shared" si="34"/>
        <v>1.7366830553871705E-2</v>
      </c>
      <c r="C76" s="373">
        <f t="shared" si="35"/>
        <v>1.1128813566758449E-2</v>
      </c>
      <c r="D76" s="373">
        <f t="shared" si="36"/>
        <v>7.7855551739158995E-3</v>
      </c>
      <c r="E76" s="375">
        <f t="shared" si="37"/>
        <v>134.49772112457842</v>
      </c>
      <c r="F76" s="375">
        <f t="shared" si="38"/>
        <v>6.135306061706884</v>
      </c>
      <c r="M76" s="382"/>
    </row>
    <row r="77" spans="1:18" s="361" customFormat="1" ht="15.75" customHeight="1">
      <c r="A77" s="369" t="s">
        <v>182</v>
      </c>
      <c r="B77" s="373">
        <f t="shared" si="34"/>
        <v>1.5156584965570655E-2</v>
      </c>
      <c r="C77" s="373">
        <f t="shared" si="35"/>
        <v>1.0583311106303513E-2</v>
      </c>
      <c r="D77" s="373">
        <f t="shared" si="36"/>
        <v>7.705666316380355E-3</v>
      </c>
      <c r="E77" s="375">
        <f t="shared" si="37"/>
        <v>136.72025251038363</v>
      </c>
      <c r="F77" s="375">
        <f t="shared" si="38"/>
        <v>5.324283344855961</v>
      </c>
      <c r="M77" s="382"/>
    </row>
    <row r="78" spans="1:18" s="361" customFormat="1" ht="15.75" customHeight="1">
      <c r="A78" s="369" t="s">
        <v>183</v>
      </c>
      <c r="B78" s="373">
        <f t="shared" si="34"/>
        <v>2.2671421690785891E-2</v>
      </c>
      <c r="C78" s="373">
        <f t="shared" si="35"/>
        <v>1.2849662658136423E-2</v>
      </c>
      <c r="D78" s="373">
        <f t="shared" si="36"/>
        <v>9.202642412251754E-3</v>
      </c>
      <c r="E78" s="375">
        <f t="shared" si="37"/>
        <v>89.704140539503754</v>
      </c>
      <c r="F78" s="375">
        <f t="shared" si="38"/>
        <v>9.3575765190444198</v>
      </c>
      <c r="M78" s="382"/>
    </row>
    <row r="79" spans="1:18" s="361" customFormat="1" ht="15.75" customHeight="1">
      <c r="A79" s="369" t="s">
        <v>184</v>
      </c>
      <c r="B79" s="373">
        <f t="shared" si="34"/>
        <v>2.7537902666738417E-2</v>
      </c>
      <c r="C79" s="373">
        <f t="shared" si="35"/>
        <v>1.7632779963783266E-2</v>
      </c>
      <c r="D79" s="373">
        <f t="shared" si="36"/>
        <v>1.1931779858660504E-2</v>
      </c>
      <c r="E79" s="375">
        <f t="shared" si="37"/>
        <v>72.352848662848075</v>
      </c>
      <c r="F79" s="375">
        <f t="shared" si="38"/>
        <v>17.376576557540229</v>
      </c>
      <c r="M79" s="382"/>
    </row>
    <row r="80" spans="1:18" s="361" customFormat="1" ht="15.75" customHeight="1">
      <c r="A80" s="369" t="s">
        <v>185</v>
      </c>
      <c r="B80" s="373">
        <f t="shared" si="34"/>
        <v>3.9364135266000924E-2</v>
      </c>
      <c r="C80" s="373">
        <f t="shared" si="35"/>
        <v>1.5709839935889668E-2</v>
      </c>
      <c r="D80" s="373">
        <f t="shared" si="36"/>
        <v>1.0042438743486478E-2</v>
      </c>
      <c r="E80" s="375">
        <f t="shared" si="37"/>
        <v>68.081389455290818</v>
      </c>
      <c r="F80" s="375">
        <f t="shared" si="38"/>
        <v>25.940895422245788</v>
      </c>
      <c r="M80" s="382"/>
    </row>
    <row r="81" spans="1:18" s="361" customFormat="1" ht="15.75" customHeight="1">
      <c r="A81" s="369" t="s">
        <v>186</v>
      </c>
      <c r="B81" s="373">
        <f t="shared" si="34"/>
        <v>3.6832490869482593E-2</v>
      </c>
      <c r="C81" s="373">
        <f t="shared" si="35"/>
        <v>2.0093325802332768E-2</v>
      </c>
      <c r="D81" s="373">
        <f t="shared" si="36"/>
        <v>1.3098393309630136E-2</v>
      </c>
      <c r="E81" s="375">
        <f t="shared" si="37"/>
        <v>51.885763769483219</v>
      </c>
      <c r="F81" s="375">
        <f t="shared" si="38"/>
        <v>33.155562454527413</v>
      </c>
      <c r="M81" s="382"/>
    </row>
    <row r="82" spans="1:18" s="361" customFormat="1" ht="15.75" customHeight="1">
      <c r="A82" s="369" t="s">
        <v>187</v>
      </c>
      <c r="B82" s="373">
        <f t="shared" si="34"/>
        <v>2.4729164696499356E-2</v>
      </c>
      <c r="C82" s="373">
        <f t="shared" si="35"/>
        <v>1.433058785529207E-2</v>
      </c>
      <c r="D82" s="373">
        <f t="shared" si="36"/>
        <v>9.4515237780459262E-3</v>
      </c>
      <c r="E82" s="375">
        <f t="shared" si="37"/>
        <v>70.600486353888158</v>
      </c>
      <c r="F82" s="375">
        <f t="shared" si="38"/>
        <v>11.308603599386116</v>
      </c>
      <c r="M82" s="382"/>
    </row>
    <row r="83" spans="1:18" s="361" customFormat="1" ht="15.75" customHeight="1">
      <c r="A83" s="369" t="s">
        <v>188</v>
      </c>
      <c r="B83" s="373">
        <f t="shared" si="34"/>
        <v>3.5781098040689283E-2</v>
      </c>
      <c r="C83" s="373">
        <f t="shared" si="35"/>
        <v>2.1055688588557449E-2</v>
      </c>
      <c r="D83" s="373">
        <f t="shared" si="36"/>
        <v>1.3082663934468478E-2</v>
      </c>
      <c r="E83" s="375">
        <f t="shared" si="37"/>
        <v>39.28048824572128</v>
      </c>
      <c r="F83" s="375">
        <f t="shared" si="38"/>
        <v>32.982348624194074</v>
      </c>
      <c r="M83" s="382"/>
    </row>
    <row r="84" spans="1:18" s="361" customFormat="1" ht="15.75" customHeight="1">
      <c r="A84" s="369" t="s">
        <v>189</v>
      </c>
      <c r="B84" s="373">
        <f t="shared" si="34"/>
        <v>2.7058422792164381E-2</v>
      </c>
      <c r="C84" s="373">
        <f t="shared" si="35"/>
        <v>1.5901983080013803E-2</v>
      </c>
      <c r="D84" s="373">
        <f t="shared" si="36"/>
        <v>1.0737850839350579E-2</v>
      </c>
      <c r="E84" s="375">
        <f t="shared" si="37"/>
        <v>91.814711282876871</v>
      </c>
      <c r="F84" s="375">
        <f t="shared" si="38"/>
        <v>14.656923762271163</v>
      </c>
      <c r="M84" s="382"/>
    </row>
    <row r="85" spans="1:18" s="361" customFormat="1" ht="15.75" customHeight="1">
      <c r="A85" s="369" t="s">
        <v>190</v>
      </c>
      <c r="B85" s="373">
        <f t="shared" si="34"/>
        <v>1.725867577880897E-2</v>
      </c>
      <c r="C85" s="373">
        <f t="shared" si="35"/>
        <v>1.0297508562923737E-2</v>
      </c>
      <c r="D85" s="373">
        <f t="shared" si="36"/>
        <v>7.2272474634579101E-3</v>
      </c>
      <c r="E85" s="375">
        <f t="shared" si="37"/>
        <v>137.52667961655285</v>
      </c>
      <c r="F85" s="375">
        <f t="shared" si="38"/>
        <v>5.692625642283268</v>
      </c>
      <c r="M85" s="382"/>
    </row>
    <row r="86" spans="1:18" s="361" customFormat="1" ht="15.75" customHeight="1">
      <c r="A86" s="369" t="s">
        <v>191</v>
      </c>
      <c r="B86" s="373">
        <f t="shared" si="34"/>
        <v>3.2648852371509496E-2</v>
      </c>
      <c r="C86" s="373">
        <f t="shared" si="35"/>
        <v>2.0958268646609497E-2</v>
      </c>
      <c r="D86" s="373">
        <f t="shared" si="36"/>
        <v>1.3443983757466698E-2</v>
      </c>
      <c r="E86" s="375">
        <f t="shared" si="37"/>
        <v>60.461354702996552</v>
      </c>
      <c r="F86" s="375">
        <f t="shared" si="38"/>
        <v>28.57565806406436</v>
      </c>
      <c r="M86" s="382"/>
    </row>
    <row r="87" spans="1:18" s="361" customFormat="1" ht="15.75" customHeight="1">
      <c r="A87" s="376" t="s">
        <v>353</v>
      </c>
      <c r="B87" s="377">
        <f t="shared" si="34"/>
        <v>2.1607434539461672E-2</v>
      </c>
      <c r="C87" s="377">
        <f t="shared" si="35"/>
        <v>1.4714539472148061E-2</v>
      </c>
      <c r="D87" s="377">
        <f t="shared" si="36"/>
        <v>1.0794786466723907E-2</v>
      </c>
      <c r="E87" s="379">
        <f t="shared" si="37"/>
        <v>71.443278396493483</v>
      </c>
      <c r="F87" s="379">
        <f t="shared" si="38"/>
        <v>10.546963767132629</v>
      </c>
      <c r="G87" s="368"/>
      <c r="H87" s="368"/>
      <c r="I87" s="368"/>
      <c r="J87" s="368"/>
      <c r="K87" s="368"/>
      <c r="L87" s="368"/>
      <c r="M87" s="368"/>
    </row>
    <row r="88" spans="1:18" s="361" customFormat="1" ht="15.75" customHeight="1">
      <c r="M88" s="382"/>
    </row>
    <row r="89" spans="1:18" s="361" customFormat="1" ht="15.75" customHeight="1">
      <c r="C89" s="372"/>
      <c r="M89" s="382"/>
    </row>
    <row r="90" spans="1:18" s="361" customFormat="1" ht="15.75" customHeight="1">
      <c r="A90" s="371" t="s">
        <v>620</v>
      </c>
      <c r="M90" s="382"/>
    </row>
    <row r="91" spans="1:18" s="361" customFormat="1" ht="15.75" customHeight="1">
      <c r="A91" s="369" t="s">
        <v>180</v>
      </c>
      <c r="B91" s="381">
        <f>+US!B40</f>
        <v>0.13406572306752587</v>
      </c>
      <c r="C91" s="381">
        <f>+US!C40</f>
        <v>0.10165770907136498</v>
      </c>
      <c r="D91" s="381">
        <f>+US!D40</f>
        <v>8.664595103874656E-2</v>
      </c>
      <c r="E91" s="381">
        <f>+US!E40</f>
        <v>7.4853083591441577E-2</v>
      </c>
      <c r="F91" s="381">
        <f>+US!F40</f>
        <v>6.5454459411258159E-2</v>
      </c>
      <c r="G91" s="381">
        <f>+US!G40</f>
        <v>5.7864218786574759E-2</v>
      </c>
      <c r="H91" s="381">
        <f>+US!H40</f>
        <v>5.1659253531568625E-2</v>
      </c>
      <c r="I91" s="381">
        <f>+US!I40</f>
        <v>4.6529310740738655E-2</v>
      </c>
      <c r="J91" s="381">
        <f>+US!J40</f>
        <v>4.2243658829573948E-2</v>
      </c>
      <c r="K91" s="381">
        <f>+US!K40</f>
        <v>3.8628443312433917E-2</v>
      </c>
      <c r="L91" s="381">
        <f>+US!L40</f>
        <v>3.5551062348952188E-2</v>
      </c>
      <c r="M91" s="381">
        <f>+US!M40</f>
        <v>3.290922730105944E-2</v>
      </c>
      <c r="N91" s="381">
        <f>+US!N40</f>
        <v>3.0623197915775016E-2</v>
      </c>
      <c r="O91" s="381">
        <f>+US!O40</f>
        <v>2.8630199565932091E-2</v>
      </c>
      <c r="P91" s="381">
        <f>+US!P40</f>
        <v>2.688036055412479E-2</v>
      </c>
      <c r="Q91" s="381">
        <f>+US!Q40</f>
        <v>2.5333721769992351E-2</v>
      </c>
      <c r="R91" s="381">
        <f>+US!R40</f>
        <v>2.3958011910922936E-2</v>
      </c>
    </row>
    <row r="92" spans="1:18" s="361" customFormat="1" ht="15.75" customHeight="1">
      <c r="A92" s="369" t="s">
        <v>181</v>
      </c>
      <c r="B92" s="381">
        <f>+EU!B40</f>
        <v>8.7947629815622139E-2</v>
      </c>
      <c r="C92" s="381">
        <f>+EU!C40</f>
        <v>6.0688422282017908E-2</v>
      </c>
      <c r="D92" s="381">
        <f>+EU!D40</f>
        <v>5.3151049527481599E-2</v>
      </c>
      <c r="E92" s="381">
        <f>+EU!E40</f>
        <v>4.7053453701675386E-2</v>
      </c>
      <c r="F92" s="381">
        <f>+EU!F40</f>
        <v>4.2060793823593977E-2</v>
      </c>
      <c r="G92" s="381">
        <f>+EU!G40</f>
        <v>3.7927052418198944E-2</v>
      </c>
      <c r="H92" s="381">
        <f>+EU!H40</f>
        <v>3.4468931417615103E-2</v>
      </c>
      <c r="I92" s="381">
        <f>+EU!I40</f>
        <v>3.1548080398444665E-2</v>
      </c>
      <c r="J92" s="381">
        <f>+EU!J40</f>
        <v>2.9058808962564478E-2</v>
      </c>
      <c r="K92" s="381">
        <f>+EU!K40</f>
        <v>2.69194670469684E-2</v>
      </c>
      <c r="L92" s="381">
        <f>+EU!L40</f>
        <v>2.5066315640554337E-2</v>
      </c>
      <c r="M92" s="381">
        <f>+EU!M40</f>
        <v>2.3449112481380326E-2</v>
      </c>
      <c r="N92" s="381">
        <f>+EU!N40</f>
        <v>2.2027894553771115E-2</v>
      </c>
      <c r="O92" s="381">
        <f>+EU!O40</f>
        <v>2.0770606293381629E-2</v>
      </c>
      <c r="P92" s="381">
        <f>+EU!P40</f>
        <v>1.9651332499913986E-2</v>
      </c>
      <c r="Q92" s="381">
        <f>+EU!Q40</f>
        <v>1.8648968480536945E-2</v>
      </c>
      <c r="R92" s="381">
        <f>+EU!R40</f>
        <v>1.774620967967977E-2</v>
      </c>
    </row>
    <row r="93" spans="1:18" s="361" customFormat="1" ht="15.75" customHeight="1">
      <c r="A93" s="369" t="s">
        <v>182</v>
      </c>
      <c r="B93" s="381">
        <f>+Japan!B40</f>
        <v>9.5591420748546374E-2</v>
      </c>
      <c r="C93" s="381">
        <f>+Japan!C40</f>
        <v>8.6339616777957956E-2</v>
      </c>
      <c r="D93" s="381">
        <f>+Japan!D40</f>
        <v>7.3580887542374476E-2</v>
      </c>
      <c r="E93" s="381">
        <f>+Japan!E40</f>
        <v>6.3559240746687354E-2</v>
      </c>
      <c r="F93" s="381">
        <f>+Japan!F40</f>
        <v>5.5573183400809592E-2</v>
      </c>
      <c r="G93" s="381">
        <f>+Japan!G40</f>
        <v>4.9124422294898155E-2</v>
      </c>
      <c r="H93" s="381">
        <f>+Japan!H40</f>
        <v>4.3853138712285106E-2</v>
      </c>
      <c r="I93" s="381">
        <f>+Japan!I40</f>
        <v>3.9495521298304415E-2</v>
      </c>
      <c r="J93" s="381">
        <f>+Japan!J40</f>
        <v>3.5855399451103172E-2</v>
      </c>
      <c r="K93" s="381">
        <f>+Japan!K40</f>
        <v>3.2784976163292109E-2</v>
      </c>
      <c r="L93" s="381">
        <f>+Japan!L40</f>
        <v>3.0171535458660959E-2</v>
      </c>
      <c r="M93" s="381">
        <f>+Japan!M40</f>
        <v>2.7928136750742742E-2</v>
      </c>
      <c r="N93" s="381">
        <f>+Japan!N40</f>
        <v>2.5987010451178509E-2</v>
      </c>
      <c r="O93" s="381">
        <f>+Japan!O40</f>
        <v>2.429481004353988E-2</v>
      </c>
      <c r="P93" s="381">
        <f>+Japan!P40</f>
        <v>2.2809157261839651E-2</v>
      </c>
      <c r="Q93" s="381">
        <f>+Japan!Q40</f>
        <v>2.1496099414695973E-2</v>
      </c>
      <c r="R93" s="381">
        <f>+Japan!R40</f>
        <v>2.0328217834391378E-2</v>
      </c>
    </row>
    <row r="94" spans="1:18" s="363" customFormat="1" ht="15.75" customHeight="1">
      <c r="A94" s="383" t="s">
        <v>183</v>
      </c>
      <c r="B94" s="384">
        <f>+Russia!B40</f>
        <v>0.25397360434546151</v>
      </c>
      <c r="C94" s="384">
        <f>+Russia!C40</f>
        <v>0.18838181464850617</v>
      </c>
      <c r="D94" s="384">
        <f>+Russia!D40</f>
        <v>0.16085731965082892</v>
      </c>
      <c r="E94" s="384">
        <f>+Russia!E40</f>
        <v>0.13919279583808022</v>
      </c>
      <c r="F94" s="384">
        <f>+Russia!F40</f>
        <v>0.12189597327848554</v>
      </c>
      <c r="G94" s="384">
        <f>+Russia!G40</f>
        <v>0.10790435278152608</v>
      </c>
      <c r="H94" s="384">
        <f>+Russia!H40</f>
        <v>9.6449031784778289E-2</v>
      </c>
      <c r="I94" s="384">
        <f>+Russia!I40</f>
        <v>8.6965130580039116E-2</v>
      </c>
      <c r="J94" s="384">
        <f>+Russia!J40</f>
        <v>7.9031817616648278E-2</v>
      </c>
      <c r="K94" s="384">
        <f>+Russia!K40</f>
        <v>7.2331482942232989E-2</v>
      </c>
      <c r="L94" s="384">
        <f>+Russia!L40</f>
        <v>6.6621513070983171E-2</v>
      </c>
      <c r="M94" s="384">
        <f>+Russia!M40</f>
        <v>6.1714493106379636E-2</v>
      </c>
      <c r="N94" s="384">
        <f>+Russia!N40</f>
        <v>5.7464130135414217E-2</v>
      </c>
      <c r="O94" s="384">
        <f>+Russia!O40</f>
        <v>5.3755116122401372E-2</v>
      </c>
      <c r="P94" s="384">
        <f>+Russia!P40</f>
        <v>5.0495739743868742E-2</v>
      </c>
      <c r="Q94" s="384">
        <f>+Russia!Q40</f>
        <v>4.7612440578133443E-2</v>
      </c>
      <c r="R94" s="384">
        <f>+Russia!R40</f>
        <v>4.5045752031288896E-2</v>
      </c>
    </row>
    <row r="95" spans="1:18" s="361" customFormat="1" ht="15.75" customHeight="1">
      <c r="A95" s="369" t="s">
        <v>184</v>
      </c>
      <c r="B95" s="381">
        <f>+Eurasia!B40</f>
        <v>0.317917934953866</v>
      </c>
      <c r="C95" s="381">
        <f>+Eurasia!C40</f>
        <v>0.21356174233851324</v>
      </c>
      <c r="D95" s="381">
        <f>+Eurasia!D40</f>
        <v>0.17164354097857618</v>
      </c>
      <c r="E95" s="381">
        <f>+Eurasia!E40</f>
        <v>0.14064857556992125</v>
      </c>
      <c r="F95" s="381">
        <f>+Eurasia!F40</f>
        <v>0.11727533642687124</v>
      </c>
      <c r="G95" s="381">
        <f>+Eurasia!G40</f>
        <v>9.9331081872469751E-2</v>
      </c>
      <c r="H95" s="381">
        <f>+Eurasia!H40</f>
        <v>8.5327704003581278E-2</v>
      </c>
      <c r="I95" s="381">
        <f>+Eurasia!I40</f>
        <v>7.4235002643490075E-2</v>
      </c>
      <c r="J95" s="381">
        <f>+Eurasia!J40</f>
        <v>6.5326560649479809E-2</v>
      </c>
      <c r="K95" s="381">
        <f>+Eurasia!K40</f>
        <v>5.8081392033113168E-2</v>
      </c>
      <c r="L95" s="381">
        <f>+Eurasia!L40</f>
        <v>5.2119924840817851E-2</v>
      </c>
      <c r="M95" s="381">
        <f>+Eurasia!M40</f>
        <v>4.7161556766491877E-2</v>
      </c>
      <c r="N95" s="381">
        <f>+Eurasia!N40</f>
        <v>4.2996025584018438E-2</v>
      </c>
      <c r="O95" s="381">
        <f>+Eurasia!O40</f>
        <v>3.9463785203734017E-2</v>
      </c>
      <c r="P95" s="381">
        <f>+Eurasia!P40</f>
        <v>3.6442350923124332E-2</v>
      </c>
      <c r="Q95" s="381">
        <f>+Eurasia!Q40</f>
        <v>3.3836663479681638E-2</v>
      </c>
      <c r="R95" s="381">
        <f>+Eurasia!R40</f>
        <v>3.1572198716299925E-2</v>
      </c>
    </row>
    <row r="96" spans="1:18" s="361" customFormat="1" ht="15.75" customHeight="1">
      <c r="A96" s="369" t="s">
        <v>185</v>
      </c>
      <c r="B96" s="381">
        <f>+China!B40</f>
        <v>0.30014462246061135</v>
      </c>
      <c r="C96" s="381">
        <f>+China!C40</f>
        <v>0.23814211665669013</v>
      </c>
      <c r="D96" s="381">
        <f>+China!D40</f>
        <v>0.18992217154839225</v>
      </c>
      <c r="E96" s="381">
        <f>+China!E40</f>
        <v>0.15454517235405973</v>
      </c>
      <c r="F96" s="381">
        <f>+China!F40</f>
        <v>0.12805646393420186</v>
      </c>
      <c r="G96" s="381">
        <f>+China!G40</f>
        <v>0.1078517571236117</v>
      </c>
      <c r="H96" s="381">
        <f>+China!H40</f>
        <v>9.2177438737846035E-2</v>
      </c>
      <c r="I96" s="381">
        <f>+China!I40</f>
        <v>7.9828243011162939E-2</v>
      </c>
      <c r="J96" s="381">
        <f>+China!J40</f>
        <v>6.9959963668066338E-2</v>
      </c>
      <c r="K96" s="381">
        <f>+China!K40</f>
        <v>6.197086286005668E-2</v>
      </c>
      <c r="L96" s="381">
        <f>+China!L40</f>
        <v>5.5425035256260163E-2</v>
      </c>
      <c r="M96" s="381">
        <f>+China!M40</f>
        <v>5.0001937537009655E-2</v>
      </c>
      <c r="N96" s="381">
        <f>+China!N40</f>
        <v>4.5462557852500009E-2</v>
      </c>
      <c r="O96" s="381">
        <f>+China!O40</f>
        <v>4.16263623764246E-2</v>
      </c>
      <c r="P96" s="381">
        <f>+China!P40</f>
        <v>3.8355341949144944E-2</v>
      </c>
      <c r="Q96" s="381">
        <f>+China!Q40</f>
        <v>3.5542811741488357E-2</v>
      </c>
      <c r="R96" s="381">
        <f>+China!R40</f>
        <v>3.3105440815451651E-2</v>
      </c>
    </row>
    <row r="97" spans="1:18" s="361" customFormat="1" ht="15.75" customHeight="1">
      <c r="A97" s="369" t="s">
        <v>186</v>
      </c>
      <c r="B97" s="381">
        <f>+India!B40</f>
        <v>0.1659891670391293</v>
      </c>
      <c r="C97" s="381">
        <f>+India!C40</f>
        <v>0.15714839403469108</v>
      </c>
      <c r="D97" s="381">
        <f>+India!D40</f>
        <v>0.12850651350587861</v>
      </c>
      <c r="E97" s="381">
        <f>+India!E40</f>
        <v>0.10695302666644416</v>
      </c>
      <c r="F97" s="381">
        <f>+India!F40</f>
        <v>9.0437487283647644E-2</v>
      </c>
      <c r="G97" s="381">
        <f>+India!G40</f>
        <v>7.757157664370723E-2</v>
      </c>
      <c r="H97" s="381">
        <f>+India!H40</f>
        <v>6.7396229490646317E-2</v>
      </c>
      <c r="I97" s="381">
        <f>+India!I40</f>
        <v>5.9236521505285716E-2</v>
      </c>
      <c r="J97" s="381">
        <f>+India!J40</f>
        <v>5.2609280756508205E-2</v>
      </c>
      <c r="K97" s="381">
        <f>+India!K40</f>
        <v>4.7163080432878313E-2</v>
      </c>
      <c r="L97" s="381">
        <f>+India!L40</f>
        <v>4.2638532166084382E-2</v>
      </c>
      <c r="M97" s="381">
        <f>+India!M40</f>
        <v>3.8841552805834255E-2</v>
      </c>
      <c r="N97" s="381">
        <f>+India!N40</f>
        <v>3.5625072094161936E-2</v>
      </c>
      <c r="O97" s="381">
        <f>+India!O40</f>
        <v>3.2876325148252915E-2</v>
      </c>
      <c r="P97" s="381">
        <f>+India!P40</f>
        <v>3.0507898608699815E-2</v>
      </c>
      <c r="Q97" s="381">
        <f>+India!Q40</f>
        <v>2.8451337196445017E-2</v>
      </c>
      <c r="R97" s="381">
        <f>+India!R40</f>
        <v>2.6652521121345956E-2</v>
      </c>
    </row>
    <row r="98" spans="1:18" s="361" customFormat="1" ht="15.75" customHeight="1">
      <c r="A98" s="369" t="s">
        <v>187</v>
      </c>
      <c r="B98" s="381">
        <f>+MidEast!B40</f>
        <v>0.16944179563838438</v>
      </c>
      <c r="C98" s="381">
        <f>+MidEast!C40</f>
        <v>0.13998959824965898</v>
      </c>
      <c r="D98" s="381">
        <f>+MidEast!D40</f>
        <v>0.11915180308513414</v>
      </c>
      <c r="E98" s="381">
        <f>+MidEast!E40</f>
        <v>0.10280618633433221</v>
      </c>
      <c r="F98" s="381">
        <f>+MidEast!F40</f>
        <v>8.9796679989943187E-2</v>
      </c>
      <c r="G98" s="381">
        <f>+MidEast!G40</f>
        <v>7.9303338706585333E-2</v>
      </c>
      <c r="H98" s="381">
        <f>+MidEast!H40</f>
        <v>7.0734910444898047E-2</v>
      </c>
      <c r="I98" s="381">
        <f>+MidEast!I40</f>
        <v>6.3658466797200483E-2</v>
      </c>
      <c r="J98" s="381">
        <f>+MidEast!J40</f>
        <v>5.775247065851221E-2</v>
      </c>
      <c r="K98" s="381">
        <f>+MidEast!K40</f>
        <v>5.2774944614498998E-2</v>
      </c>
      <c r="L98" s="381">
        <f>+MidEast!L40</f>
        <v>4.854153953874793E-2</v>
      </c>
      <c r="M98" s="381">
        <f>+MidEast!M40</f>
        <v>4.4910200514440238E-2</v>
      </c>
      <c r="N98" s="381">
        <f>+MidEast!N40</f>
        <v>4.1770296779371469E-2</v>
      </c>
      <c r="O98" s="381">
        <f>+MidEast!O40</f>
        <v>3.9034815852863301E-2</v>
      </c>
      <c r="P98" s="381">
        <f>+MidEast!P40</f>
        <v>3.6634689523941721E-2</v>
      </c>
      <c r="Q98" s="381">
        <f>+MidEast!Q40</f>
        <v>3.4514621999371414E-2</v>
      </c>
      <c r="R98" s="381">
        <f>+MidEast!R40</f>
        <v>3.2629989249793392E-2</v>
      </c>
    </row>
    <row r="99" spans="1:18" s="361" customFormat="1" ht="15.75" customHeight="1">
      <c r="A99" s="369" t="s">
        <v>188</v>
      </c>
      <c r="B99" s="381">
        <f>+Africa!B40</f>
        <v>0.14715313300736851</v>
      </c>
      <c r="C99" s="381">
        <f>+Africa!C40</f>
        <v>9.931612662759369E-2</v>
      </c>
      <c r="D99" s="381">
        <f>+Africa!D40</f>
        <v>8.1184736573527774E-2</v>
      </c>
      <c r="E99" s="381">
        <f>+Africa!E40</f>
        <v>6.7545714604031068E-2</v>
      </c>
      <c r="F99" s="381">
        <f>+Africa!F40</f>
        <v>5.7098294709560897E-2</v>
      </c>
      <c r="G99" s="381">
        <f>+Africa!G40</f>
        <v>4.8962119000703748E-2</v>
      </c>
      <c r="H99" s="381">
        <f>+Africa!H40</f>
        <v>4.2529260320145201E-2</v>
      </c>
      <c r="I99" s="381">
        <f>+Africa!I40</f>
        <v>3.7372052915500692E-2</v>
      </c>
      <c r="J99" s="381">
        <f>+Africa!J40</f>
        <v>3.3184435327519184E-2</v>
      </c>
      <c r="K99" s="381">
        <f>+Africa!K40</f>
        <v>2.9743866625900704E-2</v>
      </c>
      <c r="L99" s="381">
        <f>+Africa!L40</f>
        <v>2.6886135467575605E-2</v>
      </c>
      <c r="M99" s="381">
        <f>+Africa!M40</f>
        <v>2.4488405500304636E-2</v>
      </c>
      <c r="N99" s="381">
        <f>+Africa!N40</f>
        <v>2.2457617719442463E-2</v>
      </c>
      <c r="O99" s="381">
        <f>+Africa!O40</f>
        <v>2.0722436035991183E-2</v>
      </c>
      <c r="P99" s="381">
        <f>+Africa!P40</f>
        <v>1.9227573588726354E-2</v>
      </c>
      <c r="Q99" s="381">
        <f>+Africa!Q40</f>
        <v>1.7929742521096297E-2</v>
      </c>
      <c r="R99" s="381">
        <f>+Africa!R40</f>
        <v>1.6794726292298407E-2</v>
      </c>
    </row>
    <row r="100" spans="1:18" s="361" customFormat="1" ht="15.75" customHeight="1">
      <c r="A100" s="369" t="s">
        <v>189</v>
      </c>
      <c r="B100" s="381">
        <f>+LatAm!B40</f>
        <v>9.0440834978974136E-2</v>
      </c>
      <c r="C100" s="381">
        <f>+LatAm!C40</f>
        <v>7.4879062282080508E-2</v>
      </c>
      <c r="D100" s="381">
        <f>+LatAm!D40</f>
        <v>6.5279612870730142E-2</v>
      </c>
      <c r="E100" s="381">
        <f>+LatAm!E40</f>
        <v>5.7552910334605065E-2</v>
      </c>
      <c r="F100" s="381">
        <f>+LatAm!F40</f>
        <v>5.1255715620480612E-2</v>
      </c>
      <c r="G100" s="381">
        <f>+LatAm!G40</f>
        <v>4.6064257532457228E-2</v>
      </c>
      <c r="H100" s="381">
        <f>+LatAm!H40</f>
        <v>4.1738605598961732E-2</v>
      </c>
      <c r="I100" s="381">
        <f>+LatAm!I40</f>
        <v>3.8098569936431952E-2</v>
      </c>
      <c r="J100" s="381">
        <f>+LatAm!J40</f>
        <v>3.5007137678586792E-2</v>
      </c>
      <c r="K100" s="381">
        <f>+LatAm!K40</f>
        <v>3.2358918768842518E-2</v>
      </c>
      <c r="L100" s="381">
        <f>+LatAm!L40</f>
        <v>3.0071973145671772E-2</v>
      </c>
      <c r="M100" s="381">
        <f>+LatAm!M40</f>
        <v>2.8081953730937546E-2</v>
      </c>
      <c r="N100" s="381">
        <f>+LatAm!N40</f>
        <v>2.6337857181851308E-2</v>
      </c>
      <c r="O100" s="381">
        <f>+LatAm!O40</f>
        <v>2.4798905243757073E-2</v>
      </c>
      <c r="P100" s="381">
        <f>+LatAm!P40</f>
        <v>2.3432230818281073E-2</v>
      </c>
      <c r="Q100" s="381">
        <f>+LatAm!Q40</f>
        <v>2.2211143361156264E-2</v>
      </c>
      <c r="R100" s="381">
        <f>+LatAm!R40</f>
        <v>2.1113815867305093E-2</v>
      </c>
    </row>
    <row r="101" spans="1:18" s="361" customFormat="1" ht="15.75" customHeight="1">
      <c r="A101" s="369" t="s">
        <v>190</v>
      </c>
      <c r="B101" s="381">
        <f>+OHI!B40</f>
        <v>0.14101281781866959</v>
      </c>
      <c r="C101" s="381">
        <f>+OHI!C40</f>
        <v>0.1118249535127456</v>
      </c>
      <c r="D101" s="381">
        <f>+OHI!D40</f>
        <v>9.428672899831636E-2</v>
      </c>
      <c r="E101" s="381">
        <f>+OHI!E40</f>
        <v>8.0665065730546284E-2</v>
      </c>
      <c r="F101" s="381">
        <f>+OHI!F40</f>
        <v>6.992157239945937E-2</v>
      </c>
      <c r="G101" s="381">
        <f>+OHI!G40</f>
        <v>6.1327967913743731E-2</v>
      </c>
      <c r="H101" s="381">
        <f>+OHI!H40</f>
        <v>5.4364511272764433E-2</v>
      </c>
      <c r="I101" s="381">
        <f>+OHI!I40</f>
        <v>4.8654271479281669E-2</v>
      </c>
      <c r="J101" s="381">
        <f>+OHI!J40</f>
        <v>4.391978193936661E-2</v>
      </c>
      <c r="K101" s="381">
        <f>+OHI!K40</f>
        <v>3.9953949834766536E-2</v>
      </c>
      <c r="L101" s="381">
        <f>+OHI!L40</f>
        <v>3.6600209735515095E-2</v>
      </c>
      <c r="M101" s="381">
        <f>+OHI!M40</f>
        <v>3.3738774734958274E-2</v>
      </c>
      <c r="N101" s="381">
        <f>+OHI!N40</f>
        <v>3.1276974040458767E-2</v>
      </c>
      <c r="O101" s="381">
        <f>+OHI!O40</f>
        <v>2.9142370426885285E-2</v>
      </c>
      <c r="P101" s="381">
        <f>+OHI!P40</f>
        <v>2.7277795429731754E-2</v>
      </c>
      <c r="Q101" s="381">
        <f>+OHI!Q40</f>
        <v>2.5637725090111353E-2</v>
      </c>
      <c r="R101" s="381">
        <f>+OHI!R40</f>
        <v>2.4185604493852614E-2</v>
      </c>
    </row>
    <row r="102" spans="1:18" s="361" customFormat="1" ht="15.75" customHeight="1">
      <c r="A102" s="369" t="s">
        <v>191</v>
      </c>
      <c r="B102" s="381">
        <f>+OthAsia!B40</f>
        <v>0.1389560429931114</v>
      </c>
      <c r="C102" s="381">
        <f>+OthAsia!C40</f>
        <v>0.15092143928481724</v>
      </c>
      <c r="D102" s="381">
        <f>+OthAsia!D40</f>
        <v>0.1268288437651631</v>
      </c>
      <c r="E102" s="381">
        <f>+OthAsia!E40</f>
        <v>0.10818142118400438</v>
      </c>
      <c r="F102" s="381">
        <f>+OthAsia!F40</f>
        <v>9.3520782210481754E-2</v>
      </c>
      <c r="G102" s="381">
        <f>+OthAsia!G40</f>
        <v>8.1828068063717008E-2</v>
      </c>
      <c r="H102" s="381">
        <f>+OthAsia!H40</f>
        <v>7.2378788910387973E-2</v>
      </c>
      <c r="I102" s="381">
        <f>+OthAsia!I40</f>
        <v>6.464927940532518E-2</v>
      </c>
      <c r="J102" s="381">
        <f>+OthAsia!J40</f>
        <v>5.8255252798097838E-2</v>
      </c>
      <c r="K102" s="381">
        <f>+OthAsia!K40</f>
        <v>5.29107134300245E-2</v>
      </c>
      <c r="L102" s="381">
        <f>+OthAsia!L40</f>
        <v>4.8400021532613614E-2</v>
      </c>
      <c r="M102" s="381">
        <f>+OthAsia!M40</f>
        <v>4.4558602582114269E-2</v>
      </c>
      <c r="N102" s="381">
        <f>+OthAsia!N40</f>
        <v>4.1259430849219576E-2</v>
      </c>
      <c r="O102" s="381">
        <f>+OthAsia!O40</f>
        <v>3.8403428673470463E-2</v>
      </c>
      <c r="P102" s="381">
        <f>+OthAsia!P40</f>
        <v>3.5912559158269033E-2</v>
      </c>
      <c r="Q102" s="381">
        <f>+OthAsia!Q40</f>
        <v>3.3724796448376115E-2</v>
      </c>
      <c r="R102" s="381">
        <f>+OthAsia!R40</f>
        <v>3.1790421439326623E-2</v>
      </c>
    </row>
    <row r="103" spans="1:18" s="361" customFormat="1" ht="15.75" customHeight="1">
      <c r="B103" s="368">
        <f>+Global!B56/Global!B39</f>
        <v>0.14387482924776757</v>
      </c>
      <c r="C103" s="368">
        <f>+Global!C56/Global!C39</f>
        <v>0.12308218389887585</v>
      </c>
      <c r="D103" s="368">
        <f>+Global!D56/Global!D39</f>
        <v>0.1043400340760432</v>
      </c>
      <c r="E103" s="368">
        <f>+Global!E56/Global!E39</f>
        <v>8.9346660804507233E-2</v>
      </c>
      <c r="F103" s="368">
        <f>+Global!F56/Global!F39</f>
        <v>7.7360143416937088E-2</v>
      </c>
      <c r="G103" s="368">
        <f>+Global!G56/Global!G39</f>
        <v>6.7691570330860915E-2</v>
      </c>
      <c r="H103" s="368">
        <f>+Global!H56/Global!H39</f>
        <v>5.987248809508082E-2</v>
      </c>
      <c r="I103" s="368">
        <f>+Global!I56/Global!I39</f>
        <v>5.3442918765760669E-2</v>
      </c>
      <c r="J103" s="368">
        <f>+Global!J56/Global!J39</f>
        <v>4.8102858193666262E-2</v>
      </c>
      <c r="K103" s="368">
        <f>+Global!K56/Global!K39</f>
        <v>4.3625029497966927E-2</v>
      </c>
      <c r="L103" s="368">
        <f>+Global!L56/Global!L39</f>
        <v>3.98671930844035E-2</v>
      </c>
      <c r="M103" s="368">
        <f>+Global!M56/Global!M39</f>
        <v>3.6697285799565264E-2</v>
      </c>
      <c r="N103" s="368">
        <f>+Global!N56/Global!N39</f>
        <v>3.3942434582372699E-2</v>
      </c>
      <c r="O103" s="368">
        <f>+Global!O56/Global!O39</f>
        <v>3.1568126438955416E-2</v>
      </c>
      <c r="P103" s="368">
        <f>+Global!P56/Global!P39</f>
        <v>2.9499339883458386E-2</v>
      </c>
      <c r="Q103" s="368">
        <f>+Global!Q56/Global!Q39</f>
        <v>2.7678498593152918E-2</v>
      </c>
      <c r="R103" s="368">
        <f>+Global!R56/Global!R39</f>
        <v>2.6059669463943596E-2</v>
      </c>
    </row>
    <row r="104" spans="1:18" s="361" customFormat="1" ht="15.75" customHeight="1">
      <c r="A104" s="371" t="s">
        <v>620</v>
      </c>
      <c r="B104" s="368"/>
      <c r="C104" s="368"/>
      <c r="D104" s="368"/>
      <c r="E104" s="368"/>
      <c r="F104" s="368"/>
      <c r="G104" s="368"/>
      <c r="H104" s="368"/>
      <c r="I104" s="368"/>
      <c r="J104" s="368"/>
      <c r="K104" s="368"/>
      <c r="L104" s="368"/>
      <c r="M104" s="368"/>
    </row>
    <row r="105" spans="1:18" s="361" customFormat="1" ht="15.75" customHeight="1">
      <c r="A105" s="369" t="s">
        <v>180</v>
      </c>
      <c r="C105" s="370">
        <f t="shared" ref="C105:R105" si="39">+LN(C91/B91)</f>
        <v>-0.27671877379983573</v>
      </c>
      <c r="D105" s="370">
        <f t="shared" si="39"/>
        <v>-0.15978108926280216</v>
      </c>
      <c r="E105" s="370">
        <f t="shared" si="39"/>
        <v>-0.14630298033652195</v>
      </c>
      <c r="F105" s="370">
        <f t="shared" si="39"/>
        <v>-0.13417268230286994</v>
      </c>
      <c r="G105" s="370">
        <f t="shared" si="39"/>
        <v>-0.12325541407258281</v>
      </c>
      <c r="H105" s="370">
        <f t="shared" si="39"/>
        <v>-0.11342987266532455</v>
      </c>
      <c r="I105" s="370">
        <f t="shared" si="39"/>
        <v>-0.1045868853987921</v>
      </c>
      <c r="J105" s="370">
        <f t="shared" si="39"/>
        <v>-9.6628196858912885E-2</v>
      </c>
      <c r="K105" s="370">
        <f t="shared" si="39"/>
        <v>-8.9465377173021665E-2</v>
      </c>
      <c r="L105" s="370">
        <f t="shared" si="39"/>
        <v>-8.3018839455719362E-2</v>
      </c>
      <c r="M105" s="370">
        <f t="shared" si="39"/>
        <v>-7.7216955510147331E-2</v>
      </c>
      <c r="N105" s="370">
        <f t="shared" si="39"/>
        <v>-7.1995259959132751E-2</v>
      </c>
      <c r="O105" s="370">
        <f t="shared" si="39"/>
        <v>-6.7295733963219459E-2</v>
      </c>
      <c r="P105" s="370">
        <f t="shared" si="39"/>
        <v>-6.3066160566897497E-2</v>
      </c>
      <c r="Q105" s="370">
        <f t="shared" si="39"/>
        <v>-5.925954451020779E-2</v>
      </c>
      <c r="R105" s="370">
        <f t="shared" si="39"/>
        <v>-5.5833590059186977E-2</v>
      </c>
    </row>
    <row r="106" spans="1:18" s="361" customFormat="1" ht="15.75" customHeight="1">
      <c r="A106" s="369" t="s">
        <v>181</v>
      </c>
      <c r="C106" s="370">
        <f t="shared" ref="C106:R106" si="40">+LN(C92/B92)</f>
        <v>-0.37098857842690375</v>
      </c>
      <c r="D106" s="370">
        <f t="shared" si="40"/>
        <v>-0.13261509205614605</v>
      </c>
      <c r="E106" s="370">
        <f t="shared" si="40"/>
        <v>-0.12185358285053152</v>
      </c>
      <c r="F106" s="370">
        <f t="shared" si="40"/>
        <v>-0.11216822456547831</v>
      </c>
      <c r="G106" s="370">
        <f t="shared" si="40"/>
        <v>-0.10345140210893058</v>
      </c>
      <c r="H106" s="370">
        <f t="shared" si="40"/>
        <v>-9.560626189803742E-2</v>
      </c>
      <c r="I106" s="370">
        <f t="shared" si="40"/>
        <v>-8.8545635708233858E-2</v>
      </c>
      <c r="J106" s="370">
        <f t="shared" si="40"/>
        <v>-8.2191072137410365E-2</v>
      </c>
      <c r="K106" s="370">
        <f t="shared" si="40"/>
        <v>-7.647196492366938E-2</v>
      </c>
      <c r="L106" s="370">
        <f t="shared" si="40"/>
        <v>-7.1324768431302407E-2</v>
      </c>
      <c r="M106" s="370">
        <f t="shared" si="40"/>
        <v>-6.6692291588172137E-2</v>
      </c>
      <c r="N106" s="370">
        <f t="shared" si="40"/>
        <v>-6.2523062429354931E-2</v>
      </c>
      <c r="O106" s="370">
        <f t="shared" si="40"/>
        <v>-5.8770756186419394E-2</v>
      </c>
      <c r="P106" s="370">
        <f t="shared" si="40"/>
        <v>-5.5393680567777444E-2</v>
      </c>
      <c r="Q106" s="370">
        <f t="shared" si="40"/>
        <v>-5.2354312510999652E-2</v>
      </c>
      <c r="R106" s="370">
        <f t="shared" si="40"/>
        <v>-4.9618881259899786E-2</v>
      </c>
    </row>
    <row r="107" spans="1:18" s="361" customFormat="1" ht="15.75" customHeight="1">
      <c r="A107" s="369" t="s">
        <v>182</v>
      </c>
      <c r="C107" s="370">
        <f t="shared" ref="C107:R107" si="41">+LN(C93/B93)</f>
        <v>-0.1017945233115157</v>
      </c>
      <c r="D107" s="370">
        <f t="shared" si="41"/>
        <v>-0.15990323971354681</v>
      </c>
      <c r="E107" s="370">
        <f t="shared" si="41"/>
        <v>-0.14641291574219201</v>
      </c>
      <c r="F107" s="370">
        <f t="shared" si="41"/>
        <v>-0.13427162416797289</v>
      </c>
      <c r="G107" s="370">
        <f t="shared" si="41"/>
        <v>-0.12334446175117561</v>
      </c>
      <c r="H107" s="370">
        <f t="shared" si="41"/>
        <v>-0.11351001557605798</v>
      </c>
      <c r="I107" s="370">
        <f t="shared" si="41"/>
        <v>-0.1046590140184521</v>
      </c>
      <c r="J107" s="370">
        <f t="shared" si="41"/>
        <v>-9.6693112616606944E-2</v>
      </c>
      <c r="K107" s="370">
        <f t="shared" si="41"/>
        <v>-8.9523801354946309E-2</v>
      </c>
      <c r="L107" s="370">
        <f t="shared" si="41"/>
        <v>-8.3071421219451602E-2</v>
      </c>
      <c r="M107" s="370">
        <f t="shared" si="41"/>
        <v>-7.726427909750648E-2</v>
      </c>
      <c r="N107" s="370">
        <f t="shared" si="41"/>
        <v>-7.2037851187755783E-2</v>
      </c>
      <c r="O107" s="370">
        <f t="shared" si="41"/>
        <v>-6.7334066068980278E-2</v>
      </c>
      <c r="P107" s="370">
        <f t="shared" si="41"/>
        <v>-6.3100659462082181E-2</v>
      </c>
      <c r="Q107" s="370">
        <f t="shared" si="41"/>
        <v>-5.9290593515874131E-2</v>
      </c>
      <c r="R107" s="370">
        <f t="shared" si="41"/>
        <v>-5.5861534164286651E-2</v>
      </c>
    </row>
    <row r="108" spans="1:18" s="361" customFormat="1" ht="15.75" customHeight="1">
      <c r="A108" s="369" t="s">
        <v>183</v>
      </c>
      <c r="C108" s="370">
        <f t="shared" ref="C108:R108" si="42">+LN(C94/B94)</f>
        <v>-0.29875950945557134</v>
      </c>
      <c r="D108" s="370">
        <f t="shared" si="42"/>
        <v>-0.15795307354679355</v>
      </c>
      <c r="E108" s="370">
        <f t="shared" si="42"/>
        <v>-0.14465776619211412</v>
      </c>
      <c r="F108" s="370">
        <f t="shared" si="42"/>
        <v>-0.13269198957290276</v>
      </c>
      <c r="G108" s="370">
        <f t="shared" si="42"/>
        <v>-0.12192279061561241</v>
      </c>
      <c r="H108" s="370">
        <f t="shared" si="42"/>
        <v>-0.1122305115540512</v>
      </c>
      <c r="I108" s="370">
        <f t="shared" si="42"/>
        <v>-0.10350746039864599</v>
      </c>
      <c r="J108" s="370">
        <f t="shared" si="42"/>
        <v>-9.5656714358781578E-2</v>
      </c>
      <c r="K108" s="370">
        <f t="shared" si="42"/>
        <v>-8.8591042922903485E-2</v>
      </c>
      <c r="L108" s="370">
        <f t="shared" si="42"/>
        <v>-8.2231938630612914E-2</v>
      </c>
      <c r="M108" s="370">
        <f t="shared" si="42"/>
        <v>-7.6508744767551762E-2</v>
      </c>
      <c r="N108" s="370">
        <f t="shared" si="42"/>
        <v>-7.1357870290796516E-2</v>
      </c>
      <c r="O108" s="370">
        <f t="shared" si="42"/>
        <v>-6.6722083261716886E-2</v>
      </c>
      <c r="P108" s="370">
        <f t="shared" si="42"/>
        <v>-6.2549874935545188E-2</v>
      </c>
      <c r="Q108" s="370">
        <f t="shared" si="42"/>
        <v>-5.8794887441990712E-2</v>
      </c>
      <c r="R108" s="370">
        <f t="shared" si="42"/>
        <v>-5.5415398697791649E-2</v>
      </c>
    </row>
    <row r="109" spans="1:18" s="361" customFormat="1" ht="15.75" customHeight="1">
      <c r="A109" s="369" t="s">
        <v>184</v>
      </c>
      <c r="C109" s="370">
        <f t="shared" ref="C109:R109" si="43">+LN(C95/B95)</f>
        <v>-0.39786730115052488</v>
      </c>
      <c r="D109" s="370">
        <f t="shared" si="43"/>
        <v>-0.21850609196714194</v>
      </c>
      <c r="E109" s="370">
        <f t="shared" si="43"/>
        <v>-0.19915548277042786</v>
      </c>
      <c r="F109" s="370">
        <f t="shared" si="43"/>
        <v>-0.18173993449338505</v>
      </c>
      <c r="G109" s="370">
        <f t="shared" si="43"/>
        <v>-0.16606594104404657</v>
      </c>
      <c r="H109" s="370">
        <f t="shared" si="43"/>
        <v>-0.15195934693964183</v>
      </c>
      <c r="I109" s="370">
        <f t="shared" si="43"/>
        <v>-0.13926341224567768</v>
      </c>
      <c r="J109" s="370">
        <f t="shared" si="43"/>
        <v>-0.12783707102110994</v>
      </c>
      <c r="K109" s="370">
        <f t="shared" si="43"/>
        <v>-0.11755336391899893</v>
      </c>
      <c r="L109" s="370">
        <f t="shared" si="43"/>
        <v>-0.10829802752709923</v>
      </c>
      <c r="M109" s="370">
        <f t="shared" si="43"/>
        <v>-9.9968224774389103E-2</v>
      </c>
      <c r="N109" s="370">
        <f t="shared" si="43"/>
        <v>-9.2471402296950347E-2</v>
      </c>
      <c r="O109" s="370">
        <f t="shared" si="43"/>
        <v>-8.5724262067255197E-2</v>
      </c>
      <c r="P109" s="370">
        <f t="shared" si="43"/>
        <v>-7.9651835860529568E-2</v>
      </c>
      <c r="Q109" s="370">
        <f t="shared" si="43"/>
        <v>-7.4186652274476808E-2</v>
      </c>
      <c r="R109" s="370">
        <f t="shared" si="43"/>
        <v>-6.9267987047029092E-2</v>
      </c>
    </row>
    <row r="110" spans="1:18" s="361" customFormat="1" ht="15.75" customHeight="1">
      <c r="A110" s="369" t="s">
        <v>185</v>
      </c>
      <c r="C110" s="370">
        <f t="shared" ref="C110:R110" si="44">+LN(C96/B96)</f>
        <v>-0.23139680909351773</v>
      </c>
      <c r="D110" s="370">
        <f t="shared" si="44"/>
        <v>-0.22625325945825187</v>
      </c>
      <c r="E110" s="370">
        <f t="shared" si="44"/>
        <v>-0.20612793351242673</v>
      </c>
      <c r="F110" s="370">
        <f t="shared" si="44"/>
        <v>-0.18801514016118381</v>
      </c>
      <c r="G110" s="370">
        <f t="shared" si="44"/>
        <v>-0.17171362614506561</v>
      </c>
      <c r="H110" s="370">
        <f t="shared" si="44"/>
        <v>-0.15704226353055908</v>
      </c>
      <c r="I110" s="370">
        <f t="shared" si="44"/>
        <v>-0.14383803717750315</v>
      </c>
      <c r="J110" s="370">
        <f t="shared" si="44"/>
        <v>-0.13195423345975285</v>
      </c>
      <c r="K110" s="370">
        <f t="shared" si="44"/>
        <v>-0.12125881011377755</v>
      </c>
      <c r="L110" s="370">
        <f t="shared" si="44"/>
        <v>-0.11163292910239982</v>
      </c>
      <c r="M110" s="370">
        <f t="shared" si="44"/>
        <v>-0.10296963619215993</v>
      </c>
      <c r="N110" s="370">
        <f t="shared" si="44"/>
        <v>-9.51726725729439E-2</v>
      </c>
      <c r="O110" s="370">
        <f t="shared" si="44"/>
        <v>-8.8155405315649624E-2</v>
      </c>
      <c r="P110" s="370">
        <f t="shared" si="44"/>
        <v>-8.1839864784084532E-2</v>
      </c>
      <c r="Q110" s="370">
        <f t="shared" si="44"/>
        <v>-7.615587830567605E-2</v>
      </c>
      <c r="R110" s="370">
        <f t="shared" si="44"/>
        <v>-7.1040290475108403E-2</v>
      </c>
    </row>
    <row r="111" spans="1:18" s="361" customFormat="1" ht="15.75" customHeight="1">
      <c r="A111" s="369" t="s">
        <v>186</v>
      </c>
      <c r="C111" s="370">
        <f t="shared" ref="C111:R111" si="45">+LN(C97/B97)</f>
        <v>-5.4731983550034453E-2</v>
      </c>
      <c r="D111" s="370">
        <f t="shared" si="45"/>
        <v>-0.20121095206429096</v>
      </c>
      <c r="E111" s="370">
        <f t="shared" si="45"/>
        <v>-0.18358985685786189</v>
      </c>
      <c r="F111" s="370">
        <f t="shared" si="45"/>
        <v>-0.16773087117207583</v>
      </c>
      <c r="G111" s="370">
        <f t="shared" si="45"/>
        <v>-0.1534577840548681</v>
      </c>
      <c r="H111" s="370">
        <f t="shared" si="45"/>
        <v>-0.14061200564938137</v>
      </c>
      <c r="I111" s="370">
        <f t="shared" si="45"/>
        <v>-0.12905080508444314</v>
      </c>
      <c r="J111" s="370">
        <f t="shared" si="45"/>
        <v>-0.11864572457599887</v>
      </c>
      <c r="K111" s="370">
        <f t="shared" si="45"/>
        <v>-0.10928115211839899</v>
      </c>
      <c r="L111" s="370">
        <f t="shared" si="45"/>
        <v>-0.1008530369065591</v>
      </c>
      <c r="M111" s="370">
        <f t="shared" si="45"/>
        <v>-9.3267733215903245E-2</v>
      </c>
      <c r="N111" s="370">
        <f t="shared" si="45"/>
        <v>-8.6440959894312788E-2</v>
      </c>
      <c r="O111" s="370">
        <f t="shared" si="45"/>
        <v>-8.0296863904881555E-2</v>
      </c>
      <c r="P111" s="370">
        <f t="shared" si="45"/>
        <v>-7.4767177514393338E-2</v>
      </c>
      <c r="Q111" s="370">
        <f t="shared" si="45"/>
        <v>-6.979045976295406E-2</v>
      </c>
      <c r="R111" s="370">
        <f t="shared" si="45"/>
        <v>-6.5311413786658667E-2</v>
      </c>
    </row>
    <row r="112" spans="1:18" s="361" customFormat="1" ht="15.75" customHeight="1">
      <c r="A112" s="369" t="s">
        <v>187</v>
      </c>
      <c r="C112" s="370">
        <f t="shared" ref="C112:R112" si="46">+LN(C98/B98)</f>
        <v>-0.190941357652714</v>
      </c>
      <c r="D112" s="370">
        <f t="shared" si="46"/>
        <v>-0.16116978530125153</v>
      </c>
      <c r="E112" s="370">
        <f t="shared" si="46"/>
        <v>-0.14755280677112631</v>
      </c>
      <c r="F112" s="370">
        <f t="shared" si="46"/>
        <v>-0.13529752609401371</v>
      </c>
      <c r="G112" s="370">
        <f t="shared" si="46"/>
        <v>-0.12426777348461239</v>
      </c>
      <c r="H112" s="370">
        <f t="shared" si="46"/>
        <v>-0.11434099613615108</v>
      </c>
      <c r="I112" s="370">
        <f t="shared" si="46"/>
        <v>-0.10540689652253589</v>
      </c>
      <c r="J112" s="370">
        <f t="shared" si="46"/>
        <v>-9.7366206870282385E-2</v>
      </c>
      <c r="K112" s="370">
        <f t="shared" si="46"/>
        <v>-9.0129586183254229E-2</v>
      </c>
      <c r="L112" s="370">
        <f t="shared" si="46"/>
        <v>-8.3616627564928783E-2</v>
      </c>
      <c r="M112" s="370">
        <f t="shared" si="46"/>
        <v>-7.7754964808435911E-2</v>
      </c>
      <c r="N112" s="370">
        <f t="shared" si="46"/>
        <v>-7.2479468327592222E-2</v>
      </c>
      <c r="O112" s="370">
        <f t="shared" si="46"/>
        <v>-6.7731521494833205E-2</v>
      </c>
      <c r="P112" s="370">
        <f t="shared" si="46"/>
        <v>-6.3458369345349583E-2</v>
      </c>
      <c r="Q112" s="370">
        <f t="shared" si="46"/>
        <v>-5.961253241081494E-2</v>
      </c>
      <c r="R112" s="370">
        <f t="shared" si="46"/>
        <v>-5.615127916973333E-2</v>
      </c>
    </row>
    <row r="113" spans="1:18" s="361" customFormat="1" ht="15.75" customHeight="1">
      <c r="A113" s="369" t="s">
        <v>188</v>
      </c>
      <c r="C113" s="370">
        <f t="shared" ref="C113:R113" si="47">+LN(C99/B99)</f>
        <v>-0.39316580473956575</v>
      </c>
      <c r="D113" s="370">
        <f t="shared" si="47"/>
        <v>-0.20158070469675826</v>
      </c>
      <c r="E113" s="370">
        <f t="shared" si="47"/>
        <v>-0.18392263422708244</v>
      </c>
      <c r="F113" s="370">
        <f t="shared" si="47"/>
        <v>-0.16803037080437419</v>
      </c>
      <c r="G113" s="370">
        <f t="shared" si="47"/>
        <v>-0.15372733372393674</v>
      </c>
      <c r="H113" s="370">
        <f t="shared" si="47"/>
        <v>-0.14085460035154304</v>
      </c>
      <c r="I113" s="370">
        <f t="shared" si="47"/>
        <v>-0.12926914031638875</v>
      </c>
      <c r="J113" s="370">
        <f t="shared" si="47"/>
        <v>-0.11884222628474994</v>
      </c>
      <c r="K113" s="370">
        <f t="shared" si="47"/>
        <v>-0.10945800365627489</v>
      </c>
      <c r="L113" s="370">
        <f t="shared" si="47"/>
        <v>-0.10101220329064747</v>
      </c>
      <c r="M113" s="370">
        <f t="shared" si="47"/>
        <v>-9.341098296158265E-2</v>
      </c>
      <c r="N113" s="370">
        <f t="shared" si="47"/>
        <v>-8.6569884665424451E-2</v>
      </c>
      <c r="O113" s="370">
        <f t="shared" si="47"/>
        <v>-8.0412896198881992E-2</v>
      </c>
      <c r="P113" s="370">
        <f t="shared" si="47"/>
        <v>-7.4871606578993791E-2</v>
      </c>
      <c r="Q113" s="370">
        <f t="shared" si="47"/>
        <v>-6.9884445921094343E-2</v>
      </c>
      <c r="R113" s="370">
        <f t="shared" si="47"/>
        <v>-6.5396001328985057E-2</v>
      </c>
    </row>
    <row r="114" spans="1:18" s="361" customFormat="1" ht="15.75" customHeight="1">
      <c r="A114" s="369" t="s">
        <v>189</v>
      </c>
      <c r="C114" s="370">
        <f t="shared" ref="C114:R114" si="48">+LN(C100/B100)</f>
        <v>-0.18882157062646815</v>
      </c>
      <c r="D114" s="370">
        <f t="shared" si="48"/>
        <v>-0.13719452879941599</v>
      </c>
      <c r="E114" s="370">
        <f t="shared" si="48"/>
        <v>-0.12597507591947438</v>
      </c>
      <c r="F114" s="370">
        <f t="shared" si="48"/>
        <v>-0.11587756832752695</v>
      </c>
      <c r="G114" s="370">
        <f t="shared" si="48"/>
        <v>-0.10678981149477419</v>
      </c>
      <c r="H114" s="370">
        <f t="shared" si="48"/>
        <v>-9.8610830345296899E-2</v>
      </c>
      <c r="I114" s="370">
        <f t="shared" si="48"/>
        <v>-9.1249747310767071E-2</v>
      </c>
      <c r="J114" s="370">
        <f t="shared" si="48"/>
        <v>-8.4624772579690533E-2</v>
      </c>
      <c r="K114" s="370">
        <f t="shared" si="48"/>
        <v>-7.8662295321721268E-2</v>
      </c>
      <c r="L114" s="370">
        <f t="shared" si="48"/>
        <v>-7.3296065789549267E-2</v>
      </c>
      <c r="M114" s="370">
        <f t="shared" si="48"/>
        <v>-6.8466459210594341E-2</v>
      </c>
      <c r="N114" s="370">
        <f t="shared" si="48"/>
        <v>-6.411981328953488E-2</v>
      </c>
      <c r="O114" s="370">
        <f t="shared" si="48"/>
        <v>-6.0207831960581375E-2</v>
      </c>
      <c r="P114" s="370">
        <f t="shared" si="48"/>
        <v>-5.6687048764523199E-2</v>
      </c>
      <c r="Q114" s="370">
        <f t="shared" si="48"/>
        <v>-5.351834388807096E-2</v>
      </c>
      <c r="R114" s="370">
        <f t="shared" si="48"/>
        <v>-5.0666509499263893E-2</v>
      </c>
    </row>
    <row r="115" spans="1:18" s="361" customFormat="1" ht="15.75" customHeight="1">
      <c r="A115" s="369" t="s">
        <v>190</v>
      </c>
      <c r="C115" s="370">
        <f t="shared" ref="C115:R115" si="49">+LN(C101/B101)</f>
        <v>-0.23191605915730829</v>
      </c>
      <c r="D115" s="370">
        <f t="shared" si="49"/>
        <v>-0.17059428559389808</v>
      </c>
      <c r="E115" s="370">
        <f t="shared" si="49"/>
        <v>-0.15603485703450823</v>
      </c>
      <c r="F115" s="370">
        <f t="shared" si="49"/>
        <v>-0.14293137133105749</v>
      </c>
      <c r="G115" s="370">
        <f t="shared" si="49"/>
        <v>-0.13113823419795173</v>
      </c>
      <c r="H115" s="370">
        <f t="shared" si="49"/>
        <v>-0.12052441077815657</v>
      </c>
      <c r="I115" s="370">
        <f t="shared" si="49"/>
        <v>-0.11097196970034089</v>
      </c>
      <c r="J115" s="370">
        <f t="shared" si="49"/>
        <v>-0.1023747727303068</v>
      </c>
      <c r="K115" s="370">
        <f t="shared" si="49"/>
        <v>-9.4637295457276074E-2</v>
      </c>
      <c r="L115" s="370">
        <f t="shared" si="49"/>
        <v>-8.7673565911548623E-2</v>
      </c>
      <c r="M115" s="370">
        <f t="shared" si="49"/>
        <v>-8.1406209320393649E-2</v>
      </c>
      <c r="N115" s="370">
        <f t="shared" si="49"/>
        <v>-7.5765588388354316E-2</v>
      </c>
      <c r="O115" s="370">
        <f t="shared" si="49"/>
        <v>-7.0689029549518889E-2</v>
      </c>
      <c r="P115" s="370">
        <f t="shared" si="49"/>
        <v>-6.6120126594566925E-2</v>
      </c>
      <c r="Q115" s="370">
        <f t="shared" si="49"/>
        <v>-6.2008113935110271E-2</v>
      </c>
      <c r="R115" s="370">
        <f t="shared" si="49"/>
        <v>-5.8307302541599278E-2</v>
      </c>
    </row>
    <row r="116" spans="1:18" s="361" customFormat="1" ht="15.75" customHeight="1">
      <c r="A116" s="369" t="s">
        <v>191</v>
      </c>
      <c r="C116" s="370">
        <f t="shared" ref="C116:R116" si="50">+LN(C102/B102)</f>
        <v>8.2601786133292512E-2</v>
      </c>
      <c r="D116" s="370">
        <f t="shared" si="50"/>
        <v>-0.17392094116734935</v>
      </c>
      <c r="E116" s="370">
        <f t="shared" si="50"/>
        <v>-0.1590288470506144</v>
      </c>
      <c r="F116" s="370">
        <f t="shared" si="50"/>
        <v>-0.14562596234555297</v>
      </c>
      <c r="G116" s="370">
        <f t="shared" si="50"/>
        <v>-0.13356336611099762</v>
      </c>
      <c r="H116" s="370">
        <f t="shared" si="50"/>
        <v>-0.12270702949989776</v>
      </c>
      <c r="I116" s="370">
        <f t="shared" si="50"/>
        <v>-0.11293632654990809</v>
      </c>
      <c r="J116" s="370">
        <f t="shared" si="50"/>
        <v>-0.10414269389491733</v>
      </c>
      <c r="K116" s="370">
        <f t="shared" si="50"/>
        <v>-9.6228424505425569E-2</v>
      </c>
      <c r="L116" s="370">
        <f t="shared" si="50"/>
        <v>-8.9105582054883031E-2</v>
      </c>
      <c r="M116" s="370">
        <f t="shared" si="50"/>
        <v>-8.2695023849394741E-2</v>
      </c>
      <c r="N116" s="370">
        <f t="shared" si="50"/>
        <v>-7.6925521464455263E-2</v>
      </c>
      <c r="O116" s="370">
        <f t="shared" si="50"/>
        <v>-7.1732969318009571E-2</v>
      </c>
      <c r="P116" s="370">
        <f t="shared" si="50"/>
        <v>-6.7059672386208732E-2</v>
      </c>
      <c r="Q116" s="370">
        <f t="shared" si="50"/>
        <v>-6.2853705147587952E-2</v>
      </c>
      <c r="R116" s="370">
        <f t="shared" si="50"/>
        <v>-5.9068334632829185E-2</v>
      </c>
    </row>
    <row r="117" spans="1:18" s="361" customFormat="1" ht="15.75" customHeight="1">
      <c r="A117" s="369" t="s">
        <v>353</v>
      </c>
      <c r="C117" s="370">
        <f t="shared" ref="C117:R117" si="51">+LN(C103/B103)</f>
        <v>-0.15609138620053814</v>
      </c>
      <c r="D117" s="370">
        <f t="shared" si="51"/>
        <v>-0.16519716985042779</v>
      </c>
      <c r="E117" s="370">
        <f t="shared" si="51"/>
        <v>-0.15513125535530478</v>
      </c>
      <c r="F117" s="370">
        <f t="shared" si="51"/>
        <v>-0.14405216379205635</v>
      </c>
      <c r="G117" s="370">
        <f t="shared" si="51"/>
        <v>-0.13351004792157356</v>
      </c>
      <c r="H117" s="370">
        <f t="shared" si="51"/>
        <v>-0.12274455474377659</v>
      </c>
      <c r="I117" s="370">
        <f t="shared" si="51"/>
        <v>-0.1136029570083875</v>
      </c>
      <c r="J117" s="370">
        <f t="shared" si="51"/>
        <v>-0.10527254810762181</v>
      </c>
      <c r="K117" s="370">
        <f t="shared" si="51"/>
        <v>-9.7710540558523157E-2</v>
      </c>
      <c r="L117" s="370">
        <f t="shared" si="51"/>
        <v>-9.0077299473998937E-2</v>
      </c>
      <c r="M117" s="370">
        <f t="shared" si="51"/>
        <v>-8.2850961309026736E-2</v>
      </c>
      <c r="N117" s="370">
        <f t="shared" si="51"/>
        <v>-7.8036806727335234E-2</v>
      </c>
      <c r="O117" s="370">
        <f t="shared" si="51"/>
        <v>-7.2518034622170172E-2</v>
      </c>
      <c r="P117" s="370">
        <f t="shared" si="51"/>
        <v>-6.7780068297503313E-2</v>
      </c>
      <c r="Q117" s="370">
        <f t="shared" si="51"/>
        <v>-6.3711998561994096E-2</v>
      </c>
      <c r="R117" s="370">
        <f t="shared" si="51"/>
        <v>-6.0266999740507601E-2</v>
      </c>
    </row>
    <row r="118" spans="1:18" s="361" customFormat="1" ht="15.75" customHeight="1">
      <c r="A118" s="371" t="s">
        <v>620</v>
      </c>
      <c r="B118" s="361" t="s">
        <v>615</v>
      </c>
      <c r="C118" s="694" t="s">
        <v>616</v>
      </c>
      <c r="D118" s="695" t="s">
        <v>617</v>
      </c>
      <c r="E118" s="361" t="s">
        <v>618</v>
      </c>
      <c r="F118" s="361" t="s">
        <v>619</v>
      </c>
      <c r="G118" s="361" t="s">
        <v>621</v>
      </c>
      <c r="M118" s="382"/>
    </row>
    <row r="119" spans="1:18" s="361" customFormat="1" ht="15.75" customHeight="1">
      <c r="A119" s="369" t="s">
        <v>180</v>
      </c>
      <c r="B119" s="373">
        <f t="shared" ref="B119:B131" si="52">+AVERAGE(C105:G105)/10</f>
        <v>-1.6804618795492252E-2</v>
      </c>
      <c r="C119" s="373">
        <f t="shared" ref="C119:C131" si="53">+AVERAGE(H105:L105)/10</f>
        <v>-9.7425834310354113E-3</v>
      </c>
      <c r="D119" s="373">
        <f t="shared" ref="D119:D131" si="54">+AVERAGE(M105:Q105)/10</f>
        <v>-6.7766730901920981E-3</v>
      </c>
      <c r="E119" s="385">
        <f t="shared" ref="E119:E131" si="55">+Q91</f>
        <v>2.5333721769992351E-2</v>
      </c>
      <c r="F119" s="385">
        <f t="shared" ref="F119:F131" si="56">+E119/B91</f>
        <v>0.1889649433899844</v>
      </c>
      <c r="G119" s="386">
        <f t="shared" ref="G119:G131" si="57">+AVERAGE(B119:D119)</f>
        <v>-1.1107958438906588E-2</v>
      </c>
      <c r="M119" s="382"/>
    </row>
    <row r="120" spans="1:18" s="361" customFormat="1" ht="15.75" customHeight="1">
      <c r="A120" s="369" t="s">
        <v>181</v>
      </c>
      <c r="B120" s="373">
        <f t="shared" si="52"/>
        <v>-1.6821537600159801E-2</v>
      </c>
      <c r="C120" s="373">
        <f t="shared" si="53"/>
        <v>-8.2827940619730686E-3</v>
      </c>
      <c r="D120" s="373">
        <f t="shared" si="54"/>
        <v>-5.9146820656544707E-3</v>
      </c>
      <c r="E120" s="385">
        <f t="shared" si="55"/>
        <v>1.8648968480536945E-2</v>
      </c>
      <c r="F120" s="385">
        <f t="shared" si="56"/>
        <v>0.212046288451816</v>
      </c>
      <c r="G120" s="386">
        <f t="shared" si="57"/>
        <v>-1.033967124259578E-2</v>
      </c>
      <c r="M120" s="382"/>
    </row>
    <row r="121" spans="1:18" s="361" customFormat="1" ht="15.75" customHeight="1">
      <c r="A121" s="369" t="s">
        <v>182</v>
      </c>
      <c r="B121" s="373">
        <f t="shared" si="52"/>
        <v>-1.3314535293728063E-2</v>
      </c>
      <c r="C121" s="373">
        <f t="shared" si="53"/>
        <v>-9.7491472957102997E-3</v>
      </c>
      <c r="D121" s="373">
        <f t="shared" si="54"/>
        <v>-6.7805489866439765E-3</v>
      </c>
      <c r="E121" s="385">
        <f t="shared" si="55"/>
        <v>2.1496099414695973E-2</v>
      </c>
      <c r="F121" s="385">
        <f t="shared" si="56"/>
        <v>0.22487477690326993</v>
      </c>
      <c r="G121" s="386">
        <f t="shared" si="57"/>
        <v>-9.9480771920274456E-3</v>
      </c>
      <c r="M121" s="382"/>
    </row>
    <row r="122" spans="1:18" s="361" customFormat="1" ht="15.75" customHeight="1">
      <c r="A122" s="369" t="s">
        <v>183</v>
      </c>
      <c r="B122" s="373">
        <f t="shared" si="52"/>
        <v>-1.7119702587659887E-2</v>
      </c>
      <c r="C122" s="373">
        <f t="shared" si="53"/>
        <v>-9.6443533572999028E-3</v>
      </c>
      <c r="D122" s="373">
        <f t="shared" si="54"/>
        <v>-6.7186692139520219E-3</v>
      </c>
      <c r="E122" s="385">
        <f t="shared" si="55"/>
        <v>4.7612440578133443E-2</v>
      </c>
      <c r="F122" s="385">
        <f t="shared" si="56"/>
        <v>0.1874700353244968</v>
      </c>
      <c r="G122" s="386">
        <f t="shared" si="57"/>
        <v>-1.1160908386303937E-2</v>
      </c>
      <c r="M122" s="382"/>
    </row>
    <row r="123" spans="1:18" s="361" customFormat="1" ht="15.75" customHeight="1">
      <c r="A123" s="369" t="s">
        <v>184</v>
      </c>
      <c r="B123" s="373">
        <f t="shared" si="52"/>
        <v>-2.3266695028510524E-2</v>
      </c>
      <c r="C123" s="373">
        <f t="shared" si="53"/>
        <v>-1.2898224433050554E-2</v>
      </c>
      <c r="D123" s="373">
        <f t="shared" si="54"/>
        <v>-8.6400475454720196E-3</v>
      </c>
      <c r="E123" s="385">
        <f t="shared" si="55"/>
        <v>3.3836663479681638E-2</v>
      </c>
      <c r="F123" s="385">
        <f t="shared" si="56"/>
        <v>0.10643206865505016</v>
      </c>
      <c r="G123" s="386">
        <f t="shared" si="57"/>
        <v>-1.4934989002344365E-2</v>
      </c>
      <c r="M123" s="382"/>
    </row>
    <row r="124" spans="1:18" s="361" customFormat="1" ht="15.75" customHeight="1">
      <c r="A124" s="369" t="s">
        <v>185</v>
      </c>
      <c r="B124" s="373">
        <f t="shared" si="52"/>
        <v>-2.0470135367408916E-2</v>
      </c>
      <c r="C124" s="373">
        <f t="shared" si="53"/>
        <v>-1.3314525467679852E-2</v>
      </c>
      <c r="D124" s="373">
        <f t="shared" si="54"/>
        <v>-8.8858691434102813E-3</v>
      </c>
      <c r="E124" s="385">
        <f t="shared" si="55"/>
        <v>3.5542811741488357E-2</v>
      </c>
      <c r="F124" s="385">
        <f t="shared" si="56"/>
        <v>0.11841895233739434</v>
      </c>
      <c r="G124" s="386">
        <f t="shared" si="57"/>
        <v>-1.4223509992833018E-2</v>
      </c>
      <c r="M124" s="382"/>
    </row>
    <row r="125" spans="1:18" s="361" customFormat="1" ht="15.75" customHeight="1">
      <c r="A125" s="369" t="s">
        <v>186</v>
      </c>
      <c r="B125" s="373">
        <f t="shared" si="52"/>
        <v>-1.5214428953982622E-2</v>
      </c>
      <c r="C125" s="373">
        <f t="shared" si="53"/>
        <v>-1.1968854486695628E-2</v>
      </c>
      <c r="D125" s="373">
        <f t="shared" si="54"/>
        <v>-8.091263885848899E-3</v>
      </c>
      <c r="E125" s="385">
        <f t="shared" si="55"/>
        <v>2.8451337196445017E-2</v>
      </c>
      <c r="F125" s="385">
        <f t="shared" si="56"/>
        <v>0.17140478323948735</v>
      </c>
      <c r="G125" s="386">
        <f t="shared" si="57"/>
        <v>-1.1758182442175717E-2</v>
      </c>
      <c r="M125" s="382"/>
    </row>
    <row r="126" spans="1:18" s="361" customFormat="1" ht="15.75" customHeight="1">
      <c r="A126" s="369" t="s">
        <v>187</v>
      </c>
      <c r="B126" s="373">
        <f t="shared" si="52"/>
        <v>-1.5184584986074359E-2</v>
      </c>
      <c r="C126" s="373">
        <f t="shared" si="53"/>
        <v>-9.8172062655430461E-3</v>
      </c>
      <c r="D126" s="373">
        <f t="shared" si="54"/>
        <v>-6.8207371277405173E-3</v>
      </c>
      <c r="E126" s="385">
        <f t="shared" si="55"/>
        <v>3.4514621999371414E-2</v>
      </c>
      <c r="F126" s="385">
        <f t="shared" si="56"/>
        <v>0.20369603538096989</v>
      </c>
      <c r="G126" s="386">
        <f t="shared" si="57"/>
        <v>-1.0607509459785974E-2</v>
      </c>
      <c r="M126" s="382"/>
    </row>
    <row r="127" spans="1:18" s="361" customFormat="1" ht="15.75" customHeight="1">
      <c r="A127" s="369" t="s">
        <v>188</v>
      </c>
      <c r="B127" s="373">
        <f t="shared" si="52"/>
        <v>-2.2008536963834348E-2</v>
      </c>
      <c r="C127" s="373">
        <f t="shared" si="53"/>
        <v>-1.1988723477992083E-2</v>
      </c>
      <c r="D127" s="373">
        <f t="shared" si="54"/>
        <v>-8.1029963265195435E-3</v>
      </c>
      <c r="E127" s="385">
        <f t="shared" si="55"/>
        <v>1.7929742521096297E-2</v>
      </c>
      <c r="F127" s="385">
        <f t="shared" si="56"/>
        <v>0.12184410997350961</v>
      </c>
      <c r="G127" s="386">
        <f t="shared" si="57"/>
        <v>-1.403341892278199E-2</v>
      </c>
      <c r="M127" s="382"/>
    </row>
    <row r="128" spans="1:18" s="361" customFormat="1" ht="15.75" customHeight="1">
      <c r="A128" s="369" t="s">
        <v>189</v>
      </c>
      <c r="B128" s="373">
        <f t="shared" si="52"/>
        <v>-1.3493171103353194E-2</v>
      </c>
      <c r="C128" s="373">
        <f t="shared" si="53"/>
        <v>-8.5288742269404999E-3</v>
      </c>
      <c r="D128" s="373">
        <f t="shared" si="54"/>
        <v>-6.059989942266095E-3</v>
      </c>
      <c r="E128" s="385">
        <f t="shared" si="55"/>
        <v>2.2211143361156264E-2</v>
      </c>
      <c r="F128" s="385">
        <f t="shared" si="56"/>
        <v>0.24558755308174626</v>
      </c>
      <c r="G128" s="386">
        <f t="shared" si="57"/>
        <v>-9.3606784241865946E-3</v>
      </c>
      <c r="M128" s="382"/>
    </row>
    <row r="129" spans="1:18" s="361" customFormat="1" ht="15.75" customHeight="1">
      <c r="A129" s="369" t="s">
        <v>190</v>
      </c>
      <c r="B129" s="373">
        <f t="shared" si="52"/>
        <v>-1.665229614629448E-2</v>
      </c>
      <c r="C129" s="373">
        <f t="shared" si="53"/>
        <v>-1.0323640291552579E-2</v>
      </c>
      <c r="D129" s="373">
        <f t="shared" si="54"/>
        <v>-7.1197813557588811E-3</v>
      </c>
      <c r="E129" s="385">
        <f t="shared" si="55"/>
        <v>2.5637725090111353E-2</v>
      </c>
      <c r="F129" s="385">
        <f t="shared" si="56"/>
        <v>0.1818113096858987</v>
      </c>
      <c r="G129" s="386">
        <f t="shared" si="57"/>
        <v>-1.1365239264535315E-2</v>
      </c>
      <c r="M129" s="382"/>
    </row>
    <row r="130" spans="1:18" s="361" customFormat="1" ht="15.75" customHeight="1">
      <c r="A130" s="369" t="s">
        <v>191</v>
      </c>
      <c r="B130" s="373">
        <f t="shared" si="52"/>
        <v>-1.0590746610824438E-2</v>
      </c>
      <c r="C130" s="373">
        <f t="shared" si="53"/>
        <v>-1.0502401130100637E-2</v>
      </c>
      <c r="D130" s="373">
        <f t="shared" si="54"/>
        <v>-7.2253378433131243E-3</v>
      </c>
      <c r="E130" s="385">
        <f t="shared" si="55"/>
        <v>3.3724796448376115E-2</v>
      </c>
      <c r="F130" s="385">
        <f t="shared" si="56"/>
        <v>0.24270118608694108</v>
      </c>
      <c r="G130" s="386">
        <f t="shared" si="57"/>
        <v>-9.4394951947460656E-3</v>
      </c>
      <c r="M130" s="382"/>
    </row>
    <row r="131" spans="1:18" s="361" customFormat="1" ht="15.75" customHeight="1">
      <c r="A131" s="369" t="s">
        <v>353</v>
      </c>
      <c r="B131" s="373">
        <f t="shared" si="52"/>
        <v>-1.5079640462398011E-2</v>
      </c>
      <c r="C131" s="373">
        <f t="shared" si="53"/>
        <v>-1.0588157997846159E-2</v>
      </c>
      <c r="D131" s="373">
        <f t="shared" si="54"/>
        <v>-7.2979573903605901E-3</v>
      </c>
      <c r="E131" s="385">
        <f t="shared" si="55"/>
        <v>2.7678498593152918E-2</v>
      </c>
      <c r="F131" s="385">
        <f t="shared" si="56"/>
        <v>0.19237901958158113</v>
      </c>
      <c r="G131" s="386">
        <f t="shared" si="57"/>
        <v>-1.098858528353492E-2</v>
      </c>
      <c r="H131" s="368"/>
      <c r="I131" s="368"/>
      <c r="J131" s="368"/>
      <c r="K131" s="368"/>
      <c r="L131" s="368"/>
      <c r="M131" s="368"/>
    </row>
    <row r="132" spans="1:18" s="361" customFormat="1" ht="15.75" customHeight="1">
      <c r="M132" s="382"/>
    </row>
    <row r="133" spans="1:18" s="361" customFormat="1" ht="15.75" customHeight="1">
      <c r="M133" s="382"/>
    </row>
    <row r="134" spans="1:18" s="361" customFormat="1" ht="15.75" customHeight="1">
      <c r="A134" s="371" t="s">
        <v>622</v>
      </c>
      <c r="M134" s="382"/>
    </row>
    <row r="135" spans="1:18" s="361" customFormat="1" ht="15.75" customHeight="1">
      <c r="A135" s="369" t="s">
        <v>180</v>
      </c>
      <c r="B135" s="381">
        <f>+US!B71</f>
        <v>1.6614140194193694</v>
      </c>
      <c r="C135" s="381">
        <f>+US!C71</f>
        <v>1.6230895636787734</v>
      </c>
      <c r="D135" s="381">
        <f>+US!D71</f>
        <v>1.7927116912107415</v>
      </c>
      <c r="E135" s="381">
        <f>+US!E71</f>
        <v>1.9149538778767674</v>
      </c>
      <c r="F135" s="381">
        <f>+US!F71</f>
        <v>2.0053836777383336</v>
      </c>
      <c r="G135" s="381">
        <f>+US!G71</f>
        <v>2.0624036283691507</v>
      </c>
      <c r="H135" s="381">
        <f>+US!H71</f>
        <v>2.0986567014636961</v>
      </c>
      <c r="I135" s="381">
        <f>+US!I71</f>
        <v>2.1349828761043188</v>
      </c>
      <c r="J135" s="381">
        <f>+US!J71</f>
        <v>2.1731363207063579</v>
      </c>
      <c r="K135" s="381">
        <f>+US!K71</f>
        <v>2.2141989874785368</v>
      </c>
      <c r="L135" s="381">
        <f>+US!L71</f>
        <v>2.2514329664162473</v>
      </c>
      <c r="M135" s="384">
        <f>+US!M71</f>
        <v>2.2793135799748985</v>
      </c>
      <c r="N135" s="381">
        <f>+US!N71</f>
        <v>2.3350905503198418</v>
      </c>
      <c r="O135" s="381">
        <f>+US!O71</f>
        <v>2.3763203158253505</v>
      </c>
      <c r="P135" s="381">
        <f>+US!P71</f>
        <v>2.4104142871395609</v>
      </c>
      <c r="Q135" s="381">
        <f>+US!Q71</f>
        <v>2.4409213423741418</v>
      </c>
      <c r="R135" s="381">
        <f>+US!R71</f>
        <v>2.4693464799393805</v>
      </c>
    </row>
    <row r="136" spans="1:18" s="361" customFormat="1" ht="15.75" customHeight="1">
      <c r="A136" s="369" t="s">
        <v>181</v>
      </c>
      <c r="B136" s="381">
        <f>+EU!B71</f>
        <v>1.145662534207345</v>
      </c>
      <c r="C136" s="381">
        <f>+EU!C71</f>
        <v>0.99377439380320731</v>
      </c>
      <c r="D136" s="381">
        <f>+EU!D71</f>
        <v>1.1060912554145124</v>
      </c>
      <c r="E136" s="381">
        <f>+EU!E71</f>
        <v>1.1891433774865863</v>
      </c>
      <c r="F136" s="381">
        <f>+EU!F71</f>
        <v>1.2523730974526903</v>
      </c>
      <c r="G136" s="381">
        <f>+EU!G71</f>
        <v>1.2928181437698978</v>
      </c>
      <c r="H136" s="381">
        <f>+EU!H71</f>
        <v>1.3183434625106556</v>
      </c>
      <c r="I136" s="381">
        <f>+EU!I71</f>
        <v>1.3386059895372349</v>
      </c>
      <c r="J136" s="381">
        <f>+EU!J71</f>
        <v>1.3549362742712436</v>
      </c>
      <c r="K136" s="381">
        <f>+EU!K71</f>
        <v>1.3681143488253367</v>
      </c>
      <c r="L136" s="381">
        <f>+EU!L71</f>
        <v>1.3984482484510039</v>
      </c>
      <c r="M136" s="384">
        <f>+EU!M71</f>
        <v>1.445505485681791</v>
      </c>
      <c r="N136" s="381">
        <f>+EU!N71</f>
        <v>1.5025460085607072</v>
      </c>
      <c r="O136" s="381">
        <f>+EU!O71</f>
        <v>1.5508468835563509</v>
      </c>
      <c r="P136" s="381">
        <f>+EU!P71</f>
        <v>1.5937712427920445</v>
      </c>
      <c r="Q136" s="381">
        <f>+EU!Q71</f>
        <v>1.6330162507505794</v>
      </c>
      <c r="R136" s="381">
        <f>+EU!R71</f>
        <v>1.6693500930261884</v>
      </c>
    </row>
    <row r="137" spans="1:18" s="361" customFormat="1" ht="15.75" customHeight="1">
      <c r="A137" s="369" t="s">
        <v>182</v>
      </c>
      <c r="B137" s="381">
        <f>+Japan!B71</f>
        <v>0.36984064487913115</v>
      </c>
      <c r="C137" s="381">
        <f>+Japan!C71</f>
        <v>0.38197401254589819</v>
      </c>
      <c r="D137" s="381">
        <f>+Japan!D71</f>
        <v>0.38396443104633732</v>
      </c>
      <c r="E137" s="381">
        <f>+Japan!E71</f>
        <v>0.37210633662893694</v>
      </c>
      <c r="F137" s="381">
        <f>+Japan!F71</f>
        <v>0.34665576342697874</v>
      </c>
      <c r="G137" s="381">
        <f>+Japan!G71</f>
        <v>0.33328314208815535</v>
      </c>
      <c r="H137" s="381">
        <f>+Japan!H71</f>
        <v>0.32634839091858331</v>
      </c>
      <c r="I137" s="381">
        <f>+Japan!I71</f>
        <v>0.31899193358800276</v>
      </c>
      <c r="J137" s="381">
        <f>+Japan!J71</f>
        <v>0.31154769471063321</v>
      </c>
      <c r="K137" s="381">
        <f>+Japan!K71</f>
        <v>0.3042006227609827</v>
      </c>
      <c r="L137" s="381">
        <f>+Japan!L71</f>
        <v>0.30377378536957289</v>
      </c>
      <c r="M137" s="384">
        <f>+Japan!M71</f>
        <v>0.30957701737570942</v>
      </c>
      <c r="N137" s="381">
        <f>+Japan!N71</f>
        <v>0.31883340937135934</v>
      </c>
      <c r="O137" s="381">
        <f>+Japan!O71</f>
        <v>0.32604075971343904</v>
      </c>
      <c r="P137" s="381">
        <f>+Japan!P71</f>
        <v>0.33215246303646412</v>
      </c>
      <c r="Q137" s="381">
        <f>+Japan!Q71</f>
        <v>0.33763970347488886</v>
      </c>
      <c r="R137" s="381">
        <f>+Japan!R71</f>
        <v>0.34271701963070161</v>
      </c>
    </row>
    <row r="138" spans="1:18" s="361" customFormat="1" ht="15.75" customHeight="1">
      <c r="A138" s="369" t="s">
        <v>183</v>
      </c>
      <c r="B138" s="381">
        <f>+Russia!B71</f>
        <v>0.43100236821563392</v>
      </c>
      <c r="C138" s="381">
        <f>+Russia!C71</f>
        <v>0.42305073907611485</v>
      </c>
      <c r="D138" s="381">
        <f>+Russia!D71</f>
        <v>0.44320939329804343</v>
      </c>
      <c r="E138" s="381">
        <f>+Russia!E71</f>
        <v>0.44907441009379173</v>
      </c>
      <c r="F138" s="381">
        <f>+Russia!F71</f>
        <v>0.45104509609266963</v>
      </c>
      <c r="G138" s="381">
        <f>+Russia!G71</f>
        <v>0.45153585782783306</v>
      </c>
      <c r="H138" s="381">
        <f>+Russia!H71</f>
        <v>0.450650647986374</v>
      </c>
      <c r="I138" s="381">
        <f>+Russia!I71</f>
        <v>0.44771356039635291</v>
      </c>
      <c r="J138" s="381">
        <f>+Russia!J71</f>
        <v>0.44333249231418931</v>
      </c>
      <c r="K138" s="381">
        <f>+Russia!K71</f>
        <v>0.43791839304944841</v>
      </c>
      <c r="L138" s="381">
        <f>+Russia!L71</f>
        <v>0.44427888760300321</v>
      </c>
      <c r="M138" s="384">
        <f>+Russia!M71</f>
        <v>0.46236990711141551</v>
      </c>
      <c r="N138" s="381">
        <f>+Russia!N71</f>
        <v>0.48420713860522552</v>
      </c>
      <c r="O138" s="381">
        <f>+Russia!O71</f>
        <v>0.50350171176537051</v>
      </c>
      <c r="P138" s="381">
        <f>+Russia!P71</f>
        <v>0.52126134489655085</v>
      </c>
      <c r="Q138" s="381">
        <f>+Russia!Q71</f>
        <v>0.53795978382588638</v>
      </c>
      <c r="R138" s="381">
        <f>+Russia!R71</f>
        <v>0.55376782279765435</v>
      </c>
    </row>
    <row r="139" spans="1:18" s="361" customFormat="1" ht="15.75" customHeight="1">
      <c r="A139" s="369" t="s">
        <v>184</v>
      </c>
      <c r="B139" s="381">
        <f>+Eurasia!B71</f>
        <v>0.25652713039837849</v>
      </c>
      <c r="C139" s="381">
        <f>+Eurasia!C71</f>
        <v>0.23333916590858106</v>
      </c>
      <c r="D139" s="381">
        <f>+Eurasia!D71</f>
        <v>0.26348479109060885</v>
      </c>
      <c r="E139" s="381">
        <f>+Eurasia!E71</f>
        <v>0.28529529374707951</v>
      </c>
      <c r="F139" s="381">
        <f>+Eurasia!F71</f>
        <v>0.3020288413627098</v>
      </c>
      <c r="G139" s="381">
        <f>+Eurasia!G71</f>
        <v>0.31399452748540924</v>
      </c>
      <c r="H139" s="381">
        <f>+Eurasia!H71</f>
        <v>0.32341667809792896</v>
      </c>
      <c r="I139" s="381">
        <f>+Eurasia!I71</f>
        <v>0.3310967050395438</v>
      </c>
      <c r="J139" s="381">
        <f>+Eurasia!J71</f>
        <v>0.33737506982912008</v>
      </c>
      <c r="K139" s="381">
        <f>+Eurasia!K71</f>
        <v>0.34250060867120463</v>
      </c>
      <c r="L139" s="381">
        <f>+Eurasia!L71</f>
        <v>0.35242321321460252</v>
      </c>
      <c r="M139" s="384">
        <f>+Eurasia!M71</f>
        <v>0.36741244554003383</v>
      </c>
      <c r="N139" s="381">
        <f>+Eurasia!N71</f>
        <v>0.38376425573394196</v>
      </c>
      <c r="O139" s="381">
        <f>+Eurasia!O71</f>
        <v>0.39841645512417012</v>
      </c>
      <c r="P139" s="381">
        <f>+Eurasia!P71</f>
        <v>0.41185381679329525</v>
      </c>
      <c r="Q139" s="381">
        <f>+Eurasia!Q71</f>
        <v>0.42428722848823097</v>
      </c>
      <c r="R139" s="381">
        <f>+Eurasia!R71</f>
        <v>0.43576866507390832</v>
      </c>
    </row>
    <row r="140" spans="1:18" s="361" customFormat="1" ht="15.75" customHeight="1">
      <c r="A140" s="369" t="s">
        <v>185</v>
      </c>
      <c r="B140" s="381">
        <f>+China!B71</f>
        <v>1.5999444497034141</v>
      </c>
      <c r="C140" s="381">
        <f>+China!C71</f>
        <v>2.8420864715293779</v>
      </c>
      <c r="D140" s="381">
        <f>+China!D71</f>
        <v>3.2061376566936413</v>
      </c>
      <c r="E140" s="381">
        <f>+China!E71</f>
        <v>3.4256046471586292</v>
      </c>
      <c r="F140" s="381">
        <f>+China!F71</f>
        <v>3.5437386805847875</v>
      </c>
      <c r="G140" s="381">
        <f>+China!G71</f>
        <v>3.5856717219586702</v>
      </c>
      <c r="H140" s="381">
        <f>+China!H71</f>
        <v>3.612830916131943</v>
      </c>
      <c r="I140" s="381">
        <f>+China!I71</f>
        <v>3.6246984282210741</v>
      </c>
      <c r="J140" s="381">
        <f>+China!J71</f>
        <v>3.6251742162607625</v>
      </c>
      <c r="K140" s="381">
        <f>+China!K71</f>
        <v>3.6153421662676459</v>
      </c>
      <c r="L140" s="381">
        <f>+China!L71</f>
        <v>3.6627797357526379</v>
      </c>
      <c r="M140" s="384">
        <f>+China!M71</f>
        <v>3.7799692307304995</v>
      </c>
      <c r="N140" s="381">
        <f>+China!N71</f>
        <v>3.864181016486878</v>
      </c>
      <c r="O140" s="381">
        <f>+China!O71</f>
        <v>3.9475682280595379</v>
      </c>
      <c r="P140" s="381">
        <f>+China!P71</f>
        <v>4.0275783135211229</v>
      </c>
      <c r="Q140" s="381">
        <f>+China!Q71</f>
        <v>4.1024063645780435</v>
      </c>
      <c r="R140" s="381">
        <f>+China!R71</f>
        <v>4.1705806199302629</v>
      </c>
    </row>
    <row r="141" spans="1:18" s="361" customFormat="1" ht="15.75" customHeight="1">
      <c r="A141" s="369" t="s">
        <v>186</v>
      </c>
      <c r="B141" s="381">
        <f>+India!B71</f>
        <v>0.40499472440009932</v>
      </c>
      <c r="C141" s="381">
        <f>+India!C71</f>
        <v>0.72268116278292938</v>
      </c>
      <c r="D141" s="381">
        <f>+India!D71</f>
        <v>0.9513641565742168</v>
      </c>
      <c r="E141" s="381">
        <f>+India!E71</f>
        <v>1.1732052903697945</v>
      </c>
      <c r="F141" s="381">
        <f>+India!F71</f>
        <v>1.3870584013928553</v>
      </c>
      <c r="G141" s="381">
        <f>+India!G71</f>
        <v>1.5651983358354173</v>
      </c>
      <c r="H141" s="381">
        <f>+India!H71</f>
        <v>1.7176976183897448</v>
      </c>
      <c r="I141" s="381">
        <f>+India!I71</f>
        <v>1.8658653062918049</v>
      </c>
      <c r="J141" s="381">
        <f>+India!J71</f>
        <v>2.0098269995203126</v>
      </c>
      <c r="K141" s="381">
        <f>+India!K71</f>
        <v>2.1496360359774034</v>
      </c>
      <c r="L141" s="381">
        <f>+India!L71</f>
        <v>2.2839570928776052</v>
      </c>
      <c r="M141" s="384">
        <f>+India!M71</f>
        <v>2.4124604621169485</v>
      </c>
      <c r="N141" s="381">
        <f>+India!N71</f>
        <v>2.5381390337346335</v>
      </c>
      <c r="O141" s="381">
        <f>+India!O71</f>
        <v>2.6529264298016408</v>
      </c>
      <c r="P141" s="381">
        <f>+India!P71</f>
        <v>2.7578955707465309</v>
      </c>
      <c r="Q141" s="381">
        <f>+India!Q71</f>
        <v>2.8534089157218365</v>
      </c>
      <c r="R141" s="381">
        <f>+India!R71</f>
        <v>2.9394093994465673</v>
      </c>
    </row>
    <row r="142" spans="1:18" s="361" customFormat="1" ht="15.75" customHeight="1">
      <c r="A142" s="369" t="s">
        <v>187</v>
      </c>
      <c r="B142" s="381">
        <f>+MidEast!B71</f>
        <v>0.58943423723936161</v>
      </c>
      <c r="C142" s="381">
        <f>+MidEast!C71</f>
        <v>0.80698509993939982</v>
      </c>
      <c r="D142" s="381">
        <f>+MidEast!D71</f>
        <v>1.043780764626282</v>
      </c>
      <c r="E142" s="381">
        <f>+MidEast!E71</f>
        <v>1.2739845719504095</v>
      </c>
      <c r="F142" s="381">
        <f>+MidEast!F71</f>
        <v>1.4937471134705886</v>
      </c>
      <c r="G142" s="381">
        <f>+MidEast!G71</f>
        <v>1.6734534771207208</v>
      </c>
      <c r="H142" s="381">
        <f>+MidEast!H71</f>
        <v>1.83251856195771</v>
      </c>
      <c r="I142" s="381">
        <f>+MidEast!I71</f>
        <v>1.9954777030800119</v>
      </c>
      <c r="J142" s="381">
        <f>+MidEast!J71</f>
        <v>2.1637008946346721</v>
      </c>
      <c r="K142" s="381">
        <f>+MidEast!K71</f>
        <v>2.3382424008222396</v>
      </c>
      <c r="L142" s="381">
        <f>+MidEast!L71</f>
        <v>2.4637083300241969</v>
      </c>
      <c r="M142" s="384">
        <f>+MidEast!M71</f>
        <v>2.5279783146839243</v>
      </c>
      <c r="N142" s="381">
        <f>+MidEast!N71</f>
        <v>2.60804131606556</v>
      </c>
      <c r="O142" s="381">
        <f>+MidEast!O71</f>
        <v>2.6710517837232266</v>
      </c>
      <c r="P142" s="381">
        <f>+MidEast!P71</f>
        <v>2.7225947358609113</v>
      </c>
      <c r="Q142" s="381">
        <f>+MidEast!Q71</f>
        <v>2.7654968219617557</v>
      </c>
      <c r="R142" s="381">
        <f>+MidEast!R71</f>
        <v>2.8010667915791583</v>
      </c>
    </row>
    <row r="143" spans="1:18" s="361" customFormat="1" ht="15.75" customHeight="1">
      <c r="A143" s="369" t="s">
        <v>188</v>
      </c>
      <c r="B143" s="381">
        <f>+Africa!B71</f>
        <v>0.19130298725162215</v>
      </c>
      <c r="C143" s="381">
        <f>+Africa!C71</f>
        <v>0.24390148283972463</v>
      </c>
      <c r="D143" s="381">
        <f>+Africa!D71</f>
        <v>0.35373965665690837</v>
      </c>
      <c r="E143" s="381">
        <f>+Africa!E71</f>
        <v>0.48181967984315216</v>
      </c>
      <c r="F143" s="381">
        <f>+Africa!F71</f>
        <v>0.62583133934463975</v>
      </c>
      <c r="G143" s="381">
        <f>+Africa!G71</f>
        <v>0.75848932007622716</v>
      </c>
      <c r="H143" s="381">
        <f>+Africa!H71</f>
        <v>0.8774933390605355</v>
      </c>
      <c r="I143" s="381">
        <f>+Africa!I71</f>
        <v>1.0038538011155649</v>
      </c>
      <c r="J143" s="381">
        <f>+Africa!J71</f>
        <v>1.1376836066720915</v>
      </c>
      <c r="K143" s="381">
        <f>+Africa!K71</f>
        <v>1.2789696799871801</v>
      </c>
      <c r="L143" s="381">
        <f>+Africa!L71</f>
        <v>1.3886152098082143</v>
      </c>
      <c r="M143" s="384">
        <f>+Africa!M71</f>
        <v>1.4586413028377669</v>
      </c>
      <c r="N143" s="381">
        <f>+Africa!N71</f>
        <v>1.5198138828710965</v>
      </c>
      <c r="O143" s="381">
        <f>+Africa!O71</f>
        <v>1.5747443507739087</v>
      </c>
      <c r="P143" s="381">
        <f>+Africa!P71</f>
        <v>1.6232067554717515</v>
      </c>
      <c r="Q143" s="381">
        <f>+Africa!Q71</f>
        <v>1.6650283257767791</v>
      </c>
      <c r="R143" s="381">
        <f>+Africa!R71</f>
        <v>1.7000557802205305</v>
      </c>
    </row>
    <row r="144" spans="1:18" s="361" customFormat="1" ht="15.75" customHeight="1">
      <c r="A144" s="369" t="s">
        <v>189</v>
      </c>
      <c r="B144" s="381">
        <f>+LatAm!B71</f>
        <v>0.41212692374686294</v>
      </c>
      <c r="C144" s="381">
        <f>+LatAm!C71</f>
        <v>0.53274364690744613</v>
      </c>
      <c r="D144" s="381">
        <f>+LatAm!D71</f>
        <v>0.67574720152887091</v>
      </c>
      <c r="E144" s="381">
        <f>+LatAm!E71</f>
        <v>0.81191487554751496</v>
      </c>
      <c r="F144" s="381">
        <f>+LatAm!F71</f>
        <v>0.93402223947223095</v>
      </c>
      <c r="G144" s="381">
        <f>+LatAm!G71</f>
        <v>1.0345511864901888</v>
      </c>
      <c r="H144" s="381">
        <f>+LatAm!H71</f>
        <v>1.1246233195469502</v>
      </c>
      <c r="I144" s="381">
        <f>+LatAm!I71</f>
        <v>1.2114072895727128</v>
      </c>
      <c r="J144" s="381">
        <f>+LatAm!J71</f>
        <v>1.2951980195623203</v>
      </c>
      <c r="K144" s="381">
        <f>+LatAm!K71</f>
        <v>1.376223760765469</v>
      </c>
      <c r="L144" s="381">
        <f>+LatAm!L71</f>
        <v>1.4560844622049109</v>
      </c>
      <c r="M144" s="384">
        <f>+LatAm!M71</f>
        <v>1.5328657415716316</v>
      </c>
      <c r="N144" s="381">
        <f>+LatAm!N71</f>
        <v>1.6175086285927434</v>
      </c>
      <c r="O144" s="381">
        <f>+LatAm!O71</f>
        <v>1.6919487063967551</v>
      </c>
      <c r="P144" s="381">
        <f>+LatAm!P71</f>
        <v>1.7588278059890208</v>
      </c>
      <c r="Q144" s="381">
        <f>+LatAm!Q71</f>
        <v>1.8194564113945346</v>
      </c>
      <c r="R144" s="381">
        <f>+LatAm!R71</f>
        <v>1.8744016308573785</v>
      </c>
    </row>
    <row r="145" spans="1:18" s="361" customFormat="1" ht="15.75" customHeight="1">
      <c r="A145" s="369" t="s">
        <v>190</v>
      </c>
      <c r="B145" s="381">
        <f>+OHI!B71</f>
        <v>0.54156849752830372</v>
      </c>
      <c r="C145" s="381">
        <f>+OHI!C71</f>
        <v>0.56942681429125552</v>
      </c>
      <c r="D145" s="381">
        <f>+OHI!D71</f>
        <v>0.61987857064668472</v>
      </c>
      <c r="E145" s="381">
        <f>+OHI!E71</f>
        <v>0.64999403603263772</v>
      </c>
      <c r="F145" s="381">
        <f>+OHI!F71</f>
        <v>0.66238689909170889</v>
      </c>
      <c r="G145" s="381">
        <f>+OHI!G71</f>
        <v>0.65965112052958619</v>
      </c>
      <c r="H145" s="381">
        <f>+OHI!H71</f>
        <v>0.6488620004854514</v>
      </c>
      <c r="I145" s="381">
        <f>+OHI!I71</f>
        <v>0.63766528527198207</v>
      </c>
      <c r="J145" s="381">
        <f>+OHI!J71</f>
        <v>0.62660949205032856</v>
      </c>
      <c r="K145" s="381">
        <f>+OHI!K71</f>
        <v>0.6158956860451088</v>
      </c>
      <c r="L145" s="381">
        <f>+OHI!L71</f>
        <v>0.6151576446727387</v>
      </c>
      <c r="M145" s="384">
        <f>+OHI!M71</f>
        <v>0.6235543896681438</v>
      </c>
      <c r="N145" s="381">
        <f>+OHI!N71</f>
        <v>0.63665038163180676</v>
      </c>
      <c r="O145" s="381">
        <f>+OHI!O71</f>
        <v>0.64665854038027248</v>
      </c>
      <c r="P145" s="381">
        <f>+OHI!P71</f>
        <v>0.65505192772992105</v>
      </c>
      <c r="Q145" s="381">
        <f>+OHI!Q71</f>
        <v>0.66253616056647369</v>
      </c>
      <c r="R145" s="381">
        <f>+OHI!R71</f>
        <v>0.66939934704054416</v>
      </c>
    </row>
    <row r="146" spans="1:18" s="361" customFormat="1" ht="15.75" customHeight="1">
      <c r="A146" s="369" t="s">
        <v>191</v>
      </c>
      <c r="B146" s="381">
        <f>+OthAsia!B71</f>
        <v>0.36381783863801498</v>
      </c>
      <c r="C146" s="381">
        <f>+OthAsia!C71</f>
        <v>0.63050158117884292</v>
      </c>
      <c r="D146" s="381">
        <f>+OthAsia!D71</f>
        <v>0.87826578804752076</v>
      </c>
      <c r="E146" s="381">
        <f>+OthAsia!E71</f>
        <v>1.1508416134336092</v>
      </c>
      <c r="F146" s="381">
        <f>+OthAsia!F71</f>
        <v>1.4377517434193534</v>
      </c>
      <c r="G146" s="381">
        <f>+OthAsia!G71</f>
        <v>1.7038451223708999</v>
      </c>
      <c r="H146" s="381">
        <f>+OthAsia!H71</f>
        <v>1.9538304387374086</v>
      </c>
      <c r="I146" s="381">
        <f>+OthAsia!I71</f>
        <v>2.2116816359970861</v>
      </c>
      <c r="J146" s="381">
        <f>+OthAsia!J71</f>
        <v>2.4764451291788028</v>
      </c>
      <c r="K146" s="381">
        <f>+OthAsia!K71</f>
        <v>2.7470938523717785</v>
      </c>
      <c r="L146" s="381">
        <f>+OthAsia!L71</f>
        <v>2.9969199041852987</v>
      </c>
      <c r="M146" s="384">
        <f>+OthAsia!M71</f>
        <v>3.2255593611653897</v>
      </c>
      <c r="N146" s="381">
        <f>+OthAsia!N71</f>
        <v>3.4227551712794075</v>
      </c>
      <c r="O146" s="381">
        <f>+OthAsia!O71</f>
        <v>3.6146027289294622</v>
      </c>
      <c r="P146" s="381">
        <f>+OthAsia!P71</f>
        <v>3.7974738228032439</v>
      </c>
      <c r="Q146" s="381">
        <f>+OthAsia!Q71</f>
        <v>3.9688376438842279</v>
      </c>
      <c r="R146" s="381">
        <f>+OthAsia!R71</f>
        <v>4.1267473178087544</v>
      </c>
    </row>
    <row r="147" spans="1:18" s="361" customFormat="1" ht="15.75" customHeight="1">
      <c r="B147" s="368">
        <f t="shared" ref="B147:R147" si="58">SUM(B135:B146)</f>
        <v>7.9676363556275369</v>
      </c>
      <c r="C147" s="368">
        <f t="shared" si="58"/>
        <v>10.003554134481551</v>
      </c>
      <c r="D147" s="368">
        <f t="shared" si="58"/>
        <v>11.718375356834368</v>
      </c>
      <c r="E147" s="368">
        <f t="shared" si="58"/>
        <v>13.17793801016891</v>
      </c>
      <c r="F147" s="368">
        <f t="shared" si="58"/>
        <v>14.442022892849545</v>
      </c>
      <c r="G147" s="368">
        <f t="shared" si="58"/>
        <v>15.434895583922156</v>
      </c>
      <c r="H147" s="368">
        <f t="shared" si="58"/>
        <v>16.285272075286979</v>
      </c>
      <c r="I147" s="368">
        <f t="shared" si="58"/>
        <v>17.122040514215687</v>
      </c>
      <c r="J147" s="368">
        <f t="shared" si="58"/>
        <v>17.954966209710832</v>
      </c>
      <c r="K147" s="368">
        <f t="shared" si="58"/>
        <v>18.788336543022336</v>
      </c>
      <c r="L147" s="368">
        <f t="shared" si="58"/>
        <v>19.61757948058003</v>
      </c>
      <c r="M147" s="363">
        <f t="shared" si="58"/>
        <v>20.42520723845815</v>
      </c>
      <c r="N147" s="368">
        <f t="shared" si="58"/>
        <v>21.231530793253203</v>
      </c>
      <c r="O147" s="368">
        <f t="shared" si="58"/>
        <v>21.954626894049483</v>
      </c>
      <c r="P147" s="368">
        <f t="shared" si="58"/>
        <v>22.612082086780418</v>
      </c>
      <c r="Q147" s="368">
        <f t="shared" si="58"/>
        <v>23.210994952797378</v>
      </c>
      <c r="R147" s="368">
        <f t="shared" si="58"/>
        <v>23.752610967351028</v>
      </c>
    </row>
    <row r="148" spans="1:18" s="361" customFormat="1" ht="15.75" customHeight="1">
      <c r="A148" s="371" t="s">
        <v>622</v>
      </c>
      <c r="B148" s="368"/>
      <c r="C148" s="368"/>
      <c r="D148" s="368"/>
      <c r="E148" s="368"/>
      <c r="F148" s="368"/>
      <c r="G148" s="368"/>
      <c r="H148" s="368"/>
      <c r="I148" s="368"/>
      <c r="J148" s="368"/>
      <c r="K148" s="368"/>
      <c r="L148" s="368"/>
      <c r="M148" s="368"/>
    </row>
    <row r="149" spans="1:18" s="361" customFormat="1" ht="15.75" customHeight="1">
      <c r="A149" s="369" t="s">
        <v>180</v>
      </c>
      <c r="C149" s="370">
        <f t="shared" ref="C149:R149" si="59">+LN(C135/B135)</f>
        <v>-2.3337587665243333E-2</v>
      </c>
      <c r="D149" s="370">
        <f t="shared" si="59"/>
        <v>9.9397913784350173E-2</v>
      </c>
      <c r="E149" s="370">
        <f t="shared" si="59"/>
        <v>6.596415285987689E-2</v>
      </c>
      <c r="F149" s="370">
        <f t="shared" si="59"/>
        <v>4.6141865236532638E-2</v>
      </c>
      <c r="G149" s="370">
        <f t="shared" si="59"/>
        <v>2.8036709576372297E-2</v>
      </c>
      <c r="H149" s="370">
        <f t="shared" si="59"/>
        <v>1.7425361590323346E-2</v>
      </c>
      <c r="I149" s="370">
        <f t="shared" si="59"/>
        <v>1.7161152002238948E-2</v>
      </c>
      <c r="J149" s="370">
        <f t="shared" si="59"/>
        <v>1.7712807091371744E-2</v>
      </c>
      <c r="K149" s="370">
        <f t="shared" si="59"/>
        <v>1.871927397790904E-2</v>
      </c>
      <c r="L149" s="370">
        <f t="shared" si="59"/>
        <v>1.6676180303283217E-2</v>
      </c>
      <c r="M149" s="370">
        <f t="shared" si="59"/>
        <v>1.2307448762796439E-2</v>
      </c>
      <c r="N149" s="370">
        <f t="shared" si="59"/>
        <v>2.4176333725438596E-2</v>
      </c>
      <c r="O149" s="370">
        <f t="shared" si="59"/>
        <v>1.7502535522558118E-2</v>
      </c>
      <c r="P149" s="370">
        <f t="shared" si="59"/>
        <v>1.4245430634539889E-2</v>
      </c>
      <c r="Q149" s="370">
        <f t="shared" si="59"/>
        <v>1.2576931259805642E-2</v>
      </c>
      <c r="R149" s="370">
        <f t="shared" si="59"/>
        <v>1.1577965245041611E-2</v>
      </c>
    </row>
    <row r="150" spans="1:18" s="361" customFormat="1" ht="15.75" customHeight="1">
      <c r="A150" s="369" t="s">
        <v>181</v>
      </c>
      <c r="C150" s="370">
        <f t="shared" ref="C150:R150" si="60">+LN(C136/B136)</f>
        <v>-0.14222816824998905</v>
      </c>
      <c r="D150" s="370">
        <f t="shared" si="60"/>
        <v>0.10707747520432503</v>
      </c>
      <c r="E150" s="370">
        <f t="shared" si="60"/>
        <v>7.2400787941994768E-2</v>
      </c>
      <c r="F150" s="370">
        <f t="shared" si="60"/>
        <v>5.1807032389876349E-2</v>
      </c>
      <c r="G150" s="370">
        <f t="shared" si="60"/>
        <v>3.1784213717013288E-2</v>
      </c>
      <c r="H150" s="370">
        <f t="shared" si="60"/>
        <v>1.9551552680647028E-2</v>
      </c>
      <c r="I150" s="370">
        <f t="shared" si="60"/>
        <v>1.5252770310792831E-2</v>
      </c>
      <c r="J150" s="370">
        <f t="shared" si="60"/>
        <v>1.2125657014464122E-2</v>
      </c>
      <c r="K150" s="370">
        <f t="shared" si="60"/>
        <v>9.6789808620704205E-3</v>
      </c>
      <c r="L150" s="370">
        <f t="shared" si="60"/>
        <v>2.1929823905112243E-2</v>
      </c>
      <c r="M150" s="370">
        <f t="shared" si="60"/>
        <v>3.3095849538713848E-2</v>
      </c>
      <c r="N150" s="370">
        <f t="shared" si="60"/>
        <v>3.8701930823152798E-2</v>
      </c>
      <c r="O150" s="370">
        <f t="shared" si="60"/>
        <v>3.1640149913194422E-2</v>
      </c>
      <c r="P150" s="370">
        <f t="shared" si="60"/>
        <v>2.7301900436628654E-2</v>
      </c>
      <c r="Q150" s="370">
        <f t="shared" si="60"/>
        <v>2.4325706762389078E-2</v>
      </c>
      <c r="R150" s="370">
        <f t="shared" si="60"/>
        <v>2.2005619422544333E-2</v>
      </c>
    </row>
    <row r="151" spans="1:18" s="361" customFormat="1" ht="15.75" customHeight="1">
      <c r="A151" s="369" t="s">
        <v>182</v>
      </c>
      <c r="C151" s="370">
        <f t="shared" ref="C151:R151" si="61">+LN(C137/B137)</f>
        <v>3.2280352958831013E-2</v>
      </c>
      <c r="D151" s="370">
        <f t="shared" si="61"/>
        <v>5.1973445061689084E-3</v>
      </c>
      <c r="E151" s="370">
        <f t="shared" si="61"/>
        <v>-3.1370256235493971E-2</v>
      </c>
      <c r="F151" s="370">
        <f t="shared" si="61"/>
        <v>-7.084741325879694E-2</v>
      </c>
      <c r="G151" s="370">
        <f t="shared" si="61"/>
        <v>-3.9339846078618651E-2</v>
      </c>
      <c r="H151" s="370">
        <f t="shared" si="61"/>
        <v>-2.1026910711102118E-2</v>
      </c>
      <c r="I151" s="370">
        <f t="shared" si="61"/>
        <v>-2.2799678622879155E-2</v>
      </c>
      <c r="J151" s="370">
        <f t="shared" si="61"/>
        <v>-2.3613376364505185E-2</v>
      </c>
      <c r="K151" s="370">
        <f t="shared" si="61"/>
        <v>-2.3865012510530973E-2</v>
      </c>
      <c r="L151" s="370">
        <f t="shared" si="61"/>
        <v>-1.4041296996397329E-3</v>
      </c>
      <c r="M151" s="370">
        <f t="shared" si="61"/>
        <v>1.8923608345079855E-2</v>
      </c>
      <c r="N151" s="370">
        <f t="shared" si="61"/>
        <v>2.9461833022936222E-2</v>
      </c>
      <c r="O151" s="370">
        <f t="shared" si="61"/>
        <v>2.2353664646470019E-2</v>
      </c>
      <c r="P151" s="370">
        <f t="shared" si="61"/>
        <v>1.8571686170980282E-2</v>
      </c>
      <c r="Q151" s="370">
        <f t="shared" si="61"/>
        <v>1.6385271368574192E-2</v>
      </c>
      <c r="R151" s="370">
        <f t="shared" si="61"/>
        <v>1.4925730112781799E-2</v>
      </c>
    </row>
    <row r="152" spans="1:18" s="361" customFormat="1" ht="15.75" customHeight="1">
      <c r="A152" s="369" t="s">
        <v>183</v>
      </c>
      <c r="C152" s="370">
        <f t="shared" ref="C152:R152" si="62">+LN(C138/B138)</f>
        <v>-1.8621462401160409E-2</v>
      </c>
      <c r="D152" s="370">
        <f t="shared" si="62"/>
        <v>4.6550207085678891E-2</v>
      </c>
      <c r="E152" s="370">
        <f t="shared" si="62"/>
        <v>1.3146268578150653E-2</v>
      </c>
      <c r="F152" s="370">
        <f t="shared" si="62"/>
        <v>4.3787277890063531E-3</v>
      </c>
      <c r="G152" s="370">
        <f t="shared" si="62"/>
        <v>1.0874631940666262E-3</v>
      </c>
      <c r="H152" s="370">
        <f t="shared" si="62"/>
        <v>-1.9623661400920227E-3</v>
      </c>
      <c r="I152" s="370">
        <f t="shared" si="62"/>
        <v>-6.5387690812440061E-3</v>
      </c>
      <c r="J152" s="370">
        <f t="shared" si="62"/>
        <v>-9.8336183026775745E-3</v>
      </c>
      <c r="K152" s="370">
        <f t="shared" si="62"/>
        <v>-1.2287459731696286E-2</v>
      </c>
      <c r="L152" s="370">
        <f t="shared" si="62"/>
        <v>1.4419914697597706E-2</v>
      </c>
      <c r="M152" s="370">
        <f t="shared" si="62"/>
        <v>3.9912744987908005E-2</v>
      </c>
      <c r="N152" s="370">
        <f t="shared" si="62"/>
        <v>4.6147552023406556E-2</v>
      </c>
      <c r="O152" s="370">
        <f t="shared" si="62"/>
        <v>3.9074324398007454E-2</v>
      </c>
      <c r="P152" s="370">
        <f t="shared" si="62"/>
        <v>3.4664425780256872E-2</v>
      </c>
      <c r="Q152" s="370">
        <f t="shared" si="62"/>
        <v>3.153226844906333E-2</v>
      </c>
      <c r="R152" s="370">
        <f t="shared" si="62"/>
        <v>2.8961700365732677E-2</v>
      </c>
    </row>
    <row r="153" spans="1:18" s="361" customFormat="1" ht="15.75" customHeight="1">
      <c r="A153" s="369" t="s">
        <v>184</v>
      </c>
      <c r="C153" s="370">
        <f t="shared" ref="C153:R153" si="63">+LN(C139/B139)</f>
        <v>-9.4741387737106275E-2</v>
      </c>
      <c r="D153" s="370">
        <f t="shared" si="63"/>
        <v>0.1215026046804598</v>
      </c>
      <c r="E153" s="370">
        <f t="shared" si="63"/>
        <v>7.9529114784856456E-2</v>
      </c>
      <c r="F153" s="370">
        <f t="shared" si="63"/>
        <v>5.6997751736686822E-2</v>
      </c>
      <c r="G153" s="370">
        <f t="shared" si="63"/>
        <v>3.8853043350014604E-2</v>
      </c>
      <c r="H153" s="370">
        <f t="shared" si="63"/>
        <v>2.956595956025445E-2</v>
      </c>
      <c r="I153" s="370">
        <f t="shared" si="63"/>
        <v>2.3468976020669129E-2</v>
      </c>
      <c r="J153" s="370">
        <f t="shared" si="63"/>
        <v>1.8784785369017835E-2</v>
      </c>
      <c r="K153" s="370">
        <f t="shared" si="63"/>
        <v>1.5078156527001823E-2</v>
      </c>
      <c r="L153" s="370">
        <f t="shared" si="63"/>
        <v>2.8559328827770254E-2</v>
      </c>
      <c r="M153" s="370">
        <f t="shared" si="63"/>
        <v>4.1652283169263733E-2</v>
      </c>
      <c r="N153" s="370">
        <f t="shared" si="63"/>
        <v>4.3543399863837561E-2</v>
      </c>
      <c r="O153" s="370">
        <f t="shared" si="63"/>
        <v>3.7469381176236417E-2</v>
      </c>
      <c r="P153" s="370">
        <f t="shared" si="63"/>
        <v>3.3170644899765608E-2</v>
      </c>
      <c r="Q153" s="370">
        <f t="shared" si="63"/>
        <v>2.9742178782766193E-2</v>
      </c>
      <c r="R153" s="370">
        <f t="shared" si="63"/>
        <v>2.6700866283751366E-2</v>
      </c>
    </row>
    <row r="154" spans="1:18" s="361" customFormat="1" ht="15.75" customHeight="1">
      <c r="A154" s="369" t="s">
        <v>185</v>
      </c>
      <c r="C154" s="370">
        <f t="shared" ref="C154:R154" si="64">+LN(C140/B140)</f>
        <v>0.5745695457990293</v>
      </c>
      <c r="D154" s="370">
        <f t="shared" si="64"/>
        <v>0.12052853496839823</v>
      </c>
      <c r="E154" s="370">
        <f t="shared" si="64"/>
        <v>6.6211004974264701E-2</v>
      </c>
      <c r="F154" s="370">
        <f t="shared" si="64"/>
        <v>3.3904298848236682E-2</v>
      </c>
      <c r="G154" s="370">
        <f t="shared" si="64"/>
        <v>1.1763532344297398E-2</v>
      </c>
      <c r="H154" s="370">
        <f t="shared" si="64"/>
        <v>7.5458256828715934E-3</v>
      </c>
      <c r="I154" s="370">
        <f t="shared" si="64"/>
        <v>3.2794403063465894E-3</v>
      </c>
      <c r="J154" s="370">
        <f t="shared" si="64"/>
        <v>1.3125417885347026E-4</v>
      </c>
      <c r="K154" s="370">
        <f t="shared" si="64"/>
        <v>-2.7158438754774734E-3</v>
      </c>
      <c r="L154" s="370">
        <f t="shared" si="64"/>
        <v>1.3035846854528471E-2</v>
      </c>
      <c r="M154" s="370">
        <f t="shared" si="64"/>
        <v>3.1493519790977843E-2</v>
      </c>
      <c r="N154" s="370">
        <f t="shared" si="64"/>
        <v>2.203389258990298E-2</v>
      </c>
      <c r="O154" s="370">
        <f t="shared" si="64"/>
        <v>2.1349988694033734E-2</v>
      </c>
      <c r="P154" s="370">
        <f t="shared" si="64"/>
        <v>2.0065529714012344E-2</v>
      </c>
      <c r="Q154" s="370">
        <f t="shared" si="64"/>
        <v>1.840843915298207E-2</v>
      </c>
      <c r="R154" s="370">
        <f t="shared" si="64"/>
        <v>1.6481543780521451E-2</v>
      </c>
    </row>
    <row r="155" spans="1:18" s="361" customFormat="1" ht="15.75" customHeight="1">
      <c r="A155" s="369" t="s">
        <v>186</v>
      </c>
      <c r="C155" s="370">
        <f t="shared" ref="C155:R155" si="65">+LN(C141/B141)</f>
        <v>0.57909409204261109</v>
      </c>
      <c r="D155" s="370">
        <f t="shared" si="65"/>
        <v>0.27492877599506227</v>
      </c>
      <c r="E155" s="370">
        <f t="shared" si="65"/>
        <v>0.20959793755667119</v>
      </c>
      <c r="F155" s="370">
        <f t="shared" si="65"/>
        <v>0.16744567925231899</v>
      </c>
      <c r="G155" s="370">
        <f t="shared" si="65"/>
        <v>0.12082730141185032</v>
      </c>
      <c r="H155" s="370">
        <f t="shared" si="65"/>
        <v>9.2972252023220389E-2</v>
      </c>
      <c r="I155" s="370">
        <f t="shared" si="65"/>
        <v>8.2740116547761575E-2</v>
      </c>
      <c r="J155" s="370">
        <f t="shared" si="65"/>
        <v>7.4323731779904784E-2</v>
      </c>
      <c r="K155" s="370">
        <f t="shared" si="65"/>
        <v>6.7249893740875755E-2</v>
      </c>
      <c r="L155" s="370">
        <f t="shared" si="65"/>
        <v>6.0610963444548277E-2</v>
      </c>
      <c r="M155" s="370">
        <f t="shared" si="65"/>
        <v>5.4737659675101559E-2</v>
      </c>
      <c r="N155" s="370">
        <f t="shared" si="65"/>
        <v>5.0783983280197315E-2</v>
      </c>
      <c r="O155" s="370">
        <f t="shared" si="65"/>
        <v>4.4232195208522493E-2</v>
      </c>
      <c r="P155" s="370">
        <f t="shared" si="65"/>
        <v>3.8804570704823148E-2</v>
      </c>
      <c r="Q155" s="370">
        <f t="shared" si="65"/>
        <v>3.4046475759123236E-2</v>
      </c>
      <c r="R155" s="370">
        <f t="shared" si="65"/>
        <v>2.9694286339045341E-2</v>
      </c>
    </row>
    <row r="156" spans="1:18" s="361" customFormat="1" ht="15.75" customHeight="1">
      <c r="A156" s="369" t="s">
        <v>187</v>
      </c>
      <c r="C156" s="370">
        <f t="shared" ref="C156:R156" si="66">+LN(C142/B142)</f>
        <v>0.31414204767091408</v>
      </c>
      <c r="D156" s="370">
        <f t="shared" si="66"/>
        <v>0.25729954624218659</v>
      </c>
      <c r="E156" s="370">
        <f t="shared" si="66"/>
        <v>0.19929997530801605</v>
      </c>
      <c r="F156" s="370">
        <f t="shared" si="66"/>
        <v>0.15913835714357896</v>
      </c>
      <c r="G156" s="370">
        <f t="shared" si="66"/>
        <v>0.11360163724303593</v>
      </c>
      <c r="H156" s="370">
        <f t="shared" si="66"/>
        <v>9.0801842501579272E-2</v>
      </c>
      <c r="I156" s="370">
        <f t="shared" si="66"/>
        <v>8.5192187807825989E-2</v>
      </c>
      <c r="J156" s="370">
        <f t="shared" si="66"/>
        <v>8.0936660841982616E-2</v>
      </c>
      <c r="K156" s="370">
        <f t="shared" si="66"/>
        <v>7.7579403699252883E-2</v>
      </c>
      <c r="L156" s="370">
        <f t="shared" si="66"/>
        <v>5.2268129724708172E-2</v>
      </c>
      <c r="M156" s="370">
        <f t="shared" si="66"/>
        <v>2.5752232085999655E-2</v>
      </c>
      <c r="N156" s="370">
        <f t="shared" si="66"/>
        <v>3.1179587793026327E-2</v>
      </c>
      <c r="O156" s="370">
        <f t="shared" si="66"/>
        <v>2.3872835342988754E-2</v>
      </c>
      <c r="P156" s="370">
        <f t="shared" si="66"/>
        <v>1.9113051265719643E-2</v>
      </c>
      <c r="Q156" s="370">
        <f t="shared" si="66"/>
        <v>1.5634928681513355E-2</v>
      </c>
      <c r="R156" s="370">
        <f t="shared" si="66"/>
        <v>1.2780040333968056E-2</v>
      </c>
    </row>
    <row r="157" spans="1:18" s="361" customFormat="1" ht="15.75" customHeight="1">
      <c r="A157" s="369" t="s">
        <v>188</v>
      </c>
      <c r="C157" s="370">
        <f t="shared" ref="C157:R157" si="67">+LN(C143/B143)</f>
        <v>0.24290589304894283</v>
      </c>
      <c r="D157" s="370">
        <f t="shared" si="67"/>
        <v>0.37179682449049989</v>
      </c>
      <c r="E157" s="370">
        <f t="shared" si="67"/>
        <v>0.3090087264478773</v>
      </c>
      <c r="F157" s="370">
        <f t="shared" si="67"/>
        <v>0.26151097298593451</v>
      </c>
      <c r="G157" s="370">
        <f t="shared" si="67"/>
        <v>0.19224780953669732</v>
      </c>
      <c r="H157" s="370">
        <f t="shared" si="67"/>
        <v>0.14574064612893564</v>
      </c>
      <c r="I157" s="370">
        <f t="shared" si="67"/>
        <v>0.13453230873280836</v>
      </c>
      <c r="J157" s="370">
        <f t="shared" si="67"/>
        <v>0.12514787702868332</v>
      </c>
      <c r="K157" s="370">
        <f t="shared" si="67"/>
        <v>0.11706054500900089</v>
      </c>
      <c r="L157" s="370">
        <f t="shared" si="67"/>
        <v>8.2252182331896045E-2</v>
      </c>
      <c r="M157" s="370">
        <f t="shared" si="67"/>
        <v>4.9198389317799976E-2</v>
      </c>
      <c r="N157" s="370">
        <f t="shared" si="67"/>
        <v>4.1082493946526084E-2</v>
      </c>
      <c r="O157" s="370">
        <f t="shared" si="67"/>
        <v>3.5505060252241094E-2</v>
      </c>
      <c r="P157" s="370">
        <f t="shared" si="67"/>
        <v>3.0310729210388212E-2</v>
      </c>
      <c r="Q157" s="370">
        <f t="shared" si="67"/>
        <v>2.543846442202969E-2</v>
      </c>
      <c r="R157" s="370">
        <f t="shared" si="67"/>
        <v>2.0818926652059078E-2</v>
      </c>
    </row>
    <row r="158" spans="1:18" s="361" customFormat="1" ht="15.75" customHeight="1">
      <c r="A158" s="369" t="s">
        <v>189</v>
      </c>
      <c r="C158" s="370">
        <f t="shared" ref="C158:R158" si="68">+LN(C144/B144)</f>
        <v>0.256708976562735</v>
      </c>
      <c r="D158" s="370">
        <f t="shared" si="68"/>
        <v>0.23777869805023716</v>
      </c>
      <c r="E158" s="370">
        <f t="shared" si="68"/>
        <v>0.18357645773049308</v>
      </c>
      <c r="F158" s="370">
        <f t="shared" si="68"/>
        <v>0.14010474734672643</v>
      </c>
      <c r="G158" s="370">
        <f t="shared" si="68"/>
        <v>0.1022227264672506</v>
      </c>
      <c r="H158" s="370">
        <f t="shared" si="68"/>
        <v>8.3480456091322292E-2</v>
      </c>
      <c r="I158" s="370">
        <f t="shared" si="68"/>
        <v>7.433458050458519E-2</v>
      </c>
      <c r="J158" s="370">
        <f t="shared" si="68"/>
        <v>6.6880861296269745E-2</v>
      </c>
      <c r="K158" s="370">
        <f t="shared" si="68"/>
        <v>6.0679748805075671E-2</v>
      </c>
      <c r="L158" s="370">
        <f t="shared" si="68"/>
        <v>5.6407614722275921E-2</v>
      </c>
      <c r="M158" s="370">
        <f t="shared" si="68"/>
        <v>5.1388059322833343E-2</v>
      </c>
      <c r="N158" s="370">
        <f t="shared" si="68"/>
        <v>5.3748064731850398E-2</v>
      </c>
      <c r="O158" s="370">
        <f t="shared" si="68"/>
        <v>4.4993863453366173E-2</v>
      </c>
      <c r="P158" s="370">
        <f t="shared" si="68"/>
        <v>3.8766622480079518E-2</v>
      </c>
      <c r="Q158" s="370">
        <f t="shared" si="68"/>
        <v>3.3890213582234596E-2</v>
      </c>
      <c r="R158" s="370">
        <f t="shared" si="68"/>
        <v>2.9751696861616699E-2</v>
      </c>
    </row>
    <row r="159" spans="1:18" s="361" customFormat="1" ht="15.75" customHeight="1">
      <c r="A159" s="369" t="s">
        <v>190</v>
      </c>
      <c r="C159" s="370">
        <f t="shared" ref="C159:R159" si="69">+LN(C145/B145)</f>
        <v>5.0160711583837371E-2</v>
      </c>
      <c r="D159" s="370">
        <f t="shared" si="69"/>
        <v>8.4893339139512372E-2</v>
      </c>
      <c r="E159" s="370">
        <f t="shared" si="69"/>
        <v>4.7439582451577353E-2</v>
      </c>
      <c r="F159" s="370">
        <f t="shared" si="69"/>
        <v>1.8886637421017458E-2</v>
      </c>
      <c r="G159" s="370">
        <f t="shared" si="69"/>
        <v>-4.1387349329486574E-3</v>
      </c>
      <c r="H159" s="370">
        <f t="shared" si="69"/>
        <v>-1.6491029981799871E-2</v>
      </c>
      <c r="I159" s="370">
        <f t="shared" si="69"/>
        <v>-1.7406545576920833E-2</v>
      </c>
      <c r="J159" s="370">
        <f t="shared" si="69"/>
        <v>-1.7489987538815123E-2</v>
      </c>
      <c r="K159" s="370">
        <f t="shared" si="69"/>
        <v>-1.724591854583955E-2</v>
      </c>
      <c r="L159" s="370">
        <f t="shared" si="69"/>
        <v>-1.1990405977994848E-3</v>
      </c>
      <c r="M159" s="370">
        <f t="shared" si="69"/>
        <v>1.3557426383266463E-2</v>
      </c>
      <c r="N159" s="370">
        <f t="shared" si="69"/>
        <v>2.0784659313296868E-2</v>
      </c>
      <c r="O159" s="370">
        <f t="shared" si="69"/>
        <v>1.5597743431403892E-2</v>
      </c>
      <c r="P159" s="370">
        <f t="shared" si="69"/>
        <v>1.2896114581771576E-2</v>
      </c>
      <c r="Q159" s="370">
        <f t="shared" si="69"/>
        <v>1.1360626888146255E-2</v>
      </c>
      <c r="R159" s="370">
        <f t="shared" si="69"/>
        <v>1.0305674978905407E-2</v>
      </c>
    </row>
    <row r="160" spans="1:18" s="361" customFormat="1" ht="15.75" customHeight="1">
      <c r="A160" s="369" t="s">
        <v>191</v>
      </c>
      <c r="C160" s="370">
        <f t="shared" ref="C160:R160" si="70">+LN(C146/B146)</f>
        <v>0.54986236414814416</v>
      </c>
      <c r="D160" s="370">
        <f t="shared" si="70"/>
        <v>0.33143360447740705</v>
      </c>
      <c r="E160" s="370">
        <f t="shared" si="70"/>
        <v>0.27029952376638178</v>
      </c>
      <c r="F160" s="370">
        <f t="shared" si="70"/>
        <v>0.22258709173272967</v>
      </c>
      <c r="G160" s="370">
        <f t="shared" si="70"/>
        <v>0.16980692943534723</v>
      </c>
      <c r="H160" s="370">
        <f t="shared" si="70"/>
        <v>0.13690423971580001</v>
      </c>
      <c r="I160" s="370">
        <f t="shared" si="70"/>
        <v>0.12396137407678486</v>
      </c>
      <c r="J160" s="370">
        <f t="shared" si="70"/>
        <v>0.11307096875867111</v>
      </c>
      <c r="K160" s="370">
        <f t="shared" si="70"/>
        <v>0.10371945573588702</v>
      </c>
      <c r="L160" s="370">
        <f t="shared" si="70"/>
        <v>8.704149071111017E-2</v>
      </c>
      <c r="M160" s="370">
        <f t="shared" si="70"/>
        <v>7.3521317883268794E-2</v>
      </c>
      <c r="N160" s="370">
        <f t="shared" si="70"/>
        <v>5.933945185528388E-2</v>
      </c>
      <c r="O160" s="370">
        <f t="shared" si="70"/>
        <v>5.4536122007518208E-2</v>
      </c>
      <c r="P160" s="370">
        <f t="shared" si="70"/>
        <v>4.9354107799758518E-2</v>
      </c>
      <c r="Q160" s="370">
        <f t="shared" si="70"/>
        <v>4.4137204720419085E-2</v>
      </c>
      <c r="R160" s="370">
        <f t="shared" si="70"/>
        <v>3.9016255379442678E-2</v>
      </c>
    </row>
    <row r="161" spans="1:18" s="361" customFormat="1" ht="15.75" customHeight="1">
      <c r="A161" s="369" t="s">
        <v>353</v>
      </c>
      <c r="C161" s="370">
        <f t="shared" ref="C161:R161" si="71">+LN(C147/B147)</f>
        <v>0.22755256215590872</v>
      </c>
      <c r="D161" s="370">
        <f t="shared" si="71"/>
        <v>0.15821770981171115</v>
      </c>
      <c r="E161" s="370">
        <f t="shared" si="71"/>
        <v>0.11738591533166019</v>
      </c>
      <c r="F161" s="370">
        <f t="shared" si="71"/>
        <v>9.1598144744401477E-2</v>
      </c>
      <c r="G161" s="370">
        <f t="shared" si="71"/>
        <v>6.648867985562075E-2</v>
      </c>
      <c r="H161" s="370">
        <f t="shared" si="71"/>
        <v>5.3630252657477513E-2</v>
      </c>
      <c r="I161" s="370">
        <f t="shared" si="71"/>
        <v>5.0105406826956217E-2</v>
      </c>
      <c r="J161" s="370">
        <f t="shared" si="71"/>
        <v>4.7500193207500915E-2</v>
      </c>
      <c r="K161" s="370">
        <f t="shared" si="71"/>
        <v>4.5369534929392552E-2</v>
      </c>
      <c r="L161" s="370">
        <f t="shared" si="71"/>
        <v>4.3189795862971808E-2</v>
      </c>
      <c r="M161" s="370">
        <f t="shared" si="71"/>
        <v>4.0343710482839017E-2</v>
      </c>
      <c r="N161" s="370">
        <f t="shared" si="71"/>
        <v>3.8717591300650507E-2</v>
      </c>
      <c r="O161" s="370">
        <f t="shared" si="71"/>
        <v>3.3490531438203623E-2</v>
      </c>
      <c r="P161" s="370">
        <f t="shared" si="71"/>
        <v>2.9506459290136934E-2</v>
      </c>
      <c r="Q161" s="370">
        <f t="shared" si="71"/>
        <v>2.6141717749342527E-2</v>
      </c>
      <c r="R161" s="370">
        <f t="shared" si="71"/>
        <v>2.3066373118934287E-2</v>
      </c>
    </row>
    <row r="162" spans="1:18" s="361" customFormat="1" ht="15.75" customHeight="1">
      <c r="A162" s="371" t="s">
        <v>622</v>
      </c>
      <c r="B162" s="361" t="s">
        <v>615</v>
      </c>
      <c r="C162" s="694" t="s">
        <v>616</v>
      </c>
      <c r="D162" s="695" t="s">
        <v>617</v>
      </c>
      <c r="E162" s="361" t="s">
        <v>618</v>
      </c>
      <c r="F162" s="361" t="s">
        <v>619</v>
      </c>
      <c r="G162" s="361" t="s">
        <v>621</v>
      </c>
      <c r="M162" s="382"/>
    </row>
    <row r="163" spans="1:18" s="361" customFormat="1" ht="15.75" customHeight="1">
      <c r="A163" s="369" t="s">
        <v>180</v>
      </c>
      <c r="B163" s="373">
        <f t="shared" ref="B163:B175" si="72">+AVERAGE(C149:G149)/10</f>
        <v>4.3240610758377733E-3</v>
      </c>
      <c r="C163" s="373">
        <f t="shared" ref="C163:C175" si="73">+AVERAGE(H149:L149)/10</f>
        <v>1.7538954993025259E-3</v>
      </c>
      <c r="D163" s="373">
        <f t="shared" ref="D163:D175" si="74">+AVERAGE(M149:Q149)/10</f>
        <v>1.6161735981027735E-3</v>
      </c>
      <c r="E163" s="385">
        <f t="shared" ref="E163:E175" si="75">+Q135</f>
        <v>2.4409213423741418</v>
      </c>
      <c r="F163" s="387">
        <f t="shared" ref="F163:F175" si="76">+E163/B135</f>
        <v>1.4691830656558409</v>
      </c>
      <c r="G163" s="386">
        <f t="shared" ref="G163:G175" si="77">+AVERAGE(B163:D163)</f>
        <v>2.5647100577476907E-3</v>
      </c>
      <c r="M163" s="382"/>
    </row>
    <row r="164" spans="1:18" s="361" customFormat="1" ht="15.75" customHeight="1">
      <c r="A164" s="369" t="s">
        <v>181</v>
      </c>
      <c r="B164" s="373">
        <f t="shared" si="72"/>
        <v>2.4168268200644078E-3</v>
      </c>
      <c r="C164" s="373">
        <f t="shared" si="73"/>
        <v>1.5707756954617329E-3</v>
      </c>
      <c r="D164" s="373">
        <f t="shared" si="74"/>
        <v>3.1013107494815757E-3</v>
      </c>
      <c r="E164" s="385">
        <f t="shared" si="75"/>
        <v>1.6330162507505794</v>
      </c>
      <c r="F164" s="387">
        <f t="shared" si="76"/>
        <v>1.4253902890177186</v>
      </c>
      <c r="G164" s="386">
        <f t="shared" si="77"/>
        <v>2.3629710883359052E-3</v>
      </c>
      <c r="M164" s="382"/>
    </row>
    <row r="165" spans="1:18" s="361" customFormat="1" ht="15.75" customHeight="1">
      <c r="A165" s="369" t="s">
        <v>182</v>
      </c>
      <c r="B165" s="373">
        <f t="shared" si="72"/>
        <v>-2.081596362158193E-3</v>
      </c>
      <c r="C165" s="373">
        <f t="shared" si="73"/>
        <v>-1.8541821581731434E-3</v>
      </c>
      <c r="D165" s="373">
        <f t="shared" si="74"/>
        <v>2.1139212710808118E-3</v>
      </c>
      <c r="E165" s="385">
        <f t="shared" si="75"/>
        <v>0.33763970347488886</v>
      </c>
      <c r="F165" s="387">
        <f t="shared" si="76"/>
        <v>0.91293292976285512</v>
      </c>
      <c r="G165" s="386">
        <f t="shared" si="77"/>
        <v>-6.0728574975017476E-4</v>
      </c>
      <c r="M165" s="382"/>
    </row>
    <row r="166" spans="1:18" s="361" customFormat="1" ht="15.75" customHeight="1">
      <c r="A166" s="369" t="s">
        <v>183</v>
      </c>
      <c r="B166" s="373">
        <f t="shared" si="72"/>
        <v>9.3082408491484243E-4</v>
      </c>
      <c r="C166" s="373">
        <f t="shared" si="73"/>
        <v>-3.2404597116224369E-4</v>
      </c>
      <c r="D166" s="373">
        <f t="shared" si="74"/>
        <v>3.8266263127728442E-3</v>
      </c>
      <c r="E166" s="385">
        <f t="shared" si="75"/>
        <v>0.53795978382588638</v>
      </c>
      <c r="F166" s="387">
        <f t="shared" si="76"/>
        <v>1.2481596935373238</v>
      </c>
      <c r="G166" s="386">
        <f t="shared" si="77"/>
        <v>1.4778014755084808E-3</v>
      </c>
      <c r="M166" s="382"/>
    </row>
    <row r="167" spans="1:18" s="361" customFormat="1" ht="15.75" customHeight="1">
      <c r="A167" s="369" t="s">
        <v>184</v>
      </c>
      <c r="B167" s="373">
        <f t="shared" si="72"/>
        <v>4.0428225362982278E-3</v>
      </c>
      <c r="C167" s="373">
        <f t="shared" si="73"/>
        <v>2.3091441260942695E-3</v>
      </c>
      <c r="D167" s="373">
        <f t="shared" si="74"/>
        <v>3.7115577578373899E-3</v>
      </c>
      <c r="E167" s="385">
        <f t="shared" si="75"/>
        <v>0.42428722848823097</v>
      </c>
      <c r="F167" s="387">
        <f t="shared" si="76"/>
        <v>1.6539662991174711</v>
      </c>
      <c r="G167" s="386">
        <f t="shared" si="77"/>
        <v>3.3545081400766287E-3</v>
      </c>
      <c r="M167" s="382"/>
    </row>
    <row r="168" spans="1:18" s="361" customFormat="1" ht="15.75" customHeight="1">
      <c r="A168" s="369" t="s">
        <v>185</v>
      </c>
      <c r="B168" s="373">
        <f t="shared" si="72"/>
        <v>1.6139538338684527E-2</v>
      </c>
      <c r="C168" s="373">
        <f t="shared" si="73"/>
        <v>4.2553046294245306E-4</v>
      </c>
      <c r="D168" s="373">
        <f t="shared" si="74"/>
        <v>2.2670273988381795E-3</v>
      </c>
      <c r="E168" s="385">
        <f t="shared" si="75"/>
        <v>4.1024063645780435</v>
      </c>
      <c r="F168" s="387">
        <f t="shared" si="76"/>
        <v>2.5640930004404323</v>
      </c>
      <c r="G168" s="386">
        <f t="shared" si="77"/>
        <v>6.2773654001550524E-3</v>
      </c>
      <c r="M168" s="382"/>
    </row>
    <row r="169" spans="1:18" s="361" customFormat="1" ht="15.75" customHeight="1">
      <c r="A169" s="369" t="s">
        <v>186</v>
      </c>
      <c r="B169" s="373">
        <f t="shared" si="72"/>
        <v>2.7037875725170281E-2</v>
      </c>
      <c r="C169" s="373">
        <f t="shared" si="73"/>
        <v>7.5579391507262159E-3</v>
      </c>
      <c r="D169" s="373">
        <f t="shared" si="74"/>
        <v>4.4520976925553554E-3</v>
      </c>
      <c r="E169" s="385">
        <f t="shared" si="75"/>
        <v>2.8534089157218365</v>
      </c>
      <c r="F169" s="387">
        <f t="shared" si="76"/>
        <v>7.0455458893901994</v>
      </c>
      <c r="G169" s="386">
        <f t="shared" si="77"/>
        <v>1.3015970856150617E-2</v>
      </c>
      <c r="M169" s="382"/>
    </row>
    <row r="170" spans="1:18" s="361" customFormat="1" ht="15.75" customHeight="1">
      <c r="A170" s="369" t="s">
        <v>187</v>
      </c>
      <c r="B170" s="373">
        <f t="shared" si="72"/>
        <v>2.0869631272154628E-2</v>
      </c>
      <c r="C170" s="373">
        <f t="shared" si="73"/>
        <v>7.7355644915069787E-3</v>
      </c>
      <c r="D170" s="373">
        <f t="shared" si="74"/>
        <v>2.3110527033849545E-3</v>
      </c>
      <c r="E170" s="385">
        <f t="shared" si="75"/>
        <v>2.7654968219617557</v>
      </c>
      <c r="F170" s="387">
        <f t="shared" si="76"/>
        <v>4.6917817921708593</v>
      </c>
      <c r="G170" s="386">
        <f t="shared" si="77"/>
        <v>1.0305416155682187E-2</v>
      </c>
      <c r="M170" s="382"/>
    </row>
    <row r="171" spans="1:18" s="361" customFormat="1" ht="15.75" customHeight="1">
      <c r="A171" s="369" t="s">
        <v>188</v>
      </c>
      <c r="B171" s="373">
        <f t="shared" si="72"/>
        <v>2.754940453019904E-2</v>
      </c>
      <c r="C171" s="373">
        <f t="shared" si="73"/>
        <v>1.2094671184626486E-2</v>
      </c>
      <c r="D171" s="373">
        <f t="shared" si="74"/>
        <v>3.6307027429797007E-3</v>
      </c>
      <c r="E171" s="385">
        <f t="shared" si="75"/>
        <v>1.6650283257767791</v>
      </c>
      <c r="F171" s="387">
        <f t="shared" si="76"/>
        <v>8.7036190584246125</v>
      </c>
      <c r="G171" s="386">
        <f t="shared" si="77"/>
        <v>1.4424926152601741E-2</v>
      </c>
      <c r="M171" s="382"/>
    </row>
    <row r="172" spans="1:18" s="361" customFormat="1" ht="15.75" customHeight="1">
      <c r="A172" s="369" t="s">
        <v>189</v>
      </c>
      <c r="B172" s="373">
        <f t="shared" si="72"/>
        <v>1.8407832123148844E-2</v>
      </c>
      <c r="C172" s="373">
        <f t="shared" si="73"/>
        <v>6.8356652283905767E-3</v>
      </c>
      <c r="D172" s="373">
        <f t="shared" si="74"/>
        <v>4.4557364714072805E-3</v>
      </c>
      <c r="E172" s="385">
        <f t="shared" si="75"/>
        <v>1.8194564113945346</v>
      </c>
      <c r="F172" s="387">
        <f t="shared" si="76"/>
        <v>4.4147962837586494</v>
      </c>
      <c r="G172" s="386">
        <f t="shared" si="77"/>
        <v>9.8997446076489002E-3</v>
      </c>
      <c r="M172" s="382"/>
    </row>
    <row r="173" spans="1:18" s="361" customFormat="1" ht="15.75" customHeight="1">
      <c r="A173" s="369" t="s">
        <v>190</v>
      </c>
      <c r="B173" s="373">
        <f t="shared" si="72"/>
        <v>3.944830713259918E-3</v>
      </c>
      <c r="C173" s="373">
        <f t="shared" si="73"/>
        <v>-1.3966504448234972E-3</v>
      </c>
      <c r="D173" s="373">
        <f t="shared" si="74"/>
        <v>1.483931411957701E-3</v>
      </c>
      <c r="E173" s="385">
        <f t="shared" si="75"/>
        <v>0.66253616056647369</v>
      </c>
      <c r="F173" s="387">
        <f t="shared" si="76"/>
        <v>1.2233653980803192</v>
      </c>
      <c r="G173" s="386">
        <f t="shared" si="77"/>
        <v>1.3440372267980406E-3</v>
      </c>
      <c r="M173" s="382"/>
    </row>
    <row r="174" spans="1:18" s="361" customFormat="1" ht="15.75" customHeight="1">
      <c r="A174" s="369" t="s">
        <v>191</v>
      </c>
      <c r="B174" s="373">
        <f t="shared" si="72"/>
        <v>3.0879790271200198E-2</v>
      </c>
      <c r="C174" s="373">
        <f t="shared" si="73"/>
        <v>1.1293950579965064E-2</v>
      </c>
      <c r="D174" s="373">
        <f t="shared" si="74"/>
        <v>5.6177640853249701E-3</v>
      </c>
      <c r="E174" s="385">
        <f t="shared" si="75"/>
        <v>3.9688376438842279</v>
      </c>
      <c r="F174" s="387">
        <f t="shared" si="76"/>
        <v>10.908859386175045</v>
      </c>
      <c r="G174" s="386">
        <f t="shared" si="77"/>
        <v>1.5930501645496743E-2</v>
      </c>
      <c r="M174" s="382"/>
    </row>
    <row r="175" spans="1:18" s="361" customFormat="1" ht="15.75" customHeight="1">
      <c r="A175" s="369" t="s">
        <v>353</v>
      </c>
      <c r="B175" s="373">
        <f t="shared" si="72"/>
        <v>1.3224860237986044E-2</v>
      </c>
      <c r="C175" s="373">
        <f t="shared" si="73"/>
        <v>4.7959036696859792E-3</v>
      </c>
      <c r="D175" s="373">
        <f t="shared" si="74"/>
        <v>3.3640002052234518E-3</v>
      </c>
      <c r="E175" s="385">
        <f t="shared" si="75"/>
        <v>23.210994952797378</v>
      </c>
      <c r="F175" s="387">
        <f t="shared" si="76"/>
        <v>2.9131594260578253</v>
      </c>
      <c r="G175" s="386">
        <f t="shared" si="77"/>
        <v>7.1282547042984916E-3</v>
      </c>
      <c r="H175" s="368"/>
      <c r="I175" s="368"/>
      <c r="J175" s="368"/>
      <c r="K175" s="368"/>
      <c r="L175" s="368"/>
      <c r="M175" s="368"/>
    </row>
    <row r="176" spans="1:18" s="361" customFormat="1" ht="15.75" customHeight="1">
      <c r="M176" s="382"/>
    </row>
    <row r="177" spans="1:18" s="361" customFormat="1" ht="15.75" customHeight="1">
      <c r="A177" s="371" t="s">
        <v>623</v>
      </c>
      <c r="M177" s="382"/>
    </row>
    <row r="178" spans="1:18" s="361" customFormat="1" ht="15.75" customHeight="1">
      <c r="A178" s="369" t="s">
        <v>180</v>
      </c>
      <c r="B178" s="381">
        <f>+US!B56</f>
        <v>296.842578</v>
      </c>
      <c r="C178" s="381">
        <f>+US!C56</f>
        <v>325.86437638060806</v>
      </c>
      <c r="D178" s="381">
        <f>+US!D56</f>
        <v>351.75615200154499</v>
      </c>
      <c r="E178" s="381">
        <f>+US!E56</f>
        <v>372.61088410817069</v>
      </c>
      <c r="F178" s="381">
        <f>+US!F56</f>
        <v>389.05183333766468</v>
      </c>
      <c r="G178" s="381">
        <f>+US!G56</f>
        <v>398.75208457544323</v>
      </c>
      <c r="H178" s="381">
        <f>+US!H56</f>
        <v>404.15409826279222</v>
      </c>
      <c r="I178" s="381">
        <f>+US!I56</f>
        <v>409.62929464436934</v>
      </c>
      <c r="J178" s="381">
        <f>+US!J56</f>
        <v>415.17866514800949</v>
      </c>
      <c r="K178" s="381">
        <f>+US!K56</f>
        <v>420.80321463271696</v>
      </c>
      <c r="L178" s="381">
        <f>+US!L56</f>
        <v>425.18113453181383</v>
      </c>
      <c r="M178" s="381">
        <f>+US!M56</f>
        <v>428.2721572408945</v>
      </c>
      <c r="N178" s="381">
        <f>+US!N56</f>
        <v>431.38565136418453</v>
      </c>
      <c r="O178" s="381">
        <f>+US!O56</f>
        <v>434.52178026653235</v>
      </c>
      <c r="P178" s="381">
        <f>+US!P56</f>
        <v>437.68070850043199</v>
      </c>
      <c r="Q178" s="381">
        <f>+US!Q56</f>
        <v>440.86260181465695</v>
      </c>
      <c r="R178" s="381">
        <f>+US!R56</f>
        <v>444.06762716295719</v>
      </c>
    </row>
    <row r="179" spans="1:18" s="361" customFormat="1" ht="15.75" customHeight="1">
      <c r="A179" s="369" t="s">
        <v>181</v>
      </c>
      <c r="B179" s="381">
        <f>+EU!B56</f>
        <v>490.08019258719202</v>
      </c>
      <c r="C179" s="381">
        <f>+EU!C56</f>
        <v>511.84722130983005</v>
      </c>
      <c r="D179" s="381">
        <f>+EU!D56</f>
        <v>524.06020897325254</v>
      </c>
      <c r="E179" s="381">
        <f>+EU!E56</f>
        <v>529.14964196619098</v>
      </c>
      <c r="F179" s="381">
        <f>+EU!F56</f>
        <v>529.14413690075787</v>
      </c>
      <c r="G179" s="381">
        <f>+EU!G56</f>
        <v>521.00265388596608</v>
      </c>
      <c r="H179" s="381">
        <f>+EU!H56</f>
        <v>508.73902001306737</v>
      </c>
      <c r="I179" s="381">
        <f>+EU!I56</f>
        <v>496.76405398983655</v>
      </c>
      <c r="J179" s="381">
        <f>+EU!J56</f>
        <v>485.07096100094435</v>
      </c>
      <c r="K179" s="381">
        <f>+EU!K56</f>
        <v>473.65310617099038</v>
      </c>
      <c r="L179" s="381">
        <f>+EU!L56</f>
        <v>469.07601347157839</v>
      </c>
      <c r="M179" s="381">
        <f>+EU!M56</f>
        <v>471.14412904799497</v>
      </c>
      <c r="N179" s="381">
        <f>+EU!N56</f>
        <v>473.22136276713167</v>
      </c>
      <c r="O179" s="381">
        <f>+EU!O56</f>
        <v>475.30775483009114</v>
      </c>
      <c r="P179" s="381">
        <f>+EU!P56</f>
        <v>477.40334561521928</v>
      </c>
      <c r="Q179" s="381">
        <f>+EU!Q56</f>
        <v>479.50817567888663</v>
      </c>
      <c r="R179" s="381">
        <f>+EU!R56</f>
        <v>481.62228575627324</v>
      </c>
    </row>
    <row r="180" spans="1:18" s="361" customFormat="1" ht="15.75" customHeight="1">
      <c r="A180" s="369" t="s">
        <v>182</v>
      </c>
      <c r="B180" s="381">
        <f>+Japan!B56</f>
        <v>127.773</v>
      </c>
      <c r="C180" s="381">
        <f>+Japan!C56</f>
        <v>126.11078504342912</v>
      </c>
      <c r="D180" s="381">
        <f>+Japan!D56</f>
        <v>121.1000791610762</v>
      </c>
      <c r="E180" s="381">
        <f>+Japan!E56</f>
        <v>114.02213127603983</v>
      </c>
      <c r="F180" s="381">
        <f>+Japan!F56</f>
        <v>106.00881152460984</v>
      </c>
      <c r="G180" s="381">
        <f>+Japan!G56</f>
        <v>99.905242120466625</v>
      </c>
      <c r="H180" s="381">
        <f>+Japan!H56</f>
        <v>95.999250914928439</v>
      </c>
      <c r="I180" s="381">
        <f>+Japan!I56</f>
        <v>92.245972089380729</v>
      </c>
      <c r="J180" s="381">
        <f>+Japan!J56</f>
        <v>88.639435054087073</v>
      </c>
      <c r="K180" s="381">
        <f>+Japan!K56</f>
        <v>85.173902651216196</v>
      </c>
      <c r="L180" s="381">
        <f>+Japan!L56</f>
        <v>83.70357831228803</v>
      </c>
      <c r="M180" s="381">
        <f>+Japan!M56</f>
        <v>84.127776690940138</v>
      </c>
      <c r="N180" s="381">
        <f>+Japan!N56</f>
        <v>84.554124849423388</v>
      </c>
      <c r="O180" s="381">
        <f>+Japan!O56</f>
        <v>84.98263368253032</v>
      </c>
      <c r="P180" s="381">
        <f>+Japan!P56</f>
        <v>85.413314140266763</v>
      </c>
      <c r="Q180" s="381">
        <f>+Japan!Q56</f>
        <v>85.846177228131722</v>
      </c>
      <c r="R180" s="381">
        <f>+Japan!R56</f>
        <v>86.281234007398567</v>
      </c>
    </row>
    <row r="181" spans="1:18" s="361" customFormat="1" ht="15.75" customHeight="1">
      <c r="A181" s="369" t="s">
        <v>183</v>
      </c>
      <c r="B181" s="381">
        <f>+Russia!B56</f>
        <v>143.15</v>
      </c>
      <c r="C181" s="381">
        <f>+Russia!C56</f>
        <v>137.96372459314105</v>
      </c>
      <c r="D181" s="381">
        <f>+Russia!D56</f>
        <v>132.32651218830762</v>
      </c>
      <c r="E181" s="381">
        <f>+Russia!E56</f>
        <v>125.36948417964659</v>
      </c>
      <c r="F181" s="381">
        <f>+Russia!F56</f>
        <v>119.08136271565274</v>
      </c>
      <c r="G181" s="381">
        <f>+Russia!G56</f>
        <v>113.28947562516088</v>
      </c>
      <c r="H181" s="381">
        <f>+Russia!H56</f>
        <v>107.90661026901763</v>
      </c>
      <c r="I181" s="381">
        <f>+Russia!I56</f>
        <v>102.77950776535891</v>
      </c>
      <c r="J181" s="381">
        <f>+Russia!J56</f>
        <v>97.896015732064228</v>
      </c>
      <c r="K181" s="381">
        <f>+Russia!K56</f>
        <v>93.244559198430593</v>
      </c>
      <c r="L181" s="381">
        <f>+Russia!L56</f>
        <v>91.397876887626765</v>
      </c>
      <c r="M181" s="381">
        <f>+Russia!M56</f>
        <v>92.194038330465446</v>
      </c>
      <c r="N181" s="381">
        <f>+Russia!N56</f>
        <v>92.997135088047187</v>
      </c>
      <c r="O181" s="381">
        <f>+Russia!O56</f>
        <v>93.807227573484198</v>
      </c>
      <c r="P181" s="381">
        <f>+Russia!P56</f>
        <v>94.624376726143709</v>
      </c>
      <c r="Q181" s="381">
        <f>+Russia!Q56</f>
        <v>95.448644016232123</v>
      </c>
      <c r="R181" s="381">
        <f>+Russia!R56</f>
        <v>96.280091449419132</v>
      </c>
    </row>
    <row r="182" spans="1:18" s="361" customFormat="1" ht="15.75" customHeight="1">
      <c r="A182" s="369" t="s">
        <v>184</v>
      </c>
      <c r="B182" s="381">
        <f>+Eurasia!B56</f>
        <v>155.94246849385499</v>
      </c>
      <c r="C182" s="381">
        <f>+Eurasia!C56</f>
        <v>157.7308776678521</v>
      </c>
      <c r="D182" s="381">
        <f>+Eurasia!D56</f>
        <v>159.22861094864422</v>
      </c>
      <c r="E182" s="381">
        <f>+Eurasia!E56</f>
        <v>157.78711196871737</v>
      </c>
      <c r="F182" s="381">
        <f>+Eurasia!F56</f>
        <v>154.93737936993895</v>
      </c>
      <c r="G182" s="381">
        <f>+Eurasia!G56</f>
        <v>150.41724029517903</v>
      </c>
      <c r="H182" s="381">
        <f>+Eurasia!H56</f>
        <v>145.53831861087644</v>
      </c>
      <c r="I182" s="381">
        <f>+Eurasia!I56</f>
        <v>140.8176492436277</v>
      </c>
      <c r="J182" s="381">
        <f>+Eurasia!J56</f>
        <v>136.25009913381976</v>
      </c>
      <c r="K182" s="381">
        <f>+Eurasia!K56</f>
        <v>131.83070171735434</v>
      </c>
      <c r="L182" s="381">
        <f>+Eurasia!L56</f>
        <v>129.67510617919331</v>
      </c>
      <c r="M182" s="381">
        <f>+Eurasia!M56</f>
        <v>129.67521371498526</v>
      </c>
      <c r="N182" s="381">
        <f>+Eurasia!N56</f>
        <v>129.67532125086638</v>
      </c>
      <c r="O182" s="381">
        <f>+Eurasia!O56</f>
        <v>129.67542878683668</v>
      </c>
      <c r="P182" s="381">
        <f>+Eurasia!P56</f>
        <v>129.67553632289614</v>
      </c>
      <c r="Q182" s="381">
        <f>+Eurasia!Q56</f>
        <v>129.67564385904478</v>
      </c>
      <c r="R182" s="381">
        <f>+Eurasia!R56</f>
        <v>129.67575139528262</v>
      </c>
    </row>
    <row r="183" spans="1:18" s="361" customFormat="1" ht="15.75" customHeight="1">
      <c r="A183" s="369" t="s">
        <v>185</v>
      </c>
      <c r="B183" s="381">
        <f>+China!B56</f>
        <v>1304.5</v>
      </c>
      <c r="C183" s="381">
        <f>+China!C56</f>
        <v>1387.7502211844821</v>
      </c>
      <c r="D183" s="381">
        <f>+China!D56</f>
        <v>1444.5546171355679</v>
      </c>
      <c r="E183" s="381">
        <f>+China!E56</f>
        <v>1453.7111970786125</v>
      </c>
      <c r="F183" s="381">
        <f>+China!F56</f>
        <v>1431.7795428930247</v>
      </c>
      <c r="G183" s="381">
        <f>+China!G56</f>
        <v>1385.4481804592529</v>
      </c>
      <c r="H183" s="381">
        <f>+China!H56</f>
        <v>1340.1411957953853</v>
      </c>
      <c r="I183" s="381">
        <f>+China!I56</f>
        <v>1296.3158420494287</v>
      </c>
      <c r="J183" s="381">
        <f>+China!J56</f>
        <v>1253.9236668647941</v>
      </c>
      <c r="K183" s="381">
        <f>+China!K56</f>
        <v>1212.9178023758952</v>
      </c>
      <c r="L183" s="381">
        <f>+China!L56</f>
        <v>1193.8838632508532</v>
      </c>
      <c r="M183" s="381">
        <f>+China!M56</f>
        <v>1195.812902455109</v>
      </c>
      <c r="N183" s="381">
        <f>+China!N56</f>
        <v>1197.7450585389593</v>
      </c>
      <c r="O183" s="381">
        <f>+China!O56</f>
        <v>1199.6803365385581</v>
      </c>
      <c r="P183" s="381">
        <f>+China!P56</f>
        <v>1201.6187414981966</v>
      </c>
      <c r="Q183" s="381">
        <f>+China!Q56</f>
        <v>1203.5602784703162</v>
      </c>
      <c r="R183" s="381">
        <f>+China!R56</f>
        <v>1205.5049525155223</v>
      </c>
    </row>
    <row r="184" spans="1:18" s="361" customFormat="1" ht="15.75" customHeight="1">
      <c r="A184" s="369" t="s">
        <v>186</v>
      </c>
      <c r="B184" s="381">
        <f>+India!B56</f>
        <v>1094.5830000000001</v>
      </c>
      <c r="C184" s="381">
        <f>+India!C56</f>
        <v>1252.9435777035212</v>
      </c>
      <c r="D184" s="381">
        <f>+India!D56</f>
        <v>1385.6545708417864</v>
      </c>
      <c r="E184" s="381">
        <f>+India!E56</f>
        <v>1479.1825173993327</v>
      </c>
      <c r="F184" s="381">
        <f>+India!F56</f>
        <v>1543.0528292632869</v>
      </c>
      <c r="G184" s="381">
        <f>+India!G56</f>
        <v>1554.7444927218073</v>
      </c>
      <c r="H184" s="381">
        <f>+India!H56</f>
        <v>1539.614711160558</v>
      </c>
      <c r="I184" s="381">
        <f>+India!I56</f>
        <v>1524.63216298149</v>
      </c>
      <c r="J184" s="381">
        <f>+India!J56</f>
        <v>1509.7954154032545</v>
      </c>
      <c r="K184" s="381">
        <f>+India!K56</f>
        <v>1495.1030495874174</v>
      </c>
      <c r="L184" s="381">
        <f>+India!L56</f>
        <v>1479.5416228087793</v>
      </c>
      <c r="M184" s="381">
        <f>+India!M56</f>
        <v>1463.1413439062742</v>
      </c>
      <c r="N184" s="381">
        <f>+India!N56</f>
        <v>1446.9228572182858</v>
      </c>
      <c r="O184" s="381">
        <f>+India!O56</f>
        <v>1430.8841476321775</v>
      </c>
      <c r="P184" s="381">
        <f>+India!P56</f>
        <v>1415.0232223722371</v>
      </c>
      <c r="Q184" s="381">
        <f>+India!Q56</f>
        <v>1399.3381107520786</v>
      </c>
      <c r="R184" s="381">
        <f>+India!R56</f>
        <v>1383.8268639297885</v>
      </c>
    </row>
    <row r="185" spans="1:18" s="361" customFormat="1" ht="15.75" customHeight="1">
      <c r="A185" s="369" t="s">
        <v>187</v>
      </c>
      <c r="B185" s="381">
        <f>+MidEast!B56</f>
        <v>412.76900131563002</v>
      </c>
      <c r="C185" s="381">
        <f>+MidEast!C56</f>
        <v>499.31653842438493</v>
      </c>
      <c r="D185" s="381">
        <f>+MidEast!D56</f>
        <v>582.45526247535861</v>
      </c>
      <c r="E185" s="381">
        <f>+MidEast!E56</f>
        <v>655.97279000116714</v>
      </c>
      <c r="F185" s="381">
        <f>+MidEast!F56</f>
        <v>718.79049213952032</v>
      </c>
      <c r="G185" s="381">
        <f>+MidEast!G56</f>
        <v>757.22635740042699</v>
      </c>
      <c r="H185" s="381">
        <f>+MidEast!H56</f>
        <v>783.944589089376</v>
      </c>
      <c r="I185" s="381">
        <f>+MidEast!I56</f>
        <v>811.60555592958826</v>
      </c>
      <c r="J185" s="381">
        <f>+MidEast!J56</f>
        <v>840.24252170797047</v>
      </c>
      <c r="K185" s="381">
        <f>+MidEast!K56</f>
        <v>869.88992390217163</v>
      </c>
      <c r="L185" s="381">
        <f>+MidEast!L56</f>
        <v>880.49611539260331</v>
      </c>
      <c r="M185" s="381">
        <f>+MidEast!M56</f>
        <v>871.35291338015577</v>
      </c>
      <c r="N185" s="381">
        <f>+MidEast!N56</f>
        <v>862.30465573098138</v>
      </c>
      <c r="O185" s="381">
        <f>+MidEast!O56</f>
        <v>853.35035652875615</v>
      </c>
      <c r="P185" s="381">
        <f>+MidEast!P56</f>
        <v>844.48904009505725</v>
      </c>
      <c r="Q185" s="381">
        <f>+MidEast!Q56</f>
        <v>835.71974088305092</v>
      </c>
      <c r="R185" s="381">
        <f>+MidEast!R56</f>
        <v>827.04150337228464</v>
      </c>
    </row>
    <row r="186" spans="1:18" s="361" customFormat="1" ht="15.75" customHeight="1">
      <c r="A186" s="369" t="s">
        <v>188</v>
      </c>
      <c r="B186" s="381">
        <f>+Africa!B56</f>
        <v>763.50611154103399</v>
      </c>
      <c r="C186" s="381">
        <f>+Africa!C56</f>
        <v>946.29363600988165</v>
      </c>
      <c r="D186" s="381">
        <f>+Africa!D56</f>
        <v>1137.6991088911182</v>
      </c>
      <c r="E186" s="381">
        <f>+Africa!E56</f>
        <v>1325.5728111834637</v>
      </c>
      <c r="F186" s="381">
        <f>+Africa!F56</f>
        <v>1503.1748556643367</v>
      </c>
      <c r="G186" s="381">
        <f>+Africa!G56</f>
        <v>1611.4417457695636</v>
      </c>
      <c r="H186" s="381">
        <f>+Africa!H56</f>
        <v>1668.2449350273405</v>
      </c>
      <c r="I186" s="381">
        <f>+Africa!I56</f>
        <v>1727.0504320435737</v>
      </c>
      <c r="J186" s="381">
        <f>+Africa!J56</f>
        <v>1787.9288180023825</v>
      </c>
      <c r="K186" s="381">
        <f>+Africa!K56</f>
        <v>1850.9531620688329</v>
      </c>
      <c r="L186" s="381">
        <f>+Africa!L56</f>
        <v>1863.1005860693228</v>
      </c>
      <c r="M186" s="381">
        <f>+Africa!M56</f>
        <v>1823.3617677448258</v>
      </c>
      <c r="N186" s="381">
        <f>+Africa!N56</f>
        <v>1784.4705545864883</v>
      </c>
      <c r="O186" s="381">
        <f>+Africa!O56</f>
        <v>1746.4088676843683</v>
      </c>
      <c r="P186" s="381">
        <f>+Africa!P56</f>
        <v>1709.1590137408316</v>
      </c>
      <c r="Q186" s="381">
        <f>+Africa!Q56</f>
        <v>1672.7036768456735</v>
      </c>
      <c r="R186" s="381">
        <f>+Africa!R56</f>
        <v>1637.0259104266706</v>
      </c>
    </row>
    <row r="187" spans="1:18" s="361" customFormat="1" ht="15.75" customHeight="1">
      <c r="A187" s="369" t="s">
        <v>189</v>
      </c>
      <c r="B187" s="381">
        <f>+LatAm!B56</f>
        <v>555.38007856447803</v>
      </c>
      <c r="C187" s="381">
        <f>+LatAm!C56</f>
        <v>617.24666775945718</v>
      </c>
      <c r="D187" s="381">
        <f>+LatAm!D56</f>
        <v>668.20790232089666</v>
      </c>
      <c r="E187" s="381">
        <f>+LatAm!E56</f>
        <v>704.76915491453929</v>
      </c>
      <c r="F187" s="381">
        <f>+LatAm!F56</f>
        <v>724.34366223780546</v>
      </c>
      <c r="G187" s="381">
        <f>+LatAm!G56</f>
        <v>724.37497469952928</v>
      </c>
      <c r="H187" s="381">
        <f>+LatAm!H56</f>
        <v>717.60011089517138</v>
      </c>
      <c r="I187" s="381">
        <f>+LatAm!I56</f>
        <v>710.88861037802076</v>
      </c>
      <c r="J187" s="381">
        <f>+LatAm!J56</f>
        <v>704.23988053008793</v>
      </c>
      <c r="K187" s="381">
        <f>+LatAm!K56</f>
        <v>697.65333427596363</v>
      </c>
      <c r="L187" s="381">
        <f>+LatAm!L56</f>
        <v>691.83923244645587</v>
      </c>
      <c r="M187" s="381">
        <f>+LatAm!M56</f>
        <v>686.77922759032947</v>
      </c>
      <c r="N187" s="381">
        <f>+LatAm!N56</f>
        <v>681.75623082501841</v>
      </c>
      <c r="O187" s="381">
        <f>+LatAm!O56</f>
        <v>676.76997147908571</v>
      </c>
      <c r="P187" s="381">
        <f>+LatAm!P56</f>
        <v>671.82018086074333</v>
      </c>
      <c r="Q187" s="381">
        <f>+LatAm!Q56</f>
        <v>666.9065922433731</v>
      </c>
      <c r="R187" s="381">
        <f>+LatAm!R56</f>
        <v>662.02894085115406</v>
      </c>
    </row>
    <row r="188" spans="1:18" s="361" customFormat="1" ht="15.75" customHeight="1">
      <c r="A188" s="369" t="s">
        <v>190</v>
      </c>
      <c r="B188" s="381">
        <f>+OHI!B56</f>
        <v>129.169624</v>
      </c>
      <c r="C188" s="381">
        <f>+OHI!C56</f>
        <v>138.9149347636984</v>
      </c>
      <c r="D188" s="381">
        <f>+OHI!D56</f>
        <v>146.53148576729271</v>
      </c>
      <c r="E188" s="381">
        <f>+OHI!E56</f>
        <v>151.22321883689457</v>
      </c>
      <c r="F188" s="381">
        <f>+OHI!F56</f>
        <v>152.6260626118586</v>
      </c>
      <c r="G188" s="381">
        <f>+OHI!G56</f>
        <v>150.59003919774131</v>
      </c>
      <c r="H188" s="381">
        <f>+OHI!H56</f>
        <v>146.77893634951542</v>
      </c>
      <c r="I188" s="381">
        <f>+OHI!I56</f>
        <v>143.06428413638557</v>
      </c>
      <c r="J188" s="381">
        <f>+OHI!J56</f>
        <v>139.443641604806</v>
      </c>
      <c r="K188" s="381">
        <f>+OHI!K56</f>
        <v>135.91462957639931</v>
      </c>
      <c r="L188" s="381">
        <f>+OHI!L56</f>
        <v>134.53466436875334</v>
      </c>
      <c r="M188" s="381">
        <f>+OHI!M56</f>
        <v>135.23923246311676</v>
      </c>
      <c r="N188" s="381">
        <f>+OHI!N56</f>
        <v>135.94749043325996</v>
      </c>
      <c r="O188" s="381">
        <f>+OHI!O56</f>
        <v>136.65945760333824</v>
      </c>
      <c r="P188" s="381">
        <f>+OHI!P56</f>
        <v>137.37515339870893</v>
      </c>
      <c r="Q188" s="381">
        <f>+OHI!Q56</f>
        <v>138.09459734646143</v>
      </c>
      <c r="R188" s="381">
        <f>+OHI!R56</f>
        <v>138.81780907594992</v>
      </c>
    </row>
    <row r="189" spans="1:18" s="361" customFormat="1" ht="15.75" customHeight="1">
      <c r="A189" s="369" t="s">
        <v>191</v>
      </c>
      <c r="B189" s="381">
        <f>+OthAsia!B56</f>
        <v>937.19556697899202</v>
      </c>
      <c r="C189" s="381">
        <f>+OthAsia!C56</f>
        <v>1081.0130680798491</v>
      </c>
      <c r="D189" s="381">
        <f>+OthAsia!D56</f>
        <v>1214.6557543238848</v>
      </c>
      <c r="E189" s="381">
        <f>+OthAsia!E56</f>
        <v>1328.2043822189548</v>
      </c>
      <c r="F189" s="381">
        <f>+OthAsia!F56</f>
        <v>1416.5926818179373</v>
      </c>
      <c r="G189" s="381">
        <f>+OthAsia!G56</f>
        <v>1455.1489019430535</v>
      </c>
      <c r="H189" s="381">
        <f>+OthAsia!H56</f>
        <v>1466.0562767158237</v>
      </c>
      <c r="I189" s="381">
        <f>+OthAsia!I56</f>
        <v>1477.045410011227</v>
      </c>
      <c r="J189" s="381">
        <f>+OthAsia!J56</f>
        <v>1488.1169146674722</v>
      </c>
      <c r="K189" s="381">
        <f>+OthAsia!K56</f>
        <v>1499.2714081164265</v>
      </c>
      <c r="L189" s="381">
        <f>+OthAsia!L56</f>
        <v>1497.1045923920383</v>
      </c>
      <c r="M189" s="381">
        <f>+OthAsia!M56</f>
        <v>1481.6741508046168</v>
      </c>
      <c r="N189" s="381">
        <f>+OthAsia!N56</f>
        <v>1466.4027485580623</v>
      </c>
      <c r="O189" s="381">
        <f>+OthAsia!O56</f>
        <v>1451.2887464567752</v>
      </c>
      <c r="P189" s="381">
        <f>+OthAsia!P56</f>
        <v>1436.33052220011</v>
      </c>
      <c r="Q189" s="381">
        <f>+OthAsia!Q56</f>
        <v>1421.5264702082397</v>
      </c>
      <c r="R189" s="381">
        <f>+OthAsia!R56</f>
        <v>1406.875001449818</v>
      </c>
    </row>
    <row r="190" spans="1:18" s="361" customFormat="1" ht="15.75" customHeight="1">
      <c r="B190" s="368">
        <f t="shared" ref="B190:R190" si="78">SUM(B178:B189)</f>
        <v>6410.8916214811807</v>
      </c>
      <c r="C190" s="368">
        <f t="shared" si="78"/>
        <v>7182.9956289201364</v>
      </c>
      <c r="D190" s="368">
        <f t="shared" si="78"/>
        <v>7868.2302650287311</v>
      </c>
      <c r="E190" s="368">
        <f t="shared" si="78"/>
        <v>8397.5753251317292</v>
      </c>
      <c r="F190" s="368">
        <f t="shared" si="78"/>
        <v>8788.5836504763938</v>
      </c>
      <c r="G190" s="368">
        <f t="shared" si="78"/>
        <v>8922.3413886935905</v>
      </c>
      <c r="H190" s="368">
        <f t="shared" si="78"/>
        <v>8924.7180531038539</v>
      </c>
      <c r="I190" s="368">
        <f t="shared" si="78"/>
        <v>8932.8387752622875</v>
      </c>
      <c r="J190" s="368">
        <f t="shared" si="78"/>
        <v>8946.726034849693</v>
      </c>
      <c r="K190" s="368">
        <f t="shared" si="78"/>
        <v>8966.4087942738151</v>
      </c>
      <c r="L190" s="368">
        <f t="shared" si="78"/>
        <v>8939.534386111307</v>
      </c>
      <c r="M190" s="368">
        <f t="shared" si="78"/>
        <v>8862.7748533697068</v>
      </c>
      <c r="N190" s="368">
        <f t="shared" si="78"/>
        <v>8787.3831912107089</v>
      </c>
      <c r="O190" s="368">
        <f t="shared" si="78"/>
        <v>8713.3367090625343</v>
      </c>
      <c r="P190" s="368">
        <f t="shared" si="78"/>
        <v>8640.6131554708427</v>
      </c>
      <c r="Q190" s="368">
        <f t="shared" si="78"/>
        <v>8569.1907093461468</v>
      </c>
      <c r="R190" s="368">
        <f t="shared" si="78"/>
        <v>8499.0479713925197</v>
      </c>
    </row>
    <row r="191" spans="1:18" s="361" customFormat="1" ht="15.75" customHeight="1">
      <c r="A191" s="371" t="s">
        <v>623</v>
      </c>
      <c r="B191" s="368"/>
      <c r="C191" s="368"/>
      <c r="D191" s="368"/>
      <c r="E191" s="368"/>
      <c r="F191" s="368"/>
      <c r="G191" s="368"/>
      <c r="H191" s="368"/>
      <c r="I191" s="368"/>
      <c r="J191" s="368"/>
      <c r="K191" s="368"/>
      <c r="L191" s="368"/>
      <c r="M191" s="368"/>
    </row>
    <row r="192" spans="1:18" s="361" customFormat="1" ht="15.75" customHeight="1">
      <c r="A192" s="369" t="s">
        <v>180</v>
      </c>
      <c r="C192" s="370">
        <f t="shared" ref="C192:R192" si="79">+LN(C178/B178)</f>
        <v>9.3279313555020352E-2</v>
      </c>
      <c r="D192" s="370">
        <f t="shared" si="79"/>
        <v>7.645691410772508E-2</v>
      </c>
      <c r="E192" s="370">
        <f t="shared" si="79"/>
        <v>5.7596483440908827E-2</v>
      </c>
      <c r="F192" s="370">
        <f t="shared" si="79"/>
        <v>4.3177913415189215E-2</v>
      </c>
      <c r="G192" s="370">
        <f t="shared" si="79"/>
        <v>2.4627299464364743E-2</v>
      </c>
      <c r="H192" s="370">
        <f t="shared" si="79"/>
        <v>1.3456354717457319E-2</v>
      </c>
      <c r="I192" s="370">
        <f t="shared" si="79"/>
        <v>1.3456354717457319E-2</v>
      </c>
      <c r="J192" s="370">
        <f t="shared" si="79"/>
        <v>1.3456354717457319E-2</v>
      </c>
      <c r="K192" s="370">
        <f t="shared" si="79"/>
        <v>1.3456354717457319E-2</v>
      </c>
      <c r="L192" s="370">
        <f t="shared" si="79"/>
        <v>1.03499762952242E-2</v>
      </c>
      <c r="M192" s="370">
        <f t="shared" si="79"/>
        <v>7.2435978729910831E-3</v>
      </c>
      <c r="N192" s="370">
        <f t="shared" si="79"/>
        <v>7.2435978729910831E-3</v>
      </c>
      <c r="O192" s="370">
        <f t="shared" si="79"/>
        <v>7.2435978729910831E-3</v>
      </c>
      <c r="P192" s="370">
        <f t="shared" si="79"/>
        <v>7.2435978729910831E-3</v>
      </c>
      <c r="Q192" s="370">
        <f t="shared" si="79"/>
        <v>7.2435978729910831E-3</v>
      </c>
      <c r="R192" s="370">
        <f t="shared" si="79"/>
        <v>7.2435978729910831E-3</v>
      </c>
    </row>
    <row r="193" spans="1:18" s="361" customFormat="1" ht="15.75" customHeight="1">
      <c r="A193" s="369" t="s">
        <v>181</v>
      </c>
      <c r="C193" s="370">
        <f t="shared" ref="C193:R193" si="80">+LN(C179/B179)</f>
        <v>4.3457148576045657E-2</v>
      </c>
      <c r="D193" s="370">
        <f t="shared" si="80"/>
        <v>2.3580395709591803E-2</v>
      </c>
      <c r="E193" s="370">
        <f t="shared" si="80"/>
        <v>9.6646885779169776E-3</v>
      </c>
      <c r="F193" s="370">
        <f t="shared" si="80"/>
        <v>-1.0403662089125843E-5</v>
      </c>
      <c r="G193" s="370">
        <f t="shared" si="80"/>
        <v>-1.5505729685358164E-2</v>
      </c>
      <c r="H193" s="370">
        <f t="shared" si="80"/>
        <v>-2.3819981331415465E-2</v>
      </c>
      <c r="I193" s="370">
        <f t="shared" si="80"/>
        <v>-2.3819981331415465E-2</v>
      </c>
      <c r="J193" s="370">
        <f t="shared" si="80"/>
        <v>-2.3819981331415465E-2</v>
      </c>
      <c r="K193" s="370">
        <f t="shared" si="80"/>
        <v>-2.3819981331415465E-2</v>
      </c>
      <c r="L193" s="370">
        <f t="shared" si="80"/>
        <v>-9.7103792999541395E-3</v>
      </c>
      <c r="M193" s="370">
        <f t="shared" si="80"/>
        <v>4.3992227315072883E-3</v>
      </c>
      <c r="N193" s="370">
        <f t="shared" si="80"/>
        <v>4.3992227315072883E-3</v>
      </c>
      <c r="O193" s="370">
        <f t="shared" si="80"/>
        <v>4.3992227315072883E-3</v>
      </c>
      <c r="P193" s="370">
        <f t="shared" si="80"/>
        <v>4.3992227315072883E-3</v>
      </c>
      <c r="Q193" s="370">
        <f t="shared" si="80"/>
        <v>4.3992227315072883E-3</v>
      </c>
      <c r="R193" s="370">
        <f t="shared" si="80"/>
        <v>4.3992227315072883E-3</v>
      </c>
    </row>
    <row r="194" spans="1:18" s="361" customFormat="1" ht="15.75" customHeight="1">
      <c r="A194" s="369" t="s">
        <v>182</v>
      </c>
      <c r="C194" s="370">
        <f t="shared" ref="C194:R194" si="81">+LN(C180/B180)</f>
        <v>-1.3094485000426948E-2</v>
      </c>
      <c r="D194" s="370">
        <f t="shared" si="81"/>
        <v>-4.0543462774860511E-2</v>
      </c>
      <c r="E194" s="370">
        <f t="shared" si="81"/>
        <v>-6.0224740689090499E-2</v>
      </c>
      <c r="F194" s="370">
        <f t="shared" si="81"/>
        <v>-7.2870345305458911E-2</v>
      </c>
      <c r="G194" s="370">
        <f t="shared" si="81"/>
        <v>-5.9300060291662224E-2</v>
      </c>
      <c r="H194" s="370">
        <f t="shared" si="81"/>
        <v>-3.9881769488259666E-2</v>
      </c>
      <c r="I194" s="370">
        <f t="shared" si="81"/>
        <v>-3.9881769488259666E-2</v>
      </c>
      <c r="J194" s="370">
        <f t="shared" si="81"/>
        <v>-3.9881769488259666E-2</v>
      </c>
      <c r="K194" s="370">
        <f t="shared" si="81"/>
        <v>-3.9881769488259666E-2</v>
      </c>
      <c r="L194" s="370">
        <f t="shared" si="81"/>
        <v>-1.7413351781274782E-2</v>
      </c>
      <c r="M194" s="370">
        <f t="shared" si="81"/>
        <v>5.055065925709791E-3</v>
      </c>
      <c r="N194" s="370">
        <f t="shared" si="81"/>
        <v>5.055065925709791E-3</v>
      </c>
      <c r="O194" s="370">
        <f t="shared" si="81"/>
        <v>5.055065925709791E-3</v>
      </c>
      <c r="P194" s="370">
        <f t="shared" si="81"/>
        <v>5.055065925709791E-3</v>
      </c>
      <c r="Q194" s="370">
        <f t="shared" si="81"/>
        <v>5.055065925709791E-3</v>
      </c>
      <c r="R194" s="370">
        <f t="shared" si="81"/>
        <v>5.055065925709791E-3</v>
      </c>
    </row>
    <row r="195" spans="1:18" s="361" customFormat="1" ht="15.75" customHeight="1">
      <c r="A195" s="369" t="s">
        <v>183</v>
      </c>
      <c r="C195" s="370">
        <f t="shared" ref="C195:R195" si="82">+LN(C181/B181)</f>
        <v>-3.6902246209143202E-2</v>
      </c>
      <c r="D195" s="370">
        <f t="shared" si="82"/>
        <v>-4.1718339820915183E-2</v>
      </c>
      <c r="E195" s="370">
        <f t="shared" si="82"/>
        <v>-5.4007194778846031E-2</v>
      </c>
      <c r="F195" s="370">
        <f t="shared" si="82"/>
        <v>-5.1458270954325779E-2</v>
      </c>
      <c r="G195" s="370">
        <f t="shared" si="82"/>
        <v>-4.9860705512785979E-2</v>
      </c>
      <c r="H195" s="370">
        <f t="shared" si="82"/>
        <v>-4.8680140960981923E-2</v>
      </c>
      <c r="I195" s="370">
        <f t="shared" si="82"/>
        <v>-4.8680140960981923E-2</v>
      </c>
      <c r="J195" s="370">
        <f t="shared" si="82"/>
        <v>-4.8680140960981805E-2</v>
      </c>
      <c r="K195" s="370">
        <f t="shared" si="82"/>
        <v>-4.8680140960981923E-2</v>
      </c>
      <c r="L195" s="370">
        <f t="shared" si="82"/>
        <v>-2.0003461034451431E-2</v>
      </c>
      <c r="M195" s="370">
        <f t="shared" si="82"/>
        <v>8.6732188920793304E-3</v>
      </c>
      <c r="N195" s="370">
        <f t="shared" si="82"/>
        <v>8.6732188920793304E-3</v>
      </c>
      <c r="O195" s="370">
        <f t="shared" si="82"/>
        <v>8.6732188920793304E-3</v>
      </c>
      <c r="P195" s="370">
        <f t="shared" si="82"/>
        <v>8.6732188920793304E-3</v>
      </c>
      <c r="Q195" s="370">
        <f t="shared" si="82"/>
        <v>8.6732188920793304E-3</v>
      </c>
      <c r="R195" s="370">
        <f t="shared" si="82"/>
        <v>8.6732188920793304E-3</v>
      </c>
    </row>
    <row r="196" spans="1:18" s="361" customFormat="1" ht="15.75" customHeight="1">
      <c r="A196" s="369" t="s">
        <v>184</v>
      </c>
      <c r="C196" s="370">
        <f t="shared" ref="C196:R196" si="83">+LN(C182/B182)</f>
        <v>1.1403127329362234E-2</v>
      </c>
      <c r="D196" s="370">
        <f t="shared" si="83"/>
        <v>9.4506994247554547E-3</v>
      </c>
      <c r="E196" s="370">
        <f t="shared" si="83"/>
        <v>-9.0942424029197694E-3</v>
      </c>
      <c r="F196" s="370">
        <f t="shared" si="83"/>
        <v>-1.8225700651584378E-2</v>
      </c>
      <c r="G196" s="370">
        <f t="shared" si="83"/>
        <v>-2.9607996654240052E-2</v>
      </c>
      <c r="H196" s="370">
        <f t="shared" si="83"/>
        <v>-3.2973624479236761E-2</v>
      </c>
      <c r="I196" s="370">
        <f t="shared" si="83"/>
        <v>-3.2973624479236872E-2</v>
      </c>
      <c r="J196" s="370">
        <f t="shared" si="83"/>
        <v>-3.2973624479236872E-2</v>
      </c>
      <c r="K196" s="370">
        <f t="shared" si="83"/>
        <v>-3.2973624479236872E-2</v>
      </c>
      <c r="L196" s="370">
        <f t="shared" si="83"/>
        <v>-1.6486397604340588E-2</v>
      </c>
      <c r="M196" s="370">
        <f t="shared" si="83"/>
        <v>8.2927055566009676E-7</v>
      </c>
      <c r="N196" s="370">
        <f t="shared" si="83"/>
        <v>8.2927055566009676E-7</v>
      </c>
      <c r="O196" s="370">
        <f t="shared" si="83"/>
        <v>8.2927055566009676E-7</v>
      </c>
      <c r="P196" s="370">
        <f t="shared" si="83"/>
        <v>8.2927055566009676E-7</v>
      </c>
      <c r="Q196" s="370">
        <f t="shared" si="83"/>
        <v>8.2927055566009676E-7</v>
      </c>
      <c r="R196" s="370">
        <f t="shared" si="83"/>
        <v>8.2927055566009676E-7</v>
      </c>
    </row>
    <row r="197" spans="1:18" s="361" customFormat="1" ht="15.75" customHeight="1">
      <c r="A197" s="369" t="s">
        <v>185</v>
      </c>
      <c r="C197" s="370">
        <f t="shared" ref="C197:R197" si="84">+LN(C183/B183)</f>
        <v>6.1864064376996403E-2</v>
      </c>
      <c r="D197" s="370">
        <f t="shared" si="84"/>
        <v>4.0117160646553865E-2</v>
      </c>
      <c r="E197" s="370">
        <f t="shared" si="84"/>
        <v>6.3186822708878035E-3</v>
      </c>
      <c r="F197" s="370">
        <f t="shared" si="84"/>
        <v>-1.5201626695921917E-2</v>
      </c>
      <c r="G197" s="370">
        <f t="shared" si="84"/>
        <v>-3.2894422900293076E-2</v>
      </c>
      <c r="H197" s="370">
        <f t="shared" si="84"/>
        <v>-3.3248704884521148E-2</v>
      </c>
      <c r="I197" s="370">
        <f t="shared" si="84"/>
        <v>-3.3248704884521148E-2</v>
      </c>
      <c r="J197" s="370">
        <f t="shared" si="84"/>
        <v>-3.3248704884521148E-2</v>
      </c>
      <c r="K197" s="370">
        <f t="shared" si="84"/>
        <v>-3.3248704884521037E-2</v>
      </c>
      <c r="L197" s="370">
        <f t="shared" si="84"/>
        <v>-1.5817120474196061E-2</v>
      </c>
      <c r="M197" s="370">
        <f t="shared" si="84"/>
        <v>1.6144639361290413E-3</v>
      </c>
      <c r="N197" s="370">
        <f t="shared" si="84"/>
        <v>1.6144639361290413E-3</v>
      </c>
      <c r="O197" s="370">
        <f t="shared" si="84"/>
        <v>1.6144639361290413E-3</v>
      </c>
      <c r="P197" s="370">
        <f t="shared" si="84"/>
        <v>1.6144639361290413E-3</v>
      </c>
      <c r="Q197" s="370">
        <f t="shared" si="84"/>
        <v>1.6144639361290413E-3</v>
      </c>
      <c r="R197" s="370">
        <f t="shared" si="84"/>
        <v>1.6144639361290413E-3</v>
      </c>
    </row>
    <row r="198" spans="1:18" s="361" customFormat="1" ht="15.75" customHeight="1">
      <c r="A198" s="369" t="s">
        <v>186</v>
      </c>
      <c r="C198" s="370">
        <f t="shared" ref="C198:R198" si="85">+LN(C184/B184)</f>
        <v>0.13512217631474105</v>
      </c>
      <c r="D198" s="370">
        <f t="shared" si="85"/>
        <v>0.10067699718421098</v>
      </c>
      <c r="E198" s="370">
        <f t="shared" si="85"/>
        <v>6.5316939745763331E-2</v>
      </c>
      <c r="F198" s="370">
        <f t="shared" si="85"/>
        <v>4.2273228749606762E-2</v>
      </c>
      <c r="G198" s="370">
        <f t="shared" si="85"/>
        <v>7.5484079541995458E-3</v>
      </c>
      <c r="H198" s="370">
        <f t="shared" si="85"/>
        <v>-9.7790212027658047E-3</v>
      </c>
      <c r="I198" s="370">
        <f t="shared" si="85"/>
        <v>-9.7790212027658047E-3</v>
      </c>
      <c r="J198" s="370">
        <f t="shared" si="85"/>
        <v>-9.7790212027659158E-3</v>
      </c>
      <c r="K198" s="370">
        <f t="shared" si="85"/>
        <v>-9.7790212027658047E-3</v>
      </c>
      <c r="L198" s="370">
        <f t="shared" si="85"/>
        <v>-1.0462808470786377E-2</v>
      </c>
      <c r="M198" s="370">
        <f t="shared" si="85"/>
        <v>-1.1146595738807165E-2</v>
      </c>
      <c r="N198" s="370">
        <f t="shared" si="85"/>
        <v>-1.1146595738807052E-2</v>
      </c>
      <c r="O198" s="370">
        <f t="shared" si="85"/>
        <v>-1.1146595738807165E-2</v>
      </c>
      <c r="P198" s="370">
        <f t="shared" si="85"/>
        <v>-1.1146595738807052E-2</v>
      </c>
      <c r="Q198" s="370">
        <f t="shared" si="85"/>
        <v>-1.1146595738807165E-2</v>
      </c>
      <c r="R198" s="370">
        <f t="shared" si="85"/>
        <v>-1.1146595738807052E-2</v>
      </c>
    </row>
    <row r="199" spans="1:18" s="361" customFormat="1" ht="15.75" customHeight="1">
      <c r="A199" s="369" t="s">
        <v>187</v>
      </c>
      <c r="C199" s="370">
        <f t="shared" ref="C199:R199" si="86">+LN(C185/B185)</f>
        <v>0.19035212254373904</v>
      </c>
      <c r="D199" s="370">
        <f t="shared" si="86"/>
        <v>0.15401213969369204</v>
      </c>
      <c r="E199" s="370">
        <f t="shared" si="86"/>
        <v>0.11886692955409496</v>
      </c>
      <c r="F199" s="370">
        <f t="shared" si="86"/>
        <v>9.1450617987396274E-2</v>
      </c>
      <c r="G199" s="370">
        <f t="shared" si="86"/>
        <v>5.2092300348727152E-2</v>
      </c>
      <c r="H199" s="370">
        <f t="shared" si="86"/>
        <v>3.4676112907547997E-2</v>
      </c>
      <c r="I199" s="370">
        <f t="shared" si="86"/>
        <v>3.4676112907547997E-2</v>
      </c>
      <c r="J199" s="370">
        <f t="shared" si="86"/>
        <v>3.4676112907547997E-2</v>
      </c>
      <c r="K199" s="370">
        <f t="shared" si="86"/>
        <v>3.4676112907547997E-2</v>
      </c>
      <c r="L199" s="370">
        <f t="shared" si="86"/>
        <v>1.2118836713273608E-2</v>
      </c>
      <c r="M199" s="370">
        <f t="shared" si="86"/>
        <v>-1.0438439481000872E-2</v>
      </c>
      <c r="N199" s="370">
        <f t="shared" si="86"/>
        <v>-1.0438439481000872E-2</v>
      </c>
      <c r="O199" s="370">
        <f t="shared" si="86"/>
        <v>-1.0438439481000872E-2</v>
      </c>
      <c r="P199" s="370">
        <f t="shared" si="86"/>
        <v>-1.0438439481000872E-2</v>
      </c>
      <c r="Q199" s="370">
        <f t="shared" si="86"/>
        <v>-1.0438439481000872E-2</v>
      </c>
      <c r="R199" s="370">
        <f t="shared" si="86"/>
        <v>-1.0438439481000872E-2</v>
      </c>
    </row>
    <row r="200" spans="1:18" s="361" customFormat="1" ht="15.75" customHeight="1">
      <c r="A200" s="369" t="s">
        <v>188</v>
      </c>
      <c r="C200" s="370">
        <f t="shared" ref="C200:R200" si="87">+LN(C186/B186)</f>
        <v>0.2146317890974499</v>
      </c>
      <c r="D200" s="370">
        <f t="shared" si="87"/>
        <v>0.18421025792865897</v>
      </c>
      <c r="E200" s="370">
        <f t="shared" si="87"/>
        <v>0.15283677903762294</v>
      </c>
      <c r="F200" s="370">
        <f t="shared" si="87"/>
        <v>0.12573476542533904</v>
      </c>
      <c r="G200" s="370">
        <f t="shared" si="87"/>
        <v>6.9549830775917587E-2</v>
      </c>
      <c r="H200" s="370">
        <f t="shared" si="87"/>
        <v>3.4642864150270188E-2</v>
      </c>
      <c r="I200" s="370">
        <f t="shared" si="87"/>
        <v>3.4642864150270188E-2</v>
      </c>
      <c r="J200" s="370">
        <f t="shared" si="87"/>
        <v>3.4642864150270188E-2</v>
      </c>
      <c r="K200" s="370">
        <f t="shared" si="87"/>
        <v>3.4642864150270188E-2</v>
      </c>
      <c r="L200" s="370">
        <f t="shared" si="87"/>
        <v>6.5413524623984497E-3</v>
      </c>
      <c r="M200" s="370">
        <f t="shared" si="87"/>
        <v>-2.156015922547333E-2</v>
      </c>
      <c r="N200" s="370">
        <f t="shared" si="87"/>
        <v>-2.156015922547333E-2</v>
      </c>
      <c r="O200" s="370">
        <f t="shared" si="87"/>
        <v>-2.156015922547333E-2</v>
      </c>
      <c r="P200" s="370">
        <f t="shared" si="87"/>
        <v>-2.156015922547333E-2</v>
      </c>
      <c r="Q200" s="370">
        <f t="shared" si="87"/>
        <v>-2.156015922547333E-2</v>
      </c>
      <c r="R200" s="370">
        <f t="shared" si="87"/>
        <v>-2.156015922547333E-2</v>
      </c>
    </row>
    <row r="201" spans="1:18" s="361" customFormat="1" ht="15.75" customHeight="1">
      <c r="A201" s="369" t="s">
        <v>189</v>
      </c>
      <c r="C201" s="370">
        <f t="shared" ref="C201:R201" si="88">+LN(C187/B187)</f>
        <v>0.10561602408186906</v>
      </c>
      <c r="D201" s="370">
        <f t="shared" si="88"/>
        <v>7.9330626449506725E-2</v>
      </c>
      <c r="E201" s="370">
        <f t="shared" si="88"/>
        <v>5.3270953220981666E-2</v>
      </c>
      <c r="F201" s="370">
        <f t="shared" si="88"/>
        <v>2.7395642009361929E-2</v>
      </c>
      <c r="G201" s="370">
        <f t="shared" si="88"/>
        <v>4.3227802735927343E-5</v>
      </c>
      <c r="H201" s="370">
        <f t="shared" si="88"/>
        <v>-9.3967138859383289E-3</v>
      </c>
      <c r="I201" s="370">
        <f t="shared" si="88"/>
        <v>-9.3967138859383289E-3</v>
      </c>
      <c r="J201" s="370">
        <f t="shared" si="88"/>
        <v>-9.3967138859384416E-3</v>
      </c>
      <c r="K201" s="370">
        <f t="shared" si="88"/>
        <v>-9.3967138859382179E-3</v>
      </c>
      <c r="L201" s="370">
        <f t="shared" si="88"/>
        <v>-8.368718050717731E-3</v>
      </c>
      <c r="M201" s="370">
        <f t="shared" si="88"/>
        <v>-7.3407222154971332E-3</v>
      </c>
      <c r="N201" s="370">
        <f t="shared" si="88"/>
        <v>-7.3407222154972451E-3</v>
      </c>
      <c r="O201" s="370">
        <f t="shared" si="88"/>
        <v>-7.3407222154971332E-3</v>
      </c>
      <c r="P201" s="370">
        <f t="shared" si="88"/>
        <v>-7.3407222154970213E-3</v>
      </c>
      <c r="Q201" s="370">
        <f t="shared" si="88"/>
        <v>-7.3407222154971332E-3</v>
      </c>
      <c r="R201" s="370">
        <f t="shared" si="88"/>
        <v>-7.3407222154972451E-3</v>
      </c>
    </row>
    <row r="202" spans="1:18" s="361" customFormat="1" ht="15.75" customHeight="1">
      <c r="A202" s="369" t="s">
        <v>190</v>
      </c>
      <c r="C202" s="370">
        <f t="shared" ref="C202:R202" si="89">+LN(C188/B188)</f>
        <v>7.2735310330082181E-2</v>
      </c>
      <c r="D202" s="370">
        <f t="shared" si="89"/>
        <v>5.3378559601259278E-2</v>
      </c>
      <c r="E202" s="370">
        <f t="shared" si="89"/>
        <v>3.1516690413397441E-2</v>
      </c>
      <c r="F202" s="370">
        <f t="shared" si="89"/>
        <v>9.2338789546880032E-3</v>
      </c>
      <c r="G202" s="370">
        <f t="shared" si="89"/>
        <v>-1.3429722253347509E-2</v>
      </c>
      <c r="H202" s="370">
        <f t="shared" si="89"/>
        <v>-2.5633551865262665E-2</v>
      </c>
      <c r="I202" s="370">
        <f t="shared" si="89"/>
        <v>-2.5633551865262436E-2</v>
      </c>
      <c r="J202" s="370">
        <f t="shared" si="89"/>
        <v>-2.563355186526255E-2</v>
      </c>
      <c r="K202" s="370">
        <f t="shared" si="89"/>
        <v>-2.563355186526255E-2</v>
      </c>
      <c r="L202" s="370">
        <f t="shared" si="89"/>
        <v>-1.0205071447542156E-2</v>
      </c>
      <c r="M202" s="370">
        <f t="shared" si="89"/>
        <v>5.2234089701781875E-3</v>
      </c>
      <c r="N202" s="370">
        <f t="shared" si="89"/>
        <v>5.2234089701781875E-3</v>
      </c>
      <c r="O202" s="370">
        <f t="shared" si="89"/>
        <v>5.2234089701781875E-3</v>
      </c>
      <c r="P202" s="370">
        <f t="shared" si="89"/>
        <v>5.2234089701781875E-3</v>
      </c>
      <c r="Q202" s="370">
        <f t="shared" si="89"/>
        <v>5.2234089701781875E-3</v>
      </c>
      <c r="R202" s="370">
        <f t="shared" si="89"/>
        <v>5.2234089701781875E-3</v>
      </c>
    </row>
    <row r="203" spans="1:18" s="361" customFormat="1" ht="15.75" customHeight="1">
      <c r="A203" s="369" t="s">
        <v>191</v>
      </c>
      <c r="C203" s="370">
        <f t="shared" ref="C203:R203" si="90">+LN(C189/B189)</f>
        <v>0.142761929893575</v>
      </c>
      <c r="D203" s="370">
        <f t="shared" si="90"/>
        <v>0.11656207940793994</v>
      </c>
      <c r="E203" s="370">
        <f t="shared" si="90"/>
        <v>8.9367234613343796E-2</v>
      </c>
      <c r="F203" s="370">
        <f t="shared" si="90"/>
        <v>6.4426526819549343E-2</v>
      </c>
      <c r="G203" s="370">
        <f t="shared" si="90"/>
        <v>2.685376518709982E-2</v>
      </c>
      <c r="H203" s="370">
        <f t="shared" si="90"/>
        <v>7.4677571723251908E-3</v>
      </c>
      <c r="I203" s="370">
        <f t="shared" si="90"/>
        <v>7.4677571723251908E-3</v>
      </c>
      <c r="J203" s="370">
        <f t="shared" si="90"/>
        <v>7.4677571723251908E-3</v>
      </c>
      <c r="K203" s="370">
        <f t="shared" si="90"/>
        <v>7.4677571723251908E-3</v>
      </c>
      <c r="L203" s="370">
        <f t="shared" si="90"/>
        <v>-1.4462911875713534E-3</v>
      </c>
      <c r="M203" s="370">
        <f t="shared" si="90"/>
        <v>-1.0360339547467692E-2</v>
      </c>
      <c r="N203" s="370">
        <f t="shared" si="90"/>
        <v>-1.0360339547467692E-2</v>
      </c>
      <c r="O203" s="370">
        <f t="shared" si="90"/>
        <v>-1.0360339547467918E-2</v>
      </c>
      <c r="P203" s="370">
        <f t="shared" si="90"/>
        <v>-1.0360339547467805E-2</v>
      </c>
      <c r="Q203" s="370">
        <f t="shared" si="90"/>
        <v>-1.0360339547467805E-2</v>
      </c>
      <c r="R203" s="370">
        <f t="shared" si="90"/>
        <v>-1.0360339547467805E-2</v>
      </c>
    </row>
    <row r="204" spans="1:18" s="361" customFormat="1" ht="15.75" customHeight="1">
      <c r="A204" s="369" t="s">
        <v>353</v>
      </c>
      <c r="C204" s="370">
        <f t="shared" ref="C204:R204" si="91">+LN(C190/B190)</f>
        <v>0.11371815478696204</v>
      </c>
      <c r="D204" s="370">
        <f t="shared" si="91"/>
        <v>9.111665155521366E-2</v>
      </c>
      <c r="E204" s="370">
        <f t="shared" si="91"/>
        <v>6.5109846294837403E-2</v>
      </c>
      <c r="F204" s="370">
        <f t="shared" si="91"/>
        <v>4.5510554388700643E-2</v>
      </c>
      <c r="G204" s="370">
        <f t="shared" si="91"/>
        <v>1.5104832869803018E-2</v>
      </c>
      <c r="H204" s="370">
        <f t="shared" si="91"/>
        <v>2.6633680826385937E-4</v>
      </c>
      <c r="I204" s="370">
        <f t="shared" si="91"/>
        <v>9.0949986006110255E-4</v>
      </c>
      <c r="J204" s="370">
        <f t="shared" si="91"/>
        <v>1.553422863199549E-3</v>
      </c>
      <c r="K204" s="370">
        <f t="shared" si="91"/>
        <v>2.1975793218921686E-3</v>
      </c>
      <c r="L204" s="370">
        <f t="shared" si="91"/>
        <v>-3.0017327845696566E-3</v>
      </c>
      <c r="M204" s="370">
        <f t="shared" si="91"/>
        <v>-8.623601287139418E-3</v>
      </c>
      <c r="N204" s="370">
        <f t="shared" si="91"/>
        <v>-8.5429400106711937E-3</v>
      </c>
      <c r="O204" s="370">
        <f t="shared" si="91"/>
        <v>-8.4621574918421136E-3</v>
      </c>
      <c r="P204" s="370">
        <f t="shared" si="91"/>
        <v>-8.3812595826874437E-3</v>
      </c>
      <c r="Q204" s="370">
        <f t="shared" si="91"/>
        <v>-8.3002521974716841E-3</v>
      </c>
      <c r="R204" s="370">
        <f t="shared" si="91"/>
        <v>-8.2191413109943268E-3</v>
      </c>
    </row>
    <row r="205" spans="1:18" s="361" customFormat="1" ht="15.75" customHeight="1">
      <c r="A205" s="371" t="s">
        <v>623</v>
      </c>
      <c r="B205" s="361" t="s">
        <v>615</v>
      </c>
      <c r="C205" s="694" t="s">
        <v>616</v>
      </c>
      <c r="D205" s="695" t="s">
        <v>617</v>
      </c>
      <c r="E205" s="361" t="s">
        <v>618</v>
      </c>
      <c r="F205" s="361" t="s">
        <v>619</v>
      </c>
      <c r="G205" s="361" t="s">
        <v>621</v>
      </c>
      <c r="M205" s="382"/>
    </row>
    <row r="206" spans="1:18" s="361" customFormat="1" ht="15.75" customHeight="1">
      <c r="A206" s="369" t="s">
        <v>180</v>
      </c>
      <c r="B206" s="373">
        <f t="shared" ref="B206:B218" si="92">+AVERAGE(C192:G192)/10</f>
        <v>5.9027584796641653E-3</v>
      </c>
      <c r="C206" s="373">
        <f t="shared" ref="C206:C218" si="93">+AVERAGE(H192:L192)/10</f>
        <v>1.2835079033010695E-3</v>
      </c>
      <c r="D206" s="373">
        <f t="shared" ref="D206:D218" si="94">+AVERAGE(M192:Q192)/10</f>
        <v>7.2435978729910844E-4</v>
      </c>
      <c r="E206" s="385">
        <f t="shared" ref="E206:E218" si="95">+Q178</f>
        <v>440.86260181465695</v>
      </c>
      <c r="F206" s="387">
        <f t="shared" ref="F206:F218" si="96">+E206/B178</f>
        <v>1.4851730664280141</v>
      </c>
      <c r="G206" s="386">
        <f t="shared" ref="G206:G218" si="97">+AVERAGE(B206:D206)</f>
        <v>2.6368753900881145E-3</v>
      </c>
      <c r="M206" s="382"/>
    </row>
    <row r="207" spans="1:18" s="361" customFormat="1" ht="15.75" customHeight="1">
      <c r="A207" s="369" t="s">
        <v>181</v>
      </c>
      <c r="B207" s="373">
        <f t="shared" si="92"/>
        <v>1.2237219903221432E-3</v>
      </c>
      <c r="C207" s="373">
        <f t="shared" si="93"/>
        <v>-2.0998060925123199E-3</v>
      </c>
      <c r="D207" s="373">
        <f t="shared" si="94"/>
        <v>4.3992227315072885E-4</v>
      </c>
      <c r="E207" s="385">
        <f t="shared" si="95"/>
        <v>479.50817567888663</v>
      </c>
      <c r="F207" s="387">
        <f t="shared" si="96"/>
        <v>0.97842798572924472</v>
      </c>
      <c r="G207" s="386">
        <f t="shared" si="97"/>
        <v>-1.4538727634648264E-4</v>
      </c>
      <c r="M207" s="382"/>
    </row>
    <row r="208" spans="1:18" s="361" customFormat="1" ht="15.75" customHeight="1">
      <c r="A208" s="369" t="s">
        <v>182</v>
      </c>
      <c r="B208" s="373">
        <f t="shared" si="92"/>
        <v>-4.920661881229982E-3</v>
      </c>
      <c r="C208" s="373">
        <f t="shared" si="93"/>
        <v>-3.538808594686269E-3</v>
      </c>
      <c r="D208" s="373">
        <f t="shared" si="94"/>
        <v>5.0550659257097912E-4</v>
      </c>
      <c r="E208" s="385">
        <f t="shared" si="95"/>
        <v>85.846177228131722</v>
      </c>
      <c r="F208" s="387">
        <f t="shared" si="96"/>
        <v>0.67186476977242238</v>
      </c>
      <c r="G208" s="386">
        <f t="shared" si="97"/>
        <v>-2.6513212944484239E-3</v>
      </c>
      <c r="M208" s="382"/>
    </row>
    <row r="209" spans="1:13" s="361" customFormat="1" ht="15.75" customHeight="1">
      <c r="A209" s="369" t="s">
        <v>183</v>
      </c>
      <c r="B209" s="373">
        <f t="shared" si="92"/>
        <v>-4.6789351455203236E-3</v>
      </c>
      <c r="C209" s="373">
        <f t="shared" si="93"/>
        <v>-4.2944804975675807E-3</v>
      </c>
      <c r="D209" s="373">
        <f t="shared" si="94"/>
        <v>8.6732188920793309E-4</v>
      </c>
      <c r="E209" s="385">
        <f t="shared" si="95"/>
        <v>95.448644016232123</v>
      </c>
      <c r="F209" s="387">
        <f t="shared" si="96"/>
        <v>0.66677362218813918</v>
      </c>
      <c r="G209" s="386">
        <f t="shared" si="97"/>
        <v>-2.7020312512933235E-3</v>
      </c>
      <c r="M209" s="382"/>
    </row>
    <row r="210" spans="1:13" s="361" customFormat="1" ht="15.75" customHeight="1">
      <c r="A210" s="369" t="s">
        <v>184</v>
      </c>
      <c r="B210" s="373">
        <f t="shared" si="92"/>
        <v>-7.2148225909253016E-4</v>
      </c>
      <c r="C210" s="373">
        <f t="shared" si="93"/>
        <v>-2.9676179104257592E-3</v>
      </c>
      <c r="D210" s="373">
        <f t="shared" si="94"/>
        <v>8.2927055566009663E-8</v>
      </c>
      <c r="E210" s="385">
        <f t="shared" si="95"/>
        <v>129.67564385904478</v>
      </c>
      <c r="F210" s="387">
        <f t="shared" si="96"/>
        <v>0.83156080002770205</v>
      </c>
      <c r="G210" s="386">
        <f t="shared" si="97"/>
        <v>-1.2296724141542411E-3</v>
      </c>
      <c r="M210" s="382"/>
    </row>
    <row r="211" spans="1:13" s="361" customFormat="1" ht="15.75" customHeight="1">
      <c r="A211" s="369" t="s">
        <v>185</v>
      </c>
      <c r="B211" s="373">
        <f t="shared" si="92"/>
        <v>1.2040771539644616E-3</v>
      </c>
      <c r="C211" s="373">
        <f t="shared" si="93"/>
        <v>-2.9762388002456111E-3</v>
      </c>
      <c r="D211" s="373">
        <f t="shared" si="94"/>
        <v>1.6144639361290414E-4</v>
      </c>
      <c r="E211" s="385">
        <f t="shared" si="95"/>
        <v>1203.5602784703162</v>
      </c>
      <c r="F211" s="387">
        <f t="shared" si="96"/>
        <v>0.92262190760468854</v>
      </c>
      <c r="G211" s="386">
        <f t="shared" si="97"/>
        <v>-5.3690508422274841E-4</v>
      </c>
      <c r="M211" s="382"/>
    </row>
    <row r="212" spans="1:13" s="361" customFormat="1" ht="15.75" customHeight="1">
      <c r="A212" s="369" t="s">
        <v>186</v>
      </c>
      <c r="B212" s="373">
        <f t="shared" si="92"/>
        <v>7.0187549989704319E-3</v>
      </c>
      <c r="C212" s="373">
        <f t="shared" si="93"/>
        <v>-9.9157786563699416E-4</v>
      </c>
      <c r="D212" s="373">
        <f t="shared" si="94"/>
        <v>-1.1146595738807119E-3</v>
      </c>
      <c r="E212" s="385">
        <f t="shared" si="95"/>
        <v>1399.3381107520786</v>
      </c>
      <c r="F212" s="387">
        <f t="shared" si="96"/>
        <v>1.2784211985313845</v>
      </c>
      <c r="G212" s="386">
        <f t="shared" si="97"/>
        <v>1.6375058531509087E-3</v>
      </c>
      <c r="M212" s="382"/>
    </row>
    <row r="213" spans="1:13" s="361" customFormat="1" ht="15.75" customHeight="1">
      <c r="A213" s="369" t="s">
        <v>187</v>
      </c>
      <c r="B213" s="373">
        <f t="shared" si="92"/>
        <v>1.213548220255299E-2</v>
      </c>
      <c r="C213" s="373">
        <f t="shared" si="93"/>
        <v>3.0164657668693118E-3</v>
      </c>
      <c r="D213" s="373">
        <f t="shared" si="94"/>
        <v>-1.0438439481000872E-3</v>
      </c>
      <c r="E213" s="385">
        <f t="shared" si="95"/>
        <v>835.71974088305092</v>
      </c>
      <c r="F213" s="387">
        <f t="shared" si="96"/>
        <v>2.0246669159247386</v>
      </c>
      <c r="G213" s="386">
        <f t="shared" si="97"/>
        <v>4.7027013404407382E-3</v>
      </c>
      <c r="M213" s="382"/>
    </row>
    <row r="214" spans="1:13" s="361" customFormat="1" ht="15.75" customHeight="1">
      <c r="A214" s="369" t="s">
        <v>188</v>
      </c>
      <c r="B214" s="373">
        <f t="shared" si="92"/>
        <v>1.4939268445299766E-2</v>
      </c>
      <c r="C214" s="373">
        <f t="shared" si="93"/>
        <v>2.9022561812695842E-3</v>
      </c>
      <c r="D214" s="373">
        <f t="shared" si="94"/>
        <v>-2.1560159225473331E-3</v>
      </c>
      <c r="E214" s="385">
        <f t="shared" si="95"/>
        <v>1672.7036768456735</v>
      </c>
      <c r="F214" s="387">
        <f t="shared" si="96"/>
        <v>2.1908189752005351</v>
      </c>
      <c r="G214" s="386">
        <f t="shared" si="97"/>
        <v>5.2285029013406717E-3</v>
      </c>
      <c r="M214" s="382"/>
    </row>
    <row r="215" spans="1:13" s="361" customFormat="1" ht="15.75" customHeight="1">
      <c r="A215" s="369" t="s">
        <v>189</v>
      </c>
      <c r="B215" s="373">
        <f t="shared" si="92"/>
        <v>5.3131294712891056E-3</v>
      </c>
      <c r="C215" s="373">
        <f t="shared" si="93"/>
        <v>-9.19111471889421E-4</v>
      </c>
      <c r="D215" s="373">
        <f t="shared" si="94"/>
        <v>-7.3407222154971326E-4</v>
      </c>
      <c r="E215" s="385">
        <f t="shared" si="95"/>
        <v>666.9065922433731</v>
      </c>
      <c r="F215" s="387">
        <f t="shared" si="96"/>
        <v>1.2008111525482943</v>
      </c>
      <c r="G215" s="386">
        <f t="shared" si="97"/>
        <v>1.2199819259499905E-3</v>
      </c>
      <c r="M215" s="382"/>
    </row>
    <row r="216" spans="1:13" s="361" customFormat="1" ht="15.75" customHeight="1">
      <c r="A216" s="369" t="s">
        <v>190</v>
      </c>
      <c r="B216" s="373">
        <f t="shared" si="92"/>
        <v>3.0686943409215877E-3</v>
      </c>
      <c r="C216" s="373">
        <f t="shared" si="93"/>
        <v>-2.2547855781718468E-3</v>
      </c>
      <c r="D216" s="373">
        <f t="shared" si="94"/>
        <v>5.2234089701781879E-4</v>
      </c>
      <c r="E216" s="385">
        <f t="shared" si="95"/>
        <v>138.09459734646143</v>
      </c>
      <c r="F216" s="387">
        <f t="shared" si="96"/>
        <v>1.0690949858804375</v>
      </c>
      <c r="G216" s="386">
        <f t="shared" si="97"/>
        <v>4.4541655325585321E-4</v>
      </c>
      <c r="M216" s="382"/>
    </row>
    <row r="217" spans="1:13" s="361" customFormat="1" ht="15.75" customHeight="1">
      <c r="A217" s="369" t="s">
        <v>191</v>
      </c>
      <c r="B217" s="373">
        <f t="shared" si="92"/>
        <v>8.7994307184301578E-3</v>
      </c>
      <c r="C217" s="373">
        <f t="shared" si="93"/>
        <v>5.6849475003458816E-4</v>
      </c>
      <c r="D217" s="373">
        <f t="shared" si="94"/>
        <v>-1.0360339547467782E-3</v>
      </c>
      <c r="E217" s="385">
        <f t="shared" si="95"/>
        <v>1421.5264702082397</v>
      </c>
      <c r="F217" s="387">
        <f t="shared" si="96"/>
        <v>1.5167874457520822</v>
      </c>
      <c r="G217" s="386">
        <f t="shared" si="97"/>
        <v>2.7772971712393224E-3</v>
      </c>
      <c r="M217" s="382"/>
    </row>
    <row r="218" spans="1:13" s="361" customFormat="1" ht="15.75" customHeight="1">
      <c r="A218" s="369" t="s">
        <v>353</v>
      </c>
      <c r="B218" s="373">
        <f t="shared" si="92"/>
        <v>6.6112007979103353E-3</v>
      </c>
      <c r="C218" s="373">
        <f t="shared" si="93"/>
        <v>3.8502121376940459E-5</v>
      </c>
      <c r="D218" s="373">
        <f t="shared" si="94"/>
        <v>-8.4620421139623703E-4</v>
      </c>
      <c r="E218" s="385">
        <f t="shared" si="95"/>
        <v>8569.1907093461468</v>
      </c>
      <c r="F218" s="387">
        <f t="shared" si="96"/>
        <v>1.3366612969455114</v>
      </c>
      <c r="G218" s="386">
        <f t="shared" si="97"/>
        <v>1.9344995692970131E-3</v>
      </c>
      <c r="H218" s="368"/>
      <c r="I218" s="368"/>
      <c r="J218" s="368"/>
      <c r="K218" s="368"/>
      <c r="L218" s="368"/>
      <c r="M218" s="368"/>
    </row>
  </sheetData>
  <phoneticPr fontId="56" type="noConversion"/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667D-4870-48B6-B5B8-1F0C7A5C5B91}">
  <dimension ref="A1:IV411"/>
  <sheetViews>
    <sheetView zoomScale="140" workbookViewId="0">
      <pane xSplit="1" ySplit="4" topLeftCell="B40" activePane="bottomRight" state="frozen"/>
      <selection pane="topRight"/>
      <selection pane="bottomLeft"/>
      <selection pane="bottomRight" activeCell="L70" sqref="L70"/>
    </sheetView>
  </sheetViews>
  <sheetFormatPr defaultColWidth="8.81640625" defaultRowHeight="12.5"/>
  <cols>
    <col min="1" max="1" width="47.81640625" style="267" customWidth="1"/>
    <col min="2" max="2" width="14.453125" style="267" customWidth="1"/>
    <col min="3" max="3" width="13.1796875" style="267" customWidth="1"/>
    <col min="4" max="4" width="14.54296875" style="267" customWidth="1"/>
    <col min="5" max="8" width="12.453125" style="267" customWidth="1"/>
    <col min="9" max="11" width="11.453125" style="267" customWidth="1"/>
    <col min="12" max="12" width="12.453125" style="267" customWidth="1"/>
    <col min="13" max="13" width="12.453125" style="282" customWidth="1"/>
    <col min="14" max="17" width="12.453125" style="267" customWidth="1"/>
    <col min="18" max="23" width="13.1796875" style="267" customWidth="1"/>
    <col min="24" max="28" width="14.453125" style="267" customWidth="1"/>
    <col min="29" max="34" width="16.1796875" style="267" customWidth="1"/>
    <col min="35" max="38" width="17.453125" style="267" customWidth="1"/>
    <col min="39" max="60" width="12.453125" style="267" customWidth="1"/>
    <col min="61" max="61" width="13" style="267" customWidth="1"/>
    <col min="62" max="128" width="12.453125" style="267" customWidth="1"/>
    <col min="129" max="221" width="9.453125" style="267" customWidth="1"/>
    <col min="222" max="16384" width="8.81640625" style="267"/>
  </cols>
  <sheetData>
    <row r="1" spans="1:128" s="252" customFormat="1" ht="13">
      <c r="A1" s="283" t="s">
        <v>179</v>
      </c>
      <c r="M1" s="300"/>
    </row>
    <row r="2" spans="1:128" s="252" customFormat="1" ht="15.5">
      <c r="A2" s="56"/>
      <c r="M2" s="300"/>
    </row>
    <row r="3" spans="1:128" s="256" customFormat="1" ht="16.5" customHeight="1">
      <c r="A3" s="57"/>
      <c r="B3" s="256">
        <v>1</v>
      </c>
      <c r="C3" s="256">
        <v>2</v>
      </c>
      <c r="D3" s="256">
        <v>3</v>
      </c>
      <c r="E3" s="256">
        <v>4</v>
      </c>
      <c r="F3" s="256">
        <v>5</v>
      </c>
      <c r="G3" s="256">
        <v>6</v>
      </c>
      <c r="H3" s="256">
        <v>7</v>
      </c>
      <c r="I3" s="256">
        <v>8</v>
      </c>
      <c r="J3" s="256">
        <v>9</v>
      </c>
      <c r="K3" s="256">
        <v>10</v>
      </c>
      <c r="L3" s="256">
        <v>11</v>
      </c>
      <c r="M3" s="300">
        <v>12</v>
      </c>
      <c r="N3" s="256">
        <v>13</v>
      </c>
      <c r="O3" s="256">
        <v>14</v>
      </c>
      <c r="P3" s="256">
        <v>15</v>
      </c>
      <c r="Q3" s="256">
        <v>16</v>
      </c>
      <c r="R3" s="256">
        <v>17</v>
      </c>
      <c r="S3" s="256">
        <v>18</v>
      </c>
      <c r="T3" s="256">
        <v>19</v>
      </c>
      <c r="U3" s="256">
        <v>20</v>
      </c>
      <c r="V3" s="256">
        <v>21</v>
      </c>
      <c r="W3" s="256">
        <v>22</v>
      </c>
      <c r="X3" s="256">
        <v>23</v>
      </c>
      <c r="Y3" s="256">
        <v>24</v>
      </c>
      <c r="Z3" s="256">
        <v>25</v>
      </c>
      <c r="AA3" s="256">
        <v>26</v>
      </c>
      <c r="AB3" s="256">
        <v>27</v>
      </c>
      <c r="AC3" s="256">
        <v>28</v>
      </c>
      <c r="AD3" s="256">
        <v>29</v>
      </c>
      <c r="AE3" s="256">
        <v>30</v>
      </c>
      <c r="AF3" s="256">
        <v>31</v>
      </c>
      <c r="AG3" s="256">
        <v>32</v>
      </c>
      <c r="AH3" s="256">
        <v>33</v>
      </c>
      <c r="AI3" s="256">
        <v>34</v>
      </c>
      <c r="AJ3" s="256">
        <v>35</v>
      </c>
      <c r="AK3" s="256">
        <v>36</v>
      </c>
      <c r="AL3" s="256">
        <v>37</v>
      </c>
      <c r="AM3" s="256">
        <v>38</v>
      </c>
      <c r="AN3" s="256">
        <v>39</v>
      </c>
      <c r="AO3" s="256">
        <f t="shared" ref="AO3:BT3" si="0">+AN3+1</f>
        <v>40</v>
      </c>
      <c r="AP3" s="256">
        <f t="shared" si="0"/>
        <v>41</v>
      </c>
      <c r="AQ3" s="256">
        <f t="shared" si="0"/>
        <v>42</v>
      </c>
      <c r="AR3" s="256">
        <f t="shared" si="0"/>
        <v>43</v>
      </c>
      <c r="AS3" s="256">
        <f t="shared" si="0"/>
        <v>44</v>
      </c>
      <c r="AT3" s="256">
        <f t="shared" si="0"/>
        <v>45</v>
      </c>
      <c r="AU3" s="256">
        <f t="shared" si="0"/>
        <v>46</v>
      </c>
      <c r="AV3" s="256">
        <f t="shared" si="0"/>
        <v>47</v>
      </c>
      <c r="AW3" s="256">
        <f t="shared" si="0"/>
        <v>48</v>
      </c>
      <c r="AX3" s="256">
        <f t="shared" si="0"/>
        <v>49</v>
      </c>
      <c r="AY3" s="256">
        <f t="shared" si="0"/>
        <v>50</v>
      </c>
      <c r="AZ3" s="256">
        <f t="shared" si="0"/>
        <v>51</v>
      </c>
      <c r="BA3" s="256">
        <f t="shared" si="0"/>
        <v>52</v>
      </c>
      <c r="BB3" s="256">
        <f t="shared" si="0"/>
        <v>53</v>
      </c>
      <c r="BC3" s="256">
        <f t="shared" si="0"/>
        <v>54</v>
      </c>
      <c r="BD3" s="256">
        <f t="shared" si="0"/>
        <v>55</v>
      </c>
      <c r="BE3" s="256">
        <f t="shared" si="0"/>
        <v>56</v>
      </c>
      <c r="BF3" s="256">
        <f t="shared" si="0"/>
        <v>57</v>
      </c>
      <c r="BG3" s="256">
        <f t="shared" si="0"/>
        <v>58</v>
      </c>
      <c r="BH3" s="256">
        <f t="shared" si="0"/>
        <v>59</v>
      </c>
      <c r="BI3" s="256">
        <f t="shared" si="0"/>
        <v>60</v>
      </c>
      <c r="BJ3" s="256">
        <f t="shared" si="0"/>
        <v>61</v>
      </c>
      <c r="BK3" s="256">
        <f t="shared" si="0"/>
        <v>62</v>
      </c>
      <c r="BL3" s="256">
        <f t="shared" si="0"/>
        <v>63</v>
      </c>
      <c r="BM3" s="256">
        <f t="shared" si="0"/>
        <v>64</v>
      </c>
      <c r="BN3" s="256">
        <f t="shared" si="0"/>
        <v>65</v>
      </c>
      <c r="BO3" s="256">
        <f t="shared" si="0"/>
        <v>66</v>
      </c>
      <c r="BP3" s="256">
        <f t="shared" si="0"/>
        <v>67</v>
      </c>
      <c r="BQ3" s="256">
        <f t="shared" si="0"/>
        <v>68</v>
      </c>
      <c r="BR3" s="256">
        <f t="shared" si="0"/>
        <v>69</v>
      </c>
      <c r="BS3" s="256">
        <f t="shared" si="0"/>
        <v>70</v>
      </c>
      <c r="BT3" s="256">
        <f t="shared" si="0"/>
        <v>71</v>
      </c>
      <c r="BU3" s="256">
        <f t="shared" ref="BU3:CZ3" si="1">+BT3+1</f>
        <v>72</v>
      </c>
      <c r="BV3" s="256">
        <f t="shared" si="1"/>
        <v>73</v>
      </c>
      <c r="BW3" s="256">
        <f t="shared" si="1"/>
        <v>74</v>
      </c>
      <c r="BX3" s="256">
        <f t="shared" si="1"/>
        <v>75</v>
      </c>
      <c r="BY3" s="256">
        <f t="shared" si="1"/>
        <v>76</v>
      </c>
      <c r="BZ3" s="256">
        <f t="shared" si="1"/>
        <v>77</v>
      </c>
      <c r="CA3" s="256">
        <f t="shared" si="1"/>
        <v>78</v>
      </c>
      <c r="CB3" s="256">
        <f t="shared" si="1"/>
        <v>79</v>
      </c>
      <c r="CC3" s="256">
        <f t="shared" si="1"/>
        <v>80</v>
      </c>
      <c r="CD3" s="256">
        <f t="shared" si="1"/>
        <v>81</v>
      </c>
      <c r="CE3" s="256">
        <f t="shared" si="1"/>
        <v>82</v>
      </c>
      <c r="CF3" s="256">
        <f t="shared" si="1"/>
        <v>83</v>
      </c>
      <c r="CG3" s="256">
        <f t="shared" si="1"/>
        <v>84</v>
      </c>
      <c r="CH3" s="256">
        <f t="shared" si="1"/>
        <v>85</v>
      </c>
      <c r="CI3" s="256">
        <f t="shared" si="1"/>
        <v>86</v>
      </c>
      <c r="CJ3" s="256">
        <f t="shared" si="1"/>
        <v>87</v>
      </c>
      <c r="CK3" s="256">
        <f t="shared" si="1"/>
        <v>88</v>
      </c>
      <c r="CL3" s="256">
        <f t="shared" si="1"/>
        <v>89</v>
      </c>
      <c r="CM3" s="256">
        <f t="shared" si="1"/>
        <v>90</v>
      </c>
      <c r="CN3" s="256">
        <f t="shared" si="1"/>
        <v>91</v>
      </c>
      <c r="CO3" s="256">
        <f t="shared" si="1"/>
        <v>92</v>
      </c>
      <c r="CP3" s="256">
        <f t="shared" si="1"/>
        <v>93</v>
      </c>
      <c r="CQ3" s="256">
        <f t="shared" si="1"/>
        <v>94</v>
      </c>
      <c r="CR3" s="256">
        <f t="shared" si="1"/>
        <v>95</v>
      </c>
      <c r="CS3" s="256">
        <f t="shared" si="1"/>
        <v>96</v>
      </c>
      <c r="CT3" s="256">
        <f t="shared" si="1"/>
        <v>97</v>
      </c>
      <c r="CU3" s="256">
        <f t="shared" si="1"/>
        <v>98</v>
      </c>
      <c r="CV3" s="256">
        <f t="shared" si="1"/>
        <v>99</v>
      </c>
      <c r="CW3" s="256">
        <f t="shared" si="1"/>
        <v>100</v>
      </c>
      <c r="CX3" s="256">
        <f t="shared" si="1"/>
        <v>101</v>
      </c>
      <c r="CY3" s="256">
        <f t="shared" si="1"/>
        <v>102</v>
      </c>
      <c r="CZ3" s="256">
        <f t="shared" si="1"/>
        <v>103</v>
      </c>
      <c r="DA3" s="256">
        <f t="shared" ref="DA3:DX3" si="2">+CZ3+1</f>
        <v>104</v>
      </c>
      <c r="DB3" s="256">
        <f t="shared" si="2"/>
        <v>105</v>
      </c>
      <c r="DC3" s="256">
        <f t="shared" si="2"/>
        <v>106</v>
      </c>
      <c r="DD3" s="256">
        <f t="shared" si="2"/>
        <v>107</v>
      </c>
      <c r="DE3" s="256">
        <f t="shared" si="2"/>
        <v>108</v>
      </c>
      <c r="DF3" s="256">
        <f t="shared" si="2"/>
        <v>109</v>
      </c>
      <c r="DG3" s="256">
        <f t="shared" si="2"/>
        <v>110</v>
      </c>
      <c r="DH3" s="256">
        <f t="shared" si="2"/>
        <v>111</v>
      </c>
      <c r="DI3" s="256">
        <f t="shared" si="2"/>
        <v>112</v>
      </c>
      <c r="DJ3" s="256">
        <f t="shared" si="2"/>
        <v>113</v>
      </c>
      <c r="DK3" s="256">
        <f t="shared" si="2"/>
        <v>114</v>
      </c>
      <c r="DL3" s="256">
        <f t="shared" si="2"/>
        <v>115</v>
      </c>
      <c r="DM3" s="256">
        <f t="shared" si="2"/>
        <v>116</v>
      </c>
      <c r="DN3" s="256">
        <f t="shared" si="2"/>
        <v>117</v>
      </c>
      <c r="DO3" s="256">
        <f t="shared" si="2"/>
        <v>118</v>
      </c>
      <c r="DP3" s="256">
        <f t="shared" si="2"/>
        <v>119</v>
      </c>
      <c r="DQ3" s="256">
        <f t="shared" si="2"/>
        <v>120</v>
      </c>
      <c r="DR3" s="256">
        <f t="shared" si="2"/>
        <v>121</v>
      </c>
      <c r="DS3" s="256">
        <f t="shared" si="2"/>
        <v>122</v>
      </c>
      <c r="DT3" s="256">
        <f t="shared" si="2"/>
        <v>123</v>
      </c>
      <c r="DU3" s="256">
        <f t="shared" si="2"/>
        <v>124</v>
      </c>
      <c r="DV3" s="256">
        <f t="shared" si="2"/>
        <v>125</v>
      </c>
      <c r="DW3" s="256">
        <f t="shared" si="2"/>
        <v>126</v>
      </c>
      <c r="DX3" s="256">
        <f t="shared" si="2"/>
        <v>127</v>
      </c>
    </row>
    <row r="4" spans="1:128" s="257" customFormat="1" ht="17.25" customHeight="1">
      <c r="A4" s="57"/>
      <c r="B4" s="257">
        <v>2005</v>
      </c>
      <c r="C4" s="257">
        <f t="shared" ref="C4:AH4" si="3">+B4+10</f>
        <v>2015</v>
      </c>
      <c r="D4" s="257">
        <f t="shared" si="3"/>
        <v>2025</v>
      </c>
      <c r="E4" s="257">
        <f t="shared" si="3"/>
        <v>2035</v>
      </c>
      <c r="F4" s="257">
        <f t="shared" si="3"/>
        <v>2045</v>
      </c>
      <c r="G4" s="257">
        <f t="shared" si="3"/>
        <v>2055</v>
      </c>
      <c r="H4" s="257">
        <f t="shared" si="3"/>
        <v>2065</v>
      </c>
      <c r="I4" s="257">
        <f t="shared" si="3"/>
        <v>2075</v>
      </c>
      <c r="J4" s="257">
        <f t="shared" si="3"/>
        <v>2085</v>
      </c>
      <c r="K4" s="257">
        <f t="shared" si="3"/>
        <v>2095</v>
      </c>
      <c r="L4" s="257">
        <f t="shared" si="3"/>
        <v>2105</v>
      </c>
      <c r="M4" s="257">
        <f t="shared" si="3"/>
        <v>2115</v>
      </c>
      <c r="N4" s="257">
        <f t="shared" si="3"/>
        <v>2125</v>
      </c>
      <c r="O4" s="257">
        <f t="shared" si="3"/>
        <v>2135</v>
      </c>
      <c r="P4" s="257">
        <f t="shared" si="3"/>
        <v>2145</v>
      </c>
      <c r="Q4" s="257">
        <f t="shared" si="3"/>
        <v>2155</v>
      </c>
      <c r="R4" s="257">
        <f t="shared" si="3"/>
        <v>2165</v>
      </c>
      <c r="S4" s="257">
        <f t="shared" si="3"/>
        <v>2175</v>
      </c>
      <c r="T4" s="257">
        <f t="shared" si="3"/>
        <v>2185</v>
      </c>
      <c r="U4" s="257">
        <f t="shared" si="3"/>
        <v>2195</v>
      </c>
      <c r="V4" s="257">
        <f t="shared" si="3"/>
        <v>2205</v>
      </c>
      <c r="W4" s="257">
        <f t="shared" si="3"/>
        <v>2215</v>
      </c>
      <c r="X4" s="257">
        <f t="shared" si="3"/>
        <v>2225</v>
      </c>
      <c r="Y4" s="257">
        <f t="shared" si="3"/>
        <v>2235</v>
      </c>
      <c r="Z4" s="257">
        <f t="shared" si="3"/>
        <v>2245</v>
      </c>
      <c r="AA4" s="257">
        <f t="shared" si="3"/>
        <v>2255</v>
      </c>
      <c r="AB4" s="257">
        <f t="shared" si="3"/>
        <v>2265</v>
      </c>
      <c r="AC4" s="257">
        <f t="shared" si="3"/>
        <v>2275</v>
      </c>
      <c r="AD4" s="257">
        <f t="shared" si="3"/>
        <v>2285</v>
      </c>
      <c r="AE4" s="257">
        <f t="shared" si="3"/>
        <v>2295</v>
      </c>
      <c r="AF4" s="257">
        <f t="shared" si="3"/>
        <v>2305</v>
      </c>
      <c r="AG4" s="257">
        <f t="shared" si="3"/>
        <v>2315</v>
      </c>
      <c r="AH4" s="257">
        <f t="shared" si="3"/>
        <v>2325</v>
      </c>
      <c r="AI4" s="257">
        <f t="shared" ref="AI4:BN4" si="4">+AH4+10</f>
        <v>2335</v>
      </c>
      <c r="AJ4" s="257">
        <f t="shared" si="4"/>
        <v>2345</v>
      </c>
      <c r="AK4" s="257">
        <f t="shared" si="4"/>
        <v>2355</v>
      </c>
      <c r="AL4" s="257">
        <f t="shared" si="4"/>
        <v>2365</v>
      </c>
      <c r="AM4" s="257">
        <f t="shared" si="4"/>
        <v>2375</v>
      </c>
      <c r="AN4" s="257">
        <f t="shared" si="4"/>
        <v>2385</v>
      </c>
      <c r="AO4" s="257">
        <f t="shared" si="4"/>
        <v>2395</v>
      </c>
      <c r="AP4" s="257">
        <f t="shared" si="4"/>
        <v>2405</v>
      </c>
      <c r="AQ4" s="257">
        <f t="shared" si="4"/>
        <v>2415</v>
      </c>
      <c r="AR4" s="257">
        <f t="shared" si="4"/>
        <v>2425</v>
      </c>
      <c r="AS4" s="257">
        <f t="shared" si="4"/>
        <v>2435</v>
      </c>
      <c r="AT4" s="257">
        <f t="shared" si="4"/>
        <v>2445</v>
      </c>
      <c r="AU4" s="257">
        <f t="shared" si="4"/>
        <v>2455</v>
      </c>
      <c r="AV4" s="257">
        <f t="shared" si="4"/>
        <v>2465</v>
      </c>
      <c r="AW4" s="257">
        <f t="shared" si="4"/>
        <v>2475</v>
      </c>
      <c r="AX4" s="257">
        <f t="shared" si="4"/>
        <v>2485</v>
      </c>
      <c r="AY4" s="257">
        <f t="shared" si="4"/>
        <v>2495</v>
      </c>
      <c r="AZ4" s="257">
        <f t="shared" si="4"/>
        <v>2505</v>
      </c>
      <c r="BA4" s="257">
        <f t="shared" si="4"/>
        <v>2515</v>
      </c>
      <c r="BB4" s="257">
        <f t="shared" si="4"/>
        <v>2525</v>
      </c>
      <c r="BC4" s="257">
        <f t="shared" si="4"/>
        <v>2535</v>
      </c>
      <c r="BD4" s="257">
        <f t="shared" si="4"/>
        <v>2545</v>
      </c>
      <c r="BE4" s="257">
        <f t="shared" si="4"/>
        <v>2555</v>
      </c>
      <c r="BF4" s="257">
        <f t="shared" si="4"/>
        <v>2565</v>
      </c>
      <c r="BG4" s="257">
        <f t="shared" si="4"/>
        <v>2575</v>
      </c>
      <c r="BH4" s="257">
        <f t="shared" si="4"/>
        <v>2585</v>
      </c>
      <c r="BI4" s="257">
        <f t="shared" si="4"/>
        <v>2595</v>
      </c>
      <c r="BJ4" s="257">
        <f t="shared" si="4"/>
        <v>2605</v>
      </c>
      <c r="BK4" s="257">
        <f t="shared" si="4"/>
        <v>2615</v>
      </c>
      <c r="BL4" s="257">
        <f t="shared" si="4"/>
        <v>2625</v>
      </c>
      <c r="BM4" s="257">
        <f t="shared" si="4"/>
        <v>2635</v>
      </c>
      <c r="BN4" s="257">
        <f t="shared" si="4"/>
        <v>2645</v>
      </c>
      <c r="BO4" s="257">
        <f t="shared" ref="BO4:CT4" si="5">+BN4+10</f>
        <v>2655</v>
      </c>
      <c r="BP4" s="257">
        <f t="shared" si="5"/>
        <v>2665</v>
      </c>
      <c r="BQ4" s="257">
        <f t="shared" si="5"/>
        <v>2675</v>
      </c>
      <c r="BR4" s="257">
        <f t="shared" si="5"/>
        <v>2685</v>
      </c>
      <c r="BS4" s="257">
        <f t="shared" si="5"/>
        <v>2695</v>
      </c>
      <c r="BT4" s="257">
        <f t="shared" si="5"/>
        <v>2705</v>
      </c>
      <c r="BU4" s="257">
        <f t="shared" si="5"/>
        <v>2715</v>
      </c>
      <c r="BV4" s="257">
        <f t="shared" si="5"/>
        <v>2725</v>
      </c>
      <c r="BW4" s="257">
        <f t="shared" si="5"/>
        <v>2735</v>
      </c>
      <c r="BX4" s="257">
        <f t="shared" si="5"/>
        <v>2745</v>
      </c>
      <c r="BY4" s="257">
        <f t="shared" si="5"/>
        <v>2755</v>
      </c>
      <c r="BZ4" s="257">
        <f t="shared" si="5"/>
        <v>2765</v>
      </c>
      <c r="CA4" s="257">
        <f t="shared" si="5"/>
        <v>2775</v>
      </c>
      <c r="CB4" s="257">
        <f t="shared" si="5"/>
        <v>2785</v>
      </c>
      <c r="CC4" s="257">
        <f t="shared" si="5"/>
        <v>2795</v>
      </c>
      <c r="CD4" s="257">
        <f t="shared" si="5"/>
        <v>2805</v>
      </c>
      <c r="CE4" s="257">
        <f t="shared" si="5"/>
        <v>2815</v>
      </c>
      <c r="CF4" s="257">
        <f t="shared" si="5"/>
        <v>2825</v>
      </c>
      <c r="CG4" s="257">
        <f t="shared" si="5"/>
        <v>2835</v>
      </c>
      <c r="CH4" s="257">
        <f t="shared" si="5"/>
        <v>2845</v>
      </c>
      <c r="CI4" s="257">
        <f t="shared" si="5"/>
        <v>2855</v>
      </c>
      <c r="CJ4" s="257">
        <f t="shared" si="5"/>
        <v>2865</v>
      </c>
      <c r="CK4" s="257">
        <f t="shared" si="5"/>
        <v>2875</v>
      </c>
      <c r="CL4" s="257">
        <f t="shared" si="5"/>
        <v>2885</v>
      </c>
      <c r="CM4" s="257">
        <f t="shared" si="5"/>
        <v>2895</v>
      </c>
      <c r="CN4" s="257">
        <f t="shared" si="5"/>
        <v>2905</v>
      </c>
      <c r="CO4" s="257">
        <f t="shared" si="5"/>
        <v>2915</v>
      </c>
      <c r="CP4" s="257">
        <f t="shared" si="5"/>
        <v>2925</v>
      </c>
      <c r="CQ4" s="257">
        <f t="shared" si="5"/>
        <v>2935</v>
      </c>
      <c r="CR4" s="257">
        <f t="shared" si="5"/>
        <v>2945</v>
      </c>
      <c r="CS4" s="257">
        <f t="shared" si="5"/>
        <v>2955</v>
      </c>
      <c r="CT4" s="257">
        <f t="shared" si="5"/>
        <v>2965</v>
      </c>
      <c r="CU4" s="257">
        <f t="shared" ref="CU4:DX4" si="6">+CT4+10</f>
        <v>2975</v>
      </c>
      <c r="CV4" s="257">
        <f t="shared" si="6"/>
        <v>2985</v>
      </c>
      <c r="CW4" s="257">
        <f t="shared" si="6"/>
        <v>2995</v>
      </c>
      <c r="CX4" s="257">
        <f t="shared" si="6"/>
        <v>3005</v>
      </c>
      <c r="CY4" s="257">
        <f t="shared" si="6"/>
        <v>3015</v>
      </c>
      <c r="CZ4" s="257">
        <f t="shared" si="6"/>
        <v>3025</v>
      </c>
      <c r="DA4" s="257">
        <f t="shared" si="6"/>
        <v>3035</v>
      </c>
      <c r="DB4" s="257">
        <f t="shared" si="6"/>
        <v>3045</v>
      </c>
      <c r="DC4" s="257">
        <f t="shared" si="6"/>
        <v>3055</v>
      </c>
      <c r="DD4" s="257">
        <f t="shared" si="6"/>
        <v>3065</v>
      </c>
      <c r="DE4" s="257">
        <f t="shared" si="6"/>
        <v>3075</v>
      </c>
      <c r="DF4" s="257">
        <f t="shared" si="6"/>
        <v>3085</v>
      </c>
      <c r="DG4" s="257">
        <f t="shared" si="6"/>
        <v>3095</v>
      </c>
      <c r="DH4" s="257">
        <f t="shared" si="6"/>
        <v>3105</v>
      </c>
      <c r="DI4" s="257">
        <f t="shared" si="6"/>
        <v>3115</v>
      </c>
      <c r="DJ4" s="257">
        <f t="shared" si="6"/>
        <v>3125</v>
      </c>
      <c r="DK4" s="257">
        <f t="shared" si="6"/>
        <v>3135</v>
      </c>
      <c r="DL4" s="257">
        <f t="shared" si="6"/>
        <v>3145</v>
      </c>
      <c r="DM4" s="257">
        <f t="shared" si="6"/>
        <v>3155</v>
      </c>
      <c r="DN4" s="257">
        <f t="shared" si="6"/>
        <v>3165</v>
      </c>
      <c r="DO4" s="257">
        <f t="shared" si="6"/>
        <v>3175</v>
      </c>
      <c r="DP4" s="257">
        <f t="shared" si="6"/>
        <v>3185</v>
      </c>
      <c r="DQ4" s="257">
        <f t="shared" si="6"/>
        <v>3195</v>
      </c>
      <c r="DR4" s="257">
        <f t="shared" si="6"/>
        <v>3205</v>
      </c>
      <c r="DS4" s="257">
        <f t="shared" si="6"/>
        <v>3215</v>
      </c>
      <c r="DT4" s="257">
        <f t="shared" si="6"/>
        <v>3225</v>
      </c>
      <c r="DU4" s="257">
        <f t="shared" si="6"/>
        <v>3235</v>
      </c>
      <c r="DV4" s="257">
        <f t="shared" si="6"/>
        <v>3245</v>
      </c>
      <c r="DW4" s="257">
        <f t="shared" si="6"/>
        <v>3255</v>
      </c>
      <c r="DX4" s="257">
        <f t="shared" si="6"/>
        <v>3265</v>
      </c>
    </row>
    <row r="5" spans="1:128" ht="13">
      <c r="A5" s="284" t="s">
        <v>624</v>
      </c>
    </row>
    <row r="6" spans="1:128" s="252" customFormat="1" ht="13.5" customHeight="1">
      <c r="A6" s="285" t="s">
        <v>287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301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</row>
    <row r="7" spans="1:128" s="252" customFormat="1" ht="13.5" customHeight="1">
      <c r="A7" s="283" t="s">
        <v>153</v>
      </c>
      <c r="B7" s="143">
        <f>+Parameters!B73</f>
        <v>6000</v>
      </c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301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</row>
    <row r="8" spans="1:128" s="252" customFormat="1" ht="13">
      <c r="A8" s="285" t="s">
        <v>289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301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43"/>
      <c r="BE8" s="143"/>
      <c r="BF8" s="143"/>
      <c r="BG8" s="143"/>
      <c r="BH8" s="143"/>
      <c r="BI8" s="143"/>
    </row>
    <row r="9" spans="1:128" s="252" customFormat="1" ht="13">
      <c r="A9" s="283" t="s">
        <v>625</v>
      </c>
      <c r="B9" s="143">
        <f>+Parameters!B75</f>
        <v>787</v>
      </c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301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43"/>
      <c r="BE9" s="143"/>
      <c r="BF9" s="143"/>
      <c r="BG9" s="143"/>
      <c r="BH9" s="143"/>
      <c r="BI9" s="143"/>
    </row>
    <row r="10" spans="1:128" s="252" customFormat="1" ht="26">
      <c r="A10" s="283" t="s">
        <v>293</v>
      </c>
      <c r="B10" s="143">
        <f>+Parameters!B77</f>
        <v>1600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301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</row>
    <row r="11" spans="1:128" s="252" customFormat="1" ht="13">
      <c r="A11" s="283" t="s">
        <v>296</v>
      </c>
      <c r="B11" s="143">
        <f>+Parameters!B78</f>
        <v>10010</v>
      </c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301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</row>
    <row r="12" spans="1:128" s="252" customFormat="1" ht="13">
      <c r="A12" s="283" t="s">
        <v>297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301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  <c r="BD12" s="143"/>
      <c r="BE12" s="143"/>
      <c r="BF12" s="143"/>
      <c r="BG12" s="143"/>
      <c r="BH12" s="143"/>
      <c r="BI12" s="143"/>
    </row>
    <row r="13" spans="1:128" s="252" customFormat="1" ht="13">
      <c r="A13" s="283" t="s">
        <v>298</v>
      </c>
      <c r="B13" s="143">
        <f>+Parameters!B80</f>
        <v>88</v>
      </c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301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3"/>
      <c r="BE13" s="143"/>
      <c r="BF13" s="143"/>
      <c r="BG13" s="143"/>
      <c r="BH13" s="143"/>
      <c r="BI13" s="143"/>
    </row>
    <row r="14" spans="1:128" s="252" customFormat="1" ht="13">
      <c r="A14" s="283" t="s">
        <v>300</v>
      </c>
      <c r="B14" s="143">
        <f>+Parameters!B81</f>
        <v>4.7039999999999997</v>
      </c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301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  <c r="BF14" s="143"/>
      <c r="BG14" s="143"/>
      <c r="BH14" s="143"/>
      <c r="BI14" s="143"/>
    </row>
    <row r="15" spans="1:128" s="252" customFormat="1" ht="13">
      <c r="A15" s="283" t="s">
        <v>301</v>
      </c>
      <c r="B15" s="143">
        <f>+Parameters!B28</f>
        <v>12</v>
      </c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301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</row>
    <row r="16" spans="1:128" s="252" customFormat="1" ht="26">
      <c r="A16" s="283" t="s">
        <v>303</v>
      </c>
      <c r="B16" s="143">
        <f>+Parameters!B83</f>
        <v>94.796000000000006</v>
      </c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301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3"/>
      <c r="BI16" s="143"/>
    </row>
    <row r="17" spans="1:61" s="252" customFormat="1" ht="13">
      <c r="A17" s="283" t="s">
        <v>304</v>
      </c>
      <c r="B17" s="143">
        <f>+Parameters!B84</f>
        <v>7.4999999999999997E-2</v>
      </c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301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  <c r="BD17" s="143"/>
      <c r="BE17" s="143"/>
      <c r="BF17" s="143"/>
      <c r="BG17" s="143"/>
      <c r="BH17" s="143"/>
      <c r="BI17" s="143"/>
    </row>
    <row r="18" spans="1:61" s="252" customFormat="1" ht="13">
      <c r="A18" s="283" t="s">
        <v>305</v>
      </c>
      <c r="B18" s="143">
        <f>+Parameters!B85</f>
        <v>0.5</v>
      </c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301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3"/>
    </row>
    <row r="19" spans="1:61" s="252" customFormat="1" ht="13">
      <c r="A19" s="283" t="s">
        <v>306</v>
      </c>
      <c r="B19" s="143">
        <f>+Parameters!B86</f>
        <v>99.924999999999997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301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</row>
    <row r="20" spans="1:61" s="252" customFormat="1" ht="13">
      <c r="A20" s="285" t="s">
        <v>310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301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</row>
    <row r="21" spans="1:61" s="258" customFormat="1" ht="13">
      <c r="A21" s="286" t="s">
        <v>626</v>
      </c>
      <c r="B21" s="143">
        <f>+$B$22+0.1*($B$23-$B$22)*(US!B2-1)</f>
        <v>-0.06</v>
      </c>
      <c r="C21" s="143">
        <f>+$B$22+0.1*($B$23-$B$22)*(US!C2-1)</f>
        <v>-2.4E-2</v>
      </c>
      <c r="D21" s="143">
        <f>+$B$22+0.1*($B$23-$B$22)*(US!D2-1)</f>
        <v>1.1999999999999997E-2</v>
      </c>
      <c r="E21" s="143">
        <f>+$B$22+0.1*($B$23-$B$22)*(US!E2-1)</f>
        <v>4.7999999999999987E-2</v>
      </c>
      <c r="F21" s="143">
        <f>+$B$22+0.1*($B$23-$B$22)*(US!F2-1)</f>
        <v>8.3999999999999991E-2</v>
      </c>
      <c r="G21" s="143">
        <f>+$B$22+0.1*($B$23-$B$22)*(US!G2-1)</f>
        <v>0.12</v>
      </c>
      <c r="H21" s="143">
        <f>+$B$22+0.1*($B$23-$B$22)*(US!H2-1)</f>
        <v>0.15599999999999997</v>
      </c>
      <c r="I21" s="143">
        <f>+$B$22+0.1*($B$23-$B$22)*(US!I2-1)</f>
        <v>0.192</v>
      </c>
      <c r="J21" s="143">
        <f>+$B$22+0.1*($B$23-$B$22)*(US!J2-1)</f>
        <v>0.22799999999999998</v>
      </c>
      <c r="K21" s="143">
        <f>+$B$22+0.1*($B$23-$B$22)*(US!K2-1)</f>
        <v>0.26399999999999996</v>
      </c>
      <c r="L21" s="143">
        <f>+$B$22+0.1*($B$23-$B$22)*(US!L2-1)</f>
        <v>0.3</v>
      </c>
      <c r="M21" s="301">
        <f t="shared" ref="M21:AR21" si="7">+$B$23</f>
        <v>0.3</v>
      </c>
      <c r="N21" s="143">
        <f t="shared" si="7"/>
        <v>0.3</v>
      </c>
      <c r="O21" s="143">
        <f t="shared" si="7"/>
        <v>0.3</v>
      </c>
      <c r="P21" s="143">
        <f t="shared" si="7"/>
        <v>0.3</v>
      </c>
      <c r="Q21" s="143">
        <f t="shared" si="7"/>
        <v>0.3</v>
      </c>
      <c r="R21" s="143">
        <f t="shared" si="7"/>
        <v>0.3</v>
      </c>
      <c r="S21" s="143">
        <f t="shared" si="7"/>
        <v>0.3</v>
      </c>
      <c r="T21" s="143">
        <f t="shared" si="7"/>
        <v>0.3</v>
      </c>
      <c r="U21" s="143">
        <f t="shared" si="7"/>
        <v>0.3</v>
      </c>
      <c r="V21" s="143">
        <f t="shared" si="7"/>
        <v>0.3</v>
      </c>
      <c r="W21" s="143">
        <f t="shared" si="7"/>
        <v>0.3</v>
      </c>
      <c r="X21" s="143">
        <f t="shared" si="7"/>
        <v>0.3</v>
      </c>
      <c r="Y21" s="143">
        <f t="shared" si="7"/>
        <v>0.3</v>
      </c>
      <c r="Z21" s="143">
        <f t="shared" si="7"/>
        <v>0.3</v>
      </c>
      <c r="AA21" s="143">
        <f t="shared" si="7"/>
        <v>0.3</v>
      </c>
      <c r="AB21" s="143">
        <f t="shared" si="7"/>
        <v>0.3</v>
      </c>
      <c r="AC21" s="143">
        <f t="shared" si="7"/>
        <v>0.3</v>
      </c>
      <c r="AD21" s="143">
        <f t="shared" si="7"/>
        <v>0.3</v>
      </c>
      <c r="AE21" s="143">
        <f t="shared" si="7"/>
        <v>0.3</v>
      </c>
      <c r="AF21" s="143">
        <f t="shared" si="7"/>
        <v>0.3</v>
      </c>
      <c r="AG21" s="143">
        <f t="shared" si="7"/>
        <v>0.3</v>
      </c>
      <c r="AH21" s="143">
        <f t="shared" si="7"/>
        <v>0.3</v>
      </c>
      <c r="AI21" s="143">
        <f t="shared" si="7"/>
        <v>0.3</v>
      </c>
      <c r="AJ21" s="143">
        <f t="shared" si="7"/>
        <v>0.3</v>
      </c>
      <c r="AK21" s="143">
        <f t="shared" si="7"/>
        <v>0.3</v>
      </c>
      <c r="AL21" s="143">
        <f t="shared" si="7"/>
        <v>0.3</v>
      </c>
      <c r="AM21" s="143">
        <f t="shared" si="7"/>
        <v>0.3</v>
      </c>
      <c r="AN21" s="143">
        <f t="shared" si="7"/>
        <v>0.3</v>
      </c>
      <c r="AO21" s="143">
        <f t="shared" si="7"/>
        <v>0.3</v>
      </c>
      <c r="AP21" s="143">
        <f t="shared" si="7"/>
        <v>0.3</v>
      </c>
      <c r="AQ21" s="143">
        <f t="shared" si="7"/>
        <v>0.3</v>
      </c>
      <c r="AR21" s="143">
        <f t="shared" si="7"/>
        <v>0.3</v>
      </c>
      <c r="AS21" s="143">
        <f t="shared" ref="AS21:BI21" si="8">+$B$23</f>
        <v>0.3</v>
      </c>
      <c r="AT21" s="143">
        <f t="shared" si="8"/>
        <v>0.3</v>
      </c>
      <c r="AU21" s="143">
        <f t="shared" si="8"/>
        <v>0.3</v>
      </c>
      <c r="AV21" s="143">
        <f t="shared" si="8"/>
        <v>0.3</v>
      </c>
      <c r="AW21" s="143">
        <f t="shared" si="8"/>
        <v>0.3</v>
      </c>
      <c r="AX21" s="143">
        <f t="shared" si="8"/>
        <v>0.3</v>
      </c>
      <c r="AY21" s="143">
        <f t="shared" si="8"/>
        <v>0.3</v>
      </c>
      <c r="AZ21" s="143">
        <f t="shared" si="8"/>
        <v>0.3</v>
      </c>
      <c r="BA21" s="143">
        <f t="shared" si="8"/>
        <v>0.3</v>
      </c>
      <c r="BB21" s="143">
        <f t="shared" si="8"/>
        <v>0.3</v>
      </c>
      <c r="BC21" s="143">
        <f t="shared" si="8"/>
        <v>0.3</v>
      </c>
      <c r="BD21" s="143">
        <f t="shared" si="8"/>
        <v>0.3</v>
      </c>
      <c r="BE21" s="143">
        <f t="shared" si="8"/>
        <v>0.3</v>
      </c>
      <c r="BF21" s="143">
        <f t="shared" si="8"/>
        <v>0.3</v>
      </c>
      <c r="BG21" s="143">
        <f t="shared" si="8"/>
        <v>0.3</v>
      </c>
      <c r="BH21" s="143">
        <f t="shared" si="8"/>
        <v>0.3</v>
      </c>
      <c r="BI21" s="143">
        <f t="shared" si="8"/>
        <v>0.3</v>
      </c>
    </row>
    <row r="22" spans="1:61" s="258" customFormat="1" ht="13">
      <c r="A22" s="286" t="s">
        <v>311</v>
      </c>
      <c r="B22" s="143">
        <f>+Parameters!B91</f>
        <v>-0.06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301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</row>
    <row r="23" spans="1:61" s="258" customFormat="1" ht="13">
      <c r="A23" s="286" t="s">
        <v>312</v>
      </c>
      <c r="B23" s="143">
        <f>+Parameters!B92</f>
        <v>0.3</v>
      </c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301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</row>
    <row r="24" spans="1:61" s="252" customFormat="1" ht="13">
      <c r="A24" s="283" t="s">
        <v>627</v>
      </c>
      <c r="B24" s="143" t="s">
        <v>628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301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</row>
    <row r="25" spans="1:61" s="252" customFormat="1" ht="13">
      <c r="A25" s="283" t="s">
        <v>316</v>
      </c>
      <c r="B25" s="143">
        <f>+Parameters!B95</f>
        <v>6.7999999999999996E-3</v>
      </c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301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</row>
    <row r="26" spans="1:61" s="252" customFormat="1" ht="26">
      <c r="A26" s="283" t="s">
        <v>317</v>
      </c>
      <c r="B26" s="143">
        <f>+Parameters!B96</f>
        <v>0.20799999999999999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301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</row>
    <row r="27" spans="1:61" s="252" customFormat="1" ht="13">
      <c r="A27" s="283" t="s">
        <v>154</v>
      </c>
      <c r="B27" s="143">
        <f>+Parameters!B97</f>
        <v>3.2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301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</row>
    <row r="28" spans="1:61" s="252" customFormat="1" ht="13">
      <c r="A28" s="283" t="s">
        <v>320</v>
      </c>
      <c r="B28" s="143">
        <f>+Parameters!B98</f>
        <v>3.8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301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</row>
    <row r="29" spans="1:61" s="252" customFormat="1" ht="13">
      <c r="A29" s="283" t="s">
        <v>322</v>
      </c>
      <c r="B29" s="143">
        <f>+Parameters!B99</f>
        <v>0.31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301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</row>
    <row r="30" spans="1:61" s="252" customFormat="1" ht="13">
      <c r="A30" s="283" t="s">
        <v>323</v>
      </c>
      <c r="B30" s="143">
        <f>+Parameters!B100</f>
        <v>0.05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301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</row>
    <row r="31" spans="1:61" s="252" customFormat="1" ht="13">
      <c r="A31" s="283"/>
      <c r="B31" s="143">
        <f>+Parameters!C107</f>
        <v>0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301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</row>
    <row r="32" spans="1:61" ht="14.5">
      <c r="A32" s="287" t="s">
        <v>629</v>
      </c>
    </row>
    <row r="33" spans="1:61" ht="15.5">
      <c r="A33" s="59" t="s">
        <v>253</v>
      </c>
      <c r="B33" s="288"/>
    </row>
    <row r="34" spans="1:61" s="54" customFormat="1" ht="18" customHeight="1">
      <c r="A34" s="289" t="s">
        <v>630</v>
      </c>
      <c r="B34" s="65">
        <f>SUM(US:OthAsia!B56)</f>
        <v>6410.8916214811807</v>
      </c>
      <c r="C34" s="65">
        <f>SUM(US:OthAsia!C56)</f>
        <v>7182.9956289201364</v>
      </c>
      <c r="D34" s="65">
        <f>SUM(US:OthAsia!D56)</f>
        <v>7868.2302650287311</v>
      </c>
      <c r="E34" s="65">
        <f>SUM(US:OthAsia!E56)</f>
        <v>8397.5753251317292</v>
      </c>
      <c r="F34" s="65">
        <f>SUM(US:OthAsia!F56)</f>
        <v>8788.5836504763938</v>
      </c>
      <c r="G34" s="65">
        <f>SUM(US:OthAsia!G56)</f>
        <v>8922.3413886935905</v>
      </c>
      <c r="H34" s="65">
        <f>SUM(US:OthAsia!H56)</f>
        <v>8924.7180531038539</v>
      </c>
      <c r="I34" s="65">
        <f>SUM(US:OthAsia!I56)</f>
        <v>8932.8387752622875</v>
      </c>
      <c r="J34" s="65">
        <f>SUM(US:OthAsia!J56)</f>
        <v>8946.726034849693</v>
      </c>
      <c r="K34" s="65">
        <f>SUM(US:OthAsia!K56)</f>
        <v>8966.4087942738151</v>
      </c>
      <c r="L34" s="65">
        <f>SUM(US:OthAsia!L56)</f>
        <v>8939.534386111307</v>
      </c>
      <c r="M34" s="81">
        <f>SUM(US:OthAsia!M56)</f>
        <v>8862.7748533697068</v>
      </c>
      <c r="N34" s="65">
        <f>SUM(US:OthAsia!N56)</f>
        <v>8787.3831912107089</v>
      </c>
      <c r="O34" s="65">
        <f>SUM(US:OthAsia!O56)</f>
        <v>8713.3367090625343</v>
      </c>
      <c r="P34" s="65">
        <f>SUM(US:OthAsia!P56)</f>
        <v>8640.6131554708427</v>
      </c>
      <c r="Q34" s="65">
        <f>SUM(US:OthAsia!Q56)</f>
        <v>8569.1907093461468</v>
      </c>
      <c r="R34" s="65">
        <f>SUM(US:OthAsia!R56)</f>
        <v>8499.0479713925197</v>
      </c>
      <c r="S34" s="65">
        <f>SUM(US:OthAsia!S56)</f>
        <v>8430.1639557138024</v>
      </c>
      <c r="T34" s="65">
        <f>SUM(US:OthAsia!T56)</f>
        <v>8362.5180815935746</v>
      </c>
      <c r="U34" s="65">
        <f>SUM(US:OthAsia!U56)</f>
        <v>8296.0901654452337</v>
      </c>
      <c r="V34" s="65">
        <f>SUM(US:OthAsia!V56)</f>
        <v>8278.1344289194276</v>
      </c>
      <c r="W34" s="65">
        <f>SUM(US:OthAsia!W56)</f>
        <v>8307.9335523918435</v>
      </c>
      <c r="X34" s="65">
        <f>SUM(US:OthAsia!X56)</f>
        <v>8353.0483441793767</v>
      </c>
      <c r="Y34" s="65">
        <f>SUM(US:OthAsia!Y56)</f>
        <v>8398.4126022836281</v>
      </c>
      <c r="Z34" s="65">
        <f>SUM(US:OthAsia!Z56)</f>
        <v>8444.0277330360459</v>
      </c>
      <c r="AA34" s="65">
        <f>SUM(US:OthAsia!AA56)</f>
        <v>8489.8951508556875</v>
      </c>
      <c r="AB34" s="65">
        <f>SUM(US:OthAsia!AB56)</f>
        <v>8536.0162782966654</v>
      </c>
      <c r="AC34" s="65">
        <f>SUM(US:OthAsia!AC56)</f>
        <v>8582.3925460958853</v>
      </c>
      <c r="AD34" s="65">
        <f>SUM(US:OthAsia!AD56)</f>
        <v>8629.0253932210489</v>
      </c>
      <c r="AE34" s="65">
        <f>SUM(US:OthAsia!AE56)</f>
        <v>8675.9162669189682</v>
      </c>
      <c r="AF34" s="65">
        <f>SUM(US:OthAsia!AF56)</f>
        <v>8699.4589182731106</v>
      </c>
      <c r="AG34" s="65">
        <f>SUM(US:OthAsia!AG56)</f>
        <v>8699.4589182731106</v>
      </c>
      <c r="AH34" s="65">
        <f>SUM(US:OthAsia!AH56)</f>
        <v>8699.4589182731106</v>
      </c>
      <c r="AI34" s="65">
        <f>SUM(US:OthAsia!AI56)</f>
        <v>8699.4589182731106</v>
      </c>
      <c r="AJ34" s="65">
        <f>SUM(US:OthAsia!AJ56)</f>
        <v>8699.4589182731106</v>
      </c>
      <c r="AK34" s="65">
        <f>SUM(US:OthAsia!AK56)</f>
        <v>8699.4589182731106</v>
      </c>
      <c r="AL34" s="65">
        <f>SUM(US:OthAsia!AL56)</f>
        <v>8699.4589182731106</v>
      </c>
      <c r="AM34" s="65">
        <f>SUM(US:OthAsia!AM56)</f>
        <v>8699.4589182731106</v>
      </c>
      <c r="AN34" s="65">
        <f>SUM(US:OthAsia!AN56)</f>
        <v>8699.4589182731106</v>
      </c>
      <c r="AO34" s="65">
        <f>SUM(US:OthAsia!AO56)</f>
        <v>8699.4589182731106</v>
      </c>
      <c r="AP34" s="65">
        <f>SUM(US:OthAsia!AP56)</f>
        <v>8699.4589182731106</v>
      </c>
      <c r="AQ34" s="65">
        <f>SUM(US:OthAsia!AQ56)</f>
        <v>8699.4589182731106</v>
      </c>
      <c r="AR34" s="65">
        <f>SUM(US:OthAsia!AR56)</f>
        <v>8699.4589182731106</v>
      </c>
      <c r="AS34" s="65">
        <f>SUM(US:OthAsia!AS56)</f>
        <v>8699.4589182731106</v>
      </c>
      <c r="AT34" s="65">
        <f>SUM(US:OthAsia!AT56)</f>
        <v>8699.4589182731106</v>
      </c>
      <c r="AU34" s="65">
        <f>SUM(US:OthAsia!AU56)</f>
        <v>8699.4589182731106</v>
      </c>
      <c r="AV34" s="65">
        <f>SUM(US:OthAsia!AV56)</f>
        <v>8699.4589182731106</v>
      </c>
      <c r="AW34" s="65">
        <f>SUM(US:OthAsia!AW56)</f>
        <v>8699.4589182731106</v>
      </c>
      <c r="AX34" s="65">
        <f>SUM(US:OthAsia!AX56)</f>
        <v>8699.4589182731106</v>
      </c>
      <c r="AY34" s="65">
        <f>SUM(US:OthAsia!AY56)</f>
        <v>8699.4589182731106</v>
      </c>
      <c r="AZ34" s="65">
        <f>SUM(US:OthAsia!AZ56)</f>
        <v>8699.4589182731106</v>
      </c>
      <c r="BA34" s="65">
        <f>SUM(US:OthAsia!BA56)</f>
        <v>8699.4589182731106</v>
      </c>
      <c r="BB34" s="65">
        <f>SUM(US:OthAsia!BB56)</f>
        <v>8699.4589182731106</v>
      </c>
      <c r="BC34" s="65">
        <f>SUM(US:OthAsia!BC56)</f>
        <v>8699.4589182731106</v>
      </c>
      <c r="BD34" s="65">
        <f>SUM(US:OthAsia!BD56)</f>
        <v>8699.4589182731106</v>
      </c>
      <c r="BE34" s="65">
        <f>SUM(US:OthAsia!BE56)</f>
        <v>8699.4589182731106</v>
      </c>
      <c r="BF34" s="65">
        <f>SUM(US:OthAsia!BF56)</f>
        <v>8699.4589182731106</v>
      </c>
      <c r="BG34" s="65">
        <f>SUM(US:OthAsia!BG56)</f>
        <v>8699.4589182731106</v>
      </c>
      <c r="BH34" s="65">
        <f>SUM(US:OthAsia!BH56)</f>
        <v>8699.4589182731106</v>
      </c>
      <c r="BI34" s="65">
        <f>SUM(US:OthAsia!BI56)</f>
        <v>8699.4589182731106</v>
      </c>
    </row>
    <row r="35" spans="1:61" s="54" customFormat="1" ht="18" customHeight="1">
      <c r="A35" s="52" t="s">
        <v>631</v>
      </c>
      <c r="B35" s="65">
        <f>SUM(US:OthAsia!B57)</f>
        <v>6410.8916214811807</v>
      </c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81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</row>
    <row r="36" spans="1:61" s="37" customFormat="1" ht="18" customHeight="1">
      <c r="A36" s="72" t="s">
        <v>632</v>
      </c>
      <c r="B36" s="290"/>
      <c r="C36" s="37">
        <f t="shared" ref="C36:AH36" si="9">LN(C34/B34)/10</f>
        <v>1.1371815478696205E-2</v>
      </c>
      <c r="D36" s="37">
        <f t="shared" si="9"/>
        <v>9.1116651555213663E-3</v>
      </c>
      <c r="E36" s="37">
        <f t="shared" si="9"/>
        <v>6.5109846294837403E-3</v>
      </c>
      <c r="F36" s="37">
        <f t="shared" si="9"/>
        <v>4.5510554388700645E-3</v>
      </c>
      <c r="G36" s="37">
        <f t="shared" si="9"/>
        <v>1.5104832869803019E-3</v>
      </c>
      <c r="H36" s="37">
        <f t="shared" si="9"/>
        <v>2.6633680826385937E-5</v>
      </c>
      <c r="I36" s="37">
        <f t="shared" si="9"/>
        <v>9.0949986006110255E-5</v>
      </c>
      <c r="J36" s="37">
        <f t="shared" si="9"/>
        <v>1.5534228631995491E-4</v>
      </c>
      <c r="K36" s="37">
        <f t="shared" si="9"/>
        <v>2.1975793218921685E-4</v>
      </c>
      <c r="L36" s="37">
        <f t="shared" si="9"/>
        <v>-3.0017327845696564E-4</v>
      </c>
      <c r="M36" s="35">
        <f t="shared" si="9"/>
        <v>-8.623601287139418E-4</v>
      </c>
      <c r="N36" s="37">
        <f t="shared" si="9"/>
        <v>-8.5429400106711939E-4</v>
      </c>
      <c r="O36" s="37">
        <f t="shared" si="9"/>
        <v>-8.462157491842114E-4</v>
      </c>
      <c r="P36" s="37">
        <f t="shared" si="9"/>
        <v>-8.3812595826874441E-4</v>
      </c>
      <c r="Q36" s="37">
        <f t="shared" si="9"/>
        <v>-8.3002521974716846E-4</v>
      </c>
      <c r="R36" s="37">
        <f t="shared" si="9"/>
        <v>-8.2191413109943272E-4</v>
      </c>
      <c r="S36" s="37">
        <f t="shared" si="9"/>
        <v>-8.1379329568358855E-4</v>
      </c>
      <c r="T36" s="37">
        <f t="shared" si="9"/>
        <v>-8.0566332255475382E-4</v>
      </c>
      <c r="U36" s="37">
        <f t="shared" si="9"/>
        <v>-7.9752482627847129E-4</v>
      </c>
      <c r="V36" s="37">
        <f t="shared" si="9"/>
        <v>-2.166706918708211E-4</v>
      </c>
      <c r="W36" s="37">
        <f t="shared" si="9"/>
        <v>3.5932754609375902E-4</v>
      </c>
      <c r="X36" s="37">
        <f t="shared" si="9"/>
        <v>5.4156354448085722E-4</v>
      </c>
      <c r="Y36" s="37">
        <f t="shared" si="9"/>
        <v>5.4161686727441805E-4</v>
      </c>
      <c r="Z36" s="37">
        <f t="shared" si="9"/>
        <v>5.4167022564090316E-4</v>
      </c>
      <c r="AA36" s="37">
        <f t="shared" si="9"/>
        <v>5.4172361956011483E-4</v>
      </c>
      <c r="AB36" s="37">
        <f t="shared" si="9"/>
        <v>5.4177704901178846E-4</v>
      </c>
      <c r="AC36" s="37">
        <f t="shared" si="9"/>
        <v>5.4183051397554949E-4</v>
      </c>
      <c r="AD36" s="37">
        <f t="shared" si="9"/>
        <v>5.4188401443082445E-4</v>
      </c>
      <c r="AE36" s="37">
        <f t="shared" si="9"/>
        <v>5.4193755035697368E-4</v>
      </c>
      <c r="AF36" s="37">
        <f t="shared" si="9"/>
        <v>2.7098886222979017E-4</v>
      </c>
      <c r="AG36" s="37">
        <f t="shared" si="9"/>
        <v>0</v>
      </c>
      <c r="AH36" s="37">
        <f t="shared" si="9"/>
        <v>0</v>
      </c>
      <c r="AI36" s="37">
        <f t="shared" ref="AI36:BI36" si="10">LN(AI34/AH34)/10</f>
        <v>0</v>
      </c>
      <c r="AJ36" s="37">
        <f t="shared" si="10"/>
        <v>0</v>
      </c>
      <c r="AK36" s="37">
        <f t="shared" si="10"/>
        <v>0</v>
      </c>
      <c r="AL36" s="37">
        <f t="shared" si="10"/>
        <v>0</v>
      </c>
      <c r="AM36" s="37">
        <f t="shared" si="10"/>
        <v>0</v>
      </c>
      <c r="AN36" s="37">
        <f t="shared" si="10"/>
        <v>0</v>
      </c>
      <c r="AO36" s="37">
        <f t="shared" si="10"/>
        <v>0</v>
      </c>
      <c r="AP36" s="37">
        <f t="shared" si="10"/>
        <v>0</v>
      </c>
      <c r="AQ36" s="37">
        <f t="shared" si="10"/>
        <v>0</v>
      </c>
      <c r="AR36" s="37">
        <f t="shared" si="10"/>
        <v>0</v>
      </c>
      <c r="AS36" s="37">
        <f t="shared" si="10"/>
        <v>0</v>
      </c>
      <c r="AT36" s="37">
        <f t="shared" si="10"/>
        <v>0</v>
      </c>
      <c r="AU36" s="37">
        <f t="shared" si="10"/>
        <v>0</v>
      </c>
      <c r="AV36" s="37">
        <f t="shared" si="10"/>
        <v>0</v>
      </c>
      <c r="AW36" s="37">
        <f t="shared" si="10"/>
        <v>0</v>
      </c>
      <c r="AX36" s="37">
        <f t="shared" si="10"/>
        <v>0</v>
      </c>
      <c r="AY36" s="37">
        <f t="shared" si="10"/>
        <v>0</v>
      </c>
      <c r="AZ36" s="37">
        <f t="shared" si="10"/>
        <v>0</v>
      </c>
      <c r="BA36" s="37">
        <f t="shared" si="10"/>
        <v>0</v>
      </c>
      <c r="BB36" s="37">
        <f t="shared" si="10"/>
        <v>0</v>
      </c>
      <c r="BC36" s="37">
        <f t="shared" si="10"/>
        <v>0</v>
      </c>
      <c r="BD36" s="37">
        <f t="shared" si="10"/>
        <v>0</v>
      </c>
      <c r="BE36" s="37">
        <f t="shared" si="10"/>
        <v>0</v>
      </c>
      <c r="BF36" s="37">
        <f t="shared" si="10"/>
        <v>0</v>
      </c>
      <c r="BG36" s="37">
        <f t="shared" si="10"/>
        <v>0</v>
      </c>
      <c r="BH36" s="37">
        <f t="shared" si="10"/>
        <v>0</v>
      </c>
      <c r="BI36" s="37">
        <f t="shared" si="10"/>
        <v>0</v>
      </c>
    </row>
    <row r="37" spans="1:61" s="54" customFormat="1" ht="18" customHeight="1">
      <c r="A37" s="52" t="s">
        <v>633</v>
      </c>
      <c r="B37" s="65">
        <f>SUM(US:OthAsia!B59)</f>
        <v>8699.4589182731106</v>
      </c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81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</row>
    <row r="38" spans="1:61" ht="14.5">
      <c r="A38" s="285" t="s">
        <v>634</v>
      </c>
      <c r="B38" s="80">
        <f t="shared" ref="B38:AG38" si="11">1-B43/B39-B41</f>
        <v>1.5759127974783738E-3</v>
      </c>
      <c r="C38" s="80">
        <f t="shared" si="11"/>
        <v>3.0220023894746983E-3</v>
      </c>
      <c r="D38" s="80">
        <f t="shared" si="11"/>
        <v>4.4906957686229321E-3</v>
      </c>
      <c r="E38" s="80">
        <f t="shared" si="11"/>
        <v>6.5352792872380716E-3</v>
      </c>
      <c r="F38" s="80">
        <f t="shared" si="11"/>
        <v>9.1129232332471943E-3</v>
      </c>
      <c r="G38" s="80">
        <f t="shared" si="11"/>
        <v>1.2162756720337287E-2</v>
      </c>
      <c r="H38" s="80">
        <f t="shared" si="11"/>
        <v>1.5626151266946775E-2</v>
      </c>
      <c r="I38" s="80">
        <f t="shared" si="11"/>
        <v>1.9459208514313819E-2</v>
      </c>
      <c r="J38" s="80">
        <f t="shared" si="11"/>
        <v>2.3614029453709384E-2</v>
      </c>
      <c r="K38" s="80">
        <f t="shared" si="11"/>
        <v>2.832641222763943E-2</v>
      </c>
      <c r="L38" s="80">
        <f t="shared" si="11"/>
        <v>3.337589996702206E-2</v>
      </c>
      <c r="M38" s="80">
        <f t="shared" si="11"/>
        <v>3.8670724490959318E-2</v>
      </c>
      <c r="N38" s="80">
        <f t="shared" si="11"/>
        <v>4.4101176038567669E-2</v>
      </c>
      <c r="O38" s="80">
        <f t="shared" si="11"/>
        <v>4.9801590818547403E-2</v>
      </c>
      <c r="P38" s="80">
        <f t="shared" si="11"/>
        <v>5.5767547846032883E-2</v>
      </c>
      <c r="Q38" s="80">
        <f t="shared" si="11"/>
        <v>6.1992248800015193E-2</v>
      </c>
      <c r="R38" s="80">
        <f t="shared" si="11"/>
        <v>6.8470034677507674E-2</v>
      </c>
      <c r="S38" s="80">
        <f t="shared" si="11"/>
        <v>7.5195904718945328E-2</v>
      </c>
      <c r="T38" s="80">
        <f t="shared" si="11"/>
        <v>8.2164878803020147E-2</v>
      </c>
      <c r="U38" s="80">
        <f t="shared" si="11"/>
        <v>8.9371212772089259E-2</v>
      </c>
      <c r="V38" s="80">
        <f t="shared" si="11"/>
        <v>9.6827174593670962E-2</v>
      </c>
      <c r="W38" s="80">
        <f t="shared" si="11"/>
        <v>0.10456634000743315</v>
      </c>
      <c r="X38" s="80">
        <f t="shared" si="11"/>
        <v>0.11262296181485776</v>
      </c>
      <c r="Y38" s="80">
        <f t="shared" si="11"/>
        <v>0.1209561887590983</v>
      </c>
      <c r="Z38" s="80">
        <f t="shared" si="11"/>
        <v>0.12953185457584004</v>
      </c>
      <c r="AA38" s="80">
        <f t="shared" si="11"/>
        <v>0.13824708362168392</v>
      </c>
      <c r="AB38" s="80">
        <f t="shared" si="11"/>
        <v>0.14608699590651508</v>
      </c>
      <c r="AC38" s="80">
        <f t="shared" si="11"/>
        <v>0.15243735323685037</v>
      </c>
      <c r="AD38" s="80">
        <f t="shared" si="11"/>
        <v>0.15790926817546991</v>
      </c>
      <c r="AE38" s="80">
        <f t="shared" si="11"/>
        <v>0.1629324193953402</v>
      </c>
      <c r="AF38" s="80">
        <f t="shared" si="11"/>
        <v>0.16776971614462921</v>
      </c>
      <c r="AG38" s="80">
        <f t="shared" si="11"/>
        <v>0.17253675218523123</v>
      </c>
      <c r="AH38" s="80">
        <f t="shared" ref="AH38:BI38" si="12">1-AH43/AH39-AH41</f>
        <v>0.17731965077616485</v>
      </c>
      <c r="AI38" s="80">
        <f t="shared" si="12"/>
        <v>0.18221150707908962</v>
      </c>
      <c r="AJ38" s="80">
        <f t="shared" si="12"/>
        <v>0.18724197485742422</v>
      </c>
      <c r="AK38" s="80">
        <f t="shared" si="12"/>
        <v>0.19241944622518903</v>
      </c>
      <c r="AL38" s="80">
        <f t="shared" si="12"/>
        <v>0.19774022375133704</v>
      </c>
      <c r="AM38" s="80">
        <f t="shared" si="12"/>
        <v>0.20319379606689125</v>
      </c>
      <c r="AN38" s="80">
        <f t="shared" si="12"/>
        <v>0.20876604384848174</v>
      </c>
      <c r="AO38" s="80">
        <f t="shared" si="12"/>
        <v>0.21444113930446229</v>
      </c>
      <c r="AP38" s="80">
        <f t="shared" si="12"/>
        <v>0.22020261805263508</v>
      </c>
      <c r="AQ38" s="80">
        <f t="shared" si="12"/>
        <v>0.22603392879266138</v>
      </c>
      <c r="AR38" s="80">
        <f t="shared" si="12"/>
        <v>0.23191865345197504</v>
      </c>
      <c r="AS38" s="80">
        <f t="shared" si="12"/>
        <v>0.23784051770131343</v>
      </c>
      <c r="AT38" s="80">
        <f t="shared" si="12"/>
        <v>0.24378326526175376</v>
      </c>
      <c r="AU38" s="80">
        <f t="shared" si="12"/>
        <v>0.24973044034542224</v>
      </c>
      <c r="AV38" s="80">
        <f t="shared" si="12"/>
        <v>0.25566510529988984</v>
      </c>
      <c r="AW38" s="80">
        <f t="shared" si="12"/>
        <v>0.26156951177703613</v>
      </c>
      <c r="AX38" s="80">
        <f t="shared" si="12"/>
        <v>0.26742474177976949</v>
      </c>
      <c r="AY38" s="80">
        <f t="shared" si="12"/>
        <v>0.27321033893704683</v>
      </c>
      <c r="AZ38" s="80">
        <f t="shared" si="12"/>
        <v>0.27890395978278881</v>
      </c>
      <c r="BA38" s="80">
        <f t="shared" si="12"/>
        <v>0.28448108855120224</v>
      </c>
      <c r="BB38" s="80">
        <f t="shared" si="12"/>
        <v>0.2899148740593136</v>
      </c>
      <c r="BC38" s="80">
        <f t="shared" si="12"/>
        <v>0.29517615686422016</v>
      </c>
      <c r="BD38" s="80">
        <f t="shared" si="12"/>
        <v>0.30023374604355335</v>
      </c>
      <c r="BE38" s="80">
        <f t="shared" si="12"/>
        <v>0.30505495582382214</v>
      </c>
      <c r="BF38" s="80">
        <f t="shared" si="12"/>
        <v>0.30960629083484315</v>
      </c>
      <c r="BG38" s="80">
        <f t="shared" si="12"/>
        <v>0.31385393456496324</v>
      </c>
      <c r="BH38" s="80">
        <f t="shared" si="12"/>
        <v>0.31776330693845434</v>
      </c>
      <c r="BI38" s="80">
        <f t="shared" si="12"/>
        <v>0.32129638465521859</v>
      </c>
    </row>
    <row r="39" spans="1:61" ht="14.5">
      <c r="A39" s="54" t="s">
        <v>635</v>
      </c>
      <c r="B39" s="65">
        <f>SUM(US:OthAsia!B61)</f>
        <v>55.378945693874158</v>
      </c>
      <c r="C39" s="291">
        <f>SUM(US:OthAsia!C61)</f>
        <v>81.275403292327482</v>
      </c>
      <c r="D39" s="291">
        <f>SUM(US:OthAsia!D61)</f>
        <v>112.30948370492189</v>
      </c>
      <c r="E39" s="291">
        <f>SUM(US:OthAsia!E61)</f>
        <v>147.49222737045062</v>
      </c>
      <c r="F39" s="291">
        <f>SUM(US:OthAsia!F61)</f>
        <v>186.68557547797457</v>
      </c>
      <c r="G39" s="291">
        <f>SUM(US:OthAsia!G61)</f>
        <v>228.01798670764936</v>
      </c>
      <c r="H39" s="291">
        <f>SUM(US:OthAsia!H61)</f>
        <v>271.99925363758172</v>
      </c>
      <c r="I39" s="291">
        <f>SUM(US:OthAsia!I61)</f>
        <v>320.37996631997731</v>
      </c>
      <c r="J39" s="291">
        <f>SUM(US:OthAsia!J61)</f>
        <v>373.26194084814227</v>
      </c>
      <c r="K39" s="291">
        <f>SUM(US:OthAsia!K61)</f>
        <v>430.67791034726832</v>
      </c>
      <c r="L39" s="291">
        <f>SUM(US:OthAsia!L61)</f>
        <v>492.07325529658749</v>
      </c>
      <c r="M39" s="81">
        <f>SUM(US:OthAsia!M61)</f>
        <v>556.58631949014921</v>
      </c>
      <c r="N39" s="291">
        <f>SUM(US:OthAsia!N61)</f>
        <v>625.51584924551526</v>
      </c>
      <c r="O39" s="291">
        <f>SUM(US:OthAsia!O61)</f>
        <v>695.46816268947885</v>
      </c>
      <c r="P39" s="291">
        <f>SUM(US:OthAsia!P61)</f>
        <v>766.52840965638131</v>
      </c>
      <c r="Q39" s="291">
        <f>SUM(US:OthAsia!Q61)</f>
        <v>838.59299212636097</v>
      </c>
      <c r="R39" s="291">
        <f>SUM(US:OthAsia!R61)</f>
        <v>911.4701550691334</v>
      </c>
      <c r="S39" s="291">
        <f>SUM(US:OthAsia!S61)</f>
        <v>984.936785630092</v>
      </c>
      <c r="T39" s="291">
        <f>SUM(US:OthAsia!T61)</f>
        <v>1058.7705278654778</v>
      </c>
      <c r="U39" s="291">
        <f>SUM(US:OthAsia!U61)</f>
        <v>1132.7673550447912</v>
      </c>
      <c r="V39" s="291">
        <f>SUM(US:OthAsia!V61)</f>
        <v>1210.7846849624787</v>
      </c>
      <c r="W39" s="291">
        <f>SUM(US:OthAsia!W61)</f>
        <v>1294.3641345034252</v>
      </c>
      <c r="X39" s="291">
        <f>SUM(US:OthAsia!X61)</f>
        <v>1381.3628229736023</v>
      </c>
      <c r="Y39" s="291">
        <f>SUM(US:OthAsia!Y61)</f>
        <v>1470.5324423090176</v>
      </c>
      <c r="Z39" s="291">
        <f>SUM(US:OthAsia!Z61)</f>
        <v>1561.4738877511322</v>
      </c>
      <c r="AA39" s="291">
        <f>SUM(US:OthAsia!AA61)</f>
        <v>1653.9549335612551</v>
      </c>
      <c r="AB39" s="291">
        <f>SUM(US:OthAsia!AB61)</f>
        <v>1747.8744016784624</v>
      </c>
      <c r="AC39" s="291">
        <f>SUM(US:OthAsia!AC61)</f>
        <v>1843.326047879468</v>
      </c>
      <c r="AD39" s="291">
        <f>SUM(US:OthAsia!AD61)</f>
        <v>1941.4860749884856</v>
      </c>
      <c r="AE39" s="291">
        <f>SUM(US:OthAsia!AE61)</f>
        <v>2042.3462666333835</v>
      </c>
      <c r="AF39" s="291">
        <f>SUM(US:OthAsia!AF61)</f>
        <v>2141.7227336856463</v>
      </c>
      <c r="AG39" s="291">
        <f>SUM(US:OthAsia!AG61)</f>
        <v>2238.0859245315719</v>
      </c>
      <c r="AH39" s="291">
        <f>SUM(US:OthAsia!AH61)</f>
        <v>2334.6950914090771</v>
      </c>
      <c r="AI39" s="291">
        <f>SUM(US:OthAsia!AI61)</f>
        <v>2432.0090894433397</v>
      </c>
      <c r="AJ39" s="291">
        <f>SUM(US:OthAsia!AJ61)</f>
        <v>2530.2663686154133</v>
      </c>
      <c r="AK39" s="291">
        <f>SUM(US:OthAsia!AK61)</f>
        <v>2629.6127062621522</v>
      </c>
      <c r="AL39" s="291">
        <f>SUM(US:OthAsia!AL61)</f>
        <v>2730.1518690404891</v>
      </c>
      <c r="AM39" s="291">
        <f>SUM(US:OthAsia!AM61)</f>
        <v>2831.9702011422196</v>
      </c>
      <c r="AN39" s="291">
        <f>SUM(US:OthAsia!AN61)</f>
        <v>2935.1479760851316</v>
      </c>
      <c r="AO39" s="291">
        <f>SUM(US:OthAsia!AO61)</f>
        <v>3039.7640501538476</v>
      </c>
      <c r="AP39" s="291">
        <f>SUM(US:OthAsia!AP61)</f>
        <v>3145.8972808307794</v>
      </c>
      <c r="AQ39" s="291">
        <f>SUM(US:OthAsia!AQ61)</f>
        <v>3253.6265127272873</v>
      </c>
      <c r="AR39" s="291">
        <f>SUM(US:OthAsia!AR61)</f>
        <v>3363.0300460522799</v>
      </c>
      <c r="AS39" s="291">
        <f>SUM(US:OthAsia!AS61)</f>
        <v>3474.1850417607407</v>
      </c>
      <c r="AT39" s="291">
        <f>SUM(US:OthAsia!AT61)</f>
        <v>3587.1670905355168</v>
      </c>
      <c r="AU39" s="291">
        <f>SUM(US:OthAsia!AU61)</f>
        <v>3702.0500740883595</v>
      </c>
      <c r="AV39" s="291">
        <f>SUM(US:OthAsia!AV61)</f>
        <v>3818.906420523444</v>
      </c>
      <c r="AW39" s="291">
        <f>SUM(US:OthAsia!AW61)</f>
        <v>3937.8078718851361</v>
      </c>
      <c r="AX39" s="291">
        <f>SUM(US:OthAsia!AX61)</f>
        <v>4058.8269280302957</v>
      </c>
      <c r="AY39" s="291">
        <f>SUM(US:OthAsia!AY61)</f>
        <v>4182.0392014027029</v>
      </c>
      <c r="AZ39" s="291">
        <f>SUM(US:OthAsia!AZ61)</f>
        <v>4307.5270108699306</v>
      </c>
      <c r="BA39" s="291">
        <f>SUM(US:OthAsia!BA61)</f>
        <v>4435.3846591419115</v>
      </c>
      <c r="BB39" s="291">
        <f>SUM(US:OthAsia!BB61)</f>
        <v>4565.7259753218623</v>
      </c>
      <c r="BC39" s="291">
        <f>SUM(US:OthAsia!BC61)</f>
        <v>4698.6948554615956</v>
      </c>
      <c r="BD39" s="291">
        <f>SUM(US:OthAsia!BD61)</f>
        <v>4834.479686867423</v>
      </c>
      <c r="BE39" s="291">
        <f>SUM(US:OthAsia!BE61)</f>
        <v>4973.3326769758205</v>
      </c>
      <c r="BF39" s="291">
        <f>SUM(US:OthAsia!BF61)</f>
        <v>5115.5952027028907</v>
      </c>
      <c r="BG39" s="291">
        <f>SUM(US:OthAsia!BG61)</f>
        <v>5261.7303353873122</v>
      </c>
      <c r="BH39" s="291">
        <f>SUM(US:OthAsia!BH61)</f>
        <v>5412.3636785455064</v>
      </c>
      <c r="BI39" s="291">
        <f>SUM(US:OthAsia!BI61)</f>
        <v>5568.3335720879113</v>
      </c>
    </row>
    <row r="40" spans="1:61" s="259" customFormat="1" ht="14.5">
      <c r="A40" s="123" t="s">
        <v>636</v>
      </c>
      <c r="B40" s="80">
        <f t="shared" ref="B40:AG40" si="13">+(B39-B43)/B39</f>
        <v>1.5759127974784098E-3</v>
      </c>
      <c r="C40" s="80">
        <f t="shared" si="13"/>
        <v>3.022002389474691E-3</v>
      </c>
      <c r="D40" s="80">
        <f t="shared" si="13"/>
        <v>4.4906957686229546E-3</v>
      </c>
      <c r="E40" s="80">
        <f t="shared" si="13"/>
        <v>6.5352792872380291E-3</v>
      </c>
      <c r="F40" s="80">
        <f t="shared" si="13"/>
        <v>9.1129232332471805E-3</v>
      </c>
      <c r="G40" s="80">
        <f t="shared" si="13"/>
        <v>1.2162756720337342E-2</v>
      </c>
      <c r="H40" s="80">
        <f t="shared" si="13"/>
        <v>1.5626151266946803E-2</v>
      </c>
      <c r="I40" s="80">
        <f t="shared" si="13"/>
        <v>1.9459208514313812E-2</v>
      </c>
      <c r="J40" s="80">
        <f t="shared" si="13"/>
        <v>2.3614029453709422E-2</v>
      </c>
      <c r="K40" s="80">
        <f t="shared" si="13"/>
        <v>2.8326412227639451E-2</v>
      </c>
      <c r="L40" s="80">
        <f t="shared" si="13"/>
        <v>3.3375899967022025E-2</v>
      </c>
      <c r="M40" s="80">
        <f t="shared" si="13"/>
        <v>3.8670724490959346E-2</v>
      </c>
      <c r="N40" s="80">
        <f t="shared" si="13"/>
        <v>4.4101176038567627E-2</v>
      </c>
      <c r="O40" s="80">
        <f t="shared" si="13"/>
        <v>4.9801590818547348E-2</v>
      </c>
      <c r="P40" s="80">
        <f t="shared" si="13"/>
        <v>5.5767547846032835E-2</v>
      </c>
      <c r="Q40" s="80">
        <f t="shared" si="13"/>
        <v>6.1992248800015144E-2</v>
      </c>
      <c r="R40" s="80">
        <f t="shared" si="13"/>
        <v>6.8470034677507646E-2</v>
      </c>
      <c r="S40" s="80">
        <f t="shared" si="13"/>
        <v>7.5195904718945314E-2</v>
      </c>
      <c r="T40" s="80">
        <f t="shared" si="13"/>
        <v>8.2164878803020133E-2</v>
      </c>
      <c r="U40" s="80">
        <f t="shared" si="13"/>
        <v>8.9371212772089273E-2</v>
      </c>
      <c r="V40" s="80">
        <f t="shared" si="13"/>
        <v>9.6827174593670989E-2</v>
      </c>
      <c r="W40" s="80">
        <f t="shared" si="13"/>
        <v>0.10456634000743313</v>
      </c>
      <c r="X40" s="80">
        <f t="shared" si="13"/>
        <v>0.11262296181485772</v>
      </c>
      <c r="Y40" s="80">
        <f t="shared" si="13"/>
        <v>0.12095618875909833</v>
      </c>
      <c r="Z40" s="80">
        <f t="shared" si="13"/>
        <v>0.1295318545758401</v>
      </c>
      <c r="AA40" s="80">
        <f t="shared" si="13"/>
        <v>0.13824708362168392</v>
      </c>
      <c r="AB40" s="80">
        <f t="shared" si="13"/>
        <v>0.14608699590651505</v>
      </c>
      <c r="AC40" s="80">
        <f t="shared" si="13"/>
        <v>0.15243735323685037</v>
      </c>
      <c r="AD40" s="80">
        <f t="shared" si="13"/>
        <v>0.15790926817546994</v>
      </c>
      <c r="AE40" s="80">
        <f t="shared" si="13"/>
        <v>0.16293241939534026</v>
      </c>
      <c r="AF40" s="80">
        <f t="shared" si="13"/>
        <v>0.16776971614462921</v>
      </c>
      <c r="AG40" s="80">
        <f t="shared" si="13"/>
        <v>0.17253675218523123</v>
      </c>
      <c r="AH40" s="80">
        <f t="shared" ref="AH40:BI40" si="14">+(AH39-AH43)/AH39</f>
        <v>0.17731965077616485</v>
      </c>
      <c r="AI40" s="80">
        <f t="shared" si="14"/>
        <v>0.18221150707908965</v>
      </c>
      <c r="AJ40" s="80">
        <f t="shared" si="14"/>
        <v>0.18724197485742428</v>
      </c>
      <c r="AK40" s="80">
        <f t="shared" si="14"/>
        <v>0.19241944622518906</v>
      </c>
      <c r="AL40" s="80">
        <f t="shared" si="14"/>
        <v>0.19774022375133699</v>
      </c>
      <c r="AM40" s="80">
        <f t="shared" si="14"/>
        <v>0.20319379606689128</v>
      </c>
      <c r="AN40" s="80">
        <f t="shared" si="14"/>
        <v>0.20876604384848177</v>
      </c>
      <c r="AO40" s="80">
        <f t="shared" si="14"/>
        <v>0.21444113930446235</v>
      </c>
      <c r="AP40" s="80">
        <f t="shared" si="14"/>
        <v>0.22020261805263505</v>
      </c>
      <c r="AQ40" s="80">
        <f t="shared" si="14"/>
        <v>0.22603392879266132</v>
      </c>
      <c r="AR40" s="80">
        <f t="shared" si="14"/>
        <v>0.23191865345197507</v>
      </c>
      <c r="AS40" s="80">
        <f t="shared" si="14"/>
        <v>0.23784051770131345</v>
      </c>
      <c r="AT40" s="80">
        <f t="shared" si="14"/>
        <v>0.24378326526175376</v>
      </c>
      <c r="AU40" s="80">
        <f t="shared" si="14"/>
        <v>0.24973044034542224</v>
      </c>
      <c r="AV40" s="80">
        <f t="shared" si="14"/>
        <v>0.25566510529988984</v>
      </c>
      <c r="AW40" s="80">
        <f t="shared" si="14"/>
        <v>0.26156951177703608</v>
      </c>
      <c r="AX40" s="80">
        <f t="shared" si="14"/>
        <v>0.26742474177976955</v>
      </c>
      <c r="AY40" s="80">
        <f t="shared" si="14"/>
        <v>0.27321033893704683</v>
      </c>
      <c r="AZ40" s="80">
        <f t="shared" si="14"/>
        <v>0.27890395978278887</v>
      </c>
      <c r="BA40" s="80">
        <f t="shared" si="14"/>
        <v>0.28448108855120224</v>
      </c>
      <c r="BB40" s="80">
        <f t="shared" si="14"/>
        <v>0.2899148740593136</v>
      </c>
      <c r="BC40" s="80">
        <f t="shared" si="14"/>
        <v>0.29517615686422011</v>
      </c>
      <c r="BD40" s="80">
        <f t="shared" si="14"/>
        <v>0.30023374604355335</v>
      </c>
      <c r="BE40" s="80">
        <f t="shared" si="14"/>
        <v>0.30505495582382214</v>
      </c>
      <c r="BF40" s="80">
        <f t="shared" si="14"/>
        <v>0.3096062908348432</v>
      </c>
      <c r="BG40" s="80">
        <f t="shared" si="14"/>
        <v>0.31385393456496324</v>
      </c>
      <c r="BH40" s="80">
        <f t="shared" si="14"/>
        <v>0.31776330693845439</v>
      </c>
      <c r="BI40" s="80">
        <f t="shared" si="14"/>
        <v>0.32129638465521854</v>
      </c>
    </row>
    <row r="41" spans="1:61" s="260" customFormat="1" ht="14.5">
      <c r="A41" s="123"/>
      <c r="B41" s="292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92"/>
      <c r="P41" s="292"/>
      <c r="Q41" s="292"/>
      <c r="R41" s="292"/>
      <c r="S41" s="292"/>
      <c r="T41" s="292"/>
      <c r="U41" s="292"/>
      <c r="V41" s="292"/>
      <c r="W41" s="292"/>
      <c r="X41" s="292"/>
      <c r="Y41" s="292"/>
      <c r="Z41" s="292"/>
      <c r="AA41" s="292"/>
      <c r="AB41" s="292"/>
      <c r="AC41" s="292"/>
      <c r="AD41" s="292"/>
      <c r="AE41" s="292"/>
      <c r="AF41" s="292"/>
      <c r="AG41" s="292"/>
      <c r="AH41" s="292"/>
      <c r="AI41" s="292"/>
      <c r="AJ41" s="292"/>
      <c r="AK41" s="292"/>
      <c r="AL41" s="292"/>
      <c r="AM41" s="292"/>
      <c r="AN41" s="292"/>
      <c r="AO41" s="292"/>
      <c r="AP41" s="292"/>
      <c r="AQ41" s="292"/>
      <c r="AR41" s="292"/>
      <c r="AS41" s="292"/>
      <c r="AT41" s="292"/>
      <c r="AU41" s="292"/>
      <c r="AV41" s="292"/>
      <c r="AW41" s="292"/>
      <c r="AX41" s="292"/>
      <c r="AY41" s="292"/>
      <c r="AZ41" s="292"/>
      <c r="BA41" s="292"/>
      <c r="BB41" s="292"/>
      <c r="BC41" s="292"/>
      <c r="BD41" s="292"/>
      <c r="BE41" s="292"/>
      <c r="BF41" s="292"/>
      <c r="BG41" s="292"/>
      <c r="BH41" s="292"/>
      <c r="BI41" s="292"/>
    </row>
    <row r="42" spans="1:61" s="261" customFormat="1" ht="14.5">
      <c r="A42" s="123" t="s">
        <v>637</v>
      </c>
      <c r="B42" s="292">
        <f t="shared" ref="B42:AG42" si="15">+B39-B43</f>
        <v>8.7272389229838154E-2</v>
      </c>
      <c r="C42" s="292">
        <f t="shared" si="15"/>
        <v>0.24561446295493283</v>
      </c>
      <c r="D42" s="292">
        <f t="shared" si="15"/>
        <v>0.50434772324992139</v>
      </c>
      <c r="E42" s="292">
        <f t="shared" si="15"/>
        <v>0.96390289856270783</v>
      </c>
      <c r="F42" s="292">
        <f t="shared" si="15"/>
        <v>1.7012513180853546</v>
      </c>
      <c r="G42" s="292">
        <f t="shared" si="15"/>
        <v>2.7733273001862528</v>
      </c>
      <c r="H42" s="292">
        <f t="shared" si="15"/>
        <v>4.2503014818374822</v>
      </c>
      <c r="I42" s="292">
        <f t="shared" si="15"/>
        <v>6.2343405684292748</v>
      </c>
      <c r="J42" s="292">
        <f t="shared" si="15"/>
        <v>8.8142184651367756</v>
      </c>
      <c r="K42" s="292">
        <f t="shared" si="15"/>
        <v>12.199560025835069</v>
      </c>
      <c r="L42" s="292">
        <f t="shared" si="15"/>
        <v>16.423387745225796</v>
      </c>
      <c r="M42" s="292">
        <f t="shared" si="15"/>
        <v>21.523596216440637</v>
      </c>
      <c r="N42" s="292">
        <f t="shared" si="15"/>
        <v>27.585984582490596</v>
      </c>
      <c r="O42" s="292">
        <f t="shared" si="15"/>
        <v>34.635420865588344</v>
      </c>
      <c r="P42" s="292">
        <f t="shared" si="15"/>
        <v>42.747409760855703</v>
      </c>
      <c r="Q42" s="292">
        <f t="shared" si="15"/>
        <v>51.98626540984651</v>
      </c>
      <c r="R42" s="292">
        <f t="shared" si="15"/>
        <v>62.408393125096836</v>
      </c>
      <c r="S42" s="292">
        <f t="shared" si="15"/>
        <v>74.063212686424663</v>
      </c>
      <c r="T42" s="292">
        <f t="shared" si="15"/>
        <v>86.99375210227663</v>
      </c>
      <c r="U42" s="292">
        <f t="shared" si="15"/>
        <v>101.23679230898483</v>
      </c>
      <c r="V42" s="292">
        <f t="shared" si="15"/>
        <v>117.23686008620484</v>
      </c>
      <c r="W42" s="292">
        <f t="shared" si="15"/>
        <v>135.34692018191208</v>
      </c>
      <c r="X42" s="292">
        <f t="shared" si="15"/>
        <v>155.57317246422008</v>
      </c>
      <c r="Y42" s="292">
        <f t="shared" si="15"/>
        <v>177.8699996683074</v>
      </c>
      <c r="Z42" s="292">
        <f t="shared" si="15"/>
        <v>202.26060855215133</v>
      </c>
      <c r="AA42" s="292">
        <f t="shared" si="15"/>
        <v>228.6544460065395</v>
      </c>
      <c r="AB42" s="292">
        <f t="shared" si="15"/>
        <v>255.34172056310399</v>
      </c>
      <c r="AC42" s="292">
        <f t="shared" si="15"/>
        <v>280.99174389128984</v>
      </c>
      <c r="AD42" s="292">
        <f t="shared" si="15"/>
        <v>306.57864527429729</v>
      </c>
      <c r="AE42" s="292">
        <f t="shared" si="15"/>
        <v>332.76441846561784</v>
      </c>
      <c r="AF42" s="292">
        <f t="shared" si="15"/>
        <v>359.3162150909402</v>
      </c>
      <c r="AG42" s="292">
        <f t="shared" si="15"/>
        <v>386.15207653015796</v>
      </c>
      <c r="AH42" s="292">
        <f t="shared" ref="AH42:BI42" si="16">+AH39-AH43</f>
        <v>413.98731827748384</v>
      </c>
      <c r="AI42" s="292">
        <f t="shared" si="16"/>
        <v>443.14004141751548</v>
      </c>
      <c r="AJ42" s="292">
        <f t="shared" si="16"/>
        <v>473.77207177487344</v>
      </c>
      <c r="AK42" s="292">
        <f t="shared" si="16"/>
        <v>505.98862072568409</v>
      </c>
      <c r="AL42" s="292">
        <f t="shared" si="16"/>
        <v>539.86084145919722</v>
      </c>
      <c r="AM42" s="292">
        <f t="shared" si="16"/>
        <v>575.43877551840524</v>
      </c>
      <c r="AN42" s="292">
        <f t="shared" si="16"/>
        <v>612.75923107717108</v>
      </c>
      <c r="AO42" s="292">
        <f t="shared" si="16"/>
        <v>651.8504661317379</v>
      </c>
      <c r="AP42" s="292">
        <f t="shared" si="16"/>
        <v>692.73481736360327</v>
      </c>
      <c r="AQ42" s="292">
        <f t="shared" si="16"/>
        <v>735.42998349571462</v>
      </c>
      <c r="AR42" s="292">
        <f t="shared" si="16"/>
        <v>779.94939979897845</v>
      </c>
      <c r="AS42" s="292">
        <f t="shared" si="16"/>
        <v>826.30196892253389</v>
      </c>
      <c r="AT42" s="292">
        <f t="shared" si="16"/>
        <v>874.49130637025337</v>
      </c>
      <c r="AU42" s="292">
        <f t="shared" si="16"/>
        <v>924.51459518288902</v>
      </c>
      <c r="AV42" s="292">
        <f t="shared" si="16"/>
        <v>976.36111213355161</v>
      </c>
      <c r="AW42" s="292">
        <f t="shared" si="16"/>
        <v>1030.0104825207645</v>
      </c>
      <c r="AX42" s="292">
        <f t="shared" si="16"/>
        <v>1085.430743157277</v>
      </c>
      <c r="AY42" s="292">
        <f t="shared" si="16"/>
        <v>1142.5763476632492</v>
      </c>
      <c r="AZ42" s="292">
        <f t="shared" si="16"/>
        <v>1201.3863402029438</v>
      </c>
      <c r="BA42" s="292">
        <f t="shared" si="16"/>
        <v>1261.7830559759941</v>
      </c>
      <c r="BB42" s="292">
        <f t="shared" si="16"/>
        <v>1323.6718711247745</v>
      </c>
      <c r="BC42" s="292">
        <f t="shared" si="16"/>
        <v>1386.942689712836</v>
      </c>
      <c r="BD42" s="292">
        <f t="shared" si="16"/>
        <v>1451.4739465596713</v>
      </c>
      <c r="BE42" s="292">
        <f t="shared" si="16"/>
        <v>1517.1397800720301</v>
      </c>
      <c r="BF42" s="292">
        <f t="shared" si="16"/>
        <v>1583.8204561213597</v>
      </c>
      <c r="BG42" s="292">
        <f t="shared" si="16"/>
        <v>1651.4147683811316</v>
      </c>
      <c r="BH42" s="292">
        <f t="shared" si="16"/>
        <v>1719.8505808481978</v>
      </c>
      <c r="BI42" s="292">
        <f t="shared" si="16"/>
        <v>1789.0854452661247</v>
      </c>
    </row>
    <row r="43" spans="1:61" ht="14.5">
      <c r="A43" s="54" t="s">
        <v>638</v>
      </c>
      <c r="B43" s="65">
        <f>SUM(US:OthAsia!B65)</f>
        <v>55.29167330464432</v>
      </c>
      <c r="C43" s="291">
        <f>SUM(US:OthAsia!C65)</f>
        <v>81.029788829372549</v>
      </c>
      <c r="D43" s="291">
        <f>SUM(US:OthAsia!D65)</f>
        <v>111.80513598167197</v>
      </c>
      <c r="E43" s="291">
        <f>SUM(US:OthAsia!E65)</f>
        <v>146.52832447188791</v>
      </c>
      <c r="F43" s="291">
        <f>SUM(US:OthAsia!F65)</f>
        <v>184.98432415988921</v>
      </c>
      <c r="G43" s="291">
        <f>SUM(US:OthAsia!G65)</f>
        <v>225.2446594074631</v>
      </c>
      <c r="H43" s="291">
        <f>SUM(US:OthAsia!H65)</f>
        <v>267.74895215574423</v>
      </c>
      <c r="I43" s="291">
        <f>SUM(US:OthAsia!I65)</f>
        <v>314.14562575154804</v>
      </c>
      <c r="J43" s="291">
        <f>SUM(US:OthAsia!J65)</f>
        <v>364.4477223830055</v>
      </c>
      <c r="K43" s="291">
        <f>SUM(US:OthAsia!K65)</f>
        <v>418.47835032143325</v>
      </c>
      <c r="L43" s="291">
        <f>SUM(US:OthAsia!L65)</f>
        <v>475.64986755136169</v>
      </c>
      <c r="M43" s="81">
        <f>SUM(US:OthAsia!M65)</f>
        <v>535.06272327370857</v>
      </c>
      <c r="N43" s="291">
        <f>SUM(US:OthAsia!N65)</f>
        <v>597.92986466302466</v>
      </c>
      <c r="O43" s="291">
        <f>SUM(US:OthAsia!O65)</f>
        <v>660.8327418238905</v>
      </c>
      <c r="P43" s="291">
        <f>SUM(US:OthAsia!P65)</f>
        <v>723.78099989552561</v>
      </c>
      <c r="Q43" s="291">
        <f>SUM(US:OthAsia!Q65)</f>
        <v>786.60672671651446</v>
      </c>
      <c r="R43" s="291">
        <f>SUM(US:OthAsia!R65)</f>
        <v>849.06176194403656</v>
      </c>
      <c r="S43" s="291">
        <f>SUM(US:OthAsia!S65)</f>
        <v>910.87357294366734</v>
      </c>
      <c r="T43" s="291">
        <f>SUM(US:OthAsia!T65)</f>
        <v>971.77677576320116</v>
      </c>
      <c r="U43" s="291">
        <f>SUM(US:OthAsia!U65)</f>
        <v>1031.5305627358064</v>
      </c>
      <c r="V43" s="291">
        <f>SUM(US:OthAsia!V65)</f>
        <v>1093.5478248762738</v>
      </c>
      <c r="W43" s="291">
        <f>SUM(US:OthAsia!W65)</f>
        <v>1159.0172143215132</v>
      </c>
      <c r="X43" s="291">
        <f>SUM(US:OthAsia!X65)</f>
        <v>1225.7896505093822</v>
      </c>
      <c r="Y43" s="291">
        <f>SUM(US:OthAsia!Y65)</f>
        <v>1292.6624426407102</v>
      </c>
      <c r="Z43" s="291">
        <f>SUM(US:OthAsia!Z65)</f>
        <v>1359.2132791989809</v>
      </c>
      <c r="AA43" s="291">
        <f>SUM(US:OthAsia!AA65)</f>
        <v>1425.3004875547156</v>
      </c>
      <c r="AB43" s="291">
        <f>SUM(US:OthAsia!AB65)</f>
        <v>1492.5326811153584</v>
      </c>
      <c r="AC43" s="291">
        <f>SUM(US:OthAsia!AC65)</f>
        <v>1562.3343039881781</v>
      </c>
      <c r="AD43" s="291">
        <f>SUM(US:OthAsia!AD65)</f>
        <v>1634.9074297141883</v>
      </c>
      <c r="AE43" s="291">
        <f>SUM(US:OthAsia!AE65)</f>
        <v>1709.5818481677657</v>
      </c>
      <c r="AF43" s="291">
        <f>SUM(US:OthAsia!AF65)</f>
        <v>1782.4065185947061</v>
      </c>
      <c r="AG43" s="291">
        <f>SUM(US:OthAsia!AG65)</f>
        <v>1851.9338480014139</v>
      </c>
      <c r="AH43" s="291">
        <f>SUM(US:OthAsia!AH65)</f>
        <v>1920.7077731315933</v>
      </c>
      <c r="AI43" s="291">
        <f>SUM(US:OthAsia!AI65)</f>
        <v>1988.8690480258242</v>
      </c>
      <c r="AJ43" s="291">
        <f>SUM(US:OthAsia!AJ65)</f>
        <v>2056.4942968405398</v>
      </c>
      <c r="AK43" s="291">
        <f>SUM(US:OthAsia!AK65)</f>
        <v>2123.6240855364681</v>
      </c>
      <c r="AL43" s="291">
        <f>SUM(US:OthAsia!AL65)</f>
        <v>2190.2910275812919</v>
      </c>
      <c r="AM43" s="291">
        <f>SUM(US:OthAsia!AM65)</f>
        <v>2256.5314256238144</v>
      </c>
      <c r="AN43" s="291">
        <f>SUM(US:OthAsia!AN65)</f>
        <v>2322.3887450079606</v>
      </c>
      <c r="AO43" s="291">
        <f>SUM(US:OthAsia!AO65)</f>
        <v>2387.9135840221097</v>
      </c>
      <c r="AP43" s="291">
        <f>SUM(US:OthAsia!AP65)</f>
        <v>2453.1624634671762</v>
      </c>
      <c r="AQ43" s="291">
        <f>SUM(US:OthAsia!AQ65)</f>
        <v>2518.1965292315726</v>
      </c>
      <c r="AR43" s="291">
        <f>SUM(US:OthAsia!AR65)</f>
        <v>2583.0806462533014</v>
      </c>
      <c r="AS43" s="291">
        <f>SUM(US:OthAsia!AS65)</f>
        <v>2647.8830728382068</v>
      </c>
      <c r="AT43" s="291">
        <f>SUM(US:OthAsia!AT65)</f>
        <v>2712.6757841652634</v>
      </c>
      <c r="AU43" s="291">
        <f>SUM(US:OthAsia!AU65)</f>
        <v>2777.5354789054704</v>
      </c>
      <c r="AV43" s="291">
        <f>SUM(US:OthAsia!AV65)</f>
        <v>2842.5453083898924</v>
      </c>
      <c r="AW43" s="291">
        <f>SUM(US:OthAsia!AW65)</f>
        <v>2907.7973893643716</v>
      </c>
      <c r="AX43" s="291">
        <f>SUM(US:OthAsia!AX65)</f>
        <v>2973.3961848730187</v>
      </c>
      <c r="AY43" s="291">
        <f>SUM(US:OthAsia!AY65)</f>
        <v>3039.4628537394537</v>
      </c>
      <c r="AZ43" s="291">
        <f>SUM(US:OthAsia!AZ65)</f>
        <v>3106.1406706669868</v>
      </c>
      <c r="BA43" s="291">
        <f>SUM(US:OthAsia!BA65)</f>
        <v>3173.6016031659174</v>
      </c>
      <c r="BB43" s="291">
        <f>SUM(US:OthAsia!BB65)</f>
        <v>3242.0541041970878</v>
      </c>
      <c r="BC43" s="291">
        <f>SUM(US:OthAsia!BC65)</f>
        <v>3311.7521657487596</v>
      </c>
      <c r="BD43" s="291">
        <f>SUM(US:OthAsia!BD65)</f>
        <v>3383.0057403077517</v>
      </c>
      <c r="BE43" s="291">
        <f>SUM(US:OthAsia!BE65)</f>
        <v>3456.1928969037904</v>
      </c>
      <c r="BF43" s="291">
        <f>SUM(US:OthAsia!BF65)</f>
        <v>3531.774746581531</v>
      </c>
      <c r="BG43" s="291">
        <f>SUM(US:OthAsia!BG65)</f>
        <v>3610.3155670061806</v>
      </c>
      <c r="BH43" s="291">
        <f>SUM(US:OthAsia!BH65)</f>
        <v>3692.5130976973087</v>
      </c>
      <c r="BI43" s="291">
        <f>SUM(US:OthAsia!BI65)</f>
        <v>3779.2481268217866</v>
      </c>
    </row>
    <row r="44" spans="1:61" ht="14.5">
      <c r="A44" s="54" t="s">
        <v>639</v>
      </c>
      <c r="B44" s="65">
        <f t="shared" ref="B44:AG44" si="17">+B45/B43</f>
        <v>2.1726626990887924E-11</v>
      </c>
      <c r="C44" s="65">
        <f t="shared" si="17"/>
        <v>1.9377639196837752E-11</v>
      </c>
      <c r="D44" s="65">
        <f t="shared" si="17"/>
        <v>1.6792647559586935E-11</v>
      </c>
      <c r="E44" s="65">
        <f t="shared" si="17"/>
        <v>1.4697067100514363E-11</v>
      </c>
      <c r="F44" s="65">
        <f t="shared" si="17"/>
        <v>1.3013432887073479E-11</v>
      </c>
      <c r="G44" s="65">
        <f t="shared" si="17"/>
        <v>1.165605881875163E-11</v>
      </c>
      <c r="H44" s="65">
        <f t="shared" si="17"/>
        <v>1.0564766477329154E-11</v>
      </c>
      <c r="I44" s="65">
        <f t="shared" si="17"/>
        <v>9.6674074240788997E-12</v>
      </c>
      <c r="J44" s="65">
        <f t="shared" si="17"/>
        <v>8.9243519102428805E-12</v>
      </c>
      <c r="K44" s="65">
        <f t="shared" si="17"/>
        <v>8.3113944115575342E-12</v>
      </c>
      <c r="L44" s="65">
        <f t="shared" si="17"/>
        <v>7.8369705803564523E-12</v>
      </c>
      <c r="M44" s="81">
        <f t="shared" si="17"/>
        <v>7.5629617057654631E-12</v>
      </c>
      <c r="N44" s="65">
        <f t="shared" si="17"/>
        <v>7.7423597983150969E-12</v>
      </c>
      <c r="O44" s="65">
        <f t="shared" si="17"/>
        <v>9.4067707610920622E-12</v>
      </c>
      <c r="P44" s="65">
        <f t="shared" si="17"/>
        <v>1.6430000205029409E-11</v>
      </c>
      <c r="Q44" s="65">
        <f t="shared" si="17"/>
        <v>4.5371397232030727E-11</v>
      </c>
      <c r="R44" s="65">
        <f t="shared" si="17"/>
        <v>1.6972276897346684E-10</v>
      </c>
      <c r="S44" s="65">
        <f t="shared" si="17"/>
        <v>6.9946699791868055E-10</v>
      </c>
      <c r="T44" s="65">
        <f t="shared" si="17"/>
        <v>2.8427439168842035E-9</v>
      </c>
      <c r="U44" s="65">
        <f t="shared" si="17"/>
        <v>1.0942567903197854E-8</v>
      </c>
      <c r="V44" s="65">
        <f t="shared" si="17"/>
        <v>3.9433035944486319E-8</v>
      </c>
      <c r="W44" s="65">
        <f t="shared" si="17"/>
        <v>1.333047198703547E-7</v>
      </c>
      <c r="X44" s="65">
        <f t="shared" si="17"/>
        <v>4.2452033036027691E-7</v>
      </c>
      <c r="Y44" s="65">
        <f t="shared" si="17"/>
        <v>1.2745318419204932E-6</v>
      </c>
      <c r="Z44" s="65">
        <f t="shared" si="17"/>
        <v>3.6009780504929445E-6</v>
      </c>
      <c r="AA44" s="65">
        <f t="shared" si="17"/>
        <v>1.3733191064897878E-5</v>
      </c>
      <c r="AB44" s="65">
        <f t="shared" si="17"/>
        <v>8.269496966128979E-4</v>
      </c>
      <c r="AC44" s="65">
        <f t="shared" si="17"/>
        <v>4.0202354326413338E-4</v>
      </c>
      <c r="AD44" s="65">
        <f t="shared" si="17"/>
        <v>1.9545374452737397E-4</v>
      </c>
      <c r="AE44" s="65">
        <f t="shared" si="17"/>
        <v>9.506541895103135E-5</v>
      </c>
      <c r="AF44" s="65">
        <f t="shared" si="17"/>
        <v>4.6268744373511037E-5</v>
      </c>
      <c r="AG44" s="65">
        <f t="shared" si="17"/>
        <v>2.2535302645203166E-5</v>
      </c>
      <c r="AH44" s="65">
        <f t="shared" ref="AH44:BI44" si="18">+AH45/AH43</f>
        <v>1.0983809884672111E-5</v>
      </c>
      <c r="AI44" s="65">
        <f t="shared" si="18"/>
        <v>5.3576596191379051E-6</v>
      </c>
      <c r="AJ44" s="65">
        <f t="shared" si="18"/>
        <v>2.6152886383893313E-6</v>
      </c>
      <c r="AK44" s="65">
        <f t="shared" si="18"/>
        <v>1.2775219668466055E-6</v>
      </c>
      <c r="AL44" s="65">
        <f t="shared" si="18"/>
        <v>6.2445237271861601E-7</v>
      </c>
      <c r="AM44" s="65">
        <f t="shared" si="18"/>
        <v>3.0541394750564903E-7</v>
      </c>
      <c r="AN44" s="65">
        <f t="shared" si="18"/>
        <v>1.4945596677836189E-7</v>
      </c>
      <c r="AO44" s="65">
        <f t="shared" si="18"/>
        <v>7.3172743276733522E-8</v>
      </c>
      <c r="AP44" s="65">
        <f t="shared" si="18"/>
        <v>3.5840570651407788E-8</v>
      </c>
      <c r="AQ44" s="65">
        <f t="shared" si="18"/>
        <v>1.7561795006136482E-8</v>
      </c>
      <c r="AR44" s="65">
        <f t="shared" si="18"/>
        <v>8.6081787715855063E-9</v>
      </c>
      <c r="AS44" s="65">
        <f t="shared" si="18"/>
        <v>4.2206851768538544E-9</v>
      </c>
      <c r="AT44" s="65">
        <f t="shared" si="18"/>
        <v>2.0699774966437572E-9</v>
      </c>
      <c r="AU44" s="65">
        <f t="shared" si="18"/>
        <v>1.0154100991254419E-9</v>
      </c>
      <c r="AV44" s="65">
        <f t="shared" si="18"/>
        <v>4.9818770522408284E-10</v>
      </c>
      <c r="AW44" s="65">
        <f t="shared" si="18"/>
        <v>2.4445712461340956E-10</v>
      </c>
      <c r="AX44" s="65">
        <f t="shared" si="18"/>
        <v>1.1996451369712459E-10</v>
      </c>
      <c r="AY44" s="65">
        <f t="shared" si="18"/>
        <v>5.887420167234388E-11</v>
      </c>
      <c r="AZ44" s="65">
        <f t="shared" si="18"/>
        <v>2.8893517146422695E-11</v>
      </c>
      <c r="BA44" s="65">
        <f t="shared" si="18"/>
        <v>1.4179440725582354E-11</v>
      </c>
      <c r="BB44" s="65">
        <f t="shared" si="18"/>
        <v>6.9579359422902512E-12</v>
      </c>
      <c r="BC44" s="65">
        <f t="shared" si="18"/>
        <v>3.4138392578059971E-12</v>
      </c>
      <c r="BD44" s="65">
        <f t="shared" si="18"/>
        <v>1.6746557082594459E-12</v>
      </c>
      <c r="BE44" s="65">
        <f t="shared" si="18"/>
        <v>8.2130961509139635E-13</v>
      </c>
      <c r="BF44" s="65">
        <f t="shared" si="18"/>
        <v>4.0268722147160817E-13</v>
      </c>
      <c r="BG44" s="65">
        <f t="shared" si="18"/>
        <v>1.9737476825290633E-13</v>
      </c>
      <c r="BH44" s="65">
        <f t="shared" si="18"/>
        <v>9.6708522107433717E-14</v>
      </c>
      <c r="BI44" s="65">
        <f t="shared" si="18"/>
        <v>4.7367029821690768E-14</v>
      </c>
    </row>
    <row r="45" spans="1:61" ht="14.5">
      <c r="A45" s="54" t="s">
        <v>640</v>
      </c>
      <c r="B45" s="65">
        <f>SUM(US:OthAsia!B67)</f>
        <v>1.2013015615920426E-9</v>
      </c>
      <c r="C45" s="291">
        <f>SUM(US:OthAsia!C67)</f>
        <v>1.5701660121315354E-9</v>
      </c>
      <c r="D45" s="291">
        <f>SUM(US:OthAsia!D67)</f>
        <v>1.8775042438919092E-9</v>
      </c>
      <c r="E45" s="291">
        <f>SUM(US:OthAsia!E67)</f>
        <v>2.1535366168892775E-9</v>
      </c>
      <c r="F45" s="291">
        <f>SUM(US:OthAsia!F67)</f>
        <v>2.4072810876153633E-9</v>
      </c>
      <c r="G45" s="291">
        <f>SUM(US:OthAsia!G67)</f>
        <v>2.6254649986630678E-9</v>
      </c>
      <c r="H45" s="291">
        <f>SUM(US:OthAsia!H67)</f>
        <v>2.8287051540750142E-9</v>
      </c>
      <c r="I45" s="291">
        <f>SUM(US:OthAsia!I67)</f>
        <v>3.036973754632427E-9</v>
      </c>
      <c r="J45" s="291">
        <f>SUM(US:OthAsia!J67)</f>
        <v>3.2524597274324421E-9</v>
      </c>
      <c r="K45" s="291">
        <f>SUM(US:OthAsia!K67)</f>
        <v>3.4781386222193762E-9</v>
      </c>
      <c r="L45" s="291">
        <f>SUM(US:OthAsia!L67)</f>
        <v>3.727654018550465E-9</v>
      </c>
      <c r="M45" s="81">
        <f>SUM(US:OthAsia!M67)</f>
        <v>4.0466588863016411E-9</v>
      </c>
      <c r="N45" s="291">
        <f>SUM(US:OthAsia!N67)</f>
        <v>4.6293881463789889E-9</v>
      </c>
      <c r="O45" s="291">
        <f>SUM(US:OthAsia!O67)</f>
        <v>6.2163021137612724E-9</v>
      </c>
      <c r="P45" s="291">
        <f>SUM(US:OthAsia!P67)</f>
        <v>1.1891721976679875E-8</v>
      </c>
      <c r="Q45" s="291">
        <f>SUM(US:OthAsia!Q67)</f>
        <v>3.5689446263242414E-8</v>
      </c>
      <c r="R45" s="291">
        <f>SUM(US:OthAsia!R67)</f>
        <v>1.4410511326663241E-7</v>
      </c>
      <c r="S45" s="291">
        <f>SUM(US:OthAsia!S67)</f>
        <v>6.3712600355036929E-7</v>
      </c>
      <c r="T45" s="291">
        <f>SUM(US:OthAsia!T67)</f>
        <v>2.7625125178701847E-6</v>
      </c>
      <c r="U45" s="291">
        <f>SUM(US:OthAsia!U67)</f>
        <v>1.1287593226960455E-5</v>
      </c>
      <c r="V45" s="291">
        <f>SUM(US:OthAsia!V67)</f>
        <v>4.3121910685360933E-5</v>
      </c>
      <c r="W45" s="291">
        <f>SUM(US:OthAsia!W67)</f>
        <v>1.5450246508004817E-4</v>
      </c>
      <c r="X45" s="291">
        <f>SUM(US:OthAsia!X67)</f>
        <v>5.2037262738645134E-4</v>
      </c>
      <c r="Y45" s="291">
        <f>SUM(US:OthAsia!Y67)</f>
        <v>1.6475394440003083E-3</v>
      </c>
      <c r="Z45" s="291">
        <f>SUM(US:OthAsia!Z67)</f>
        <v>4.8944971843340682E-3</v>
      </c>
      <c r="AA45" s="291">
        <f>SUM(US:OthAsia!AA67)</f>
        <v>1.9573923920481011E-2</v>
      </c>
      <c r="AB45" s="291">
        <f>SUM(US:OthAsia!AB67)</f>
        <v>1.2342494478331807</v>
      </c>
      <c r="AC45" s="291">
        <f>SUM(US:OthAsia!AC67)</f>
        <v>0.62809517265243109</v>
      </c>
      <c r="AD45" s="291">
        <f>SUM(US:OthAsia!AD67)</f>
        <v>0.31954877909326257</v>
      </c>
      <c r="AE45" s="291">
        <f>SUM(US:OthAsia!AE67)</f>
        <v>0.16252211462714711</v>
      </c>
      <c r="AF45" s="291">
        <f>SUM(US:OthAsia!AF67)</f>
        <v>8.2469711578538205E-2</v>
      </c>
      <c r="AG45" s="291">
        <f>SUM(US:OthAsia!AG67)</f>
        <v>4.173388974360754E-2</v>
      </c>
      <c r="AH45" s="291">
        <f>SUM(US:OthAsia!AH67)</f>
        <v>2.1096689024089354E-2</v>
      </c>
      <c r="AI45" s="291">
        <f>SUM(US:OthAsia!AI67)</f>
        <v>1.0655683386361206E-2</v>
      </c>
      <c r="AJ45" s="291">
        <f>SUM(US:OthAsia!AJ67)</f>
        <v>5.3783261694395207E-3</v>
      </c>
      <c r="AK45" s="291">
        <f>SUM(US:OthAsia!AK67)</f>
        <v>2.7129764185973727E-3</v>
      </c>
      <c r="AL45" s="291">
        <f>SUM(US:OthAsia!AL67)</f>
        <v>1.3677324291174334E-3</v>
      </c>
      <c r="AM45" s="291">
        <f>SUM(US:OthAsia!AM67)</f>
        <v>6.8917617037031898E-4</v>
      </c>
      <c r="AN45" s="291">
        <f>SUM(US:OthAsia!AN67)</f>
        <v>3.4709485512035131E-4</v>
      </c>
      <c r="AO45" s="291">
        <f>SUM(US:OthAsia!AO67)</f>
        <v>1.7473018765067449E-4</v>
      </c>
      <c r="AP45" s="291">
        <f>SUM(US:OthAsia!AP67)</f>
        <v>8.7922742591276911E-5</v>
      </c>
      <c r="AQ45" s="291">
        <f>SUM(US:OthAsia!AQ67)</f>
        <v>4.4224051231529255E-5</v>
      </c>
      <c r="AR45" s="291">
        <f>SUM(US:OthAsia!AR67)</f>
        <v>2.2235619984371042E-5</v>
      </c>
      <c r="AS45" s="291">
        <f>SUM(US:OthAsia!AS67)</f>
        <v>1.1175880835570455E-5</v>
      </c>
      <c r="AT45" s="291">
        <f>SUM(US:OthAsia!AT67)</f>
        <v>5.6151778289125531E-6</v>
      </c>
      <c r="AU45" s="291">
        <f>SUM(US:OthAsia!AU67)</f>
        <v>2.8203375759598357E-6</v>
      </c>
      <c r="AV45" s="291">
        <f>SUM(US:OthAsia!AV67)</f>
        <v>1.4161211241822434E-6</v>
      </c>
      <c r="AW45" s="291">
        <f>SUM(US:OthAsia!AW67)</f>
        <v>7.1083178876239312E-7</v>
      </c>
      <c r="AX45" s="291">
        <f>SUM(US:OthAsia!AX67)</f>
        <v>3.5670202734717726E-7</v>
      </c>
      <c r="AY45" s="291">
        <f>SUM(US:OthAsia!AY67)</f>
        <v>1.7894594902665445E-7</v>
      </c>
      <c r="AZ45" s="291">
        <f>SUM(US:OthAsia!AZ67)</f>
        <v>8.9747328727117475E-8</v>
      </c>
      <c r="BA45" s="291">
        <f>SUM(US:OthAsia!BA67)</f>
        <v>4.4999895818704257E-8</v>
      </c>
      <c r="BB45" s="291">
        <f>SUM(US:OthAsia!BB67)</f>
        <v>2.2558004778442539E-8</v>
      </c>
      <c r="BC45" s="291">
        <f>SUM(US:OthAsia!BC67)</f>
        <v>1.1305789555557149E-8</v>
      </c>
      <c r="BD45" s="291">
        <f>SUM(US:OthAsia!BD67)</f>
        <v>5.6653698740808491E-9</v>
      </c>
      <c r="BE45" s="291">
        <f>SUM(US:OthAsia!BE67)</f>
        <v>2.8386044578376702E-9</v>
      </c>
      <c r="BF45" s="291">
        <f>SUM(US:OthAsia!BF67)</f>
        <v>1.4222005595645098E-9</v>
      </c>
      <c r="BG45" s="291">
        <f>SUM(US:OthAsia!BG67)</f>
        <v>7.12585198357705E-10</v>
      </c>
      <c r="BH45" s="291">
        <f>SUM(US:OthAsia!BH67)</f>
        <v>3.5709748454064872E-10</v>
      </c>
      <c r="BI45" s="291">
        <f>SUM(US:OthAsia!BI67)</f>
        <v>1.7901175872673654E-10</v>
      </c>
    </row>
    <row r="46" spans="1:61" ht="14.5">
      <c r="A46" s="54" t="s">
        <v>641</v>
      </c>
      <c r="B46" s="65">
        <f>SUM(US:OthAsia!B68)</f>
        <v>55.291673303443027</v>
      </c>
      <c r="C46" s="291">
        <f>SUM(US:OthAsia!C68)</f>
        <v>81.029788827802378</v>
      </c>
      <c r="D46" s="291">
        <f>SUM(US:OthAsia!D68)</f>
        <v>111.80513597979446</v>
      </c>
      <c r="E46" s="291">
        <f>SUM(US:OthAsia!E68)</f>
        <v>146.52832446973437</v>
      </c>
      <c r="F46" s="291">
        <f>SUM(US:OthAsia!F68)</f>
        <v>184.98432415748189</v>
      </c>
      <c r="G46" s="291">
        <f>SUM(US:OthAsia!G68)</f>
        <v>225.24465940483759</v>
      </c>
      <c r="H46" s="291">
        <f>SUM(US:OthAsia!H68)</f>
        <v>267.74895215291548</v>
      </c>
      <c r="I46" s="291">
        <f>SUM(US:OthAsia!I68)</f>
        <v>314.14562574851107</v>
      </c>
      <c r="J46" s="291">
        <f>SUM(US:OthAsia!J68)</f>
        <v>364.44772237975297</v>
      </c>
      <c r="K46" s="291">
        <f>SUM(US:OthAsia!K68)</f>
        <v>418.47835031795518</v>
      </c>
      <c r="L46" s="291">
        <f>SUM(US:OthAsia!L68)</f>
        <v>475.64986754763407</v>
      </c>
      <c r="M46" s="81">
        <f>SUM(US:OthAsia!M68)</f>
        <v>535.06272326966189</v>
      </c>
      <c r="N46" s="291">
        <f>SUM(US:OthAsia!N68)</f>
        <v>597.92986465839545</v>
      </c>
      <c r="O46" s="291">
        <f>SUM(US:OthAsia!O68)</f>
        <v>660.83274181767433</v>
      </c>
      <c r="P46" s="291">
        <f>SUM(US:OthAsia!P68)</f>
        <v>723.78099988363397</v>
      </c>
      <c r="Q46" s="291">
        <f>SUM(US:OthAsia!Q68)</f>
        <v>786.60672668082475</v>
      </c>
      <c r="R46" s="291">
        <f>SUM(US:OthAsia!R68)</f>
        <v>849.06176179993145</v>
      </c>
      <c r="S46" s="291">
        <f>SUM(US:OthAsia!S68)</f>
        <v>910.8735723065414</v>
      </c>
      <c r="T46" s="291">
        <f>SUM(US:OthAsia!T68)</f>
        <v>971.77677300068876</v>
      </c>
      <c r="U46" s="291">
        <f>SUM(US:OthAsia!U68)</f>
        <v>1031.5305514482131</v>
      </c>
      <c r="V46" s="291">
        <f>SUM(US:OthAsia!V68)</f>
        <v>1093.5477817543631</v>
      </c>
      <c r="W46" s="291">
        <f>SUM(US:OthAsia!W68)</f>
        <v>1159.017059819048</v>
      </c>
      <c r="X46" s="291">
        <f>SUM(US:OthAsia!X68)</f>
        <v>1225.7891301367547</v>
      </c>
      <c r="Y46" s="291">
        <f>SUM(US:OthAsia!Y68)</f>
        <v>1292.6607951012661</v>
      </c>
      <c r="Z46" s="291">
        <f>SUM(US:OthAsia!Z68)</f>
        <v>1359.2083847017964</v>
      </c>
      <c r="AA46" s="291">
        <f>SUM(US:OthAsia!AA68)</f>
        <v>1425.2809136307951</v>
      </c>
      <c r="AB46" s="291">
        <f>SUM(US:OthAsia!AB68)</f>
        <v>1491.2984316675254</v>
      </c>
      <c r="AC46" s="291">
        <f>SUM(US:OthAsia!AC68)</f>
        <v>1561.706208815526</v>
      </c>
      <c r="AD46" s="291">
        <f>SUM(US:OthAsia!AD68)</f>
        <v>1634.5878809350952</v>
      </c>
      <c r="AE46" s="291">
        <f>SUM(US:OthAsia!AE68)</f>
        <v>1709.4193260531388</v>
      </c>
      <c r="AF46" s="291">
        <f>SUM(US:OthAsia!AF68)</f>
        <v>1782.3240488831275</v>
      </c>
      <c r="AG46" s="291">
        <f>SUM(US:OthAsia!AG68)</f>
        <v>1851.8921141116703</v>
      </c>
      <c r="AH46" s="291">
        <f>SUM(US:OthAsia!AH68)</f>
        <v>1920.6866764425693</v>
      </c>
      <c r="AI46" s="291">
        <f>SUM(US:OthAsia!AI68)</f>
        <v>1988.8583923424376</v>
      </c>
      <c r="AJ46" s="291">
        <f>SUM(US:OthAsia!AJ68)</f>
        <v>2056.4889185143707</v>
      </c>
      <c r="AK46" s="291">
        <f>SUM(US:OthAsia!AK68)</f>
        <v>2123.6213725600492</v>
      </c>
      <c r="AL46" s="291">
        <f>SUM(US:OthAsia!AL68)</f>
        <v>2190.2896598488628</v>
      </c>
      <c r="AM46" s="291">
        <f>SUM(US:OthAsia!AM68)</f>
        <v>2256.5307364476439</v>
      </c>
      <c r="AN46" s="291">
        <f>SUM(US:OthAsia!AN68)</f>
        <v>2322.3883979131051</v>
      </c>
      <c r="AO46" s="291">
        <f>SUM(US:OthAsia!AO68)</f>
        <v>2387.9134092919221</v>
      </c>
      <c r="AP46" s="291">
        <f>SUM(US:OthAsia!AP68)</f>
        <v>2453.1623755444334</v>
      </c>
      <c r="AQ46" s="291">
        <f>SUM(US:OthAsia!AQ68)</f>
        <v>2518.1964850075215</v>
      </c>
      <c r="AR46" s="291">
        <f>SUM(US:OthAsia!AR68)</f>
        <v>2583.0806240176812</v>
      </c>
      <c r="AS46" s="291">
        <f>SUM(US:OthAsia!AS68)</f>
        <v>2647.8830616623263</v>
      </c>
      <c r="AT46" s="291">
        <f>SUM(US:OthAsia!AT68)</f>
        <v>2712.6757785500863</v>
      </c>
      <c r="AU46" s="291">
        <f>SUM(US:OthAsia!AU68)</f>
        <v>2777.5354760851333</v>
      </c>
      <c r="AV46" s="291">
        <f>SUM(US:OthAsia!AV68)</f>
        <v>2842.5453069737714</v>
      </c>
      <c r="AW46" s="291">
        <f>SUM(US:OthAsia!AW68)</f>
        <v>2907.7973886535401</v>
      </c>
      <c r="AX46" s="291">
        <f>SUM(US:OthAsia!AX68)</f>
        <v>2973.3961845163162</v>
      </c>
      <c r="AY46" s="291">
        <f>SUM(US:OthAsia!AY68)</f>
        <v>3039.4628535605079</v>
      </c>
      <c r="AZ46" s="291">
        <f>SUM(US:OthAsia!AZ68)</f>
        <v>3106.1406705772392</v>
      </c>
      <c r="BA46" s="291">
        <f>SUM(US:OthAsia!BA68)</f>
        <v>3173.6016031209174</v>
      </c>
      <c r="BB46" s="291">
        <f>SUM(US:OthAsia!BB68)</f>
        <v>3242.05410417453</v>
      </c>
      <c r="BC46" s="291">
        <f>SUM(US:OthAsia!BC68)</f>
        <v>3311.7521657374532</v>
      </c>
      <c r="BD46" s="291">
        <f>SUM(US:OthAsia!BD68)</f>
        <v>3383.005740302086</v>
      </c>
      <c r="BE46" s="291">
        <f>SUM(US:OthAsia!BE68)</f>
        <v>3456.1928969009518</v>
      </c>
      <c r="BF46" s="291">
        <f>SUM(US:OthAsia!BF68)</f>
        <v>3531.7747465801085</v>
      </c>
      <c r="BG46" s="291">
        <f>SUM(US:OthAsia!BG68)</f>
        <v>3610.3155670054675</v>
      </c>
      <c r="BH46" s="291">
        <f>SUM(US:OthAsia!BH68)</f>
        <v>3692.5130976969513</v>
      </c>
      <c r="BI46" s="291">
        <f>SUM(US:OthAsia!BI68)</f>
        <v>3779.248126821607</v>
      </c>
    </row>
    <row r="47" spans="1:61" ht="14.5">
      <c r="A47" s="82" t="s">
        <v>642</v>
      </c>
      <c r="B47" s="65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81"/>
      <c r="N47" s="291"/>
      <c r="O47" s="291"/>
      <c r="P47" s="291"/>
      <c r="Q47" s="291"/>
      <c r="R47" s="291"/>
      <c r="S47" s="291"/>
      <c r="T47" s="291"/>
      <c r="U47" s="291"/>
      <c r="V47" s="291"/>
      <c r="W47" s="291"/>
      <c r="X47" s="291"/>
      <c r="Y47" s="291"/>
      <c r="Z47" s="291"/>
      <c r="AA47" s="291"/>
      <c r="AB47" s="291"/>
      <c r="AC47" s="291"/>
      <c r="AD47" s="291"/>
      <c r="AE47" s="291"/>
      <c r="AF47" s="291"/>
      <c r="AG47" s="291"/>
      <c r="AH47" s="291"/>
      <c r="AI47" s="291"/>
      <c r="AJ47" s="291"/>
      <c r="AK47" s="291"/>
      <c r="AL47" s="291"/>
      <c r="AM47" s="291"/>
      <c r="AN47" s="291"/>
      <c r="AO47" s="291"/>
      <c r="AP47" s="291"/>
      <c r="AQ47" s="291"/>
      <c r="AR47" s="291"/>
      <c r="AS47" s="291"/>
      <c r="AT47" s="291"/>
      <c r="AU47" s="291"/>
      <c r="AV47" s="291"/>
      <c r="AW47" s="291"/>
      <c r="AX47" s="291"/>
      <c r="AY47" s="291"/>
      <c r="AZ47" s="291"/>
      <c r="BA47" s="291"/>
      <c r="BB47" s="291"/>
      <c r="BC47" s="291"/>
      <c r="BD47" s="291"/>
      <c r="BE47" s="291"/>
      <c r="BF47" s="291"/>
      <c r="BG47" s="291"/>
      <c r="BH47" s="291"/>
      <c r="BI47" s="291"/>
    </row>
    <row r="48" spans="1:61" s="262" customFormat="1" ht="14.5">
      <c r="A48" s="289" t="s">
        <v>643</v>
      </c>
      <c r="B48" s="102">
        <f>SUM(US:OthAsia!B84)</f>
        <v>43.426252805621111</v>
      </c>
      <c r="C48" s="102">
        <f>SUM(US:OthAsia!C84)</f>
        <v>63.059116070134223</v>
      </c>
      <c r="D48" s="102">
        <f>SUM(US:OthAsia!D84)</f>
        <v>87.530537851667646</v>
      </c>
      <c r="E48" s="102">
        <f>SUM(US:OthAsia!E84)</f>
        <v>115.24054687011751</v>
      </c>
      <c r="F48" s="102">
        <f>SUM(US:OthAsia!F84)</f>
        <v>146.09795666144163</v>
      </c>
      <c r="G48" s="102">
        <f>SUM(US:OthAsia!G84)</f>
        <v>178.03780732669122</v>
      </c>
      <c r="H48" s="102">
        <f>SUM(US:OthAsia!H84)</f>
        <v>211.27523776810676</v>
      </c>
      <c r="I48" s="102">
        <f>SUM(US:OthAsia!I84)</f>
        <v>247.42730250946585</v>
      </c>
      <c r="J48" s="102">
        <f>SUM(US:OthAsia!J84)</f>
        <v>286.45513882568815</v>
      </c>
      <c r="K48" s="102">
        <f>SUM(US:OthAsia!K84)</f>
        <v>328.20629865878487</v>
      </c>
      <c r="L48" s="102">
        <f>SUM(US:OthAsia!L84)</f>
        <v>372.2806510470856</v>
      </c>
      <c r="M48" s="302">
        <f>SUM(US:OthAsia!M84)</f>
        <v>416.51527322571212</v>
      </c>
      <c r="N48" s="102">
        <f>SUM(US:OthAsia!N84)</f>
        <v>465.42785725433117</v>
      </c>
      <c r="O48" s="102">
        <f>SUM(US:OthAsia!O84)</f>
        <v>514.36582555407915</v>
      </c>
      <c r="P48" s="102">
        <f>SUM(US:OthAsia!P84)</f>
        <v>563.33702080699709</v>
      </c>
      <c r="Q48" s="102">
        <f>SUM(US:OthAsia!Q84)</f>
        <v>612.21107748046234</v>
      </c>
      <c r="R48" s="102">
        <f>SUM(US:OthAsia!R84)</f>
        <v>660.79514421255192</v>
      </c>
      <c r="S48" s="102">
        <f>SUM(US:OthAsia!S84)</f>
        <v>708.8773719254076</v>
      </c>
      <c r="T48" s="102">
        <f>SUM(US:OthAsia!T84)</f>
        <v>756.25144351711015</v>
      </c>
      <c r="U48" s="102">
        <f>SUM(US:OthAsia!U84)</f>
        <v>802.730133460665</v>
      </c>
      <c r="V48" s="102">
        <f>SUM(US:OthAsia!V84)</f>
        <v>850.96277958388714</v>
      </c>
      <c r="W48" s="102">
        <f>SUM(US:OthAsia!W84)</f>
        <v>901.87153296670272</v>
      </c>
      <c r="X48" s="102">
        <f>SUM(US:OthAsia!X84)</f>
        <v>953.78720374787804</v>
      </c>
      <c r="Y48" s="102">
        <f>SUM(US:OthAsia!Y84)</f>
        <v>1005.7755754047812</v>
      </c>
      <c r="Z48" s="102">
        <f>SUM(US:OthAsia!Z84)</f>
        <v>1057.507583216757</v>
      </c>
      <c r="AA48" s="102">
        <f>SUM(US:OthAsia!AA84)</f>
        <v>1108.8660673892571</v>
      </c>
      <c r="AB48" s="102">
        <f>SUM(US:OthAsia!AB84)</f>
        <v>1160.1777373605314</v>
      </c>
      <c r="AC48" s="102">
        <f>SUM(US:OthAsia!AC84)</f>
        <v>1214.9003681169984</v>
      </c>
      <c r="AD48" s="102">
        <f>SUM(US:OthAsia!AD84)</f>
        <v>1271.5436455022455</v>
      </c>
      <c r="AE48" s="102">
        <f>SUM(US:OthAsia!AE84)</f>
        <v>1329.7002072770306</v>
      </c>
      <c r="AF48" s="102">
        <f>SUM(US:OthAsia!AF84)</f>
        <v>1386.3541440649688</v>
      </c>
      <c r="AG48" s="102">
        <f>SUM(US:OthAsia!AG84)</f>
        <v>1440.4095212045781</v>
      </c>
      <c r="AH48" s="102">
        <f>SUM(US:OthAsia!AH84)</f>
        <v>1493.8615498900385</v>
      </c>
      <c r="AI48" s="102">
        <f>SUM(US:OthAsia!AI84)</f>
        <v>1546.8275221287936</v>
      </c>
      <c r="AJ48" s="102">
        <f>SUM(US:OthAsia!AJ84)</f>
        <v>1599.3710881075194</v>
      </c>
      <c r="AK48" s="102">
        <f>SUM(US:OthAsia!AK84)</f>
        <v>1651.5258600219745</v>
      </c>
      <c r="AL48" s="102">
        <f>SUM(US:OthAsia!AL84)</f>
        <v>1703.3182411433349</v>
      </c>
      <c r="AM48" s="102">
        <f>SUM(US:OthAsia!AM84)</f>
        <v>1754.7769780946119</v>
      </c>
      <c r="AN48" s="102">
        <f>SUM(US:OthAsia!AN84)</f>
        <v>1805.9361170917027</v>
      </c>
      <c r="AO48" s="102">
        <f>SUM(US:OthAsia!AO84)</f>
        <v>1856.8351116130377</v>
      </c>
      <c r="AP48" s="102">
        <f>SUM(US:OthAsia!AP84)</f>
        <v>1907.517948713692</v>
      </c>
      <c r="AQ48" s="102">
        <f>SUM(US:OthAsia!AQ84)</f>
        <v>1958.0321754855661</v>
      </c>
      <c r="AR48" s="102">
        <f>SUM(US:OthAsia!AR84)</f>
        <v>2008.4282133906306</v>
      </c>
      <c r="AS48" s="102">
        <f>SUM(US:OthAsia!AS84)</f>
        <v>2058.7591153792632</v>
      </c>
      <c r="AT48" s="102">
        <f>SUM(US:OthAsia!AT84)</f>
        <v>2109.0808233414332</v>
      </c>
      <c r="AU48" s="102">
        <f>SUM(US:OthAsia!AU84)</f>
        <v>2159.4529542860591</v>
      </c>
      <c r="AV48" s="102">
        <f>SUM(US:OthAsia!AV84)</f>
        <v>2209.94014689409</v>
      </c>
      <c r="AW48" s="102">
        <f>SUM(US:OthAsia!AW84)</f>
        <v>2260.6140163505024</v>
      </c>
      <c r="AX48" s="102">
        <f>SUM(US:OthAsia!AX84)</f>
        <v>2311.5557833549201</v>
      </c>
      <c r="AY48" s="102">
        <f>SUM(US:OthAsia!AY84)</f>
        <v>2362.8596554511228</v>
      </c>
      <c r="AZ48" s="102">
        <f>SUM(US:OthAsia!AZ84)</f>
        <v>2414.6370399620873</v>
      </c>
      <c r="BA48" s="102">
        <f>SUM(US:OthAsia!BA84)</f>
        <v>2467.0216555177722</v>
      </c>
      <c r="BB48" s="102">
        <f>SUM(US:OthAsia!BB84)</f>
        <v>2520.1755879530315</v>
      </c>
      <c r="BC48" s="102">
        <f>SUM(US:OthAsia!BC84)</f>
        <v>2574.2963257561105</v>
      </c>
      <c r="BD48" s="102">
        <f>SUM(US:OthAsia!BD84)</f>
        <v>2629.6248582173048</v>
      </c>
      <c r="BE48" s="102">
        <f>SUM(US:OthAsia!BE84)</f>
        <v>2686.4551211108792</v>
      </c>
      <c r="BF48" s="102">
        <f>SUM(US:OthAsia!BF84)</f>
        <v>2745.1455935486974</v>
      </c>
      <c r="BG48" s="102">
        <f>SUM(US:OthAsia!BG84)</f>
        <v>2806.1349326168192</v>
      </c>
      <c r="BH48" s="102">
        <f>SUM(US:OthAsia!BH84)</f>
        <v>2869.9655058126186</v>
      </c>
      <c r="BI48" s="102">
        <f>SUM(US:OthAsia!BI84)</f>
        <v>2869.9655058126186</v>
      </c>
    </row>
    <row r="49" spans="1:128" s="262" customFormat="1" ht="14.5">
      <c r="A49" s="103" t="s">
        <v>644</v>
      </c>
      <c r="B49" s="102">
        <f>SUM(US:OthAsia!B85)</f>
        <v>3.4379640233796129</v>
      </c>
      <c r="C49" s="102">
        <f>SUM(US:OthAsia!C85)</f>
        <v>5.5247447591222221</v>
      </c>
      <c r="D49" s="102">
        <f>SUM(US:OthAsia!D85)</f>
        <v>8.0316116444076187</v>
      </c>
      <c r="E49" s="102">
        <f>SUM(US:OthAsia!E85)</f>
        <v>9.1043751901197094</v>
      </c>
      <c r="F49" s="102">
        <f>SUM(US:OthAsia!F85)</f>
        <v>10.187678810866133</v>
      </c>
      <c r="G49" s="102">
        <f>SUM(US:OthAsia!G85)</f>
        <v>11.150813852436064</v>
      </c>
      <c r="H49" s="102">
        <f>SUM(US:OthAsia!H85)</f>
        <v>12.20853296201895</v>
      </c>
      <c r="I49" s="102">
        <f>SUM(US:OthAsia!I85)</f>
        <v>13.523714535768566</v>
      </c>
      <c r="J49" s="102">
        <f>SUM(US:OthAsia!J85)</f>
        <v>14.960036542926003</v>
      </c>
      <c r="K49" s="102">
        <f>SUM(US:OthAsia!K85)</f>
        <v>16.490502520646025</v>
      </c>
      <c r="L49" s="102">
        <f>SUM(US:OthAsia!L85)</f>
        <v>18.029350800469402</v>
      </c>
      <c r="M49" s="302">
        <f>SUM(US:OthAsia!M85)</f>
        <v>19.383610754501515</v>
      </c>
      <c r="N49" s="102">
        <f>SUM(US:OthAsia!N85)</f>
        <v>21.936880704786507</v>
      </c>
      <c r="O49" s="102">
        <f>SUM(US:OthAsia!O85)</f>
        <v>21.603474704919194</v>
      </c>
      <c r="P49" s="102">
        <f>SUM(US:OthAsia!P85)</f>
        <v>21.497574720381934</v>
      </c>
      <c r="Q49" s="102">
        <f>SUM(US:OthAsia!Q85)</f>
        <v>21.472803632477849</v>
      </c>
      <c r="R49" s="102">
        <f>SUM(US:OthAsia!R85)</f>
        <v>21.438773798871622</v>
      </c>
      <c r="S49" s="102">
        <f>SUM(US:OthAsia!S85)</f>
        <v>21.346206592864174</v>
      </c>
      <c r="T49" s="102">
        <f>SUM(US:OthAsia!T85)</f>
        <v>21.172544810606599</v>
      </c>
      <c r="U49" s="102">
        <f>SUM(US:OthAsia!U85)</f>
        <v>20.911538999954516</v>
      </c>
      <c r="V49" s="102">
        <f>SUM(US:OthAsia!V85)</f>
        <v>20.566491302564039</v>
      </c>
      <c r="W49" s="102">
        <f>SUM(US:OthAsia!W85)</f>
        <v>20.95567628863591</v>
      </c>
      <c r="X49" s="102">
        <f>SUM(US:OthAsia!X85)</f>
        <v>21.8673172014316</v>
      </c>
      <c r="Y49" s="102">
        <f>SUM(US:OthAsia!Y85)</f>
        <v>22.481061587498186</v>
      </c>
      <c r="Z49" s="102">
        <f>SUM(US:OthAsia!Z85)</f>
        <v>22.721954793729196</v>
      </c>
      <c r="AA49" s="102">
        <f>SUM(US:OthAsia!AA85)</f>
        <v>22.738237542054797</v>
      </c>
      <c r="AB49" s="102">
        <f>SUM(US:OthAsia!AB85)</f>
        <v>22.642377953285685</v>
      </c>
      <c r="AC49" s="102">
        <f>SUM(US:OthAsia!AC85)</f>
        <v>22.600757090361896</v>
      </c>
      <c r="AD49" s="102">
        <f>SUM(US:OthAsia!AD85)</f>
        <v>23.565543118879887</v>
      </c>
      <c r="AE49" s="102">
        <f>SUM(US:OthAsia!AE85)</f>
        <v>24.455191549122656</v>
      </c>
      <c r="AF49" s="102">
        <f>SUM(US:OthAsia!AF85)</f>
        <v>25.201881384953133</v>
      </c>
      <c r="AG49" s="102">
        <f>SUM(US:OthAsia!AG85)</f>
        <v>25.038138730941281</v>
      </c>
      <c r="AH49" s="102">
        <f>SUM(US:OthAsia!AH85)</f>
        <v>24.242947244645805</v>
      </c>
      <c r="AI49" s="102">
        <f>SUM(US:OthAsia!AI85)</f>
        <v>23.795526674127967</v>
      </c>
      <c r="AJ49" s="102">
        <f>SUM(US:OthAsia!AJ85)</f>
        <v>23.502730783206633</v>
      </c>
      <c r="AK49" s="102">
        <f>SUM(US:OthAsia!AK85)</f>
        <v>23.281855700785801</v>
      </c>
      <c r="AL49" s="102">
        <f>SUM(US:OthAsia!AL85)</f>
        <v>23.095563259606681</v>
      </c>
      <c r="AM49" s="102">
        <f>SUM(US:OthAsia!AM85)</f>
        <v>22.928831138043506</v>
      </c>
      <c r="AN49" s="102">
        <f>SUM(US:OthAsia!AN85)</f>
        <v>22.777128722033634</v>
      </c>
      <c r="AO49" s="102">
        <f>SUM(US:OthAsia!AO85)</f>
        <v>22.640416181126383</v>
      </c>
      <c r="AP49" s="102">
        <f>SUM(US:OthAsia!AP85)</f>
        <v>22.520241854731445</v>
      </c>
      <c r="AQ49" s="102">
        <f>SUM(US:OthAsia!AQ85)</f>
        <v>22.418451952439888</v>
      </c>
      <c r="AR49" s="102">
        <f>SUM(US:OthAsia!AR85)</f>
        <v>22.336713547447218</v>
      </c>
      <c r="AS49" s="102">
        <f>SUM(US:OthAsia!AS85)</f>
        <v>22.276431541779729</v>
      </c>
      <c r="AT49" s="102">
        <f>SUM(US:OthAsia!AT85)</f>
        <v>22.238847056994139</v>
      </c>
      <c r="AU49" s="102">
        <f>SUM(US:OthAsia!AU85)</f>
        <v>22.225215427045409</v>
      </c>
      <c r="AV49" s="102">
        <f>SUM(US:OthAsia!AV85)</f>
        <v>22.237020036409909</v>
      </c>
      <c r="AW49" s="102">
        <f>SUM(US:OthAsia!AW85)</f>
        <v>22.276207739374772</v>
      </c>
      <c r="AX49" s="102">
        <f>SUM(US:OthAsia!AX85)</f>
        <v>22.345445589265161</v>
      </c>
      <c r="AY49" s="102">
        <f>SUM(US:OthAsia!AY85)</f>
        <v>22.448403969762772</v>
      </c>
      <c r="AZ49" s="102">
        <f>SUM(US:OthAsia!AZ85)</f>
        <v>22.590071426901329</v>
      </c>
      <c r="BA49" s="102">
        <f>SUM(US:OthAsia!BA85)</f>
        <v>22.777103372645687</v>
      </c>
      <c r="BB49" s="102">
        <f>SUM(US:OthAsia!BB85)</f>
        <v>23.0182018619643</v>
      </c>
      <c r="BC49" s="102">
        <f>SUM(US:OthAsia!BC85)</f>
        <v>23.324519337489615</v>
      </c>
      <c r="BD49" s="102">
        <f>SUM(US:OthAsia!BD85)</f>
        <v>23.710080778522425</v>
      </c>
      <c r="BE49" s="102">
        <f>SUM(US:OthAsia!BE85)</f>
        <v>24.192236083939093</v>
      </c>
      <c r="BF49" s="102">
        <f>SUM(US:OthAsia!BF85)</f>
        <v>24.792204845569728</v>
      </c>
      <c r="BG49" s="102">
        <f>SUM(US:OthAsia!BG85)</f>
        <v>25.5358845535314</v>
      </c>
      <c r="BH49" s="102">
        <f>SUM(US:OthAsia!BH85)</f>
        <v>26.455293749936544</v>
      </c>
      <c r="BI49" s="102">
        <f>SUM(US:OthAsia!BI85)</f>
        <v>27.591348052799013</v>
      </c>
    </row>
    <row r="50" spans="1:128" s="263" customFormat="1" ht="14.5">
      <c r="A50" s="293" t="s">
        <v>645</v>
      </c>
      <c r="B50" s="294">
        <f>SUM(US:OthAsia!B86)</f>
        <v>0</v>
      </c>
      <c r="C50" s="294">
        <f>SUM(US:OthAsia!C86)</f>
        <v>0</v>
      </c>
      <c r="D50" s="294">
        <f>SUM(US:OthAsia!D86)</f>
        <v>0</v>
      </c>
      <c r="E50" s="294">
        <f>SUM(US:OthAsia!E86)</f>
        <v>0</v>
      </c>
      <c r="F50" s="294">
        <f>SUM(US:OthAsia!F86)</f>
        <v>0</v>
      </c>
      <c r="G50" s="294">
        <f>SUM(US:OthAsia!G86)</f>
        <v>0</v>
      </c>
      <c r="H50" s="294">
        <f>SUM(US:OthAsia!H86)</f>
        <v>0</v>
      </c>
      <c r="I50" s="294">
        <f>SUM(US:OthAsia!I86)</f>
        <v>0</v>
      </c>
      <c r="J50" s="294">
        <f>SUM(US:OthAsia!J86)</f>
        <v>0</v>
      </c>
      <c r="K50" s="294">
        <f>SUM(US:OthAsia!K86)</f>
        <v>0</v>
      </c>
      <c r="L50" s="294">
        <f>SUM(US:OthAsia!L86)</f>
        <v>0</v>
      </c>
      <c r="M50" s="294">
        <f>SUM(US:OthAsia!M86)</f>
        <v>0</v>
      </c>
      <c r="N50" s="294">
        <f>SUM(US:OthAsia!N86)</f>
        <v>0</v>
      </c>
      <c r="O50" s="294">
        <f>SUM(US:OthAsia!O86)</f>
        <v>0</v>
      </c>
      <c r="P50" s="294">
        <f>SUM(US:OthAsia!P86)</f>
        <v>0</v>
      </c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94"/>
      <c r="AB50" s="294"/>
      <c r="AC50" s="294"/>
      <c r="AD50" s="294"/>
      <c r="AE50" s="294"/>
      <c r="AF50" s="294"/>
      <c r="AG50" s="294"/>
      <c r="AH50" s="294"/>
      <c r="AI50" s="294"/>
      <c r="AJ50" s="294"/>
      <c r="AK50" s="294"/>
      <c r="AL50" s="294"/>
      <c r="AM50" s="294"/>
      <c r="AN50" s="294"/>
      <c r="AO50" s="294"/>
      <c r="AP50" s="294"/>
      <c r="AQ50" s="294"/>
      <c r="AR50" s="294"/>
      <c r="AS50" s="294"/>
      <c r="AT50" s="294"/>
      <c r="AU50" s="294"/>
      <c r="AV50" s="294"/>
      <c r="AW50" s="294"/>
      <c r="AX50" s="294"/>
      <c r="AY50" s="294"/>
      <c r="AZ50" s="294"/>
      <c r="BA50" s="294"/>
      <c r="BB50" s="294"/>
      <c r="BC50" s="294"/>
      <c r="BD50" s="294"/>
      <c r="BE50" s="294"/>
      <c r="BF50" s="294"/>
      <c r="BG50" s="294"/>
      <c r="BH50" s="294"/>
      <c r="BI50" s="294"/>
    </row>
    <row r="51" spans="1:128" s="262" customFormat="1" ht="14.5">
      <c r="A51" s="101" t="s">
        <v>646</v>
      </c>
      <c r="B51" s="102">
        <f>SUM(US:OthAsia!B87)</f>
        <v>46.864216829000725</v>
      </c>
      <c r="C51" s="102">
        <f>SUM(US:OthAsia!C87)</f>
        <v>68.583860829256452</v>
      </c>
      <c r="D51" s="102">
        <f>SUM(US:OthAsia!D87)</f>
        <v>95.562149496075293</v>
      </c>
      <c r="E51" s="102">
        <f>SUM(US:OthAsia!E87)</f>
        <v>124.34492206023722</v>
      </c>
      <c r="F51" s="102">
        <f>SUM(US:OthAsia!F87)</f>
        <v>156.28563547230775</v>
      </c>
      <c r="G51" s="102">
        <f>SUM(US:OthAsia!G87)</f>
        <v>189.1886211791273</v>
      </c>
      <c r="H51" s="102">
        <f>SUM(US:OthAsia!H87)</f>
        <v>223.48377073012574</v>
      </c>
      <c r="I51" s="102">
        <f>SUM(US:OthAsia!I87)</f>
        <v>260.95101704523438</v>
      </c>
      <c r="J51" s="102">
        <f>SUM(US:OthAsia!J87)</f>
        <v>301.41517536861414</v>
      </c>
      <c r="K51" s="102">
        <f>SUM(US:OthAsia!K87)</f>
        <v>344.69680117943085</v>
      </c>
      <c r="L51" s="102">
        <f>SUM(US:OthAsia!L87)</f>
        <v>390.31000184755493</v>
      </c>
      <c r="M51" s="302">
        <f>SUM(US:OthAsia!M87)</f>
        <v>435.89888398021367</v>
      </c>
      <c r="N51" s="102">
        <f>SUM(US:OthAsia!N87)</f>
        <v>487.36473795911769</v>
      </c>
      <c r="O51" s="102">
        <f>SUM(US:OthAsia!O87)</f>
        <v>535.96930025899837</v>
      </c>
      <c r="P51" s="102">
        <f>SUM(US:OthAsia!P87)</f>
        <v>584.83459552737895</v>
      </c>
      <c r="Q51" s="102">
        <f>SUM(US:OthAsia!Q87)</f>
        <v>633.68388111294007</v>
      </c>
      <c r="R51" s="102">
        <f>SUM(US:OthAsia!R87)</f>
        <v>682.23391801142373</v>
      </c>
      <c r="S51" s="102">
        <f>SUM(US:OthAsia!S87)</f>
        <v>730.22357851827189</v>
      </c>
      <c r="T51" s="102">
        <f>SUM(US:OthAsia!T87)</f>
        <v>777.42398832771653</v>
      </c>
      <c r="U51" s="102">
        <f>SUM(US:OthAsia!U87)</f>
        <v>823.64167246061947</v>
      </c>
      <c r="V51" s="102">
        <f>SUM(US:OthAsia!V87)</f>
        <v>871.52927088645117</v>
      </c>
      <c r="W51" s="102">
        <f>SUM(US:OthAsia!W87)</f>
        <v>922.82720925533863</v>
      </c>
      <c r="X51" s="102">
        <f>SUM(US:OthAsia!X87)</f>
        <v>975.6545209493097</v>
      </c>
      <c r="Y51" s="102">
        <f>SUM(US:OthAsia!Y87)</f>
        <v>1028.2566369922795</v>
      </c>
      <c r="Z51" s="102">
        <f>SUM(US:OthAsia!Z87)</f>
        <v>1080.2295380104863</v>
      </c>
      <c r="AA51" s="102">
        <f>SUM(US:OthAsia!AA87)</f>
        <v>1131.6043049313118</v>
      </c>
      <c r="AB51" s="102">
        <f>SUM(US:OthAsia!AB87)</f>
        <v>1182.8201153138173</v>
      </c>
      <c r="AC51" s="102">
        <f>SUM(US:OthAsia!AC87)</f>
        <v>1237.5011252073605</v>
      </c>
      <c r="AD51" s="102">
        <f>SUM(US:OthAsia!AD87)</f>
        <v>1295.1091886211252</v>
      </c>
      <c r="AE51" s="102">
        <f>SUM(US:OthAsia!AE87)</f>
        <v>1354.1553988261533</v>
      </c>
      <c r="AF51" s="102">
        <f>SUM(US:OthAsia!AF87)</f>
        <v>1411.5560254499219</v>
      </c>
      <c r="AG51" s="102">
        <f>SUM(US:OthAsia!AG87)</f>
        <v>1465.4476599355194</v>
      </c>
      <c r="AH51" s="102">
        <f>SUM(US:OthAsia!AH87)</f>
        <v>1518.1044971346844</v>
      </c>
      <c r="AI51" s="102">
        <f>SUM(US:OthAsia!AI87)</f>
        <v>1570.6230488029214</v>
      </c>
      <c r="AJ51" s="102">
        <f>SUM(US:OthAsia!AJ87)</f>
        <v>1622.8738188907257</v>
      </c>
      <c r="AK51" s="102">
        <f>SUM(US:OthAsia!AK87)</f>
        <v>1674.8077157227601</v>
      </c>
      <c r="AL51" s="102">
        <f>SUM(US:OthAsia!AL87)</f>
        <v>1726.4138044029419</v>
      </c>
      <c r="AM51" s="102">
        <f>SUM(US:OthAsia!AM87)</f>
        <v>1777.7058092326552</v>
      </c>
      <c r="AN51" s="102">
        <f>SUM(US:OthAsia!AN87)</f>
        <v>1828.7132458137362</v>
      </c>
      <c r="AO51" s="102">
        <f>SUM(US:OthAsia!AO87)</f>
        <v>1879.475527794164</v>
      </c>
      <c r="AP51" s="102">
        <f>SUM(US:OthAsia!AP87)</f>
        <v>1930.0381905684233</v>
      </c>
      <c r="AQ51" s="102">
        <f>SUM(US:OthAsia!AQ87)</f>
        <v>1980.4506274380058</v>
      </c>
      <c r="AR51" s="102">
        <f>SUM(US:OthAsia!AR87)</f>
        <v>2030.7649269380784</v>
      </c>
      <c r="AS51" s="102">
        <f>SUM(US:OthAsia!AS87)</f>
        <v>2081.0355469210431</v>
      </c>
      <c r="AT51" s="102">
        <f>SUM(US:OthAsia!AT87)</f>
        <v>2131.3196703984277</v>
      </c>
      <c r="AU51" s="102">
        <f>SUM(US:OthAsia!AU87)</f>
        <v>2181.6781697131046</v>
      </c>
      <c r="AV51" s="102">
        <f>SUM(US:OthAsia!AV87)</f>
        <v>2232.1771669305003</v>
      </c>
      <c r="AW51" s="102">
        <f>SUM(US:OthAsia!AW87)</f>
        <v>2282.8902240898774</v>
      </c>
      <c r="AX51" s="102">
        <f>SUM(US:OthAsia!AX87)</f>
        <v>2333.9012289441853</v>
      </c>
      <c r="AY51" s="102">
        <f>SUM(US:OthAsia!AY87)</f>
        <v>2385.308059420885</v>
      </c>
      <c r="AZ51" s="102">
        <f>SUM(US:OthAsia!AZ87)</f>
        <v>2437.2271113889888</v>
      </c>
      <c r="BA51" s="102">
        <f>SUM(US:OthAsia!BA87)</f>
        <v>2489.798758890418</v>
      </c>
      <c r="BB51" s="102">
        <f>SUM(US:OthAsia!BB87)</f>
        <v>2543.1937898149963</v>
      </c>
      <c r="BC51" s="102">
        <f>SUM(US:OthAsia!BC87)</f>
        <v>2597.6208450936001</v>
      </c>
      <c r="BD51" s="102">
        <f>SUM(US:OthAsia!BD87)</f>
        <v>2653.3349389958271</v>
      </c>
      <c r="BE51" s="102">
        <f>SUM(US:OthAsia!BE87)</f>
        <v>2710.6473571948181</v>
      </c>
      <c r="BF51" s="102">
        <f>SUM(US:OthAsia!BF87)</f>
        <v>2769.9377983942672</v>
      </c>
      <c r="BG51" s="102">
        <f>SUM(US:OthAsia!BG87)</f>
        <v>2831.6708171703508</v>
      </c>
      <c r="BH51" s="102">
        <f>SUM(US:OthAsia!BH87)</f>
        <v>2896.4207995625552</v>
      </c>
      <c r="BI51" s="102">
        <f>SUM(US:OthAsia!BI87)</f>
        <v>2897.5568538654179</v>
      </c>
    </row>
    <row r="52" spans="1:128" ht="14.5">
      <c r="A52" s="54" t="s">
        <v>647</v>
      </c>
      <c r="B52" s="65">
        <f t="shared" ref="B52:AG52" si="19">+B48/B34*1000</f>
        <v>6.7738241994469801</v>
      </c>
      <c r="C52" s="65">
        <f t="shared" si="19"/>
        <v>8.7789439570652057</v>
      </c>
      <c r="D52" s="65">
        <f t="shared" si="19"/>
        <v>11.124552142393105</v>
      </c>
      <c r="E52" s="65">
        <f t="shared" si="19"/>
        <v>13.723073912208079</v>
      </c>
      <c r="F52" s="65">
        <f t="shared" si="19"/>
        <v>16.623606541370549</v>
      </c>
      <c r="G52" s="65">
        <f t="shared" si="19"/>
        <v>19.954157722803693</v>
      </c>
      <c r="H52" s="65">
        <f t="shared" si="19"/>
        <v>23.67304339599043</v>
      </c>
      <c r="I52" s="65">
        <f t="shared" si="19"/>
        <v>27.698619524474832</v>
      </c>
      <c r="J52" s="65">
        <f t="shared" si="19"/>
        <v>32.017873097921537</v>
      </c>
      <c r="K52" s="65">
        <f t="shared" si="19"/>
        <v>36.603985630053593</v>
      </c>
      <c r="L52" s="65">
        <f t="shared" si="19"/>
        <v>41.644299911801951</v>
      </c>
      <c r="M52" s="81">
        <f t="shared" si="19"/>
        <v>46.996034550888908</v>
      </c>
      <c r="N52" s="65">
        <f t="shared" si="19"/>
        <v>52.965467321359114</v>
      </c>
      <c r="O52" s="65">
        <f t="shared" si="19"/>
        <v>59.032015257610723</v>
      </c>
      <c r="P52" s="65">
        <f t="shared" si="19"/>
        <v>65.196417276280641</v>
      </c>
      <c r="Q52" s="65">
        <f t="shared" si="19"/>
        <v>71.443278396493483</v>
      </c>
      <c r="R52" s="65">
        <f t="shared" si="19"/>
        <v>77.749313386247948</v>
      </c>
      <c r="S52" s="65">
        <f t="shared" si="19"/>
        <v>84.088207020569769</v>
      </c>
      <c r="T52" s="65">
        <f t="shared" si="19"/>
        <v>90.433459890707667</v>
      </c>
      <c r="U52" s="65">
        <f t="shared" si="19"/>
        <v>96.760054128170651</v>
      </c>
      <c r="V52" s="65">
        <f t="shared" si="19"/>
        <v>102.79644367830906</v>
      </c>
      <c r="W52" s="65">
        <f t="shared" si="19"/>
        <v>108.55545813881179</v>
      </c>
      <c r="X52" s="65">
        <f t="shared" si="19"/>
        <v>114.18432702026703</v>
      </c>
      <c r="Y52" s="65">
        <f t="shared" si="19"/>
        <v>119.75781889202477</v>
      </c>
      <c r="Z52" s="65">
        <f t="shared" si="19"/>
        <v>125.23734130803602</v>
      </c>
      <c r="AA52" s="65">
        <f t="shared" si="19"/>
        <v>130.61010150137079</v>
      </c>
      <c r="AB52" s="65">
        <f t="shared" si="19"/>
        <v>135.915595698939</v>
      </c>
      <c r="AC52" s="65">
        <f t="shared" si="19"/>
        <v>141.55730602996647</v>
      </c>
      <c r="AD52" s="65">
        <f t="shared" si="19"/>
        <v>147.35657708240939</v>
      </c>
      <c r="AE52" s="65">
        <f t="shared" si="19"/>
        <v>153.26337488377351</v>
      </c>
      <c r="AF52" s="65">
        <f t="shared" si="19"/>
        <v>159.36096222639185</v>
      </c>
      <c r="AG52" s="65">
        <f t="shared" si="19"/>
        <v>165.57461041387469</v>
      </c>
      <c r="AH52" s="65">
        <f t="shared" ref="AH52:BI52" si="20">+AH48/AH34*1000</f>
        <v>171.71890389093051</v>
      </c>
      <c r="AI52" s="65">
        <f t="shared" si="20"/>
        <v>177.80732533602759</v>
      </c>
      <c r="AJ52" s="65">
        <f t="shared" si="20"/>
        <v>183.84719131761852</v>
      </c>
      <c r="AK52" s="65">
        <f t="shared" si="20"/>
        <v>189.84236554677716</v>
      </c>
      <c r="AL52" s="65">
        <f t="shared" si="20"/>
        <v>195.79588307101895</v>
      </c>
      <c r="AM52" s="65">
        <f t="shared" si="20"/>
        <v>201.71104830539787</v>
      </c>
      <c r="AN52" s="65">
        <f t="shared" si="20"/>
        <v>207.5917748514629</v>
      </c>
      <c r="AO52" s="65">
        <f t="shared" si="20"/>
        <v>213.44259787384908</v>
      </c>
      <c r="AP52" s="65">
        <f t="shared" si="20"/>
        <v>219.26857367036624</v>
      </c>
      <c r="AQ52" s="65">
        <f t="shared" si="20"/>
        <v>225.07516776391031</v>
      </c>
      <c r="AR52" s="65">
        <f t="shared" si="20"/>
        <v>230.86817608529086</v>
      </c>
      <c r="AS52" s="65">
        <f t="shared" si="20"/>
        <v>236.65369705406206</v>
      </c>
      <c r="AT52" s="65">
        <f t="shared" si="20"/>
        <v>242.43816117245336</v>
      </c>
      <c r="AU52" s="65">
        <f t="shared" si="20"/>
        <v>248.2284213964335</v>
      </c>
      <c r="AV52" s="65">
        <f t="shared" si="20"/>
        <v>254.03190792155323</v>
      </c>
      <c r="AW52" s="65">
        <f t="shared" si="20"/>
        <v>259.85685289025383</v>
      </c>
      <c r="AX52" s="65">
        <f t="shared" si="20"/>
        <v>265.71259259579062</v>
      </c>
      <c r="AY52" s="65">
        <f t="shared" si="20"/>
        <v>271.6099561649707</v>
      </c>
      <c r="AZ52" s="65">
        <f t="shared" si="20"/>
        <v>277.56174983367879</v>
      </c>
      <c r="BA52" s="65">
        <f t="shared" si="20"/>
        <v>283.58334451534938</v>
      </c>
      <c r="BB52" s="65">
        <f t="shared" si="20"/>
        <v>289.69337192448052</v>
      </c>
      <c r="BC52" s="65">
        <f t="shared" si="20"/>
        <v>295.91453329917238</v>
      </c>
      <c r="BD52" s="65">
        <f t="shared" si="20"/>
        <v>302.27453028070619</v>
      </c>
      <c r="BE52" s="65">
        <f t="shared" si="20"/>
        <v>308.80715069163807</v>
      </c>
      <c r="BF52" s="65">
        <f t="shared" si="20"/>
        <v>315.55360159038759</v>
      </c>
      <c r="BG52" s="65">
        <f t="shared" si="20"/>
        <v>322.56430646767762</v>
      </c>
      <c r="BH52" s="65">
        <f t="shared" si="20"/>
        <v>329.90161029259991</v>
      </c>
      <c r="BI52" s="65">
        <f t="shared" si="20"/>
        <v>329.90161029259991</v>
      </c>
    </row>
    <row r="53" spans="1:128" ht="14.5">
      <c r="A53" s="54" t="s">
        <v>648</v>
      </c>
      <c r="B53" s="65">
        <f t="shared" ref="B53:AG53" si="21">1-B48/B46</f>
        <v>0.21459687849749076</v>
      </c>
      <c r="C53" s="65">
        <f t="shared" si="21"/>
        <v>0.22177859547256007</v>
      </c>
      <c r="D53" s="65">
        <f t="shared" si="21"/>
        <v>0.21711523281465117</v>
      </c>
      <c r="E53" s="65">
        <f t="shared" si="21"/>
        <v>0.21352716420421081</v>
      </c>
      <c r="F53" s="65">
        <f t="shared" si="21"/>
        <v>0.21021439342576564</v>
      </c>
      <c r="G53" s="65">
        <f t="shared" si="21"/>
        <v>0.20958033900950512</v>
      </c>
      <c r="H53" s="65">
        <f t="shared" si="21"/>
        <v>0.2109203936400682</v>
      </c>
      <c r="I53" s="65">
        <f t="shared" si="21"/>
        <v>0.21238023951495821</v>
      </c>
      <c r="J53" s="65">
        <f t="shared" si="21"/>
        <v>0.21400211543316183</v>
      </c>
      <c r="K53" s="65">
        <f t="shared" si="21"/>
        <v>0.21571498642781073</v>
      </c>
      <c r="L53" s="65">
        <f t="shared" si="21"/>
        <v>0.21732207565514883</v>
      </c>
      <c r="M53" s="81">
        <f t="shared" si="21"/>
        <v>0.22155804336271057</v>
      </c>
      <c r="N53" s="65">
        <f t="shared" si="21"/>
        <v>0.22160125331716662</v>
      </c>
      <c r="O53" s="65">
        <f t="shared" si="21"/>
        <v>0.22163992035371305</v>
      </c>
      <c r="P53" s="65">
        <f t="shared" si="21"/>
        <v>0.2216747594955274</v>
      </c>
      <c r="Q53" s="65">
        <f t="shared" si="21"/>
        <v>0.22170627746376437</v>
      </c>
      <c r="R53" s="65">
        <f t="shared" si="21"/>
        <v>0.22173489145038394</v>
      </c>
      <c r="S53" s="65">
        <f t="shared" si="21"/>
        <v>0.22176096279710145</v>
      </c>
      <c r="T53" s="65">
        <f t="shared" si="21"/>
        <v>0.22178481259443095</v>
      </c>
      <c r="U53" s="65">
        <f t="shared" si="21"/>
        <v>0.22180672949174862</v>
      </c>
      <c r="V53" s="65">
        <f t="shared" si="21"/>
        <v>0.2218330156376892</v>
      </c>
      <c r="W53" s="65">
        <f t="shared" si="21"/>
        <v>0.22186517849227538</v>
      </c>
      <c r="X53" s="65">
        <f t="shared" si="21"/>
        <v>0.22189944395944416</v>
      </c>
      <c r="Y53" s="65">
        <f t="shared" si="21"/>
        <v>0.22193387529325548</v>
      </c>
      <c r="Z53" s="65">
        <f t="shared" si="21"/>
        <v>0.22196802556602169</v>
      </c>
      <c r="AA53" s="65">
        <f t="shared" si="21"/>
        <v>0.22200174240423609</v>
      </c>
      <c r="AB53" s="65">
        <f t="shared" si="21"/>
        <v>0.22203516564873249</v>
      </c>
      <c r="AC53" s="65">
        <f t="shared" si="21"/>
        <v>0.22206855472615561</v>
      </c>
      <c r="AD53" s="65">
        <f t="shared" si="21"/>
        <v>0.22210138694113146</v>
      </c>
      <c r="AE53" s="65">
        <f t="shared" si="21"/>
        <v>0.22213339523476539</v>
      </c>
      <c r="AF53" s="65">
        <f t="shared" si="21"/>
        <v>0.2221649340737385</v>
      </c>
      <c r="AG53" s="65">
        <f t="shared" si="21"/>
        <v>0.22219576927378148</v>
      </c>
      <c r="AH53" s="65">
        <f t="shared" ref="AH53:BI53" si="22">1-AH48/AH46</f>
        <v>0.22222527588054175</v>
      </c>
      <c r="AI53" s="65">
        <f t="shared" si="22"/>
        <v>0.22225356612394553</v>
      </c>
      <c r="AJ53" s="65">
        <f t="shared" si="22"/>
        <v>0.22228071656086434</v>
      </c>
      <c r="AK53" s="65">
        <f t="shared" si="22"/>
        <v>0.22230681920899975</v>
      </c>
      <c r="AL53" s="65">
        <f t="shared" si="22"/>
        <v>0.2223319717169876</v>
      </c>
      <c r="AM53" s="65">
        <f t="shared" si="22"/>
        <v>0.22235627029079186</v>
      </c>
      <c r="AN53" s="65">
        <f t="shared" si="22"/>
        <v>0.22237980575750627</v>
      </c>
      <c r="AO53" s="65">
        <f t="shared" si="22"/>
        <v>0.22240266150871979</v>
      </c>
      <c r="AP53" s="65">
        <f t="shared" si="22"/>
        <v>0.22242491254157026</v>
      </c>
      <c r="AQ53" s="65">
        <f t="shared" si="22"/>
        <v>0.22244662513706992</v>
      </c>
      <c r="AR53" s="65">
        <f t="shared" si="22"/>
        <v>0.22246785690074422</v>
      </c>
      <c r="AS53" s="65">
        <f t="shared" si="22"/>
        <v>0.22248865700028853</v>
      </c>
      <c r="AT53" s="65">
        <f t="shared" si="22"/>
        <v>0.22250906650232716</v>
      </c>
      <c r="AU53" s="65">
        <f t="shared" si="22"/>
        <v>0.22252911875323589</v>
      </c>
      <c r="AV53" s="65">
        <f t="shared" si="22"/>
        <v>0.22254883977668771</v>
      </c>
      <c r="AW53" s="65">
        <f t="shared" si="22"/>
        <v>0.22256824867798541</v>
      </c>
      <c r="AX53" s="65">
        <f t="shared" si="22"/>
        <v>0.22258735805469465</v>
      </c>
      <c r="AY53" s="65">
        <f t="shared" si="22"/>
        <v>0.22260617441558606</v>
      </c>
      <c r="AZ53" s="65">
        <f t="shared" si="22"/>
        <v>0.22262469860601775</v>
      </c>
      <c r="BA53" s="65">
        <f t="shared" si="22"/>
        <v>0.22264292622876636</v>
      </c>
      <c r="BB53" s="65">
        <f t="shared" si="22"/>
        <v>0.22266084803828357</v>
      </c>
      <c r="BC53" s="65">
        <f t="shared" si="22"/>
        <v>0.22267845028105471</v>
      </c>
      <c r="BD53" s="65">
        <f t="shared" si="22"/>
        <v>0.2226957149701756</v>
      </c>
      <c r="BE53" s="65">
        <f t="shared" si="22"/>
        <v>0.22271262014347337</v>
      </c>
      <c r="BF53" s="65">
        <f t="shared" si="22"/>
        <v>0.22272914029784052</v>
      </c>
      <c r="BG53" s="65">
        <f t="shared" si="22"/>
        <v>0.22274524746202895</v>
      </c>
      <c r="BH53" s="65">
        <f t="shared" si="22"/>
        <v>0.22276091380619933</v>
      </c>
      <c r="BI53" s="65">
        <f t="shared" si="22"/>
        <v>0.24059881502771452</v>
      </c>
    </row>
    <row r="54" spans="1:128" s="252" customFormat="1" ht="13">
      <c r="A54" s="285" t="s">
        <v>277</v>
      </c>
      <c r="B54" s="258"/>
      <c r="C54" s="258"/>
      <c r="D54" s="258"/>
      <c r="E54" s="258"/>
      <c r="F54" s="258"/>
      <c r="G54" s="258"/>
      <c r="H54" s="258"/>
      <c r="I54" s="258"/>
      <c r="J54" s="258"/>
      <c r="K54" s="258"/>
      <c r="L54" s="258"/>
      <c r="M54" s="300"/>
      <c r="N54" s="258"/>
      <c r="O54" s="258"/>
      <c r="P54" s="258"/>
      <c r="Q54" s="258"/>
      <c r="R54" s="258"/>
      <c r="S54" s="258"/>
      <c r="T54" s="258"/>
      <c r="U54" s="258"/>
    </row>
    <row r="55" spans="1:128" s="264" customFormat="1" ht="14.5">
      <c r="A55" s="295" t="s">
        <v>131</v>
      </c>
      <c r="B55" s="264">
        <f>+Results!B5</f>
        <v>9.5676363556275366</v>
      </c>
      <c r="C55" s="296">
        <f>+Results!C5</f>
        <v>11.283554134481552</v>
      </c>
      <c r="D55" s="296">
        <f>+Results!D5</f>
        <v>12.742375356834369</v>
      </c>
      <c r="E55" s="296">
        <f>+Results!E5</f>
        <v>13.997138010168909</v>
      </c>
      <c r="F55" s="296">
        <f>+Results!F5</f>
        <v>15.097382892849547</v>
      </c>
      <c r="G55" s="296">
        <f>+Results!G5</f>
        <v>15.959183583922155</v>
      </c>
      <c r="H55" s="296">
        <f>+Results!H5</f>
        <v>16.704702475286982</v>
      </c>
      <c r="I55" s="296">
        <f>+Results!I5</f>
        <v>17.457584834215691</v>
      </c>
      <c r="J55" s="296">
        <f>+Results!J5</f>
        <v>18.223401665710831</v>
      </c>
      <c r="K55" s="296">
        <f>+Results!K5</f>
        <v>19.003084907822338</v>
      </c>
      <c r="L55" s="296">
        <f>+Results!L5</f>
        <v>19.78937817242003</v>
      </c>
      <c r="M55" s="296">
        <f>+Results!M5</f>
        <v>20.562646191930153</v>
      </c>
      <c r="N55" s="296">
        <f>+Results!N5</f>
        <v>21.341481956030805</v>
      </c>
      <c r="O55" s="296">
        <f>+Results!O5</f>
        <v>22.042587824271564</v>
      </c>
      <c r="P55" s="296">
        <f>+Results!P5</f>
        <v>22.682450830958082</v>
      </c>
      <c r="Q55" s="296">
        <f>+Results!Q5</f>
        <v>23.26728994813951</v>
      </c>
      <c r="R55" s="296">
        <f>+Results!R5</f>
        <v>23.797646963624736</v>
      </c>
      <c r="S55" s="296">
        <f>+Results!S5</f>
        <v>24.270179115577321</v>
      </c>
      <c r="T55" s="296">
        <f>+Results!T5</f>
        <v>24.677586283086406</v>
      </c>
      <c r="U55" s="296">
        <f>+Results!U5</f>
        <v>25.007778668970261</v>
      </c>
      <c r="V55" s="296">
        <f>+Results!V5</f>
        <v>25.32764880142258</v>
      </c>
      <c r="W55" s="296">
        <f>+Results!W5</f>
        <v>25.630930202874318</v>
      </c>
      <c r="X55" s="296">
        <f>+Results!X5</f>
        <v>25.81604728302505</v>
      </c>
      <c r="Y55" s="296">
        <f>+Results!Y5</f>
        <v>25.80696019165584</v>
      </c>
      <c r="Z55" s="296">
        <f>+Results!Z5</f>
        <v>25.52832714256612</v>
      </c>
      <c r="AA55" s="296">
        <f>+Results!AA5</f>
        <v>23.317483624635322</v>
      </c>
      <c r="AB55" s="296">
        <f>+Results!AB5</f>
        <v>4.835703278458523E-3</v>
      </c>
      <c r="AC55" s="296">
        <f>+Results!AC5</f>
        <v>3.8685626227668189E-3</v>
      </c>
      <c r="AD55" s="296">
        <f>+Results!AD5</f>
        <v>3.0948500982134553E-3</v>
      </c>
      <c r="AE55" s="296">
        <f>+Results!AE5</f>
        <v>2.4758800785707642E-3</v>
      </c>
      <c r="AF55" s="296">
        <f>+Results!AF5</f>
        <v>1.9807040628566112E-3</v>
      </c>
      <c r="AG55" s="296">
        <f>+Results!AG5</f>
        <v>1.5845632502852892E-3</v>
      </c>
      <c r="AH55" s="296">
        <f>+Results!AH5</f>
        <v>1.2676506002282316E-3</v>
      </c>
      <c r="AI55" s="296">
        <f>+Results!AI5</f>
        <v>1.0141204801825854E-3</v>
      </c>
      <c r="AJ55" s="296">
        <f>+Results!AJ5</f>
        <v>8.1129638414606823E-4</v>
      </c>
      <c r="AK55" s="296">
        <f>+Results!AK5</f>
        <v>6.4903710731685472E-4</v>
      </c>
      <c r="AL55" s="296">
        <f>+Results!AL5</f>
        <v>5.1922968585348377E-4</v>
      </c>
      <c r="AM55" s="296">
        <f>+Results!AM5</f>
        <v>4.1538374868278706E-4</v>
      </c>
      <c r="AN55" s="296">
        <f>+Results!AN5</f>
        <v>3.3230699894622965E-4</v>
      </c>
      <c r="AO55" s="296">
        <f>+Results!AO5</f>
        <v>2.658455991569837E-4</v>
      </c>
      <c r="AP55" s="296">
        <f>+Results!AP5</f>
        <v>2.12676479325587E-4</v>
      </c>
      <c r="AQ55" s="296">
        <f>+Results!AQ5</f>
        <v>1.7014118346046962E-4</v>
      </c>
      <c r="AR55" s="296">
        <f>+Results!AR5</f>
        <v>1.3611294676837569E-4</v>
      </c>
      <c r="AS55" s="296">
        <f>+Results!AS5</f>
        <v>1.0889035741470056E-4</v>
      </c>
      <c r="AT55" s="296">
        <f>+Results!AT5</f>
        <v>8.7112285931760449E-5</v>
      </c>
      <c r="AU55" s="296">
        <f>+Results!AU5</f>
        <v>6.9689828745408375E-5</v>
      </c>
      <c r="AV55" s="296">
        <f>+Results!AV5</f>
        <v>5.5751862996326699E-5</v>
      </c>
      <c r="AW55" s="296">
        <f>+Results!AW5</f>
        <v>4.460149039706136E-5</v>
      </c>
      <c r="AX55" s="296">
        <f>+Results!AX5</f>
        <v>3.568119231764909E-5</v>
      </c>
      <c r="AY55" s="296">
        <f>+Results!AY5</f>
        <v>2.8544953854119276E-5</v>
      </c>
      <c r="AZ55" s="296">
        <f>+Results!AZ5</f>
        <v>2.2835963083295419E-5</v>
      </c>
      <c r="BA55" s="296">
        <f>+Results!BA5</f>
        <v>1.8268770466636334E-5</v>
      </c>
      <c r="BB55" s="296">
        <f>+Results!BB5</f>
        <v>1.4615016373309069E-5</v>
      </c>
      <c r="BC55" s="296">
        <f>+Results!BC5</f>
        <v>1.1692013098647256E-5</v>
      </c>
      <c r="BD55" s="296">
        <f>+Results!BD5</f>
        <v>9.3536104789178057E-6</v>
      </c>
      <c r="BE55" s="296">
        <f>+Results!BE5</f>
        <v>7.4828883831342453E-6</v>
      </c>
      <c r="BF55" s="296">
        <f>+Results!BF5</f>
        <v>5.9863107065073967E-6</v>
      </c>
      <c r="BG55" s="296">
        <f>+Results!BG5</f>
        <v>4.7890485652059181E-6</v>
      </c>
      <c r="BH55" s="296">
        <f>+Results!BH5</f>
        <v>3.8312388521647341E-6</v>
      </c>
      <c r="BI55" s="296">
        <f>+Results!BI5</f>
        <v>3.0649910817317878E-6</v>
      </c>
    </row>
    <row r="56" spans="1:128" s="264" customFormat="1" ht="14.5">
      <c r="A56" s="297" t="s">
        <v>649</v>
      </c>
      <c r="B56" s="65">
        <f>SUM(US:OthAsia!B71)</f>
        <v>7.9676363556275369</v>
      </c>
      <c r="C56" s="65">
        <f>SUM(US:OthAsia!C71)</f>
        <v>10.003554134481551</v>
      </c>
      <c r="D56" s="65">
        <f>SUM(US:OthAsia!D71)</f>
        <v>11.718375356834368</v>
      </c>
      <c r="E56" s="65">
        <f>SUM(US:OthAsia!E71)</f>
        <v>13.17793801016891</v>
      </c>
      <c r="F56" s="65">
        <f>SUM(US:OthAsia!F71)</f>
        <v>14.442022892849545</v>
      </c>
      <c r="G56" s="65">
        <f>SUM(US:OthAsia!G71)</f>
        <v>15.434895583922156</v>
      </c>
      <c r="H56" s="65">
        <f>SUM(US:OthAsia!H71)</f>
        <v>16.285272075286979</v>
      </c>
      <c r="I56" s="65">
        <f>SUM(US:OthAsia!I71)</f>
        <v>17.122040514215687</v>
      </c>
      <c r="J56" s="65">
        <f>SUM(US:OthAsia!J71)</f>
        <v>17.954966209710832</v>
      </c>
      <c r="K56" s="65">
        <f>SUM(US:OthAsia!K71)</f>
        <v>18.788336543022336</v>
      </c>
      <c r="L56" s="65">
        <f>SUM(US:OthAsia!L71)</f>
        <v>19.61757948058003</v>
      </c>
      <c r="M56" s="81">
        <f>SUM(US:OthAsia!M71)</f>
        <v>20.42520723845815</v>
      </c>
      <c r="N56" s="65">
        <f>SUM(US:OthAsia!N71)</f>
        <v>21.231530793253203</v>
      </c>
      <c r="O56" s="65">
        <f>SUM(US:OthAsia!O71)</f>
        <v>21.954626894049483</v>
      </c>
      <c r="P56" s="65">
        <f>SUM(US:OthAsia!P71)</f>
        <v>22.612082086780418</v>
      </c>
      <c r="Q56" s="65">
        <f>SUM(US:OthAsia!Q71)</f>
        <v>23.210994952797378</v>
      </c>
      <c r="R56" s="65">
        <f>SUM(US:OthAsia!R71)</f>
        <v>23.752610967351028</v>
      </c>
      <c r="S56" s="65">
        <f>SUM(US:OthAsia!S71)</f>
        <v>24.234150318558356</v>
      </c>
      <c r="T56" s="65">
        <f>SUM(US:OthAsia!T71)</f>
        <v>24.648763245471233</v>
      </c>
      <c r="U56" s="65">
        <f>SUM(US:OthAsia!U71)</f>
        <v>24.984720238878118</v>
      </c>
      <c r="V56" s="65">
        <f>SUM(US:OthAsia!V71)</f>
        <v>25.309202057348873</v>
      </c>
      <c r="W56" s="65">
        <f>SUM(US:OthAsia!W71)</f>
        <v>25.616172807615349</v>
      </c>
      <c r="X56" s="65">
        <f>SUM(US:OthAsia!X71)</f>
        <v>25.80424136681788</v>
      </c>
      <c r="Y56" s="65">
        <f>SUM(US:OthAsia!Y71)</f>
        <v>25.797515458690096</v>
      </c>
      <c r="Z56" s="65">
        <f>SUM(US:OthAsia!Z71)</f>
        <v>25.520771356193524</v>
      </c>
      <c r="AA56" s="65">
        <f>SUM(US:OthAsia!AA71)</f>
        <v>23.311438995537245</v>
      </c>
      <c r="AB56" s="65">
        <f>SUM(US:OthAsia!AB71)</f>
        <v>0</v>
      </c>
      <c r="AC56" s="65">
        <f>SUM(US:OthAsia!AC71)</f>
        <v>0</v>
      </c>
      <c r="AD56" s="65">
        <f>SUM(US:OthAsia!AD71)</f>
        <v>0</v>
      </c>
      <c r="AE56" s="65">
        <f>SUM(US:OthAsia!AE71)</f>
        <v>0</v>
      </c>
      <c r="AF56" s="65">
        <f>SUM(US:OthAsia!AF71)</f>
        <v>0</v>
      </c>
      <c r="AG56" s="65">
        <f>SUM(US:OthAsia!AG71)</f>
        <v>0</v>
      </c>
      <c r="AH56" s="65">
        <f>SUM(US:OthAsia!AH71)</f>
        <v>0</v>
      </c>
      <c r="AI56" s="65">
        <f>SUM(US:OthAsia!AI71)</f>
        <v>0</v>
      </c>
      <c r="AJ56" s="65">
        <f>SUM(US:OthAsia!AJ71)</f>
        <v>0</v>
      </c>
      <c r="AK56" s="65">
        <f>SUM(US:OthAsia!AK71)</f>
        <v>0</v>
      </c>
      <c r="AL56" s="65">
        <f>SUM(US:OthAsia!AL71)</f>
        <v>0</v>
      </c>
      <c r="AM56" s="65">
        <f>SUM(US:OthAsia!AM71)</f>
        <v>0</v>
      </c>
      <c r="AN56" s="65">
        <f>SUM(US:OthAsia!AN71)</f>
        <v>0</v>
      </c>
      <c r="AO56" s="65">
        <f>SUM(US:OthAsia!AO71)</f>
        <v>0</v>
      </c>
      <c r="AP56" s="65">
        <f>SUM(US:OthAsia!AP71)</f>
        <v>0</v>
      </c>
      <c r="AQ56" s="65">
        <f>SUM(US:OthAsia!AQ71)</f>
        <v>0</v>
      </c>
      <c r="AR56" s="65">
        <f>SUM(US:OthAsia!AR71)</f>
        <v>0</v>
      </c>
      <c r="AS56" s="65">
        <f>SUM(US:OthAsia!AS71)</f>
        <v>0</v>
      </c>
      <c r="AT56" s="65">
        <f>SUM(US:OthAsia!AT71)</f>
        <v>0</v>
      </c>
      <c r="AU56" s="65">
        <f>SUM(US:OthAsia!AU71)</f>
        <v>0</v>
      </c>
      <c r="AV56" s="65">
        <f>SUM(US:OthAsia!AV71)</f>
        <v>0</v>
      </c>
      <c r="AW56" s="65">
        <f>SUM(US:OthAsia!AW71)</f>
        <v>0</v>
      </c>
      <c r="AX56" s="65">
        <f>SUM(US:OthAsia!AX71)</f>
        <v>0</v>
      </c>
      <c r="AY56" s="65">
        <f>SUM(US:OthAsia!AY71)</f>
        <v>0</v>
      </c>
      <c r="AZ56" s="65">
        <f>SUM(US:OthAsia!AZ71)</f>
        <v>0</v>
      </c>
      <c r="BA56" s="65">
        <f>SUM(US:OthAsia!BA71)</f>
        <v>0</v>
      </c>
      <c r="BB56" s="65">
        <f>SUM(US:OthAsia!BB71)</f>
        <v>0</v>
      </c>
      <c r="BC56" s="65">
        <f>SUM(US:OthAsia!BC71)</f>
        <v>0</v>
      </c>
      <c r="BD56" s="65">
        <f>SUM(US:OthAsia!BD71)</f>
        <v>0</v>
      </c>
      <c r="BE56" s="65">
        <f>SUM(US:OthAsia!BE71)</f>
        <v>0</v>
      </c>
      <c r="BF56" s="65">
        <f>SUM(US:OthAsia!BF71)</f>
        <v>0</v>
      </c>
      <c r="BG56" s="65">
        <f>SUM(US:OthAsia!BG71)</f>
        <v>0</v>
      </c>
      <c r="BH56" s="65">
        <f>SUM(US:OthAsia!BH71)</f>
        <v>0</v>
      </c>
      <c r="BI56" s="65">
        <f>SUM(US:OthAsia!BI71)</f>
        <v>0</v>
      </c>
    </row>
    <row r="57" spans="1:128" s="264" customFormat="1" ht="14.5">
      <c r="A57" s="297" t="s">
        <v>650</v>
      </c>
      <c r="B57" s="65">
        <f t="shared" ref="B57:AG57" si="23">+B56/B39</f>
        <v>0.14387482924776757</v>
      </c>
      <c r="C57" s="65">
        <f t="shared" si="23"/>
        <v>0.12308218389887585</v>
      </c>
      <c r="D57" s="65">
        <f t="shared" si="23"/>
        <v>0.1043400340760432</v>
      </c>
      <c r="E57" s="65">
        <f t="shared" si="23"/>
        <v>8.9346660804507233E-2</v>
      </c>
      <c r="F57" s="65">
        <f t="shared" si="23"/>
        <v>7.7360143416937088E-2</v>
      </c>
      <c r="G57" s="65">
        <f t="shared" si="23"/>
        <v>6.7691570330860915E-2</v>
      </c>
      <c r="H57" s="65">
        <f t="shared" si="23"/>
        <v>5.987248809508082E-2</v>
      </c>
      <c r="I57" s="65">
        <f t="shared" si="23"/>
        <v>5.3442918765760669E-2</v>
      </c>
      <c r="J57" s="65">
        <f t="shared" si="23"/>
        <v>4.8102858193666262E-2</v>
      </c>
      <c r="K57" s="65">
        <f t="shared" si="23"/>
        <v>4.3625029497966927E-2</v>
      </c>
      <c r="L57" s="65">
        <f t="shared" si="23"/>
        <v>3.98671930844035E-2</v>
      </c>
      <c r="M57" s="81">
        <f t="shared" si="23"/>
        <v>3.6697285799565264E-2</v>
      </c>
      <c r="N57" s="65">
        <f t="shared" si="23"/>
        <v>3.3942434582372699E-2</v>
      </c>
      <c r="O57" s="65">
        <f t="shared" si="23"/>
        <v>3.1568126438955416E-2</v>
      </c>
      <c r="P57" s="65">
        <f t="shared" si="23"/>
        <v>2.9499339883458386E-2</v>
      </c>
      <c r="Q57" s="65">
        <f t="shared" si="23"/>
        <v>2.7678498593152918E-2</v>
      </c>
      <c r="R57" s="65">
        <f t="shared" si="23"/>
        <v>2.6059669463943596E-2</v>
      </c>
      <c r="S57" s="65">
        <f t="shared" si="23"/>
        <v>2.4604777354371107E-2</v>
      </c>
      <c r="T57" s="65">
        <f t="shared" si="23"/>
        <v>2.3280552864617502E-2</v>
      </c>
      <c r="U57" s="65">
        <f t="shared" si="23"/>
        <v>2.2056356168465137E-2</v>
      </c>
      <c r="V57" s="65">
        <f t="shared" si="23"/>
        <v>2.0903140229373802E-2</v>
      </c>
      <c r="W57" s="65">
        <f t="shared" si="23"/>
        <v>1.9790545894137306E-2</v>
      </c>
      <c r="X57" s="65">
        <f t="shared" si="23"/>
        <v>1.8680277865933993E-2</v>
      </c>
      <c r="Y57" s="65">
        <f t="shared" si="23"/>
        <v>1.7542976078911292E-2</v>
      </c>
      <c r="Z57" s="65">
        <f t="shared" si="23"/>
        <v>1.6344026983985675E-2</v>
      </c>
      <c r="AA57" s="65">
        <f t="shared" si="23"/>
        <v>1.4094361655515987E-2</v>
      </c>
      <c r="AB57" s="65">
        <f t="shared" si="23"/>
        <v>0</v>
      </c>
      <c r="AC57" s="65">
        <f t="shared" si="23"/>
        <v>0</v>
      </c>
      <c r="AD57" s="65">
        <f t="shared" si="23"/>
        <v>0</v>
      </c>
      <c r="AE57" s="65">
        <f t="shared" si="23"/>
        <v>0</v>
      </c>
      <c r="AF57" s="65">
        <f t="shared" si="23"/>
        <v>0</v>
      </c>
      <c r="AG57" s="65">
        <f t="shared" si="23"/>
        <v>0</v>
      </c>
      <c r="AH57" s="65">
        <f t="shared" ref="AH57:BI57" si="24">+AH56/AH39</f>
        <v>0</v>
      </c>
      <c r="AI57" s="65">
        <f t="shared" si="24"/>
        <v>0</v>
      </c>
      <c r="AJ57" s="65">
        <f t="shared" si="24"/>
        <v>0</v>
      </c>
      <c r="AK57" s="65">
        <f t="shared" si="24"/>
        <v>0</v>
      </c>
      <c r="AL57" s="65">
        <f t="shared" si="24"/>
        <v>0</v>
      </c>
      <c r="AM57" s="65">
        <f t="shared" si="24"/>
        <v>0</v>
      </c>
      <c r="AN57" s="65">
        <f t="shared" si="24"/>
        <v>0</v>
      </c>
      <c r="AO57" s="65">
        <f t="shared" si="24"/>
        <v>0</v>
      </c>
      <c r="AP57" s="65">
        <f t="shared" si="24"/>
        <v>0</v>
      </c>
      <c r="AQ57" s="65">
        <f t="shared" si="24"/>
        <v>0</v>
      </c>
      <c r="AR57" s="65">
        <f t="shared" si="24"/>
        <v>0</v>
      </c>
      <c r="AS57" s="65">
        <f t="shared" si="24"/>
        <v>0</v>
      </c>
      <c r="AT57" s="65">
        <f t="shared" si="24"/>
        <v>0</v>
      </c>
      <c r="AU57" s="65">
        <f t="shared" si="24"/>
        <v>0</v>
      </c>
      <c r="AV57" s="65">
        <f t="shared" si="24"/>
        <v>0</v>
      </c>
      <c r="AW57" s="65">
        <f t="shared" si="24"/>
        <v>0</v>
      </c>
      <c r="AX57" s="65">
        <f t="shared" si="24"/>
        <v>0</v>
      </c>
      <c r="AY57" s="65">
        <f t="shared" si="24"/>
        <v>0</v>
      </c>
      <c r="AZ57" s="65">
        <f t="shared" si="24"/>
        <v>0</v>
      </c>
      <c r="BA57" s="65">
        <f t="shared" si="24"/>
        <v>0</v>
      </c>
      <c r="BB57" s="65">
        <f t="shared" si="24"/>
        <v>0</v>
      </c>
      <c r="BC57" s="65">
        <f t="shared" si="24"/>
        <v>0</v>
      </c>
      <c r="BD57" s="65">
        <f t="shared" si="24"/>
        <v>0</v>
      </c>
      <c r="BE57" s="65">
        <f t="shared" si="24"/>
        <v>0</v>
      </c>
      <c r="BF57" s="65">
        <f t="shared" si="24"/>
        <v>0</v>
      </c>
      <c r="BG57" s="65">
        <f t="shared" si="24"/>
        <v>0</v>
      </c>
      <c r="BH57" s="65">
        <f t="shared" si="24"/>
        <v>0</v>
      </c>
      <c r="BI57" s="65">
        <f t="shared" si="24"/>
        <v>0</v>
      </c>
    </row>
    <row r="58" spans="1:128" s="252" customFormat="1" ht="13">
      <c r="A58" s="285" t="s">
        <v>651</v>
      </c>
      <c r="B58" s="258"/>
      <c r="C58" s="258"/>
      <c r="D58" s="258"/>
      <c r="E58" s="258"/>
      <c r="F58" s="258"/>
      <c r="G58" s="258"/>
      <c r="H58" s="258"/>
      <c r="I58" s="258"/>
      <c r="J58" s="258"/>
      <c r="M58" s="300"/>
    </row>
    <row r="59" spans="1:128" s="265" customFormat="1" ht="13">
      <c r="A59" s="298" t="s">
        <v>652</v>
      </c>
      <c r="B59" s="265">
        <f>+Parameters!B75</f>
        <v>787</v>
      </c>
      <c r="C59" s="265">
        <f>+Parameters!B76</f>
        <v>829</v>
      </c>
      <c r="D59" s="265">
        <f>$B13*C59/100+$B14*C61/100+Results!C5*10</f>
        <v>918.49841318481549</v>
      </c>
      <c r="E59" s="265">
        <f>$B13*D59/100+$B14*D61/100+Results!D5*10</f>
        <v>1012.9154633358278</v>
      </c>
      <c r="F59" s="265">
        <f>$B13*E59/100+$B14*E61/100+Results!E5*10</f>
        <v>1110.0698546335288</v>
      </c>
      <c r="G59" s="265">
        <f>$B13*F59/100+$B14*F61/100+Results!F5*10</f>
        <v>1208.5418301112311</v>
      </c>
      <c r="H59" s="265">
        <f>$B13*G59/100+$B14*G61/100+Results!G5*10</f>
        <v>1306.2345758093286</v>
      </c>
      <c r="I59" s="265">
        <f>$B13*H59/100+$B14*H61/100+Results!H5*10</f>
        <v>1402.5087680314887</v>
      </c>
      <c r="J59" s="265">
        <f>$B13*I59/100+$B14*I61/100+Results!I5*10</f>
        <v>1498.011488536577</v>
      </c>
      <c r="K59" s="265">
        <f>$B13*J59/100+$B14*J61/100+Results!J5*10</f>
        <v>1593.3388989184277</v>
      </c>
      <c r="L59" s="265">
        <f>$B13*K59/100+$B14*K61/100+Results!K5*10</f>
        <v>1689.0011226475469</v>
      </c>
      <c r="M59" s="300">
        <f>$B13*L59/100+$B14*L61/100+Results!L5*10</f>
        <v>1785.3552924859387</v>
      </c>
      <c r="N59" s="265">
        <f>$B13*M59/100+$B14*M61/100+Results!M5*10</f>
        <v>1882.5040012196159</v>
      </c>
      <c r="O59" s="265">
        <f>$B13*N59/100+$B14*N61/100+Results!N5*10</f>
        <v>1980.7109440465861</v>
      </c>
      <c r="P59" s="265">
        <f>$B13*O59/100+$B14*O61/100+Results!O5*10</f>
        <v>2079.3639116252452</v>
      </c>
      <c r="Q59" s="265">
        <f>$B13*P59/100+$B14*P61/100+Results!P5*10</f>
        <v>2178.0798222543913</v>
      </c>
      <c r="R59" s="265">
        <f>$B13*Q59/100+$B14*Q61/100+Results!Q5*10</f>
        <v>2276.5715703911683</v>
      </c>
      <c r="S59" s="265">
        <f>$B13*R59/100+$B14*R61/100+Results!R5*10</f>
        <v>2374.5782103186225</v>
      </c>
      <c r="T59" s="265">
        <f>$B13*S59/100+$B14*S61/100+Results!S5*10</f>
        <v>2471.8220653221965</v>
      </c>
      <c r="U59" s="265">
        <f>$B13*T59/100+$B14*T61/100+Results!T5*10</f>
        <v>2567.9704504415113</v>
      </c>
      <c r="V59" s="265">
        <f>$B13*U59/100+$B14*U61/100+Results!U5*10</f>
        <v>2662.593607841377</v>
      </c>
      <c r="W59" s="265">
        <f>$B13*V59/100+$B14*V61/100+Results!V5*10</f>
        <v>2755.9651393973127</v>
      </c>
      <c r="X59" s="265">
        <f>$B13*W59/100+$B14*W61/100+Results!W5*10</f>
        <v>2848.2444801325219</v>
      </c>
      <c r="Y59" s="265">
        <f>$B13*X59/100+$B14*X61/100+Results!X5*10</f>
        <v>2938.5400238278244</v>
      </c>
      <c r="Z59" s="265">
        <f>$B13*Y59/100+$B14*Y61/100+Results!Y5*10</f>
        <v>3025.2923465970848</v>
      </c>
      <c r="AA59" s="265">
        <f>$B13*Z59/100+$B14*Z61/100+Results!Z5*10</f>
        <v>3106.3570432809256</v>
      </c>
      <c r="AB59" s="265">
        <f>$B13*AA59/100+$B14*AA61/100+Results!AA5*10</f>
        <v>3163.1938686865183</v>
      </c>
      <c r="AC59" s="265">
        <f>$B13*AB59/100+$B14*AB61/100+Results!AB5*10</f>
        <v>2987.7542201552606</v>
      </c>
      <c r="AD59" s="265">
        <f>$B13*AC59/100+$B14*AC61/100+Results!AC5*10</f>
        <v>2840.9502143835207</v>
      </c>
      <c r="AE59" s="265">
        <f>$B13*AD59/100+$B14*AD61/100+Results!AD5*10</f>
        <v>2717.9625669609632</v>
      </c>
      <c r="AF59" s="265">
        <f>$B13*AE59/100+$B14*AE61/100+Results!AE5*10</f>
        <v>2614.7836636847755</v>
      </c>
      <c r="AG59" s="265">
        <f>$B13*AF59/100+$B14*AF61/100+Results!AF5*10</f>
        <v>2528.0808644124581</v>
      </c>
      <c r="AH59" s="265">
        <f>$B13*AG59/100+$B14*AG61/100+Results!AG5*10</f>
        <v>2455.0828265502537</v>
      </c>
      <c r="AI59" s="265">
        <f>$B13*AH59/100+$B14*AH61/100+Results!AH5*10</f>
        <v>2393.4849720380475</v>
      </c>
      <c r="AJ59" s="265">
        <f>$B13*AI59/100+$B14*AI61/100+Results!AI5*10</f>
        <v>2341.3708742978411</v>
      </c>
      <c r="AK59" s="265">
        <f>$B13*AJ59/100+$B14*AJ61/100+Results!AJ5*10</f>
        <v>2297.1468843578368</v>
      </c>
      <c r="AL59" s="265">
        <f>$B13*AK59/100+$B14*AK61/100+Results!AK5*10</f>
        <v>2259.4877667391806</v>
      </c>
      <c r="AM59" s="265">
        <f>$B13*AL59/100+$B14*AL61/100+Results!AL5*10</f>
        <v>2227.2914910769973</v>
      </c>
      <c r="AN59" s="265">
        <f>$B13*AM59/100+$B14*AM61/100+Results!AM5*10</f>
        <v>2199.6416376329398</v>
      </c>
      <c r="AO59" s="265">
        <f>$B13*AN59/100+$B14*AN61/100+Results!AN5*10</f>
        <v>2175.7761344815385</v>
      </c>
      <c r="AP59" s="265">
        <f>$B13*AO59/100+$B14*AO61/100+Results!AO5*10</f>
        <v>2155.0612600652621</v>
      </c>
      <c r="AQ59" s="265">
        <f>$B13*AP59/100+$B14*AP61/100+Results!AP5*10</f>
        <v>2136.9700243721586</v>
      </c>
      <c r="AR59" s="265">
        <f>$B13*AQ59/100+$B14*AQ61/100+Results!AQ5*10</f>
        <v>2121.0641913154195</v>
      </c>
      <c r="AS59" s="265">
        <f>$B13*AR59/100+$B14*AR61/100+Results!AR5*10</f>
        <v>2106.9793290761718</v>
      </c>
      <c r="AT59" s="265">
        <f>$B13*AS59/100+$B14*AS61/100+Results!AS5*10</f>
        <v>2094.4123784424537</v>
      </c>
      <c r="AU59" s="265">
        <f>$B13*AT59/100+$B14*AT61/100+Results!AT5*10</f>
        <v>2083.111315059225</v>
      </c>
      <c r="AV59" s="265">
        <f>$B13*AU59/100+$B14*AU61/100+Results!AU5*10</f>
        <v>2072.8665529243449</v>
      </c>
      <c r="AW59" s="265">
        <f>$B13*AV59/100+$B14*AV61/100+Results!AV5*10</f>
        <v>2063.5037958586945</v>
      </c>
      <c r="AX59" s="265">
        <f>$B13*AW59/100+$B14*AW61/100+Results!AW5*10</f>
        <v>2054.8780930701082</v>
      </c>
      <c r="AY59" s="265">
        <f>$B13*AX59/100+$B14*AX61/100+Results!AX5*10</f>
        <v>2046.86889600463</v>
      </c>
      <c r="AZ59" s="265">
        <f>$B13*AY59/100+$B14*AY61/100+Results!AY5*10</f>
        <v>2039.3759478353884</v>
      </c>
      <c r="BA59" s="265">
        <f>$B13*AZ59/100+$B14*AZ61/100+Results!AZ5*10</f>
        <v>2032.3158653438954</v>
      </c>
      <c r="BB59" s="265">
        <f>$B13*BA59/100+$B14*BA61/100+Results!BA5*10</f>
        <v>2025.6192965694167</v>
      </c>
      <c r="BC59" s="265">
        <f>$B13*BB59/100+$B14*BB61/100+Results!BB5*10</f>
        <v>2019.2285572448404</v>
      </c>
      <c r="BD59" s="265">
        <f>$B13*BC59/100+$B14*BC61/100+Results!BC5*10</f>
        <v>2013.0956653720546</v>
      </c>
      <c r="BE59" s="265">
        <f>$B13*BD59/100+$B14*BD61/100+Results!BD5*10</f>
        <v>2007.1807068733908</v>
      </c>
      <c r="BF59" s="265">
        <f>$B13*BE59/100+$B14*BE61/100+Results!BE5*10</f>
        <v>2001.45047655144</v>
      </c>
      <c r="BG59" s="265">
        <f>$B13*BF59/100+$B14*BF61/100+Results!BF5*10</f>
        <v>1995.8773479828376</v>
      </c>
      <c r="BH59" s="265">
        <f>$B13*BG59/100+$B14*BG61/100+Results!BG5*10</f>
        <v>1990.4383337828222</v>
      </c>
      <c r="BI59" s="265">
        <f>$B13*BH59/100+$B14*BH61/100+Results!BH5*10</f>
        <v>1985.1143041729358</v>
      </c>
      <c r="BJ59" s="265">
        <f>$B13*BI59/100+$B14*BI61/100+Results!BI5*10</f>
        <v>1979.88933718575</v>
      </c>
      <c r="BK59" s="265">
        <f t="shared" ref="BK59:CP59" si="25">$B13*BJ59/100+$B14*BJ61/100+BJ55*10</f>
        <v>1974.7501538123004</v>
      </c>
      <c r="BL59" s="265">
        <f t="shared" si="25"/>
        <v>1969.6857500990091</v>
      </c>
      <c r="BM59" s="265">
        <f t="shared" si="25"/>
        <v>1964.6869322153148</v>
      </c>
      <c r="BN59" s="265">
        <f t="shared" si="25"/>
        <v>1959.746040696446</v>
      </c>
      <c r="BO59" s="265">
        <f t="shared" si="25"/>
        <v>1954.8566919884597</v>
      </c>
      <c r="BP59" s="265">
        <f t="shared" si="25"/>
        <v>1950.013563538864</v>
      </c>
      <c r="BQ59" s="265">
        <f t="shared" si="25"/>
        <v>1945.2122150960429</v>
      </c>
      <c r="BR59" s="265">
        <f t="shared" si="25"/>
        <v>1940.4489401168273</v>
      </c>
      <c r="BS59" s="265">
        <f t="shared" si="25"/>
        <v>1935.72064220944</v>
      </c>
      <c r="BT59" s="265">
        <f t="shared" si="25"/>
        <v>1931.024732393716</v>
      </c>
      <c r="BU59" s="265">
        <f t="shared" si="25"/>
        <v>1926.3590436712036</v>
      </c>
      <c r="BV59" s="265">
        <f t="shared" si="25"/>
        <v>1921.7217599886776</v>
      </c>
      <c r="BW59" s="265">
        <f t="shared" si="25"/>
        <v>1917.1113571699957</v>
      </c>
      <c r="BX59" s="265">
        <f t="shared" si="25"/>
        <v>1912.5265537998034</v>
      </c>
      <c r="BY59" s="265">
        <f t="shared" si="25"/>
        <v>1907.9662703823524</v>
      </c>
      <c r="BZ59" s="265">
        <f t="shared" si="25"/>
        <v>1903.4295953811968</v>
      </c>
      <c r="CA59" s="265">
        <f t="shared" si="25"/>
        <v>1898.915756980442</v>
      </c>
      <c r="CB59" s="265">
        <f t="shared" si="25"/>
        <v>1894.4240996035498</v>
      </c>
      <c r="CC59" s="265">
        <f t="shared" si="25"/>
        <v>1889.9540643881221</v>
      </c>
      <c r="CD59" s="265">
        <f t="shared" si="25"/>
        <v>1885.5051729501417</v>
      </c>
      <c r="CE59" s="265">
        <f t="shared" si="25"/>
        <v>1881.077013883445</v>
      </c>
      <c r="CF59" s="265">
        <f t="shared" si="25"/>
        <v>1876.6692315335795</v>
      </c>
      <c r="CG59" s="265">
        <f t="shared" si="25"/>
        <v>1872.2815166628518</v>
      </c>
      <c r="CH59" s="265">
        <f t="shared" si="25"/>
        <v>1867.9135986879246</v>
      </c>
      <c r="CI59" s="265">
        <f t="shared" si="25"/>
        <v>1863.5652392250138</v>
      </c>
      <c r="CJ59" s="265">
        <f t="shared" si="25"/>
        <v>1859.2362267223775</v>
      </c>
      <c r="CK59" s="265">
        <f t="shared" si="25"/>
        <v>1854.9263719969006</v>
      </c>
      <c r="CL59" s="265">
        <f t="shared" si="25"/>
        <v>1850.6355045224557</v>
      </c>
      <c r="CM59" s="265">
        <f t="shared" si="25"/>
        <v>1846.3634693433723</v>
      </c>
      <c r="CN59" s="265">
        <f t="shared" si="25"/>
        <v>1842.110124507697</v>
      </c>
      <c r="CO59" s="265">
        <f t="shared" si="25"/>
        <v>1837.8753389326666</v>
      </c>
      <c r="CP59" s="265">
        <f t="shared" si="25"/>
        <v>1833.6589906295769</v>
      </c>
      <c r="CQ59" s="265">
        <f t="shared" ref="CQ59:DX59" si="26">$B13*CP59/100+$B14*CP61/100+CP55*10</f>
        <v>1829.4609652274912</v>
      </c>
      <c r="CR59" s="265">
        <f t="shared" si="26"/>
        <v>1825.2811547454421</v>
      </c>
      <c r="CS59" s="265">
        <f t="shared" si="26"/>
        <v>1821.1194565712603</v>
      </c>
      <c r="CT59" s="265">
        <f t="shared" si="26"/>
        <v>1816.9757726122155</v>
      </c>
      <c r="CU59" s="265">
        <f t="shared" si="26"/>
        <v>1812.8500085885264</v>
      </c>
      <c r="CV59" s="265">
        <f t="shared" si="26"/>
        <v>1808.7420734456643</v>
      </c>
      <c r="CW59" s="265">
        <f t="shared" si="26"/>
        <v>1804.6518788654423</v>
      </c>
      <c r="CX59" s="265">
        <f t="shared" si="26"/>
        <v>1800.5793388592426</v>
      </c>
      <c r="CY59" s="265">
        <f t="shared" si="26"/>
        <v>1796.5243694295445</v>
      </c>
      <c r="CZ59" s="265">
        <f t="shared" si="26"/>
        <v>1792.4868882882506</v>
      </c>
      <c r="DA59" s="265">
        <f t="shared" si="26"/>
        <v>1788.466814622235</v>
      </c>
      <c r="DB59" s="265">
        <f t="shared" si="26"/>
        <v>1784.4640688981665</v>
      </c>
      <c r="DC59" s="265">
        <f t="shared" si="26"/>
        <v>1780.4785726999849</v>
      </c>
      <c r="DD59" s="265">
        <f t="shared" si="26"/>
        <v>1776.5102485935304</v>
      </c>
      <c r="DE59" s="265">
        <f t="shared" si="26"/>
        <v>1772.5590200137567</v>
      </c>
      <c r="DF59" s="265">
        <f t="shared" si="26"/>
        <v>1768.6248111707162</v>
      </c>
      <c r="DG59" s="265">
        <f t="shared" si="26"/>
        <v>1764.7075469711633</v>
      </c>
      <c r="DH59" s="265">
        <f t="shared" si="26"/>
        <v>1760.8071529531392</v>
      </c>
      <c r="DI59" s="265">
        <f t="shared" si="26"/>
        <v>1756.9235552313562</v>
      </c>
      <c r="DJ59" s="265">
        <f t="shared" si="26"/>
        <v>1753.0566804515606</v>
      </c>
      <c r="DK59" s="265">
        <f t="shared" si="26"/>
        <v>1749.2064557523618</v>
      </c>
      <c r="DL59" s="265">
        <f t="shared" si="26"/>
        <v>1745.3728087332738</v>
      </c>
      <c r="DM59" s="265">
        <f t="shared" si="26"/>
        <v>1741.5556674279198</v>
      </c>
      <c r="DN59" s="265">
        <f t="shared" si="26"/>
        <v>1737.7549602815341</v>
      </c>
      <c r="DO59" s="265">
        <f t="shared" si="26"/>
        <v>1733.9706161320344</v>
      </c>
      <c r="DP59" s="265">
        <f t="shared" si="26"/>
        <v>1730.2025641940681</v>
      </c>
      <c r="DQ59" s="265">
        <f t="shared" si="26"/>
        <v>1726.4507340455286</v>
      </c>
      <c r="DR59" s="265">
        <f t="shared" si="26"/>
        <v>1722.7150556161305</v>
      </c>
      <c r="DS59" s="265">
        <f t="shared" si="26"/>
        <v>1718.9954591776941</v>
      </c>
      <c r="DT59" s="265">
        <f t="shared" si="26"/>
        <v>1715.291875335852</v>
      </c>
      <c r="DU59" s="265">
        <f t="shared" si="26"/>
        <v>1711.6042350229432</v>
      </c>
      <c r="DV59" s="265">
        <f t="shared" si="26"/>
        <v>1707.9324694918926</v>
      </c>
      <c r="DW59" s="265">
        <f t="shared" si="26"/>
        <v>1704.2765103109089</v>
      </c>
      <c r="DX59" s="265">
        <f t="shared" si="26"/>
        <v>1700.6362893588685</v>
      </c>
    </row>
    <row r="60" spans="1:128" s="265" customFormat="1" ht="13">
      <c r="A60" s="298" t="s">
        <v>653</v>
      </c>
      <c r="B60" s="265">
        <f t="shared" ref="B60:AG60" si="27">+B59/2.13</f>
        <v>369.48356807511738</v>
      </c>
      <c r="C60" s="265">
        <f t="shared" si="27"/>
        <v>389.20187793427232</v>
      </c>
      <c r="D60" s="265">
        <f t="shared" si="27"/>
        <v>431.21991229334066</v>
      </c>
      <c r="E60" s="265">
        <f t="shared" si="27"/>
        <v>475.54716588536519</v>
      </c>
      <c r="F60" s="265">
        <f t="shared" si="27"/>
        <v>521.15955616597603</v>
      </c>
      <c r="G60" s="265">
        <f t="shared" si="27"/>
        <v>567.39053056865316</v>
      </c>
      <c r="H60" s="265">
        <f t="shared" si="27"/>
        <v>613.25566939405098</v>
      </c>
      <c r="I60" s="265">
        <f t="shared" si="27"/>
        <v>658.45482067206046</v>
      </c>
      <c r="J60" s="265">
        <f t="shared" si="27"/>
        <v>703.29177865566999</v>
      </c>
      <c r="K60" s="265">
        <f t="shared" si="27"/>
        <v>748.04643141710221</v>
      </c>
      <c r="L60" s="265">
        <f t="shared" si="27"/>
        <v>792.95827354344931</v>
      </c>
      <c r="M60" s="300">
        <f t="shared" si="27"/>
        <v>838.19497299809336</v>
      </c>
      <c r="N60" s="265">
        <f t="shared" si="27"/>
        <v>883.80469540827039</v>
      </c>
      <c r="O60" s="265">
        <f t="shared" si="27"/>
        <v>929.91124133642541</v>
      </c>
      <c r="P60" s="265">
        <f t="shared" si="27"/>
        <v>976.22718855645326</v>
      </c>
      <c r="Q60" s="265">
        <f t="shared" si="27"/>
        <v>1022.5726865044091</v>
      </c>
      <c r="R60" s="265">
        <f t="shared" si="27"/>
        <v>1068.812943845619</v>
      </c>
      <c r="S60" s="265">
        <f t="shared" si="27"/>
        <v>1114.8254508538134</v>
      </c>
      <c r="T60" s="265">
        <f t="shared" si="27"/>
        <v>1160.4798428742706</v>
      </c>
      <c r="U60" s="265">
        <f t="shared" si="27"/>
        <v>1205.6199297847472</v>
      </c>
      <c r="V60" s="265">
        <f t="shared" si="27"/>
        <v>1250.0439473433696</v>
      </c>
      <c r="W60" s="265">
        <f t="shared" si="27"/>
        <v>1293.8803471348886</v>
      </c>
      <c r="X60" s="265">
        <f t="shared" si="27"/>
        <v>1337.2039812828741</v>
      </c>
      <c r="Y60" s="265">
        <f t="shared" si="27"/>
        <v>1379.5962553182276</v>
      </c>
      <c r="Z60" s="265">
        <f t="shared" si="27"/>
        <v>1420.3250453507442</v>
      </c>
      <c r="AA60" s="265">
        <f t="shared" si="27"/>
        <v>1458.3835883948009</v>
      </c>
      <c r="AB60" s="265">
        <f t="shared" si="27"/>
        <v>1485.067543984281</v>
      </c>
      <c r="AC60" s="265">
        <f t="shared" si="27"/>
        <v>1402.7015118099816</v>
      </c>
      <c r="AD60" s="265">
        <f t="shared" si="27"/>
        <v>1333.7794433725451</v>
      </c>
      <c r="AE60" s="265">
        <f t="shared" si="27"/>
        <v>1276.0387638314382</v>
      </c>
      <c r="AF60" s="265">
        <f t="shared" si="27"/>
        <v>1227.5979641712561</v>
      </c>
      <c r="AG60" s="265">
        <f t="shared" si="27"/>
        <v>1186.8924246067879</v>
      </c>
      <c r="AH60" s="265">
        <f t="shared" ref="AH60:BM60" si="28">+AH59/2.13</f>
        <v>1152.6210453287576</v>
      </c>
      <c r="AI60" s="265">
        <f t="shared" si="28"/>
        <v>1123.701864806595</v>
      </c>
      <c r="AJ60" s="265">
        <f t="shared" si="28"/>
        <v>1099.2351522525075</v>
      </c>
      <c r="AK60" s="265">
        <f t="shared" si="28"/>
        <v>1078.4727156609563</v>
      </c>
      <c r="AL60" s="265">
        <f t="shared" si="28"/>
        <v>1060.7923787507891</v>
      </c>
      <c r="AM60" s="265">
        <f t="shared" si="28"/>
        <v>1045.6767563741771</v>
      </c>
      <c r="AN60" s="265">
        <f t="shared" si="28"/>
        <v>1032.695604522507</v>
      </c>
      <c r="AO60" s="265">
        <f t="shared" si="28"/>
        <v>1021.4911429490792</v>
      </c>
      <c r="AP60" s="265">
        <f t="shared" si="28"/>
        <v>1011.7658497958978</v>
      </c>
      <c r="AQ60" s="265">
        <f t="shared" si="28"/>
        <v>1003.2723119118116</v>
      </c>
      <c r="AR60" s="265">
        <f t="shared" si="28"/>
        <v>995.80478465512658</v>
      </c>
      <c r="AS60" s="265">
        <f t="shared" si="28"/>
        <v>989.19217327519812</v>
      </c>
      <c r="AT60" s="265">
        <f t="shared" si="28"/>
        <v>983.29219645185628</v>
      </c>
      <c r="AU60" s="265">
        <f t="shared" si="28"/>
        <v>977.98653289165497</v>
      </c>
      <c r="AV60" s="265">
        <f t="shared" si="28"/>
        <v>973.17678541049065</v>
      </c>
      <c r="AW60" s="265">
        <f t="shared" si="28"/>
        <v>968.78112481628852</v>
      </c>
      <c r="AX60" s="265">
        <f t="shared" si="28"/>
        <v>964.7314990939476</v>
      </c>
      <c r="AY60" s="265">
        <f t="shared" si="28"/>
        <v>960.97131267823011</v>
      </c>
      <c r="AZ60" s="265">
        <f t="shared" si="28"/>
        <v>957.4534966363326</v>
      </c>
      <c r="BA60" s="265">
        <f t="shared" si="28"/>
        <v>954.13890391732184</v>
      </c>
      <c r="BB60" s="265">
        <f t="shared" si="28"/>
        <v>950.99497491521913</v>
      </c>
      <c r="BC60" s="265">
        <f t="shared" si="28"/>
        <v>947.99462781447914</v>
      </c>
      <c r="BD60" s="265">
        <f t="shared" si="28"/>
        <v>945.11533585542475</v>
      </c>
      <c r="BE60" s="265">
        <f t="shared" si="28"/>
        <v>942.33836003445583</v>
      </c>
      <c r="BF60" s="265">
        <f t="shared" si="28"/>
        <v>939.64811105701415</v>
      </c>
      <c r="BG60" s="265">
        <f t="shared" si="28"/>
        <v>937.03161877128525</v>
      </c>
      <c r="BH60" s="265">
        <f t="shared" si="28"/>
        <v>934.4780909778508</v>
      </c>
      <c r="BI60" s="265">
        <f t="shared" si="28"/>
        <v>931.97854656006382</v>
      </c>
      <c r="BJ60" s="265">
        <f t="shared" si="28"/>
        <v>929.52551041584513</v>
      </c>
      <c r="BK60" s="265">
        <f t="shared" si="28"/>
        <v>927.11274826868566</v>
      </c>
      <c r="BL60" s="265">
        <f t="shared" si="28"/>
        <v>924.73509394319683</v>
      </c>
      <c r="BM60" s="265">
        <f t="shared" si="28"/>
        <v>922.38823108700228</v>
      </c>
      <c r="BN60" s="265">
        <f t="shared" ref="BN60:CS60" si="29">+BN59/2.13</f>
        <v>920.06856370725166</v>
      </c>
      <c r="BO60" s="265">
        <f t="shared" si="29"/>
        <v>917.77309483026283</v>
      </c>
      <c r="BP60" s="265">
        <f t="shared" si="29"/>
        <v>915.49932560510047</v>
      </c>
      <c r="BQ60" s="265">
        <f t="shared" si="29"/>
        <v>913.24517140659293</v>
      </c>
      <c r="BR60" s="265">
        <f t="shared" si="29"/>
        <v>911.00889207362786</v>
      </c>
      <c r="BS60" s="265">
        <f t="shared" si="29"/>
        <v>908.78903390114556</v>
      </c>
      <c r="BT60" s="265">
        <f t="shared" si="29"/>
        <v>906.58438140550049</v>
      </c>
      <c r="BU60" s="265">
        <f t="shared" si="29"/>
        <v>904.3939172165276</v>
      </c>
      <c r="BV60" s="265">
        <f t="shared" si="29"/>
        <v>902.21678872707878</v>
      </c>
      <c r="BW60" s="265">
        <f t="shared" si="29"/>
        <v>900.05228036150038</v>
      </c>
      <c r="BX60" s="265">
        <f t="shared" si="29"/>
        <v>897.89979051633964</v>
      </c>
      <c r="BY60" s="265">
        <f t="shared" si="29"/>
        <v>895.75881238608099</v>
      </c>
      <c r="BZ60" s="265">
        <f t="shared" si="29"/>
        <v>893.62891801934131</v>
      </c>
      <c r="CA60" s="265">
        <f t="shared" si="29"/>
        <v>891.50974506124044</v>
      </c>
      <c r="CB60" s="265">
        <f t="shared" si="29"/>
        <v>889.4009857293662</v>
      </c>
      <c r="CC60" s="265">
        <f t="shared" si="29"/>
        <v>887.30237764700576</v>
      </c>
      <c r="CD60" s="265">
        <f t="shared" si="29"/>
        <v>885.21369622072382</v>
      </c>
      <c r="CE60" s="265">
        <f t="shared" si="29"/>
        <v>883.1347483020869</v>
      </c>
      <c r="CF60" s="265">
        <f t="shared" si="29"/>
        <v>881.06536691717349</v>
      </c>
      <c r="CG60" s="265">
        <f t="shared" si="29"/>
        <v>879.00540688396802</v>
      </c>
      <c r="CH60" s="265">
        <f t="shared" si="29"/>
        <v>876.95474116803973</v>
      </c>
      <c r="CI60" s="265">
        <f t="shared" si="29"/>
        <v>874.91325785211916</v>
      </c>
      <c r="CJ60" s="265">
        <f t="shared" si="29"/>
        <v>872.88085761613968</v>
      </c>
      <c r="CK60" s="265">
        <f t="shared" si="29"/>
        <v>870.85745164173738</v>
      </c>
      <c r="CL60" s="265">
        <f t="shared" si="29"/>
        <v>868.84295986969755</v>
      </c>
      <c r="CM60" s="265">
        <f t="shared" si="29"/>
        <v>866.83730955087913</v>
      </c>
      <c r="CN60" s="265">
        <f t="shared" si="29"/>
        <v>864.84043404117233</v>
      </c>
      <c r="CO60" s="265">
        <f t="shared" si="29"/>
        <v>862.85227179937408</v>
      </c>
      <c r="CP60" s="265">
        <f t="shared" si="29"/>
        <v>860.87276555379208</v>
      </c>
      <c r="CQ60" s="265">
        <f t="shared" si="29"/>
        <v>858.90186160915084</v>
      </c>
      <c r="CR60" s="265">
        <f t="shared" si="29"/>
        <v>856.93950927016067</v>
      </c>
      <c r="CS60" s="265">
        <f t="shared" si="29"/>
        <v>854.98566036209411</v>
      </c>
      <c r="CT60" s="265">
        <f t="shared" ref="CT60:DX60" si="30">+CT59/2.13</f>
        <v>853.04026883202607</v>
      </c>
      <c r="CU60" s="265">
        <f t="shared" si="30"/>
        <v>851.10329041714863</v>
      </c>
      <c r="CV60" s="265">
        <f t="shared" si="30"/>
        <v>849.17468236885657</v>
      </c>
      <c r="CW60" s="265">
        <f t="shared" si="30"/>
        <v>847.25440322321242</v>
      </c>
      <c r="CX60" s="265">
        <f t="shared" si="30"/>
        <v>845.34241260997305</v>
      </c>
      <c r="CY60" s="265">
        <f t="shared" si="30"/>
        <v>843.43867109368296</v>
      </c>
      <c r="CZ60" s="265">
        <f t="shared" si="30"/>
        <v>841.54314004143225</v>
      </c>
      <c r="DA60" s="265">
        <f t="shared" si="30"/>
        <v>839.65578151278646</v>
      </c>
      <c r="DB60" s="265">
        <f t="shared" si="30"/>
        <v>837.77655816815331</v>
      </c>
      <c r="DC60" s="265">
        <f t="shared" si="30"/>
        <v>835.90543319248115</v>
      </c>
      <c r="DD60" s="265">
        <f t="shared" si="30"/>
        <v>834.04237023170447</v>
      </c>
      <c r="DE60" s="265">
        <f t="shared" si="30"/>
        <v>832.18733333979196</v>
      </c>
      <c r="DF60" s="265">
        <f t="shared" si="30"/>
        <v>830.34028693460857</v>
      </c>
      <c r="DG60" s="265">
        <f t="shared" si="30"/>
        <v>828.50119576110956</v>
      </c>
      <c r="DH60" s="265">
        <f t="shared" si="30"/>
        <v>826.67002486062881</v>
      </c>
      <c r="DI60" s="265">
        <f t="shared" si="30"/>
        <v>824.84673954523771</v>
      </c>
      <c r="DJ60" s="265">
        <f t="shared" si="30"/>
        <v>823.03130537631955</v>
      </c>
      <c r="DK60" s="265">
        <f t="shared" si="30"/>
        <v>821.22368814664878</v>
      </c>
      <c r="DL60" s="265">
        <f t="shared" si="30"/>
        <v>819.42385386538683</v>
      </c>
      <c r="DM60" s="265">
        <f t="shared" si="30"/>
        <v>817.63176874550231</v>
      </c>
      <c r="DN60" s="265">
        <f t="shared" si="30"/>
        <v>815.8473991932085</v>
      </c>
      <c r="DO60" s="265">
        <f t="shared" si="30"/>
        <v>814.07071179907723</v>
      </c>
      <c r="DP60" s="265">
        <f t="shared" si="30"/>
        <v>812.30167333054851</v>
      </c>
      <c r="DQ60" s="265">
        <f t="shared" si="30"/>
        <v>810.54025072560034</v>
      </c>
      <c r="DR60" s="265">
        <f t="shared" si="30"/>
        <v>808.7864110873852</v>
      </c>
      <c r="DS60" s="265">
        <f t="shared" si="30"/>
        <v>807.04012167966869</v>
      </c>
      <c r="DT60" s="265">
        <f t="shared" si="30"/>
        <v>805.30134992293529</v>
      </c>
      <c r="DU60" s="265">
        <f t="shared" si="30"/>
        <v>803.57006339105317</v>
      </c>
      <c r="DV60" s="265">
        <f t="shared" si="30"/>
        <v>801.84622980840027</v>
      </c>
      <c r="DW60" s="265">
        <f t="shared" si="30"/>
        <v>800.12981704737513</v>
      </c>
      <c r="DX60" s="265">
        <f t="shared" si="30"/>
        <v>798.42079312622934</v>
      </c>
    </row>
    <row r="61" spans="1:128" s="265" customFormat="1" ht="13">
      <c r="A61" s="299" t="s">
        <v>654</v>
      </c>
      <c r="B61" s="265">
        <f>B10</f>
        <v>1600</v>
      </c>
      <c r="C61" s="265">
        <f t="shared" ref="C61:AH61" si="31">B59*$B15/100+B61*$B16/100+B62*$B17/100</f>
        <v>1618.6835000000001</v>
      </c>
      <c r="D61" s="265">
        <f t="shared" si="31"/>
        <v>1641.4350800350003</v>
      </c>
      <c r="E61" s="265">
        <f t="shared" si="31"/>
        <v>1673.7429165882504</v>
      </c>
      <c r="F61" s="265">
        <f t="shared" si="31"/>
        <v>1715.7000234955392</v>
      </c>
      <c r="G61" s="265">
        <f t="shared" si="31"/>
        <v>1767.1328544265193</v>
      </c>
      <c r="H61" s="265">
        <f t="shared" si="31"/>
        <v>1827.7065596600653</v>
      </c>
      <c r="I61" s="265">
        <f t="shared" si="31"/>
        <v>1896.8521327957098</v>
      </c>
      <c r="J61" s="265">
        <f t="shared" si="31"/>
        <v>1973.9534938165812</v>
      </c>
      <c r="K61" s="265">
        <f t="shared" si="31"/>
        <v>2058.5043052956494</v>
      </c>
      <c r="L61" s="265">
        <f t="shared" si="31"/>
        <v>2150.0961486372653</v>
      </c>
      <c r="M61" s="300">
        <f t="shared" si="31"/>
        <v>2248.4031018853839</v>
      </c>
      <c r="N61" s="265">
        <f t="shared" si="31"/>
        <v>2353.1590861610557</v>
      </c>
      <c r="O61" s="265">
        <f t="shared" si="31"/>
        <v>2464.1242053897454</v>
      </c>
      <c r="P61" s="265">
        <f t="shared" si="31"/>
        <v>2581.1027150211389</v>
      </c>
      <c r="Q61" s="265">
        <f t="shared" si="31"/>
        <v>2703.8356149215283</v>
      </c>
      <c r="R61" s="265">
        <f t="shared" si="31"/>
        <v>2832.0314357599341</v>
      </c>
      <c r="S61" s="265">
        <f t="shared" si="31"/>
        <v>2965.3794448562026</v>
      </c>
      <c r="T61" s="265">
        <f t="shared" si="31"/>
        <v>3103.5537867158541</v>
      </c>
      <c r="U61" s="265">
        <f t="shared" si="31"/>
        <v>3246.2122611212781</v>
      </c>
      <c r="V61" s="265">
        <f t="shared" si="31"/>
        <v>3392.9905714854413</v>
      </c>
      <c r="W61" s="265">
        <f t="shared" si="31"/>
        <v>3543.4918247054311</v>
      </c>
      <c r="X61" s="265">
        <f t="shared" si="31"/>
        <v>3697.3726292719944</v>
      </c>
      <c r="Y61" s="265">
        <f t="shared" si="31"/>
        <v>3854.3266095246836</v>
      </c>
      <c r="Z61" s="265">
        <f t="shared" si="31"/>
        <v>4013.9563531001213</v>
      </c>
      <c r="AA61" s="265">
        <f t="shared" si="31"/>
        <v>4175.698009203883</v>
      </c>
      <c r="AB61" s="265">
        <f t="shared" si="31"/>
        <v>4338.7597508150448</v>
      </c>
      <c r="AC61" s="265">
        <f t="shared" si="31"/>
        <v>4500.1661356433542</v>
      </c>
      <c r="AD61" s="265">
        <f t="shared" si="31"/>
        <v>4632.1307355969993</v>
      </c>
      <c r="AE61" s="265">
        <f t="shared" si="31"/>
        <v>4739.6225756450312</v>
      </c>
      <c r="AF61" s="265">
        <f t="shared" si="31"/>
        <v>4826.7736677131634</v>
      </c>
      <c r="AG61" s="265">
        <f t="shared" si="31"/>
        <v>4897.0199879844349</v>
      </c>
      <c r="AH61" s="265">
        <f t="shared" si="31"/>
        <v>4953.2187110506429</v>
      </c>
      <c r="AI61" s="265">
        <f t="shared" ref="AI61:BN61" si="32">AH59*$B15/100+AH61*$B16/100+AH62*$B17/100</f>
        <v>4997.7456993953419</v>
      </c>
      <c r="AJ61" s="265">
        <f t="shared" si="32"/>
        <v>5032.5765733821227</v>
      </c>
      <c r="AK61" s="265">
        <f t="shared" si="32"/>
        <v>5059.354126981525</v>
      </c>
      <c r="AL61" s="265">
        <f t="shared" si="32"/>
        <v>5079.4443888107926</v>
      </c>
      <c r="AM61" s="265">
        <f t="shared" si="32"/>
        <v>5093.9832408098464</v>
      </c>
      <c r="AN61" s="265">
        <f t="shared" si="32"/>
        <v>5103.9151848333777</v>
      </c>
      <c r="AO61" s="265">
        <f t="shared" si="32"/>
        <v>5110.0255796240808</v>
      </c>
      <c r="AP61" s="265">
        <f t="shared" si="32"/>
        <v>5112.9674479152809</v>
      </c>
      <c r="AQ61" s="265">
        <f t="shared" si="32"/>
        <v>5113.2837681990904</v>
      </c>
      <c r="AR61" s="265">
        <f t="shared" si="32"/>
        <v>5111.4260116737878</v>
      </c>
      <c r="AS61" s="265">
        <f t="shared" si="32"/>
        <v>5107.7695567994988</v>
      </c>
      <c r="AT61" s="265">
        <f t="shared" si="32"/>
        <v>5102.62650737684</v>
      </c>
      <c r="AU61" s="265">
        <f t="shared" si="32"/>
        <v>5096.2563514868107</v>
      </c>
      <c r="AV61" s="265">
        <f t="shared" si="32"/>
        <v>5088.874824971108</v>
      </c>
      <c r="AW61" s="265">
        <f t="shared" si="32"/>
        <v>5080.6612818782587</v>
      </c>
      <c r="AX61" s="265">
        <f t="shared" si="32"/>
        <v>5071.7648233633408</v>
      </c>
      <c r="AY61" s="265">
        <f t="shared" si="32"/>
        <v>5062.3093941703974</v>
      </c>
      <c r="AZ61" s="265">
        <f t="shared" si="32"/>
        <v>5052.3980206021006</v>
      </c>
      <c r="BA61" s="265">
        <f t="shared" si="32"/>
        <v>5042.1163345893783</v>
      </c>
      <c r="BB61" s="265">
        <f t="shared" si="32"/>
        <v>5031.535504115428</v>
      </c>
      <c r="BC61" s="265">
        <f t="shared" si="32"/>
        <v>5020.7146699928562</v>
      </c>
      <c r="BD61" s="265">
        <f t="shared" si="32"/>
        <v>5009.7029721487716</v>
      </c>
      <c r="BE61" s="265">
        <f t="shared" si="32"/>
        <v>4998.5412345657369</v>
      </c>
      <c r="BF61" s="265">
        <f t="shared" si="32"/>
        <v>4987.2633663788965</v>
      </c>
      <c r="BG61" s="265">
        <f t="shared" si="32"/>
        <v>4975.8975269438688</v>
      </c>
      <c r="BH61" s="265">
        <f t="shared" si="32"/>
        <v>4964.4670946357082</v>
      </c>
      <c r="BI61" s="265">
        <f t="shared" si="32"/>
        <v>4952.9914724416622</v>
      </c>
      <c r="BJ61" s="265">
        <f t="shared" si="32"/>
        <v>4941.4867578409949</v>
      </c>
      <c r="BK61" s="265">
        <f t="shared" si="32"/>
        <v>4929.9662998338617</v>
      </c>
      <c r="BL61" s="265">
        <f t="shared" si="32"/>
        <v>4918.4411591876406</v>
      </c>
      <c r="BM61" s="265">
        <f t="shared" si="32"/>
        <v>4906.9205005733238</v>
      </c>
      <c r="BN61" s="265">
        <f t="shared" si="32"/>
        <v>4895.4119084946269</v>
      </c>
      <c r="BO61" s="265">
        <f t="shared" ref="BO61:CT61" si="33">BN59*$B15/100+BN61*$B16/100+BN62*$B17/100</f>
        <v>4883.9216536781378</v>
      </c>
      <c r="BP61" s="265">
        <f t="shared" si="33"/>
        <v>4872.4549145799847</v>
      </c>
      <c r="BQ61" s="265">
        <f t="shared" si="33"/>
        <v>4861.0159615712082</v>
      </c>
      <c r="BR61" s="265">
        <f t="shared" si="33"/>
        <v>4849.6083100899596</v>
      </c>
      <c r="BS61" s="265">
        <f t="shared" si="33"/>
        <v>4838.2348479891343</v>
      </c>
      <c r="BT61" s="265">
        <f t="shared" si="33"/>
        <v>4826.8979414271562</v>
      </c>
      <c r="BU61" s="265">
        <f t="shared" si="33"/>
        <v>4815.5995229170603</v>
      </c>
      <c r="BV61" s="265">
        <f t="shared" si="33"/>
        <v>4804.3411645399519</v>
      </c>
      <c r="BW61" s="265">
        <f t="shared" si="33"/>
        <v>4793.1241388224289</v>
      </c>
      <c r="BX61" s="265">
        <f t="shared" si="33"/>
        <v>4781.9494693564066</v>
      </c>
      <c r="BY61" s="265">
        <f t="shared" si="33"/>
        <v>4770.8179728896002</v>
      </c>
      <c r="BZ61" s="265">
        <f t="shared" si="33"/>
        <v>4759.7302943237455</v>
      </c>
      <c r="CA61" s="265">
        <f t="shared" si="33"/>
        <v>4748.6869358154945</v>
      </c>
      <c r="CB61" s="265">
        <f t="shared" si="33"/>
        <v>4737.6882809736035</v>
      </c>
      <c r="CC61" s="265">
        <f t="shared" si="33"/>
        <v>4726.7346149786217</v>
      </c>
      <c r="CD61" s="265">
        <f t="shared" si="33"/>
        <v>4715.8261413120754</v>
      </c>
      <c r="CE61" s="265">
        <f t="shared" si="33"/>
        <v>4704.9629956664066</v>
      </c>
      <c r="CF61" s="265">
        <f t="shared" si="33"/>
        <v>4694.1452575106696</v>
      </c>
      <c r="CG61" s="265">
        <f t="shared" si="33"/>
        <v>4683.3729597069532</v>
      </c>
      <c r="CH61" s="265">
        <f t="shared" si="33"/>
        <v>4672.6460965059605</v>
      </c>
      <c r="CI61" s="265">
        <f t="shared" si="33"/>
        <v>4661.9646301948378</v>
      </c>
      <c r="CJ61" s="265">
        <f t="shared" si="33"/>
        <v>4651.3284966243282</v>
      </c>
      <c r="CK61" s="265">
        <f t="shared" si="33"/>
        <v>4640.7376098040659</v>
      </c>
      <c r="CL61" s="265">
        <f t="shared" si="33"/>
        <v>4630.1918657230317</v>
      </c>
      <c r="CM61" s="265">
        <f t="shared" si="33"/>
        <v>4619.6911455257068</v>
      </c>
      <c r="CN61" s="265">
        <f t="shared" si="33"/>
        <v>4609.2353181524941</v>
      </c>
      <c r="CO61" s="265">
        <f t="shared" si="33"/>
        <v>4598.8242425346589</v>
      </c>
      <c r="CP61" s="265">
        <f t="shared" si="33"/>
        <v>4588.4577694188665</v>
      </c>
      <c r="CQ61" s="265">
        <f t="shared" si="33"/>
        <v>4578.1357428837136</v>
      </c>
      <c r="CR61" s="265">
        <f t="shared" si="33"/>
        <v>4567.8580016001524</v>
      </c>
      <c r="CS61" s="265">
        <f t="shared" si="33"/>
        <v>4557.6243798789665</v>
      </c>
      <c r="CT61" s="265">
        <f t="shared" si="33"/>
        <v>4547.43470854117</v>
      </c>
      <c r="CU61" s="265">
        <f t="shared" ref="CU61:DX61" si="34">CT59*$B15/100+CT61*$B16/100+CT62*$B17/100</f>
        <v>4537.28881564118</v>
      </c>
      <c r="CV61" s="265">
        <f t="shared" si="34"/>
        <v>4527.1865270675562</v>
      </c>
      <c r="CW61" s="265">
        <f t="shared" si="34"/>
        <v>4517.1276670419475</v>
      </c>
      <c r="CX61" s="265">
        <f t="shared" si="34"/>
        <v>4507.1120585333992</v>
      </c>
      <c r="CY61" s="265">
        <f t="shared" si="34"/>
        <v>4497.1395236022781</v>
      </c>
      <c r="CZ61" s="265">
        <f t="shared" si="34"/>
        <v>4487.2098836856794</v>
      </c>
      <c r="DA61" s="265">
        <f t="shared" si="34"/>
        <v>4477.3229598341777</v>
      </c>
      <c r="DB61" s="265">
        <f t="shared" si="34"/>
        <v>4467.478572908125</v>
      </c>
      <c r="DC61" s="265">
        <f t="shared" si="34"/>
        <v>4457.6765437403037</v>
      </c>
      <c r="DD61" s="265">
        <f t="shared" si="34"/>
        <v>4447.9166932706175</v>
      </c>
      <c r="DE61" s="265">
        <f t="shared" si="34"/>
        <v>4438.1988426575317</v>
      </c>
      <c r="DF61" s="265">
        <f t="shared" si="34"/>
        <v>4428.522813370173</v>
      </c>
      <c r="DG61" s="265">
        <f t="shared" si="34"/>
        <v>4418.8884272643609</v>
      </c>
      <c r="DH61" s="265">
        <f t="shared" si="34"/>
        <v>4409.2955066452787</v>
      </c>
      <c r="DI61" s="265">
        <f t="shared" si="34"/>
        <v>4399.7438743190287</v>
      </c>
      <c r="DJ61" s="265">
        <f t="shared" si="34"/>
        <v>4390.2333536349579</v>
      </c>
      <c r="DK61" s="265">
        <f t="shared" si="34"/>
        <v>4380.763768520309</v>
      </c>
      <c r="DL61" s="265">
        <f t="shared" si="34"/>
        <v>4371.3349435084829</v>
      </c>
      <c r="DM61" s="265">
        <f t="shared" si="34"/>
        <v>4361.9467037620061</v>
      </c>
      <c r="DN61" s="265">
        <f t="shared" si="34"/>
        <v>4352.598875091081</v>
      </c>
      <c r="DO61" s="265">
        <f t="shared" si="34"/>
        <v>4343.2912839684877</v>
      </c>
      <c r="DP61" s="265">
        <f t="shared" si="34"/>
        <v>4334.0237575414276</v>
      </c>
      <c r="DQ61" s="265">
        <f t="shared" si="34"/>
        <v>4324.7961236408501</v>
      </c>
      <c r="DR61" s="265">
        <f t="shared" si="34"/>
        <v>4315.6082107886714</v>
      </c>
      <c r="DS61" s="265">
        <f t="shared" si="34"/>
        <v>4306.4598482032534</v>
      </c>
      <c r="DT61" s="265">
        <f t="shared" si="34"/>
        <v>4297.3508658034352</v>
      </c>
      <c r="DU61" s="265">
        <f t="shared" si="34"/>
        <v>4288.2810942113638</v>
      </c>
      <c r="DV61" s="265">
        <f t="shared" si="34"/>
        <v>4279.2503647543244</v>
      </c>
      <c r="DW61" s="265">
        <f t="shared" si="34"/>
        <v>4270.2585094657443</v>
      </c>
      <c r="DX61" s="265">
        <f t="shared" si="34"/>
        <v>4261.305361085515</v>
      </c>
    </row>
    <row r="62" spans="1:128" s="265" customFormat="1" ht="13">
      <c r="A62" s="299" t="s">
        <v>655</v>
      </c>
      <c r="B62" s="265">
        <f>B11</f>
        <v>10010</v>
      </c>
      <c r="C62" s="265">
        <f t="shared" ref="C62:AH62" si="35">($B18/100)*B61+($B19/100)*B62</f>
        <v>10010.4925</v>
      </c>
      <c r="D62" s="265">
        <f t="shared" si="35"/>
        <v>10011.078048125</v>
      </c>
      <c r="E62" s="265">
        <f t="shared" si="35"/>
        <v>10011.776914989081</v>
      </c>
      <c r="F62" s="265">
        <f t="shared" si="35"/>
        <v>10012.636796885779</v>
      </c>
      <c r="G62" s="265">
        <f t="shared" si="35"/>
        <v>10013.705819405592</v>
      </c>
      <c r="H62" s="265">
        <f t="shared" si="35"/>
        <v>10015.031204313169</v>
      </c>
      <c r="I62" s="265">
        <f t="shared" si="35"/>
        <v>10016.658463708234</v>
      </c>
      <c r="J62" s="265">
        <f t="shared" si="35"/>
        <v>10018.63023052443</v>
      </c>
      <c r="K62" s="265">
        <f t="shared" si="35"/>
        <v>10020.986025320619</v>
      </c>
      <c r="L62" s="265">
        <f t="shared" si="35"/>
        <v>10023.762807328107</v>
      </c>
      <c r="M62" s="300">
        <f t="shared" si="35"/>
        <v>10026.995465965798</v>
      </c>
      <c r="N62" s="265">
        <f t="shared" si="35"/>
        <v>10030.71723487575</v>
      </c>
      <c r="O62" s="265">
        <f t="shared" si="35"/>
        <v>10034.959992380398</v>
      </c>
      <c r="P62" s="265">
        <f t="shared" si="35"/>
        <v>10039.754393413061</v>
      </c>
      <c r="Q62" s="265">
        <f t="shared" si="35"/>
        <v>10045.130091193107</v>
      </c>
      <c r="R62" s="265">
        <f t="shared" si="35"/>
        <v>10051.11542169932</v>
      </c>
      <c r="S62" s="265">
        <f t="shared" si="35"/>
        <v>10057.737242311845</v>
      </c>
      <c r="T62" s="265">
        <f t="shared" si="35"/>
        <v>10065.020836604392</v>
      </c>
      <c r="U62" s="265">
        <f t="shared" si="35"/>
        <v>10072.989839910517</v>
      </c>
      <c r="V62" s="265">
        <f t="shared" si="35"/>
        <v>10081.666158836191</v>
      </c>
      <c r="W62" s="265">
        <f t="shared" si="35"/>
        <v>10091.06986207449</v>
      </c>
      <c r="X62" s="265">
        <f t="shared" si="35"/>
        <v>10101.219018801461</v>
      </c>
      <c r="Y62" s="265">
        <f t="shared" si="35"/>
        <v>10112.129967683719</v>
      </c>
      <c r="Z62" s="265">
        <f t="shared" si="35"/>
        <v>10123.817503255579</v>
      </c>
      <c r="AA62" s="265">
        <f t="shared" si="35"/>
        <v>10136.294421893637</v>
      </c>
      <c r="AB62" s="265">
        <f t="shared" si="35"/>
        <v>10149.570691123236</v>
      </c>
      <c r="AC62" s="265">
        <f t="shared" si="35"/>
        <v>10163.652311858968</v>
      </c>
      <c r="AD62" s="265">
        <f t="shared" si="35"/>
        <v>10178.53040330329</v>
      </c>
      <c r="AE62" s="265">
        <f t="shared" si="35"/>
        <v>10194.057159178798</v>
      </c>
      <c r="AF62" s="265">
        <f t="shared" si="35"/>
        <v>10210.109729187638</v>
      </c>
      <c r="AG62" s="265">
        <f t="shared" si="35"/>
        <v>10226.586015229312</v>
      </c>
      <c r="AH62" s="265">
        <f t="shared" si="35"/>
        <v>10243.401175657811</v>
      </c>
      <c r="AI62" s="265">
        <f t="shared" ref="AI62:BN62" si="36">($B18/100)*AH61+($B19/100)*AH62</f>
        <v>10260.484718331321</v>
      </c>
      <c r="AJ62" s="265">
        <f t="shared" si="36"/>
        <v>10277.77808328955</v>
      </c>
      <c r="AK62" s="265">
        <f t="shared" si="36"/>
        <v>10295.232632593994</v>
      </c>
      <c r="AL62" s="265">
        <f t="shared" si="36"/>
        <v>10312.807978754456</v>
      </c>
      <c r="AM62" s="265">
        <f t="shared" si="36"/>
        <v>10330.470594714445</v>
      </c>
      <c r="AN62" s="265">
        <f t="shared" si="36"/>
        <v>10348.192657972457</v>
      </c>
      <c r="AO62" s="265">
        <f t="shared" si="36"/>
        <v>10365.951089403145</v>
      </c>
      <c r="AP62" s="265">
        <f t="shared" si="36"/>
        <v>10383.726753984212</v>
      </c>
      <c r="AQ62" s="265">
        <f t="shared" si="36"/>
        <v>10401.5037961583</v>
      </c>
      <c r="AR62" s="265">
        <f t="shared" si="36"/>
        <v>10419.269087152177</v>
      </c>
      <c r="AS62" s="265">
        <f t="shared" si="36"/>
        <v>10437.011765395182</v>
      </c>
      <c r="AT62" s="265">
        <f t="shared" si="36"/>
        <v>10454.722854355132</v>
      </c>
      <c r="AU62" s="265">
        <f t="shared" si="36"/>
        <v>10472.39494475125</v>
      </c>
      <c r="AV62" s="265">
        <f t="shared" si="36"/>
        <v>10490.021930300121</v>
      </c>
      <c r="AW62" s="265">
        <f t="shared" si="36"/>
        <v>10507.598787977253</v>
      </c>
      <c r="AX62" s="265">
        <f t="shared" si="36"/>
        <v>10525.12139529566</v>
      </c>
      <c r="AY62" s="265">
        <f t="shared" si="36"/>
        <v>10542.586378366004</v>
      </c>
      <c r="AZ62" s="265">
        <f t="shared" si="36"/>
        <v>10559.99098555308</v>
      </c>
      <c r="BA62" s="265">
        <f t="shared" si="36"/>
        <v>10577.332982416925</v>
      </c>
      <c r="BB62" s="265">
        <f t="shared" si="36"/>
        <v>10594.610564353059</v>
      </c>
      <c r="BC62" s="265">
        <f t="shared" si="36"/>
        <v>10611.822283950372</v>
      </c>
      <c r="BD62" s="265">
        <f t="shared" si="36"/>
        <v>10628.966990587374</v>
      </c>
      <c r="BE62" s="265">
        <f t="shared" si="36"/>
        <v>10646.043780205178</v>
      </c>
      <c r="BF62" s="265">
        <f t="shared" si="36"/>
        <v>10663.051953542852</v>
      </c>
      <c r="BG62" s="265">
        <f t="shared" si="36"/>
        <v>10679.990981409588</v>
      </c>
      <c r="BH62" s="265">
        <f t="shared" si="36"/>
        <v>10696.860475808251</v>
      </c>
      <c r="BI62" s="265">
        <f t="shared" si="36"/>
        <v>10713.660165924573</v>
      </c>
      <c r="BJ62" s="265">
        <f t="shared" si="36"/>
        <v>10730.389878162337</v>
      </c>
      <c r="BK62" s="265">
        <f t="shared" si="36"/>
        <v>10747.049519542919</v>
      </c>
      <c r="BL62" s="265">
        <f t="shared" si="36"/>
        <v>10763.639063902432</v>
      </c>
      <c r="BM62" s="265">
        <f t="shared" si="36"/>
        <v>10780.158540400444</v>
      </c>
      <c r="BN62" s="265">
        <f t="shared" si="36"/>
        <v>10796.608023998009</v>
      </c>
      <c r="BO62" s="265">
        <f t="shared" ref="BO62:CT62" si="37">($B18/100)*BN61+($B19/100)*BN62</f>
        <v>10812.987627522483</v>
      </c>
      <c r="BP62" s="265">
        <f t="shared" si="37"/>
        <v>10829.297495070232</v>
      </c>
      <c r="BQ62" s="265">
        <f t="shared" si="37"/>
        <v>10845.53779652183</v>
      </c>
      <c r="BR62" s="265">
        <f t="shared" si="37"/>
        <v>10861.708722982296</v>
      </c>
      <c r="BS62" s="265">
        <f t="shared" si="37"/>
        <v>10877.81048299051</v>
      </c>
      <c r="BT62" s="265">
        <f t="shared" si="37"/>
        <v>10893.843299368213</v>
      </c>
      <c r="BU62" s="265">
        <f t="shared" si="37"/>
        <v>10909.807406600821</v>
      </c>
      <c r="BV62" s="265">
        <f t="shared" si="37"/>
        <v>10925.703048660456</v>
      </c>
      <c r="BW62" s="265">
        <f t="shared" si="37"/>
        <v>10941.53047719666</v>
      </c>
      <c r="BX62" s="265">
        <f t="shared" si="37"/>
        <v>10957.289950032875</v>
      </c>
      <c r="BY62" s="265">
        <f t="shared" si="37"/>
        <v>10972.981729917132</v>
      </c>
      <c r="BZ62" s="265">
        <f t="shared" si="37"/>
        <v>10988.606083484141</v>
      </c>
      <c r="CA62" s="265">
        <f t="shared" si="37"/>
        <v>11004.163280393146</v>
      </c>
      <c r="CB62" s="265">
        <f t="shared" si="37"/>
        <v>11019.653592611929</v>
      </c>
      <c r="CC62" s="265">
        <f t="shared" si="37"/>
        <v>11035.077293822336</v>
      </c>
      <c r="CD62" s="265">
        <f t="shared" si="37"/>
        <v>11050.434658926863</v>
      </c>
      <c r="CE62" s="265">
        <f t="shared" si="37"/>
        <v>11065.725963639228</v>
      </c>
      <c r="CF62" s="265">
        <f t="shared" si="37"/>
        <v>11080.951484144831</v>
      </c>
      <c r="CG62" s="265">
        <f t="shared" si="37"/>
        <v>11096.111496819274</v>
      </c>
      <c r="CH62" s="265">
        <f t="shared" si="37"/>
        <v>11111.206277995194</v>
      </c>
      <c r="CI62" s="265">
        <f t="shared" si="37"/>
        <v>11126.236103769226</v>
      </c>
      <c r="CJ62" s="265">
        <f t="shared" si="37"/>
        <v>11141.201249842374</v>
      </c>
      <c r="CK62" s="265">
        <f t="shared" si="37"/>
        <v>11156.101991388114</v>
      </c>
      <c r="CL62" s="265">
        <f t="shared" si="37"/>
        <v>11170.938602943592</v>
      </c>
      <c r="CM62" s="265">
        <f t="shared" si="37"/>
        <v>11185.711358319999</v>
      </c>
      <c r="CN62" s="265">
        <f t="shared" si="37"/>
        <v>11200.420530528887</v>
      </c>
      <c r="CO62" s="265">
        <f t="shared" si="37"/>
        <v>11215.066391721752</v>
      </c>
      <c r="CP62" s="265">
        <f t="shared" si="37"/>
        <v>11229.649213140634</v>
      </c>
      <c r="CQ62" s="265">
        <f t="shared" si="37"/>
        <v>11244.169265077873</v>
      </c>
      <c r="CR62" s="265">
        <f t="shared" si="37"/>
        <v>11258.626816843484</v>
      </c>
      <c r="CS62" s="265">
        <f t="shared" si="37"/>
        <v>11273.022136738853</v>
      </c>
      <c r="CT62" s="265">
        <f t="shared" si="37"/>
        <v>11287.355492035695</v>
      </c>
      <c r="CU62" s="265">
        <f t="shared" ref="CU62:DX62" si="38">($B18/100)*CT61+($B19/100)*CT62</f>
        <v>11301.627148959373</v>
      </c>
      <c r="CV62" s="265">
        <f t="shared" si="38"/>
        <v>11315.83737267586</v>
      </c>
      <c r="CW62" s="265">
        <f t="shared" si="38"/>
        <v>11329.98642728169</v>
      </c>
      <c r="CX62" s="265">
        <f t="shared" si="38"/>
        <v>11344.074575796438</v>
      </c>
      <c r="CY62" s="265">
        <f t="shared" si="38"/>
        <v>11358.102080157256</v>
      </c>
      <c r="CZ62" s="265">
        <f t="shared" si="38"/>
        <v>11372.069201215148</v>
      </c>
      <c r="DA62" s="265">
        <f t="shared" si="38"/>
        <v>11385.976198732664</v>
      </c>
      <c r="DB62" s="265">
        <f t="shared" si="38"/>
        <v>11399.823331382784</v>
      </c>
      <c r="DC62" s="265">
        <f t="shared" si="38"/>
        <v>11413.610856748788</v>
      </c>
      <c r="DD62" s="265">
        <f t="shared" si="38"/>
        <v>11427.339031324927</v>
      </c>
      <c r="DE62" s="265">
        <f t="shared" si="38"/>
        <v>11441.008110517787</v>
      </c>
      <c r="DF62" s="265">
        <f t="shared" si="38"/>
        <v>11454.618348648186</v>
      </c>
      <c r="DG62" s="265">
        <f t="shared" si="38"/>
        <v>11468.16999895355</v>
      </c>
      <c r="DH62" s="265">
        <f t="shared" si="38"/>
        <v>11481.663313590656</v>
      </c>
      <c r="DI62" s="265">
        <f t="shared" si="38"/>
        <v>11495.098543638689</v>
      </c>
      <c r="DJ62" s="265">
        <f t="shared" si="38"/>
        <v>11508.475939102555</v>
      </c>
      <c r="DK62" s="265">
        <f t="shared" si="38"/>
        <v>11521.795748916402</v>
      </c>
      <c r="DL62" s="265">
        <f t="shared" si="38"/>
        <v>11535.058220947316</v>
      </c>
      <c r="DM62" s="265">
        <f t="shared" si="38"/>
        <v>11548.263601999148</v>
      </c>
      <c r="DN62" s="265">
        <f t="shared" si="38"/>
        <v>11561.412137816458</v>
      </c>
      <c r="DO62" s="265">
        <f t="shared" si="38"/>
        <v>11574.50407308855</v>
      </c>
      <c r="DP62" s="265">
        <f t="shared" si="38"/>
        <v>11587.539651453577</v>
      </c>
      <c r="DQ62" s="265">
        <f t="shared" si="38"/>
        <v>11600.519115502695</v>
      </c>
      <c r="DR62" s="265">
        <f t="shared" si="38"/>
        <v>11613.442706784272</v>
      </c>
      <c r="DS62" s="265">
        <f t="shared" si="38"/>
        <v>11626.310665808125</v>
      </c>
      <c r="DT62" s="265">
        <f t="shared" si="38"/>
        <v>11639.123232049786</v>
      </c>
      <c r="DU62" s="265">
        <f t="shared" si="38"/>
        <v>11651.880643954764</v>
      </c>
      <c r="DV62" s="265">
        <f t="shared" si="38"/>
        <v>11664.583138942853</v>
      </c>
      <c r="DW62" s="265">
        <f t="shared" si="38"/>
        <v>11677.230953412416</v>
      </c>
      <c r="DX62" s="265">
        <f t="shared" si="38"/>
        <v>11689.824322744684</v>
      </c>
    </row>
    <row r="63" spans="1:128" s="252" customFormat="1" ht="13">
      <c r="A63" s="285" t="s">
        <v>656</v>
      </c>
      <c r="M63" s="300"/>
    </row>
    <row r="64" spans="1:128" s="265" customFormat="1" ht="13">
      <c r="A64" s="299" t="s">
        <v>657</v>
      </c>
      <c r="B64" s="265">
        <f>+B56*10</f>
        <v>79.676363556275362</v>
      </c>
      <c r="C64" s="265">
        <f t="shared" ref="C64:AH64" si="39">+B64+C56*10</f>
        <v>179.71190490109086</v>
      </c>
      <c r="D64" s="265">
        <f t="shared" si="39"/>
        <v>296.89565846943458</v>
      </c>
      <c r="E64" s="265">
        <f t="shared" si="39"/>
        <v>428.67503857112365</v>
      </c>
      <c r="F64" s="265">
        <f t="shared" si="39"/>
        <v>573.09526749961913</v>
      </c>
      <c r="G64" s="265">
        <f t="shared" si="39"/>
        <v>727.44422333884063</v>
      </c>
      <c r="H64" s="265">
        <f t="shared" si="39"/>
        <v>890.29694409171043</v>
      </c>
      <c r="I64" s="265">
        <f t="shared" si="39"/>
        <v>1061.5173492338672</v>
      </c>
      <c r="J64" s="265">
        <f t="shared" si="39"/>
        <v>1241.0670113309754</v>
      </c>
      <c r="K64" s="265">
        <f t="shared" si="39"/>
        <v>1428.9503767611989</v>
      </c>
      <c r="L64" s="265">
        <f t="shared" si="39"/>
        <v>1625.1261715669991</v>
      </c>
      <c r="M64" s="300">
        <f t="shared" si="39"/>
        <v>1829.3782439515805</v>
      </c>
      <c r="N64" s="265">
        <f t="shared" si="39"/>
        <v>2041.6935518841126</v>
      </c>
      <c r="O64" s="265">
        <f t="shared" si="39"/>
        <v>2261.2398208246072</v>
      </c>
      <c r="P64" s="265">
        <f t="shared" si="39"/>
        <v>2487.3606416924113</v>
      </c>
      <c r="Q64" s="265">
        <f t="shared" si="39"/>
        <v>2719.4705912203849</v>
      </c>
      <c r="R64" s="265">
        <f t="shared" si="39"/>
        <v>2956.9967008938952</v>
      </c>
      <c r="S64" s="265">
        <f t="shared" si="39"/>
        <v>3199.3382040794786</v>
      </c>
      <c r="T64" s="265">
        <f t="shared" si="39"/>
        <v>3445.8258365341908</v>
      </c>
      <c r="U64" s="265">
        <f t="shared" si="39"/>
        <v>3695.673038922972</v>
      </c>
      <c r="V64" s="265">
        <f t="shared" si="39"/>
        <v>3948.7650594964607</v>
      </c>
      <c r="W64" s="265">
        <f t="shared" si="39"/>
        <v>4204.9267875726146</v>
      </c>
      <c r="X64" s="265">
        <f t="shared" si="39"/>
        <v>4462.9692012407932</v>
      </c>
      <c r="Y64" s="265">
        <f t="shared" si="39"/>
        <v>4720.9443558276944</v>
      </c>
      <c r="Z64" s="265">
        <f t="shared" si="39"/>
        <v>4976.15206938963</v>
      </c>
      <c r="AA64" s="265">
        <f t="shared" si="39"/>
        <v>5209.2664593450027</v>
      </c>
      <c r="AB64" s="265">
        <f t="shared" si="39"/>
        <v>5209.2664593450027</v>
      </c>
      <c r="AC64" s="265">
        <f t="shared" si="39"/>
        <v>5209.2664593450027</v>
      </c>
      <c r="AD64" s="265">
        <f t="shared" si="39"/>
        <v>5209.2664593450027</v>
      </c>
      <c r="AE64" s="265">
        <f t="shared" si="39"/>
        <v>5209.2664593450027</v>
      </c>
      <c r="AF64" s="265">
        <f t="shared" si="39"/>
        <v>5209.2664593450027</v>
      </c>
      <c r="AG64" s="265">
        <f t="shared" si="39"/>
        <v>5209.2664593450027</v>
      </c>
      <c r="AH64" s="265">
        <f t="shared" si="39"/>
        <v>5209.2664593450027</v>
      </c>
      <c r="AI64" s="265">
        <f t="shared" ref="AI64:BI64" si="40">+AH64+AI56*10</f>
        <v>5209.2664593450027</v>
      </c>
      <c r="AJ64" s="265">
        <f t="shared" si="40"/>
        <v>5209.2664593450027</v>
      </c>
      <c r="AK64" s="265">
        <f t="shared" si="40"/>
        <v>5209.2664593450027</v>
      </c>
      <c r="AL64" s="265">
        <f t="shared" si="40"/>
        <v>5209.2664593450027</v>
      </c>
      <c r="AM64" s="265">
        <f t="shared" si="40"/>
        <v>5209.2664593450027</v>
      </c>
      <c r="AN64" s="265">
        <f t="shared" si="40"/>
        <v>5209.2664593450027</v>
      </c>
      <c r="AO64" s="265">
        <f t="shared" si="40"/>
        <v>5209.2664593450027</v>
      </c>
      <c r="AP64" s="265">
        <f t="shared" si="40"/>
        <v>5209.2664593450027</v>
      </c>
      <c r="AQ64" s="265">
        <f t="shared" si="40"/>
        <v>5209.2664593450027</v>
      </c>
      <c r="AR64" s="265">
        <f t="shared" si="40"/>
        <v>5209.2664593450027</v>
      </c>
      <c r="AS64" s="265">
        <f t="shared" si="40"/>
        <v>5209.2664593450027</v>
      </c>
      <c r="AT64" s="265">
        <f t="shared" si="40"/>
        <v>5209.2664593450027</v>
      </c>
      <c r="AU64" s="265">
        <f t="shared" si="40"/>
        <v>5209.2664593450027</v>
      </c>
      <c r="AV64" s="265">
        <f t="shared" si="40"/>
        <v>5209.2664593450027</v>
      </c>
      <c r="AW64" s="265">
        <f t="shared" si="40"/>
        <v>5209.2664593450027</v>
      </c>
      <c r="AX64" s="265">
        <f t="shared" si="40"/>
        <v>5209.2664593450027</v>
      </c>
      <c r="AY64" s="265">
        <f t="shared" si="40"/>
        <v>5209.2664593450027</v>
      </c>
      <c r="AZ64" s="265">
        <f t="shared" si="40"/>
        <v>5209.2664593450027</v>
      </c>
      <c r="BA64" s="265">
        <f t="shared" si="40"/>
        <v>5209.2664593450027</v>
      </c>
      <c r="BB64" s="265">
        <f t="shared" si="40"/>
        <v>5209.2664593450027</v>
      </c>
      <c r="BC64" s="265">
        <f t="shared" si="40"/>
        <v>5209.2664593450027</v>
      </c>
      <c r="BD64" s="265">
        <f t="shared" si="40"/>
        <v>5209.2664593450027</v>
      </c>
      <c r="BE64" s="265">
        <f t="shared" si="40"/>
        <v>5209.2664593450027</v>
      </c>
      <c r="BF64" s="265">
        <f t="shared" si="40"/>
        <v>5209.2664593450027</v>
      </c>
      <c r="BG64" s="265">
        <f t="shared" si="40"/>
        <v>5209.2664593450027</v>
      </c>
      <c r="BH64" s="265">
        <f t="shared" si="40"/>
        <v>5209.2664593450027</v>
      </c>
      <c r="BI64" s="265">
        <f t="shared" si="40"/>
        <v>5209.2664593450027</v>
      </c>
    </row>
    <row r="65" spans="1:128" s="252" customFormat="1" ht="13">
      <c r="A65" s="303" t="s">
        <v>658</v>
      </c>
      <c r="B65" s="252">
        <f t="shared" ref="B65:AG65" si="41">+B64/$B$7</f>
        <v>1.3279393926045893E-2</v>
      </c>
      <c r="C65" s="252">
        <f t="shared" si="41"/>
        <v>2.9951984150181809E-2</v>
      </c>
      <c r="D65" s="252">
        <f t="shared" si="41"/>
        <v>4.9482609744905766E-2</v>
      </c>
      <c r="E65" s="252">
        <f t="shared" si="41"/>
        <v>7.1445839761853938E-2</v>
      </c>
      <c r="F65" s="252">
        <f t="shared" si="41"/>
        <v>9.5515877916603181E-2</v>
      </c>
      <c r="G65" s="252">
        <f t="shared" si="41"/>
        <v>0.12124070388980678</v>
      </c>
      <c r="H65" s="252">
        <f t="shared" si="41"/>
        <v>0.14838282401528508</v>
      </c>
      <c r="I65" s="252">
        <f t="shared" si="41"/>
        <v>0.17691955820564453</v>
      </c>
      <c r="J65" s="252">
        <f t="shared" si="41"/>
        <v>0.2068445018884959</v>
      </c>
      <c r="K65" s="252">
        <f t="shared" si="41"/>
        <v>0.23815839612686648</v>
      </c>
      <c r="L65" s="252">
        <f t="shared" si="41"/>
        <v>0.27085436192783319</v>
      </c>
      <c r="M65" s="300">
        <f t="shared" si="41"/>
        <v>0.30489637399193009</v>
      </c>
      <c r="N65" s="252">
        <f t="shared" si="41"/>
        <v>0.34028225864735212</v>
      </c>
      <c r="O65" s="252">
        <f t="shared" si="41"/>
        <v>0.37687330347076786</v>
      </c>
      <c r="P65" s="252">
        <f t="shared" si="41"/>
        <v>0.41456010694873519</v>
      </c>
      <c r="Q65" s="252">
        <f t="shared" si="41"/>
        <v>0.45324509853673084</v>
      </c>
      <c r="R65" s="252">
        <f t="shared" si="41"/>
        <v>0.49283278348231585</v>
      </c>
      <c r="S65" s="252">
        <f t="shared" si="41"/>
        <v>0.53322303401324644</v>
      </c>
      <c r="T65" s="252">
        <f t="shared" si="41"/>
        <v>0.57430430608903182</v>
      </c>
      <c r="U65" s="252">
        <f t="shared" si="41"/>
        <v>0.61594550648716195</v>
      </c>
      <c r="V65" s="252">
        <f t="shared" si="41"/>
        <v>0.65812750991607682</v>
      </c>
      <c r="W65" s="252">
        <f t="shared" si="41"/>
        <v>0.70082113126210244</v>
      </c>
      <c r="X65" s="252">
        <f t="shared" si="41"/>
        <v>0.74382820020679885</v>
      </c>
      <c r="Y65" s="252">
        <f t="shared" si="41"/>
        <v>0.78682405930461574</v>
      </c>
      <c r="Z65" s="252">
        <f t="shared" si="41"/>
        <v>0.82935867823160503</v>
      </c>
      <c r="AA65" s="252">
        <f t="shared" si="41"/>
        <v>0.86821107655750041</v>
      </c>
      <c r="AB65" s="252">
        <f t="shared" si="41"/>
        <v>0.86821107655750041</v>
      </c>
      <c r="AC65" s="252">
        <f t="shared" si="41"/>
        <v>0.86821107655750041</v>
      </c>
      <c r="AD65" s="252">
        <f t="shared" si="41"/>
        <v>0.86821107655750041</v>
      </c>
      <c r="AE65" s="252">
        <f t="shared" si="41"/>
        <v>0.86821107655750041</v>
      </c>
      <c r="AF65" s="252">
        <f t="shared" si="41"/>
        <v>0.86821107655750041</v>
      </c>
      <c r="AG65" s="252">
        <f t="shared" si="41"/>
        <v>0.86821107655750041</v>
      </c>
      <c r="AH65" s="252">
        <f t="shared" ref="AH65:BI65" si="42">+AH64/$B$7</f>
        <v>0.86821107655750041</v>
      </c>
      <c r="AI65" s="252">
        <f t="shared" si="42"/>
        <v>0.86821107655750041</v>
      </c>
      <c r="AJ65" s="252">
        <f t="shared" si="42"/>
        <v>0.86821107655750041</v>
      </c>
      <c r="AK65" s="252">
        <f t="shared" si="42"/>
        <v>0.86821107655750041</v>
      </c>
      <c r="AL65" s="252">
        <f t="shared" si="42"/>
        <v>0.86821107655750041</v>
      </c>
      <c r="AM65" s="252">
        <f t="shared" si="42"/>
        <v>0.86821107655750041</v>
      </c>
      <c r="AN65" s="252">
        <f t="shared" si="42"/>
        <v>0.86821107655750041</v>
      </c>
      <c r="AO65" s="252">
        <f t="shared" si="42"/>
        <v>0.86821107655750041</v>
      </c>
      <c r="AP65" s="252">
        <f t="shared" si="42"/>
        <v>0.86821107655750041</v>
      </c>
      <c r="AQ65" s="252">
        <f t="shared" si="42"/>
        <v>0.86821107655750041</v>
      </c>
      <c r="AR65" s="252">
        <f t="shared" si="42"/>
        <v>0.86821107655750041</v>
      </c>
      <c r="AS65" s="252">
        <f t="shared" si="42"/>
        <v>0.86821107655750041</v>
      </c>
      <c r="AT65" s="252">
        <f t="shared" si="42"/>
        <v>0.86821107655750041</v>
      </c>
      <c r="AU65" s="252">
        <f t="shared" si="42"/>
        <v>0.86821107655750041</v>
      </c>
      <c r="AV65" s="252">
        <f t="shared" si="42"/>
        <v>0.86821107655750041</v>
      </c>
      <c r="AW65" s="252">
        <f t="shared" si="42"/>
        <v>0.86821107655750041</v>
      </c>
      <c r="AX65" s="252">
        <f t="shared" si="42"/>
        <v>0.86821107655750041</v>
      </c>
      <c r="AY65" s="252">
        <f t="shared" si="42"/>
        <v>0.86821107655750041</v>
      </c>
      <c r="AZ65" s="252">
        <f t="shared" si="42"/>
        <v>0.86821107655750041</v>
      </c>
      <c r="BA65" s="252">
        <f t="shared" si="42"/>
        <v>0.86821107655750041</v>
      </c>
      <c r="BB65" s="252">
        <f t="shared" si="42"/>
        <v>0.86821107655750041</v>
      </c>
      <c r="BC65" s="252">
        <f t="shared" si="42"/>
        <v>0.86821107655750041</v>
      </c>
      <c r="BD65" s="252">
        <f t="shared" si="42"/>
        <v>0.86821107655750041</v>
      </c>
      <c r="BE65" s="252">
        <f t="shared" si="42"/>
        <v>0.86821107655750041</v>
      </c>
      <c r="BF65" s="252">
        <f t="shared" si="42"/>
        <v>0.86821107655750041</v>
      </c>
      <c r="BG65" s="252">
        <f t="shared" si="42"/>
        <v>0.86821107655750041</v>
      </c>
      <c r="BH65" s="252">
        <f t="shared" si="42"/>
        <v>0.86821107655750041</v>
      </c>
      <c r="BI65" s="252">
        <f t="shared" si="42"/>
        <v>0.86821107655750041</v>
      </c>
    </row>
    <row r="66" spans="1:128" s="252" customFormat="1" ht="13">
      <c r="A66" s="303" t="s">
        <v>659</v>
      </c>
      <c r="B66" s="252">
        <f>+MAX(B65:BI65)</f>
        <v>0.86821107655750041</v>
      </c>
      <c r="M66" s="300"/>
    </row>
    <row r="67" spans="1:128" s="252" customFormat="1" ht="13">
      <c r="A67" s="303" t="s">
        <v>325</v>
      </c>
      <c r="B67" s="252">
        <f>+Parameters!B102</f>
        <v>100</v>
      </c>
      <c r="M67" s="300"/>
    </row>
    <row r="68" spans="1:128" s="252" customFormat="1" ht="13">
      <c r="A68" s="303" t="s">
        <v>326</v>
      </c>
      <c r="B68" s="252">
        <f>+Parameters!B103</f>
        <v>12</v>
      </c>
      <c r="M68" s="300"/>
    </row>
    <row r="69" spans="1:128" s="252" customFormat="1" ht="26">
      <c r="A69" s="285" t="s">
        <v>660</v>
      </c>
      <c r="B69" s="304"/>
      <c r="C69" s="304"/>
      <c r="D69" s="304"/>
      <c r="E69" s="304"/>
      <c r="F69" s="304"/>
      <c r="G69" s="304"/>
      <c r="H69" s="304"/>
      <c r="I69" s="304"/>
      <c r="J69" s="304"/>
      <c r="M69" s="300"/>
    </row>
    <row r="70" spans="1:128" s="266" customFormat="1" ht="26">
      <c r="A70" s="305" t="s">
        <v>660</v>
      </c>
      <c r="B70" s="266">
        <f>+Parameters!B93</f>
        <v>0.83</v>
      </c>
      <c r="C70" s="172">
        <f>+Parameters!B94</f>
        <v>0.98</v>
      </c>
      <c r="D70" s="172">
        <f t="shared" ref="D70:AH70" si="43">C70+$B26*(D71-($B$28/$B27)*C70-$B29*(C70-C72))</f>
        <v>1.2299072803648878</v>
      </c>
      <c r="E70" s="172">
        <f t="shared" si="43"/>
        <v>1.5203061790744932</v>
      </c>
      <c r="F70" s="172">
        <f t="shared" si="43"/>
        <v>1.8319126422158489</v>
      </c>
      <c r="G70" s="172">
        <f t="shared" si="43"/>
        <v>2.1509718132816515</v>
      </c>
      <c r="H70" s="172">
        <f t="shared" si="43"/>
        <v>2.4680617535638172</v>
      </c>
      <c r="I70" s="172">
        <f t="shared" si="43"/>
        <v>2.7778418001671961</v>
      </c>
      <c r="J70" s="172">
        <f t="shared" si="43"/>
        <v>3.0779677409816255</v>
      </c>
      <c r="K70" s="172">
        <f t="shared" si="43"/>
        <v>3.367812676156571</v>
      </c>
      <c r="L70" s="172">
        <f t="shared" si="43"/>
        <v>3.6476485330626893</v>
      </c>
      <c r="M70" s="163">
        <f t="shared" si="43"/>
        <v>3.9106156129397851</v>
      </c>
      <c r="N70" s="172">
        <f t="shared" si="43"/>
        <v>4.1598146898624559</v>
      </c>
      <c r="O70" s="172">
        <f t="shared" si="43"/>
        <v>4.3974364966447048</v>
      </c>
      <c r="P70" s="172">
        <f t="shared" si="43"/>
        <v>4.624874484385562</v>
      </c>
      <c r="Q70" s="172">
        <f t="shared" si="43"/>
        <v>4.8430870914360984</v>
      </c>
      <c r="R70" s="172">
        <f t="shared" si="43"/>
        <v>5.0527710121251976</v>
      </c>
      <c r="S70" s="172">
        <f t="shared" si="43"/>
        <v>5.254444721491887</v>
      </c>
      <c r="T70" s="172">
        <f t="shared" si="43"/>
        <v>5.448486015626937</v>
      </c>
      <c r="U70" s="172">
        <f t="shared" si="43"/>
        <v>5.6351426051912696</v>
      </c>
      <c r="V70" s="172">
        <f t="shared" si="43"/>
        <v>5.8147037467486919</v>
      </c>
      <c r="W70" s="172">
        <f t="shared" si="43"/>
        <v>5.9875921126930871</v>
      </c>
      <c r="X70" s="172">
        <f t="shared" si="43"/>
        <v>6.1540649059706602</v>
      </c>
      <c r="Y70" s="172">
        <f t="shared" si="43"/>
        <v>6.3139419480150911</v>
      </c>
      <c r="Z70" s="172">
        <f t="shared" si="43"/>
        <v>6.4665489888029484</v>
      </c>
      <c r="AA70" s="172">
        <f t="shared" si="43"/>
        <v>6.6078391386183553</v>
      </c>
      <c r="AB70" s="172">
        <f t="shared" si="43"/>
        <v>6.6941469848905317</v>
      </c>
      <c r="AC70" s="172">
        <f t="shared" si="43"/>
        <v>6.7029302629115044</v>
      </c>
      <c r="AD70" s="172">
        <f t="shared" si="43"/>
        <v>6.6653985107224925</v>
      </c>
      <c r="AE70" s="172">
        <f t="shared" si="43"/>
        <v>6.602160769418175</v>
      </c>
      <c r="AF70" s="172">
        <f t="shared" si="43"/>
        <v>6.5266254657074185</v>
      </c>
      <c r="AG70" s="172">
        <f t="shared" si="43"/>
        <v>6.4473235814257066</v>
      </c>
      <c r="AH70" s="172">
        <f t="shared" si="43"/>
        <v>6.3694987945756134</v>
      </c>
      <c r="AI70" s="172">
        <f t="shared" ref="AI70:BN70" si="44">AH70+$B26*(AI71-($B$28/$B27)*AH70-$B29*(AH70-AH72))</f>
        <v>6.2961969489256724</v>
      </c>
      <c r="AJ70" s="172">
        <f t="shared" si="44"/>
        <v>6.2290123662265486</v>
      </c>
      <c r="AK70" s="172">
        <f t="shared" si="44"/>
        <v>6.1685981748003895</v>
      </c>
      <c r="AL70" s="172">
        <f t="shared" si="44"/>
        <v>6.1150139032819579</v>
      </c>
      <c r="AM70" s="172">
        <f t="shared" si="44"/>
        <v>6.0679606470388148</v>
      </c>
      <c r="AN70" s="172">
        <f t="shared" si="44"/>
        <v>6.0269385264868687</v>
      </c>
      <c r="AO70" s="172">
        <f t="shared" si="44"/>
        <v>5.9913505027218186</v>
      </c>
      <c r="AP70" s="172">
        <f t="shared" si="44"/>
        <v>5.9605692883416195</v>
      </c>
      <c r="AQ70" s="172">
        <f t="shared" si="44"/>
        <v>5.9339790197070856</v>
      </c>
      <c r="AR70" s="172">
        <f t="shared" si="44"/>
        <v>5.9109998264642964</v>
      </c>
      <c r="AS70" s="172">
        <f t="shared" si="44"/>
        <v>5.8911009649362658</v>
      </c>
      <c r="AT70" s="172">
        <f t="shared" si="44"/>
        <v>5.87380644913324</v>
      </c>
      <c r="AU70" s="172">
        <f t="shared" si="44"/>
        <v>5.8586958948093724</v>
      </c>
      <c r="AV70" s="172">
        <f t="shared" si="44"/>
        <v>5.8454024353092047</v>
      </c>
      <c r="AW70" s="172">
        <f t="shared" si="44"/>
        <v>5.8336089665463726</v>
      </c>
      <c r="AX70" s="172">
        <f t="shared" si="44"/>
        <v>5.8230435577570425</v>
      </c>
      <c r="AY70" s="172">
        <f t="shared" si="44"/>
        <v>5.8134745720157381</v>
      </c>
      <c r="AZ70" s="172">
        <f t="shared" si="44"/>
        <v>5.8047058385258348</v>
      </c>
      <c r="BA70" s="172">
        <f t="shared" si="44"/>
        <v>5.7965720807963557</v>
      </c>
      <c r="BB70" s="172">
        <f t="shared" si="44"/>
        <v>5.7889347120161716</v>
      </c>
      <c r="BC70" s="172">
        <f t="shared" si="44"/>
        <v>5.781678047702707</v>
      </c>
      <c r="BD70" s="172">
        <f t="shared" si="44"/>
        <v>5.7747059463955921</v>
      </c>
      <c r="BE70" s="172">
        <f t="shared" si="44"/>
        <v>5.7679388649405352</v>
      </c>
      <c r="BF70" s="172">
        <f t="shared" si="44"/>
        <v>5.7613113009234738</v>
      </c>
      <c r="BG70" s="172">
        <f t="shared" si="44"/>
        <v>5.7547695876650806</v>
      </c>
      <c r="BH70" s="172">
        <f t="shared" si="44"/>
        <v>5.7482700044940342</v>
      </c>
      <c r="BI70" s="172">
        <f t="shared" si="44"/>
        <v>5.741777165139843</v>
      </c>
      <c r="BJ70" s="172">
        <f t="shared" si="44"/>
        <v>5.6728626418279404</v>
      </c>
      <c r="BK70" s="172">
        <f t="shared" si="44"/>
        <v>5.623340170100998</v>
      </c>
      <c r="BL70" s="172">
        <f t="shared" si="44"/>
        <v>5.586936759513164</v>
      </c>
      <c r="BM70" s="172">
        <f t="shared" si="44"/>
        <v>5.5594045173597815</v>
      </c>
      <c r="BN70" s="172">
        <f t="shared" si="44"/>
        <v>5.5378666246520272</v>
      </c>
      <c r="BO70" s="172">
        <f t="shared" ref="BO70:CT70" si="45">BN70+$B26*(BO71-($B$28/$B27)*BN70-$B29*(BN70-BN72))</f>
        <v>5.5203746298768746</v>
      </c>
      <c r="BP70" s="172">
        <f t="shared" si="45"/>
        <v>5.5056087652326173</v>
      </c>
      <c r="BQ70" s="172">
        <f t="shared" si="45"/>
        <v>5.4926750652491734</v>
      </c>
      <c r="BR70" s="172">
        <f t="shared" si="45"/>
        <v>5.4809680070040292</v>
      </c>
      <c r="BS70" s="172">
        <f t="shared" si="45"/>
        <v>5.4700775013311276</v>
      </c>
      <c r="BT70" s="172">
        <f t="shared" si="45"/>
        <v>5.4597259065679644</v>
      </c>
      <c r="BU70" s="172">
        <f t="shared" si="45"/>
        <v>5.4497253669216583</v>
      </c>
      <c r="BV70" s="172">
        <f t="shared" si="45"/>
        <v>5.4399489113739659</v>
      </c>
      <c r="BW70" s="172">
        <f t="shared" si="45"/>
        <v>5.4303108699955311</v>
      </c>
      <c r="BX70" s="172">
        <f t="shared" si="45"/>
        <v>5.4207536000109213</v>
      </c>
      <c r="BY70" s="172">
        <f t="shared" si="45"/>
        <v>5.4112384855193305</v>
      </c>
      <c r="BZ70" s="172">
        <f t="shared" si="45"/>
        <v>5.4017398323779933</v>
      </c>
      <c r="CA70" s="172">
        <f t="shared" si="45"/>
        <v>5.3922407248726261</v>
      </c>
      <c r="CB70" s="172">
        <f t="shared" si="45"/>
        <v>5.382730212106253</v>
      </c>
      <c r="CC70" s="172">
        <f t="shared" si="45"/>
        <v>5.3732013960108569</v>
      </c>
      <c r="CD70" s="172">
        <f t="shared" si="45"/>
        <v>5.3636501309795701</v>
      </c>
      <c r="CE70" s="172">
        <f t="shared" si="45"/>
        <v>5.354074138617948</v>
      </c>
      <c r="CF70" s="172">
        <f t="shared" si="45"/>
        <v>5.3444724044288199</v>
      </c>
      <c r="CG70" s="172">
        <f t="shared" si="45"/>
        <v>5.3348447661273504</v>
      </c>
      <c r="CH70" s="172">
        <f t="shared" si="45"/>
        <v>5.3251916323313431</v>
      </c>
      <c r="CI70" s="172">
        <f t="shared" si="45"/>
        <v>5.3155137900537381</v>
      </c>
      <c r="CJ70" s="172">
        <f t="shared" si="45"/>
        <v>5.305812272763661</v>
      </c>
      <c r="CK70" s="172">
        <f t="shared" si="45"/>
        <v>5.296088269826301</v>
      </c>
      <c r="CL70" s="172">
        <f t="shared" si="45"/>
        <v>5.28634306426616</v>
      </c>
      <c r="CM70" s="172">
        <f t="shared" si="45"/>
        <v>5.2765779899610949</v>
      </c>
      <c r="CN70" s="172">
        <f t="shared" si="45"/>
        <v>5.2667944022014526</v>
      </c>
      <c r="CO70" s="172">
        <f t="shared" si="45"/>
        <v>5.2569936574697183</v>
      </c>
      <c r="CP70" s="172">
        <f t="shared" si="45"/>
        <v>5.2471770996029372</v>
      </c>
      <c r="CQ70" s="172">
        <f t="shared" si="45"/>
        <v>5.2373460503901574</v>
      </c>
      <c r="CR70" s="172">
        <f t="shared" si="45"/>
        <v>5.227501803264138</v>
      </c>
      <c r="CS70" s="172">
        <f t="shared" si="45"/>
        <v>5.2176456191611997</v>
      </c>
      <c r="CT70" s="172">
        <f t="shared" si="45"/>
        <v>5.2077787239069746</v>
      </c>
      <c r="CU70" s="172">
        <f t="shared" ref="CU70:DX70" si="46">CT70+$B26*(CU71-($B$28/$B27)*CT70-$B29*(CT70-CT72))</f>
        <v>5.1979023066806045</v>
      </c>
      <c r="CV70" s="172">
        <f t="shared" si="46"/>
        <v>5.1880175192440179</v>
      </c>
      <c r="CW70" s="172">
        <f t="shared" si="46"/>
        <v>5.1781254757155164</v>
      </c>
      <c r="CX70" s="172">
        <f t="shared" si="46"/>
        <v>5.168227252731131</v>
      </c>
      <c r="CY70" s="172">
        <f t="shared" si="46"/>
        <v>5.1583238898819594</v>
      </c>
      <c r="CZ70" s="172">
        <f t="shared" si="46"/>
        <v>5.148416390347057</v>
      </c>
      <c r="DA70" s="172">
        <f t="shared" si="46"/>
        <v>5.1385057216635701</v>
      </c>
      <c r="DB70" s="172">
        <f t="shared" si="46"/>
        <v>5.1285928165915058</v>
      </c>
      <c r="DC70" s="172">
        <f t="shared" si="46"/>
        <v>5.1186785740417609</v>
      </c>
      <c r="DD70" s="172">
        <f t="shared" si="46"/>
        <v>5.1087638600441672</v>
      </c>
      <c r="DE70" s="172">
        <f t="shared" si="46"/>
        <v>5.0988495087382049</v>
      </c>
      <c r="DF70" s="172">
        <f t="shared" si="46"/>
        <v>5.0889363233733853</v>
      </c>
      <c r="DG70" s="172">
        <f t="shared" si="46"/>
        <v>5.079025077309538</v>
      </c>
      <c r="DH70" s="172">
        <f t="shared" si="46"/>
        <v>5.0691165150096493</v>
      </c>
      <c r="DI70" s="172">
        <f t="shared" si="46"/>
        <v>5.0592113530197311</v>
      </c>
      <c r="DJ70" s="172">
        <f t="shared" si="46"/>
        <v>5.0493102809316106</v>
      </c>
      <c r="DK70" s="172">
        <f t="shared" si="46"/>
        <v>5.0394139623255709</v>
      </c>
      <c r="DL70" s="172">
        <f t="shared" si="46"/>
        <v>5.0295230356906577</v>
      </c>
      <c r="DM70" s="172">
        <f t="shared" si="46"/>
        <v>5.0196381153210679</v>
      </c>
      <c r="DN70" s="172">
        <f t="shared" si="46"/>
        <v>5.0097597921875696</v>
      </c>
      <c r="DO70" s="172">
        <f t="shared" si="46"/>
        <v>4.999888634783308</v>
      </c>
      <c r="DP70" s="172">
        <f t="shared" si="46"/>
        <v>4.9900251899436361</v>
      </c>
      <c r="DQ70" s="172">
        <f t="shared" si="46"/>
        <v>4.9801699836398976</v>
      </c>
      <c r="DR70" s="172">
        <f t="shared" si="46"/>
        <v>4.9703235217472459</v>
      </c>
      <c r="DS70" s="172">
        <f t="shared" si="46"/>
        <v>4.9604862907867568</v>
      </c>
      <c r="DT70" s="172">
        <f t="shared" si="46"/>
        <v>4.9506587586422075</v>
      </c>
      <c r="DU70" s="172">
        <f t="shared" si="46"/>
        <v>4.940841375251976</v>
      </c>
      <c r="DV70" s="172">
        <f t="shared" si="46"/>
        <v>4.9310345732765972</v>
      </c>
      <c r="DW70" s="172">
        <f t="shared" si="46"/>
        <v>4.9212387687425529</v>
      </c>
      <c r="DX70" s="172">
        <f t="shared" si="46"/>
        <v>4.9138899346881528</v>
      </c>
    </row>
    <row r="71" spans="1:128" s="266" customFormat="1" ht="26">
      <c r="A71" s="305" t="s">
        <v>661</v>
      </c>
      <c r="B71" s="306">
        <f>$B$28*((LOG((((B59+C59)/2)+0.000001)/(280*2.13))/LOG(2)))+B21</f>
        <v>1.6046851411366683</v>
      </c>
      <c r="C71" s="306">
        <f>$B$28*((LOG((((C59+D59)/2)+0.000001)/(280*2.13))/LOG(2)))+C21</f>
        <v>2.0695681410234492</v>
      </c>
      <c r="D71" s="306">
        <f>$B$28*((LOG((((D59+E59)/2)+0.000001)/(280*2.13))/LOG(2)))+D21</f>
        <v>2.6541597094465765</v>
      </c>
      <c r="E71" s="306">
        <f>$B$28*((LOG((((E59+F59)/2)+0.000001)/(280*2.13))/LOG(2)))+E21</f>
        <v>3.2086204838349057</v>
      </c>
      <c r="F71" s="306">
        <f t="shared" ref="F71:BQ71" si="47">$B$28*((LOG((((F59+G59)/2)+0.000001)/(280*2.13))/LOG(2)))+F21</f>
        <v>3.7278544271902998</v>
      </c>
      <c r="G71" s="306">
        <f t="shared" si="47"/>
        <v>4.2090962901209492</v>
      </c>
      <c r="H71" s="306">
        <f t="shared" si="47"/>
        <v>4.6524318578485317</v>
      </c>
      <c r="I71" s="306">
        <f t="shared" si="47"/>
        <v>5.0634462256697539</v>
      </c>
      <c r="J71" s="306">
        <f t="shared" si="47"/>
        <v>5.4487630880100779</v>
      </c>
      <c r="K71" s="306">
        <f t="shared" si="47"/>
        <v>5.8134156339854437</v>
      </c>
      <c r="L71" s="306">
        <f t="shared" si="47"/>
        <v>6.1610956719945147</v>
      </c>
      <c r="M71" s="306">
        <f t="shared" si="47"/>
        <v>6.458227307029091</v>
      </c>
      <c r="N71" s="306">
        <f t="shared" si="47"/>
        <v>6.7427091939029822</v>
      </c>
      <c r="O71" s="306">
        <f t="shared" si="47"/>
        <v>7.0151858255799064</v>
      </c>
      <c r="P71" s="306">
        <f t="shared" si="47"/>
        <v>7.2754141453300321</v>
      </c>
      <c r="Q71" s="306">
        <f t="shared" si="47"/>
        <v>7.5236494181202884</v>
      </c>
      <c r="R71" s="306">
        <f t="shared" si="47"/>
        <v>7.7602939025861648</v>
      </c>
      <c r="S71" s="306">
        <f t="shared" si="47"/>
        <v>7.9857333320122459</v>
      </c>
      <c r="T71" s="306">
        <f t="shared" si="47"/>
        <v>8.2002462770942177</v>
      </c>
      <c r="U71" s="306">
        <f t="shared" si="47"/>
        <v>8.4039346110454947</v>
      </c>
      <c r="V71" s="306">
        <f t="shared" si="47"/>
        <v>8.5975166222326322</v>
      </c>
      <c r="W71" s="306">
        <f t="shared" si="47"/>
        <v>8.7822032767520657</v>
      </c>
      <c r="X71" s="306">
        <f t="shared" si="47"/>
        <v>8.9579570798716937</v>
      </c>
      <c r="Y71" s="306">
        <f t="shared" si="47"/>
        <v>9.1231726714194288</v>
      </c>
      <c r="Z71" s="306">
        <f t="shared" si="47"/>
        <v>9.2753075642445388</v>
      </c>
      <c r="AA71" s="306">
        <f t="shared" si="47"/>
        <v>9.3972377879050573</v>
      </c>
      <c r="AB71" s="306">
        <f t="shared" si="47"/>
        <v>9.2925352245855688</v>
      </c>
      <c r="AC71" s="306">
        <f t="shared" si="47"/>
        <v>8.9975277199966719</v>
      </c>
      <c r="AD71" s="306">
        <f t="shared" si="47"/>
        <v>8.7377122204989295</v>
      </c>
      <c r="AE71" s="306">
        <f t="shared" si="47"/>
        <v>8.5100007529853645</v>
      </c>
      <c r="AF71" s="306">
        <f t="shared" si="47"/>
        <v>8.3112359580009958</v>
      </c>
      <c r="AG71" s="306">
        <f t="shared" si="47"/>
        <v>8.1382972531105331</v>
      </c>
      <c r="AH71" s="306">
        <f t="shared" si="47"/>
        <v>7.9881846827768941</v>
      </c>
      <c r="AI71" s="306">
        <f t="shared" si="47"/>
        <v>7.8580796961389527</v>
      </c>
      <c r="AJ71" s="306">
        <f t="shared" si="47"/>
        <v>7.7453844704583759</v>
      </c>
      <c r="AK71" s="306">
        <f t="shared" si="47"/>
        <v>7.6477428461571773</v>
      </c>
      <c r="AL71" s="306">
        <f t="shared" si="47"/>
        <v>7.5630465726661305</v>
      </c>
      <c r="AM71" s="306">
        <f t="shared" si="47"/>
        <v>7.4894305914635515</v>
      </c>
      <c r="AN71" s="306">
        <f t="shared" si="47"/>
        <v>7.4252607269382462</v>
      </c>
      <c r="AO71" s="306">
        <f t="shared" si="47"/>
        <v>7.369116607133197</v>
      </c>
      <c r="AP71" s="306">
        <f t="shared" si="47"/>
        <v>7.3197720332975642</v>
      </c>
      <c r="AQ71" s="306">
        <f t="shared" si="47"/>
        <v>7.2761744464409821</v>
      </c>
      <c r="AR71" s="306">
        <f t="shared" si="47"/>
        <v>7.2374246462187015</v>
      </c>
      <c r="AS71" s="306">
        <f t="shared" si="47"/>
        <v>7.2027575188824704</v>
      </c>
      <c r="AT71" s="306">
        <f t="shared" si="47"/>
        <v>7.1715242252301055</v>
      </c>
      <c r="AU71" s="306">
        <f t="shared" si="47"/>
        <v>7.1431760756207323</v>
      </c>
      <c r="AV71" s="306">
        <f t="shared" si="47"/>
        <v>7.1172501626738471</v>
      </c>
      <c r="AW71" s="306">
        <f t="shared" si="47"/>
        <v>7.0933567184733786</v>
      </c>
      <c r="AX71" s="306">
        <f t="shared" si="47"/>
        <v>7.0711680987092391</v>
      </c>
      <c r="AY71" s="306">
        <f t="shared" si="47"/>
        <v>7.0504092601954431</v>
      </c>
      <c r="AZ71" s="306">
        <f t="shared" si="47"/>
        <v>7.0308495819161241</v>
      </c>
      <c r="BA71" s="306">
        <f t="shared" si="47"/>
        <v>7.0122958765842034</v>
      </c>
      <c r="BB71" s="306">
        <f t="shared" si="47"/>
        <v>6.9945864448272843</v>
      </c>
      <c r="BC71" s="306">
        <f t="shared" si="47"/>
        <v>6.9775860341142568</v>
      </c>
      <c r="BD71" s="306">
        <f t="shared" si="47"/>
        <v>6.9611815770418035</v>
      </c>
      <c r="BE71" s="306">
        <f t="shared" si="47"/>
        <v>6.9452785970391853</v>
      </c>
      <c r="BF71" s="306">
        <f t="shared" si="47"/>
        <v>6.9297981829161062</v>
      </c>
      <c r="BG71" s="306">
        <f t="shared" si="47"/>
        <v>6.9146744463654786</v>
      </c>
      <c r="BH71" s="306">
        <f t="shared" si="47"/>
        <v>6.8998523882063774</v>
      </c>
      <c r="BI71" s="306">
        <f t="shared" si="47"/>
        <v>6.8852861096607176</v>
      </c>
      <c r="BJ71" s="306">
        <f t="shared" si="47"/>
        <v>6.5709372802740118</v>
      </c>
      <c r="BK71" s="306">
        <f t="shared" si="47"/>
        <v>6.556773962835555</v>
      </c>
      <c r="BL71" s="306">
        <f t="shared" si="47"/>
        <v>6.5427695516448727</v>
      </c>
      <c r="BM71" s="306">
        <f t="shared" si="47"/>
        <v>6.5289018176968039</v>
      </c>
      <c r="BN71" s="306">
        <f t="shared" si="47"/>
        <v>6.5151522245620193</v>
      </c>
      <c r="BO71" s="306">
        <f t="shared" si="47"/>
        <v>6.5015053165358196</v>
      </c>
      <c r="BP71" s="306">
        <f t="shared" si="47"/>
        <v>6.4879482077956929</v>
      </c>
      <c r="BQ71" s="306">
        <f t="shared" si="47"/>
        <v>6.4744701560029601</v>
      </c>
      <c r="BR71" s="306">
        <f t="shared" ref="BR71:DW71" si="48">$B$28*((LOG((((BR59+BS59)/2)+0.000001)/(280*2.13))/LOG(2)))+BR21</f>
        <v>6.4610622064667886</v>
      </c>
      <c r="BS71" s="306">
        <f t="shared" si="48"/>
        <v>6.4477168952473694</v>
      </c>
      <c r="BT71" s="306">
        <f t="shared" si="48"/>
        <v>6.4344280014734512</v>
      </c>
      <c r="BU71" s="306">
        <f t="shared" si="48"/>
        <v>6.4211903407426059</v>
      </c>
      <c r="BV71" s="306">
        <f t="shared" si="48"/>
        <v>6.4079995928082711</v>
      </c>
      <c r="BW71" s="306">
        <f t="shared" si="48"/>
        <v>6.3948521578763193</v>
      </c>
      <c r="BX71" s="306">
        <f t="shared" si="48"/>
        <v>6.3817450367700843</v>
      </c>
      <c r="BY71" s="306">
        <f t="shared" si="48"/>
        <v>6.3686757310057507</v>
      </c>
      <c r="BZ71" s="306">
        <f t="shared" si="48"/>
        <v>6.3556421594745371</v>
      </c>
      <c r="CA71" s="306">
        <f t="shared" si="48"/>
        <v>6.3426425889748668</v>
      </c>
      <c r="CB71" s="306">
        <f t="shared" si="48"/>
        <v>6.3296755762944974</v>
      </c>
      <c r="CC71" s="306">
        <f t="shared" si="48"/>
        <v>6.3167399199238377</v>
      </c>
      <c r="CD71" s="306">
        <f t="shared" si="48"/>
        <v>6.303834619800039</v>
      </c>
      <c r="CE71" s="306">
        <f t="shared" si="48"/>
        <v>6.2909588437470063</v>
      </c>
      <c r="CF71" s="306">
        <f t="shared" si="48"/>
        <v>6.2781118994981755</v>
      </c>
      <c r="CG71" s="306">
        <f t="shared" si="48"/>
        <v>6.2652932113737663</v>
      </c>
      <c r="CH71" s="306">
        <f t="shared" si="48"/>
        <v>6.2525023008384597</v>
      </c>
      <c r="CI71" s="306">
        <f t="shared" si="48"/>
        <v>6.2397387702941058</v>
      </c>
      <c r="CJ71" s="306">
        <f t="shared" si="48"/>
        <v>6.2270022895693584</v>
      </c>
      <c r="CK71" s="306">
        <f t="shared" si="48"/>
        <v>6.2142925846575432</v>
      </c>
      <c r="CL71" s="306">
        <f t="shared" si="48"/>
        <v>6.2016094283287666</v>
      </c>
      <c r="CM71" s="306">
        <f t="shared" si="48"/>
        <v>6.1889526323044004</v>
      </c>
      <c r="CN71" s="306">
        <f t="shared" si="48"/>
        <v>6.1763220407339654</v>
      </c>
      <c r="CO71" s="306">
        <f t="shared" si="48"/>
        <v>6.1637175247577103</v>
      </c>
      <c r="CP71" s="306">
        <f t="shared" si="48"/>
        <v>6.1511389779742158</v>
      </c>
      <c r="CQ71" s="306">
        <f t="shared" si="48"/>
        <v>6.1385863126623725</v>
      </c>
      <c r="CR71" s="306">
        <f t="shared" si="48"/>
        <v>6.1260594566322393</v>
      </c>
      <c r="CS71" s="306">
        <f t="shared" si="48"/>
        <v>6.1135583506000799</v>
      </c>
      <c r="CT71" s="306">
        <f t="shared" si="48"/>
        <v>6.1010829460003411</v>
      </c>
      <c r="CU71" s="306">
        <f t="shared" si="48"/>
        <v>6.0886332031618569</v>
      </c>
      <c r="CV71" s="306">
        <f t="shared" si="48"/>
        <v>6.0762090897876391</v>
      </c>
      <c r="CW71" s="306">
        <f t="shared" si="48"/>
        <v>6.0638105796877433</v>
      </c>
      <c r="CX71" s="306">
        <f t="shared" si="48"/>
        <v>6.0514376517230533</v>
      </c>
      <c r="CY71" s="306">
        <f t="shared" si="48"/>
        <v>6.0390902889249034</v>
      </c>
      <c r="CZ71" s="306">
        <f t="shared" si="48"/>
        <v>6.0267684777612534</v>
      </c>
      <c r="DA71" s="306">
        <f t="shared" si="48"/>
        <v>6.014472207525027</v>
      </c>
      <c r="DB71" s="306">
        <f t="shared" si="48"/>
        <v>6.0022014698242643</v>
      </c>
      <c r="DC71" s="306">
        <f t="shared" si="48"/>
        <v>5.9899562581571582</v>
      </c>
      <c r="DD71" s="306">
        <f t="shared" si="48"/>
        <v>5.977736567557832</v>
      </c>
      <c r="DE71" s="306">
        <f t="shared" si="48"/>
        <v>5.9655423943010808</v>
      </c>
      <c r="DF71" s="306">
        <f t="shared" si="48"/>
        <v>5.953373735656263</v>
      </c>
      <c r="DG71" s="306">
        <f t="shared" si="48"/>
        <v>5.9412305896821707</v>
      </c>
      <c r="DH71" s="306">
        <f t="shared" si="48"/>
        <v>5.9291129550560431</v>
      </c>
      <c r="DI71" s="306">
        <f t="shared" si="48"/>
        <v>5.9170208309310306</v>
      </c>
      <c r="DJ71" s="306">
        <f t="shared" si="48"/>
        <v>5.9049542168174138</v>
      </c>
      <c r="DK71" s="306">
        <f t="shared" si="48"/>
        <v>5.8929131124835665</v>
      </c>
      <c r="DL71" s="306">
        <f t="shared" si="48"/>
        <v>5.8808975178734313</v>
      </c>
      <c r="DM71" s="306">
        <f t="shared" si="48"/>
        <v>5.8689074330377187</v>
      </c>
      <c r="DN71" s="306">
        <f t="shared" si="48"/>
        <v>5.8569428580765655</v>
      </c>
      <c r="DO71" s="306">
        <f t="shared" si="48"/>
        <v>5.8450037930917498</v>
      </c>
      <c r="DP71" s="306">
        <f t="shared" si="48"/>
        <v>5.8330902381468448</v>
      </c>
      <c r="DQ71" s="306">
        <f t="shared" si="48"/>
        <v>5.8212021932340345</v>
      </c>
      <c r="DR71" s="306">
        <f t="shared" si="48"/>
        <v>5.8093396582464436</v>
      </c>
      <c r="DS71" s="306">
        <f t="shared" si="48"/>
        <v>5.7975026329550818</v>
      </c>
      <c r="DT71" s="306">
        <f t="shared" si="48"/>
        <v>5.7856911169896366</v>
      </c>
      <c r="DU71" s="306">
        <f t="shared" si="48"/>
        <v>5.7739051098224738</v>
      </c>
      <c r="DV71" s="306">
        <f t="shared" si="48"/>
        <v>5.7621446107553069</v>
      </c>
      <c r="DW71" s="306">
        <f t="shared" si="48"/>
        <v>5.750409618908102</v>
      </c>
      <c r="DX71" s="306">
        <f>+DW71</f>
        <v>5.750409618908102</v>
      </c>
    </row>
    <row r="72" spans="1:128" s="252" customFormat="1" ht="26">
      <c r="A72" s="303" t="s">
        <v>662</v>
      </c>
      <c r="B72" s="252">
        <f>B25</f>
        <v>6.7999999999999996E-3</v>
      </c>
      <c r="C72" s="252">
        <f t="shared" ref="C72:AH72" si="49">B72+$B30*(B70-B72)</f>
        <v>4.7960000000000003E-2</v>
      </c>
      <c r="D72" s="252">
        <f t="shared" si="49"/>
        <v>9.4562000000000007E-2</v>
      </c>
      <c r="E72" s="252">
        <f t="shared" si="49"/>
        <v>0.1513292640182444</v>
      </c>
      <c r="F72" s="252">
        <f t="shared" si="49"/>
        <v>0.21977810977105683</v>
      </c>
      <c r="G72" s="252">
        <f t="shared" si="49"/>
        <v>0.30038483639329644</v>
      </c>
      <c r="H72" s="252">
        <f t="shared" si="49"/>
        <v>0.39291418523771421</v>
      </c>
      <c r="I72" s="252">
        <f t="shared" si="49"/>
        <v>0.49667156365401938</v>
      </c>
      <c r="J72" s="252">
        <f t="shared" si="49"/>
        <v>0.61073007547967817</v>
      </c>
      <c r="K72" s="252">
        <f t="shared" si="49"/>
        <v>0.73409195875477551</v>
      </c>
      <c r="L72" s="252">
        <f t="shared" si="49"/>
        <v>0.86577799462486527</v>
      </c>
      <c r="M72" s="300">
        <f t="shared" si="49"/>
        <v>1.0048715215467565</v>
      </c>
      <c r="N72" s="252">
        <f t="shared" si="49"/>
        <v>1.1501587261164079</v>
      </c>
      <c r="O72" s="252">
        <f t="shared" si="49"/>
        <v>1.3006415243037104</v>
      </c>
      <c r="P72" s="252">
        <f t="shared" si="49"/>
        <v>1.45548127292076</v>
      </c>
      <c r="Q72" s="252">
        <f t="shared" si="49"/>
        <v>1.6139509334940001</v>
      </c>
      <c r="R72" s="252">
        <f t="shared" si="49"/>
        <v>1.7754077413911049</v>
      </c>
      <c r="S72" s="252">
        <f t="shared" si="49"/>
        <v>1.9392759049278094</v>
      </c>
      <c r="T72" s="252">
        <f t="shared" si="49"/>
        <v>2.1050343457560134</v>
      </c>
      <c r="U72" s="252">
        <f t="shared" si="49"/>
        <v>2.2722069292495597</v>
      </c>
      <c r="V72" s="252">
        <f t="shared" si="49"/>
        <v>2.4403537130466453</v>
      </c>
      <c r="W72" s="252">
        <f t="shared" si="49"/>
        <v>2.6090712147317476</v>
      </c>
      <c r="X72" s="252">
        <f t="shared" si="49"/>
        <v>2.7779972596298146</v>
      </c>
      <c r="Y72" s="252">
        <f t="shared" si="49"/>
        <v>2.9468006419468571</v>
      </c>
      <c r="Z72" s="252">
        <f t="shared" si="49"/>
        <v>3.115157707250269</v>
      </c>
      <c r="AA72" s="252">
        <f t="shared" si="49"/>
        <v>3.2827272713279028</v>
      </c>
      <c r="AB72" s="252">
        <f t="shared" si="49"/>
        <v>3.4489828646924252</v>
      </c>
      <c r="AC72" s="252">
        <f t="shared" si="49"/>
        <v>3.6112410707023304</v>
      </c>
      <c r="AD72" s="252">
        <f t="shared" si="49"/>
        <v>3.7658255303127892</v>
      </c>
      <c r="AE72" s="252">
        <f t="shared" si="49"/>
        <v>3.9108041793332742</v>
      </c>
      <c r="AF72" s="252">
        <f t="shared" si="49"/>
        <v>4.0453720088375196</v>
      </c>
      <c r="AG72" s="252">
        <f t="shared" si="49"/>
        <v>4.1694346816810146</v>
      </c>
      <c r="AH72" s="252">
        <f t="shared" si="49"/>
        <v>4.2833291266682494</v>
      </c>
      <c r="AI72" s="252">
        <f t="shared" ref="AI72:BN72" si="50">AH72+$B30*(AH70-AH72)</f>
        <v>4.3876376100636172</v>
      </c>
      <c r="AJ72" s="252">
        <f t="shared" si="50"/>
        <v>4.4830655770067196</v>
      </c>
      <c r="AK72" s="252">
        <f t="shared" si="50"/>
        <v>4.5703629164677109</v>
      </c>
      <c r="AL72" s="252">
        <f t="shared" si="50"/>
        <v>4.6502746793843448</v>
      </c>
      <c r="AM72" s="252">
        <f t="shared" si="50"/>
        <v>4.7235116405792255</v>
      </c>
      <c r="AN72" s="252">
        <f t="shared" si="50"/>
        <v>4.7907340909022054</v>
      </c>
      <c r="AO72" s="252">
        <f t="shared" si="50"/>
        <v>4.8525443126814389</v>
      </c>
      <c r="AP72" s="252">
        <f t="shared" si="50"/>
        <v>4.9094846221834576</v>
      </c>
      <c r="AQ72" s="252">
        <f t="shared" si="50"/>
        <v>4.9620388554913655</v>
      </c>
      <c r="AR72" s="252">
        <f t="shared" si="50"/>
        <v>5.0106358637021513</v>
      </c>
      <c r="AS72" s="252">
        <f t="shared" si="50"/>
        <v>5.0556540618402588</v>
      </c>
      <c r="AT72" s="252">
        <f t="shared" si="50"/>
        <v>5.0974264069950594</v>
      </c>
      <c r="AU72" s="252">
        <f t="shared" si="50"/>
        <v>5.1362454091019689</v>
      </c>
      <c r="AV72" s="252">
        <f t="shared" si="50"/>
        <v>5.1723679333873394</v>
      </c>
      <c r="AW72" s="252">
        <f t="shared" si="50"/>
        <v>5.2060196584834326</v>
      </c>
      <c r="AX72" s="252">
        <f t="shared" si="50"/>
        <v>5.23739912388658</v>
      </c>
      <c r="AY72" s="252">
        <f t="shared" si="50"/>
        <v>5.2666813455801034</v>
      </c>
      <c r="AZ72" s="252">
        <f t="shared" si="50"/>
        <v>5.2940210069018852</v>
      </c>
      <c r="BA72" s="252">
        <f t="shared" si="50"/>
        <v>5.3195552484830824</v>
      </c>
      <c r="BB72" s="252">
        <f t="shared" si="50"/>
        <v>5.3434060900987461</v>
      </c>
      <c r="BC72" s="252">
        <f t="shared" si="50"/>
        <v>5.3656825211946177</v>
      </c>
      <c r="BD72" s="252">
        <f t="shared" si="50"/>
        <v>5.3864822975200219</v>
      </c>
      <c r="BE72" s="252">
        <f t="shared" si="50"/>
        <v>5.4058934799638001</v>
      </c>
      <c r="BF72" s="252">
        <f t="shared" si="50"/>
        <v>5.4239957492126365</v>
      </c>
      <c r="BG72" s="252">
        <f t="shared" si="50"/>
        <v>5.4408615267981784</v>
      </c>
      <c r="BH72" s="252">
        <f t="shared" si="50"/>
        <v>5.4565569298415237</v>
      </c>
      <c r="BI72" s="252">
        <f t="shared" si="50"/>
        <v>5.4711425835741494</v>
      </c>
      <c r="BJ72" s="252">
        <f t="shared" si="50"/>
        <v>5.4846743126524338</v>
      </c>
      <c r="BK72" s="252">
        <f t="shared" si="50"/>
        <v>5.4940837291112095</v>
      </c>
      <c r="BL72" s="252">
        <f t="shared" si="50"/>
        <v>5.5005465511606992</v>
      </c>
      <c r="BM72" s="252">
        <f t="shared" si="50"/>
        <v>5.5048660615783227</v>
      </c>
      <c r="BN72" s="252">
        <f t="shared" si="50"/>
        <v>5.5075929843673954</v>
      </c>
      <c r="BO72" s="252">
        <f t="shared" ref="BO72:CT72" si="51">BN72+$B30*(BN70-BN72)</f>
        <v>5.5091066663816273</v>
      </c>
      <c r="BP72" s="252">
        <f t="shared" si="51"/>
        <v>5.5096700645563894</v>
      </c>
      <c r="BQ72" s="252">
        <f t="shared" si="51"/>
        <v>5.5094669995902006</v>
      </c>
      <c r="BR72" s="252">
        <f t="shared" si="51"/>
        <v>5.5086274028731488</v>
      </c>
      <c r="BS72" s="252">
        <f t="shared" si="51"/>
        <v>5.507244433079693</v>
      </c>
      <c r="BT72" s="252">
        <f t="shared" si="51"/>
        <v>5.5053860864922646</v>
      </c>
      <c r="BU72" s="252">
        <f t="shared" si="51"/>
        <v>5.5031030774960499</v>
      </c>
      <c r="BV72" s="252">
        <f t="shared" si="51"/>
        <v>5.5004341919673303</v>
      </c>
      <c r="BW72" s="252">
        <f t="shared" si="51"/>
        <v>5.497409927937662</v>
      </c>
      <c r="BX72" s="252">
        <f t="shared" si="51"/>
        <v>5.4940549750405552</v>
      </c>
      <c r="BY72" s="252">
        <f t="shared" si="51"/>
        <v>5.4903899062890735</v>
      </c>
      <c r="BZ72" s="252">
        <f t="shared" si="51"/>
        <v>5.4864323352505862</v>
      </c>
      <c r="CA72" s="252">
        <f t="shared" si="51"/>
        <v>5.4821977101069566</v>
      </c>
      <c r="CB72" s="252">
        <f t="shared" si="51"/>
        <v>5.4776998608452399</v>
      </c>
      <c r="CC72" s="252">
        <f t="shared" si="51"/>
        <v>5.4729513784082906</v>
      </c>
      <c r="CD72" s="252">
        <f t="shared" si="51"/>
        <v>5.4679638792884191</v>
      </c>
      <c r="CE72" s="252">
        <f t="shared" si="51"/>
        <v>5.4627481918729766</v>
      </c>
      <c r="CF72" s="252">
        <f t="shared" si="51"/>
        <v>5.4573144892102254</v>
      </c>
      <c r="CG72" s="252">
        <f t="shared" si="51"/>
        <v>5.4516723849711548</v>
      </c>
      <c r="CH72" s="252">
        <f t="shared" si="51"/>
        <v>5.4458310040289648</v>
      </c>
      <c r="CI72" s="252">
        <f t="shared" si="51"/>
        <v>5.4397990354440839</v>
      </c>
      <c r="CJ72" s="252">
        <f t="shared" si="51"/>
        <v>5.4335847731745668</v>
      </c>
      <c r="CK72" s="252">
        <f t="shared" si="51"/>
        <v>5.4271961481540218</v>
      </c>
      <c r="CL72" s="252">
        <f t="shared" si="51"/>
        <v>5.4206407542376356</v>
      </c>
      <c r="CM72" s="252">
        <f t="shared" si="51"/>
        <v>5.413925869739062</v>
      </c>
      <c r="CN72" s="252">
        <f t="shared" si="51"/>
        <v>5.4070584757501639</v>
      </c>
      <c r="CO72" s="252">
        <f t="shared" si="51"/>
        <v>5.4000452720727283</v>
      </c>
      <c r="CP72" s="252">
        <f t="shared" si="51"/>
        <v>5.3928926913425776</v>
      </c>
      <c r="CQ72" s="252">
        <f t="shared" si="51"/>
        <v>5.3856069117555956</v>
      </c>
      <c r="CR72" s="252">
        <f t="shared" si="51"/>
        <v>5.3781938686873234</v>
      </c>
      <c r="CS72" s="252">
        <f t="shared" si="51"/>
        <v>5.3706592654161645</v>
      </c>
      <c r="CT72" s="252">
        <f t="shared" si="51"/>
        <v>5.363008583103416</v>
      </c>
      <c r="CU72" s="252">
        <f t="shared" ref="CU72:DX72" si="52">CT72+$B30*(CT70-CT72)</f>
        <v>5.3552470901435942</v>
      </c>
      <c r="CV72" s="252">
        <f t="shared" si="52"/>
        <v>5.3473798509704444</v>
      </c>
      <c r="CW72" s="252">
        <f t="shared" si="52"/>
        <v>5.3394117343841234</v>
      </c>
      <c r="CX72" s="252">
        <f t="shared" si="52"/>
        <v>5.3313474214506931</v>
      </c>
      <c r="CY72" s="252">
        <f t="shared" si="52"/>
        <v>5.3231914130147153</v>
      </c>
      <c r="CZ72" s="252">
        <f t="shared" si="52"/>
        <v>5.3149480368580777</v>
      </c>
      <c r="DA72" s="252">
        <f t="shared" si="52"/>
        <v>5.306621454532527</v>
      </c>
      <c r="DB72" s="252">
        <f t="shared" si="52"/>
        <v>5.2982156678890791</v>
      </c>
      <c r="DC72" s="252">
        <f t="shared" si="52"/>
        <v>5.2897345253242003</v>
      </c>
      <c r="DD72" s="252">
        <f t="shared" si="52"/>
        <v>5.2811817277600781</v>
      </c>
      <c r="DE72" s="252">
        <f t="shared" si="52"/>
        <v>5.2725608343742829</v>
      </c>
      <c r="DF72" s="252">
        <f t="shared" si="52"/>
        <v>5.2638752680924794</v>
      </c>
      <c r="DG72" s="252">
        <f t="shared" si="52"/>
        <v>5.2551283208565245</v>
      </c>
      <c r="DH72" s="252">
        <f t="shared" si="52"/>
        <v>5.246323158679175</v>
      </c>
      <c r="DI72" s="252">
        <f t="shared" si="52"/>
        <v>5.2374628264956984</v>
      </c>
      <c r="DJ72" s="252">
        <f t="shared" si="52"/>
        <v>5.2285502528218997</v>
      </c>
      <c r="DK72" s="252">
        <f t="shared" si="52"/>
        <v>5.2195882542273848</v>
      </c>
      <c r="DL72" s="252">
        <f t="shared" si="52"/>
        <v>5.2105795396322945</v>
      </c>
      <c r="DM72" s="252">
        <f t="shared" si="52"/>
        <v>5.2015267144352126</v>
      </c>
      <c r="DN72" s="252">
        <f t="shared" si="52"/>
        <v>5.192432284479505</v>
      </c>
      <c r="DO72" s="252">
        <f t="shared" si="52"/>
        <v>5.1832986598649082</v>
      </c>
      <c r="DP72" s="252">
        <f t="shared" si="52"/>
        <v>5.1741281586108281</v>
      </c>
      <c r="DQ72" s="252">
        <f t="shared" si="52"/>
        <v>5.1649230101774686</v>
      </c>
      <c r="DR72" s="252">
        <f t="shared" si="52"/>
        <v>5.1556853588505902</v>
      </c>
      <c r="DS72" s="252">
        <f t="shared" si="52"/>
        <v>5.1464172669954227</v>
      </c>
      <c r="DT72" s="252">
        <f t="shared" si="52"/>
        <v>5.1371207181849892</v>
      </c>
      <c r="DU72" s="252">
        <f t="shared" si="52"/>
        <v>5.1277976202078497</v>
      </c>
      <c r="DV72" s="252">
        <f t="shared" si="52"/>
        <v>5.1184498079600562</v>
      </c>
      <c r="DW72" s="252">
        <f t="shared" si="52"/>
        <v>5.109079046225883</v>
      </c>
      <c r="DX72" s="252">
        <f t="shared" si="52"/>
        <v>5.0996870323517163</v>
      </c>
    </row>
    <row r="73" spans="1:128" ht="13">
      <c r="A73" s="285" t="s">
        <v>663</v>
      </c>
    </row>
    <row r="74" spans="1:128" ht="14.5">
      <c r="A74" s="305" t="s">
        <v>664</v>
      </c>
      <c r="B74" s="65">
        <f>SUM(US:OthAsia!B92)</f>
        <v>2301.5179994214268</v>
      </c>
      <c r="C74" s="267">
        <v>1579.0700406026499</v>
      </c>
      <c r="D74" s="80">
        <f>+B74-C74</f>
        <v>722.4479588187769</v>
      </c>
      <c r="F74" s="267" t="s">
        <v>665</v>
      </c>
      <c r="I74" s="267">
        <v>1.6000000000000001E-4</v>
      </c>
    </row>
    <row r="75" spans="1:128" ht="14.5">
      <c r="A75" s="305" t="s">
        <v>666</v>
      </c>
      <c r="B75" s="65">
        <f>SUM(US:OthAsia!B153)</f>
        <v>2301.5179994214186</v>
      </c>
      <c r="C75" s="267">
        <v>1579.0700406026499</v>
      </c>
      <c r="D75" s="80">
        <f>+B75-C75</f>
        <v>722.44795881876871</v>
      </c>
      <c r="F75" s="307" t="s">
        <v>667</v>
      </c>
      <c r="I75" s="267">
        <v>1.8140000000000001</v>
      </c>
    </row>
    <row r="76" spans="1:128" ht="13">
      <c r="A76" s="285" t="s">
        <v>174</v>
      </c>
      <c r="B76" s="308"/>
      <c r="D76" s="309"/>
      <c r="F76" s="310"/>
    </row>
    <row r="77" spans="1:128" ht="14.5">
      <c r="A77" s="305" t="s">
        <v>668</v>
      </c>
      <c r="B77" s="267">
        <f>+Controls!B4</f>
        <v>2301.5179994214222</v>
      </c>
      <c r="C77" s="267">
        <v>2301.51799942142</v>
      </c>
      <c r="D77" s="79">
        <f>+B77-C77</f>
        <v>0</v>
      </c>
      <c r="F77" s="310"/>
      <c r="BJ77" s="266">
        <f>+SLR!BJ59</f>
        <v>2.1663464756855362</v>
      </c>
      <c r="BK77" s="266">
        <f>+SLR!BK59</f>
        <v>2.1818833779925004</v>
      </c>
      <c r="BL77" s="266">
        <f>+SLR!BL59</f>
        <v>2.1966079848206372</v>
      </c>
      <c r="BM77" s="266">
        <f>+SLR!BM59</f>
        <v>2.2106466448622504</v>
      </c>
      <c r="BN77" s="266">
        <f>+SLR!BN59</f>
        <v>2.2240880334706743</v>
      </c>
      <c r="BO77" s="266">
        <f>+SLR!BO59</f>
        <v>2.2369952354420928</v>
      </c>
      <c r="BP77" s="266">
        <f>+SLR!BP59</f>
        <v>2.2494139292762929</v>
      </c>
      <c r="BQ77" s="266">
        <f>+SLR!BQ59</f>
        <v>2.2613779320916318</v>
      </c>
      <c r="BR77" s="266">
        <f>+SLR!BR59</f>
        <v>2.2729129574930762</v>
      </c>
      <c r="BS77" s="266">
        <f>+SLR!BS59</f>
        <v>2.2840391633188863</v>
      </c>
      <c r="BT77" s="266">
        <f>+SLR!BT59</f>
        <v>2.294772879814436</v>
      </c>
      <c r="BU77" s="266">
        <f>+SLR!BU59</f>
        <v>2.3051277826345129</v>
      </c>
      <c r="BV77" s="266">
        <f>+SLR!BV59</f>
        <v>2.3151156896908316</v>
      </c>
      <c r="BW77" s="266">
        <f>+SLR!BW59</f>
        <v>2.3247471030647402</v>
      </c>
      <c r="BX77" s="266">
        <f>+SLR!BX59</f>
        <v>2.3340315780801952</v>
      </c>
      <c r="BY77" s="266">
        <f>+SLR!BY59</f>
        <v>2.3429779751448851</v>
      </c>
      <c r="BZ77" s="266">
        <f>+SLR!BZ59</f>
        <v>2.351594632034169</v>
      </c>
      <c r="CA77" s="266">
        <f>+SLR!CA59</f>
        <v>2.3598894821493865</v>
      </c>
      <c r="CB77" s="266">
        <f>+SLR!CB59</f>
        <v>2.3678701360585168</v>
      </c>
      <c r="CC77" s="266">
        <f>+SLR!CC59</f>
        <v>2.3755439380569996</v>
      </c>
      <c r="CD77" s="266">
        <f>+SLR!CD59</f>
        <v>2.3829180057128738</v>
      </c>
      <c r="CE77" s="266">
        <f>+SLR!CE59</f>
        <v>2.3899992578031317</v>
      </c>
      <c r="CF77" s="266">
        <f>+SLR!CF59</f>
        <v>2.3967944343147263</v>
      </c>
      <c r="CG77" s="266">
        <f>+SLR!CG59</f>
        <v>2.4033101110081363</v>
      </c>
      <c r="CH77" s="266">
        <f>+SLR!CH59</f>
        <v>2.4095527102438736</v>
      </c>
      <c r="CI77" s="266">
        <f>+SLR!CI59</f>
        <v>2.4155285092309091</v>
      </c>
      <c r="CJ77" s="266">
        <f>+SLR!CJ59</f>
        <v>2.4212436464882181</v>
      </c>
      <c r="CK77" s="266">
        <f>+SLR!CK59</f>
        <v>2.4267041270605896</v>
      </c>
      <c r="CL77" s="266">
        <f>+SLR!CL59</f>
        <v>2.4319158268596452</v>
      </c>
      <c r="CM77" s="266">
        <f>+SLR!CM59</f>
        <v>2.4368844963850456</v>
      </c>
      <c r="CN77" s="266">
        <f>+SLR!CN59</f>
        <v>2.4416157640016904</v>
      </c>
      <c r="CO77" s="266">
        <f>+SLR!CO59</f>
        <v>2.4461151388946036</v>
      </c>
      <c r="CP77" s="266">
        <f>+SLR!CP59</f>
        <v>2.4503880137860974</v>
      </c>
      <c r="CQ77" s="266">
        <f>+SLR!CQ59</f>
        <v>2.4544396674743307</v>
      </c>
      <c r="CR77" s="266">
        <f>+SLR!CR59</f>
        <v>2.458275267234808</v>
      </c>
      <c r="CS77" s="266">
        <f>+SLR!CS59</f>
        <v>2.4618998711142197</v>
      </c>
      <c r="CT77" s="266">
        <f>+SLR!CT59</f>
        <v>2.465318430137585</v>
      </c>
      <c r="CU77" s="266">
        <f>+SLR!CU59</f>
        <v>2.4685357904437688</v>
      </c>
      <c r="CV77" s="266">
        <f>+SLR!CV59</f>
        <v>2.4715566953603041</v>
      </c>
      <c r="CW77" s="266">
        <f>+SLR!CW59</f>
        <v>2.4743857874255357</v>
      </c>
      <c r="CX77" s="266">
        <f>+SLR!CX59</f>
        <v>2.4770276103640194</v>
      </c>
      <c r="CY77" s="266">
        <f>+SLR!CY59</f>
        <v>2.4794866110196292</v>
      </c>
    </row>
    <row r="78" spans="1:128" ht="13">
      <c r="A78" s="305" t="s">
        <v>666</v>
      </c>
      <c r="B78" s="308"/>
      <c r="D78" s="261"/>
      <c r="F78" s="310"/>
      <c r="BJ78" s="266">
        <f>+SLR!BJ60</f>
        <v>2.4263406338998696</v>
      </c>
      <c r="BK78" s="266">
        <f>+SLR!BK60</f>
        <v>2.4418785469867728</v>
      </c>
      <c r="BL78" s="266">
        <f>+SLR!BL60</f>
        <v>2.4566039842925553</v>
      </c>
      <c r="BM78" s="266">
        <f>+SLR!BM60</f>
        <v>2.4706433286589036</v>
      </c>
      <c r="BN78" s="266">
        <f>+SLR!BN60</f>
        <v>2.4840852823347683</v>
      </c>
      <c r="BO78" s="266">
        <f>+SLR!BO60</f>
        <v>2.4969929516077518</v>
      </c>
      <c r="BP78" s="266">
        <f>+SLR!BP60</f>
        <v>2.5094120323311326</v>
      </c>
      <c r="BQ78" s="266">
        <f>+SLR!BQ60</f>
        <v>2.5213763557404216</v>
      </c>
      <c r="BR78" s="266">
        <f>+SLR!BR60</f>
        <v>2.532911646985883</v>
      </c>
      <c r="BS78" s="266">
        <f>+SLR!BS60</f>
        <v>2.5440380733832595</v>
      </c>
      <c r="BT78" s="266">
        <f>+SLR!BT60</f>
        <v>2.5547719729788025</v>
      </c>
      <c r="BU78" s="266">
        <f>+SLR!BU60</f>
        <v>2.5651270278605764</v>
      </c>
      <c r="BV78" s="266">
        <f>+SLR!BV60</f>
        <v>2.5751150612532538</v>
      </c>
      <c r="BW78" s="266">
        <f>+SLR!BW60</f>
        <v>2.5847465796305906</v>
      </c>
      <c r="BX78" s="266">
        <f>+SLR!BX60</f>
        <v>2.594031141950893</v>
      </c>
      <c r="BY78" s="266">
        <f>+SLR!BY60</f>
        <v>2.6029776116309575</v>
      </c>
      <c r="BZ78" s="266">
        <f>+SLR!BZ60</f>
        <v>2.6115943289389385</v>
      </c>
      <c r="CA78" s="266">
        <f>+SLR!CA60</f>
        <v>2.6198892293422311</v>
      </c>
      <c r="CB78" s="266">
        <f>+SLR!CB60</f>
        <v>2.6278699251219066</v>
      </c>
      <c r="CC78" s="266">
        <f>+SLR!CC60</f>
        <v>2.635543761994386</v>
      </c>
      <c r="CD78" s="266">
        <f>+SLR!CD60</f>
        <v>2.6429178587068218</v>
      </c>
      <c r="CE78" s="266">
        <f>+SLR!CE60</f>
        <v>2.6499991350149661</v>
      </c>
      <c r="CF78" s="266">
        <f>+SLR!CF60</f>
        <v>2.6567943317184981</v>
      </c>
      <c r="CG78" s="266">
        <f>+SLR!CG60</f>
        <v>2.6633100252529833</v>
      </c>
      <c r="CH78" s="266">
        <f>+SLR!CH60</f>
        <v>2.6695526385398782</v>
      </c>
      <c r="CI78" s="266">
        <f>+SLR!CI60</f>
        <v>2.6755284492544087</v>
      </c>
      <c r="CJ78" s="266">
        <f>+SLR!CJ60</f>
        <v>2.6812435963032266</v>
      </c>
      <c r="CK78" s="266">
        <f>+SLR!CK60</f>
        <v>2.6867040850535719</v>
      </c>
      <c r="CL78" s="266">
        <f>+SLR!CL60</f>
        <v>2.6919157916853509</v>
      </c>
      <c r="CM78" s="266">
        <f>+SLR!CM60</f>
        <v>2.6968844669215177</v>
      </c>
      <c r="CN78" s="266">
        <f>+SLR!CN60</f>
        <v>2.7016157393128806</v>
      </c>
      <c r="CO78" s="266">
        <f>+SLR!CO60</f>
        <v>2.7061151181992988</v>
      </c>
      <c r="CP78" s="266">
        <f>+SLR!CP60</f>
        <v>2.7103879964320829</v>
      </c>
      <c r="CQ78" s="266">
        <f>+SLR!CQ60</f>
        <v>2.7144396529169001</v>
      </c>
      <c r="CR78" s="266">
        <f>+SLR!CR60</f>
        <v>2.7182752550188849</v>
      </c>
      <c r="CS78" s="266">
        <f>+SLR!CS60</f>
        <v>2.7218998608594771</v>
      </c>
      <c r="CT78" s="266">
        <f>+SLR!CT60</f>
        <v>2.7253184215260555</v>
      </c>
      <c r="CU78" s="266">
        <f>+SLR!CU60</f>
        <v>2.7285357832095283</v>
      </c>
      <c r="CV78" s="266">
        <f>+SLR!CV60</f>
        <v>2.7315566892808749</v>
      </c>
      <c r="CW78" s="266">
        <f>+SLR!CW60</f>
        <v>2.7343857823147233</v>
      </c>
      <c r="CX78" s="266">
        <f>+SLR!CX60</f>
        <v>2.7370276060659404</v>
      </c>
      <c r="CY78" s="266">
        <f>+SLR!CY60</f>
        <v>2.7394866074037312</v>
      </c>
    </row>
    <row r="79" spans="1:128" ht="13">
      <c r="D79" s="261"/>
      <c r="BJ79" s="266">
        <f>+SLR!BJ61</f>
        <v>5.4444781431738551</v>
      </c>
      <c r="BK79" s="266">
        <f>+SLR!BK61</f>
        <v>5.5004314002178925</v>
      </c>
      <c r="BL79" s="266">
        <f>+SLR!BL61</f>
        <v>5.5549541154125226</v>
      </c>
      <c r="BM79" s="266">
        <f>+SLR!BM61</f>
        <v>5.6082400606692886</v>
      </c>
      <c r="BN79" s="266">
        <f>+SLR!BN61</f>
        <v>5.6604246497287285</v>
      </c>
      <c r="BO79" s="266">
        <f>+SLR!BO61</f>
        <v>5.7116038188114961</v>
      </c>
      <c r="BP79" s="266">
        <f>+SLR!BP61</f>
        <v>5.7618467666280839</v>
      </c>
      <c r="BQ79" s="266">
        <f>+SLR!BQ61</f>
        <v>5.811204553952269</v>
      </c>
      <c r="BR79" s="266">
        <f>+SLR!BR61</f>
        <v>5.8597159105251402</v>
      </c>
      <c r="BS79" s="266">
        <f>+SLR!BS61</f>
        <v>5.9074111578088377</v>
      </c>
      <c r="BT79" s="266">
        <f>+SLR!BT61</f>
        <v>5.9543148602091858</v>
      </c>
      <c r="BU79" s="266">
        <f>+SLR!BU61</f>
        <v>6.0004476179658797</v>
      </c>
      <c r="BV79" s="266">
        <f>+SLR!BV61</f>
        <v>6.0458272804671367</v>
      </c>
      <c r="BW79" s="266">
        <f>+SLR!BW61</f>
        <v>6.0904697680874733</v>
      </c>
      <c r="BX79" s="266">
        <f>+SLR!BX61</f>
        <v>6.1343896295011842</v>
      </c>
      <c r="BY79" s="266">
        <f>+SLR!BY61</f>
        <v>6.177600420175323</v>
      </c>
      <c r="BZ79" s="266">
        <f>+SLR!BZ61</f>
        <v>6.2201149599151302</v>
      </c>
      <c r="CA79" s="266">
        <f>+SLR!CA61</f>
        <v>6.261945508553592</v>
      </c>
      <c r="CB79" s="266">
        <f>+SLR!CB61</f>
        <v>6.3031038862002369</v>
      </c>
      <c r="CC79" s="266">
        <f>+SLR!CC61</f>
        <v>6.3436015559060968</v>
      </c>
      <c r="CD79" s="266">
        <f>+SLR!CD61</f>
        <v>6.3834496808225909</v>
      </c>
      <c r="CE79" s="266">
        <f>+SLR!CE61</f>
        <v>6.4226591640282891</v>
      </c>
      <c r="CF79" s="266">
        <f>+SLR!CF61</f>
        <v>6.4612406765596164</v>
      </c>
      <c r="CG79" s="266">
        <f>+SLR!CG61</f>
        <v>6.4992046773982839</v>
      </c>
      <c r="CH79" s="266">
        <f>+SLR!CH61</f>
        <v>6.5365614279620612</v>
      </c>
      <c r="CI79" s="266">
        <f>+SLR!CI61</f>
        <v>6.5733210028291822</v>
      </c>
      <c r="CJ79" s="266">
        <f>+SLR!CJ61</f>
        <v>6.6094932978737875</v>
      </c>
      <c r="CK79" s="266">
        <f>+SLR!CK61</f>
        <v>6.6450880366149949</v>
      </c>
      <c r="CL79" s="266">
        <f>+SLR!CL61</f>
        <v>6.6801147753277821</v>
      </c>
      <c r="CM79" s="266">
        <f>+SLR!CM61</f>
        <v>6.7145829072910708</v>
      </c>
      <c r="CN79" s="266">
        <f>+SLR!CN61</f>
        <v>6.7485016664306841</v>
      </c>
      <c r="CO79" s="266">
        <f>+SLR!CO61</f>
        <v>6.7818801305346916</v>
      </c>
      <c r="CP79" s="266">
        <f>+SLR!CP61</f>
        <v>6.8147272241637857</v>
      </c>
      <c r="CQ79" s="266">
        <f>+SLR!CQ61</f>
        <v>6.8470517213417992</v>
      </c>
      <c r="CR79" s="266">
        <f>+SLR!CR61</f>
        <v>6.8788622480856674</v>
      </c>
      <c r="CS79" s="266">
        <f>+SLR!CS61</f>
        <v>6.9101672848162821</v>
      </c>
      <c r="CT79" s="266">
        <f>+SLR!CT61</f>
        <v>6.9409751686794365</v>
      </c>
      <c r="CU79" s="266">
        <f>+SLR!CU61</f>
        <v>6.9712940957974174</v>
      </c>
      <c r="CV79" s="266">
        <f>+SLR!CV61</f>
        <v>7.0011321234658404</v>
      </c>
      <c r="CW79" s="266">
        <f>+SLR!CW61</f>
        <v>7.0304971723060952</v>
      </c>
      <c r="CX79" s="266">
        <f>+SLR!CX61</f>
        <v>7.0593970283807987</v>
      </c>
      <c r="CY79" s="266">
        <f>+SLR!CY61</f>
        <v>7.0878393452775192</v>
      </c>
    </row>
    <row r="80" spans="1:128" ht="13">
      <c r="A80" s="311" t="s">
        <v>669</v>
      </c>
      <c r="M80" s="335"/>
      <c r="BJ80" s="266">
        <f>+SLR!BJ62</f>
        <v>8.7046245835832625</v>
      </c>
      <c r="BK80" s="266">
        <f>+SLR!BK62</f>
        <v>8.821058182923462</v>
      </c>
      <c r="BL80" s="266">
        <f>+SLR!BL62</f>
        <v>8.9352511115582658</v>
      </c>
      <c r="BM80" s="266">
        <f>+SLR!BM62</f>
        <v>9.0475945621743357</v>
      </c>
      <c r="BN80" s="266">
        <f>+SLR!BN62</f>
        <v>9.1583573479761693</v>
      </c>
      <c r="BO80" s="266">
        <f>+SLR!BO62</f>
        <v>9.2677254434146477</v>
      </c>
      <c r="BP80" s="266">
        <f>+SLR!BP62</f>
        <v>9.3758287150511208</v>
      </c>
      <c r="BQ80" s="266">
        <f>+SLR!BQ62</f>
        <v>9.4827589970219854</v>
      </c>
      <c r="BR80" s="266">
        <f>+SLR!BR62</f>
        <v>9.5885823170014728</v>
      </c>
      <c r="BS80" s="266">
        <f>+SLR!BS62</f>
        <v>9.6933471681776791</v>
      </c>
      <c r="BT80" s="266">
        <f>+SLR!BT62</f>
        <v>9.7970901079887227</v>
      </c>
      <c r="BU80" s="266">
        <f>+SLR!BU62</f>
        <v>9.8998395491258133</v>
      </c>
      <c r="BV80" s="266">
        <f>+SLR!BV62</f>
        <v>10.001618327789988</v>
      </c>
      <c r="BW80" s="266">
        <f>+SLR!BW62</f>
        <v>10.102445444652652</v>
      </c>
      <c r="BX80" s="266">
        <f>+SLR!BX62</f>
        <v>10.202337245891027</v>
      </c>
      <c r="BY80" s="266">
        <f>+SLR!BY62</f>
        <v>10.301308225109022</v>
      </c>
      <c r="BZ80" s="266">
        <f>+SLR!BZ62</f>
        <v>10.399371568446098</v>
      </c>
      <c r="CA80" s="266">
        <f>+SLR!CA62</f>
        <v>10.496539525623728</v>
      </c>
      <c r="CB80" s="266">
        <f>+SLR!CB62</f>
        <v>10.59282366293646</v>
      </c>
      <c r="CC80" s="266">
        <f>+SLR!CC62</f>
        <v>10.688235036109342</v>
      </c>
      <c r="CD80" s="266">
        <f>+SLR!CD62</f>
        <v>10.782784308710637</v>
      </c>
      <c r="CE80" s="266">
        <f>+SLR!CE62</f>
        <v>10.876481833531908</v>
      </c>
      <c r="CF80" s="266">
        <f>+SLR!CF62</f>
        <v>10.969337708745751</v>
      </c>
      <c r="CG80" s="266">
        <f>+SLR!CG62</f>
        <v>11.061361816858522</v>
      </c>
      <c r="CH80" s="266">
        <f>+SLR!CH62</f>
        <v>11.152563851906105</v>
      </c>
      <c r="CI80" s="266">
        <f>+SLR!CI62</f>
        <v>11.242953338599193</v>
      </c>
      <c r="CJ80" s="266">
        <f>+SLR!CJ62</f>
        <v>11.33253964594341</v>
      </c>
      <c r="CK80" s="266">
        <f>+SLR!CK62</f>
        <v>11.42133199705774</v>
      </c>
      <c r="CL80" s="266">
        <f>+SLR!CL62</f>
        <v>11.509339476369705</v>
      </c>
      <c r="CM80" s="266">
        <f>+SLR!CM62</f>
        <v>11.596571034995163</v>
      </c>
      <c r="CN80" s="266">
        <f>+SLR!CN62</f>
        <v>11.683035494857778</v>
      </c>
      <c r="CO80" s="266">
        <f>+SLR!CO62</f>
        <v>11.768741551930894</v>
      </c>
      <c r="CP80" s="266">
        <f>+SLR!CP62</f>
        <v>11.853697778866504</v>
      </c>
      <c r="CQ80" s="266">
        <f>+SLR!CQ62</f>
        <v>11.937912627195093</v>
      </c>
      <c r="CR80" s="266">
        <f>+SLR!CR62</f>
        <v>12.021394429224571</v>
      </c>
      <c r="CS80" s="266">
        <f>+SLR!CS62</f>
        <v>12.104151399727932</v>
      </c>
      <c r="CT80" s="266">
        <f>+SLR!CT62</f>
        <v>12.186191637482846</v>
      </c>
      <c r="CU80" s="266">
        <f>+SLR!CU62</f>
        <v>12.267523126707708</v>
      </c>
      <c r="CV80" s="266">
        <f>+SLR!CV62</f>
        <v>12.348153738425779</v>
      </c>
      <c r="CW80" s="266">
        <f>+SLR!CW62</f>
        <v>12.428091231779916</v>
      </c>
      <c r="CX80" s="266">
        <f>+SLR!CX62</f>
        <v>12.507343255313877</v>
      </c>
      <c r="CY80" s="266">
        <f>+SLR!CY62</f>
        <v>12.585917348231638</v>
      </c>
    </row>
    <row r="81" spans="1:256" s="268" customFormat="1" ht="14.5">
      <c r="A81" s="312" t="s">
        <v>670</v>
      </c>
      <c r="B81" s="268">
        <f>+US!B36*1000</f>
        <v>1134.0000000000002</v>
      </c>
      <c r="C81" s="268">
        <f>+US!C36*1000</f>
        <v>1082.9700000000003</v>
      </c>
      <c r="D81" s="268">
        <f>+US!D36*1000</f>
        <v>1034.4915000000001</v>
      </c>
      <c r="E81" s="268">
        <f>+US!E36*1000</f>
        <v>988.43692499999997</v>
      </c>
      <c r="F81" s="268">
        <f>+US!F36*1000</f>
        <v>944.68507875</v>
      </c>
      <c r="G81" s="268">
        <f>+US!G36*1000</f>
        <v>903.1208248124999</v>
      </c>
      <c r="H81" s="268">
        <f>+US!H36*1000</f>
        <v>863.63478357187489</v>
      </c>
      <c r="I81" s="268">
        <f>+US!I36*1000</f>
        <v>826.12304439328113</v>
      </c>
      <c r="J81" s="268">
        <f>+US!J36*1000</f>
        <v>790.48689217361698</v>
      </c>
      <c r="K81" s="268">
        <f>+US!K36*1000</f>
        <v>756.63254756493609</v>
      </c>
      <c r="L81" s="268">
        <f>+US!L36*1000</f>
        <v>724.47092018668934</v>
      </c>
      <c r="M81" s="336">
        <f>+US!M36*1000</f>
        <v>693.91737417735487</v>
      </c>
      <c r="N81" s="268">
        <f>+US!N36*1000</f>
        <v>664.89150546848703</v>
      </c>
      <c r="O81" s="268">
        <f>+US!O36*1000</f>
        <v>637.3169301950627</v>
      </c>
      <c r="P81" s="268">
        <f>+US!P36*1000</f>
        <v>611.1210836853096</v>
      </c>
      <c r="Q81" s="268">
        <f>+US!Q36*1000</f>
        <v>586.2350295010441</v>
      </c>
      <c r="R81" s="268">
        <f>+US!R36*1000</f>
        <v>562.59327802599194</v>
      </c>
      <c r="S81" s="268">
        <f>+US!S36*1000</f>
        <v>540.13361412469226</v>
      </c>
      <c r="T81" s="268">
        <f>+US!T36*1000</f>
        <v>518.79693341845768</v>
      </c>
      <c r="U81" s="268">
        <f>+US!U36*1000</f>
        <v>498.52708674753478</v>
      </c>
      <c r="V81" s="268">
        <f>+US!V36*1000</f>
        <v>479.27073241015802</v>
      </c>
      <c r="W81" s="268">
        <f>+US!W36*1000</f>
        <v>460.97719578965007</v>
      </c>
      <c r="X81" s="268">
        <f>+US!X36*1000</f>
        <v>443.59833600016759</v>
      </c>
      <c r="Y81" s="268">
        <f>+US!Y36*1000</f>
        <v>427.08841920015914</v>
      </c>
      <c r="Z81" s="268">
        <f>+US!Z36*1000</f>
        <v>411.40399824015117</v>
      </c>
      <c r="AA81" s="268">
        <f>+US!AA36*1000</f>
        <v>205.70199912007558</v>
      </c>
      <c r="AB81" s="268">
        <f>+US!AB36*1000</f>
        <v>102.85099956003779</v>
      </c>
      <c r="AC81" s="268">
        <f>+US!AC36*1000</f>
        <v>51.425499780018896</v>
      </c>
      <c r="AD81" s="268">
        <f>+US!AD36*1000</f>
        <v>25.712749890009448</v>
      </c>
      <c r="AE81" s="268">
        <f>+US!AE36*1000</f>
        <v>12.856374945004724</v>
      </c>
      <c r="AF81" s="268">
        <f>+US!AF36*1000</f>
        <v>6.428187472502362</v>
      </c>
      <c r="AG81" s="268">
        <f>+US!AG36*1000</f>
        <v>3.214093736251181</v>
      </c>
      <c r="AH81" s="268">
        <f>+US!AH36*1000</f>
        <v>1.6070468681255905</v>
      </c>
      <c r="AI81" s="268">
        <f>+US!AI36*1000</f>
        <v>0.80352343406279525</v>
      </c>
      <c r="AJ81" s="268">
        <f>+US!AJ36*1000</f>
        <v>0.40176171703139762</v>
      </c>
      <c r="AK81" s="268">
        <f>+US!AK36*1000</f>
        <v>0.20088085851569881</v>
      </c>
      <c r="AL81" s="268">
        <f>+US!AL36*1000</f>
        <v>0.10044042925784941</v>
      </c>
      <c r="AM81" s="268">
        <f>+US!AM36*1000</f>
        <v>5.0220214628924703E-2</v>
      </c>
      <c r="AN81" s="268">
        <f>+US!AN36*1000</f>
        <v>2.5110107314462352E-2</v>
      </c>
      <c r="AO81" s="268">
        <f>+US!AO36*1000</f>
        <v>1.2555053657231176E-2</v>
      </c>
      <c r="AP81" s="268">
        <f>+US!AP36*1000</f>
        <v>6.2775268286155879E-3</v>
      </c>
      <c r="AQ81" s="268">
        <f>+US!AQ36*1000</f>
        <v>3.1387634143077939E-3</v>
      </c>
      <c r="AR81" s="268">
        <f>+US!AR36*1000</f>
        <v>1.569381707153897E-3</v>
      </c>
      <c r="AS81" s="268">
        <f>+US!AS36*1000</f>
        <v>7.8469085357694849E-4</v>
      </c>
      <c r="AT81" s="268">
        <f>+US!AT36*1000</f>
        <v>3.9234542678847424E-4</v>
      </c>
      <c r="AU81" s="268">
        <f>+US!AU36*1000</f>
        <v>1.9617271339423712E-4</v>
      </c>
      <c r="AV81" s="268">
        <f>+US!AV36*1000</f>
        <v>9.8086356697118561E-5</v>
      </c>
      <c r="AW81" s="268">
        <f>+US!AW36*1000</f>
        <v>4.904317834855928E-5</v>
      </c>
      <c r="AX81" s="268">
        <f>+US!AX36*1000</f>
        <v>2.452158917427964E-5</v>
      </c>
      <c r="AY81" s="268">
        <f>+US!AY36*1000</f>
        <v>1.226079458713982E-5</v>
      </c>
      <c r="AZ81" s="268">
        <f>+US!AZ36*1000</f>
        <v>6.13039729356991E-6</v>
      </c>
      <c r="BA81" s="268">
        <f>+US!BA36*1000</f>
        <v>3.065198646784955E-6</v>
      </c>
      <c r="BB81" s="268">
        <f>+US!BB36*1000</f>
        <v>1.5325993233924775E-6</v>
      </c>
      <c r="BC81" s="268">
        <f>+US!BC36*1000</f>
        <v>7.6629966169623876E-7</v>
      </c>
      <c r="BD81" s="268">
        <f>+US!BD36*1000</f>
        <v>3.8314983084811938E-7</v>
      </c>
      <c r="BE81" s="268">
        <f>+US!BE36*1000</f>
        <v>1.9157491542405969E-7</v>
      </c>
      <c r="BF81" s="268">
        <f>+US!BF36*1000</f>
        <v>9.5787457712029845E-8</v>
      </c>
      <c r="BG81" s="268">
        <f>+US!BG36*1000</f>
        <v>4.7893728856014922E-8</v>
      </c>
      <c r="BH81" s="268">
        <f>+US!BH36*1000</f>
        <v>2.3946864428007461E-8</v>
      </c>
      <c r="BI81" s="268">
        <f>+US!BI36*1000</f>
        <v>1.1973432214003731E-8</v>
      </c>
      <c r="BJ81" s="267"/>
      <c r="BK81" s="267"/>
      <c r="BL81" s="267"/>
      <c r="BM81" s="267"/>
      <c r="BN81" s="267"/>
      <c r="BO81" s="267"/>
      <c r="BP81" s="267"/>
      <c r="BQ81" s="267"/>
      <c r="BR81" s="267"/>
      <c r="BS81" s="267"/>
      <c r="BT81" s="267"/>
      <c r="BU81" s="267"/>
      <c r="BV81" s="267"/>
      <c r="BW81" s="267"/>
      <c r="BX81" s="267"/>
      <c r="BY81" s="267"/>
      <c r="BZ81" s="267"/>
      <c r="CA81" s="267"/>
      <c r="CB81" s="267"/>
      <c r="CC81" s="267"/>
      <c r="CD81" s="267"/>
      <c r="CE81" s="267"/>
      <c r="CF81" s="267"/>
      <c r="CG81" s="267"/>
      <c r="CH81" s="267"/>
      <c r="CI81" s="267"/>
      <c r="CJ81" s="267"/>
      <c r="CK81" s="267"/>
      <c r="CL81" s="267"/>
      <c r="CM81" s="267"/>
      <c r="CN81" s="267"/>
      <c r="CO81" s="267"/>
      <c r="CP81" s="267"/>
      <c r="CQ81" s="267"/>
      <c r="CR81" s="267"/>
      <c r="CS81" s="267"/>
      <c r="CT81" s="267"/>
      <c r="CU81" s="267"/>
      <c r="CV81" s="267"/>
      <c r="CW81" s="267"/>
      <c r="CX81" s="267"/>
      <c r="CY81" s="267"/>
      <c r="CZ81" s="267"/>
      <c r="DA81" s="267"/>
      <c r="DB81" s="267"/>
      <c r="DC81" s="267"/>
      <c r="DD81" s="267"/>
      <c r="DE81" s="267"/>
      <c r="DF81" s="267"/>
      <c r="DG81" s="267"/>
      <c r="DH81" s="267"/>
      <c r="DI81" s="267"/>
      <c r="DJ81" s="267"/>
      <c r="DK81" s="267"/>
      <c r="DL81" s="267"/>
      <c r="DM81" s="267"/>
      <c r="DN81" s="267"/>
      <c r="DO81" s="267"/>
      <c r="DP81" s="267"/>
      <c r="DQ81" s="267"/>
      <c r="DR81" s="267"/>
      <c r="DS81" s="267"/>
      <c r="DT81" s="267"/>
      <c r="DU81" s="267"/>
      <c r="DV81" s="267"/>
      <c r="DW81" s="267"/>
      <c r="DX81" s="267"/>
      <c r="DY81" s="267"/>
      <c r="DZ81" s="267"/>
      <c r="EA81" s="267"/>
      <c r="EB81" s="267"/>
      <c r="EC81" s="267"/>
      <c r="ED81" s="267"/>
      <c r="EE81" s="267"/>
      <c r="EF81" s="267"/>
      <c r="EG81" s="267"/>
      <c r="EH81" s="267"/>
      <c r="EI81" s="267"/>
      <c r="EJ81" s="267"/>
      <c r="EK81" s="267"/>
      <c r="EL81" s="267"/>
      <c r="EM81" s="267"/>
      <c r="EN81" s="267"/>
      <c r="EO81" s="267"/>
      <c r="EP81" s="267"/>
      <c r="EQ81" s="267"/>
      <c r="ER81" s="267"/>
      <c r="ES81" s="267"/>
      <c r="ET81" s="267"/>
      <c r="EU81" s="267"/>
      <c r="EV81" s="267"/>
      <c r="EW81" s="267"/>
      <c r="EX81" s="267"/>
      <c r="EY81" s="267"/>
      <c r="EZ81" s="267"/>
      <c r="FA81" s="267"/>
      <c r="FB81" s="267"/>
      <c r="FC81" s="267"/>
      <c r="FD81" s="267"/>
      <c r="FE81" s="267"/>
      <c r="FF81" s="267"/>
      <c r="FG81" s="267"/>
      <c r="FH81" s="267"/>
      <c r="FI81" s="267"/>
      <c r="FJ81" s="267"/>
      <c r="FK81" s="267"/>
      <c r="FL81" s="267"/>
      <c r="FM81" s="267"/>
      <c r="FN81" s="267"/>
      <c r="FO81" s="267"/>
      <c r="FP81" s="267"/>
      <c r="FQ81" s="267"/>
      <c r="FR81" s="267"/>
      <c r="FS81" s="267"/>
      <c r="FT81" s="267"/>
      <c r="FU81" s="267"/>
      <c r="FV81" s="267"/>
      <c r="FW81" s="267"/>
      <c r="FX81" s="267"/>
      <c r="FY81" s="267"/>
      <c r="FZ81" s="267"/>
      <c r="GA81" s="267"/>
      <c r="GB81" s="267"/>
      <c r="GC81" s="267"/>
      <c r="GD81" s="267"/>
      <c r="GE81" s="267"/>
      <c r="GF81" s="267"/>
      <c r="GG81" s="267"/>
      <c r="GH81" s="267"/>
      <c r="GI81" s="267"/>
      <c r="GJ81" s="267"/>
      <c r="GK81" s="267"/>
      <c r="GL81" s="267"/>
      <c r="GM81" s="267"/>
      <c r="GN81" s="267"/>
      <c r="GO81" s="267"/>
      <c r="GP81" s="267"/>
      <c r="GQ81" s="267"/>
      <c r="GR81" s="267"/>
      <c r="GS81" s="267"/>
      <c r="GT81" s="267"/>
      <c r="GU81" s="267"/>
      <c r="GV81" s="267"/>
      <c r="GW81" s="267"/>
      <c r="GX81" s="267"/>
      <c r="GY81" s="267"/>
      <c r="GZ81" s="267"/>
      <c r="HA81" s="267"/>
      <c r="HB81" s="267"/>
      <c r="HC81" s="267"/>
      <c r="HD81" s="267"/>
      <c r="HE81" s="267"/>
      <c r="HF81" s="267"/>
      <c r="HG81" s="267"/>
      <c r="HH81" s="267"/>
      <c r="HI81" s="267"/>
      <c r="HJ81" s="267"/>
      <c r="HK81" s="267"/>
      <c r="HL81" s="267"/>
      <c r="HM81" s="267"/>
      <c r="HN81" s="267"/>
      <c r="HO81" s="267"/>
      <c r="HP81" s="267"/>
      <c r="HQ81" s="267"/>
      <c r="HR81" s="267"/>
      <c r="HS81" s="267"/>
      <c r="HT81" s="267"/>
      <c r="HU81" s="267"/>
      <c r="HV81" s="267"/>
      <c r="HW81" s="267"/>
      <c r="HX81" s="267"/>
      <c r="HY81" s="267"/>
      <c r="HZ81" s="267"/>
      <c r="IA81" s="267"/>
      <c r="IB81" s="267"/>
      <c r="IC81" s="267"/>
      <c r="ID81" s="267"/>
      <c r="IE81" s="267"/>
      <c r="IF81" s="267"/>
      <c r="IG81" s="267"/>
      <c r="IH81" s="267"/>
      <c r="II81" s="267"/>
      <c r="IJ81" s="267"/>
      <c r="IK81" s="267"/>
      <c r="IL81" s="267"/>
      <c r="IM81" s="267"/>
      <c r="IN81" s="267"/>
      <c r="IO81" s="267"/>
      <c r="IP81" s="267"/>
      <c r="IQ81" s="267"/>
      <c r="IR81" s="267"/>
      <c r="IS81" s="267"/>
      <c r="IT81" s="267"/>
      <c r="IU81" s="267"/>
      <c r="IV81" s="267"/>
    </row>
    <row r="82" spans="1:256" s="268" customFormat="1" ht="14.5">
      <c r="A82" s="312" t="s">
        <v>671</v>
      </c>
      <c r="B82" s="313">
        <f t="shared" ref="B82:AG82" si="53">+B127</f>
        <v>1259.2274620271833</v>
      </c>
      <c r="C82" s="313">
        <f t="shared" si="53"/>
        <v>1202.56222623596</v>
      </c>
      <c r="D82" s="313">
        <f t="shared" si="53"/>
        <v>1148.7302522342977</v>
      </c>
      <c r="E82" s="313">
        <f t="shared" si="53"/>
        <v>1097.5898769327187</v>
      </c>
      <c r="F82" s="313">
        <f t="shared" si="53"/>
        <v>1049.0065203962188</v>
      </c>
      <c r="G82" s="313">
        <f t="shared" si="53"/>
        <v>1002.8523316865437</v>
      </c>
      <c r="H82" s="313">
        <f t="shared" si="53"/>
        <v>959.00585241235251</v>
      </c>
      <c r="I82" s="313">
        <f t="shared" si="53"/>
        <v>917.35169710187074</v>
      </c>
      <c r="J82" s="313">
        <f t="shared" si="53"/>
        <v>877.78024955691308</v>
      </c>
      <c r="K82" s="313">
        <f t="shared" si="53"/>
        <v>840.18737438920334</v>
      </c>
      <c r="L82" s="313">
        <f t="shared" si="53"/>
        <v>804.47414297987916</v>
      </c>
      <c r="M82" s="337">
        <f t="shared" si="53"/>
        <v>770.54657314102121</v>
      </c>
      <c r="N82" s="313">
        <f t="shared" si="53"/>
        <v>738.31538179410597</v>
      </c>
      <c r="O82" s="313">
        <f t="shared" si="53"/>
        <v>707.69575001453666</v>
      </c>
      <c r="P82" s="313">
        <f t="shared" si="53"/>
        <v>678.60709982394576</v>
      </c>
      <c r="Q82" s="313">
        <f t="shared" si="53"/>
        <v>650.97288214288437</v>
      </c>
      <c r="R82" s="313">
        <f t="shared" si="53"/>
        <v>624.72037534587605</v>
      </c>
      <c r="S82" s="313">
        <f t="shared" si="53"/>
        <v>599.78049388871807</v>
      </c>
      <c r="T82" s="313">
        <f t="shared" si="53"/>
        <v>576.08760650441809</v>
      </c>
      <c r="U82" s="313">
        <f t="shared" si="53"/>
        <v>553.5793634893331</v>
      </c>
      <c r="V82" s="313">
        <f t="shared" si="53"/>
        <v>532.19653262500231</v>
      </c>
      <c r="W82" s="313">
        <f t="shared" si="53"/>
        <v>511.88284330388808</v>
      </c>
      <c r="X82" s="313">
        <f t="shared" si="53"/>
        <v>492.58483844882966</v>
      </c>
      <c r="Y82" s="313">
        <f t="shared" si="53"/>
        <v>474.25173383652401</v>
      </c>
      <c r="Z82" s="313">
        <f t="shared" si="53"/>
        <v>456.8352844548337</v>
      </c>
      <c r="AA82" s="313">
        <f t="shared" si="53"/>
        <v>228.41764222741685</v>
      </c>
      <c r="AB82" s="313">
        <f t="shared" si="53"/>
        <v>228.41764222741685</v>
      </c>
      <c r="AC82" s="313">
        <f t="shared" si="53"/>
        <v>228.41764222741685</v>
      </c>
      <c r="AD82" s="313">
        <f t="shared" si="53"/>
        <v>228.41764222741685</v>
      </c>
      <c r="AE82" s="313">
        <f t="shared" si="53"/>
        <v>228.41764222741685</v>
      </c>
      <c r="AF82" s="313">
        <f t="shared" si="53"/>
        <v>228.41764222741685</v>
      </c>
      <c r="AG82" s="313">
        <f t="shared" si="53"/>
        <v>228.41764222741685</v>
      </c>
      <c r="AH82" s="313">
        <f t="shared" ref="AH82:BI82" si="54">+AH127</f>
        <v>228.41764222741685</v>
      </c>
      <c r="AI82" s="313">
        <f t="shared" si="54"/>
        <v>228.41764222741685</v>
      </c>
      <c r="AJ82" s="313">
        <f t="shared" si="54"/>
        <v>228.41764222741685</v>
      </c>
      <c r="AK82" s="313">
        <f t="shared" si="54"/>
        <v>228.41764222741685</v>
      </c>
      <c r="AL82" s="313">
        <f t="shared" si="54"/>
        <v>228.41764222741685</v>
      </c>
      <c r="AM82" s="313">
        <f t="shared" si="54"/>
        <v>228.41764222741685</v>
      </c>
      <c r="AN82" s="313">
        <f t="shared" si="54"/>
        <v>228.41764222741685</v>
      </c>
      <c r="AO82" s="313">
        <f t="shared" si="54"/>
        <v>228.41764222741685</v>
      </c>
      <c r="AP82" s="313">
        <f t="shared" si="54"/>
        <v>228.41764222741685</v>
      </c>
      <c r="AQ82" s="313">
        <f t="shared" si="54"/>
        <v>228.41764222741685</v>
      </c>
      <c r="AR82" s="313">
        <f t="shared" si="54"/>
        <v>228.41764222741685</v>
      </c>
      <c r="AS82" s="313">
        <f t="shared" si="54"/>
        <v>228.41764222741685</v>
      </c>
      <c r="AT82" s="313">
        <f t="shared" si="54"/>
        <v>228.41764222741685</v>
      </c>
      <c r="AU82" s="313">
        <f t="shared" si="54"/>
        <v>228.41764222741685</v>
      </c>
      <c r="AV82" s="313">
        <f t="shared" si="54"/>
        <v>228.41764222741685</v>
      </c>
      <c r="AW82" s="313">
        <f t="shared" si="54"/>
        <v>228.41764222741685</v>
      </c>
      <c r="AX82" s="313">
        <f t="shared" si="54"/>
        <v>228.41764222741685</v>
      </c>
      <c r="AY82" s="313">
        <f t="shared" si="54"/>
        <v>228.41764222741685</v>
      </c>
      <c r="AZ82" s="313">
        <f t="shared" si="54"/>
        <v>228.41764222741685</v>
      </c>
      <c r="BA82" s="313">
        <f t="shared" si="54"/>
        <v>228.41764222741685</v>
      </c>
      <c r="BB82" s="313">
        <f t="shared" si="54"/>
        <v>228.41764222741685</v>
      </c>
      <c r="BC82" s="313">
        <f t="shared" si="54"/>
        <v>228.41764222741685</v>
      </c>
      <c r="BD82" s="313">
        <f t="shared" si="54"/>
        <v>228.41764222741685</v>
      </c>
      <c r="BE82" s="313">
        <f t="shared" si="54"/>
        <v>228.41764222741685</v>
      </c>
      <c r="BF82" s="313">
        <f t="shared" si="54"/>
        <v>228.41764222741685</v>
      </c>
      <c r="BG82" s="313">
        <f t="shared" si="54"/>
        <v>228.41764222741685</v>
      </c>
      <c r="BH82" s="313">
        <f t="shared" si="54"/>
        <v>228.41764222741685</v>
      </c>
      <c r="BI82" s="313">
        <f t="shared" si="54"/>
        <v>228.41764222741685</v>
      </c>
      <c r="BJ82" s="267"/>
      <c r="BK82" s="267"/>
      <c r="BL82" s="267"/>
      <c r="BM82" s="267"/>
      <c r="BN82" s="267"/>
      <c r="BO82" s="267"/>
      <c r="BP82" s="267"/>
      <c r="BQ82" s="267"/>
      <c r="BR82" s="267"/>
      <c r="BS82" s="267"/>
      <c r="BT82" s="267"/>
      <c r="BU82" s="267"/>
      <c r="BV82" s="267"/>
      <c r="BW82" s="267"/>
      <c r="BX82" s="267"/>
      <c r="BY82" s="267"/>
      <c r="BZ82" s="267"/>
      <c r="CA82" s="267"/>
      <c r="CB82" s="267"/>
      <c r="CC82" s="267"/>
      <c r="CD82" s="267"/>
      <c r="CE82" s="267"/>
      <c r="CF82" s="267"/>
      <c r="CG82" s="267"/>
      <c r="CH82" s="267"/>
      <c r="CI82" s="267"/>
      <c r="CJ82" s="267"/>
      <c r="CK82" s="267"/>
      <c r="CL82" s="267"/>
      <c r="CM82" s="267"/>
      <c r="CN82" s="267"/>
      <c r="CO82" s="267"/>
      <c r="CP82" s="267"/>
      <c r="CQ82" s="267"/>
      <c r="CR82" s="267"/>
      <c r="CS82" s="267"/>
      <c r="CT82" s="267"/>
      <c r="CU82" s="267"/>
      <c r="CV82" s="267"/>
      <c r="CW82" s="267"/>
      <c r="CX82" s="267"/>
      <c r="CY82" s="267"/>
      <c r="CZ82" s="267"/>
      <c r="DA82" s="267"/>
      <c r="DB82" s="267"/>
      <c r="DC82" s="267"/>
      <c r="DD82" s="267"/>
      <c r="DE82" s="267"/>
      <c r="DF82" s="267"/>
      <c r="DG82" s="267"/>
      <c r="DH82" s="267"/>
      <c r="DI82" s="267"/>
      <c r="DJ82" s="267"/>
      <c r="DK82" s="267"/>
      <c r="DL82" s="267"/>
      <c r="DM82" s="267"/>
      <c r="DN82" s="267"/>
      <c r="DO82" s="267"/>
      <c r="DP82" s="267"/>
      <c r="DQ82" s="267"/>
      <c r="DR82" s="267"/>
      <c r="DS82" s="267"/>
      <c r="DT82" s="267"/>
      <c r="DU82" s="267"/>
      <c r="DV82" s="267"/>
      <c r="DW82" s="267"/>
      <c r="DX82" s="267"/>
      <c r="DY82" s="267"/>
      <c r="DZ82" s="267"/>
      <c r="EA82" s="267"/>
      <c r="EB82" s="267"/>
      <c r="EC82" s="267"/>
      <c r="ED82" s="267"/>
      <c r="EE82" s="267"/>
      <c r="EF82" s="267"/>
      <c r="EG82" s="267"/>
      <c r="EH82" s="267"/>
      <c r="EI82" s="267"/>
      <c r="EJ82" s="267"/>
      <c r="EK82" s="267"/>
      <c r="EL82" s="267"/>
      <c r="EM82" s="267"/>
      <c r="EN82" s="267"/>
      <c r="EO82" s="267"/>
      <c r="EP82" s="267"/>
      <c r="EQ82" s="267"/>
      <c r="ER82" s="267"/>
      <c r="ES82" s="267"/>
      <c r="ET82" s="267"/>
      <c r="EU82" s="267"/>
      <c r="EV82" s="267"/>
      <c r="EW82" s="267"/>
      <c r="EX82" s="267"/>
      <c r="EY82" s="267"/>
      <c r="EZ82" s="267"/>
      <c r="FA82" s="267"/>
      <c r="FB82" s="267"/>
      <c r="FC82" s="267"/>
      <c r="FD82" s="267"/>
      <c r="FE82" s="267"/>
      <c r="FF82" s="267"/>
      <c r="FG82" s="267"/>
      <c r="FH82" s="267"/>
      <c r="FI82" s="267"/>
      <c r="FJ82" s="267"/>
      <c r="FK82" s="267"/>
      <c r="FL82" s="267"/>
      <c r="FM82" s="267"/>
      <c r="FN82" s="267"/>
      <c r="FO82" s="267"/>
      <c r="FP82" s="267"/>
      <c r="FQ82" s="267"/>
      <c r="FR82" s="267"/>
      <c r="FS82" s="267"/>
      <c r="FT82" s="267"/>
      <c r="FU82" s="267"/>
      <c r="FV82" s="267"/>
      <c r="FW82" s="267"/>
      <c r="FX82" s="267"/>
      <c r="FY82" s="267"/>
      <c r="FZ82" s="267"/>
      <c r="GA82" s="267"/>
      <c r="GB82" s="267"/>
      <c r="GC82" s="267"/>
      <c r="GD82" s="267"/>
      <c r="GE82" s="267"/>
      <c r="GF82" s="267"/>
      <c r="GG82" s="267"/>
      <c r="GH82" s="267"/>
      <c r="GI82" s="267"/>
      <c r="GJ82" s="267"/>
      <c r="GK82" s="267"/>
      <c r="GL82" s="267"/>
      <c r="GM82" s="267"/>
      <c r="GN82" s="267"/>
      <c r="GO82" s="267"/>
      <c r="GP82" s="267"/>
      <c r="GQ82" s="267"/>
      <c r="GR82" s="267"/>
      <c r="GS82" s="267"/>
      <c r="GT82" s="267"/>
      <c r="GU82" s="267"/>
      <c r="GV82" s="267"/>
      <c r="GW82" s="267"/>
      <c r="GX82" s="267"/>
      <c r="GY82" s="267"/>
      <c r="GZ82" s="267"/>
      <c r="HA82" s="267"/>
      <c r="HB82" s="267"/>
      <c r="HC82" s="267"/>
      <c r="HD82" s="267"/>
      <c r="HE82" s="267"/>
      <c r="HF82" s="267"/>
      <c r="HG82" s="267"/>
      <c r="HH82" s="267"/>
      <c r="HI82" s="267"/>
      <c r="HJ82" s="267"/>
      <c r="HK82" s="267"/>
      <c r="HL82" s="267"/>
      <c r="HM82" s="267"/>
      <c r="HN82" s="267"/>
      <c r="HO82" s="267"/>
      <c r="HP82" s="267"/>
      <c r="HQ82" s="267"/>
      <c r="HR82" s="267"/>
      <c r="HS82" s="267"/>
      <c r="HT82" s="267"/>
      <c r="HU82" s="267"/>
      <c r="HV82" s="267"/>
      <c r="HW82" s="267"/>
      <c r="HX82" s="267"/>
      <c r="HY82" s="267"/>
      <c r="HZ82" s="267"/>
      <c r="IA82" s="267"/>
      <c r="IB82" s="267"/>
      <c r="IC82" s="267"/>
      <c r="ID82" s="267"/>
      <c r="IE82" s="267"/>
      <c r="IF82" s="267"/>
      <c r="IG82" s="267"/>
      <c r="IH82" s="267"/>
      <c r="II82" s="267"/>
      <c r="IJ82" s="267"/>
      <c r="IK82" s="267"/>
      <c r="IL82" s="267"/>
      <c r="IM82" s="267"/>
      <c r="IN82" s="267"/>
      <c r="IO82" s="267"/>
      <c r="IP82" s="267"/>
      <c r="IQ82" s="267"/>
      <c r="IR82" s="267"/>
      <c r="IS82" s="267"/>
      <c r="IT82" s="267"/>
      <c r="IU82" s="267"/>
      <c r="IV82" s="267"/>
    </row>
    <row r="83" spans="1:256" s="269" customFormat="1" ht="14.5">
      <c r="A83" s="314" t="str">
        <f>+Controls!A8</f>
        <v>Carbon tax (2005 US$ per ton C)</v>
      </c>
      <c r="B83" s="315">
        <f>+Controls!B8</f>
        <v>1E-3</v>
      </c>
      <c r="C83" s="315">
        <f>+Controls!C8</f>
        <v>1E-3</v>
      </c>
      <c r="D83" s="315">
        <f>+Controls!D8</f>
        <v>1.0000000000000521E-3</v>
      </c>
      <c r="E83" s="315">
        <f>+Controls!E8</f>
        <v>1.0000000000215492E-3</v>
      </c>
      <c r="F83" s="315">
        <f>+Controls!F8</f>
        <v>1.0000000017689817E-3</v>
      </c>
      <c r="G83" s="315">
        <f>+Controls!G8</f>
        <v>1.0000000576642783E-3</v>
      </c>
      <c r="H83" s="315">
        <f>+Controls!H8</f>
        <v>1.0000010087449862E-3</v>
      </c>
      <c r="I83" s="315">
        <f>+Controls!I8</f>
        <v>1.0000113920947279E-3</v>
      </c>
      <c r="J83" s="315">
        <f>+Controls!J8</f>
        <v>1.0000940394660177E-3</v>
      </c>
      <c r="K83" s="315">
        <f>+Controls!K8</f>
        <v>1.0006133774100503E-3</v>
      </c>
      <c r="L83" s="315">
        <f>+Controls!L8</f>
        <v>1.003329590032867E-3</v>
      </c>
      <c r="M83" s="338">
        <f>+Controls!M8</f>
        <v>1.0155894218064868E-3</v>
      </c>
      <c r="N83" s="315">
        <f>+Controls!N8</f>
        <v>1.0645397255263089E-3</v>
      </c>
      <c r="O83" s="315">
        <f>+Controls!O8</f>
        <v>1.2410303223762502E-3</v>
      </c>
      <c r="P83" s="315">
        <f>+Controls!P8</f>
        <v>1.8210025266551014E-3</v>
      </c>
      <c r="Q83" s="315">
        <f>+Controls!Q8</f>
        <v>3.5766183309002184E-3</v>
      </c>
      <c r="R83" s="315">
        <f>+Controls!R8</f>
        <v>8.5161838592479073E-3</v>
      </c>
      <c r="S83" s="315">
        <f>+Controls!S8</f>
        <v>2.1530289584171879E-2</v>
      </c>
      <c r="T83" s="315">
        <f>+Controls!T8</f>
        <v>5.3833188353047248E-2</v>
      </c>
      <c r="U83" s="315">
        <f>+Controls!U8</f>
        <v>0.12973744072668422</v>
      </c>
      <c r="V83" s="315">
        <f>+Controls!V8</f>
        <v>0.29919990110504918</v>
      </c>
      <c r="W83" s="315">
        <f>+Controls!W8</f>
        <v>0.66126843802292923</v>
      </c>
      <c r="X83" s="315">
        <f>+Controls!X8</f>
        <v>1.4047386546896248</v>
      </c>
      <c r="Y83" s="315">
        <f>+Controls!Y8</f>
        <v>2.8696110898541152</v>
      </c>
      <c r="Z83" s="315">
        <f>+Controls!Z8</f>
        <v>5.6313004966981506</v>
      </c>
      <c r="AA83" s="315">
        <f>+Controls!AA8</f>
        <v>10.59131116102029</v>
      </c>
      <c r="AB83" s="315">
        <f>+Controls!AB8</f>
        <v>102.85099956003779</v>
      </c>
      <c r="AC83" s="315">
        <f>+Controls!AC8</f>
        <v>51.425499780018896</v>
      </c>
      <c r="AD83" s="315">
        <f>+Controls!AD8</f>
        <v>25.712749890009448</v>
      </c>
      <c r="AE83" s="315">
        <f>+Controls!AE8</f>
        <v>12.856374945004724</v>
      </c>
      <c r="AF83" s="315">
        <f>+Controls!AF8</f>
        <v>6.428187472502362</v>
      </c>
      <c r="AG83" s="315">
        <f>+Controls!AG8</f>
        <v>3.214093736251181</v>
      </c>
      <c r="AH83" s="315">
        <f>+Controls!AH8</f>
        <v>1.6070468681255905</v>
      </c>
      <c r="AI83" s="315">
        <f>+Controls!AI8</f>
        <v>0.80352343406279525</v>
      </c>
      <c r="AJ83" s="315">
        <f>+Controls!AJ8</f>
        <v>0.40176171703139762</v>
      </c>
      <c r="AK83" s="315">
        <f>+Controls!AK8</f>
        <v>0.20088085851569881</v>
      </c>
      <c r="AL83" s="315">
        <f>+Controls!AL8</f>
        <v>0.10044042925784941</v>
      </c>
      <c r="AM83" s="315">
        <f>+Controls!AM8</f>
        <v>5.0220214628924703E-2</v>
      </c>
      <c r="AN83" s="315">
        <f>+Controls!AN8</f>
        <v>2.5110107314462352E-2</v>
      </c>
      <c r="AO83" s="315">
        <f>+Controls!AO8</f>
        <v>1.2555053657231176E-2</v>
      </c>
      <c r="AP83" s="315">
        <f>+Controls!AP8</f>
        <v>6.2775268286155879E-3</v>
      </c>
      <c r="AQ83" s="315">
        <f>+Controls!AQ8</f>
        <v>3.1387634143077939E-3</v>
      </c>
      <c r="AR83" s="315">
        <f>+Controls!AR8</f>
        <v>1.569381707153897E-3</v>
      </c>
      <c r="AS83" s="315">
        <f>+Controls!AS8</f>
        <v>7.8469085357694849E-4</v>
      </c>
      <c r="AT83" s="315">
        <f>+Controls!AT8</f>
        <v>3.9234542678847424E-4</v>
      </c>
      <c r="AU83" s="315">
        <f>+Controls!AU8</f>
        <v>1.9617271339423712E-4</v>
      </c>
      <c r="AV83" s="315">
        <f>+Controls!AV8</f>
        <v>9.8086356697118561E-5</v>
      </c>
      <c r="AW83" s="315">
        <f>+Controls!AW8</f>
        <v>4.904317834855928E-5</v>
      </c>
      <c r="AX83" s="315">
        <f>+Controls!AX8</f>
        <v>2.452158917427964E-5</v>
      </c>
      <c r="AY83" s="315">
        <f>+Controls!AY8</f>
        <v>1.226079458713982E-5</v>
      </c>
      <c r="AZ83" s="315">
        <f>+Controls!AZ8</f>
        <v>6.13039729356991E-6</v>
      </c>
      <c r="BA83" s="315">
        <f>+Controls!BA8</f>
        <v>3.065198646784955E-6</v>
      </c>
      <c r="BB83" s="315">
        <f>+Controls!BB8</f>
        <v>1.5325993233924775E-6</v>
      </c>
      <c r="BC83" s="315">
        <f>+Controls!BC8</f>
        <v>7.6629966169623876E-7</v>
      </c>
      <c r="BD83" s="315">
        <f>+Controls!BD8</f>
        <v>3.8314983084811938E-7</v>
      </c>
      <c r="BE83" s="315">
        <f>+Controls!BE8</f>
        <v>1.9157491542405969E-7</v>
      </c>
      <c r="BF83" s="315">
        <f>+Controls!BF8</f>
        <v>9.5787457712029845E-8</v>
      </c>
      <c r="BG83" s="315">
        <f>+Controls!BG8</f>
        <v>4.7893728856014922E-8</v>
      </c>
      <c r="BH83" s="315">
        <f>+Controls!BH8</f>
        <v>2.3946864428007461E-8</v>
      </c>
      <c r="BI83" s="315">
        <f>+Controls!BI8</f>
        <v>1.1973432214003731E-8</v>
      </c>
      <c r="BJ83" s="267"/>
      <c r="BK83" s="267"/>
      <c r="BL83" s="267"/>
      <c r="BM83" s="267"/>
      <c r="BN83" s="267"/>
      <c r="BO83" s="267"/>
      <c r="BP83" s="267"/>
      <c r="BQ83" s="267"/>
      <c r="BR83" s="267"/>
      <c r="BS83" s="267"/>
      <c r="BT83" s="267"/>
      <c r="BU83" s="267"/>
      <c r="BV83" s="267"/>
      <c r="BW83" s="267"/>
      <c r="BX83" s="267"/>
      <c r="BY83" s="267"/>
      <c r="BZ83" s="267"/>
      <c r="CA83" s="267"/>
      <c r="CB83" s="267"/>
      <c r="CC83" s="267"/>
      <c r="CD83" s="267"/>
      <c r="CE83" s="267"/>
      <c r="CF83" s="267"/>
      <c r="CG83" s="267"/>
      <c r="CH83" s="267"/>
      <c r="CI83" s="267"/>
      <c r="CJ83" s="267"/>
      <c r="CK83" s="267"/>
      <c r="CL83" s="267"/>
      <c r="CM83" s="267"/>
      <c r="CN83" s="267"/>
      <c r="CO83" s="267"/>
      <c r="CP83" s="267"/>
      <c r="CQ83" s="267"/>
      <c r="CR83" s="267"/>
      <c r="CS83" s="267"/>
      <c r="CT83" s="267"/>
      <c r="CU83" s="267"/>
      <c r="CV83" s="267"/>
      <c r="CW83" s="267"/>
      <c r="CX83" s="267"/>
      <c r="CY83" s="267"/>
      <c r="CZ83" s="267"/>
      <c r="DA83" s="267"/>
      <c r="DB83" s="267"/>
      <c r="DC83" s="267"/>
      <c r="DD83" s="267"/>
      <c r="DE83" s="267"/>
      <c r="DF83" s="267"/>
      <c r="DG83" s="267"/>
      <c r="DH83" s="267"/>
      <c r="DI83" s="267"/>
      <c r="DJ83" s="267"/>
      <c r="DK83" s="267"/>
      <c r="DL83" s="267"/>
      <c r="DM83" s="267"/>
      <c r="DN83" s="267"/>
      <c r="DO83" s="267"/>
      <c r="DP83" s="267"/>
      <c r="DQ83" s="267"/>
      <c r="DR83" s="267"/>
      <c r="DS83" s="267"/>
      <c r="DT83" s="267"/>
      <c r="DU83" s="267"/>
      <c r="DV83" s="267"/>
      <c r="DW83" s="267"/>
      <c r="DX83" s="267"/>
      <c r="DY83" s="267"/>
      <c r="DZ83" s="267"/>
      <c r="EA83" s="267"/>
      <c r="EB83" s="267"/>
      <c r="EC83" s="267"/>
      <c r="ED83" s="267"/>
      <c r="EE83" s="267"/>
      <c r="EF83" s="267"/>
      <c r="EG83" s="267"/>
      <c r="EH83" s="267"/>
      <c r="EI83" s="267"/>
      <c r="EJ83" s="267"/>
      <c r="EK83" s="267"/>
      <c r="EL83" s="267"/>
      <c r="EM83" s="267"/>
      <c r="EN83" s="267"/>
      <c r="EO83" s="267"/>
      <c r="EP83" s="267"/>
      <c r="EQ83" s="267"/>
      <c r="ER83" s="267"/>
      <c r="ES83" s="267"/>
      <c r="ET83" s="267"/>
      <c r="EU83" s="267"/>
      <c r="EV83" s="267"/>
      <c r="EW83" s="267"/>
      <c r="EX83" s="267"/>
      <c r="EY83" s="267"/>
      <c r="EZ83" s="267"/>
      <c r="FA83" s="267"/>
      <c r="FB83" s="267"/>
      <c r="FC83" s="267"/>
      <c r="FD83" s="267"/>
      <c r="FE83" s="267"/>
      <c r="FF83" s="267"/>
      <c r="FG83" s="267"/>
      <c r="FH83" s="267"/>
      <c r="FI83" s="267"/>
      <c r="FJ83" s="267"/>
      <c r="FK83" s="267"/>
      <c r="FL83" s="267"/>
      <c r="FM83" s="267"/>
      <c r="FN83" s="267"/>
      <c r="FO83" s="267"/>
      <c r="FP83" s="267"/>
      <c r="FQ83" s="267"/>
      <c r="FR83" s="267"/>
      <c r="FS83" s="267"/>
      <c r="FT83" s="267"/>
      <c r="FU83" s="267"/>
      <c r="FV83" s="267"/>
      <c r="FW83" s="267"/>
      <c r="FX83" s="267"/>
      <c r="FY83" s="267"/>
      <c r="FZ83" s="267"/>
      <c r="GA83" s="267"/>
      <c r="GB83" s="267"/>
      <c r="GC83" s="267"/>
      <c r="GD83" s="267"/>
      <c r="GE83" s="267"/>
      <c r="GF83" s="267"/>
      <c r="GG83" s="267"/>
      <c r="GH83" s="267"/>
      <c r="GI83" s="267"/>
      <c r="GJ83" s="267"/>
      <c r="GK83" s="267"/>
      <c r="GL83" s="267"/>
      <c r="GM83" s="267"/>
      <c r="GN83" s="267"/>
      <c r="GO83" s="267"/>
      <c r="GP83" s="267"/>
      <c r="GQ83" s="267"/>
      <c r="GR83" s="267"/>
      <c r="GS83" s="267"/>
      <c r="GT83" s="267"/>
      <c r="GU83" s="267"/>
      <c r="GV83" s="267"/>
      <c r="GW83" s="267"/>
      <c r="GX83" s="267"/>
      <c r="GY83" s="267"/>
      <c r="GZ83" s="267"/>
      <c r="HA83" s="267"/>
      <c r="HB83" s="267"/>
      <c r="HC83" s="267"/>
      <c r="HD83" s="267"/>
      <c r="HE83" s="267"/>
      <c r="HF83" s="267"/>
      <c r="HG83" s="267"/>
      <c r="HH83" s="267"/>
      <c r="HI83" s="267"/>
      <c r="HJ83" s="267"/>
      <c r="HK83" s="267"/>
      <c r="HL83" s="267"/>
      <c r="HM83" s="267"/>
      <c r="HN83" s="267"/>
      <c r="HO83" s="267"/>
      <c r="HP83" s="267"/>
      <c r="HQ83" s="267"/>
      <c r="HR83" s="267"/>
      <c r="HS83" s="267"/>
      <c r="HT83" s="267"/>
      <c r="HU83" s="267"/>
      <c r="HV83" s="267"/>
      <c r="HW83" s="267"/>
      <c r="HX83" s="267"/>
      <c r="HY83" s="267"/>
      <c r="HZ83" s="267"/>
      <c r="IA83" s="267"/>
      <c r="IB83" s="267"/>
      <c r="IC83" s="267"/>
      <c r="ID83" s="267"/>
      <c r="IE83" s="267"/>
      <c r="IF83" s="267"/>
      <c r="IG83" s="267"/>
      <c r="IH83" s="267"/>
      <c r="II83" s="267"/>
      <c r="IJ83" s="267"/>
      <c r="IK83" s="267"/>
      <c r="IL83" s="267"/>
      <c r="IM83" s="267"/>
      <c r="IN83" s="267"/>
      <c r="IO83" s="267"/>
      <c r="IP83" s="267"/>
      <c r="IQ83" s="267"/>
      <c r="IR83" s="267"/>
      <c r="IS83" s="267"/>
      <c r="IT83" s="267"/>
      <c r="IU83" s="267"/>
      <c r="IV83" s="267"/>
    </row>
    <row r="84" spans="1:256" s="270" customFormat="1" ht="14.5">
      <c r="A84" s="126" t="s">
        <v>672</v>
      </c>
      <c r="B84" s="315">
        <v>0</v>
      </c>
      <c r="C84" s="315">
        <f t="shared" ref="C84:AH84" si="55">+$B67*B65^$B68</f>
        <v>3.0070389287706203E-21</v>
      </c>
      <c r="D84" s="315">
        <f t="shared" si="55"/>
        <v>5.2132333743870096E-17</v>
      </c>
      <c r="E84" s="315">
        <f t="shared" si="55"/>
        <v>2.1549200322818337E-14</v>
      </c>
      <c r="F84" s="315">
        <f t="shared" si="55"/>
        <v>1.7689817099191038E-12</v>
      </c>
      <c r="G84" s="315">
        <f t="shared" si="55"/>
        <v>5.7664278346510029E-11</v>
      </c>
      <c r="H84" s="315">
        <f t="shared" si="55"/>
        <v>1.0087449862090303E-9</v>
      </c>
      <c r="I84" s="315">
        <f t="shared" si="55"/>
        <v>1.1392094727763031E-8</v>
      </c>
      <c r="J84" s="315">
        <f t="shared" si="55"/>
        <v>9.4039466017717397E-8</v>
      </c>
      <c r="K84" s="315">
        <f t="shared" si="55"/>
        <v>6.1337741005017265E-7</v>
      </c>
      <c r="L84" s="315">
        <f t="shared" si="55"/>
        <v>3.3295900328669421E-6</v>
      </c>
      <c r="M84" s="315">
        <f t="shared" si="55"/>
        <v>1.5589421806486728E-5</v>
      </c>
      <c r="N84" s="315">
        <f t="shared" si="55"/>
        <v>6.4539725526308953E-5</v>
      </c>
      <c r="O84" s="315">
        <f t="shared" si="55"/>
        <v>2.4103032237625028E-4</v>
      </c>
      <c r="P84" s="315">
        <f t="shared" si="55"/>
        <v>8.2100252665510151E-4</v>
      </c>
      <c r="Q84" s="315">
        <f t="shared" si="55"/>
        <v>2.5766183309002184E-3</v>
      </c>
      <c r="R84" s="315">
        <f t="shared" si="55"/>
        <v>7.5161838592479073E-3</v>
      </c>
      <c r="S84" s="315">
        <f t="shared" si="55"/>
        <v>2.0530289584171878E-2</v>
      </c>
      <c r="T84" s="315">
        <f t="shared" si="55"/>
        <v>5.2833188353047247E-2</v>
      </c>
      <c r="U84" s="315">
        <f t="shared" si="55"/>
        <v>0.12873744072668422</v>
      </c>
      <c r="V84" s="315">
        <f t="shared" si="55"/>
        <v>0.29819990110504918</v>
      </c>
      <c r="W84" s="315">
        <f t="shared" si="55"/>
        <v>0.66026843802292923</v>
      </c>
      <c r="X84" s="315">
        <f t="shared" si="55"/>
        <v>1.4037386546896249</v>
      </c>
      <c r="Y84" s="315">
        <f t="shared" si="55"/>
        <v>2.8686110898541153</v>
      </c>
      <c r="Z84" s="315">
        <f t="shared" si="55"/>
        <v>5.6303004966981502</v>
      </c>
      <c r="AA84" s="315">
        <f t="shared" si="55"/>
        <v>10.59031116102029</v>
      </c>
      <c r="AB84" s="315">
        <f t="shared" si="55"/>
        <v>18.34441499938697</v>
      </c>
      <c r="AC84" s="315">
        <f t="shared" si="55"/>
        <v>18.34441499938697</v>
      </c>
      <c r="AD84" s="315">
        <f t="shared" si="55"/>
        <v>18.34441499938697</v>
      </c>
      <c r="AE84" s="315">
        <f t="shared" si="55"/>
        <v>18.34441499938697</v>
      </c>
      <c r="AF84" s="315">
        <f t="shared" si="55"/>
        <v>18.34441499938697</v>
      </c>
      <c r="AG84" s="315">
        <f t="shared" si="55"/>
        <v>18.34441499938697</v>
      </c>
      <c r="AH84" s="315">
        <f t="shared" si="55"/>
        <v>18.34441499938697</v>
      </c>
      <c r="AI84" s="315">
        <f t="shared" ref="AI84:BI84" si="56">+$B67*AH65^$B68</f>
        <v>18.34441499938697</v>
      </c>
      <c r="AJ84" s="315">
        <f t="shared" si="56"/>
        <v>18.34441499938697</v>
      </c>
      <c r="AK84" s="315">
        <f t="shared" si="56"/>
        <v>18.34441499938697</v>
      </c>
      <c r="AL84" s="315">
        <f t="shared" si="56"/>
        <v>18.34441499938697</v>
      </c>
      <c r="AM84" s="315">
        <f t="shared" si="56"/>
        <v>18.34441499938697</v>
      </c>
      <c r="AN84" s="315">
        <f t="shared" si="56"/>
        <v>18.34441499938697</v>
      </c>
      <c r="AO84" s="315">
        <f t="shared" si="56"/>
        <v>18.34441499938697</v>
      </c>
      <c r="AP84" s="315">
        <f t="shared" si="56"/>
        <v>18.34441499938697</v>
      </c>
      <c r="AQ84" s="315">
        <f t="shared" si="56"/>
        <v>18.34441499938697</v>
      </c>
      <c r="AR84" s="315">
        <f t="shared" si="56"/>
        <v>18.34441499938697</v>
      </c>
      <c r="AS84" s="315">
        <f t="shared" si="56"/>
        <v>18.34441499938697</v>
      </c>
      <c r="AT84" s="315">
        <f t="shared" si="56"/>
        <v>18.34441499938697</v>
      </c>
      <c r="AU84" s="315">
        <f t="shared" si="56"/>
        <v>18.34441499938697</v>
      </c>
      <c r="AV84" s="315">
        <f t="shared" si="56"/>
        <v>18.34441499938697</v>
      </c>
      <c r="AW84" s="315">
        <f t="shared" si="56"/>
        <v>18.34441499938697</v>
      </c>
      <c r="AX84" s="315">
        <f t="shared" si="56"/>
        <v>18.34441499938697</v>
      </c>
      <c r="AY84" s="315">
        <f t="shared" si="56"/>
        <v>18.34441499938697</v>
      </c>
      <c r="AZ84" s="315">
        <f t="shared" si="56"/>
        <v>18.34441499938697</v>
      </c>
      <c r="BA84" s="315">
        <f t="shared" si="56"/>
        <v>18.34441499938697</v>
      </c>
      <c r="BB84" s="315">
        <f t="shared" si="56"/>
        <v>18.34441499938697</v>
      </c>
      <c r="BC84" s="315">
        <f t="shared" si="56"/>
        <v>18.34441499938697</v>
      </c>
      <c r="BD84" s="315">
        <f t="shared" si="56"/>
        <v>18.34441499938697</v>
      </c>
      <c r="BE84" s="315">
        <f t="shared" si="56"/>
        <v>18.34441499938697</v>
      </c>
      <c r="BF84" s="315">
        <f t="shared" si="56"/>
        <v>18.34441499938697</v>
      </c>
      <c r="BG84" s="315">
        <f t="shared" si="56"/>
        <v>18.34441499938697</v>
      </c>
      <c r="BH84" s="315">
        <f t="shared" si="56"/>
        <v>18.34441499938697</v>
      </c>
      <c r="BI84" s="315">
        <f t="shared" si="56"/>
        <v>18.34441499938697</v>
      </c>
      <c r="BJ84" s="257"/>
      <c r="BK84" s="257"/>
      <c r="BL84" s="257"/>
      <c r="BM84" s="257"/>
      <c r="BN84" s="257"/>
      <c r="BO84" s="257"/>
      <c r="BP84" s="257"/>
      <c r="BQ84" s="257"/>
      <c r="BR84" s="257"/>
      <c r="BS84" s="257"/>
      <c r="BT84" s="257"/>
      <c r="BU84" s="257"/>
      <c r="BV84" s="257"/>
      <c r="BW84" s="257"/>
      <c r="BX84" s="257"/>
      <c r="BY84" s="257"/>
      <c r="BZ84" s="257"/>
      <c r="CA84" s="257"/>
      <c r="CB84" s="257"/>
      <c r="CC84" s="257"/>
      <c r="CD84" s="257"/>
      <c r="CE84" s="257"/>
      <c r="CF84" s="257"/>
      <c r="CG84" s="257"/>
      <c r="CH84" s="257"/>
      <c r="CI84" s="257"/>
      <c r="CJ84" s="257"/>
      <c r="CK84" s="257"/>
      <c r="CL84" s="257"/>
      <c r="CM84" s="257"/>
      <c r="CN84" s="257"/>
      <c r="CO84" s="257"/>
      <c r="CP84" s="257"/>
      <c r="CQ84" s="257"/>
      <c r="CR84" s="257"/>
      <c r="CS84" s="257"/>
      <c r="CT84" s="257"/>
      <c r="CU84" s="257"/>
      <c r="CV84" s="257"/>
      <c r="CW84" s="257"/>
      <c r="CX84" s="257"/>
      <c r="CY84" s="257"/>
      <c r="CZ84" s="257"/>
      <c r="DA84" s="257"/>
      <c r="DB84" s="257"/>
      <c r="DC84" s="257"/>
      <c r="DD84" s="257"/>
      <c r="DE84" s="257"/>
      <c r="DF84" s="257"/>
      <c r="DG84" s="257"/>
      <c r="DH84" s="257"/>
      <c r="DI84" s="257"/>
      <c r="DJ84" s="257"/>
      <c r="DK84" s="257"/>
      <c r="DL84" s="257"/>
      <c r="DM84" s="257"/>
      <c r="DN84" s="257"/>
      <c r="DO84" s="257"/>
      <c r="DP84" s="257"/>
      <c r="DQ84" s="257"/>
      <c r="DR84" s="257"/>
      <c r="DS84" s="257"/>
      <c r="DT84" s="257"/>
      <c r="DU84" s="257"/>
      <c r="DV84" s="257"/>
      <c r="DW84" s="257"/>
      <c r="DX84" s="257"/>
      <c r="DY84" s="257"/>
      <c r="DZ84" s="257"/>
      <c r="EA84" s="257"/>
      <c r="EB84" s="257"/>
      <c r="EC84" s="257"/>
      <c r="ED84" s="257"/>
      <c r="EE84" s="257"/>
      <c r="EF84" s="257"/>
      <c r="EG84" s="257"/>
      <c r="EH84" s="257"/>
      <c r="EI84" s="257"/>
      <c r="EJ84" s="257"/>
      <c r="EK84" s="257"/>
      <c r="EL84" s="257"/>
      <c r="EM84" s="257"/>
      <c r="EN84" s="257"/>
      <c r="EO84" s="257"/>
      <c r="EP84" s="257"/>
      <c r="EQ84" s="257"/>
      <c r="ER84" s="257"/>
      <c r="ES84" s="257"/>
      <c r="ET84" s="257"/>
      <c r="EU84" s="257"/>
      <c r="EV84" s="257"/>
      <c r="EW84" s="257"/>
      <c r="EX84" s="257"/>
      <c r="EY84" s="257"/>
      <c r="EZ84" s="257"/>
      <c r="FA84" s="257"/>
      <c r="FB84" s="257"/>
      <c r="FC84" s="257"/>
      <c r="FD84" s="257"/>
      <c r="FE84" s="257"/>
      <c r="FF84" s="257"/>
      <c r="FG84" s="257"/>
      <c r="FH84" s="257"/>
      <c r="FI84" s="257"/>
      <c r="FJ84" s="257"/>
      <c r="FK84" s="257"/>
      <c r="FL84" s="257"/>
      <c r="FM84" s="257"/>
      <c r="FN84" s="257"/>
      <c r="FO84" s="257"/>
      <c r="FP84" s="257"/>
      <c r="FQ84" s="257"/>
      <c r="FR84" s="257"/>
      <c r="FS84" s="257"/>
      <c r="FT84" s="257"/>
      <c r="FU84" s="257"/>
      <c r="FV84" s="257"/>
      <c r="FW84" s="257"/>
      <c r="FX84" s="257"/>
      <c r="FY84" s="257"/>
      <c r="FZ84" s="257"/>
      <c r="GA84" s="257"/>
      <c r="GB84" s="257"/>
      <c r="GC84" s="257"/>
      <c r="GD84" s="257"/>
      <c r="GE84" s="257"/>
      <c r="GF84" s="257"/>
      <c r="GG84" s="257"/>
      <c r="GH84" s="257"/>
      <c r="GI84" s="257"/>
      <c r="GJ84" s="257"/>
      <c r="GK84" s="257"/>
      <c r="GL84" s="257"/>
      <c r="GM84" s="257"/>
      <c r="GN84" s="257"/>
      <c r="GO84" s="257"/>
      <c r="GP84" s="257"/>
      <c r="GQ84" s="257"/>
      <c r="GR84" s="257"/>
      <c r="GS84" s="257"/>
      <c r="GT84" s="257"/>
      <c r="GU84" s="257"/>
      <c r="GV84" s="257"/>
      <c r="GW84" s="257"/>
      <c r="GX84" s="257"/>
      <c r="GY84" s="257"/>
      <c r="GZ84" s="257"/>
      <c r="HA84" s="257"/>
      <c r="HB84" s="257"/>
      <c r="HC84" s="257"/>
      <c r="HD84" s="257"/>
      <c r="HE84" s="257"/>
      <c r="HF84" s="257"/>
      <c r="HG84" s="257"/>
      <c r="HH84" s="257"/>
      <c r="HI84" s="257"/>
      <c r="HJ84" s="257"/>
      <c r="HK84" s="257"/>
      <c r="HL84" s="257"/>
      <c r="HM84" s="257"/>
      <c r="HN84" s="257"/>
      <c r="HO84" s="257"/>
      <c r="HP84" s="257"/>
      <c r="HQ84" s="257"/>
      <c r="HR84" s="257"/>
      <c r="HS84" s="257"/>
      <c r="HT84" s="257"/>
      <c r="HU84" s="257"/>
      <c r="HV84" s="257"/>
      <c r="HW84" s="257"/>
      <c r="HX84" s="257"/>
      <c r="HY84" s="257"/>
      <c r="HZ84" s="257"/>
      <c r="IA84" s="257"/>
      <c r="IB84" s="257"/>
      <c r="IC84" s="257"/>
      <c r="ID84" s="257"/>
      <c r="IE84" s="257"/>
      <c r="IF84" s="257"/>
      <c r="IG84" s="257"/>
      <c r="IH84" s="257"/>
      <c r="II84" s="257"/>
      <c r="IJ84" s="257"/>
      <c r="IK84" s="257"/>
      <c r="IL84" s="257"/>
      <c r="IM84" s="257"/>
      <c r="IN84" s="257"/>
      <c r="IO84" s="257"/>
      <c r="IP84" s="257"/>
      <c r="IQ84" s="257"/>
      <c r="IR84" s="257"/>
      <c r="IS84" s="257"/>
      <c r="IT84" s="257"/>
      <c r="IU84" s="257"/>
      <c r="IV84" s="257"/>
    </row>
    <row r="85" spans="1:256" s="271" customFormat="1" ht="14.5">
      <c r="A85" s="314" t="str">
        <f>+Controls!A10</f>
        <v>GLOBAL</v>
      </c>
      <c r="B85" s="315">
        <f>+Controls!B10</f>
        <v>1E-3</v>
      </c>
      <c r="C85" s="315">
        <f>+Controls!C10</f>
        <v>1E-3</v>
      </c>
      <c r="D85" s="315">
        <f>+Controls!D10</f>
        <v>1E-3</v>
      </c>
      <c r="E85" s="315">
        <f>+Controls!E10</f>
        <v>1E-3</v>
      </c>
      <c r="F85" s="315">
        <f>+Controls!F10</f>
        <v>1E-3</v>
      </c>
      <c r="G85" s="315">
        <f>+Controls!G10</f>
        <v>1E-3</v>
      </c>
      <c r="H85" s="315">
        <f>+Controls!H10</f>
        <v>1E-3</v>
      </c>
      <c r="I85" s="315">
        <f>+Controls!I10</f>
        <v>1E-3</v>
      </c>
      <c r="J85" s="315">
        <f>+Controls!J10</f>
        <v>1E-3</v>
      </c>
      <c r="K85" s="315">
        <f>+Controls!K10</f>
        <v>1E-3</v>
      </c>
      <c r="L85" s="315">
        <f>+Controls!L10</f>
        <v>1E-3</v>
      </c>
      <c r="M85" s="338">
        <f>+Controls!M10</f>
        <v>1E-3</v>
      </c>
      <c r="N85" s="315">
        <f>+Controls!N10</f>
        <v>1E-3</v>
      </c>
      <c r="O85" s="315">
        <f>+Controls!O10</f>
        <v>1E-3</v>
      </c>
      <c r="P85" s="315">
        <f>+Controls!P10</f>
        <v>1E-3</v>
      </c>
      <c r="Q85" s="315">
        <f>+Controls!Q10</f>
        <v>1E-3</v>
      </c>
      <c r="R85" s="315">
        <f>+Controls!R10</f>
        <v>1E-3</v>
      </c>
      <c r="S85" s="315">
        <f>+Controls!S10</f>
        <v>1E-3</v>
      </c>
      <c r="T85" s="315">
        <f>+Controls!T10</f>
        <v>1E-3</v>
      </c>
      <c r="U85" s="315">
        <f>+Controls!U10</f>
        <v>1E-3</v>
      </c>
      <c r="V85" s="315">
        <f>+Controls!V10</f>
        <v>1E-3</v>
      </c>
      <c r="W85" s="315">
        <f>+Controls!W10</f>
        <v>1E-3</v>
      </c>
      <c r="X85" s="315">
        <f>+Controls!X10</f>
        <v>1E-3</v>
      </c>
      <c r="Y85" s="315">
        <f>+Controls!Y10</f>
        <v>1E-3</v>
      </c>
      <c r="Z85" s="315">
        <f>+Controls!Z10</f>
        <v>1E-3</v>
      </c>
      <c r="AA85" s="315">
        <f>+Controls!AA10</f>
        <v>1E-3</v>
      </c>
      <c r="AB85" s="315">
        <f>+Controls!AB10</f>
        <v>1200</v>
      </c>
      <c r="AC85" s="315">
        <f>+Controls!AC10</f>
        <v>1200</v>
      </c>
      <c r="AD85" s="315">
        <f>+Controls!AD10</f>
        <v>1200</v>
      </c>
      <c r="AE85" s="315">
        <f>+Controls!AE10</f>
        <v>1200</v>
      </c>
      <c r="AF85" s="315">
        <f>+Controls!AF10</f>
        <v>1200</v>
      </c>
      <c r="AG85" s="315">
        <f>+Controls!AG10</f>
        <v>1200</v>
      </c>
      <c r="AH85" s="315">
        <f>+Controls!AH10</f>
        <v>1200</v>
      </c>
      <c r="AI85" s="315">
        <f>+Controls!AI10</f>
        <v>1200</v>
      </c>
      <c r="AJ85" s="315">
        <f>+Controls!AJ10</f>
        <v>1200</v>
      </c>
      <c r="AK85" s="315">
        <f>+Controls!AK10</f>
        <v>1200</v>
      </c>
      <c r="AL85" s="315">
        <f>+Controls!AL10</f>
        <v>1200</v>
      </c>
      <c r="AM85" s="315">
        <f>+Controls!AM10</f>
        <v>1200</v>
      </c>
      <c r="AN85" s="315">
        <f>+Controls!AN10</f>
        <v>1200</v>
      </c>
      <c r="AO85" s="315">
        <f>+Controls!AO10</f>
        <v>1200</v>
      </c>
      <c r="AP85" s="315">
        <f>+Controls!AP10</f>
        <v>1200</v>
      </c>
      <c r="AQ85" s="315">
        <f>+Controls!AQ10</f>
        <v>1200</v>
      </c>
      <c r="AR85" s="315">
        <f>+Controls!AR10</f>
        <v>1200</v>
      </c>
      <c r="AS85" s="315">
        <f>+Controls!AS10</f>
        <v>1200</v>
      </c>
      <c r="AT85" s="315">
        <f>+Controls!AT10</f>
        <v>1200</v>
      </c>
      <c r="AU85" s="315">
        <f>+Controls!AU10</f>
        <v>1200</v>
      </c>
      <c r="AV85" s="315">
        <f>+Controls!AV10</f>
        <v>1200</v>
      </c>
      <c r="AW85" s="315">
        <f>+Controls!AW10</f>
        <v>1200</v>
      </c>
      <c r="AX85" s="315">
        <f>+Controls!AX10</f>
        <v>1200</v>
      </c>
      <c r="AY85" s="315">
        <f>+Controls!AY10</f>
        <v>1200</v>
      </c>
      <c r="AZ85" s="315">
        <f>+Controls!AZ10</f>
        <v>1200</v>
      </c>
      <c r="BA85" s="315">
        <f>+Controls!BA10</f>
        <v>1200</v>
      </c>
      <c r="BB85" s="315">
        <f>+Controls!BB10</f>
        <v>1200</v>
      </c>
      <c r="BC85" s="315">
        <f>+Controls!BC10</f>
        <v>1200</v>
      </c>
      <c r="BD85" s="315">
        <f>+Controls!BD10</f>
        <v>1200</v>
      </c>
      <c r="BE85" s="315">
        <f>+Controls!BE10</f>
        <v>1200</v>
      </c>
      <c r="BF85" s="315">
        <f>+Controls!BF10</f>
        <v>1200</v>
      </c>
      <c r="BG85" s="315">
        <f>+Controls!BG10</f>
        <v>1200</v>
      </c>
      <c r="BH85" s="315">
        <f>+Controls!BH10</f>
        <v>1200</v>
      </c>
      <c r="BI85" s="315">
        <f>+Controls!BI10</f>
        <v>1200</v>
      </c>
      <c r="BJ85" s="267"/>
      <c r="BK85" s="267"/>
      <c r="BL85" s="267"/>
      <c r="BM85" s="267"/>
      <c r="BN85" s="267"/>
      <c r="BO85" s="267"/>
      <c r="BP85" s="267"/>
      <c r="BQ85" s="267"/>
      <c r="BR85" s="267"/>
      <c r="BS85" s="267"/>
      <c r="BT85" s="267"/>
      <c r="BU85" s="267"/>
      <c r="BV85" s="267"/>
      <c r="BW85" s="267"/>
      <c r="BX85" s="267"/>
      <c r="BY85" s="267"/>
      <c r="BZ85" s="267"/>
      <c r="CA85" s="267"/>
      <c r="CB85" s="267"/>
      <c r="CC85" s="267"/>
      <c r="CD85" s="267"/>
      <c r="CE85" s="267"/>
      <c r="CF85" s="267"/>
      <c r="CG85" s="267"/>
      <c r="CH85" s="267"/>
      <c r="CI85" s="267"/>
      <c r="CJ85" s="267"/>
      <c r="CK85" s="267"/>
      <c r="CL85" s="267"/>
      <c r="CM85" s="267"/>
      <c r="CN85" s="267"/>
      <c r="CO85" s="267"/>
      <c r="CP85" s="267"/>
      <c r="CQ85" s="267"/>
      <c r="CR85" s="267"/>
      <c r="CS85" s="267"/>
      <c r="CT85" s="267"/>
      <c r="CU85" s="267"/>
      <c r="CV85" s="267"/>
      <c r="CW85" s="267"/>
      <c r="CX85" s="267"/>
      <c r="CY85" s="267"/>
      <c r="CZ85" s="267"/>
      <c r="DA85" s="267"/>
      <c r="DB85" s="267"/>
      <c r="DC85" s="267"/>
      <c r="DD85" s="267"/>
      <c r="DE85" s="267"/>
      <c r="DF85" s="267"/>
      <c r="DG85" s="267"/>
      <c r="DH85" s="267"/>
      <c r="DI85" s="267"/>
      <c r="DJ85" s="267"/>
      <c r="DK85" s="267"/>
      <c r="DL85" s="267"/>
      <c r="DM85" s="267"/>
      <c r="DN85" s="267"/>
      <c r="DO85" s="267"/>
      <c r="DP85" s="267"/>
      <c r="DQ85" s="267"/>
      <c r="DR85" s="267"/>
      <c r="DS85" s="267"/>
      <c r="DT85" s="267"/>
      <c r="DU85" s="267"/>
      <c r="DV85" s="267"/>
      <c r="DW85" s="267"/>
      <c r="DX85" s="267"/>
      <c r="DY85" s="267"/>
      <c r="DZ85" s="267"/>
      <c r="EA85" s="267"/>
      <c r="EB85" s="267"/>
      <c r="EC85" s="267"/>
      <c r="ED85" s="267"/>
      <c r="EE85" s="267"/>
      <c r="EF85" s="267"/>
      <c r="EG85" s="267"/>
      <c r="EH85" s="267"/>
      <c r="EI85" s="267"/>
      <c r="EJ85" s="267"/>
      <c r="EK85" s="267"/>
      <c r="EL85" s="267"/>
      <c r="EM85" s="267"/>
      <c r="EN85" s="267"/>
      <c r="EO85" s="267"/>
      <c r="EP85" s="267"/>
      <c r="EQ85" s="267"/>
      <c r="ER85" s="267"/>
      <c r="ES85" s="267"/>
      <c r="ET85" s="267"/>
      <c r="EU85" s="267"/>
      <c r="EV85" s="267"/>
      <c r="EW85" s="267"/>
      <c r="EX85" s="267"/>
      <c r="EY85" s="267"/>
      <c r="EZ85" s="267"/>
      <c r="FA85" s="267"/>
      <c r="FB85" s="267"/>
      <c r="FC85" s="267"/>
      <c r="FD85" s="267"/>
      <c r="FE85" s="267"/>
      <c r="FF85" s="267"/>
      <c r="FG85" s="267"/>
      <c r="FH85" s="267"/>
      <c r="FI85" s="267"/>
      <c r="FJ85" s="267"/>
      <c r="FK85" s="267"/>
      <c r="FL85" s="267"/>
      <c r="FM85" s="267"/>
      <c r="FN85" s="267"/>
      <c r="FO85" s="267"/>
      <c r="FP85" s="267"/>
      <c r="FQ85" s="267"/>
      <c r="FR85" s="267"/>
      <c r="FS85" s="267"/>
      <c r="FT85" s="267"/>
      <c r="FU85" s="267"/>
      <c r="FV85" s="267"/>
      <c r="FW85" s="267"/>
      <c r="FX85" s="267"/>
      <c r="FY85" s="267"/>
      <c r="FZ85" s="267"/>
      <c r="GA85" s="267"/>
      <c r="GB85" s="267"/>
      <c r="GC85" s="267"/>
      <c r="GD85" s="267"/>
      <c r="GE85" s="267"/>
      <c r="GF85" s="267"/>
      <c r="GG85" s="267"/>
      <c r="GH85" s="267"/>
      <c r="GI85" s="267"/>
      <c r="GJ85" s="267"/>
      <c r="GK85" s="267"/>
      <c r="GL85" s="267"/>
      <c r="GM85" s="267"/>
      <c r="GN85" s="267"/>
      <c r="GO85" s="267"/>
      <c r="GP85" s="267"/>
      <c r="GQ85" s="267"/>
      <c r="GR85" s="267"/>
      <c r="GS85" s="267"/>
      <c r="GT85" s="267"/>
      <c r="GU85" s="267"/>
      <c r="GV85" s="267"/>
      <c r="GW85" s="267"/>
      <c r="GX85" s="267"/>
      <c r="GY85" s="267"/>
      <c r="GZ85" s="267"/>
      <c r="HA85" s="267"/>
      <c r="HB85" s="267"/>
      <c r="HC85" s="267"/>
      <c r="HD85" s="267"/>
      <c r="HE85" s="267"/>
      <c r="HF85" s="267"/>
      <c r="HG85" s="267"/>
      <c r="HH85" s="267"/>
      <c r="HI85" s="267"/>
      <c r="HJ85" s="267"/>
      <c r="HK85" s="267"/>
      <c r="HL85" s="267"/>
      <c r="HM85" s="267"/>
      <c r="HN85" s="267"/>
      <c r="HO85" s="267"/>
      <c r="HP85" s="267"/>
      <c r="HQ85" s="267"/>
      <c r="HR85" s="267"/>
      <c r="HS85" s="267"/>
      <c r="HT85" s="267"/>
      <c r="HU85" s="267"/>
      <c r="HV85" s="267"/>
      <c r="HW85" s="267"/>
      <c r="HX85" s="267"/>
      <c r="HY85" s="267"/>
      <c r="HZ85" s="267"/>
      <c r="IA85" s="267"/>
      <c r="IB85" s="267"/>
      <c r="IC85" s="267"/>
      <c r="ID85" s="267"/>
      <c r="IE85" s="267"/>
      <c r="IF85" s="267"/>
      <c r="IG85" s="267"/>
      <c r="IH85" s="267"/>
      <c r="II85" s="267"/>
      <c r="IJ85" s="267"/>
      <c r="IK85" s="267"/>
      <c r="IL85" s="267"/>
      <c r="IM85" s="267"/>
      <c r="IN85" s="267"/>
      <c r="IO85" s="267"/>
      <c r="IP85" s="267"/>
      <c r="IQ85" s="267"/>
      <c r="IR85" s="267"/>
      <c r="IS85" s="267"/>
      <c r="IT85" s="267"/>
      <c r="IU85" s="267"/>
      <c r="IV85" s="267"/>
    </row>
    <row r="86" spans="1:256" s="271" customFormat="1" ht="14.5">
      <c r="A86" s="314"/>
      <c r="B86" s="315"/>
      <c r="C86" s="315"/>
      <c r="D86" s="315"/>
      <c r="E86" s="315"/>
      <c r="F86" s="315"/>
      <c r="G86" s="315"/>
      <c r="H86" s="315"/>
      <c r="I86" s="315"/>
      <c r="J86" s="315"/>
      <c r="K86" s="315"/>
      <c r="L86" s="315"/>
      <c r="M86" s="338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  <c r="Z86" s="315"/>
      <c r="AA86" s="315"/>
      <c r="AB86" s="315"/>
      <c r="AC86" s="315"/>
      <c r="AD86" s="315"/>
      <c r="AE86" s="315"/>
      <c r="AF86" s="315"/>
      <c r="AG86" s="315"/>
      <c r="AH86" s="315"/>
      <c r="AI86" s="315"/>
      <c r="AJ86" s="315"/>
      <c r="AK86" s="315"/>
      <c r="AL86" s="315"/>
      <c r="AM86" s="315"/>
      <c r="AN86" s="315"/>
      <c r="AO86" s="315"/>
      <c r="AP86" s="315"/>
      <c r="AQ86" s="315"/>
      <c r="AR86" s="315"/>
      <c r="AS86" s="315"/>
      <c r="AT86" s="315"/>
      <c r="AU86" s="315"/>
      <c r="AV86" s="315"/>
      <c r="AW86" s="315"/>
      <c r="AX86" s="315"/>
      <c r="AY86" s="315"/>
      <c r="AZ86" s="315"/>
      <c r="BA86" s="315"/>
      <c r="BB86" s="315"/>
      <c r="BC86" s="315"/>
      <c r="BD86" s="315"/>
      <c r="BE86" s="315"/>
      <c r="BF86" s="315"/>
      <c r="BG86" s="315"/>
      <c r="BH86" s="315"/>
      <c r="BI86" s="315"/>
      <c r="BJ86" s="267"/>
      <c r="BK86" s="267"/>
      <c r="BL86" s="267"/>
      <c r="BM86" s="267"/>
      <c r="BN86" s="267"/>
      <c r="BO86" s="267"/>
      <c r="BP86" s="267"/>
      <c r="BQ86" s="267"/>
      <c r="BR86" s="267"/>
      <c r="BS86" s="267"/>
      <c r="BT86" s="267"/>
      <c r="BU86" s="267"/>
      <c r="BV86" s="267"/>
      <c r="BW86" s="267"/>
      <c r="BX86" s="267"/>
      <c r="BY86" s="267"/>
      <c r="BZ86" s="267"/>
      <c r="CA86" s="267"/>
      <c r="CB86" s="267"/>
      <c r="CC86" s="267"/>
      <c r="CD86" s="267"/>
      <c r="CE86" s="267"/>
      <c r="CF86" s="267"/>
      <c r="CG86" s="267"/>
      <c r="CH86" s="267"/>
      <c r="CI86" s="267"/>
      <c r="CJ86" s="267"/>
      <c r="CK86" s="267"/>
      <c r="CL86" s="267"/>
      <c r="CM86" s="267"/>
      <c r="CN86" s="267"/>
      <c r="CO86" s="267"/>
      <c r="CP86" s="267"/>
      <c r="CQ86" s="267"/>
      <c r="CR86" s="267"/>
      <c r="CS86" s="267"/>
      <c r="CT86" s="267"/>
      <c r="CU86" s="267"/>
      <c r="CV86" s="267"/>
      <c r="CW86" s="267"/>
      <c r="CX86" s="267"/>
      <c r="CY86" s="267"/>
      <c r="CZ86" s="267"/>
      <c r="DA86" s="267"/>
      <c r="DB86" s="267"/>
      <c r="DC86" s="267"/>
      <c r="DD86" s="267"/>
      <c r="DE86" s="267"/>
      <c r="DF86" s="267"/>
      <c r="DG86" s="267"/>
      <c r="DH86" s="267"/>
      <c r="DI86" s="267"/>
      <c r="DJ86" s="267"/>
      <c r="DK86" s="267"/>
      <c r="DL86" s="267"/>
      <c r="DM86" s="267"/>
      <c r="DN86" s="267"/>
      <c r="DO86" s="267"/>
      <c r="DP86" s="267"/>
      <c r="DQ86" s="267"/>
      <c r="DR86" s="267"/>
      <c r="DS86" s="267"/>
      <c r="DT86" s="267"/>
      <c r="DU86" s="267"/>
      <c r="DV86" s="267"/>
      <c r="DW86" s="267"/>
      <c r="DX86" s="267"/>
      <c r="DY86" s="267"/>
      <c r="DZ86" s="267"/>
      <c r="EA86" s="267"/>
      <c r="EB86" s="267"/>
      <c r="EC86" s="267"/>
      <c r="ED86" s="267"/>
      <c r="EE86" s="267"/>
      <c r="EF86" s="267"/>
      <c r="EG86" s="267"/>
      <c r="EH86" s="267"/>
      <c r="EI86" s="267"/>
      <c r="EJ86" s="267"/>
      <c r="EK86" s="267"/>
      <c r="EL86" s="267"/>
      <c r="EM86" s="267"/>
      <c r="EN86" s="267"/>
      <c r="EO86" s="267"/>
      <c r="EP86" s="267"/>
      <c r="EQ86" s="267"/>
      <c r="ER86" s="267"/>
      <c r="ES86" s="267"/>
      <c r="ET86" s="267"/>
      <c r="EU86" s="267"/>
      <c r="EV86" s="267"/>
      <c r="EW86" s="267"/>
      <c r="EX86" s="267"/>
      <c r="EY86" s="267"/>
      <c r="EZ86" s="267"/>
      <c r="FA86" s="267"/>
      <c r="FB86" s="267"/>
      <c r="FC86" s="267"/>
      <c r="FD86" s="267"/>
      <c r="FE86" s="267"/>
      <c r="FF86" s="267"/>
      <c r="FG86" s="267"/>
      <c r="FH86" s="267"/>
      <c r="FI86" s="267"/>
      <c r="FJ86" s="267"/>
      <c r="FK86" s="267"/>
      <c r="FL86" s="267"/>
      <c r="FM86" s="267"/>
      <c r="FN86" s="267"/>
      <c r="FO86" s="267"/>
      <c r="FP86" s="267"/>
      <c r="FQ86" s="267"/>
      <c r="FR86" s="267"/>
      <c r="FS86" s="267"/>
      <c r="FT86" s="267"/>
      <c r="FU86" s="267"/>
      <c r="FV86" s="267"/>
      <c r="FW86" s="267"/>
      <c r="FX86" s="267"/>
      <c r="FY86" s="267"/>
      <c r="FZ86" s="267"/>
      <c r="GA86" s="267"/>
      <c r="GB86" s="267"/>
      <c r="GC86" s="267"/>
      <c r="GD86" s="267"/>
      <c r="GE86" s="267"/>
      <c r="GF86" s="267"/>
      <c r="GG86" s="267"/>
      <c r="GH86" s="267"/>
      <c r="GI86" s="267"/>
      <c r="GJ86" s="267"/>
      <c r="GK86" s="267"/>
      <c r="GL86" s="267"/>
      <c r="GM86" s="267"/>
      <c r="GN86" s="267"/>
      <c r="GO86" s="267"/>
      <c r="GP86" s="267"/>
      <c r="GQ86" s="267"/>
      <c r="GR86" s="267"/>
      <c r="GS86" s="267"/>
      <c r="GT86" s="267"/>
      <c r="GU86" s="267"/>
      <c r="GV86" s="267"/>
      <c r="GW86" s="267"/>
      <c r="GX86" s="267"/>
      <c r="GY86" s="267"/>
      <c r="GZ86" s="267"/>
      <c r="HA86" s="267"/>
      <c r="HB86" s="267"/>
      <c r="HC86" s="267"/>
      <c r="HD86" s="267"/>
      <c r="HE86" s="267"/>
      <c r="HF86" s="267"/>
      <c r="HG86" s="267"/>
      <c r="HH86" s="267"/>
      <c r="HI86" s="267"/>
      <c r="HJ86" s="267"/>
      <c r="HK86" s="267"/>
      <c r="HL86" s="267"/>
      <c r="HM86" s="267"/>
      <c r="HN86" s="267"/>
      <c r="HO86" s="267"/>
      <c r="HP86" s="267"/>
      <c r="HQ86" s="267"/>
      <c r="HR86" s="267"/>
      <c r="HS86" s="267"/>
      <c r="HT86" s="267"/>
      <c r="HU86" s="267"/>
      <c r="HV86" s="267"/>
      <c r="HW86" s="267"/>
      <c r="HX86" s="267"/>
      <c r="HY86" s="267"/>
      <c r="HZ86" s="267"/>
      <c r="IA86" s="267"/>
      <c r="IB86" s="267"/>
      <c r="IC86" s="267"/>
      <c r="ID86" s="267"/>
      <c r="IE86" s="267"/>
      <c r="IF86" s="267"/>
      <c r="IG86" s="267"/>
      <c r="IH86" s="267"/>
      <c r="II86" s="267"/>
      <c r="IJ86" s="267"/>
      <c r="IK86" s="267"/>
      <c r="IL86" s="267"/>
      <c r="IM86" s="267"/>
      <c r="IN86" s="267"/>
      <c r="IO86" s="267"/>
      <c r="IP86" s="267"/>
      <c r="IQ86" s="267"/>
      <c r="IR86" s="267"/>
      <c r="IS86" s="267"/>
      <c r="IT86" s="267"/>
      <c r="IU86" s="267"/>
      <c r="IV86" s="267"/>
    </row>
    <row r="87" spans="1:256" s="271" customFormat="1" ht="14.5">
      <c r="A87" s="112" t="s">
        <v>673</v>
      </c>
      <c r="B87" s="315">
        <f t="shared" ref="B87:AG87" si="57">1-B48/B46</f>
        <v>0.21459687849749076</v>
      </c>
      <c r="C87" s="315">
        <f t="shared" si="57"/>
        <v>0.22177859547256007</v>
      </c>
      <c r="D87" s="315">
        <f t="shared" si="57"/>
        <v>0.21711523281465117</v>
      </c>
      <c r="E87" s="315">
        <f t="shared" si="57"/>
        <v>0.21352716420421081</v>
      </c>
      <c r="F87" s="315">
        <f t="shared" si="57"/>
        <v>0.21021439342576564</v>
      </c>
      <c r="G87" s="315">
        <f t="shared" si="57"/>
        <v>0.20958033900950512</v>
      </c>
      <c r="H87" s="315">
        <f t="shared" si="57"/>
        <v>0.2109203936400682</v>
      </c>
      <c r="I87" s="315">
        <f t="shared" si="57"/>
        <v>0.21238023951495821</v>
      </c>
      <c r="J87" s="315">
        <f t="shared" si="57"/>
        <v>0.21400211543316183</v>
      </c>
      <c r="K87" s="315">
        <f t="shared" si="57"/>
        <v>0.21571498642781073</v>
      </c>
      <c r="L87" s="315">
        <f t="shared" si="57"/>
        <v>0.21732207565514883</v>
      </c>
      <c r="M87" s="338">
        <f t="shared" si="57"/>
        <v>0.22155804336271057</v>
      </c>
      <c r="N87" s="315">
        <f t="shared" si="57"/>
        <v>0.22160125331716662</v>
      </c>
      <c r="O87" s="315">
        <f t="shared" si="57"/>
        <v>0.22163992035371305</v>
      </c>
      <c r="P87" s="315">
        <f t="shared" si="57"/>
        <v>0.2216747594955274</v>
      </c>
      <c r="Q87" s="315">
        <f t="shared" si="57"/>
        <v>0.22170627746376437</v>
      </c>
      <c r="R87" s="315">
        <f t="shared" si="57"/>
        <v>0.22173489145038394</v>
      </c>
      <c r="S87" s="315">
        <f t="shared" si="57"/>
        <v>0.22176096279710145</v>
      </c>
      <c r="T87" s="315">
        <f t="shared" si="57"/>
        <v>0.22178481259443095</v>
      </c>
      <c r="U87" s="315">
        <f t="shared" si="57"/>
        <v>0.22180672949174862</v>
      </c>
      <c r="V87" s="315">
        <f t="shared" si="57"/>
        <v>0.2218330156376892</v>
      </c>
      <c r="W87" s="315">
        <f t="shared" si="57"/>
        <v>0.22186517849227538</v>
      </c>
      <c r="X87" s="315">
        <f t="shared" si="57"/>
        <v>0.22189944395944416</v>
      </c>
      <c r="Y87" s="315">
        <f t="shared" si="57"/>
        <v>0.22193387529325548</v>
      </c>
      <c r="Z87" s="315">
        <f t="shared" si="57"/>
        <v>0.22196802556602169</v>
      </c>
      <c r="AA87" s="315">
        <f t="shared" si="57"/>
        <v>0.22200174240423609</v>
      </c>
      <c r="AB87" s="315">
        <f t="shared" si="57"/>
        <v>0.22203516564873249</v>
      </c>
      <c r="AC87" s="315">
        <f t="shared" si="57"/>
        <v>0.22206855472615561</v>
      </c>
      <c r="AD87" s="315">
        <f t="shared" si="57"/>
        <v>0.22210138694113146</v>
      </c>
      <c r="AE87" s="315">
        <f t="shared" si="57"/>
        <v>0.22213339523476539</v>
      </c>
      <c r="AF87" s="315">
        <f t="shared" si="57"/>
        <v>0.2221649340737385</v>
      </c>
      <c r="AG87" s="315">
        <f t="shared" si="57"/>
        <v>0.22219576927378148</v>
      </c>
      <c r="AH87" s="315">
        <f t="shared" ref="AH87:BI87" si="58">1-AH48/AH46</f>
        <v>0.22222527588054175</v>
      </c>
      <c r="AI87" s="315">
        <f t="shared" si="58"/>
        <v>0.22225356612394553</v>
      </c>
      <c r="AJ87" s="315">
        <f t="shared" si="58"/>
        <v>0.22228071656086434</v>
      </c>
      <c r="AK87" s="315">
        <f t="shared" si="58"/>
        <v>0.22230681920899975</v>
      </c>
      <c r="AL87" s="315">
        <f t="shared" si="58"/>
        <v>0.2223319717169876</v>
      </c>
      <c r="AM87" s="315">
        <f t="shared" si="58"/>
        <v>0.22235627029079186</v>
      </c>
      <c r="AN87" s="315">
        <f t="shared" si="58"/>
        <v>0.22237980575750627</v>
      </c>
      <c r="AO87" s="315">
        <f t="shared" si="58"/>
        <v>0.22240266150871979</v>
      </c>
      <c r="AP87" s="315">
        <f t="shared" si="58"/>
        <v>0.22242491254157026</v>
      </c>
      <c r="AQ87" s="315">
        <f t="shared" si="58"/>
        <v>0.22244662513706992</v>
      </c>
      <c r="AR87" s="315">
        <f t="shared" si="58"/>
        <v>0.22246785690074422</v>
      </c>
      <c r="AS87" s="315">
        <f t="shared" si="58"/>
        <v>0.22248865700028853</v>
      </c>
      <c r="AT87" s="315">
        <f t="shared" si="58"/>
        <v>0.22250906650232716</v>
      </c>
      <c r="AU87" s="315">
        <f t="shared" si="58"/>
        <v>0.22252911875323589</v>
      </c>
      <c r="AV87" s="315">
        <f t="shared" si="58"/>
        <v>0.22254883977668771</v>
      </c>
      <c r="AW87" s="315">
        <f t="shared" si="58"/>
        <v>0.22256824867798541</v>
      </c>
      <c r="AX87" s="315">
        <f t="shared" si="58"/>
        <v>0.22258735805469465</v>
      </c>
      <c r="AY87" s="315">
        <f t="shared" si="58"/>
        <v>0.22260617441558606</v>
      </c>
      <c r="AZ87" s="315">
        <f t="shared" si="58"/>
        <v>0.22262469860601775</v>
      </c>
      <c r="BA87" s="315">
        <f t="shared" si="58"/>
        <v>0.22264292622876636</v>
      </c>
      <c r="BB87" s="315">
        <f t="shared" si="58"/>
        <v>0.22266084803828357</v>
      </c>
      <c r="BC87" s="315">
        <f t="shared" si="58"/>
        <v>0.22267845028105471</v>
      </c>
      <c r="BD87" s="315">
        <f t="shared" si="58"/>
        <v>0.2226957149701756</v>
      </c>
      <c r="BE87" s="315">
        <f t="shared" si="58"/>
        <v>0.22271262014347337</v>
      </c>
      <c r="BF87" s="315">
        <f t="shared" si="58"/>
        <v>0.22272914029784052</v>
      </c>
      <c r="BG87" s="315">
        <f t="shared" si="58"/>
        <v>0.22274524746202895</v>
      </c>
      <c r="BH87" s="315">
        <f t="shared" si="58"/>
        <v>0.22276091380619933</v>
      </c>
      <c r="BI87" s="315">
        <f t="shared" si="58"/>
        <v>0.24059881502771452</v>
      </c>
      <c r="BJ87" s="267"/>
      <c r="BK87" s="267"/>
      <c r="BL87" s="267"/>
      <c r="BM87" s="267"/>
      <c r="BN87" s="267"/>
      <c r="BO87" s="267"/>
      <c r="BP87" s="267"/>
      <c r="BQ87" s="267"/>
      <c r="BR87" s="267"/>
      <c r="BS87" s="267"/>
      <c r="BT87" s="267"/>
      <c r="BU87" s="267"/>
      <c r="BV87" s="267"/>
      <c r="BW87" s="267"/>
      <c r="BX87" s="267"/>
      <c r="BY87" s="267"/>
      <c r="BZ87" s="267"/>
      <c r="CA87" s="267"/>
      <c r="CB87" s="267"/>
      <c r="CC87" s="267"/>
      <c r="CD87" s="267"/>
      <c r="CE87" s="267"/>
      <c r="CF87" s="267"/>
      <c r="CG87" s="267"/>
      <c r="CH87" s="267"/>
      <c r="CI87" s="267"/>
      <c r="CJ87" s="267"/>
      <c r="CK87" s="267"/>
      <c r="CL87" s="267"/>
      <c r="CM87" s="267"/>
      <c r="CN87" s="267"/>
      <c r="CO87" s="267"/>
      <c r="CP87" s="267"/>
      <c r="CQ87" s="267"/>
      <c r="CR87" s="267"/>
      <c r="CS87" s="267"/>
      <c r="CT87" s="267"/>
      <c r="CU87" s="267"/>
      <c r="CV87" s="267"/>
      <c r="CW87" s="267"/>
      <c r="CX87" s="267"/>
      <c r="CY87" s="267"/>
      <c r="CZ87" s="267"/>
      <c r="DA87" s="267"/>
      <c r="DB87" s="267"/>
      <c r="DC87" s="267"/>
      <c r="DD87" s="267"/>
      <c r="DE87" s="267"/>
      <c r="DF87" s="267"/>
      <c r="DG87" s="267"/>
      <c r="DH87" s="267"/>
      <c r="DI87" s="267"/>
      <c r="DJ87" s="267"/>
      <c r="DK87" s="267"/>
      <c r="DL87" s="267"/>
      <c r="DM87" s="267"/>
      <c r="DN87" s="267"/>
      <c r="DO87" s="267"/>
      <c r="DP87" s="267"/>
      <c r="DQ87" s="267"/>
      <c r="DR87" s="267"/>
      <c r="DS87" s="267"/>
      <c r="DT87" s="267"/>
      <c r="DU87" s="267"/>
      <c r="DV87" s="267"/>
      <c r="DW87" s="267"/>
      <c r="DX87" s="267"/>
      <c r="DY87" s="267"/>
      <c r="DZ87" s="267"/>
      <c r="EA87" s="267"/>
      <c r="EB87" s="267"/>
      <c r="EC87" s="267"/>
      <c r="ED87" s="267"/>
      <c r="EE87" s="267"/>
      <c r="EF87" s="267"/>
      <c r="EG87" s="267"/>
      <c r="EH87" s="267"/>
      <c r="EI87" s="267"/>
      <c r="EJ87" s="267"/>
      <c r="EK87" s="267"/>
      <c r="EL87" s="267"/>
      <c r="EM87" s="267"/>
      <c r="EN87" s="267"/>
      <c r="EO87" s="267"/>
      <c r="EP87" s="267"/>
      <c r="EQ87" s="267"/>
      <c r="ER87" s="267"/>
      <c r="ES87" s="267"/>
      <c r="ET87" s="267"/>
      <c r="EU87" s="267"/>
      <c r="EV87" s="267"/>
      <c r="EW87" s="267"/>
      <c r="EX87" s="267"/>
      <c r="EY87" s="267"/>
      <c r="EZ87" s="267"/>
      <c r="FA87" s="267"/>
      <c r="FB87" s="267"/>
      <c r="FC87" s="267"/>
      <c r="FD87" s="267"/>
      <c r="FE87" s="267"/>
      <c r="FF87" s="267"/>
      <c r="FG87" s="267"/>
      <c r="FH87" s="267"/>
      <c r="FI87" s="267"/>
      <c r="FJ87" s="267"/>
      <c r="FK87" s="267"/>
      <c r="FL87" s="267"/>
      <c r="FM87" s="267"/>
      <c r="FN87" s="267"/>
      <c r="FO87" s="267"/>
      <c r="FP87" s="267"/>
      <c r="FQ87" s="267"/>
      <c r="FR87" s="267"/>
      <c r="FS87" s="267"/>
      <c r="FT87" s="267"/>
      <c r="FU87" s="267"/>
      <c r="FV87" s="267"/>
      <c r="FW87" s="267"/>
      <c r="FX87" s="267"/>
      <c r="FY87" s="267"/>
      <c r="FZ87" s="267"/>
      <c r="GA87" s="267"/>
      <c r="GB87" s="267"/>
      <c r="GC87" s="267"/>
      <c r="GD87" s="267"/>
      <c r="GE87" s="267"/>
      <c r="GF87" s="267"/>
      <c r="GG87" s="267"/>
      <c r="GH87" s="267"/>
      <c r="GI87" s="267"/>
      <c r="GJ87" s="267"/>
      <c r="GK87" s="267"/>
      <c r="GL87" s="267"/>
      <c r="GM87" s="267"/>
      <c r="GN87" s="267"/>
      <c r="GO87" s="267"/>
      <c r="GP87" s="267"/>
      <c r="GQ87" s="267"/>
      <c r="GR87" s="267"/>
      <c r="GS87" s="267"/>
      <c r="GT87" s="267"/>
      <c r="GU87" s="267"/>
      <c r="GV87" s="267"/>
      <c r="GW87" s="267"/>
      <c r="GX87" s="267"/>
      <c r="GY87" s="267"/>
      <c r="GZ87" s="267"/>
      <c r="HA87" s="267"/>
      <c r="HB87" s="267"/>
      <c r="HC87" s="267"/>
      <c r="HD87" s="267"/>
      <c r="HE87" s="267"/>
      <c r="HF87" s="267"/>
      <c r="HG87" s="267"/>
      <c r="HH87" s="267"/>
      <c r="HI87" s="267"/>
      <c r="HJ87" s="267"/>
      <c r="HK87" s="267"/>
      <c r="HL87" s="267"/>
      <c r="HM87" s="267"/>
      <c r="HN87" s="267"/>
      <c r="HO87" s="267"/>
      <c r="HP87" s="267"/>
      <c r="HQ87" s="267"/>
      <c r="HR87" s="267"/>
      <c r="HS87" s="267"/>
      <c r="HT87" s="267"/>
      <c r="HU87" s="267"/>
      <c r="HV87" s="267"/>
      <c r="HW87" s="267"/>
      <c r="HX87" s="267"/>
      <c r="HY87" s="267"/>
      <c r="HZ87" s="267"/>
      <c r="IA87" s="267"/>
      <c r="IB87" s="267"/>
      <c r="IC87" s="267"/>
      <c r="ID87" s="267"/>
      <c r="IE87" s="267"/>
      <c r="IF87" s="267"/>
      <c r="IG87" s="267"/>
      <c r="IH87" s="267"/>
      <c r="II87" s="267"/>
      <c r="IJ87" s="267"/>
      <c r="IK87" s="267"/>
      <c r="IL87" s="267"/>
      <c r="IM87" s="267"/>
      <c r="IN87" s="267"/>
      <c r="IO87" s="267"/>
      <c r="IP87" s="267"/>
      <c r="IQ87" s="267"/>
      <c r="IR87" s="267"/>
      <c r="IS87" s="267"/>
      <c r="IT87" s="267"/>
      <c r="IU87" s="267"/>
      <c r="IV87" s="267"/>
    </row>
    <row r="88" spans="1:256" s="271" customFormat="1" ht="14.5">
      <c r="A88" s="134"/>
      <c r="B88" s="315"/>
      <c r="C88" s="315"/>
      <c r="D88" s="315"/>
      <c r="E88" s="315"/>
      <c r="F88" s="315"/>
      <c r="G88" s="315"/>
      <c r="H88" s="315"/>
      <c r="I88" s="315"/>
      <c r="J88" s="315"/>
      <c r="K88" s="315"/>
      <c r="L88" s="315"/>
      <c r="M88" s="338"/>
      <c r="N88" s="315"/>
      <c r="O88" s="315"/>
      <c r="P88" s="315"/>
      <c r="Q88" s="315"/>
      <c r="R88" s="315"/>
      <c r="S88" s="315"/>
      <c r="T88" s="315"/>
      <c r="U88" s="315"/>
      <c r="V88" s="315"/>
      <c r="W88" s="315"/>
      <c r="X88" s="315"/>
      <c r="Y88" s="315"/>
      <c r="Z88" s="315"/>
      <c r="AA88" s="315"/>
      <c r="AB88" s="315"/>
      <c r="AC88" s="315"/>
      <c r="AD88" s="315"/>
      <c r="AE88" s="315"/>
      <c r="AF88" s="315"/>
      <c r="AG88" s="315"/>
      <c r="AH88" s="315"/>
      <c r="AI88" s="315"/>
      <c r="AJ88" s="315"/>
      <c r="AK88" s="315"/>
      <c r="AL88" s="315"/>
      <c r="AM88" s="315"/>
      <c r="AN88" s="315"/>
      <c r="AO88" s="315"/>
      <c r="AP88" s="315"/>
      <c r="AQ88" s="315"/>
      <c r="AR88" s="315"/>
      <c r="AS88" s="315"/>
      <c r="AT88" s="315"/>
      <c r="AU88" s="315"/>
      <c r="AV88" s="315"/>
      <c r="AW88" s="315"/>
      <c r="AX88" s="315"/>
      <c r="AY88" s="315"/>
      <c r="AZ88" s="315"/>
      <c r="BA88" s="315"/>
      <c r="BB88" s="315"/>
      <c r="BC88" s="315"/>
      <c r="BD88" s="315"/>
      <c r="BE88" s="315"/>
      <c r="BF88" s="315"/>
      <c r="BG88" s="315"/>
      <c r="BH88" s="315"/>
      <c r="BI88" s="315"/>
      <c r="BJ88" s="267"/>
      <c r="BK88" s="267"/>
      <c r="BL88" s="267"/>
      <c r="BM88" s="267"/>
      <c r="BN88" s="267"/>
      <c r="BO88" s="267"/>
      <c r="BP88" s="267"/>
      <c r="BQ88" s="267"/>
      <c r="BR88" s="267"/>
      <c r="BS88" s="267"/>
      <c r="BT88" s="267"/>
      <c r="BU88" s="267"/>
      <c r="BV88" s="267"/>
      <c r="BW88" s="267"/>
      <c r="BX88" s="267"/>
      <c r="BY88" s="267"/>
      <c r="BZ88" s="267"/>
      <c r="CA88" s="267"/>
      <c r="CB88" s="267"/>
      <c r="CC88" s="267"/>
      <c r="CD88" s="267"/>
      <c r="CE88" s="267"/>
      <c r="CF88" s="267"/>
      <c r="CG88" s="267"/>
      <c r="CH88" s="267"/>
      <c r="CI88" s="267"/>
      <c r="CJ88" s="267"/>
      <c r="CK88" s="267"/>
      <c r="CL88" s="267"/>
      <c r="CM88" s="267"/>
      <c r="CN88" s="267"/>
      <c r="CO88" s="267"/>
      <c r="CP88" s="267"/>
      <c r="CQ88" s="267"/>
      <c r="CR88" s="267"/>
      <c r="CS88" s="267"/>
      <c r="CT88" s="267"/>
      <c r="CU88" s="267"/>
      <c r="CV88" s="267"/>
      <c r="CW88" s="267"/>
      <c r="CX88" s="267"/>
      <c r="CY88" s="267"/>
      <c r="CZ88" s="267"/>
      <c r="DA88" s="267"/>
      <c r="DB88" s="267"/>
      <c r="DC88" s="267"/>
      <c r="DD88" s="267"/>
      <c r="DE88" s="267"/>
      <c r="DF88" s="267"/>
      <c r="DG88" s="267"/>
      <c r="DH88" s="267"/>
      <c r="DI88" s="267"/>
      <c r="DJ88" s="267"/>
      <c r="DK88" s="267"/>
      <c r="DL88" s="267"/>
      <c r="DM88" s="267"/>
      <c r="DN88" s="267"/>
      <c r="DO88" s="267"/>
      <c r="DP88" s="267"/>
      <c r="DQ88" s="267"/>
      <c r="DR88" s="267"/>
      <c r="DS88" s="267"/>
      <c r="DT88" s="267"/>
      <c r="DU88" s="267"/>
      <c r="DV88" s="267"/>
      <c r="DW88" s="267"/>
      <c r="DX88" s="267"/>
      <c r="DY88" s="267"/>
      <c r="DZ88" s="267"/>
      <c r="EA88" s="267"/>
      <c r="EB88" s="267"/>
      <c r="EC88" s="267"/>
      <c r="ED88" s="267"/>
      <c r="EE88" s="267"/>
      <c r="EF88" s="267"/>
      <c r="EG88" s="267"/>
      <c r="EH88" s="267"/>
      <c r="EI88" s="267"/>
      <c r="EJ88" s="267"/>
      <c r="EK88" s="267"/>
      <c r="EL88" s="267"/>
      <c r="EM88" s="267"/>
      <c r="EN88" s="267"/>
      <c r="EO88" s="267"/>
      <c r="EP88" s="267"/>
      <c r="EQ88" s="267"/>
      <c r="ER88" s="267"/>
      <c r="ES88" s="267"/>
      <c r="ET88" s="267"/>
      <c r="EU88" s="267"/>
      <c r="EV88" s="267"/>
      <c r="EW88" s="267"/>
      <c r="EX88" s="267"/>
      <c r="EY88" s="267"/>
      <c r="EZ88" s="267"/>
      <c r="FA88" s="267"/>
      <c r="FB88" s="267"/>
      <c r="FC88" s="267"/>
      <c r="FD88" s="267"/>
      <c r="FE88" s="267"/>
      <c r="FF88" s="267"/>
      <c r="FG88" s="267"/>
      <c r="FH88" s="267"/>
      <c r="FI88" s="267"/>
      <c r="FJ88" s="267"/>
      <c r="FK88" s="267"/>
      <c r="FL88" s="267"/>
      <c r="FM88" s="267"/>
      <c r="FN88" s="267"/>
      <c r="FO88" s="267"/>
      <c r="FP88" s="267"/>
      <c r="FQ88" s="267"/>
      <c r="FR88" s="267"/>
      <c r="FS88" s="267"/>
      <c r="FT88" s="267"/>
      <c r="FU88" s="267"/>
      <c r="FV88" s="267"/>
      <c r="FW88" s="267"/>
      <c r="FX88" s="267"/>
      <c r="FY88" s="267"/>
      <c r="FZ88" s="267"/>
      <c r="GA88" s="267"/>
      <c r="GB88" s="267"/>
      <c r="GC88" s="267"/>
      <c r="GD88" s="267"/>
      <c r="GE88" s="267"/>
      <c r="GF88" s="267"/>
      <c r="GG88" s="267"/>
      <c r="GH88" s="267"/>
      <c r="GI88" s="267"/>
      <c r="GJ88" s="267"/>
      <c r="GK88" s="267"/>
      <c r="GL88" s="267"/>
      <c r="GM88" s="267"/>
      <c r="GN88" s="267"/>
      <c r="GO88" s="267"/>
      <c r="GP88" s="267"/>
      <c r="GQ88" s="267"/>
      <c r="GR88" s="267"/>
      <c r="GS88" s="267"/>
      <c r="GT88" s="267"/>
      <c r="GU88" s="267"/>
      <c r="GV88" s="267"/>
      <c r="GW88" s="267"/>
      <c r="GX88" s="267"/>
      <c r="GY88" s="267"/>
      <c r="GZ88" s="267"/>
      <c r="HA88" s="267"/>
      <c r="HB88" s="267"/>
      <c r="HC88" s="267"/>
      <c r="HD88" s="267"/>
      <c r="HE88" s="267"/>
      <c r="HF88" s="267"/>
      <c r="HG88" s="267"/>
      <c r="HH88" s="267"/>
      <c r="HI88" s="267"/>
      <c r="HJ88" s="267"/>
      <c r="HK88" s="267"/>
      <c r="HL88" s="267"/>
      <c r="HM88" s="267"/>
      <c r="HN88" s="267"/>
      <c r="HO88" s="267"/>
      <c r="HP88" s="267"/>
      <c r="HQ88" s="267"/>
      <c r="HR88" s="267"/>
      <c r="HS88" s="267"/>
      <c r="HT88" s="267"/>
      <c r="HU88" s="267"/>
      <c r="HV88" s="267"/>
      <c r="HW88" s="267"/>
      <c r="HX88" s="267"/>
      <c r="HY88" s="267"/>
      <c r="HZ88" s="267"/>
      <c r="IA88" s="267"/>
      <c r="IB88" s="267"/>
      <c r="IC88" s="267"/>
      <c r="ID88" s="267"/>
      <c r="IE88" s="267"/>
      <c r="IF88" s="267"/>
      <c r="IG88" s="267"/>
      <c r="IH88" s="267"/>
      <c r="II88" s="267"/>
      <c r="IJ88" s="267"/>
      <c r="IK88" s="267"/>
      <c r="IL88" s="267"/>
      <c r="IM88" s="267"/>
      <c r="IN88" s="267"/>
      <c r="IO88" s="267"/>
      <c r="IP88" s="267"/>
      <c r="IQ88" s="267"/>
      <c r="IR88" s="267"/>
      <c r="IS88" s="267"/>
      <c r="IT88" s="267"/>
      <c r="IU88" s="267"/>
      <c r="IV88" s="267"/>
    </row>
    <row r="89" spans="1:256" s="271" customFormat="1" ht="18.5">
      <c r="A89" s="124" t="s">
        <v>674</v>
      </c>
      <c r="B89" s="315"/>
      <c r="C89" s="315"/>
      <c r="D89" s="315"/>
      <c r="E89" s="315"/>
      <c r="F89" s="315"/>
      <c r="G89" s="315"/>
      <c r="H89" s="315"/>
      <c r="I89" s="315"/>
      <c r="J89" s="315"/>
      <c r="K89" s="315"/>
      <c r="L89" s="315"/>
      <c r="M89" s="338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  <c r="Z89" s="315"/>
      <c r="AA89" s="315"/>
      <c r="AB89" s="315"/>
      <c r="AC89" s="315"/>
      <c r="AD89" s="315"/>
      <c r="AE89" s="315"/>
      <c r="AF89" s="315"/>
      <c r="AG89" s="315"/>
      <c r="AH89" s="315"/>
      <c r="AI89" s="315"/>
      <c r="AJ89" s="315"/>
      <c r="AK89" s="315"/>
      <c r="AL89" s="315"/>
      <c r="AM89" s="315"/>
      <c r="AN89" s="315"/>
      <c r="AO89" s="315"/>
      <c r="AP89" s="315"/>
      <c r="AQ89" s="315"/>
      <c r="AR89" s="315"/>
      <c r="AS89" s="315"/>
      <c r="AT89" s="315"/>
      <c r="AU89" s="315"/>
      <c r="AV89" s="315"/>
      <c r="AW89" s="315"/>
      <c r="AX89" s="315"/>
      <c r="AY89" s="315"/>
      <c r="AZ89" s="315"/>
      <c r="BA89" s="315"/>
      <c r="BB89" s="315"/>
      <c r="BC89" s="315"/>
      <c r="BD89" s="315"/>
      <c r="BE89" s="315"/>
      <c r="BF89" s="315"/>
      <c r="BG89" s="315"/>
      <c r="BH89" s="315"/>
      <c r="BI89" s="315"/>
      <c r="BJ89" s="267"/>
      <c r="BK89" s="267"/>
      <c r="BL89" s="267"/>
      <c r="BM89" s="267"/>
      <c r="BN89" s="267"/>
      <c r="BO89" s="267"/>
      <c r="BP89" s="267"/>
      <c r="BQ89" s="267"/>
      <c r="BR89" s="267"/>
      <c r="BS89" s="267"/>
      <c r="BT89" s="267"/>
      <c r="BU89" s="267"/>
      <c r="BV89" s="267"/>
      <c r="BW89" s="267"/>
      <c r="BX89" s="267"/>
      <c r="BY89" s="267"/>
      <c r="BZ89" s="267"/>
      <c r="CA89" s="267"/>
      <c r="CB89" s="267"/>
      <c r="CC89" s="267"/>
      <c r="CD89" s="267"/>
      <c r="CE89" s="267"/>
      <c r="CF89" s="267"/>
      <c r="CG89" s="267"/>
      <c r="CH89" s="267"/>
      <c r="CI89" s="267"/>
      <c r="CJ89" s="267"/>
      <c r="CK89" s="267"/>
      <c r="CL89" s="267"/>
      <c r="CM89" s="267"/>
      <c r="CN89" s="267"/>
      <c r="CO89" s="267"/>
      <c r="CP89" s="267"/>
      <c r="CQ89" s="267"/>
      <c r="CR89" s="267"/>
      <c r="CS89" s="267"/>
      <c r="CT89" s="267"/>
      <c r="CU89" s="267"/>
      <c r="CV89" s="267"/>
      <c r="CW89" s="267"/>
      <c r="CX89" s="267"/>
      <c r="CY89" s="267"/>
      <c r="CZ89" s="267"/>
      <c r="DA89" s="267"/>
      <c r="DB89" s="267"/>
      <c r="DC89" s="267"/>
      <c r="DD89" s="267"/>
      <c r="DE89" s="267"/>
      <c r="DF89" s="267"/>
      <c r="DG89" s="267"/>
      <c r="DH89" s="267"/>
      <c r="DI89" s="267"/>
      <c r="DJ89" s="267"/>
      <c r="DK89" s="267"/>
      <c r="DL89" s="267"/>
      <c r="DM89" s="267"/>
      <c r="DN89" s="267"/>
      <c r="DO89" s="267"/>
      <c r="DP89" s="267"/>
      <c r="DQ89" s="267"/>
      <c r="DR89" s="267"/>
      <c r="DS89" s="267"/>
      <c r="DT89" s="267"/>
      <c r="DU89" s="267"/>
      <c r="DV89" s="267"/>
      <c r="DW89" s="267"/>
      <c r="DX89" s="267"/>
      <c r="DY89" s="267"/>
      <c r="DZ89" s="267"/>
      <c r="EA89" s="267"/>
      <c r="EB89" s="267"/>
      <c r="EC89" s="267"/>
      <c r="ED89" s="267"/>
      <c r="EE89" s="267"/>
      <c r="EF89" s="267"/>
      <c r="EG89" s="267"/>
      <c r="EH89" s="267"/>
      <c r="EI89" s="267"/>
      <c r="EJ89" s="267"/>
      <c r="EK89" s="267"/>
      <c r="EL89" s="267"/>
      <c r="EM89" s="267"/>
      <c r="EN89" s="267"/>
      <c r="EO89" s="267"/>
      <c r="EP89" s="267"/>
      <c r="EQ89" s="267"/>
      <c r="ER89" s="267"/>
      <c r="ES89" s="267"/>
      <c r="ET89" s="267"/>
      <c r="EU89" s="267"/>
      <c r="EV89" s="267"/>
      <c r="EW89" s="267"/>
      <c r="EX89" s="267"/>
      <c r="EY89" s="267"/>
      <c r="EZ89" s="267"/>
      <c r="FA89" s="267"/>
      <c r="FB89" s="267"/>
      <c r="FC89" s="267"/>
      <c r="FD89" s="267"/>
      <c r="FE89" s="267"/>
      <c r="FF89" s="267"/>
      <c r="FG89" s="267"/>
      <c r="FH89" s="267"/>
      <c r="FI89" s="267"/>
      <c r="FJ89" s="267"/>
      <c r="FK89" s="267"/>
      <c r="FL89" s="267"/>
      <c r="FM89" s="267"/>
      <c r="FN89" s="267"/>
      <c r="FO89" s="267"/>
      <c r="FP89" s="267"/>
      <c r="FQ89" s="267"/>
      <c r="FR89" s="267"/>
      <c r="FS89" s="267"/>
      <c r="FT89" s="267"/>
      <c r="FU89" s="267"/>
      <c r="FV89" s="267"/>
      <c r="FW89" s="267"/>
      <c r="FX89" s="267"/>
      <c r="FY89" s="267"/>
      <c r="FZ89" s="267"/>
      <c r="GA89" s="267"/>
      <c r="GB89" s="267"/>
      <c r="GC89" s="267"/>
      <c r="GD89" s="267"/>
      <c r="GE89" s="267"/>
      <c r="GF89" s="267"/>
      <c r="GG89" s="267"/>
      <c r="GH89" s="267"/>
      <c r="GI89" s="267"/>
      <c r="GJ89" s="267"/>
      <c r="GK89" s="267"/>
      <c r="GL89" s="267"/>
      <c r="GM89" s="267"/>
      <c r="GN89" s="267"/>
      <c r="GO89" s="267"/>
      <c r="GP89" s="267"/>
      <c r="GQ89" s="267"/>
      <c r="GR89" s="267"/>
      <c r="GS89" s="267"/>
      <c r="GT89" s="267"/>
      <c r="GU89" s="267"/>
      <c r="GV89" s="267"/>
      <c r="GW89" s="267"/>
      <c r="GX89" s="267"/>
      <c r="GY89" s="267"/>
      <c r="GZ89" s="267"/>
      <c r="HA89" s="267"/>
      <c r="HB89" s="267"/>
      <c r="HC89" s="267"/>
      <c r="HD89" s="267"/>
      <c r="HE89" s="267"/>
      <c r="HF89" s="267"/>
      <c r="HG89" s="267"/>
      <c r="HH89" s="267"/>
      <c r="HI89" s="267"/>
      <c r="HJ89" s="267"/>
      <c r="HK89" s="267"/>
      <c r="HL89" s="267"/>
      <c r="HM89" s="267"/>
      <c r="HN89" s="267"/>
      <c r="HO89" s="267"/>
      <c r="HP89" s="267"/>
      <c r="HQ89" s="267"/>
      <c r="HR89" s="267"/>
      <c r="HS89" s="267"/>
      <c r="HT89" s="267"/>
      <c r="HU89" s="267"/>
      <c r="HV89" s="267"/>
      <c r="HW89" s="267"/>
      <c r="HX89" s="267"/>
      <c r="HY89" s="267"/>
      <c r="HZ89" s="267"/>
      <c r="IA89" s="267"/>
      <c r="IB89" s="267"/>
      <c r="IC89" s="267"/>
      <c r="ID89" s="267"/>
      <c r="IE89" s="267"/>
      <c r="IF89" s="267"/>
      <c r="IG89" s="267"/>
      <c r="IH89" s="267"/>
      <c r="II89" s="267"/>
      <c r="IJ89" s="267"/>
      <c r="IK89" s="267"/>
      <c r="IL89" s="267"/>
      <c r="IM89" s="267"/>
      <c r="IN89" s="267"/>
      <c r="IO89" s="267"/>
      <c r="IP89" s="267"/>
      <c r="IQ89" s="267"/>
      <c r="IR89" s="267"/>
      <c r="IS89" s="267"/>
      <c r="IT89" s="267"/>
      <c r="IU89" s="267"/>
      <c r="IV89" s="267"/>
    </row>
    <row r="90" spans="1:256" s="271" customFormat="1" ht="14.5">
      <c r="A90" s="126" t="s">
        <v>177</v>
      </c>
      <c r="B90" s="315">
        <f>+Controls!B8</f>
        <v>1E-3</v>
      </c>
      <c r="C90" s="315">
        <f>+Controls!C8</f>
        <v>1E-3</v>
      </c>
      <c r="D90" s="315">
        <f>+Controls!D8</f>
        <v>1.0000000000000521E-3</v>
      </c>
      <c r="E90" s="315">
        <f>+Controls!E8</f>
        <v>1.0000000000215492E-3</v>
      </c>
      <c r="F90" s="315">
        <f>+Controls!F8</f>
        <v>1.0000000017689817E-3</v>
      </c>
      <c r="G90" s="315">
        <f>+Controls!G8</f>
        <v>1.0000000576642783E-3</v>
      </c>
      <c r="H90" s="315">
        <f>+Controls!H8</f>
        <v>1.0000010087449862E-3</v>
      </c>
      <c r="I90" s="315">
        <f>+Controls!I8</f>
        <v>1.0000113920947279E-3</v>
      </c>
      <c r="J90" s="315">
        <f>+Controls!J8</f>
        <v>1.0000940394660177E-3</v>
      </c>
      <c r="K90" s="315">
        <f>+Controls!K8</f>
        <v>1.0006133774100503E-3</v>
      </c>
      <c r="L90" s="315">
        <f>+Controls!L8</f>
        <v>1.003329590032867E-3</v>
      </c>
      <c r="M90" s="315">
        <f>+Controls!M8</f>
        <v>1.0155894218064868E-3</v>
      </c>
      <c r="N90" s="315">
        <f>+Controls!N8</f>
        <v>1.0645397255263089E-3</v>
      </c>
      <c r="O90" s="315">
        <f>+Controls!O8</f>
        <v>1.2410303223762502E-3</v>
      </c>
      <c r="P90" s="315">
        <f>+Controls!P8</f>
        <v>1.8210025266551014E-3</v>
      </c>
      <c r="Q90" s="315">
        <f>+Controls!Q8</f>
        <v>3.5766183309002184E-3</v>
      </c>
      <c r="R90" s="315">
        <f>+Controls!R8</f>
        <v>8.5161838592479073E-3</v>
      </c>
      <c r="S90" s="315">
        <f>+Controls!S8</f>
        <v>2.1530289584171879E-2</v>
      </c>
      <c r="T90" s="315">
        <f>+Controls!T8</f>
        <v>5.3833188353047248E-2</v>
      </c>
      <c r="U90" s="315">
        <f>+Controls!U8</f>
        <v>0.12973744072668422</v>
      </c>
      <c r="V90" s="315">
        <f>+Controls!V8</f>
        <v>0.29919990110504918</v>
      </c>
      <c r="W90" s="315">
        <f>+Controls!W8</f>
        <v>0.66126843802292923</v>
      </c>
      <c r="X90" s="315">
        <f>+Controls!X8</f>
        <v>1.4047386546896248</v>
      </c>
      <c r="Y90" s="315">
        <f>+Controls!Y8</f>
        <v>2.8696110898541152</v>
      </c>
      <c r="Z90" s="315">
        <f>+Controls!Z8</f>
        <v>5.6313004966981506</v>
      </c>
      <c r="AA90" s="315">
        <f>+Controls!AA8</f>
        <v>10.59131116102029</v>
      </c>
      <c r="AB90" s="315">
        <f>+Controls!AB8</f>
        <v>102.85099956003779</v>
      </c>
      <c r="AC90" s="315">
        <f>+Controls!AC8</f>
        <v>51.425499780018896</v>
      </c>
      <c r="AD90" s="315">
        <f>+Controls!AD8</f>
        <v>25.712749890009448</v>
      </c>
      <c r="AE90" s="315">
        <f>+Controls!AE8</f>
        <v>12.856374945004724</v>
      </c>
      <c r="AF90" s="315">
        <f>+Controls!AF8</f>
        <v>6.428187472502362</v>
      </c>
      <c r="AG90" s="315">
        <f>+Controls!AG8</f>
        <v>3.214093736251181</v>
      </c>
      <c r="AH90" s="315">
        <f>+Controls!AH8</f>
        <v>1.6070468681255905</v>
      </c>
      <c r="AI90" s="315">
        <f>+Controls!AI8</f>
        <v>0.80352343406279525</v>
      </c>
      <c r="AJ90" s="315">
        <f>+Controls!AJ8</f>
        <v>0.40176171703139762</v>
      </c>
      <c r="AK90" s="315">
        <f>+Controls!AK8</f>
        <v>0.20088085851569881</v>
      </c>
      <c r="AL90" s="315">
        <f>+Controls!AL8</f>
        <v>0.10044042925784941</v>
      </c>
      <c r="AM90" s="315">
        <f>+Controls!AM8</f>
        <v>5.0220214628924703E-2</v>
      </c>
      <c r="AN90" s="315">
        <f>+Controls!AN8</f>
        <v>2.5110107314462352E-2</v>
      </c>
      <c r="AO90" s="315">
        <f>+Controls!AO8</f>
        <v>1.2555053657231176E-2</v>
      </c>
      <c r="AP90" s="315">
        <f>+Controls!AP8</f>
        <v>6.2775268286155879E-3</v>
      </c>
      <c r="AQ90" s="315">
        <f>+Controls!AQ8</f>
        <v>3.1387634143077939E-3</v>
      </c>
      <c r="AR90" s="315">
        <f>+Controls!AR8</f>
        <v>1.569381707153897E-3</v>
      </c>
      <c r="AS90" s="315">
        <f>+Controls!AS8</f>
        <v>7.8469085357694849E-4</v>
      </c>
      <c r="AT90" s="315">
        <f>+Controls!AT8</f>
        <v>3.9234542678847424E-4</v>
      </c>
      <c r="AU90" s="315">
        <f>+Controls!AU8</f>
        <v>1.9617271339423712E-4</v>
      </c>
      <c r="AV90" s="315">
        <f>+Controls!AV8</f>
        <v>9.8086356697118561E-5</v>
      </c>
      <c r="AW90" s="315">
        <f>+Controls!AW8</f>
        <v>4.904317834855928E-5</v>
      </c>
      <c r="AX90" s="315">
        <f>+Controls!AX8</f>
        <v>2.452158917427964E-5</v>
      </c>
      <c r="AY90" s="315">
        <f>+Controls!AY8</f>
        <v>1.226079458713982E-5</v>
      </c>
      <c r="AZ90" s="315">
        <f>+Controls!AZ8</f>
        <v>6.13039729356991E-6</v>
      </c>
      <c r="BA90" s="315">
        <f>+Controls!BA8</f>
        <v>3.065198646784955E-6</v>
      </c>
      <c r="BB90" s="315">
        <f>+Controls!BB8</f>
        <v>1.5325993233924775E-6</v>
      </c>
      <c r="BC90" s="315">
        <f>+Controls!BC8</f>
        <v>7.6629966169623876E-7</v>
      </c>
      <c r="BD90" s="315">
        <f>+Controls!BD8</f>
        <v>3.8314983084811938E-7</v>
      </c>
      <c r="BE90" s="315">
        <f>+Controls!BE8</f>
        <v>1.9157491542405969E-7</v>
      </c>
      <c r="BF90" s="315">
        <f>+Controls!BF8</f>
        <v>9.5787457712029845E-8</v>
      </c>
      <c r="BG90" s="315">
        <f>+Controls!BG8</f>
        <v>4.7893728856014922E-8</v>
      </c>
      <c r="BH90" s="315">
        <f>+Controls!BH8</f>
        <v>2.3946864428007461E-8</v>
      </c>
      <c r="BI90" s="315">
        <f>+Controls!BI8</f>
        <v>1.1973432214003731E-8</v>
      </c>
      <c r="BJ90" s="267"/>
      <c r="BK90" s="267"/>
      <c r="BL90" s="267"/>
      <c r="BM90" s="267"/>
      <c r="BN90" s="267"/>
      <c r="BO90" s="267"/>
      <c r="BP90" s="267"/>
      <c r="BQ90" s="267"/>
      <c r="BR90" s="267"/>
      <c r="BS90" s="267"/>
      <c r="BT90" s="267"/>
      <c r="BU90" s="267"/>
      <c r="BV90" s="267"/>
      <c r="BW90" s="267"/>
      <c r="BX90" s="267"/>
      <c r="BY90" s="267"/>
      <c r="BZ90" s="267"/>
      <c r="CA90" s="267"/>
      <c r="CB90" s="267"/>
      <c r="CC90" s="267"/>
      <c r="CD90" s="267"/>
      <c r="CE90" s="267"/>
      <c r="CF90" s="267"/>
      <c r="CG90" s="267"/>
      <c r="CH90" s="267"/>
      <c r="CI90" s="267"/>
      <c r="CJ90" s="267"/>
      <c r="CK90" s="267"/>
      <c r="CL90" s="267"/>
      <c r="CM90" s="267"/>
      <c r="CN90" s="267"/>
      <c r="CO90" s="267"/>
      <c r="CP90" s="267"/>
      <c r="CQ90" s="267"/>
      <c r="CR90" s="267"/>
      <c r="CS90" s="267"/>
      <c r="CT90" s="267"/>
      <c r="CU90" s="267"/>
      <c r="CV90" s="267"/>
      <c r="CW90" s="267"/>
      <c r="CX90" s="267"/>
      <c r="CY90" s="267"/>
      <c r="CZ90" s="267"/>
      <c r="DA90" s="267"/>
      <c r="DB90" s="267"/>
      <c r="DC90" s="267"/>
      <c r="DD90" s="267"/>
      <c r="DE90" s="267"/>
      <c r="DF90" s="267"/>
      <c r="DG90" s="267"/>
      <c r="DH90" s="267"/>
      <c r="DI90" s="267"/>
      <c r="DJ90" s="267"/>
      <c r="DK90" s="267"/>
      <c r="DL90" s="267"/>
      <c r="DM90" s="267"/>
      <c r="DN90" s="267"/>
      <c r="DO90" s="267"/>
      <c r="DP90" s="267"/>
      <c r="DQ90" s="267"/>
      <c r="DR90" s="267"/>
      <c r="DS90" s="267"/>
      <c r="DT90" s="267"/>
      <c r="DU90" s="267"/>
      <c r="DV90" s="267"/>
      <c r="DW90" s="267"/>
      <c r="DX90" s="267"/>
      <c r="DY90" s="267"/>
      <c r="DZ90" s="267"/>
      <c r="EA90" s="267"/>
      <c r="EB90" s="267"/>
      <c r="EC90" s="267"/>
      <c r="ED90" s="267"/>
      <c r="EE90" s="267"/>
      <c r="EF90" s="267"/>
      <c r="EG90" s="267"/>
      <c r="EH90" s="267"/>
      <c r="EI90" s="267"/>
      <c r="EJ90" s="267"/>
      <c r="EK90" s="267"/>
      <c r="EL90" s="267"/>
      <c r="EM90" s="267"/>
      <c r="EN90" s="267"/>
      <c r="EO90" s="267"/>
      <c r="EP90" s="267"/>
      <c r="EQ90" s="267"/>
      <c r="ER90" s="267"/>
      <c r="ES90" s="267"/>
      <c r="ET90" s="267"/>
      <c r="EU90" s="267"/>
      <c r="EV90" s="267"/>
      <c r="EW90" s="267"/>
      <c r="EX90" s="267"/>
      <c r="EY90" s="267"/>
      <c r="EZ90" s="267"/>
      <c r="FA90" s="267"/>
      <c r="FB90" s="267"/>
      <c r="FC90" s="267"/>
      <c r="FD90" s="267"/>
      <c r="FE90" s="267"/>
      <c r="FF90" s="267"/>
      <c r="FG90" s="267"/>
      <c r="FH90" s="267"/>
      <c r="FI90" s="267"/>
      <c r="FJ90" s="267"/>
      <c r="FK90" s="267"/>
      <c r="FL90" s="267"/>
      <c r="FM90" s="267"/>
      <c r="FN90" s="267"/>
      <c r="FO90" s="267"/>
      <c r="FP90" s="267"/>
      <c r="FQ90" s="267"/>
      <c r="FR90" s="267"/>
      <c r="FS90" s="267"/>
      <c r="FT90" s="267"/>
      <c r="FU90" s="267"/>
      <c r="FV90" s="267"/>
      <c r="FW90" s="267"/>
      <c r="FX90" s="267"/>
      <c r="FY90" s="267"/>
      <c r="FZ90" s="267"/>
      <c r="GA90" s="267"/>
      <c r="GB90" s="267"/>
      <c r="GC90" s="267"/>
      <c r="GD90" s="267"/>
      <c r="GE90" s="267"/>
      <c r="GF90" s="267"/>
      <c r="GG90" s="267"/>
      <c r="GH90" s="267"/>
      <c r="GI90" s="267"/>
      <c r="GJ90" s="267"/>
      <c r="GK90" s="267"/>
      <c r="GL90" s="267"/>
      <c r="GM90" s="267"/>
      <c r="GN90" s="267"/>
      <c r="GO90" s="267"/>
      <c r="GP90" s="267"/>
      <c r="GQ90" s="267"/>
      <c r="GR90" s="267"/>
      <c r="GS90" s="267"/>
      <c r="GT90" s="267"/>
      <c r="GU90" s="267"/>
      <c r="GV90" s="267"/>
      <c r="GW90" s="267"/>
      <c r="GX90" s="267"/>
      <c r="GY90" s="267"/>
      <c r="GZ90" s="267"/>
      <c r="HA90" s="267"/>
      <c r="HB90" s="267"/>
      <c r="HC90" s="267"/>
      <c r="HD90" s="267"/>
      <c r="HE90" s="267"/>
      <c r="HF90" s="267"/>
      <c r="HG90" s="267"/>
      <c r="HH90" s="267"/>
      <c r="HI90" s="267"/>
      <c r="HJ90" s="267"/>
      <c r="HK90" s="267"/>
      <c r="HL90" s="267"/>
      <c r="HM90" s="267"/>
      <c r="HN90" s="267"/>
      <c r="HO90" s="267"/>
      <c r="HP90" s="267"/>
      <c r="HQ90" s="267"/>
      <c r="HR90" s="267"/>
      <c r="HS90" s="267"/>
      <c r="HT90" s="267"/>
      <c r="HU90" s="267"/>
      <c r="HV90" s="267"/>
      <c r="HW90" s="267"/>
      <c r="HX90" s="267"/>
      <c r="HY90" s="267"/>
      <c r="HZ90" s="267"/>
      <c r="IA90" s="267"/>
      <c r="IB90" s="267"/>
      <c r="IC90" s="267"/>
      <c r="ID90" s="267"/>
      <c r="IE90" s="267"/>
      <c r="IF90" s="267"/>
      <c r="IG90" s="267"/>
      <c r="IH90" s="267"/>
      <c r="II90" s="267"/>
      <c r="IJ90" s="267"/>
      <c r="IK90" s="267"/>
      <c r="IL90" s="267"/>
      <c r="IM90" s="267"/>
      <c r="IN90" s="267"/>
      <c r="IO90" s="267"/>
      <c r="IP90" s="267"/>
      <c r="IQ90" s="267"/>
      <c r="IR90" s="267"/>
      <c r="IS90" s="267"/>
      <c r="IT90" s="267"/>
      <c r="IU90" s="267"/>
      <c r="IV90" s="267"/>
    </row>
    <row r="91" spans="1:256" s="271" customFormat="1" ht="14.5">
      <c r="A91" s="126" t="s">
        <v>672</v>
      </c>
      <c r="B91" s="315">
        <f t="shared" ref="B91:AG91" si="59">+B84</f>
        <v>0</v>
      </c>
      <c r="C91" s="315">
        <f t="shared" si="59"/>
        <v>3.0070389287706203E-21</v>
      </c>
      <c r="D91" s="315">
        <f t="shared" si="59"/>
        <v>5.2132333743870096E-17</v>
      </c>
      <c r="E91" s="315">
        <f t="shared" si="59"/>
        <v>2.1549200322818337E-14</v>
      </c>
      <c r="F91" s="315">
        <f t="shared" si="59"/>
        <v>1.7689817099191038E-12</v>
      </c>
      <c r="G91" s="315">
        <f t="shared" si="59"/>
        <v>5.7664278346510029E-11</v>
      </c>
      <c r="H91" s="315">
        <f t="shared" si="59"/>
        <v>1.0087449862090303E-9</v>
      </c>
      <c r="I91" s="315">
        <f t="shared" si="59"/>
        <v>1.1392094727763031E-8</v>
      </c>
      <c r="J91" s="315">
        <f t="shared" si="59"/>
        <v>9.4039466017717397E-8</v>
      </c>
      <c r="K91" s="315">
        <f t="shared" si="59"/>
        <v>6.1337741005017265E-7</v>
      </c>
      <c r="L91" s="315">
        <f t="shared" si="59"/>
        <v>3.3295900328669421E-6</v>
      </c>
      <c r="M91" s="315">
        <f t="shared" si="59"/>
        <v>1.5589421806486728E-5</v>
      </c>
      <c r="N91" s="315">
        <f t="shared" si="59"/>
        <v>6.4539725526308953E-5</v>
      </c>
      <c r="O91" s="315">
        <f t="shared" si="59"/>
        <v>2.4103032237625028E-4</v>
      </c>
      <c r="P91" s="315">
        <f t="shared" si="59"/>
        <v>8.2100252665510151E-4</v>
      </c>
      <c r="Q91" s="315">
        <f t="shared" si="59"/>
        <v>2.5766183309002184E-3</v>
      </c>
      <c r="R91" s="315">
        <f t="shared" si="59"/>
        <v>7.5161838592479073E-3</v>
      </c>
      <c r="S91" s="315">
        <f t="shared" si="59"/>
        <v>2.0530289584171878E-2</v>
      </c>
      <c r="T91" s="315">
        <f t="shared" si="59"/>
        <v>5.2833188353047247E-2</v>
      </c>
      <c r="U91" s="315">
        <f t="shared" si="59"/>
        <v>0.12873744072668422</v>
      </c>
      <c r="V91" s="315">
        <f t="shared" si="59"/>
        <v>0.29819990110504918</v>
      </c>
      <c r="W91" s="315">
        <f t="shared" si="59"/>
        <v>0.66026843802292923</v>
      </c>
      <c r="X91" s="315">
        <f t="shared" si="59"/>
        <v>1.4037386546896249</v>
      </c>
      <c r="Y91" s="315">
        <f t="shared" si="59"/>
        <v>2.8686110898541153</v>
      </c>
      <c r="Z91" s="315">
        <f t="shared" si="59"/>
        <v>5.6303004966981502</v>
      </c>
      <c r="AA91" s="315">
        <f t="shared" si="59"/>
        <v>10.59031116102029</v>
      </c>
      <c r="AB91" s="315">
        <f t="shared" si="59"/>
        <v>18.34441499938697</v>
      </c>
      <c r="AC91" s="315">
        <f t="shared" si="59"/>
        <v>18.34441499938697</v>
      </c>
      <c r="AD91" s="315">
        <f t="shared" si="59"/>
        <v>18.34441499938697</v>
      </c>
      <c r="AE91" s="315">
        <f t="shared" si="59"/>
        <v>18.34441499938697</v>
      </c>
      <c r="AF91" s="315">
        <f t="shared" si="59"/>
        <v>18.34441499938697</v>
      </c>
      <c r="AG91" s="315">
        <f t="shared" si="59"/>
        <v>18.34441499938697</v>
      </c>
      <c r="AH91" s="315">
        <f t="shared" ref="AH91:BI91" si="60">+AH84</f>
        <v>18.34441499938697</v>
      </c>
      <c r="AI91" s="315">
        <f t="shared" si="60"/>
        <v>18.34441499938697</v>
      </c>
      <c r="AJ91" s="315">
        <f t="shared" si="60"/>
        <v>18.34441499938697</v>
      </c>
      <c r="AK91" s="315">
        <f t="shared" si="60"/>
        <v>18.34441499938697</v>
      </c>
      <c r="AL91" s="315">
        <f t="shared" si="60"/>
        <v>18.34441499938697</v>
      </c>
      <c r="AM91" s="315">
        <f t="shared" si="60"/>
        <v>18.34441499938697</v>
      </c>
      <c r="AN91" s="315">
        <f t="shared" si="60"/>
        <v>18.34441499938697</v>
      </c>
      <c r="AO91" s="315">
        <f t="shared" si="60"/>
        <v>18.34441499938697</v>
      </c>
      <c r="AP91" s="315">
        <f t="shared" si="60"/>
        <v>18.34441499938697</v>
      </c>
      <c r="AQ91" s="315">
        <f t="shared" si="60"/>
        <v>18.34441499938697</v>
      </c>
      <c r="AR91" s="315">
        <f t="shared" si="60"/>
        <v>18.34441499938697</v>
      </c>
      <c r="AS91" s="315">
        <f t="shared" si="60"/>
        <v>18.34441499938697</v>
      </c>
      <c r="AT91" s="315">
        <f t="shared" si="60"/>
        <v>18.34441499938697</v>
      </c>
      <c r="AU91" s="315">
        <f t="shared" si="60"/>
        <v>18.34441499938697</v>
      </c>
      <c r="AV91" s="315">
        <f t="shared" si="60"/>
        <v>18.34441499938697</v>
      </c>
      <c r="AW91" s="315">
        <f t="shared" si="60"/>
        <v>18.34441499938697</v>
      </c>
      <c r="AX91" s="315">
        <f t="shared" si="60"/>
        <v>18.34441499938697</v>
      </c>
      <c r="AY91" s="315">
        <f t="shared" si="60"/>
        <v>18.34441499938697</v>
      </c>
      <c r="AZ91" s="315">
        <f t="shared" si="60"/>
        <v>18.34441499938697</v>
      </c>
      <c r="BA91" s="315">
        <f t="shared" si="60"/>
        <v>18.34441499938697</v>
      </c>
      <c r="BB91" s="315">
        <f t="shared" si="60"/>
        <v>18.34441499938697</v>
      </c>
      <c r="BC91" s="315">
        <f t="shared" si="60"/>
        <v>18.34441499938697</v>
      </c>
      <c r="BD91" s="315">
        <f t="shared" si="60"/>
        <v>18.34441499938697</v>
      </c>
      <c r="BE91" s="315">
        <f t="shared" si="60"/>
        <v>18.34441499938697</v>
      </c>
      <c r="BF91" s="315">
        <f t="shared" si="60"/>
        <v>18.34441499938697</v>
      </c>
      <c r="BG91" s="315">
        <f t="shared" si="60"/>
        <v>18.34441499938697</v>
      </c>
      <c r="BH91" s="315">
        <f t="shared" si="60"/>
        <v>18.34441499938697</v>
      </c>
      <c r="BI91" s="315">
        <f t="shared" si="60"/>
        <v>18.34441499938697</v>
      </c>
      <c r="BJ91" s="267"/>
      <c r="BK91" s="267"/>
      <c r="BL91" s="267"/>
      <c r="BM91" s="267"/>
      <c r="BN91" s="267"/>
      <c r="BO91" s="267"/>
      <c r="BP91" s="267"/>
      <c r="BQ91" s="267"/>
      <c r="BR91" s="267"/>
      <c r="BS91" s="267"/>
      <c r="BT91" s="267"/>
      <c r="BU91" s="267"/>
      <c r="BV91" s="267"/>
      <c r="BW91" s="267"/>
      <c r="BX91" s="267"/>
      <c r="BY91" s="267"/>
      <c r="BZ91" s="267"/>
      <c r="CA91" s="267"/>
      <c r="CB91" s="267"/>
      <c r="CC91" s="267"/>
      <c r="CD91" s="267"/>
      <c r="CE91" s="267"/>
      <c r="CF91" s="267"/>
      <c r="CG91" s="267"/>
      <c r="CH91" s="267"/>
      <c r="CI91" s="267"/>
      <c r="CJ91" s="267"/>
      <c r="CK91" s="267"/>
      <c r="CL91" s="267"/>
      <c r="CM91" s="267"/>
      <c r="CN91" s="267"/>
      <c r="CO91" s="267"/>
      <c r="CP91" s="267"/>
      <c r="CQ91" s="267"/>
      <c r="CR91" s="267"/>
      <c r="CS91" s="267"/>
      <c r="CT91" s="267"/>
      <c r="CU91" s="267"/>
      <c r="CV91" s="267"/>
      <c r="CW91" s="267"/>
      <c r="CX91" s="267"/>
      <c r="CY91" s="267"/>
      <c r="CZ91" s="267"/>
      <c r="DA91" s="267"/>
      <c r="DB91" s="267"/>
      <c r="DC91" s="267"/>
      <c r="DD91" s="267"/>
      <c r="DE91" s="267"/>
      <c r="DF91" s="267"/>
      <c r="DG91" s="267"/>
      <c r="DH91" s="267"/>
      <c r="DI91" s="267"/>
      <c r="DJ91" s="267"/>
      <c r="DK91" s="267"/>
      <c r="DL91" s="267"/>
      <c r="DM91" s="267"/>
      <c r="DN91" s="267"/>
      <c r="DO91" s="267"/>
      <c r="DP91" s="267"/>
      <c r="DQ91" s="267"/>
      <c r="DR91" s="267"/>
      <c r="DS91" s="267"/>
      <c r="DT91" s="267"/>
      <c r="DU91" s="267"/>
      <c r="DV91" s="267"/>
      <c r="DW91" s="267"/>
      <c r="DX91" s="267"/>
      <c r="DY91" s="267"/>
      <c r="DZ91" s="267"/>
      <c r="EA91" s="267"/>
      <c r="EB91" s="267"/>
      <c r="EC91" s="267"/>
      <c r="ED91" s="267"/>
      <c r="EE91" s="267"/>
      <c r="EF91" s="267"/>
      <c r="EG91" s="267"/>
      <c r="EH91" s="267"/>
      <c r="EI91" s="267"/>
      <c r="EJ91" s="267"/>
      <c r="EK91" s="267"/>
      <c r="EL91" s="267"/>
      <c r="EM91" s="267"/>
      <c r="EN91" s="267"/>
      <c r="EO91" s="267"/>
      <c r="EP91" s="267"/>
      <c r="EQ91" s="267"/>
      <c r="ER91" s="267"/>
      <c r="ES91" s="267"/>
      <c r="ET91" s="267"/>
      <c r="EU91" s="267"/>
      <c r="EV91" s="267"/>
      <c r="EW91" s="267"/>
      <c r="EX91" s="267"/>
      <c r="EY91" s="267"/>
      <c r="EZ91" s="267"/>
      <c r="FA91" s="267"/>
      <c r="FB91" s="267"/>
      <c r="FC91" s="267"/>
      <c r="FD91" s="267"/>
      <c r="FE91" s="267"/>
      <c r="FF91" s="267"/>
      <c r="FG91" s="267"/>
      <c r="FH91" s="267"/>
      <c r="FI91" s="267"/>
      <c r="FJ91" s="267"/>
      <c r="FK91" s="267"/>
      <c r="FL91" s="267"/>
      <c r="FM91" s="267"/>
      <c r="FN91" s="267"/>
      <c r="FO91" s="267"/>
      <c r="FP91" s="267"/>
      <c r="FQ91" s="267"/>
      <c r="FR91" s="267"/>
      <c r="FS91" s="267"/>
      <c r="FT91" s="267"/>
      <c r="FU91" s="267"/>
      <c r="FV91" s="267"/>
      <c r="FW91" s="267"/>
      <c r="FX91" s="267"/>
      <c r="FY91" s="267"/>
      <c r="FZ91" s="267"/>
      <c r="GA91" s="267"/>
      <c r="GB91" s="267"/>
      <c r="GC91" s="267"/>
      <c r="GD91" s="267"/>
      <c r="GE91" s="267"/>
      <c r="GF91" s="267"/>
      <c r="GG91" s="267"/>
      <c r="GH91" s="267"/>
      <c r="GI91" s="267"/>
      <c r="GJ91" s="267"/>
      <c r="GK91" s="267"/>
      <c r="GL91" s="267"/>
      <c r="GM91" s="267"/>
      <c r="GN91" s="267"/>
      <c r="GO91" s="267"/>
      <c r="GP91" s="267"/>
      <c r="GQ91" s="267"/>
      <c r="GR91" s="267"/>
      <c r="GS91" s="267"/>
      <c r="GT91" s="267"/>
      <c r="GU91" s="267"/>
      <c r="GV91" s="267"/>
      <c r="GW91" s="267"/>
      <c r="GX91" s="267"/>
      <c r="GY91" s="267"/>
      <c r="GZ91" s="267"/>
      <c r="HA91" s="267"/>
      <c r="HB91" s="267"/>
      <c r="HC91" s="267"/>
      <c r="HD91" s="267"/>
      <c r="HE91" s="267"/>
      <c r="HF91" s="267"/>
      <c r="HG91" s="267"/>
      <c r="HH91" s="267"/>
      <c r="HI91" s="267"/>
      <c r="HJ91" s="267"/>
      <c r="HK91" s="267"/>
      <c r="HL91" s="267"/>
      <c r="HM91" s="267"/>
      <c r="HN91" s="267"/>
      <c r="HO91" s="267"/>
      <c r="HP91" s="267"/>
      <c r="HQ91" s="267"/>
      <c r="HR91" s="267"/>
      <c r="HS91" s="267"/>
      <c r="HT91" s="267"/>
      <c r="HU91" s="267"/>
      <c r="HV91" s="267"/>
      <c r="HW91" s="267"/>
      <c r="HX91" s="267"/>
      <c r="HY91" s="267"/>
      <c r="HZ91" s="267"/>
      <c r="IA91" s="267"/>
      <c r="IB91" s="267"/>
      <c r="IC91" s="267"/>
      <c r="ID91" s="267"/>
      <c r="IE91" s="267"/>
      <c r="IF91" s="267"/>
      <c r="IG91" s="267"/>
      <c r="IH91" s="267"/>
      <c r="II91" s="267"/>
      <c r="IJ91" s="267"/>
      <c r="IK91" s="267"/>
      <c r="IL91" s="267"/>
      <c r="IM91" s="267"/>
      <c r="IN91" s="267"/>
      <c r="IO91" s="267"/>
      <c r="IP91" s="267"/>
      <c r="IQ91" s="267"/>
      <c r="IR91" s="267"/>
      <c r="IS91" s="267"/>
      <c r="IT91" s="267"/>
      <c r="IU91" s="267"/>
      <c r="IV91" s="267"/>
    </row>
    <row r="92" spans="1:256" s="271" customFormat="1" ht="14.5">
      <c r="A92" s="126" t="s">
        <v>675</v>
      </c>
      <c r="B92" s="315">
        <f>+Controls!B10</f>
        <v>1E-3</v>
      </c>
      <c r="C92" s="315">
        <f>+Controls!C10</f>
        <v>1E-3</v>
      </c>
      <c r="D92" s="315">
        <f>+Controls!D10</f>
        <v>1E-3</v>
      </c>
      <c r="E92" s="315">
        <f>+Controls!E10</f>
        <v>1E-3</v>
      </c>
      <c r="F92" s="315">
        <f>+Controls!F10</f>
        <v>1E-3</v>
      </c>
      <c r="G92" s="315">
        <f>+Controls!G10</f>
        <v>1E-3</v>
      </c>
      <c r="H92" s="315">
        <f>+Controls!H10</f>
        <v>1E-3</v>
      </c>
      <c r="I92" s="315">
        <f>+Controls!I10</f>
        <v>1E-3</v>
      </c>
      <c r="J92" s="315">
        <f>+Controls!J10</f>
        <v>1E-3</v>
      </c>
      <c r="K92" s="315">
        <f>+Controls!K10</f>
        <v>1E-3</v>
      </c>
      <c r="L92" s="315">
        <f>+Controls!L10</f>
        <v>1E-3</v>
      </c>
      <c r="M92" s="315">
        <f>+Controls!M10</f>
        <v>1E-3</v>
      </c>
      <c r="N92" s="315">
        <f>+Controls!N10</f>
        <v>1E-3</v>
      </c>
      <c r="O92" s="315">
        <f>+Controls!O10</f>
        <v>1E-3</v>
      </c>
      <c r="P92" s="315">
        <f>+Controls!P10</f>
        <v>1E-3</v>
      </c>
      <c r="Q92" s="315">
        <f>+Controls!Q10</f>
        <v>1E-3</v>
      </c>
      <c r="R92" s="315">
        <f>+Controls!R10</f>
        <v>1E-3</v>
      </c>
      <c r="S92" s="315">
        <f>+Controls!S10</f>
        <v>1E-3</v>
      </c>
      <c r="T92" s="315">
        <f>+Controls!T10</f>
        <v>1E-3</v>
      </c>
      <c r="U92" s="315">
        <f>+Controls!U10</f>
        <v>1E-3</v>
      </c>
      <c r="V92" s="315">
        <f>+Controls!V10</f>
        <v>1E-3</v>
      </c>
      <c r="W92" s="315">
        <f>+Controls!W10</f>
        <v>1E-3</v>
      </c>
      <c r="X92" s="315">
        <f>+Controls!X10</f>
        <v>1E-3</v>
      </c>
      <c r="Y92" s="315">
        <f>+Controls!Y10</f>
        <v>1E-3</v>
      </c>
      <c r="Z92" s="315">
        <f>+Controls!Z10</f>
        <v>1E-3</v>
      </c>
      <c r="AA92" s="315">
        <f>+Controls!AA10</f>
        <v>1E-3</v>
      </c>
      <c r="AB92" s="315">
        <f>+Controls!AB10</f>
        <v>1200</v>
      </c>
      <c r="AC92" s="315">
        <f>+Controls!AC10</f>
        <v>1200</v>
      </c>
      <c r="AD92" s="315">
        <f>+Controls!AD10</f>
        <v>1200</v>
      </c>
      <c r="AE92" s="315">
        <f>+Controls!AE10</f>
        <v>1200</v>
      </c>
      <c r="AF92" s="315">
        <f>+Controls!AF10</f>
        <v>1200</v>
      </c>
      <c r="AG92" s="315">
        <f>+Controls!AG10</f>
        <v>1200</v>
      </c>
      <c r="AH92" s="315">
        <f>+Controls!AH10</f>
        <v>1200</v>
      </c>
      <c r="AI92" s="315">
        <f>+Controls!AI10</f>
        <v>1200</v>
      </c>
      <c r="AJ92" s="315">
        <f>+Controls!AJ10</f>
        <v>1200</v>
      </c>
      <c r="AK92" s="315">
        <f>+Controls!AK10</f>
        <v>1200</v>
      </c>
      <c r="AL92" s="315">
        <f>+Controls!AL10</f>
        <v>1200</v>
      </c>
      <c r="AM92" s="315">
        <f>+Controls!AM10</f>
        <v>1200</v>
      </c>
      <c r="AN92" s="315">
        <f>+Controls!AN10</f>
        <v>1200</v>
      </c>
      <c r="AO92" s="315">
        <f>+Controls!AO10</f>
        <v>1200</v>
      </c>
      <c r="AP92" s="315">
        <f>+Controls!AP10</f>
        <v>1200</v>
      </c>
      <c r="AQ92" s="315">
        <f>+Controls!AQ10</f>
        <v>1200</v>
      </c>
      <c r="AR92" s="315">
        <f>+Controls!AR10</f>
        <v>1200</v>
      </c>
      <c r="AS92" s="315">
        <f>+Controls!AS10</f>
        <v>1200</v>
      </c>
      <c r="AT92" s="315">
        <f>+Controls!AT10</f>
        <v>1200</v>
      </c>
      <c r="AU92" s="315">
        <f>+Controls!AU10</f>
        <v>1200</v>
      </c>
      <c r="AV92" s="315">
        <f>+Controls!AV10</f>
        <v>1200</v>
      </c>
      <c r="AW92" s="315">
        <f>+Controls!AW10</f>
        <v>1200</v>
      </c>
      <c r="AX92" s="315">
        <f>+Controls!AX10</f>
        <v>1200</v>
      </c>
      <c r="AY92" s="315">
        <f>+Controls!AY10</f>
        <v>1200</v>
      </c>
      <c r="AZ92" s="315">
        <f>+Controls!AZ10</f>
        <v>1200</v>
      </c>
      <c r="BA92" s="315">
        <f>+Controls!BA10</f>
        <v>1200</v>
      </c>
      <c r="BB92" s="315">
        <f>+Controls!BB10</f>
        <v>1200</v>
      </c>
      <c r="BC92" s="315">
        <f>+Controls!BC10</f>
        <v>1200</v>
      </c>
      <c r="BD92" s="315">
        <f>+Controls!BD10</f>
        <v>1200</v>
      </c>
      <c r="BE92" s="315">
        <f>+Controls!BE10</f>
        <v>1200</v>
      </c>
      <c r="BF92" s="315">
        <f>+Controls!BF10</f>
        <v>1200</v>
      </c>
      <c r="BG92" s="315">
        <f>+Controls!BG10</f>
        <v>1200</v>
      </c>
      <c r="BH92" s="315">
        <f>+Controls!BH10</f>
        <v>1200</v>
      </c>
      <c r="BI92" s="315">
        <f>+Controls!BI10</f>
        <v>1200</v>
      </c>
      <c r="BJ92" s="267"/>
      <c r="BK92" s="267"/>
      <c r="BL92" s="267"/>
      <c r="BM92" s="267"/>
      <c r="BN92" s="267"/>
      <c r="BO92" s="267"/>
      <c r="BP92" s="267"/>
      <c r="BQ92" s="267"/>
      <c r="BR92" s="267"/>
      <c r="BS92" s="267"/>
      <c r="BT92" s="267"/>
      <c r="BU92" s="267"/>
      <c r="BV92" s="267"/>
      <c r="BW92" s="267"/>
      <c r="BX92" s="267"/>
      <c r="BY92" s="267"/>
      <c r="BZ92" s="267"/>
      <c r="CA92" s="267"/>
      <c r="CB92" s="267"/>
      <c r="CC92" s="267"/>
      <c r="CD92" s="267"/>
      <c r="CE92" s="267"/>
      <c r="CF92" s="267"/>
      <c r="CG92" s="267"/>
      <c r="CH92" s="267"/>
      <c r="CI92" s="267"/>
      <c r="CJ92" s="267"/>
      <c r="CK92" s="267"/>
      <c r="CL92" s="267"/>
      <c r="CM92" s="267"/>
      <c r="CN92" s="267"/>
      <c r="CO92" s="267"/>
      <c r="CP92" s="267"/>
      <c r="CQ92" s="267"/>
      <c r="CR92" s="267"/>
      <c r="CS92" s="267"/>
      <c r="CT92" s="267"/>
      <c r="CU92" s="267"/>
      <c r="CV92" s="267"/>
      <c r="CW92" s="267"/>
      <c r="CX92" s="267"/>
      <c r="CY92" s="267"/>
      <c r="CZ92" s="267"/>
      <c r="DA92" s="267"/>
      <c r="DB92" s="267"/>
      <c r="DC92" s="267"/>
      <c r="DD92" s="267"/>
      <c r="DE92" s="267"/>
      <c r="DF92" s="267"/>
      <c r="DG92" s="267"/>
      <c r="DH92" s="267"/>
      <c r="DI92" s="267"/>
      <c r="DJ92" s="267"/>
      <c r="DK92" s="267"/>
      <c r="DL92" s="267"/>
      <c r="DM92" s="267"/>
      <c r="DN92" s="267"/>
      <c r="DO92" s="267"/>
      <c r="DP92" s="267"/>
      <c r="DQ92" s="267"/>
      <c r="DR92" s="267"/>
      <c r="DS92" s="267"/>
      <c r="DT92" s="267"/>
      <c r="DU92" s="267"/>
      <c r="DV92" s="267"/>
      <c r="DW92" s="267"/>
      <c r="DX92" s="267"/>
      <c r="DY92" s="267"/>
      <c r="DZ92" s="267"/>
      <c r="EA92" s="267"/>
      <c r="EB92" s="267"/>
      <c r="EC92" s="267"/>
      <c r="ED92" s="267"/>
      <c r="EE92" s="267"/>
      <c r="EF92" s="267"/>
      <c r="EG92" s="267"/>
      <c r="EH92" s="267"/>
      <c r="EI92" s="267"/>
      <c r="EJ92" s="267"/>
      <c r="EK92" s="267"/>
      <c r="EL92" s="267"/>
      <c r="EM92" s="267"/>
      <c r="EN92" s="267"/>
      <c r="EO92" s="267"/>
      <c r="EP92" s="267"/>
      <c r="EQ92" s="267"/>
      <c r="ER92" s="267"/>
      <c r="ES92" s="267"/>
      <c r="ET92" s="267"/>
      <c r="EU92" s="267"/>
      <c r="EV92" s="267"/>
      <c r="EW92" s="267"/>
      <c r="EX92" s="267"/>
      <c r="EY92" s="267"/>
      <c r="EZ92" s="267"/>
      <c r="FA92" s="267"/>
      <c r="FB92" s="267"/>
      <c r="FC92" s="267"/>
      <c r="FD92" s="267"/>
      <c r="FE92" s="267"/>
      <c r="FF92" s="267"/>
      <c r="FG92" s="267"/>
      <c r="FH92" s="267"/>
      <c r="FI92" s="267"/>
      <c r="FJ92" s="267"/>
      <c r="FK92" s="267"/>
      <c r="FL92" s="267"/>
      <c r="FM92" s="267"/>
      <c r="FN92" s="267"/>
      <c r="FO92" s="267"/>
      <c r="FP92" s="267"/>
      <c r="FQ92" s="267"/>
      <c r="FR92" s="267"/>
      <c r="FS92" s="267"/>
      <c r="FT92" s="267"/>
      <c r="FU92" s="267"/>
      <c r="FV92" s="267"/>
      <c r="FW92" s="267"/>
      <c r="FX92" s="267"/>
      <c r="FY92" s="267"/>
      <c r="FZ92" s="267"/>
      <c r="GA92" s="267"/>
      <c r="GB92" s="267"/>
      <c r="GC92" s="267"/>
      <c r="GD92" s="267"/>
      <c r="GE92" s="267"/>
      <c r="GF92" s="267"/>
      <c r="GG92" s="267"/>
      <c r="GH92" s="267"/>
      <c r="GI92" s="267"/>
      <c r="GJ92" s="267"/>
      <c r="GK92" s="267"/>
      <c r="GL92" s="267"/>
      <c r="GM92" s="267"/>
      <c r="GN92" s="267"/>
      <c r="GO92" s="267"/>
      <c r="GP92" s="267"/>
      <c r="GQ92" s="267"/>
      <c r="GR92" s="267"/>
      <c r="GS92" s="267"/>
      <c r="GT92" s="267"/>
      <c r="GU92" s="267"/>
      <c r="GV92" s="267"/>
      <c r="GW92" s="267"/>
      <c r="GX92" s="267"/>
      <c r="GY92" s="267"/>
      <c r="GZ92" s="267"/>
      <c r="HA92" s="267"/>
      <c r="HB92" s="267"/>
      <c r="HC92" s="267"/>
      <c r="HD92" s="267"/>
      <c r="HE92" s="267"/>
      <c r="HF92" s="267"/>
      <c r="HG92" s="267"/>
      <c r="HH92" s="267"/>
      <c r="HI92" s="267"/>
      <c r="HJ92" s="267"/>
      <c r="HK92" s="267"/>
      <c r="HL92" s="267"/>
      <c r="HM92" s="267"/>
      <c r="HN92" s="267"/>
      <c r="HO92" s="267"/>
      <c r="HP92" s="267"/>
      <c r="HQ92" s="267"/>
      <c r="HR92" s="267"/>
      <c r="HS92" s="267"/>
      <c r="HT92" s="267"/>
      <c r="HU92" s="267"/>
      <c r="HV92" s="267"/>
      <c r="HW92" s="267"/>
      <c r="HX92" s="267"/>
      <c r="HY92" s="267"/>
      <c r="HZ92" s="267"/>
      <c r="IA92" s="267"/>
      <c r="IB92" s="267"/>
      <c r="IC92" s="267"/>
      <c r="ID92" s="267"/>
      <c r="IE92" s="267"/>
      <c r="IF92" s="267"/>
      <c r="IG92" s="267"/>
      <c r="IH92" s="267"/>
      <c r="II92" s="267"/>
      <c r="IJ92" s="267"/>
      <c r="IK92" s="267"/>
      <c r="IL92" s="267"/>
      <c r="IM92" s="267"/>
      <c r="IN92" s="267"/>
      <c r="IO92" s="267"/>
      <c r="IP92" s="267"/>
      <c r="IQ92" s="267"/>
      <c r="IR92" s="267"/>
      <c r="IS92" s="267"/>
      <c r="IT92" s="267"/>
      <c r="IU92" s="267"/>
      <c r="IV92" s="267"/>
    </row>
    <row r="93" spans="1:256" s="271" customFormat="1" ht="14.5">
      <c r="A93" s="126" t="s">
        <v>676</v>
      </c>
      <c r="B93" s="315"/>
      <c r="C93" s="315"/>
      <c r="D93" s="315"/>
      <c r="E93" s="315"/>
      <c r="F93" s="315"/>
      <c r="G93" s="315"/>
      <c r="H93" s="315"/>
      <c r="I93" s="315"/>
      <c r="J93" s="315"/>
      <c r="K93" s="315"/>
      <c r="L93" s="315"/>
      <c r="M93" s="338"/>
      <c r="N93" s="315"/>
      <c r="O93" s="315"/>
      <c r="P93" s="315"/>
      <c r="Q93" s="315"/>
      <c r="R93" s="315"/>
      <c r="S93" s="315"/>
      <c r="T93" s="315"/>
      <c r="U93" s="315"/>
      <c r="V93" s="315"/>
      <c r="W93" s="315"/>
      <c r="X93" s="315"/>
      <c r="Y93" s="315"/>
      <c r="Z93" s="315"/>
      <c r="AA93" s="315"/>
      <c r="AB93" s="315"/>
      <c r="AC93" s="315"/>
      <c r="AD93" s="315"/>
      <c r="AE93" s="315"/>
      <c r="AF93" s="315"/>
      <c r="AG93" s="315"/>
      <c r="AH93" s="315"/>
      <c r="AI93" s="315"/>
      <c r="AJ93" s="315"/>
      <c r="AK93" s="315"/>
      <c r="AL93" s="315"/>
      <c r="AM93" s="315"/>
      <c r="AN93" s="315"/>
      <c r="AO93" s="315"/>
      <c r="AP93" s="315"/>
      <c r="AQ93" s="315"/>
      <c r="AR93" s="315"/>
      <c r="AS93" s="315"/>
      <c r="AT93" s="315"/>
      <c r="AU93" s="315"/>
      <c r="AV93" s="315"/>
      <c r="AW93" s="315"/>
      <c r="AX93" s="315"/>
      <c r="AY93" s="315"/>
      <c r="AZ93" s="315"/>
      <c r="BA93" s="315"/>
      <c r="BB93" s="315"/>
      <c r="BC93" s="315"/>
      <c r="BD93" s="315"/>
      <c r="BE93" s="315"/>
      <c r="BF93" s="315"/>
      <c r="BG93" s="315"/>
      <c r="BH93" s="315"/>
      <c r="BI93" s="315"/>
      <c r="BJ93" s="267"/>
      <c r="BK93" s="267"/>
      <c r="BL93" s="267"/>
      <c r="BM93" s="267"/>
      <c r="BN93" s="267"/>
      <c r="BO93" s="267"/>
      <c r="BP93" s="267"/>
      <c r="BQ93" s="267"/>
      <c r="BR93" s="267"/>
      <c r="BS93" s="267"/>
      <c r="BT93" s="267"/>
      <c r="BU93" s="267"/>
      <c r="BV93" s="267"/>
      <c r="BW93" s="267"/>
      <c r="BX93" s="267"/>
      <c r="BY93" s="267"/>
      <c r="BZ93" s="267"/>
      <c r="CA93" s="267"/>
      <c r="CB93" s="267"/>
      <c r="CC93" s="267"/>
      <c r="CD93" s="267"/>
      <c r="CE93" s="267"/>
      <c r="CF93" s="267"/>
      <c r="CG93" s="267"/>
      <c r="CH93" s="267"/>
      <c r="CI93" s="267"/>
      <c r="CJ93" s="267"/>
      <c r="CK93" s="267"/>
      <c r="CL93" s="267"/>
      <c r="CM93" s="267"/>
      <c r="CN93" s="267"/>
      <c r="CO93" s="267"/>
      <c r="CP93" s="267"/>
      <c r="CQ93" s="267"/>
      <c r="CR93" s="267"/>
      <c r="CS93" s="267"/>
      <c r="CT93" s="267"/>
      <c r="CU93" s="267"/>
      <c r="CV93" s="267"/>
      <c r="CW93" s="267"/>
      <c r="CX93" s="267"/>
      <c r="CY93" s="267"/>
      <c r="CZ93" s="267"/>
      <c r="DA93" s="267"/>
      <c r="DB93" s="267"/>
      <c r="DC93" s="267"/>
      <c r="DD93" s="267"/>
      <c r="DE93" s="267"/>
      <c r="DF93" s="267"/>
      <c r="DG93" s="267"/>
      <c r="DH93" s="267"/>
      <c r="DI93" s="267"/>
      <c r="DJ93" s="267"/>
      <c r="DK93" s="267"/>
      <c r="DL93" s="267"/>
      <c r="DM93" s="267"/>
      <c r="DN93" s="267"/>
      <c r="DO93" s="267"/>
      <c r="DP93" s="267"/>
      <c r="DQ93" s="267"/>
      <c r="DR93" s="267"/>
      <c r="DS93" s="267"/>
      <c r="DT93" s="267"/>
      <c r="DU93" s="267"/>
      <c r="DV93" s="267"/>
      <c r="DW93" s="267"/>
      <c r="DX93" s="267"/>
      <c r="DY93" s="267"/>
      <c r="DZ93" s="267"/>
      <c r="EA93" s="267"/>
      <c r="EB93" s="267"/>
      <c r="EC93" s="267"/>
      <c r="ED93" s="267"/>
      <c r="EE93" s="267"/>
      <c r="EF93" s="267"/>
      <c r="EG93" s="267"/>
      <c r="EH93" s="267"/>
      <c r="EI93" s="267"/>
      <c r="EJ93" s="267"/>
      <c r="EK93" s="267"/>
      <c r="EL93" s="267"/>
      <c r="EM93" s="267"/>
      <c r="EN93" s="267"/>
      <c r="EO93" s="267"/>
      <c r="EP93" s="267"/>
      <c r="EQ93" s="267"/>
      <c r="ER93" s="267"/>
      <c r="ES93" s="267"/>
      <c r="ET93" s="267"/>
      <c r="EU93" s="267"/>
      <c r="EV93" s="267"/>
      <c r="EW93" s="267"/>
      <c r="EX93" s="267"/>
      <c r="EY93" s="267"/>
      <c r="EZ93" s="267"/>
      <c r="FA93" s="267"/>
      <c r="FB93" s="267"/>
      <c r="FC93" s="267"/>
      <c r="FD93" s="267"/>
      <c r="FE93" s="267"/>
      <c r="FF93" s="267"/>
      <c r="FG93" s="267"/>
      <c r="FH93" s="267"/>
      <c r="FI93" s="267"/>
      <c r="FJ93" s="267"/>
      <c r="FK93" s="267"/>
      <c r="FL93" s="267"/>
      <c r="FM93" s="267"/>
      <c r="FN93" s="267"/>
      <c r="FO93" s="267"/>
      <c r="FP93" s="267"/>
      <c r="FQ93" s="267"/>
      <c r="FR93" s="267"/>
      <c r="FS93" s="267"/>
      <c r="FT93" s="267"/>
      <c r="FU93" s="267"/>
      <c r="FV93" s="267"/>
      <c r="FW93" s="267"/>
      <c r="FX93" s="267"/>
      <c r="FY93" s="267"/>
      <c r="FZ93" s="267"/>
      <c r="GA93" s="267"/>
      <c r="GB93" s="267"/>
      <c r="GC93" s="267"/>
      <c r="GD93" s="267"/>
      <c r="GE93" s="267"/>
      <c r="GF93" s="267"/>
      <c r="GG93" s="267"/>
      <c r="GH93" s="267"/>
      <c r="GI93" s="267"/>
      <c r="GJ93" s="267"/>
      <c r="GK93" s="267"/>
      <c r="GL93" s="267"/>
      <c r="GM93" s="267"/>
      <c r="GN93" s="267"/>
      <c r="GO93" s="267"/>
      <c r="GP93" s="267"/>
      <c r="GQ93" s="267"/>
      <c r="GR93" s="267"/>
      <c r="GS93" s="267"/>
      <c r="GT93" s="267"/>
      <c r="GU93" s="267"/>
      <c r="GV93" s="267"/>
      <c r="GW93" s="267"/>
      <c r="GX93" s="267"/>
      <c r="GY93" s="267"/>
      <c r="GZ93" s="267"/>
      <c r="HA93" s="267"/>
      <c r="HB93" s="267"/>
      <c r="HC93" s="267"/>
      <c r="HD93" s="267"/>
      <c r="HE93" s="267"/>
      <c r="HF93" s="267"/>
      <c r="HG93" s="267"/>
      <c r="HH93" s="267"/>
      <c r="HI93" s="267"/>
      <c r="HJ93" s="267"/>
      <c r="HK93" s="267"/>
      <c r="HL93" s="267"/>
      <c r="HM93" s="267"/>
      <c r="HN93" s="267"/>
      <c r="HO93" s="267"/>
      <c r="HP93" s="267"/>
      <c r="HQ93" s="267"/>
      <c r="HR93" s="267"/>
      <c r="HS93" s="267"/>
      <c r="HT93" s="267"/>
      <c r="HU93" s="267"/>
      <c r="HV93" s="267"/>
      <c r="HW93" s="267"/>
      <c r="HX93" s="267"/>
      <c r="HY93" s="267"/>
      <c r="HZ93" s="267"/>
      <c r="IA93" s="267"/>
      <c r="IB93" s="267"/>
      <c r="IC93" s="267"/>
      <c r="ID93" s="267"/>
      <c r="IE93" s="267"/>
      <c r="IF93" s="267"/>
      <c r="IG93" s="267"/>
      <c r="IH93" s="267"/>
      <c r="II93" s="267"/>
      <c r="IJ93" s="267"/>
      <c r="IK93" s="267"/>
      <c r="IL93" s="267"/>
      <c r="IM93" s="267"/>
      <c r="IN93" s="267"/>
      <c r="IO93" s="267"/>
      <c r="IP93" s="267"/>
      <c r="IQ93" s="267"/>
      <c r="IR93" s="267"/>
      <c r="IS93" s="267"/>
      <c r="IT93" s="267"/>
      <c r="IU93" s="267"/>
      <c r="IV93" s="267"/>
    </row>
    <row r="94" spans="1:256" s="271" customFormat="1" ht="14.5">
      <c r="A94" s="68"/>
      <c r="B94" s="315"/>
      <c r="C94" s="315"/>
      <c r="D94" s="315"/>
      <c r="E94" s="315"/>
      <c r="F94" s="315"/>
      <c r="G94" s="315"/>
      <c r="H94" s="315"/>
      <c r="I94" s="315"/>
      <c r="J94" s="315"/>
      <c r="K94" s="315"/>
      <c r="L94" s="315"/>
      <c r="M94" s="338"/>
      <c r="N94" s="315"/>
      <c r="O94" s="315"/>
      <c r="P94" s="315"/>
      <c r="Q94" s="315"/>
      <c r="R94" s="315"/>
      <c r="S94" s="315"/>
      <c r="T94" s="315"/>
      <c r="U94" s="315"/>
      <c r="V94" s="315"/>
      <c r="W94" s="315"/>
      <c r="X94" s="315"/>
      <c r="Y94" s="315"/>
      <c r="Z94" s="315"/>
      <c r="AA94" s="315"/>
      <c r="AB94" s="315"/>
      <c r="AC94" s="315"/>
      <c r="AD94" s="315"/>
      <c r="AE94" s="315"/>
      <c r="AF94" s="315"/>
      <c r="AG94" s="315"/>
      <c r="AH94" s="315"/>
      <c r="AI94" s="315"/>
      <c r="AJ94" s="315"/>
      <c r="AK94" s="315"/>
      <c r="AL94" s="315"/>
      <c r="AM94" s="315"/>
      <c r="AN94" s="315"/>
      <c r="AO94" s="315"/>
      <c r="AP94" s="315"/>
      <c r="AQ94" s="315"/>
      <c r="AR94" s="315"/>
      <c r="AS94" s="315"/>
      <c r="AT94" s="315"/>
      <c r="AU94" s="315"/>
      <c r="AV94" s="315"/>
      <c r="AW94" s="315"/>
      <c r="AX94" s="315"/>
      <c r="AY94" s="315"/>
      <c r="AZ94" s="315"/>
      <c r="BA94" s="315"/>
      <c r="BB94" s="315"/>
      <c r="BC94" s="315"/>
      <c r="BD94" s="315"/>
      <c r="BE94" s="315"/>
      <c r="BF94" s="315"/>
      <c r="BG94" s="315"/>
      <c r="BH94" s="315"/>
      <c r="BI94" s="315"/>
      <c r="BJ94" s="267"/>
      <c r="BK94" s="267"/>
      <c r="BL94" s="267"/>
      <c r="BM94" s="267"/>
      <c r="BN94" s="267"/>
      <c r="BO94" s="267"/>
      <c r="BP94" s="267"/>
      <c r="BQ94" s="267"/>
      <c r="BR94" s="267"/>
      <c r="BS94" s="267"/>
      <c r="BT94" s="267"/>
      <c r="BU94" s="267"/>
      <c r="BV94" s="267"/>
      <c r="BW94" s="267"/>
      <c r="BX94" s="267"/>
      <c r="BY94" s="267"/>
      <c r="BZ94" s="267"/>
      <c r="CA94" s="267"/>
      <c r="CB94" s="267"/>
      <c r="CC94" s="267"/>
      <c r="CD94" s="267"/>
      <c r="CE94" s="267"/>
      <c r="CF94" s="267"/>
      <c r="CG94" s="267"/>
      <c r="CH94" s="267"/>
      <c r="CI94" s="267"/>
      <c r="CJ94" s="267"/>
      <c r="CK94" s="267"/>
      <c r="CL94" s="267"/>
      <c r="CM94" s="267"/>
      <c r="CN94" s="267"/>
      <c r="CO94" s="267"/>
      <c r="CP94" s="267"/>
      <c r="CQ94" s="267"/>
      <c r="CR94" s="267"/>
      <c r="CS94" s="267"/>
      <c r="CT94" s="267"/>
      <c r="CU94" s="267"/>
      <c r="CV94" s="267"/>
      <c r="CW94" s="267"/>
      <c r="CX94" s="267"/>
      <c r="CY94" s="267"/>
      <c r="CZ94" s="267"/>
      <c r="DA94" s="267"/>
      <c r="DB94" s="267"/>
      <c r="DC94" s="267"/>
      <c r="DD94" s="267"/>
      <c r="DE94" s="267"/>
      <c r="DF94" s="267"/>
      <c r="DG94" s="267"/>
      <c r="DH94" s="267"/>
      <c r="DI94" s="267"/>
      <c r="DJ94" s="267"/>
      <c r="DK94" s="267"/>
      <c r="DL94" s="267"/>
      <c r="DM94" s="267"/>
      <c r="DN94" s="267"/>
      <c r="DO94" s="267"/>
      <c r="DP94" s="267"/>
      <c r="DQ94" s="267"/>
      <c r="DR94" s="267"/>
      <c r="DS94" s="267"/>
      <c r="DT94" s="267"/>
      <c r="DU94" s="267"/>
      <c r="DV94" s="267"/>
      <c r="DW94" s="267"/>
      <c r="DX94" s="267"/>
      <c r="DY94" s="267"/>
      <c r="DZ94" s="267"/>
      <c r="EA94" s="267"/>
      <c r="EB94" s="267"/>
      <c r="EC94" s="267"/>
      <c r="ED94" s="267"/>
      <c r="EE94" s="267"/>
      <c r="EF94" s="267"/>
      <c r="EG94" s="267"/>
      <c r="EH94" s="267"/>
      <c r="EI94" s="267"/>
      <c r="EJ94" s="267"/>
      <c r="EK94" s="267"/>
      <c r="EL94" s="267"/>
      <c r="EM94" s="267"/>
      <c r="EN94" s="267"/>
      <c r="EO94" s="267"/>
      <c r="EP94" s="267"/>
      <c r="EQ94" s="267"/>
      <c r="ER94" s="267"/>
      <c r="ES94" s="267"/>
      <c r="ET94" s="267"/>
      <c r="EU94" s="267"/>
      <c r="EV94" s="267"/>
      <c r="EW94" s="267"/>
      <c r="EX94" s="267"/>
      <c r="EY94" s="267"/>
      <c r="EZ94" s="267"/>
      <c r="FA94" s="267"/>
      <c r="FB94" s="267"/>
      <c r="FC94" s="267"/>
      <c r="FD94" s="267"/>
      <c r="FE94" s="267"/>
      <c r="FF94" s="267"/>
      <c r="FG94" s="267"/>
      <c r="FH94" s="267"/>
      <c r="FI94" s="267"/>
      <c r="FJ94" s="267"/>
      <c r="FK94" s="267"/>
      <c r="FL94" s="267"/>
      <c r="FM94" s="267"/>
      <c r="FN94" s="267"/>
      <c r="FO94" s="267"/>
      <c r="FP94" s="267"/>
      <c r="FQ94" s="267"/>
      <c r="FR94" s="267"/>
      <c r="FS94" s="267"/>
      <c r="FT94" s="267"/>
      <c r="FU94" s="267"/>
      <c r="FV94" s="267"/>
      <c r="FW94" s="267"/>
      <c r="FX94" s="267"/>
      <c r="FY94" s="267"/>
      <c r="FZ94" s="267"/>
      <c r="GA94" s="267"/>
      <c r="GB94" s="267"/>
      <c r="GC94" s="267"/>
      <c r="GD94" s="267"/>
      <c r="GE94" s="267"/>
      <c r="GF94" s="267"/>
      <c r="GG94" s="267"/>
      <c r="GH94" s="267"/>
      <c r="GI94" s="267"/>
      <c r="GJ94" s="267"/>
      <c r="GK94" s="267"/>
      <c r="GL94" s="267"/>
      <c r="GM94" s="267"/>
      <c r="GN94" s="267"/>
      <c r="GO94" s="267"/>
      <c r="GP94" s="267"/>
      <c r="GQ94" s="267"/>
      <c r="GR94" s="267"/>
      <c r="GS94" s="267"/>
      <c r="GT94" s="267"/>
      <c r="GU94" s="267"/>
      <c r="GV94" s="267"/>
      <c r="GW94" s="267"/>
      <c r="GX94" s="267"/>
      <c r="GY94" s="267"/>
      <c r="GZ94" s="267"/>
      <c r="HA94" s="267"/>
      <c r="HB94" s="267"/>
      <c r="HC94" s="267"/>
      <c r="HD94" s="267"/>
      <c r="HE94" s="267"/>
      <c r="HF94" s="267"/>
      <c r="HG94" s="267"/>
      <c r="HH94" s="267"/>
      <c r="HI94" s="267"/>
      <c r="HJ94" s="267"/>
      <c r="HK94" s="267"/>
      <c r="HL94" s="267"/>
      <c r="HM94" s="267"/>
      <c r="HN94" s="267"/>
      <c r="HO94" s="267"/>
      <c r="HP94" s="267"/>
      <c r="HQ94" s="267"/>
      <c r="HR94" s="267"/>
      <c r="HS94" s="267"/>
      <c r="HT94" s="267"/>
      <c r="HU94" s="267"/>
      <c r="HV94" s="267"/>
      <c r="HW94" s="267"/>
      <c r="HX94" s="267"/>
      <c r="HY94" s="267"/>
      <c r="HZ94" s="267"/>
      <c r="IA94" s="267"/>
      <c r="IB94" s="267"/>
      <c r="IC94" s="267"/>
      <c r="ID94" s="267"/>
      <c r="IE94" s="267"/>
      <c r="IF94" s="267"/>
      <c r="IG94" s="267"/>
      <c r="IH94" s="267"/>
      <c r="II94" s="267"/>
      <c r="IJ94" s="267"/>
      <c r="IK94" s="267"/>
      <c r="IL94" s="267"/>
      <c r="IM94" s="267"/>
      <c r="IN94" s="267"/>
      <c r="IO94" s="267"/>
      <c r="IP94" s="267"/>
      <c r="IQ94" s="267"/>
      <c r="IR94" s="267"/>
      <c r="IS94" s="267"/>
      <c r="IT94" s="267"/>
      <c r="IU94" s="267"/>
      <c r="IV94" s="267"/>
    </row>
    <row r="95" spans="1:256" s="272" customFormat="1" ht="18.5">
      <c r="A95" s="129" t="s">
        <v>677</v>
      </c>
      <c r="B95" s="316"/>
      <c r="C95" s="316"/>
      <c r="D95" s="316"/>
      <c r="E95" s="316"/>
      <c r="F95" s="316"/>
      <c r="G95" s="316"/>
      <c r="H95" s="316"/>
      <c r="I95" s="316"/>
      <c r="J95" s="316"/>
      <c r="K95" s="316"/>
      <c r="L95" s="316"/>
      <c r="M95" s="339"/>
      <c r="N95" s="316"/>
      <c r="O95" s="316"/>
      <c r="P95" s="316"/>
      <c r="Q95" s="316"/>
      <c r="R95" s="316"/>
      <c r="S95" s="316"/>
      <c r="T95" s="316"/>
      <c r="U95" s="316"/>
      <c r="V95" s="316"/>
      <c r="W95" s="316"/>
      <c r="X95" s="316"/>
      <c r="Y95" s="316"/>
      <c r="Z95" s="316"/>
      <c r="AA95" s="316"/>
      <c r="AB95" s="316"/>
      <c r="AC95" s="316"/>
      <c r="AD95" s="316"/>
      <c r="AE95" s="316"/>
      <c r="AF95" s="316"/>
      <c r="AG95" s="316"/>
      <c r="AH95" s="316"/>
      <c r="AI95" s="316"/>
      <c r="AJ95" s="316"/>
      <c r="AK95" s="316"/>
      <c r="AL95" s="316"/>
      <c r="AM95" s="316"/>
      <c r="AN95" s="316"/>
      <c r="AO95" s="316"/>
      <c r="AP95" s="316"/>
      <c r="AQ95" s="316"/>
      <c r="AR95" s="316"/>
      <c r="AS95" s="316"/>
      <c r="AT95" s="316"/>
      <c r="AU95" s="316"/>
      <c r="AV95" s="316"/>
      <c r="AW95" s="316"/>
      <c r="AX95" s="316"/>
      <c r="AY95" s="316"/>
      <c r="AZ95" s="316"/>
      <c r="BA95" s="316"/>
      <c r="BB95" s="316"/>
      <c r="BC95" s="316"/>
      <c r="BD95" s="316"/>
      <c r="BE95" s="316"/>
      <c r="BF95" s="316"/>
      <c r="BG95" s="316"/>
      <c r="BH95" s="316"/>
      <c r="BI95" s="316"/>
      <c r="BJ95" s="267"/>
      <c r="BK95" s="267"/>
      <c r="BL95" s="267"/>
      <c r="BM95" s="267"/>
      <c r="BN95" s="267"/>
      <c r="BO95" s="267"/>
      <c r="BP95" s="267"/>
      <c r="BQ95" s="267"/>
      <c r="BR95" s="267"/>
      <c r="BS95" s="267"/>
      <c r="BT95" s="267"/>
      <c r="BU95" s="267"/>
      <c r="BV95" s="267"/>
      <c r="BW95" s="267"/>
      <c r="BX95" s="267"/>
      <c r="BY95" s="267"/>
      <c r="BZ95" s="267"/>
      <c r="CA95" s="267"/>
      <c r="CB95" s="267"/>
      <c r="CC95" s="267"/>
      <c r="CD95" s="267"/>
      <c r="CE95" s="267"/>
      <c r="CF95" s="267"/>
      <c r="CG95" s="267"/>
      <c r="CH95" s="267"/>
      <c r="CI95" s="267"/>
      <c r="CJ95" s="267"/>
      <c r="CK95" s="267"/>
      <c r="CL95" s="267"/>
      <c r="CM95" s="267"/>
      <c r="CN95" s="267"/>
      <c r="CO95" s="267"/>
      <c r="CP95" s="267"/>
      <c r="CQ95" s="267"/>
      <c r="CR95" s="267"/>
      <c r="CS95" s="267"/>
      <c r="CT95" s="267"/>
      <c r="CU95" s="267"/>
      <c r="CV95" s="267"/>
      <c r="CW95" s="267"/>
      <c r="CX95" s="267"/>
      <c r="CY95" s="267"/>
      <c r="CZ95" s="267"/>
      <c r="DA95" s="267"/>
      <c r="DB95" s="267"/>
      <c r="DC95" s="267"/>
      <c r="DD95" s="267"/>
      <c r="DE95" s="267"/>
      <c r="DF95" s="267"/>
      <c r="DG95" s="267"/>
      <c r="DH95" s="267"/>
      <c r="DI95" s="267"/>
      <c r="DJ95" s="267"/>
      <c r="DK95" s="267"/>
      <c r="DL95" s="267"/>
      <c r="DM95" s="267"/>
      <c r="DN95" s="267"/>
      <c r="DO95" s="267"/>
      <c r="DP95" s="267"/>
      <c r="DQ95" s="267"/>
      <c r="DR95" s="267"/>
      <c r="DS95" s="267"/>
      <c r="DT95" s="267"/>
      <c r="DU95" s="267"/>
      <c r="DV95" s="267"/>
      <c r="DW95" s="267"/>
      <c r="DX95" s="267"/>
      <c r="DY95" s="267"/>
      <c r="DZ95" s="267"/>
      <c r="EA95" s="267"/>
      <c r="EB95" s="267"/>
      <c r="EC95" s="267"/>
      <c r="ED95" s="267"/>
      <c r="EE95" s="267"/>
      <c r="EF95" s="267"/>
      <c r="EG95" s="267"/>
      <c r="EH95" s="267"/>
      <c r="EI95" s="267"/>
      <c r="EJ95" s="267"/>
      <c r="EK95" s="267"/>
      <c r="EL95" s="267"/>
      <c r="EM95" s="267"/>
      <c r="EN95" s="267"/>
      <c r="EO95" s="267"/>
      <c r="EP95" s="267"/>
      <c r="EQ95" s="267"/>
      <c r="ER95" s="267"/>
      <c r="ES95" s="267"/>
      <c r="ET95" s="267"/>
      <c r="EU95" s="267"/>
      <c r="EV95" s="267"/>
      <c r="EW95" s="267"/>
      <c r="EX95" s="267"/>
      <c r="EY95" s="267"/>
      <c r="EZ95" s="267"/>
      <c r="FA95" s="267"/>
      <c r="FB95" s="267"/>
      <c r="FC95" s="267"/>
      <c r="FD95" s="267"/>
      <c r="FE95" s="267"/>
      <c r="FF95" s="267"/>
      <c r="FG95" s="267"/>
      <c r="FH95" s="267"/>
      <c r="FI95" s="267"/>
      <c r="FJ95" s="267"/>
      <c r="FK95" s="267"/>
      <c r="FL95" s="267"/>
      <c r="FM95" s="267"/>
      <c r="FN95" s="267"/>
      <c r="FO95" s="267"/>
      <c r="FP95" s="267"/>
      <c r="FQ95" s="267"/>
      <c r="FR95" s="267"/>
      <c r="FS95" s="267"/>
      <c r="FT95" s="267"/>
      <c r="FU95" s="267"/>
      <c r="FV95" s="267"/>
      <c r="FW95" s="267"/>
      <c r="FX95" s="267"/>
      <c r="FY95" s="267"/>
      <c r="FZ95" s="267"/>
      <c r="GA95" s="267"/>
      <c r="GB95" s="267"/>
      <c r="GC95" s="267"/>
      <c r="GD95" s="267"/>
      <c r="GE95" s="267"/>
      <c r="GF95" s="267"/>
      <c r="GG95" s="267"/>
      <c r="GH95" s="267"/>
      <c r="GI95" s="267"/>
      <c r="GJ95" s="267"/>
      <c r="GK95" s="267"/>
      <c r="GL95" s="267"/>
      <c r="GM95" s="267"/>
      <c r="GN95" s="267"/>
      <c r="GO95" s="267"/>
      <c r="GP95" s="267"/>
      <c r="GQ95" s="267"/>
      <c r="GR95" s="267"/>
      <c r="GS95" s="267"/>
      <c r="GT95" s="267"/>
      <c r="GU95" s="267"/>
      <c r="GV95" s="267"/>
      <c r="GW95" s="267"/>
      <c r="GX95" s="267"/>
      <c r="GY95" s="267"/>
      <c r="GZ95" s="267"/>
      <c r="HA95" s="267"/>
      <c r="HB95" s="267"/>
      <c r="HC95" s="267"/>
      <c r="HD95" s="267"/>
      <c r="HE95" s="267"/>
      <c r="HF95" s="267"/>
      <c r="HG95" s="267"/>
      <c r="HH95" s="267"/>
      <c r="HI95" s="267"/>
      <c r="HJ95" s="267"/>
      <c r="HK95" s="267"/>
      <c r="HL95" s="267"/>
      <c r="HM95" s="267"/>
      <c r="HN95" s="267"/>
      <c r="HO95" s="267"/>
      <c r="HP95" s="267"/>
      <c r="HQ95" s="267"/>
      <c r="HR95" s="267"/>
      <c r="HS95" s="267"/>
      <c r="HT95" s="267"/>
      <c r="HU95" s="267"/>
      <c r="HV95" s="267"/>
      <c r="HW95" s="267"/>
      <c r="HX95" s="267"/>
      <c r="HY95" s="267"/>
      <c r="HZ95" s="267"/>
      <c r="IA95" s="267"/>
      <c r="IB95" s="267"/>
      <c r="IC95" s="267"/>
      <c r="ID95" s="267"/>
      <c r="IE95" s="267"/>
      <c r="IF95" s="267"/>
      <c r="IG95" s="267"/>
      <c r="IH95" s="267"/>
      <c r="II95" s="267"/>
      <c r="IJ95" s="267"/>
      <c r="IK95" s="267"/>
      <c r="IL95" s="267"/>
      <c r="IM95" s="267"/>
      <c r="IN95" s="267"/>
      <c r="IO95" s="267"/>
      <c r="IP95" s="267"/>
      <c r="IQ95" s="267"/>
      <c r="IR95" s="267"/>
      <c r="IS95" s="267"/>
      <c r="IT95" s="267"/>
      <c r="IU95" s="267"/>
      <c r="IV95" s="267"/>
    </row>
    <row r="96" spans="1:256" s="272" customFormat="1" ht="14.5">
      <c r="A96" s="41" t="s">
        <v>678</v>
      </c>
      <c r="B96" s="102">
        <f>SUM(US:OthAsia!B106)</f>
        <v>1.2000000000000004E-2</v>
      </c>
      <c r="C96" s="102">
        <f>SUM(US:OthAsia!C106)</f>
        <v>1.2000000000000004E-2</v>
      </c>
      <c r="D96" s="102">
        <f>SUM(US:OthAsia!D106)</f>
        <v>1.2000000000000628E-2</v>
      </c>
      <c r="E96" s="102">
        <f>SUM(US:OthAsia!E106)</f>
        <v>1.2000000000258594E-2</v>
      </c>
      <c r="F96" s="102">
        <f>SUM(US:OthAsia!F106)</f>
        <v>1.200000002122778E-2</v>
      </c>
      <c r="G96" s="102">
        <f>SUM(US:OthAsia!G106)</f>
        <v>1.2000000691971343E-2</v>
      </c>
      <c r="H96" s="102">
        <f>SUM(US:OthAsia!H106)</f>
        <v>1.2000012104939834E-2</v>
      </c>
      <c r="I96" s="102">
        <f>SUM(US:OthAsia!I106)</f>
        <v>1.2000136705136737E-2</v>
      </c>
      <c r="J96" s="102">
        <f>SUM(US:OthAsia!J106)</f>
        <v>1.2001128473592209E-2</v>
      </c>
      <c r="K96" s="102">
        <f>SUM(US:OthAsia!K106)</f>
        <v>1.2007360528920603E-2</v>
      </c>
      <c r="L96" s="102">
        <f>SUM(US:OthAsia!L106)</f>
        <v>1.2039955080394404E-2</v>
      </c>
      <c r="M96" s="102">
        <f>SUM(US:OthAsia!M106)</f>
        <v>1.2187073061677838E-2</v>
      </c>
      <c r="N96" s="102">
        <f>SUM(US:OthAsia!N106)</f>
        <v>1.2774476706315707E-2</v>
      </c>
      <c r="O96" s="102">
        <f>SUM(US:OthAsia!O106)</f>
        <v>1.4892363868515E-2</v>
      </c>
      <c r="P96" s="102">
        <f>SUM(US:OthAsia!P106)</f>
        <v>2.1852030319861215E-2</v>
      </c>
      <c r="Q96" s="102">
        <f>SUM(US:OthAsia!Q106)</f>
        <v>4.2919419970802626E-2</v>
      </c>
      <c r="R96" s="102">
        <f>SUM(US:OthAsia!R106)</f>
        <v>0.10219420631097488</v>
      </c>
      <c r="S96" s="102">
        <f>SUM(US:OthAsia!S106)</f>
        <v>0.25836347501006257</v>
      </c>
      <c r="T96" s="102">
        <f>SUM(US:OthAsia!T106)</f>
        <v>0.64599826023656703</v>
      </c>
      <c r="U96" s="102">
        <f>SUM(US:OthAsia!U106)</f>
        <v>1.5568492887202108</v>
      </c>
      <c r="V96" s="102">
        <f>SUM(US:OthAsia!V106)</f>
        <v>3.5903988132605895</v>
      </c>
      <c r="W96" s="102">
        <f>SUM(US:OthAsia!W106)</f>
        <v>7.9352212562751525</v>
      </c>
      <c r="X96" s="102">
        <f>SUM(US:OthAsia!X106)</f>
        <v>16.856863856275499</v>
      </c>
      <c r="Y96" s="102">
        <f>SUM(US:OthAsia!Y106)</f>
        <v>34.435333078249379</v>
      </c>
      <c r="Z96" s="102">
        <f>SUM(US:OthAsia!Z106)</f>
        <v>67.575605960377814</v>
      </c>
      <c r="AA96" s="102">
        <f>SUM(US:OthAsia!AA106)</f>
        <v>127.09573393224345</v>
      </c>
      <c r="AB96" s="102">
        <f>SUM(US:OthAsia!AB106)</f>
        <v>1417.0582161605198</v>
      </c>
      <c r="AC96" s="102">
        <f>SUM(US:OthAsia!AC106)</f>
        <v>708.5291080802599</v>
      </c>
      <c r="AD96" s="102">
        <f>SUM(US:OthAsia!AD106)</f>
        <v>354.26455404012995</v>
      </c>
      <c r="AE96" s="102">
        <f>SUM(US:OthAsia!AE106)</f>
        <v>177.13227702006498</v>
      </c>
      <c r="AF96" s="102">
        <f>SUM(US:OthAsia!AF106)</f>
        <v>88.566138510032488</v>
      </c>
      <c r="AG96" s="102">
        <f>SUM(US:OthAsia!AG106)</f>
        <v>44.283069255016244</v>
      </c>
      <c r="AH96" s="102">
        <f>SUM(US:OthAsia!AH106)</f>
        <v>22.141534627508122</v>
      </c>
      <c r="AI96" s="102">
        <f>SUM(US:OthAsia!AI106)</f>
        <v>11.070767313754061</v>
      </c>
      <c r="AJ96" s="102">
        <f>SUM(US:OthAsia!AJ106)</f>
        <v>5.5353836568770305</v>
      </c>
      <c r="AK96" s="102">
        <f>SUM(US:OthAsia!AK106)</f>
        <v>2.7676918284385152</v>
      </c>
      <c r="AL96" s="102">
        <f>SUM(US:OthAsia!AL106)</f>
        <v>1.3838459142192576</v>
      </c>
      <c r="AM96" s="102">
        <f>SUM(US:OthAsia!AM106)</f>
        <v>0.69192295710962881</v>
      </c>
      <c r="AN96" s="102">
        <f>SUM(US:OthAsia!AN106)</f>
        <v>0.34596147855481441</v>
      </c>
      <c r="AO96" s="102">
        <f>SUM(US:OthAsia!AO106)</f>
        <v>0.1729807392774072</v>
      </c>
      <c r="AP96" s="102">
        <f>SUM(US:OthAsia!AP106)</f>
        <v>8.6490369638703601E-2</v>
      </c>
      <c r="AQ96" s="102">
        <f>SUM(US:OthAsia!AQ106)</f>
        <v>4.3245184819351801E-2</v>
      </c>
      <c r="AR96" s="102">
        <f>SUM(US:OthAsia!AR106)</f>
        <v>2.16225924096759E-2</v>
      </c>
      <c r="AS96" s="102">
        <f>SUM(US:OthAsia!AS106)</f>
        <v>1.081129620483795E-2</v>
      </c>
      <c r="AT96" s="102">
        <f>SUM(US:OthAsia!AT106)</f>
        <v>5.4056481024189751E-3</v>
      </c>
      <c r="AU96" s="102">
        <f>SUM(US:OthAsia!AU106)</f>
        <v>2.7028240512094875E-3</v>
      </c>
      <c r="AV96" s="102">
        <f>SUM(US:OthAsia!AV106)</f>
        <v>1.3514120256047438E-3</v>
      </c>
      <c r="AW96" s="102">
        <f>SUM(US:OthAsia!AW106)</f>
        <v>6.7570601280237189E-4</v>
      </c>
      <c r="AX96" s="102">
        <f>SUM(US:OthAsia!AX106)</f>
        <v>3.3785300640118594E-4</v>
      </c>
      <c r="AY96" s="102">
        <f>SUM(US:OthAsia!AY106)</f>
        <v>1.6892650320059297E-4</v>
      </c>
      <c r="AZ96" s="102">
        <f>SUM(US:OthAsia!AZ106)</f>
        <v>8.4463251600296486E-5</v>
      </c>
      <c r="BA96" s="102">
        <f>SUM(US:OthAsia!BA106)</f>
        <v>4.2231625800148243E-5</v>
      </c>
      <c r="BB96" s="102">
        <f>SUM(US:OthAsia!BB106)</f>
        <v>2.1115812900074121E-5</v>
      </c>
      <c r="BC96" s="102">
        <f>SUM(US:OthAsia!BC106)</f>
        <v>1.0557906450037061E-5</v>
      </c>
      <c r="BD96" s="102">
        <f>SUM(US:OthAsia!BD106)</f>
        <v>5.2789532250185304E-6</v>
      </c>
      <c r="BE96" s="102">
        <f>SUM(US:OthAsia!BE106)</f>
        <v>2.6394766125092652E-6</v>
      </c>
      <c r="BF96" s="102">
        <f>SUM(US:OthAsia!BF106)</f>
        <v>1.3197383062546326E-6</v>
      </c>
      <c r="BG96" s="102">
        <f>SUM(US:OthAsia!BG106)</f>
        <v>6.5986915312731629E-7</v>
      </c>
      <c r="BH96" s="102">
        <f>SUM(US:OthAsia!BH106)</f>
        <v>3.2993457656365815E-7</v>
      </c>
      <c r="BI96" s="102">
        <f>SUM(US:OthAsia!BI106)</f>
        <v>1.6496728828182907E-7</v>
      </c>
      <c r="BJ96" s="267"/>
      <c r="BK96" s="267"/>
      <c r="BL96" s="267"/>
      <c r="BM96" s="267"/>
      <c r="BN96" s="267"/>
      <c r="BO96" s="267"/>
      <c r="BP96" s="267"/>
      <c r="BQ96" s="267"/>
      <c r="BR96" s="267"/>
      <c r="BS96" s="267"/>
      <c r="BT96" s="267"/>
      <c r="BU96" s="267"/>
      <c r="BV96" s="267"/>
      <c r="BW96" s="267"/>
      <c r="BX96" s="267"/>
      <c r="BY96" s="267"/>
      <c r="BZ96" s="267"/>
      <c r="CA96" s="267"/>
      <c r="CB96" s="267"/>
      <c r="CC96" s="267"/>
      <c r="CD96" s="267"/>
      <c r="CE96" s="267"/>
      <c r="CF96" s="267"/>
      <c r="CG96" s="267"/>
      <c r="CH96" s="267"/>
      <c r="CI96" s="267"/>
      <c r="CJ96" s="267"/>
      <c r="CK96" s="267"/>
      <c r="CL96" s="267"/>
      <c r="CM96" s="267"/>
      <c r="CN96" s="267"/>
      <c r="CO96" s="267"/>
      <c r="CP96" s="267"/>
      <c r="CQ96" s="267"/>
      <c r="CR96" s="267"/>
      <c r="CS96" s="267"/>
      <c r="CT96" s="267"/>
      <c r="CU96" s="267"/>
      <c r="CV96" s="267"/>
      <c r="CW96" s="267"/>
      <c r="CX96" s="267"/>
      <c r="CY96" s="267"/>
      <c r="CZ96" s="267"/>
      <c r="DA96" s="267"/>
      <c r="DB96" s="267"/>
      <c r="DC96" s="267"/>
      <c r="DD96" s="267"/>
      <c r="DE96" s="267"/>
      <c r="DF96" s="267"/>
      <c r="DG96" s="267"/>
      <c r="DH96" s="267"/>
      <c r="DI96" s="267"/>
      <c r="DJ96" s="267"/>
      <c r="DK96" s="267"/>
      <c r="DL96" s="267"/>
      <c r="DM96" s="267"/>
      <c r="DN96" s="267"/>
      <c r="DO96" s="267"/>
      <c r="DP96" s="267"/>
      <c r="DQ96" s="267"/>
      <c r="DR96" s="267"/>
      <c r="DS96" s="267"/>
      <c r="DT96" s="267"/>
      <c r="DU96" s="267"/>
      <c r="DV96" s="267"/>
      <c r="DW96" s="267"/>
      <c r="DX96" s="267"/>
      <c r="DY96" s="267"/>
      <c r="DZ96" s="267"/>
      <c r="EA96" s="267"/>
      <c r="EB96" s="267"/>
      <c r="EC96" s="267"/>
      <c r="ED96" s="267"/>
      <c r="EE96" s="267"/>
      <c r="EF96" s="267"/>
      <c r="EG96" s="267"/>
      <c r="EH96" s="267"/>
      <c r="EI96" s="267"/>
      <c r="EJ96" s="267"/>
      <c r="EK96" s="267"/>
      <c r="EL96" s="267"/>
      <c r="EM96" s="267"/>
      <c r="EN96" s="267"/>
      <c r="EO96" s="267"/>
      <c r="EP96" s="267"/>
      <c r="EQ96" s="267"/>
      <c r="ER96" s="267"/>
      <c r="ES96" s="267"/>
      <c r="ET96" s="267"/>
      <c r="EU96" s="267"/>
      <c r="EV96" s="267"/>
      <c r="EW96" s="267"/>
      <c r="EX96" s="267"/>
      <c r="EY96" s="267"/>
      <c r="EZ96" s="267"/>
      <c r="FA96" s="267"/>
      <c r="FB96" s="267"/>
      <c r="FC96" s="267"/>
      <c r="FD96" s="267"/>
      <c r="FE96" s="267"/>
      <c r="FF96" s="267"/>
      <c r="FG96" s="267"/>
      <c r="FH96" s="267"/>
      <c r="FI96" s="267"/>
      <c r="FJ96" s="267"/>
      <c r="FK96" s="267"/>
      <c r="FL96" s="267"/>
      <c r="FM96" s="267"/>
      <c r="FN96" s="267"/>
      <c r="FO96" s="267"/>
      <c r="FP96" s="267"/>
      <c r="FQ96" s="267"/>
      <c r="FR96" s="267"/>
      <c r="FS96" s="267"/>
      <c r="FT96" s="267"/>
      <c r="FU96" s="267"/>
      <c r="FV96" s="267"/>
      <c r="FW96" s="267"/>
      <c r="FX96" s="267"/>
      <c r="FY96" s="267"/>
      <c r="FZ96" s="267"/>
      <c r="GA96" s="267"/>
      <c r="GB96" s="267"/>
      <c r="GC96" s="267"/>
      <c r="GD96" s="267"/>
      <c r="GE96" s="267"/>
      <c r="GF96" s="267"/>
      <c r="GG96" s="267"/>
      <c r="GH96" s="267"/>
      <c r="GI96" s="267"/>
      <c r="GJ96" s="267"/>
      <c r="GK96" s="267"/>
      <c r="GL96" s="267"/>
      <c r="GM96" s="267"/>
      <c r="GN96" s="267"/>
      <c r="GO96" s="267"/>
      <c r="GP96" s="267"/>
      <c r="GQ96" s="267"/>
      <c r="GR96" s="267"/>
      <c r="GS96" s="267"/>
      <c r="GT96" s="267"/>
      <c r="GU96" s="267"/>
      <c r="GV96" s="267"/>
      <c r="GW96" s="267"/>
      <c r="GX96" s="267"/>
      <c r="GY96" s="267"/>
      <c r="GZ96" s="267"/>
      <c r="HA96" s="267"/>
      <c r="HB96" s="267"/>
      <c r="HC96" s="267"/>
      <c r="HD96" s="267"/>
      <c r="HE96" s="267"/>
      <c r="HF96" s="267"/>
      <c r="HG96" s="267"/>
      <c r="HH96" s="267"/>
      <c r="HI96" s="267"/>
      <c r="HJ96" s="267"/>
      <c r="HK96" s="267"/>
      <c r="HL96" s="267"/>
      <c r="HM96" s="267"/>
      <c r="HN96" s="267"/>
      <c r="HO96" s="267"/>
      <c r="HP96" s="267"/>
      <c r="HQ96" s="267"/>
      <c r="HR96" s="267"/>
      <c r="HS96" s="267"/>
      <c r="HT96" s="267"/>
      <c r="HU96" s="267"/>
      <c r="HV96" s="267"/>
      <c r="HW96" s="267"/>
      <c r="HX96" s="267"/>
      <c r="HY96" s="267"/>
      <c r="HZ96" s="267"/>
      <c r="IA96" s="267"/>
      <c r="IB96" s="267"/>
      <c r="IC96" s="267"/>
      <c r="ID96" s="267"/>
      <c r="IE96" s="267"/>
      <c r="IF96" s="267"/>
      <c r="IG96" s="267"/>
      <c r="IH96" s="267"/>
      <c r="II96" s="267"/>
      <c r="IJ96" s="267"/>
      <c r="IK96" s="267"/>
      <c r="IL96" s="267"/>
      <c r="IM96" s="267"/>
      <c r="IN96" s="267"/>
      <c r="IO96" s="267"/>
      <c r="IP96" s="267"/>
      <c r="IQ96" s="267"/>
      <c r="IR96" s="267"/>
      <c r="IS96" s="267"/>
      <c r="IT96" s="267"/>
      <c r="IU96" s="267"/>
      <c r="IV96" s="267"/>
    </row>
    <row r="97" spans="1:256" s="272" customFormat="1" ht="14.5">
      <c r="A97" s="41" t="s">
        <v>679</v>
      </c>
      <c r="B97" s="102">
        <f>SUM(US:OthAsia!B107)</f>
        <v>0</v>
      </c>
      <c r="C97" s="102">
        <f>SUM(US:OthAsia!C107)</f>
        <v>3.6084467145247443E-20</v>
      </c>
      <c r="D97" s="102">
        <f>SUM(US:OthAsia!D107)</f>
        <v>6.2558800492644103E-16</v>
      </c>
      <c r="E97" s="102">
        <f>SUM(US:OthAsia!E107)</f>
        <v>2.5859040387381998E-13</v>
      </c>
      <c r="F97" s="102">
        <f>SUM(US:OthAsia!F107)</f>
        <v>2.1227780519029247E-11</v>
      </c>
      <c r="G97" s="102">
        <f>SUM(US:OthAsia!G107)</f>
        <v>6.9197134015812034E-10</v>
      </c>
      <c r="H97" s="102">
        <f>SUM(US:OthAsia!H107)</f>
        <v>1.2104939834508364E-8</v>
      </c>
      <c r="I97" s="102">
        <f>SUM(US:OthAsia!I107)</f>
        <v>1.3670513673315638E-7</v>
      </c>
      <c r="J97" s="102">
        <f>SUM(US:OthAsia!J107)</f>
        <v>1.1284735922126087E-6</v>
      </c>
      <c r="K97" s="102">
        <f>SUM(US:OthAsia!K107)</f>
        <v>7.3605289206020735E-6</v>
      </c>
      <c r="L97" s="102">
        <f>SUM(US:OthAsia!L107)</f>
        <v>3.9955080394403292E-5</v>
      </c>
      <c r="M97" s="102">
        <f>SUM(US:OthAsia!M107)</f>
        <v>1.8707306167784073E-4</v>
      </c>
      <c r="N97" s="102">
        <f>SUM(US:OthAsia!N107)</f>
        <v>7.7447670631570727E-4</v>
      </c>
      <c r="O97" s="102">
        <f>SUM(US:OthAsia!O107)</f>
        <v>2.8923638685150036E-3</v>
      </c>
      <c r="P97" s="102">
        <f>SUM(US:OthAsia!P107)</f>
        <v>9.8520303198612186E-3</v>
      </c>
      <c r="Q97" s="102">
        <f>SUM(US:OthAsia!Q107)</f>
        <v>3.0919419970802626E-2</v>
      </c>
      <c r="R97" s="102">
        <f>SUM(US:OthAsia!R107)</f>
        <v>9.019420631097487E-2</v>
      </c>
      <c r="S97" s="102">
        <f>SUM(US:OthAsia!S107)</f>
        <v>0.24636347501006259</v>
      </c>
      <c r="T97" s="102">
        <f>SUM(US:OthAsia!T107)</f>
        <v>0.63399826023656702</v>
      </c>
      <c r="U97" s="102">
        <f>SUM(US:OthAsia!U107)</f>
        <v>1.5448492887202103</v>
      </c>
      <c r="V97" s="102">
        <f>SUM(US:OthAsia!V107)</f>
        <v>3.57839881326059</v>
      </c>
      <c r="W97" s="102">
        <f>SUM(US:OthAsia!W107)</f>
        <v>7.9232212562751512</v>
      </c>
      <c r="X97" s="102">
        <f>SUM(US:OthAsia!X107)</f>
        <v>16.844863856275502</v>
      </c>
      <c r="Y97" s="102">
        <f>SUM(US:OthAsia!Y107)</f>
        <v>34.423333078249392</v>
      </c>
      <c r="Z97" s="102">
        <f>SUM(US:OthAsia!Z107)</f>
        <v>67.563605960377785</v>
      </c>
      <c r="AA97" s="102">
        <f>SUM(US:OthAsia!AA107)</f>
        <v>127.0837339322435</v>
      </c>
      <c r="AB97" s="102">
        <f>SUM(US:OthAsia!AB107)</f>
        <v>220.13297999264364</v>
      </c>
      <c r="AC97" s="102">
        <f>SUM(US:OthAsia!AC107)</f>
        <v>220.13297999264364</v>
      </c>
      <c r="AD97" s="102">
        <f>SUM(US:OthAsia!AD107)</f>
        <v>220.13297999264364</v>
      </c>
      <c r="AE97" s="102">
        <f>SUM(US:OthAsia!AE107)</f>
        <v>220.13297999264364</v>
      </c>
      <c r="AF97" s="102">
        <f>SUM(US:OthAsia!AF107)</f>
        <v>220.13297999264364</v>
      </c>
      <c r="AG97" s="102">
        <f>SUM(US:OthAsia!AG107)</f>
        <v>220.13297999264364</v>
      </c>
      <c r="AH97" s="102">
        <f>SUM(US:OthAsia!AH107)</f>
        <v>220.13297999264364</v>
      </c>
      <c r="AI97" s="102">
        <f>SUM(US:OthAsia!AI107)</f>
        <v>220.13297999264364</v>
      </c>
      <c r="AJ97" s="102">
        <f>SUM(US:OthAsia!AJ107)</f>
        <v>220.13297999264364</v>
      </c>
      <c r="AK97" s="102">
        <f>SUM(US:OthAsia!AK107)</f>
        <v>220.13297999264364</v>
      </c>
      <c r="AL97" s="102">
        <f>SUM(US:OthAsia!AL107)</f>
        <v>220.13297999264364</v>
      </c>
      <c r="AM97" s="102">
        <f>SUM(US:OthAsia!AM107)</f>
        <v>220.13297999264364</v>
      </c>
      <c r="AN97" s="102">
        <f>SUM(US:OthAsia!AN107)</f>
        <v>220.13297999264364</v>
      </c>
      <c r="AO97" s="102">
        <f>SUM(US:OthAsia!AO107)</f>
        <v>220.13297999264364</v>
      </c>
      <c r="AP97" s="102">
        <f>SUM(US:OthAsia!AP107)</f>
        <v>220.13297999264364</v>
      </c>
      <c r="AQ97" s="102">
        <f>SUM(US:OthAsia!AQ107)</f>
        <v>220.13297999264364</v>
      </c>
      <c r="AR97" s="102">
        <f>SUM(US:OthAsia!AR107)</f>
        <v>220.13297999264364</v>
      </c>
      <c r="AS97" s="102">
        <f>SUM(US:OthAsia!AS107)</f>
        <v>220.13297999264364</v>
      </c>
      <c r="AT97" s="102">
        <f>SUM(US:OthAsia!AT107)</f>
        <v>220.13297999264364</v>
      </c>
      <c r="AU97" s="102">
        <f>SUM(US:OthAsia!AU107)</f>
        <v>220.13297999264364</v>
      </c>
      <c r="AV97" s="102">
        <f>SUM(US:OthAsia!AV107)</f>
        <v>220.13297999264364</v>
      </c>
      <c r="AW97" s="102">
        <f>SUM(US:OthAsia!AW107)</f>
        <v>220.13297999264364</v>
      </c>
      <c r="AX97" s="102">
        <f>SUM(US:OthAsia!AX107)</f>
        <v>220.13297999264364</v>
      </c>
      <c r="AY97" s="102">
        <f>SUM(US:OthAsia!AY107)</f>
        <v>220.13297999264364</v>
      </c>
      <c r="AZ97" s="102">
        <f>SUM(US:OthAsia!AZ107)</f>
        <v>220.13297999264364</v>
      </c>
      <c r="BA97" s="102">
        <f>SUM(US:OthAsia!BA107)</f>
        <v>220.13297999264364</v>
      </c>
      <c r="BB97" s="102">
        <f>SUM(US:OthAsia!BB107)</f>
        <v>220.13297999264364</v>
      </c>
      <c r="BC97" s="102">
        <f>SUM(US:OthAsia!BC107)</f>
        <v>220.13297999264364</v>
      </c>
      <c r="BD97" s="102">
        <f>SUM(US:OthAsia!BD107)</f>
        <v>220.13297999264364</v>
      </c>
      <c r="BE97" s="102">
        <f>SUM(US:OthAsia!BE107)</f>
        <v>220.13297999264364</v>
      </c>
      <c r="BF97" s="102">
        <f>SUM(US:OthAsia!BF107)</f>
        <v>220.13297999264364</v>
      </c>
      <c r="BG97" s="102">
        <f>SUM(US:OthAsia!BG107)</f>
        <v>220.13297999264364</v>
      </c>
      <c r="BH97" s="102">
        <f>SUM(US:OthAsia!BH107)</f>
        <v>220.13297999264364</v>
      </c>
      <c r="BI97" s="102">
        <f>SUM(US:OthAsia!BI107)</f>
        <v>220.13297999264364</v>
      </c>
      <c r="BJ97" s="267"/>
      <c r="BK97" s="267"/>
      <c r="BL97" s="267"/>
      <c r="BM97" s="267"/>
      <c r="BN97" s="267"/>
      <c r="BO97" s="267"/>
      <c r="BP97" s="267"/>
      <c r="BQ97" s="267"/>
      <c r="BR97" s="267"/>
      <c r="BS97" s="267"/>
      <c r="BT97" s="267"/>
      <c r="BU97" s="267"/>
      <c r="BV97" s="267"/>
      <c r="BW97" s="267"/>
      <c r="BX97" s="267"/>
      <c r="BY97" s="267"/>
      <c r="BZ97" s="267"/>
      <c r="CA97" s="267"/>
      <c r="CB97" s="267"/>
      <c r="CC97" s="267"/>
      <c r="CD97" s="267"/>
      <c r="CE97" s="267"/>
      <c r="CF97" s="267"/>
      <c r="CG97" s="267"/>
      <c r="CH97" s="267"/>
      <c r="CI97" s="267"/>
      <c r="CJ97" s="267"/>
      <c r="CK97" s="267"/>
      <c r="CL97" s="267"/>
      <c r="CM97" s="267"/>
      <c r="CN97" s="267"/>
      <c r="CO97" s="267"/>
      <c r="CP97" s="267"/>
      <c r="CQ97" s="267"/>
      <c r="CR97" s="267"/>
      <c r="CS97" s="267"/>
      <c r="CT97" s="267"/>
      <c r="CU97" s="267"/>
      <c r="CV97" s="267"/>
      <c r="CW97" s="267"/>
      <c r="CX97" s="267"/>
      <c r="CY97" s="267"/>
      <c r="CZ97" s="267"/>
      <c r="DA97" s="267"/>
      <c r="DB97" s="267"/>
      <c r="DC97" s="267"/>
      <c r="DD97" s="267"/>
      <c r="DE97" s="267"/>
      <c r="DF97" s="267"/>
      <c r="DG97" s="267"/>
      <c r="DH97" s="267"/>
      <c r="DI97" s="267"/>
      <c r="DJ97" s="267"/>
      <c r="DK97" s="267"/>
      <c r="DL97" s="267"/>
      <c r="DM97" s="267"/>
      <c r="DN97" s="267"/>
      <c r="DO97" s="267"/>
      <c r="DP97" s="267"/>
      <c r="DQ97" s="267"/>
      <c r="DR97" s="267"/>
      <c r="DS97" s="267"/>
      <c r="DT97" s="267"/>
      <c r="DU97" s="267"/>
      <c r="DV97" s="267"/>
      <c r="DW97" s="267"/>
      <c r="DX97" s="267"/>
      <c r="DY97" s="267"/>
      <c r="DZ97" s="267"/>
      <c r="EA97" s="267"/>
      <c r="EB97" s="267"/>
      <c r="EC97" s="267"/>
      <c r="ED97" s="267"/>
      <c r="EE97" s="267"/>
      <c r="EF97" s="267"/>
      <c r="EG97" s="267"/>
      <c r="EH97" s="267"/>
      <c r="EI97" s="267"/>
      <c r="EJ97" s="267"/>
      <c r="EK97" s="267"/>
      <c r="EL97" s="267"/>
      <c r="EM97" s="267"/>
      <c r="EN97" s="267"/>
      <c r="EO97" s="267"/>
      <c r="EP97" s="267"/>
      <c r="EQ97" s="267"/>
      <c r="ER97" s="267"/>
      <c r="ES97" s="267"/>
      <c r="ET97" s="267"/>
      <c r="EU97" s="267"/>
      <c r="EV97" s="267"/>
      <c r="EW97" s="267"/>
      <c r="EX97" s="267"/>
      <c r="EY97" s="267"/>
      <c r="EZ97" s="267"/>
      <c r="FA97" s="267"/>
      <c r="FB97" s="267"/>
      <c r="FC97" s="267"/>
      <c r="FD97" s="267"/>
      <c r="FE97" s="267"/>
      <c r="FF97" s="267"/>
      <c r="FG97" s="267"/>
      <c r="FH97" s="267"/>
      <c r="FI97" s="267"/>
      <c r="FJ97" s="267"/>
      <c r="FK97" s="267"/>
      <c r="FL97" s="267"/>
      <c r="FM97" s="267"/>
      <c r="FN97" s="267"/>
      <c r="FO97" s="267"/>
      <c r="FP97" s="267"/>
      <c r="FQ97" s="267"/>
      <c r="FR97" s="267"/>
      <c r="FS97" s="267"/>
      <c r="FT97" s="267"/>
      <c r="FU97" s="267"/>
      <c r="FV97" s="267"/>
      <c r="FW97" s="267"/>
      <c r="FX97" s="267"/>
      <c r="FY97" s="267"/>
      <c r="FZ97" s="267"/>
      <c r="GA97" s="267"/>
      <c r="GB97" s="267"/>
      <c r="GC97" s="267"/>
      <c r="GD97" s="267"/>
      <c r="GE97" s="267"/>
      <c r="GF97" s="267"/>
      <c r="GG97" s="267"/>
      <c r="GH97" s="267"/>
      <c r="GI97" s="267"/>
      <c r="GJ97" s="267"/>
      <c r="GK97" s="267"/>
      <c r="GL97" s="267"/>
      <c r="GM97" s="267"/>
      <c r="GN97" s="267"/>
      <c r="GO97" s="267"/>
      <c r="GP97" s="267"/>
      <c r="GQ97" s="267"/>
      <c r="GR97" s="267"/>
      <c r="GS97" s="267"/>
      <c r="GT97" s="267"/>
      <c r="GU97" s="267"/>
      <c r="GV97" s="267"/>
      <c r="GW97" s="267"/>
      <c r="GX97" s="267"/>
      <c r="GY97" s="267"/>
      <c r="GZ97" s="267"/>
      <c r="HA97" s="267"/>
      <c r="HB97" s="267"/>
      <c r="HC97" s="267"/>
      <c r="HD97" s="267"/>
      <c r="HE97" s="267"/>
      <c r="HF97" s="267"/>
      <c r="HG97" s="267"/>
      <c r="HH97" s="267"/>
      <c r="HI97" s="267"/>
      <c r="HJ97" s="267"/>
      <c r="HK97" s="267"/>
      <c r="HL97" s="267"/>
      <c r="HM97" s="267"/>
      <c r="HN97" s="267"/>
      <c r="HO97" s="267"/>
      <c r="HP97" s="267"/>
      <c r="HQ97" s="267"/>
      <c r="HR97" s="267"/>
      <c r="HS97" s="267"/>
      <c r="HT97" s="267"/>
      <c r="HU97" s="267"/>
      <c r="HV97" s="267"/>
      <c r="HW97" s="267"/>
      <c r="HX97" s="267"/>
      <c r="HY97" s="267"/>
      <c r="HZ97" s="267"/>
      <c r="IA97" s="267"/>
      <c r="IB97" s="267"/>
      <c r="IC97" s="267"/>
      <c r="ID97" s="267"/>
      <c r="IE97" s="267"/>
      <c r="IF97" s="267"/>
      <c r="IG97" s="267"/>
      <c r="IH97" s="267"/>
      <c r="II97" s="267"/>
      <c r="IJ97" s="267"/>
      <c r="IK97" s="267"/>
      <c r="IL97" s="267"/>
      <c r="IM97" s="267"/>
      <c r="IN97" s="267"/>
      <c r="IO97" s="267"/>
      <c r="IP97" s="267"/>
      <c r="IQ97" s="267"/>
      <c r="IR97" s="267"/>
      <c r="IS97" s="267"/>
      <c r="IT97" s="267"/>
      <c r="IU97" s="267"/>
      <c r="IV97" s="267"/>
    </row>
    <row r="98" spans="1:256" s="273" customFormat="1" ht="14.5">
      <c r="A98" s="317" t="s">
        <v>680</v>
      </c>
      <c r="B98" s="318">
        <f t="shared" ref="B98:AG98" si="61">+B202</f>
        <v>7.970999999999993</v>
      </c>
      <c r="C98" s="318">
        <f t="shared" si="61"/>
        <v>10.008731839961015</v>
      </c>
      <c r="D98" s="318">
        <f t="shared" si="61"/>
        <v>11.724587536935781</v>
      </c>
      <c r="E98" s="318">
        <f t="shared" si="61"/>
        <v>13.184510779280478</v>
      </c>
      <c r="F98" s="318">
        <f t="shared" si="61"/>
        <v>14.448589212754491</v>
      </c>
      <c r="G98" s="318">
        <f t="shared" si="61"/>
        <v>15.44120489256111</v>
      </c>
      <c r="H98" s="318">
        <f t="shared" si="61"/>
        <v>16.291259051033272</v>
      </c>
      <c r="I98" s="318">
        <f t="shared" si="61"/>
        <v>17.127802838118406</v>
      </c>
      <c r="J98" s="318">
        <f t="shared" si="61"/>
        <v>17.9606994416819</v>
      </c>
      <c r="K98" s="318">
        <f t="shared" si="61"/>
        <v>18.794707814318649</v>
      </c>
      <c r="L98" s="318">
        <f t="shared" si="61"/>
        <v>19.624706425431064</v>
      </c>
      <c r="M98" s="340">
        <f t="shared" si="61"/>
        <v>20.422367137517213</v>
      </c>
      <c r="N98" s="318">
        <f t="shared" si="61"/>
        <v>21.184327426614423</v>
      </c>
      <c r="O98" s="318">
        <f t="shared" si="61"/>
        <v>21.933892989452012</v>
      </c>
      <c r="P98" s="318">
        <f t="shared" si="61"/>
        <v>22.608438870710398</v>
      </c>
      <c r="Q98" s="318">
        <f t="shared" si="61"/>
        <v>23.223692120713704</v>
      </c>
      <c r="R98" s="318">
        <f t="shared" si="61"/>
        <v>23.788169273147197</v>
      </c>
      <c r="S98" s="318">
        <f t="shared" si="61"/>
        <v>24.306858702921744</v>
      </c>
      <c r="T98" s="318">
        <f t="shared" si="61"/>
        <v>24.783023359090375</v>
      </c>
      <c r="U98" s="318">
        <f t="shared" si="61"/>
        <v>25.219107676600132</v>
      </c>
      <c r="V98" s="318">
        <f t="shared" si="61"/>
        <v>25.703405800382466</v>
      </c>
      <c r="W98" s="318">
        <f t="shared" si="61"/>
        <v>26.260701328748944</v>
      </c>
      <c r="X98" s="318">
        <f t="shared" si="61"/>
        <v>26.831328568016666</v>
      </c>
      <c r="Y98" s="318">
        <f t="shared" si="61"/>
        <v>27.394380415089628</v>
      </c>
      <c r="Z98" s="318">
        <f t="shared" si="61"/>
        <v>27.943074309677744</v>
      </c>
      <c r="AA98" s="318">
        <f t="shared" si="61"/>
        <v>28.474109711657398</v>
      </c>
      <c r="AB98" s="318">
        <f t="shared" si="61"/>
        <v>28.986539504552042</v>
      </c>
      <c r="AC98" s="318">
        <f t="shared" si="61"/>
        <v>29.482219094511059</v>
      </c>
      <c r="AD98" s="318">
        <f t="shared" si="61"/>
        <v>29.979761716150428</v>
      </c>
      <c r="AE98" s="318">
        <f t="shared" si="61"/>
        <v>30.477231777208406</v>
      </c>
      <c r="AF98" s="318">
        <f t="shared" si="61"/>
        <v>30.912844597754539</v>
      </c>
      <c r="AG98" s="318">
        <f t="shared" si="61"/>
        <v>31.269659723259203</v>
      </c>
      <c r="AH98" s="318">
        <f t="shared" ref="AH98:BI98" si="62">+AH202</f>
        <v>31.597536337339132</v>
      </c>
      <c r="AI98" s="318">
        <f t="shared" si="62"/>
        <v>31.903664473408135</v>
      </c>
      <c r="AJ98" s="318">
        <f t="shared" si="62"/>
        <v>32.191538302999618</v>
      </c>
      <c r="AK98" s="318">
        <f t="shared" si="62"/>
        <v>32.463093954928738</v>
      </c>
      <c r="AL98" s="318">
        <f t="shared" si="62"/>
        <v>32.719539805102187</v>
      </c>
      <c r="AM98" s="318">
        <f t="shared" si="62"/>
        <v>32.961746452631964</v>
      </c>
      <c r="AN98" s="318">
        <f t="shared" si="62"/>
        <v>33.190423930724258</v>
      </c>
      <c r="AO98" s="318">
        <f t="shared" si="62"/>
        <v>33.406196661973439</v>
      </c>
      <c r="AP98" s="318">
        <f t="shared" si="62"/>
        <v>33.609631574082158</v>
      </c>
      <c r="AQ98" s="318">
        <f t="shared" si="62"/>
        <v>33.801246559982822</v>
      </c>
      <c r="AR98" s="318">
        <f t="shared" si="62"/>
        <v>33.981512173114041</v>
      </c>
      <c r="AS98" s="318">
        <f t="shared" si="62"/>
        <v>34.150852415859802</v>
      </c>
      <c r="AT98" s="318">
        <f t="shared" si="62"/>
        <v>34.309647184932444</v>
      </c>
      <c r="AU98" s="318">
        <f t="shared" si="62"/>
        <v>34.458237544396724</v>
      </c>
      <c r="AV98" s="318">
        <f t="shared" si="62"/>
        <v>34.596934563617054</v>
      </c>
      <c r="AW98" s="318">
        <f t="shared" si="62"/>
        <v>34.726032513344954</v>
      </c>
      <c r="AX98" s="318">
        <f t="shared" si="62"/>
        <v>34.845827531187275</v>
      </c>
      <c r="AY98" s="318">
        <f t="shared" si="62"/>
        <v>34.956643340637939</v>
      </c>
      <c r="AZ98" s="318">
        <f t="shared" si="62"/>
        <v>35.058866180413332</v>
      </c>
      <c r="BA98" s="318">
        <f t="shared" si="62"/>
        <v>35.152991728883286</v>
      </c>
      <c r="BB98" s="318">
        <f t="shared" si="62"/>
        <v>35.239687431939728</v>
      </c>
      <c r="BC98" s="318">
        <f t="shared" si="62"/>
        <v>35.319874167857932</v>
      </c>
      <c r="BD98" s="318">
        <f t="shared" si="62"/>
        <v>35.39483147653111</v>
      </c>
      <c r="BE98" s="318">
        <f t="shared" si="62"/>
        <v>35.466330489011717</v>
      </c>
      <c r="BF98" s="318">
        <f t="shared" si="62"/>
        <v>35.536798096820505</v>
      </c>
      <c r="BG98" s="318">
        <f t="shared" si="62"/>
        <v>35.609514795979337</v>
      </c>
      <c r="BH98" s="318">
        <f t="shared" si="62"/>
        <v>35.688847158995699</v>
      </c>
      <c r="BI98" s="318">
        <f t="shared" si="62"/>
        <v>35.78051394766279</v>
      </c>
      <c r="BJ98" s="267"/>
      <c r="BK98" s="267"/>
      <c r="BL98" s="267"/>
      <c r="BM98" s="267"/>
      <c r="BN98" s="267"/>
      <c r="BO98" s="267"/>
      <c r="BP98" s="267"/>
      <c r="BQ98" s="267"/>
      <c r="BR98" s="267"/>
      <c r="BS98" s="267"/>
      <c r="BT98" s="267"/>
      <c r="BU98" s="267"/>
      <c r="BV98" s="267"/>
      <c r="BW98" s="267"/>
      <c r="BX98" s="267"/>
      <c r="BY98" s="267"/>
      <c r="BZ98" s="267"/>
      <c r="CA98" s="267"/>
      <c r="CB98" s="267"/>
      <c r="CC98" s="267"/>
      <c r="CD98" s="267"/>
      <c r="CE98" s="267"/>
      <c r="CF98" s="267"/>
      <c r="CG98" s="267"/>
      <c r="CH98" s="267"/>
      <c r="CI98" s="267"/>
      <c r="CJ98" s="267"/>
      <c r="CK98" s="267"/>
      <c r="CL98" s="267"/>
      <c r="CM98" s="267"/>
      <c r="CN98" s="267"/>
      <c r="CO98" s="267"/>
      <c r="CP98" s="267"/>
      <c r="CQ98" s="267"/>
      <c r="CR98" s="267"/>
      <c r="CS98" s="267"/>
      <c r="CT98" s="267"/>
      <c r="CU98" s="267"/>
      <c r="CV98" s="267"/>
      <c r="CW98" s="267"/>
      <c r="CX98" s="267"/>
      <c r="CY98" s="267"/>
      <c r="CZ98" s="267"/>
      <c r="DA98" s="267"/>
      <c r="DB98" s="267"/>
      <c r="DC98" s="267"/>
      <c r="DD98" s="267"/>
      <c r="DE98" s="267"/>
      <c r="DF98" s="267"/>
      <c r="DG98" s="267"/>
      <c r="DH98" s="267"/>
      <c r="DI98" s="267"/>
      <c r="DJ98" s="267"/>
      <c r="DK98" s="267"/>
      <c r="DL98" s="267"/>
      <c r="DM98" s="267"/>
      <c r="DN98" s="267"/>
      <c r="DO98" s="267"/>
      <c r="DP98" s="267"/>
      <c r="DQ98" s="267"/>
      <c r="DR98" s="267"/>
      <c r="DS98" s="267"/>
      <c r="DT98" s="267"/>
      <c r="DU98" s="267"/>
      <c r="DV98" s="267"/>
      <c r="DW98" s="267"/>
      <c r="DX98" s="267"/>
      <c r="DY98" s="267"/>
      <c r="DZ98" s="267"/>
      <c r="EA98" s="267"/>
      <c r="EB98" s="267"/>
      <c r="EC98" s="267"/>
      <c r="ED98" s="267"/>
      <c r="EE98" s="267"/>
      <c r="EF98" s="267"/>
      <c r="EG98" s="267"/>
      <c r="EH98" s="267"/>
      <c r="EI98" s="267"/>
      <c r="EJ98" s="267"/>
      <c r="EK98" s="267"/>
      <c r="EL98" s="267"/>
      <c r="EM98" s="267"/>
      <c r="EN98" s="267"/>
      <c r="EO98" s="267"/>
      <c r="EP98" s="267"/>
      <c r="EQ98" s="267"/>
      <c r="ER98" s="267"/>
      <c r="ES98" s="267"/>
      <c r="ET98" s="267"/>
      <c r="EU98" s="267"/>
      <c r="EV98" s="267"/>
      <c r="EW98" s="267"/>
      <c r="EX98" s="267"/>
      <c r="EY98" s="267"/>
      <c r="EZ98" s="267"/>
      <c r="FA98" s="267"/>
      <c r="FB98" s="267"/>
      <c r="FC98" s="267"/>
      <c r="FD98" s="267"/>
      <c r="FE98" s="267"/>
      <c r="FF98" s="267"/>
      <c r="FG98" s="267"/>
      <c r="FH98" s="267"/>
      <c r="FI98" s="267"/>
      <c r="FJ98" s="267"/>
      <c r="FK98" s="267"/>
      <c r="FL98" s="267"/>
      <c r="FM98" s="267"/>
      <c r="FN98" s="267"/>
      <c r="FO98" s="267"/>
      <c r="FP98" s="267"/>
      <c r="FQ98" s="267"/>
      <c r="FR98" s="267"/>
      <c r="FS98" s="267"/>
      <c r="FT98" s="267"/>
      <c r="FU98" s="267"/>
      <c r="FV98" s="267"/>
      <c r="FW98" s="267"/>
      <c r="FX98" s="267"/>
      <c r="FY98" s="267"/>
      <c r="FZ98" s="267"/>
      <c r="GA98" s="267"/>
      <c r="GB98" s="267"/>
      <c r="GC98" s="267"/>
      <c r="GD98" s="267"/>
      <c r="GE98" s="267"/>
      <c r="GF98" s="267"/>
      <c r="GG98" s="267"/>
      <c r="GH98" s="267"/>
      <c r="GI98" s="267"/>
      <c r="GJ98" s="267"/>
      <c r="GK98" s="267"/>
      <c r="GL98" s="267"/>
      <c r="GM98" s="267"/>
      <c r="GN98" s="267"/>
      <c r="GO98" s="267"/>
      <c r="GP98" s="267"/>
      <c r="GQ98" s="267"/>
      <c r="GR98" s="267"/>
      <c r="GS98" s="267"/>
      <c r="GT98" s="267"/>
      <c r="GU98" s="267"/>
      <c r="GV98" s="267"/>
      <c r="GW98" s="267"/>
      <c r="GX98" s="267"/>
      <c r="GY98" s="267"/>
      <c r="GZ98" s="267"/>
      <c r="HA98" s="267"/>
      <c r="HB98" s="267"/>
      <c r="HC98" s="267"/>
      <c r="HD98" s="267"/>
      <c r="HE98" s="267"/>
      <c r="HF98" s="267"/>
      <c r="HG98" s="267"/>
      <c r="HH98" s="267"/>
      <c r="HI98" s="267"/>
      <c r="HJ98" s="267"/>
      <c r="HK98" s="267"/>
      <c r="HL98" s="267"/>
      <c r="HM98" s="267"/>
      <c r="HN98" s="267"/>
      <c r="HO98" s="267"/>
      <c r="HP98" s="267"/>
      <c r="HQ98" s="267"/>
      <c r="HR98" s="267"/>
      <c r="HS98" s="267"/>
      <c r="HT98" s="267"/>
      <c r="HU98" s="267"/>
      <c r="HV98" s="267"/>
      <c r="HW98" s="267"/>
      <c r="HX98" s="267"/>
      <c r="HY98" s="267"/>
      <c r="HZ98" s="267"/>
      <c r="IA98" s="267"/>
      <c r="IB98" s="267"/>
      <c r="IC98" s="267"/>
      <c r="ID98" s="267"/>
      <c r="IE98" s="267"/>
      <c r="IF98" s="267"/>
      <c r="IG98" s="267"/>
      <c r="IH98" s="267"/>
      <c r="II98" s="267"/>
      <c r="IJ98" s="267"/>
      <c r="IK98" s="267"/>
      <c r="IL98" s="267"/>
      <c r="IM98" s="267"/>
      <c r="IN98" s="267"/>
      <c r="IO98" s="267"/>
      <c r="IP98" s="267"/>
      <c r="IQ98" s="267"/>
      <c r="IR98" s="267"/>
      <c r="IS98" s="267"/>
      <c r="IT98" s="267"/>
      <c r="IU98" s="267"/>
      <c r="IV98" s="267"/>
    </row>
    <row r="99" spans="1:256" ht="14.25" customHeight="1">
      <c r="M99" s="341"/>
    </row>
    <row r="100" spans="1:256" ht="14.25" customHeight="1">
      <c r="M100" s="342"/>
    </row>
    <row r="101" spans="1:256" s="274" customFormat="1" ht="14.5">
      <c r="A101" s="319" t="s">
        <v>681</v>
      </c>
      <c r="B101" s="320">
        <f t="shared" ref="B101:AG101" si="63">1-B124/B98</f>
        <v>0</v>
      </c>
      <c r="C101" s="320">
        <f t="shared" si="63"/>
        <v>2.7750189215611898E-2</v>
      </c>
      <c r="D101" s="320">
        <f t="shared" si="63"/>
        <v>6.8319275957645309E-2</v>
      </c>
      <c r="E101" s="320">
        <f t="shared" si="63"/>
        <v>0.20767304152642041</v>
      </c>
      <c r="F101" s="320">
        <f t="shared" si="63"/>
        <v>0.38565531428444455</v>
      </c>
      <c r="G101" s="320">
        <f t="shared" si="63"/>
        <v>0.53746507670543542</v>
      </c>
      <c r="H101" s="320">
        <f t="shared" si="63"/>
        <v>0.59451854372282154</v>
      </c>
      <c r="I101" s="320">
        <f t="shared" si="63"/>
        <v>0.61983502193784012</v>
      </c>
      <c r="J101" s="320">
        <f t="shared" si="63"/>
        <v>0.65956016778460347</v>
      </c>
      <c r="K101" s="320">
        <f t="shared" si="63"/>
        <v>0.68847219903163748</v>
      </c>
      <c r="L101" s="320">
        <f t="shared" si="63"/>
        <v>0.70922106986252031</v>
      </c>
      <c r="M101" s="343">
        <f t="shared" si="63"/>
        <v>0.72548521065788985</v>
      </c>
      <c r="N101" s="320">
        <f t="shared" si="63"/>
        <v>0.73876000612967352</v>
      </c>
      <c r="O101" s="320">
        <f t="shared" si="63"/>
        <v>0.75145153594381564</v>
      </c>
      <c r="P101" s="320">
        <f t="shared" si="63"/>
        <v>0.76201458399653688</v>
      </c>
      <c r="Q101" s="320">
        <f t="shared" si="63"/>
        <v>0.77107388886584705</v>
      </c>
      <c r="R101" s="320">
        <f t="shared" si="63"/>
        <v>0.77870349334886102</v>
      </c>
      <c r="S101" s="320">
        <f t="shared" si="63"/>
        <v>0.7849177679686189</v>
      </c>
      <c r="T101" s="320">
        <f t="shared" si="63"/>
        <v>0.79074892932392093</v>
      </c>
      <c r="U101" s="320">
        <f t="shared" si="63"/>
        <v>0.79616381762459909</v>
      </c>
      <c r="V101" s="320">
        <f t="shared" si="63"/>
        <v>0.80100073854181719</v>
      </c>
      <c r="W101" s="320">
        <f t="shared" si="63"/>
        <v>0.7715511558200121</v>
      </c>
      <c r="X101" s="320">
        <f t="shared" si="63"/>
        <v>0.74296457829313178</v>
      </c>
      <c r="Y101" s="320">
        <f t="shared" si="63"/>
        <v>0.71524849376721522</v>
      </c>
      <c r="Z101" s="320">
        <f t="shared" si="63"/>
        <v>0.68838687971422607</v>
      </c>
      <c r="AA101" s="320">
        <f t="shared" si="63"/>
        <v>0.91460553005932843</v>
      </c>
      <c r="AB101" s="320">
        <f t="shared" si="63"/>
        <v>1</v>
      </c>
      <c r="AC101" s="320">
        <f t="shared" si="63"/>
        <v>1</v>
      </c>
      <c r="AD101" s="320">
        <f t="shared" si="63"/>
        <v>1</v>
      </c>
      <c r="AE101" s="320">
        <f t="shared" si="63"/>
        <v>1</v>
      </c>
      <c r="AF101" s="320">
        <f t="shared" si="63"/>
        <v>1</v>
      </c>
      <c r="AG101" s="320">
        <f t="shared" si="63"/>
        <v>1</v>
      </c>
      <c r="AH101" s="320">
        <f t="shared" ref="AH101:BI101" si="64">1-AH124/AH98</f>
        <v>1</v>
      </c>
      <c r="AI101" s="320">
        <f t="shared" si="64"/>
        <v>1</v>
      </c>
      <c r="AJ101" s="320">
        <f t="shared" si="64"/>
        <v>1</v>
      </c>
      <c r="AK101" s="320">
        <f t="shared" si="64"/>
        <v>1</v>
      </c>
      <c r="AL101" s="320">
        <f t="shared" si="64"/>
        <v>1</v>
      </c>
      <c r="AM101" s="320">
        <f t="shared" si="64"/>
        <v>1</v>
      </c>
      <c r="AN101" s="320">
        <f t="shared" si="64"/>
        <v>1</v>
      </c>
      <c r="AO101" s="320">
        <f t="shared" si="64"/>
        <v>1</v>
      </c>
      <c r="AP101" s="320">
        <f t="shared" si="64"/>
        <v>1</v>
      </c>
      <c r="AQ101" s="320">
        <f t="shared" si="64"/>
        <v>1</v>
      </c>
      <c r="AR101" s="320">
        <f t="shared" si="64"/>
        <v>1</v>
      </c>
      <c r="AS101" s="320">
        <f t="shared" si="64"/>
        <v>1</v>
      </c>
      <c r="AT101" s="320">
        <f t="shared" si="64"/>
        <v>1</v>
      </c>
      <c r="AU101" s="320">
        <f t="shared" si="64"/>
        <v>1</v>
      </c>
      <c r="AV101" s="320">
        <f t="shared" si="64"/>
        <v>1</v>
      </c>
      <c r="AW101" s="320">
        <f t="shared" si="64"/>
        <v>1</v>
      </c>
      <c r="AX101" s="320">
        <f t="shared" si="64"/>
        <v>1</v>
      </c>
      <c r="AY101" s="320">
        <f t="shared" si="64"/>
        <v>1</v>
      </c>
      <c r="AZ101" s="320">
        <f t="shared" si="64"/>
        <v>1</v>
      </c>
      <c r="BA101" s="320">
        <f t="shared" si="64"/>
        <v>1</v>
      </c>
      <c r="BB101" s="320">
        <f t="shared" si="64"/>
        <v>1</v>
      </c>
      <c r="BC101" s="320">
        <f t="shared" si="64"/>
        <v>1</v>
      </c>
      <c r="BD101" s="320">
        <f t="shared" si="64"/>
        <v>1</v>
      </c>
      <c r="BE101" s="320">
        <f t="shared" si="64"/>
        <v>1</v>
      </c>
      <c r="BF101" s="320">
        <f t="shared" si="64"/>
        <v>1</v>
      </c>
      <c r="BG101" s="320">
        <f t="shared" si="64"/>
        <v>1</v>
      </c>
      <c r="BH101" s="320">
        <f t="shared" si="64"/>
        <v>1</v>
      </c>
      <c r="BI101" s="320">
        <f t="shared" si="64"/>
        <v>1</v>
      </c>
      <c r="BJ101" s="267"/>
      <c r="BK101" s="267"/>
      <c r="BL101" s="267"/>
      <c r="BM101" s="267"/>
      <c r="BN101" s="267"/>
      <c r="BO101" s="267"/>
      <c r="BP101" s="267"/>
      <c r="BQ101" s="267"/>
      <c r="BR101" s="267"/>
      <c r="BS101" s="267"/>
      <c r="BT101" s="267"/>
      <c r="BU101" s="267"/>
      <c r="BV101" s="267"/>
      <c r="BW101" s="267"/>
      <c r="BX101" s="267"/>
      <c r="BY101" s="267"/>
      <c r="BZ101" s="267"/>
      <c r="CA101" s="267"/>
      <c r="CB101" s="267"/>
      <c r="CC101" s="267"/>
      <c r="CD101" s="267"/>
      <c r="CE101" s="267"/>
      <c r="CF101" s="267"/>
      <c r="CG101" s="267"/>
      <c r="CH101" s="267"/>
      <c r="CI101" s="267"/>
      <c r="CJ101" s="267"/>
      <c r="CK101" s="267"/>
      <c r="CL101" s="267"/>
      <c r="CM101" s="267"/>
      <c r="CN101" s="267"/>
      <c r="CO101" s="267"/>
      <c r="CP101" s="267"/>
      <c r="CQ101" s="267"/>
      <c r="CR101" s="267"/>
      <c r="CS101" s="267"/>
      <c r="CT101" s="267"/>
      <c r="CU101" s="267"/>
      <c r="CV101" s="267"/>
      <c r="CW101" s="267"/>
      <c r="CX101" s="267"/>
      <c r="CY101" s="267"/>
      <c r="CZ101" s="267"/>
      <c r="DA101" s="267"/>
      <c r="DB101" s="267"/>
      <c r="DC101" s="267"/>
      <c r="DD101" s="267"/>
      <c r="DE101" s="267"/>
      <c r="DF101" s="267"/>
      <c r="DG101" s="267"/>
      <c r="DH101" s="267"/>
      <c r="DI101" s="267"/>
      <c r="DJ101" s="267"/>
      <c r="DK101" s="267"/>
      <c r="DL101" s="267"/>
      <c r="DM101" s="267"/>
      <c r="DN101" s="267"/>
      <c r="DO101" s="267"/>
      <c r="DP101" s="267"/>
      <c r="DQ101" s="267"/>
      <c r="DR101" s="267"/>
      <c r="DS101" s="267"/>
      <c r="DT101" s="267"/>
      <c r="DU101" s="267"/>
      <c r="DV101" s="267"/>
      <c r="DW101" s="267"/>
      <c r="DX101" s="267"/>
      <c r="DY101" s="267"/>
      <c r="DZ101" s="267"/>
      <c r="EA101" s="267"/>
      <c r="EB101" s="267"/>
      <c r="EC101" s="267"/>
      <c r="ED101" s="267"/>
      <c r="EE101" s="267"/>
      <c r="EF101" s="267"/>
      <c r="EG101" s="267"/>
      <c r="EH101" s="267"/>
      <c r="EI101" s="267"/>
      <c r="EJ101" s="267"/>
      <c r="EK101" s="267"/>
      <c r="EL101" s="267"/>
      <c r="EM101" s="267"/>
      <c r="EN101" s="267"/>
      <c r="EO101" s="267"/>
      <c r="EP101" s="267"/>
      <c r="EQ101" s="267"/>
      <c r="ER101" s="267"/>
      <c r="ES101" s="267"/>
      <c r="ET101" s="267"/>
      <c r="EU101" s="267"/>
      <c r="EV101" s="267"/>
      <c r="EW101" s="267"/>
      <c r="EX101" s="267"/>
      <c r="EY101" s="267"/>
      <c r="EZ101" s="267"/>
      <c r="FA101" s="267"/>
      <c r="FB101" s="267"/>
      <c r="FC101" s="267"/>
      <c r="FD101" s="267"/>
      <c r="FE101" s="267"/>
      <c r="FF101" s="267"/>
      <c r="FG101" s="267"/>
      <c r="FH101" s="267"/>
      <c r="FI101" s="267"/>
      <c r="FJ101" s="267"/>
      <c r="FK101" s="267"/>
      <c r="FL101" s="267"/>
      <c r="FM101" s="267"/>
      <c r="FN101" s="267"/>
      <c r="FO101" s="267"/>
      <c r="FP101" s="267"/>
      <c r="FQ101" s="267"/>
      <c r="FR101" s="267"/>
      <c r="FS101" s="267"/>
      <c r="FT101" s="267"/>
      <c r="FU101" s="267"/>
      <c r="FV101" s="267"/>
      <c r="FW101" s="267"/>
      <c r="FX101" s="267"/>
      <c r="FY101" s="267"/>
      <c r="FZ101" s="267"/>
      <c r="GA101" s="267"/>
      <c r="GB101" s="267"/>
      <c r="GC101" s="267"/>
      <c r="GD101" s="267"/>
      <c r="GE101" s="267"/>
      <c r="GF101" s="267"/>
      <c r="GG101" s="267"/>
      <c r="GH101" s="267"/>
      <c r="GI101" s="267"/>
      <c r="GJ101" s="267"/>
      <c r="GK101" s="267"/>
      <c r="GL101" s="267"/>
      <c r="GM101" s="267"/>
      <c r="GN101" s="267"/>
      <c r="GO101" s="267"/>
      <c r="GP101" s="267"/>
      <c r="GQ101" s="267"/>
      <c r="GR101" s="267"/>
      <c r="GS101" s="267"/>
      <c r="GT101" s="267"/>
      <c r="GU101" s="267"/>
      <c r="GV101" s="267"/>
      <c r="GW101" s="267"/>
      <c r="GX101" s="267"/>
      <c r="GY101" s="267"/>
      <c r="GZ101" s="267"/>
      <c r="HA101" s="267"/>
      <c r="HB101" s="267"/>
      <c r="HC101" s="267"/>
      <c r="HD101" s="267"/>
      <c r="HE101" s="267"/>
      <c r="HF101" s="267"/>
      <c r="HG101" s="267"/>
      <c r="HH101" s="267"/>
      <c r="HI101" s="267"/>
      <c r="HJ101" s="267"/>
      <c r="HK101" s="267"/>
      <c r="HL101" s="267"/>
      <c r="HM101" s="267"/>
      <c r="HN101" s="267"/>
      <c r="HO101" s="267"/>
      <c r="HP101" s="267"/>
      <c r="HQ101" s="267"/>
      <c r="HR101" s="267"/>
      <c r="HS101" s="267"/>
      <c r="HT101" s="267"/>
      <c r="HU101" s="267"/>
      <c r="HV101" s="267"/>
      <c r="HW101" s="267"/>
      <c r="HX101" s="267"/>
      <c r="HY101" s="267"/>
      <c r="HZ101" s="267"/>
      <c r="IA101" s="267"/>
      <c r="IB101" s="267"/>
      <c r="IC101" s="267"/>
      <c r="ID101" s="267"/>
      <c r="IE101" s="267"/>
      <c r="IF101" s="267"/>
      <c r="IG101" s="267"/>
      <c r="IH101" s="267"/>
      <c r="II101" s="267"/>
      <c r="IJ101" s="267"/>
      <c r="IK101" s="267"/>
      <c r="IL101" s="267"/>
      <c r="IM101" s="267"/>
      <c r="IN101" s="267"/>
      <c r="IO101" s="267"/>
      <c r="IP101" s="267"/>
      <c r="IQ101" s="267"/>
      <c r="IR101" s="267"/>
      <c r="IS101" s="267"/>
      <c r="IT101" s="267"/>
      <c r="IU101" s="267"/>
      <c r="IV101" s="267"/>
    </row>
    <row r="102" spans="1:256" ht="14.25" customHeight="1">
      <c r="C102" s="321">
        <v>68.601712759065293</v>
      </c>
    </row>
    <row r="103" spans="1:256" ht="14.25" customHeight="1">
      <c r="C103" s="321">
        <v>0.5</v>
      </c>
      <c r="BJ103" s="278"/>
      <c r="BK103" s="278"/>
      <c r="BL103" s="278"/>
      <c r="BM103" s="278"/>
      <c r="BN103" s="278"/>
      <c r="BO103" s="278"/>
      <c r="BP103" s="278"/>
      <c r="BQ103" s="278"/>
      <c r="BR103" s="278"/>
      <c r="BS103" s="278"/>
      <c r="BT103" s="278"/>
      <c r="BU103" s="278"/>
      <c r="BV103" s="278"/>
      <c r="BW103" s="278"/>
      <c r="BX103" s="278"/>
      <c r="BY103" s="278"/>
      <c r="BZ103" s="278"/>
      <c r="CA103" s="278"/>
      <c r="CB103" s="278"/>
      <c r="CC103" s="278"/>
      <c r="CD103" s="278"/>
      <c r="CE103" s="278"/>
      <c r="CF103" s="278"/>
      <c r="CG103" s="278"/>
      <c r="CH103" s="278"/>
      <c r="CI103" s="278"/>
      <c r="CJ103" s="278"/>
      <c r="CK103" s="278"/>
      <c r="CL103" s="278"/>
      <c r="CM103" s="278"/>
      <c r="CN103" s="278"/>
      <c r="CO103" s="278"/>
      <c r="CP103" s="278"/>
      <c r="CQ103" s="278"/>
      <c r="CR103" s="278"/>
      <c r="CS103" s="278"/>
      <c r="CT103" s="278"/>
      <c r="CU103" s="278"/>
      <c r="CV103" s="278"/>
      <c r="CW103" s="278"/>
      <c r="CX103" s="278"/>
      <c r="CY103" s="278"/>
      <c r="CZ103" s="278"/>
      <c r="DA103" s="278"/>
      <c r="DB103" s="278"/>
      <c r="DC103" s="278"/>
      <c r="DD103" s="278"/>
      <c r="DE103" s="278"/>
      <c r="DF103" s="278"/>
      <c r="DG103" s="278"/>
      <c r="DH103" s="278"/>
      <c r="DI103" s="278"/>
      <c r="DJ103" s="278"/>
      <c r="DK103" s="278"/>
      <c r="DL103" s="278"/>
      <c r="DM103" s="278"/>
      <c r="DN103" s="278"/>
      <c r="DO103" s="278"/>
      <c r="DP103" s="278"/>
      <c r="DQ103" s="278"/>
      <c r="DR103" s="278"/>
      <c r="DS103" s="278"/>
      <c r="DT103" s="278"/>
      <c r="DU103" s="278"/>
      <c r="DV103" s="278"/>
      <c r="DW103" s="278"/>
      <c r="DX103" s="278"/>
      <c r="DY103" s="278"/>
      <c r="DZ103" s="278"/>
      <c r="EA103" s="278"/>
      <c r="EB103" s="278"/>
      <c r="EC103" s="278"/>
      <c r="ED103" s="278"/>
      <c r="EE103" s="278"/>
      <c r="EF103" s="278"/>
      <c r="EG103" s="278"/>
      <c r="EH103" s="278"/>
      <c r="EI103" s="278"/>
      <c r="EJ103" s="278"/>
      <c r="EK103" s="278"/>
      <c r="EL103" s="278"/>
      <c r="EM103" s="278"/>
      <c r="EN103" s="278"/>
      <c r="EO103" s="278"/>
      <c r="EP103" s="278"/>
      <c r="EQ103" s="278"/>
      <c r="ER103" s="278"/>
      <c r="ES103" s="278"/>
      <c r="ET103" s="278"/>
      <c r="EU103" s="278"/>
      <c r="EV103" s="278"/>
      <c r="EW103" s="278"/>
      <c r="EX103" s="278"/>
      <c r="EY103" s="278"/>
      <c r="EZ103" s="278"/>
      <c r="FA103" s="278"/>
      <c r="FB103" s="278"/>
      <c r="FC103" s="278"/>
      <c r="FD103" s="278"/>
      <c r="FE103" s="278"/>
      <c r="FF103" s="278"/>
      <c r="FG103" s="278"/>
      <c r="FH103" s="278"/>
      <c r="FI103" s="278"/>
      <c r="FJ103" s="278"/>
      <c r="FK103" s="278"/>
      <c r="FL103" s="278"/>
      <c r="FM103" s="278"/>
      <c r="FN103" s="278"/>
      <c r="FO103" s="278"/>
      <c r="FP103" s="278"/>
      <c r="FQ103" s="278"/>
      <c r="FR103" s="278"/>
      <c r="FS103" s="278"/>
      <c r="FT103" s="278"/>
      <c r="FU103" s="278"/>
      <c r="FV103" s="278"/>
      <c r="FW103" s="278"/>
      <c r="FX103" s="278"/>
      <c r="FY103" s="278"/>
      <c r="FZ103" s="278"/>
      <c r="GA103" s="278"/>
      <c r="GB103" s="278"/>
      <c r="GC103" s="278"/>
      <c r="GD103" s="278"/>
      <c r="GE103" s="278"/>
      <c r="GF103" s="278"/>
      <c r="GG103" s="278"/>
      <c r="GH103" s="278"/>
      <c r="GI103" s="278"/>
      <c r="GJ103" s="278"/>
      <c r="GK103" s="278"/>
      <c r="GL103" s="278"/>
      <c r="GM103" s="278"/>
      <c r="GN103" s="278"/>
      <c r="GO103" s="278"/>
      <c r="GP103" s="278"/>
      <c r="GQ103" s="278"/>
      <c r="GR103" s="278"/>
      <c r="GS103" s="278"/>
      <c r="GT103" s="278"/>
      <c r="GU103" s="278"/>
      <c r="GV103" s="278"/>
      <c r="GW103" s="278"/>
      <c r="GX103" s="278"/>
      <c r="GY103" s="278"/>
      <c r="GZ103" s="278"/>
      <c r="HA103" s="278"/>
      <c r="HB103" s="278"/>
      <c r="HC103" s="278"/>
      <c r="HD103" s="278"/>
      <c r="HE103" s="278"/>
      <c r="HF103" s="278"/>
      <c r="HG103" s="278"/>
      <c r="HH103" s="278"/>
      <c r="HI103" s="278"/>
      <c r="HJ103" s="278"/>
      <c r="HK103" s="278"/>
      <c r="HL103" s="278"/>
      <c r="HM103" s="278"/>
      <c r="HN103" s="278"/>
      <c r="HO103" s="278"/>
      <c r="HP103" s="278"/>
      <c r="HQ103" s="278"/>
      <c r="HR103" s="278"/>
      <c r="HS103" s="278"/>
      <c r="HT103" s="278"/>
      <c r="HU103" s="278"/>
      <c r="HV103" s="278"/>
      <c r="HW103" s="278"/>
      <c r="HX103" s="278"/>
      <c r="HY103" s="278"/>
      <c r="HZ103" s="278"/>
      <c r="IA103" s="278"/>
      <c r="IB103" s="278"/>
      <c r="IC103" s="278"/>
      <c r="ID103" s="278"/>
      <c r="IE103" s="278"/>
      <c r="IF103" s="278"/>
      <c r="IG103" s="278"/>
      <c r="IH103" s="278"/>
      <c r="II103" s="278"/>
      <c r="IJ103" s="278"/>
      <c r="IK103" s="278"/>
      <c r="IL103" s="278"/>
      <c r="IM103" s="278"/>
      <c r="IN103" s="278"/>
      <c r="IO103" s="278"/>
      <c r="IP103" s="278"/>
      <c r="IQ103" s="278"/>
      <c r="IR103" s="278"/>
      <c r="IS103" s="278"/>
      <c r="IT103" s="278"/>
      <c r="IU103" s="278"/>
      <c r="IV103" s="278"/>
    </row>
    <row r="104" spans="1:256" s="272" customFormat="1" ht="14.5">
      <c r="A104" s="132" t="s">
        <v>682</v>
      </c>
      <c r="B104" s="102">
        <v>0</v>
      </c>
      <c r="C104" s="102">
        <f t="shared" ref="C104:AH104" si="65">1-(C97/C96)</f>
        <v>1</v>
      </c>
      <c r="D104" s="102">
        <f t="shared" si="65"/>
        <v>0.99999999999994782</v>
      </c>
      <c r="E104" s="102">
        <f t="shared" si="65"/>
        <v>0.99999999997845079</v>
      </c>
      <c r="F104" s="102">
        <f t="shared" si="65"/>
        <v>0.99999999823101826</v>
      </c>
      <c r="G104" s="102">
        <f t="shared" si="65"/>
        <v>0.99999994233572498</v>
      </c>
      <c r="H104" s="102">
        <f t="shared" si="65"/>
        <v>0.99999899125603131</v>
      </c>
      <c r="I104" s="102">
        <f t="shared" si="65"/>
        <v>0.99998860803505063</v>
      </c>
      <c r="J104" s="102">
        <f t="shared" si="65"/>
        <v>0.99990596937657195</v>
      </c>
      <c r="K104" s="102">
        <f t="shared" si="65"/>
        <v>0.99938699859116631</v>
      </c>
      <c r="L104" s="102">
        <f t="shared" si="65"/>
        <v>0.99668145934701491</v>
      </c>
      <c r="M104" s="302">
        <f t="shared" si="65"/>
        <v>0.98464987772444801</v>
      </c>
      <c r="N104" s="102">
        <f t="shared" si="65"/>
        <v>0.9393731168703916</v>
      </c>
      <c r="O104" s="102">
        <f t="shared" si="65"/>
        <v>0.80578208442583421</v>
      </c>
      <c r="P104" s="102">
        <f t="shared" si="65"/>
        <v>0.54914805738180084</v>
      </c>
      <c r="Q104" s="102">
        <f t="shared" si="65"/>
        <v>0.27959371324597126</v>
      </c>
      <c r="R104" s="102">
        <f t="shared" si="65"/>
        <v>0.11742348644975287</v>
      </c>
      <c r="S104" s="102">
        <f t="shared" si="65"/>
        <v>4.6446193679399173E-2</v>
      </c>
      <c r="T104" s="102">
        <f t="shared" si="65"/>
        <v>1.8575901420547991E-2</v>
      </c>
      <c r="U104" s="102">
        <f t="shared" si="65"/>
        <v>7.7078751854425809E-3</v>
      </c>
      <c r="V104" s="102">
        <f t="shared" si="65"/>
        <v>3.3422470940218663E-3</v>
      </c>
      <c r="W104" s="102">
        <f t="shared" si="65"/>
        <v>1.5122451677717086E-3</v>
      </c>
      <c r="X104" s="102">
        <f t="shared" si="65"/>
        <v>7.1187618897028404E-4</v>
      </c>
      <c r="Y104" s="102">
        <f t="shared" si="65"/>
        <v>3.4847927774406262E-4</v>
      </c>
      <c r="Z104" s="102">
        <f t="shared" si="65"/>
        <v>1.7757887375902115E-4</v>
      </c>
      <c r="AA104" s="102">
        <f t="shared" si="65"/>
        <v>9.441701643853051E-5</v>
      </c>
      <c r="AB104" s="102">
        <f t="shared" si="65"/>
        <v>0.84465494961167664</v>
      </c>
      <c r="AC104" s="102">
        <f t="shared" si="65"/>
        <v>0.68930989922335317</v>
      </c>
      <c r="AD104" s="102">
        <f t="shared" si="65"/>
        <v>0.37861979844670635</v>
      </c>
      <c r="AE104" s="102">
        <f t="shared" si="65"/>
        <v>-0.24276040310658731</v>
      </c>
      <c r="AF104" s="102">
        <f t="shared" si="65"/>
        <v>-1.4855208062131746</v>
      </c>
      <c r="AG104" s="102">
        <f t="shared" si="65"/>
        <v>-3.9710416124263492</v>
      </c>
      <c r="AH104" s="102">
        <f t="shared" si="65"/>
        <v>-8.9420832248526985</v>
      </c>
      <c r="AI104" s="102">
        <f t="shared" ref="AI104:BI104" si="66">1-(AI97/AI96)</f>
        <v>-18.884166449705397</v>
      </c>
      <c r="AJ104" s="102">
        <f t="shared" si="66"/>
        <v>-38.768332899410794</v>
      </c>
      <c r="AK104" s="102">
        <f t="shared" si="66"/>
        <v>-78.536665798821588</v>
      </c>
      <c r="AL104" s="102">
        <f t="shared" si="66"/>
        <v>-158.07333159764318</v>
      </c>
      <c r="AM104" s="102">
        <f t="shared" si="66"/>
        <v>-317.14666319528635</v>
      </c>
      <c r="AN104" s="102">
        <f t="shared" si="66"/>
        <v>-635.2933263905727</v>
      </c>
      <c r="AO104" s="102">
        <f t="shared" si="66"/>
        <v>-1271.5866527811454</v>
      </c>
      <c r="AP104" s="102">
        <f t="shared" si="66"/>
        <v>-2544.1733055622908</v>
      </c>
      <c r="AQ104" s="102">
        <f t="shared" si="66"/>
        <v>-5089.3466111245816</v>
      </c>
      <c r="AR104" s="102">
        <f t="shared" si="66"/>
        <v>-10179.693222249163</v>
      </c>
      <c r="AS104" s="102">
        <f t="shared" si="66"/>
        <v>-20360.386444498326</v>
      </c>
      <c r="AT104" s="102">
        <f t="shared" si="66"/>
        <v>-40721.772888996653</v>
      </c>
      <c r="AU104" s="102">
        <f t="shared" si="66"/>
        <v>-81444.545777993306</v>
      </c>
      <c r="AV104" s="102">
        <f t="shared" si="66"/>
        <v>-162890.09155598661</v>
      </c>
      <c r="AW104" s="102">
        <f t="shared" si="66"/>
        <v>-325781.18311197322</v>
      </c>
      <c r="AX104" s="102">
        <f t="shared" si="66"/>
        <v>-651563.36622394645</v>
      </c>
      <c r="AY104" s="102">
        <f t="shared" si="66"/>
        <v>-1303127.7324478929</v>
      </c>
      <c r="AZ104" s="102">
        <f t="shared" si="66"/>
        <v>-2606256.4648957858</v>
      </c>
      <c r="BA104" s="102">
        <f t="shared" si="66"/>
        <v>-5212513.9297915716</v>
      </c>
      <c r="BB104" s="102">
        <f t="shared" si="66"/>
        <v>-10425028.859583143</v>
      </c>
      <c r="BC104" s="102">
        <f t="shared" si="66"/>
        <v>-20850058.719166286</v>
      </c>
      <c r="BD104" s="102">
        <f t="shared" si="66"/>
        <v>-41700118.438332573</v>
      </c>
      <c r="BE104" s="102">
        <f t="shared" si="66"/>
        <v>-83400237.876665145</v>
      </c>
      <c r="BF104" s="102">
        <f t="shared" si="66"/>
        <v>-166800476.75333029</v>
      </c>
      <c r="BG104" s="102">
        <f t="shared" si="66"/>
        <v>-333600954.50666058</v>
      </c>
      <c r="BH104" s="102">
        <f t="shared" si="66"/>
        <v>-667201910.01332116</v>
      </c>
      <c r="BI104" s="102">
        <f t="shared" si="66"/>
        <v>-1334403821.0266423</v>
      </c>
      <c r="BJ104" s="267"/>
      <c r="BK104" s="267"/>
      <c r="BL104" s="267"/>
      <c r="BM104" s="267"/>
      <c r="BN104" s="267"/>
      <c r="BO104" s="267"/>
      <c r="BP104" s="267"/>
      <c r="BQ104" s="267"/>
      <c r="BR104" s="267"/>
      <c r="BS104" s="267"/>
      <c r="BT104" s="267"/>
      <c r="BU104" s="267"/>
      <c r="BV104" s="267"/>
      <c r="BW104" s="267"/>
      <c r="BX104" s="267"/>
      <c r="BY104" s="267"/>
      <c r="BZ104" s="267"/>
      <c r="CA104" s="267"/>
      <c r="CB104" s="267"/>
      <c r="CC104" s="267"/>
      <c r="CD104" s="267"/>
      <c r="CE104" s="267"/>
      <c r="CF104" s="267"/>
      <c r="CG104" s="267"/>
      <c r="CH104" s="267"/>
      <c r="CI104" s="267"/>
      <c r="CJ104" s="267"/>
      <c r="CK104" s="267"/>
      <c r="CL104" s="267"/>
      <c r="CM104" s="267"/>
      <c r="CN104" s="267"/>
      <c r="CO104" s="267"/>
      <c r="CP104" s="267"/>
      <c r="CQ104" s="267"/>
      <c r="CR104" s="267"/>
      <c r="CS104" s="267"/>
      <c r="CT104" s="267"/>
      <c r="CU104" s="267"/>
      <c r="CV104" s="267"/>
      <c r="CW104" s="267"/>
      <c r="CX104" s="267"/>
      <c r="CY104" s="267"/>
      <c r="CZ104" s="267"/>
      <c r="DA104" s="267"/>
      <c r="DB104" s="267"/>
      <c r="DC104" s="267"/>
      <c r="DD104" s="267"/>
      <c r="DE104" s="267"/>
      <c r="DF104" s="267"/>
      <c r="DG104" s="267"/>
      <c r="DH104" s="267"/>
      <c r="DI104" s="267"/>
      <c r="DJ104" s="267"/>
      <c r="DK104" s="267"/>
      <c r="DL104" s="267"/>
      <c r="DM104" s="267"/>
      <c r="DN104" s="267"/>
      <c r="DO104" s="267"/>
      <c r="DP104" s="267"/>
      <c r="DQ104" s="267"/>
      <c r="DR104" s="267"/>
      <c r="DS104" s="267"/>
      <c r="DT104" s="267"/>
      <c r="DU104" s="267"/>
      <c r="DV104" s="267"/>
      <c r="DW104" s="267"/>
      <c r="DX104" s="267"/>
      <c r="DY104" s="267"/>
      <c r="DZ104" s="267"/>
      <c r="EA104" s="267"/>
      <c r="EB104" s="267"/>
      <c r="EC104" s="267"/>
      <c r="ED104" s="267"/>
      <c r="EE104" s="267"/>
      <c r="EF104" s="267"/>
      <c r="EG104" s="267"/>
      <c r="EH104" s="267"/>
      <c r="EI104" s="267"/>
      <c r="EJ104" s="267"/>
      <c r="EK104" s="267"/>
      <c r="EL104" s="267"/>
      <c r="EM104" s="267"/>
      <c r="EN104" s="267"/>
      <c r="EO104" s="267"/>
      <c r="EP104" s="267"/>
      <c r="EQ104" s="267"/>
      <c r="ER104" s="267"/>
      <c r="ES104" s="267"/>
      <c r="ET104" s="267"/>
      <c r="EU104" s="267"/>
      <c r="EV104" s="267"/>
      <c r="EW104" s="267"/>
      <c r="EX104" s="267"/>
      <c r="EY104" s="267"/>
      <c r="EZ104" s="267"/>
      <c r="FA104" s="267"/>
      <c r="FB104" s="267"/>
      <c r="FC104" s="267"/>
      <c r="FD104" s="267"/>
      <c r="FE104" s="267"/>
      <c r="FF104" s="267"/>
      <c r="FG104" s="267"/>
      <c r="FH104" s="267"/>
      <c r="FI104" s="267"/>
      <c r="FJ104" s="267"/>
      <c r="FK104" s="267"/>
      <c r="FL104" s="267"/>
      <c r="FM104" s="267"/>
      <c r="FN104" s="267"/>
      <c r="FO104" s="267"/>
      <c r="FP104" s="267"/>
      <c r="FQ104" s="267"/>
      <c r="FR104" s="267"/>
      <c r="FS104" s="267"/>
      <c r="FT104" s="267"/>
      <c r="FU104" s="267"/>
      <c r="FV104" s="267"/>
      <c r="FW104" s="267"/>
      <c r="FX104" s="267"/>
      <c r="FY104" s="267"/>
      <c r="FZ104" s="267"/>
      <c r="GA104" s="267"/>
      <c r="GB104" s="267"/>
      <c r="GC104" s="267"/>
      <c r="GD104" s="267"/>
      <c r="GE104" s="267"/>
      <c r="GF104" s="267"/>
      <c r="GG104" s="267"/>
      <c r="GH104" s="267"/>
      <c r="GI104" s="267"/>
      <c r="GJ104" s="267"/>
      <c r="GK104" s="267"/>
      <c r="GL104" s="267"/>
      <c r="GM104" s="267"/>
      <c r="GN104" s="267"/>
      <c r="GO104" s="267"/>
      <c r="GP104" s="267"/>
      <c r="GQ104" s="267"/>
      <c r="GR104" s="267"/>
      <c r="GS104" s="267"/>
      <c r="GT104" s="267"/>
      <c r="GU104" s="267"/>
      <c r="GV104" s="267"/>
      <c r="GW104" s="267"/>
      <c r="GX104" s="267"/>
      <c r="GY104" s="267"/>
      <c r="GZ104" s="267"/>
      <c r="HA104" s="267"/>
      <c r="HB104" s="267"/>
      <c r="HC104" s="267"/>
      <c r="HD104" s="267"/>
      <c r="HE104" s="267"/>
      <c r="HF104" s="267"/>
      <c r="HG104" s="267"/>
      <c r="HH104" s="267"/>
      <c r="HI104" s="267"/>
      <c r="HJ104" s="267"/>
      <c r="HK104" s="267"/>
      <c r="HL104" s="267"/>
      <c r="HM104" s="267"/>
      <c r="HN104" s="267"/>
      <c r="HO104" s="267"/>
      <c r="HP104" s="267"/>
      <c r="HQ104" s="267"/>
      <c r="HR104" s="267"/>
      <c r="HS104" s="267"/>
      <c r="HT104" s="267"/>
      <c r="HU104" s="267"/>
      <c r="HV104" s="267"/>
      <c r="HW104" s="267"/>
      <c r="HX104" s="267"/>
      <c r="HY104" s="267"/>
      <c r="HZ104" s="267"/>
      <c r="IA104" s="267"/>
      <c r="IB104" s="267"/>
      <c r="IC104" s="267"/>
      <c r="ID104" s="267"/>
      <c r="IE104" s="267"/>
      <c r="IF104" s="267"/>
      <c r="IG104" s="267"/>
      <c r="IH104" s="267"/>
      <c r="II104" s="267"/>
      <c r="IJ104" s="267"/>
      <c r="IK104" s="267"/>
      <c r="IL104" s="267"/>
      <c r="IM104" s="267"/>
      <c r="IN104" s="267"/>
      <c r="IO104" s="267"/>
      <c r="IP104" s="267"/>
      <c r="IQ104" s="267"/>
      <c r="IR104" s="267"/>
      <c r="IS104" s="267"/>
      <c r="IT104" s="267"/>
      <c r="IU104" s="267"/>
      <c r="IV104" s="267"/>
    </row>
    <row r="105" spans="1:256" s="272" customFormat="1" ht="14.5">
      <c r="A105" s="132" t="s">
        <v>683</v>
      </c>
      <c r="B105" s="316"/>
      <c r="C105" s="316"/>
      <c r="D105" s="316"/>
      <c r="E105" s="316"/>
      <c r="F105" s="316"/>
      <c r="G105" s="316"/>
      <c r="H105" s="316"/>
      <c r="I105" s="316"/>
      <c r="J105" s="316"/>
      <c r="K105" s="316"/>
      <c r="L105" s="316"/>
      <c r="M105" s="339"/>
      <c r="N105" s="316"/>
      <c r="O105" s="316"/>
      <c r="P105" s="316"/>
      <c r="Q105" s="316"/>
      <c r="R105" s="316"/>
      <c r="S105" s="316"/>
      <c r="T105" s="316"/>
      <c r="U105" s="316"/>
      <c r="V105" s="316"/>
      <c r="W105" s="316"/>
      <c r="X105" s="316"/>
      <c r="Y105" s="316"/>
      <c r="Z105" s="316"/>
      <c r="AA105" s="316"/>
      <c r="AB105" s="316"/>
      <c r="AC105" s="316"/>
      <c r="AD105" s="316"/>
      <c r="AE105" s="316"/>
      <c r="AF105" s="316"/>
      <c r="AG105" s="316"/>
      <c r="AH105" s="316"/>
      <c r="AI105" s="316"/>
      <c r="AJ105" s="316"/>
      <c r="AK105" s="316"/>
      <c r="AL105" s="316"/>
      <c r="AM105" s="316"/>
      <c r="AN105" s="316"/>
      <c r="AO105" s="316"/>
      <c r="AP105" s="316"/>
      <c r="AQ105" s="316"/>
      <c r="AR105" s="316"/>
      <c r="AS105" s="316"/>
      <c r="AT105" s="316"/>
      <c r="AU105" s="316"/>
      <c r="AV105" s="316"/>
      <c r="AW105" s="316"/>
      <c r="AX105" s="316"/>
      <c r="AY105" s="316"/>
      <c r="AZ105" s="316"/>
      <c r="BA105" s="316"/>
      <c r="BB105" s="316"/>
      <c r="BC105" s="316"/>
      <c r="BD105" s="316"/>
      <c r="BE105" s="316"/>
      <c r="BF105" s="316"/>
      <c r="BG105" s="316"/>
      <c r="BH105" s="316"/>
      <c r="BI105" s="316"/>
      <c r="BJ105" s="267"/>
      <c r="BK105" s="267"/>
      <c r="BL105" s="267"/>
      <c r="BM105" s="267"/>
      <c r="BN105" s="267"/>
      <c r="BO105" s="267"/>
      <c r="BP105" s="267"/>
      <c r="BQ105" s="267"/>
      <c r="BR105" s="267"/>
      <c r="BS105" s="267"/>
      <c r="BT105" s="267"/>
      <c r="BU105" s="267"/>
      <c r="BV105" s="267"/>
      <c r="BW105" s="267"/>
      <c r="BX105" s="267"/>
      <c r="BY105" s="267"/>
      <c r="BZ105" s="267"/>
      <c r="CA105" s="267"/>
      <c r="CB105" s="267"/>
      <c r="CC105" s="267"/>
      <c r="CD105" s="267"/>
      <c r="CE105" s="267"/>
      <c r="CF105" s="267"/>
      <c r="CG105" s="267"/>
      <c r="CH105" s="267"/>
      <c r="CI105" s="267"/>
      <c r="CJ105" s="267"/>
      <c r="CK105" s="267"/>
      <c r="CL105" s="267"/>
      <c r="CM105" s="267"/>
      <c r="CN105" s="267"/>
      <c r="CO105" s="267"/>
      <c r="CP105" s="267"/>
      <c r="CQ105" s="267"/>
      <c r="CR105" s="267"/>
      <c r="CS105" s="267"/>
      <c r="CT105" s="267"/>
      <c r="CU105" s="267"/>
      <c r="CV105" s="267"/>
      <c r="CW105" s="267"/>
      <c r="CX105" s="267"/>
      <c r="CY105" s="267"/>
      <c r="CZ105" s="267"/>
      <c r="DA105" s="267"/>
      <c r="DB105" s="267"/>
      <c r="DC105" s="267"/>
      <c r="DD105" s="267"/>
      <c r="DE105" s="267"/>
      <c r="DF105" s="267"/>
      <c r="DG105" s="267"/>
      <c r="DH105" s="267"/>
      <c r="DI105" s="267"/>
      <c r="DJ105" s="267"/>
      <c r="DK105" s="267"/>
      <c r="DL105" s="267"/>
      <c r="DM105" s="267"/>
      <c r="DN105" s="267"/>
      <c r="DO105" s="267"/>
      <c r="DP105" s="267"/>
      <c r="DQ105" s="267"/>
      <c r="DR105" s="267"/>
      <c r="DS105" s="267"/>
      <c r="DT105" s="267"/>
      <c r="DU105" s="267"/>
      <c r="DV105" s="267"/>
      <c r="DW105" s="267"/>
      <c r="DX105" s="267"/>
      <c r="DY105" s="267"/>
      <c r="DZ105" s="267"/>
      <c r="EA105" s="267"/>
      <c r="EB105" s="267"/>
      <c r="EC105" s="267"/>
      <c r="ED105" s="267"/>
      <c r="EE105" s="267"/>
      <c r="EF105" s="267"/>
      <c r="EG105" s="267"/>
      <c r="EH105" s="267"/>
      <c r="EI105" s="267"/>
      <c r="EJ105" s="267"/>
      <c r="EK105" s="267"/>
      <c r="EL105" s="267"/>
      <c r="EM105" s="267"/>
      <c r="EN105" s="267"/>
      <c r="EO105" s="267"/>
      <c r="EP105" s="267"/>
      <c r="EQ105" s="267"/>
      <c r="ER105" s="267"/>
      <c r="ES105" s="267"/>
      <c r="ET105" s="267"/>
      <c r="EU105" s="267"/>
      <c r="EV105" s="267"/>
      <c r="EW105" s="267"/>
      <c r="EX105" s="267"/>
      <c r="EY105" s="267"/>
      <c r="EZ105" s="267"/>
      <c r="FA105" s="267"/>
      <c r="FB105" s="267"/>
      <c r="FC105" s="267"/>
      <c r="FD105" s="267"/>
      <c r="FE105" s="267"/>
      <c r="FF105" s="267"/>
      <c r="FG105" s="267"/>
      <c r="FH105" s="267"/>
      <c r="FI105" s="267"/>
      <c r="FJ105" s="267"/>
      <c r="FK105" s="267"/>
      <c r="FL105" s="267"/>
      <c r="FM105" s="267"/>
      <c r="FN105" s="267"/>
      <c r="FO105" s="267"/>
      <c r="FP105" s="267"/>
      <c r="FQ105" s="267"/>
      <c r="FR105" s="267"/>
      <c r="FS105" s="267"/>
      <c r="FT105" s="267"/>
      <c r="FU105" s="267"/>
      <c r="FV105" s="267"/>
      <c r="FW105" s="267"/>
      <c r="FX105" s="267"/>
      <c r="FY105" s="267"/>
      <c r="FZ105" s="267"/>
      <c r="GA105" s="267"/>
      <c r="GB105" s="267"/>
      <c r="GC105" s="267"/>
      <c r="GD105" s="267"/>
      <c r="GE105" s="267"/>
      <c r="GF105" s="267"/>
      <c r="GG105" s="267"/>
      <c r="GH105" s="267"/>
      <c r="GI105" s="267"/>
      <c r="GJ105" s="267"/>
      <c r="GK105" s="267"/>
      <c r="GL105" s="267"/>
      <c r="GM105" s="267"/>
      <c r="GN105" s="267"/>
      <c r="GO105" s="267"/>
      <c r="GP105" s="267"/>
      <c r="GQ105" s="267"/>
      <c r="GR105" s="267"/>
      <c r="GS105" s="267"/>
      <c r="GT105" s="267"/>
      <c r="GU105" s="267"/>
      <c r="GV105" s="267"/>
      <c r="GW105" s="267"/>
      <c r="GX105" s="267"/>
      <c r="GY105" s="267"/>
      <c r="GZ105" s="267"/>
      <c r="HA105" s="267"/>
      <c r="HB105" s="267"/>
      <c r="HC105" s="267"/>
      <c r="HD105" s="267"/>
      <c r="HE105" s="267"/>
      <c r="HF105" s="267"/>
      <c r="HG105" s="267"/>
      <c r="HH105" s="267"/>
      <c r="HI105" s="267"/>
      <c r="HJ105" s="267"/>
      <c r="HK105" s="267"/>
      <c r="HL105" s="267"/>
      <c r="HM105" s="267"/>
      <c r="HN105" s="267"/>
      <c r="HO105" s="267"/>
      <c r="HP105" s="267"/>
      <c r="HQ105" s="267"/>
      <c r="HR105" s="267"/>
      <c r="HS105" s="267"/>
      <c r="HT105" s="267"/>
      <c r="HU105" s="267"/>
      <c r="HV105" s="267"/>
      <c r="HW105" s="267"/>
      <c r="HX105" s="267"/>
      <c r="HY105" s="267"/>
      <c r="HZ105" s="267"/>
      <c r="IA105" s="267"/>
      <c r="IB105" s="267"/>
      <c r="IC105" s="267"/>
      <c r="ID105" s="267"/>
      <c r="IE105" s="267"/>
      <c r="IF105" s="267"/>
      <c r="IG105" s="267"/>
      <c r="IH105" s="267"/>
      <c r="II105" s="267"/>
      <c r="IJ105" s="267"/>
      <c r="IK105" s="267"/>
      <c r="IL105" s="267"/>
      <c r="IM105" s="267"/>
      <c r="IN105" s="267"/>
      <c r="IO105" s="267"/>
      <c r="IP105" s="267"/>
      <c r="IQ105" s="267"/>
      <c r="IR105" s="267"/>
      <c r="IS105" s="267"/>
      <c r="IT105" s="267"/>
      <c r="IU105" s="267"/>
      <c r="IV105" s="267"/>
    </row>
    <row r="106" spans="1:256" s="272" customFormat="1" ht="14.5">
      <c r="A106" s="132" t="s">
        <v>684</v>
      </c>
      <c r="B106" s="316">
        <v>0</v>
      </c>
      <c r="C106" s="316">
        <f t="shared" ref="C106:P106" si="67">+C281/C311</f>
        <v>31.743892348077154</v>
      </c>
      <c r="D106" s="316">
        <f t="shared" si="67"/>
        <v>69.244643375702537</v>
      </c>
      <c r="E106" s="316">
        <f t="shared" si="67"/>
        <v>144.82746962276505</v>
      </c>
      <c r="F106" s="316">
        <f t="shared" si="67"/>
        <v>302.99797017253303</v>
      </c>
      <c r="G106" s="316">
        <f t="shared" si="67"/>
        <v>448.56237230079466</v>
      </c>
      <c r="H106" s="316">
        <f t="shared" si="67"/>
        <v>533.82628731924581</v>
      </c>
      <c r="I106" s="316">
        <f t="shared" si="67"/>
        <v>561.45112227446441</v>
      </c>
      <c r="J106" s="316">
        <f t="shared" si="67"/>
        <v>599.28322003122071</v>
      </c>
      <c r="K106" s="316">
        <f t="shared" si="67"/>
        <v>620.71527896943974</v>
      </c>
      <c r="L106" s="316">
        <f t="shared" si="67"/>
        <v>627.81309537014863</v>
      </c>
      <c r="M106" s="316">
        <f t="shared" si="67"/>
        <v>626.32479478971936</v>
      </c>
      <c r="N106" s="316">
        <f t="shared" si="67"/>
        <v>621.37130566795361</v>
      </c>
      <c r="O106" s="316">
        <f t="shared" si="67"/>
        <v>612.93453255455915</v>
      </c>
      <c r="P106" s="316">
        <f t="shared" si="67"/>
        <v>602.04168241616014</v>
      </c>
      <c r="Q106" s="316"/>
      <c r="R106" s="316"/>
      <c r="S106" s="316"/>
      <c r="T106" s="316"/>
      <c r="U106" s="316"/>
      <c r="V106" s="316"/>
      <c r="W106" s="316"/>
      <c r="X106" s="316"/>
      <c r="Y106" s="316"/>
      <c r="Z106" s="316"/>
      <c r="AA106" s="316"/>
      <c r="AB106" s="316"/>
      <c r="AC106" s="316"/>
      <c r="AD106" s="316"/>
      <c r="AE106" s="316"/>
      <c r="AF106" s="316"/>
      <c r="AG106" s="316"/>
      <c r="AH106" s="316"/>
      <c r="AI106" s="316"/>
      <c r="AJ106" s="316"/>
      <c r="AK106" s="316"/>
      <c r="AL106" s="316"/>
      <c r="AM106" s="316"/>
      <c r="AN106" s="316"/>
      <c r="AO106" s="316"/>
      <c r="AP106" s="316"/>
      <c r="AQ106" s="316"/>
      <c r="AR106" s="316"/>
      <c r="AS106" s="316"/>
      <c r="AT106" s="316"/>
      <c r="AU106" s="316"/>
      <c r="AV106" s="316"/>
      <c r="AW106" s="316"/>
      <c r="AX106" s="316"/>
      <c r="AY106" s="316"/>
      <c r="AZ106" s="316"/>
      <c r="BA106" s="316"/>
      <c r="BB106" s="316"/>
      <c r="BC106" s="316"/>
      <c r="BD106" s="316"/>
      <c r="BE106" s="316"/>
      <c r="BF106" s="316"/>
      <c r="BG106" s="316"/>
      <c r="BH106" s="316"/>
      <c r="BI106" s="316"/>
      <c r="BJ106" s="267"/>
      <c r="BK106" s="267"/>
      <c r="BL106" s="267"/>
      <c r="BM106" s="267"/>
      <c r="BN106" s="267"/>
      <c r="BO106" s="267"/>
      <c r="BP106" s="267"/>
      <c r="BQ106" s="267"/>
      <c r="BR106" s="267"/>
      <c r="BS106" s="267"/>
      <c r="BT106" s="267"/>
      <c r="BU106" s="267"/>
      <c r="BV106" s="267"/>
      <c r="BW106" s="267"/>
      <c r="BX106" s="267"/>
      <c r="BY106" s="267"/>
      <c r="BZ106" s="267"/>
      <c r="CA106" s="267"/>
      <c r="CB106" s="267"/>
      <c r="CC106" s="267"/>
      <c r="CD106" s="267"/>
      <c r="CE106" s="267"/>
      <c r="CF106" s="267"/>
      <c r="CG106" s="267"/>
      <c r="CH106" s="267"/>
      <c r="CI106" s="267"/>
      <c r="CJ106" s="267"/>
      <c r="CK106" s="267"/>
      <c r="CL106" s="267"/>
      <c r="CM106" s="267"/>
      <c r="CN106" s="267"/>
      <c r="CO106" s="267"/>
      <c r="CP106" s="267"/>
      <c r="CQ106" s="267"/>
      <c r="CR106" s="267"/>
      <c r="CS106" s="267"/>
      <c r="CT106" s="267"/>
      <c r="CU106" s="267"/>
      <c r="CV106" s="267"/>
      <c r="CW106" s="267"/>
      <c r="CX106" s="267"/>
      <c r="CY106" s="267"/>
      <c r="CZ106" s="267"/>
      <c r="DA106" s="267"/>
      <c r="DB106" s="267"/>
      <c r="DC106" s="267"/>
      <c r="DD106" s="267"/>
      <c r="DE106" s="267"/>
      <c r="DF106" s="267"/>
      <c r="DG106" s="267"/>
      <c r="DH106" s="267"/>
      <c r="DI106" s="267"/>
      <c r="DJ106" s="267"/>
      <c r="DK106" s="267"/>
      <c r="DL106" s="267"/>
      <c r="DM106" s="267"/>
      <c r="DN106" s="267"/>
      <c r="DO106" s="267"/>
      <c r="DP106" s="267"/>
      <c r="DQ106" s="267"/>
      <c r="DR106" s="267"/>
      <c r="DS106" s="267"/>
      <c r="DT106" s="267"/>
      <c r="DU106" s="267"/>
      <c r="DV106" s="267"/>
      <c r="DW106" s="267"/>
      <c r="DX106" s="267"/>
      <c r="DY106" s="267"/>
      <c r="DZ106" s="267"/>
      <c r="EA106" s="267"/>
      <c r="EB106" s="267"/>
      <c r="EC106" s="267"/>
      <c r="ED106" s="267"/>
      <c r="EE106" s="267"/>
      <c r="EF106" s="267"/>
      <c r="EG106" s="267"/>
      <c r="EH106" s="267"/>
      <c r="EI106" s="267"/>
      <c r="EJ106" s="267"/>
      <c r="EK106" s="267"/>
      <c r="EL106" s="267"/>
      <c r="EM106" s="267"/>
      <c r="EN106" s="267"/>
      <c r="EO106" s="267"/>
      <c r="EP106" s="267"/>
      <c r="EQ106" s="267"/>
      <c r="ER106" s="267"/>
      <c r="ES106" s="267"/>
      <c r="ET106" s="267"/>
      <c r="EU106" s="267"/>
      <c r="EV106" s="267"/>
      <c r="EW106" s="267"/>
      <c r="EX106" s="267"/>
      <c r="EY106" s="267"/>
      <c r="EZ106" s="267"/>
      <c r="FA106" s="267"/>
      <c r="FB106" s="267"/>
      <c r="FC106" s="267"/>
      <c r="FD106" s="267"/>
      <c r="FE106" s="267"/>
      <c r="FF106" s="267"/>
      <c r="FG106" s="267"/>
      <c r="FH106" s="267"/>
      <c r="FI106" s="267"/>
      <c r="FJ106" s="267"/>
      <c r="FK106" s="267"/>
      <c r="FL106" s="267"/>
      <c r="FM106" s="267"/>
      <c r="FN106" s="267"/>
      <c r="FO106" s="267"/>
      <c r="FP106" s="267"/>
      <c r="FQ106" s="267"/>
      <c r="FR106" s="267"/>
      <c r="FS106" s="267"/>
      <c r="FT106" s="267"/>
      <c r="FU106" s="267"/>
      <c r="FV106" s="267"/>
      <c r="FW106" s="267"/>
      <c r="FX106" s="267"/>
      <c r="FY106" s="267"/>
      <c r="FZ106" s="267"/>
      <c r="GA106" s="267"/>
      <c r="GB106" s="267"/>
      <c r="GC106" s="267"/>
      <c r="GD106" s="267"/>
      <c r="GE106" s="267"/>
      <c r="GF106" s="267"/>
      <c r="GG106" s="267"/>
      <c r="GH106" s="267"/>
      <c r="GI106" s="267"/>
      <c r="GJ106" s="267"/>
      <c r="GK106" s="267"/>
      <c r="GL106" s="267"/>
      <c r="GM106" s="267"/>
      <c r="GN106" s="267"/>
      <c r="GO106" s="267"/>
      <c r="GP106" s="267"/>
      <c r="GQ106" s="267"/>
      <c r="GR106" s="267"/>
      <c r="GS106" s="267"/>
      <c r="GT106" s="267"/>
      <c r="GU106" s="267"/>
      <c r="GV106" s="267"/>
      <c r="GW106" s="267"/>
      <c r="GX106" s="267"/>
      <c r="GY106" s="267"/>
      <c r="GZ106" s="267"/>
      <c r="HA106" s="267"/>
      <c r="HB106" s="267"/>
      <c r="HC106" s="267"/>
      <c r="HD106" s="267"/>
      <c r="HE106" s="267"/>
      <c r="HF106" s="267"/>
      <c r="HG106" s="267"/>
      <c r="HH106" s="267"/>
      <c r="HI106" s="267"/>
      <c r="HJ106" s="267"/>
      <c r="HK106" s="267"/>
      <c r="HL106" s="267"/>
      <c r="HM106" s="267"/>
      <c r="HN106" s="267"/>
      <c r="HO106" s="267"/>
      <c r="HP106" s="267"/>
      <c r="HQ106" s="267"/>
      <c r="HR106" s="267"/>
      <c r="HS106" s="267"/>
      <c r="HT106" s="267"/>
      <c r="HU106" s="267"/>
      <c r="HV106" s="267"/>
      <c r="HW106" s="267"/>
      <c r="HX106" s="267"/>
      <c r="HY106" s="267"/>
      <c r="HZ106" s="267"/>
      <c r="IA106" s="267"/>
      <c r="IB106" s="267"/>
      <c r="IC106" s="267"/>
      <c r="ID106" s="267"/>
      <c r="IE106" s="267"/>
      <c r="IF106" s="267"/>
      <c r="IG106" s="267"/>
      <c r="IH106" s="267"/>
      <c r="II106" s="267"/>
      <c r="IJ106" s="267"/>
      <c r="IK106" s="267"/>
      <c r="IL106" s="267"/>
      <c r="IM106" s="267"/>
      <c r="IN106" s="267"/>
      <c r="IO106" s="267"/>
      <c r="IP106" s="267"/>
      <c r="IQ106" s="267"/>
      <c r="IR106" s="267"/>
      <c r="IS106" s="267"/>
      <c r="IT106" s="267"/>
      <c r="IU106" s="267"/>
      <c r="IV106" s="267"/>
    </row>
    <row r="107" spans="1:256" s="272" customFormat="1" ht="14.5">
      <c r="A107" s="132" t="s">
        <v>685</v>
      </c>
      <c r="B107" s="322">
        <f>+B281/B167</f>
        <v>4.6925415435946983E-26</v>
      </c>
      <c r="C107" s="322">
        <f t="shared" ref="C107:P107" si="68">+C281/C296</f>
        <v>12.665487545585659</v>
      </c>
      <c r="D107" s="322">
        <f t="shared" si="68"/>
        <v>27.236891119079718</v>
      </c>
      <c r="E107" s="322">
        <f t="shared" si="68"/>
        <v>99.989307624532302</v>
      </c>
      <c r="F107" s="322">
        <f t="shared" si="68"/>
        <v>258.52857875906085</v>
      </c>
      <c r="G107" s="322">
        <f t="shared" si="68"/>
        <v>426.5194782022682</v>
      </c>
      <c r="H107" s="322">
        <f t="shared" si="68"/>
        <v>505.06232137673646</v>
      </c>
      <c r="I107" s="322">
        <f t="shared" si="68"/>
        <v>561.45112227446441</v>
      </c>
      <c r="J107" s="322">
        <f t="shared" si="68"/>
        <v>599.28322003122071</v>
      </c>
      <c r="K107" s="322">
        <f t="shared" si="68"/>
        <v>620.71527896943974</v>
      </c>
      <c r="L107" s="322">
        <f t="shared" si="68"/>
        <v>627.81309537014863</v>
      </c>
      <c r="M107" s="322">
        <f t="shared" si="68"/>
        <v>626.32479478971936</v>
      </c>
      <c r="N107" s="322">
        <f t="shared" si="68"/>
        <v>621.37130566795361</v>
      </c>
      <c r="O107" s="322">
        <f t="shared" si="68"/>
        <v>612.93453255455915</v>
      </c>
      <c r="P107" s="322">
        <f t="shared" si="68"/>
        <v>602.04168241616014</v>
      </c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  <c r="AA107" s="322"/>
      <c r="AB107" s="322"/>
      <c r="AC107" s="322"/>
      <c r="AD107" s="322"/>
      <c r="AE107" s="316"/>
      <c r="AF107" s="316"/>
      <c r="AG107" s="316"/>
      <c r="AH107" s="316"/>
      <c r="AI107" s="316"/>
      <c r="AJ107" s="316"/>
      <c r="AK107" s="316"/>
      <c r="AL107" s="316"/>
      <c r="AM107" s="316"/>
      <c r="AN107" s="316"/>
      <c r="AO107" s="316"/>
      <c r="AP107" s="316"/>
      <c r="AQ107" s="316"/>
      <c r="AR107" s="316"/>
      <c r="AS107" s="316"/>
      <c r="AT107" s="316"/>
      <c r="AU107" s="316"/>
      <c r="AV107" s="316"/>
      <c r="AW107" s="316"/>
      <c r="AX107" s="316"/>
      <c r="AY107" s="316"/>
      <c r="AZ107" s="316"/>
      <c r="BA107" s="316"/>
      <c r="BB107" s="316"/>
      <c r="BC107" s="316"/>
      <c r="BD107" s="316"/>
      <c r="BE107" s="316"/>
      <c r="BF107" s="316"/>
      <c r="BG107" s="316"/>
      <c r="BH107" s="316"/>
      <c r="BI107" s="316"/>
      <c r="BJ107" s="267"/>
      <c r="BK107" s="267"/>
      <c r="BL107" s="267"/>
      <c r="BM107" s="267"/>
      <c r="BN107" s="267"/>
      <c r="BO107" s="267"/>
      <c r="BP107" s="267"/>
      <c r="BQ107" s="267"/>
      <c r="BR107" s="267"/>
      <c r="BS107" s="267"/>
      <c r="BT107" s="267"/>
      <c r="BU107" s="267"/>
      <c r="BV107" s="267"/>
      <c r="BW107" s="267"/>
      <c r="BX107" s="267"/>
      <c r="BY107" s="267"/>
      <c r="BZ107" s="267"/>
      <c r="CA107" s="267"/>
      <c r="CB107" s="267"/>
      <c r="CC107" s="267"/>
      <c r="CD107" s="267"/>
      <c r="CE107" s="267"/>
      <c r="CF107" s="267"/>
      <c r="CG107" s="267"/>
      <c r="CH107" s="267"/>
      <c r="CI107" s="267"/>
      <c r="CJ107" s="267"/>
      <c r="CK107" s="267"/>
      <c r="CL107" s="267"/>
      <c r="CM107" s="267"/>
      <c r="CN107" s="267"/>
      <c r="CO107" s="267"/>
      <c r="CP107" s="267"/>
      <c r="CQ107" s="267"/>
      <c r="CR107" s="267"/>
      <c r="CS107" s="267"/>
      <c r="CT107" s="267"/>
      <c r="CU107" s="267"/>
      <c r="CV107" s="267"/>
      <c r="CW107" s="267"/>
      <c r="CX107" s="267"/>
      <c r="CY107" s="267"/>
      <c r="CZ107" s="267"/>
      <c r="DA107" s="267"/>
      <c r="DB107" s="267"/>
      <c r="DC107" s="267"/>
      <c r="DD107" s="267"/>
      <c r="DE107" s="267"/>
      <c r="DF107" s="267"/>
      <c r="DG107" s="267"/>
      <c r="DH107" s="267"/>
      <c r="DI107" s="267"/>
      <c r="DJ107" s="267"/>
      <c r="DK107" s="267"/>
      <c r="DL107" s="267"/>
      <c r="DM107" s="267"/>
      <c r="DN107" s="267"/>
      <c r="DO107" s="267"/>
      <c r="DP107" s="267"/>
      <c r="DQ107" s="267"/>
      <c r="DR107" s="267"/>
      <c r="DS107" s="267"/>
      <c r="DT107" s="267"/>
      <c r="DU107" s="267"/>
      <c r="DV107" s="267"/>
      <c r="DW107" s="267"/>
      <c r="DX107" s="267"/>
      <c r="DY107" s="267"/>
      <c r="DZ107" s="267"/>
      <c r="EA107" s="267"/>
      <c r="EB107" s="267"/>
      <c r="EC107" s="267"/>
      <c r="ED107" s="267"/>
      <c r="EE107" s="267"/>
      <c r="EF107" s="267"/>
      <c r="EG107" s="267"/>
      <c r="EH107" s="267"/>
      <c r="EI107" s="267"/>
      <c r="EJ107" s="267"/>
      <c r="EK107" s="267"/>
      <c r="EL107" s="267"/>
      <c r="EM107" s="267"/>
      <c r="EN107" s="267"/>
      <c r="EO107" s="267"/>
      <c r="EP107" s="267"/>
      <c r="EQ107" s="267"/>
      <c r="ER107" s="267"/>
      <c r="ES107" s="267"/>
      <c r="ET107" s="267"/>
      <c r="EU107" s="267"/>
      <c r="EV107" s="267"/>
      <c r="EW107" s="267"/>
      <c r="EX107" s="267"/>
      <c r="EY107" s="267"/>
      <c r="EZ107" s="267"/>
      <c r="FA107" s="267"/>
      <c r="FB107" s="267"/>
      <c r="FC107" s="267"/>
      <c r="FD107" s="267"/>
      <c r="FE107" s="267"/>
      <c r="FF107" s="267"/>
      <c r="FG107" s="267"/>
      <c r="FH107" s="267"/>
      <c r="FI107" s="267"/>
      <c r="FJ107" s="267"/>
      <c r="FK107" s="267"/>
      <c r="FL107" s="267"/>
      <c r="FM107" s="267"/>
      <c r="FN107" s="267"/>
      <c r="FO107" s="267"/>
      <c r="FP107" s="267"/>
      <c r="FQ107" s="267"/>
      <c r="FR107" s="267"/>
      <c r="FS107" s="267"/>
      <c r="FT107" s="267"/>
      <c r="FU107" s="267"/>
      <c r="FV107" s="267"/>
      <c r="FW107" s="267"/>
      <c r="FX107" s="267"/>
      <c r="FY107" s="267"/>
      <c r="FZ107" s="267"/>
      <c r="GA107" s="267"/>
      <c r="GB107" s="267"/>
      <c r="GC107" s="267"/>
      <c r="GD107" s="267"/>
      <c r="GE107" s="267"/>
      <c r="GF107" s="267"/>
      <c r="GG107" s="267"/>
      <c r="GH107" s="267"/>
      <c r="GI107" s="267"/>
      <c r="GJ107" s="267"/>
      <c r="GK107" s="267"/>
      <c r="GL107" s="267"/>
      <c r="GM107" s="267"/>
      <c r="GN107" s="267"/>
      <c r="GO107" s="267"/>
      <c r="GP107" s="267"/>
      <c r="GQ107" s="267"/>
      <c r="GR107" s="267"/>
      <c r="GS107" s="267"/>
      <c r="GT107" s="267"/>
      <c r="GU107" s="267"/>
      <c r="GV107" s="267"/>
      <c r="GW107" s="267"/>
      <c r="GX107" s="267"/>
      <c r="GY107" s="267"/>
      <c r="GZ107" s="267"/>
      <c r="HA107" s="267"/>
      <c r="HB107" s="267"/>
      <c r="HC107" s="267"/>
      <c r="HD107" s="267"/>
      <c r="HE107" s="267"/>
      <c r="HF107" s="267"/>
      <c r="HG107" s="267"/>
      <c r="HH107" s="267"/>
      <c r="HI107" s="267"/>
      <c r="HJ107" s="267"/>
      <c r="HK107" s="267"/>
      <c r="HL107" s="267"/>
      <c r="HM107" s="267"/>
      <c r="HN107" s="267"/>
      <c r="HO107" s="267"/>
      <c r="HP107" s="267"/>
      <c r="HQ107" s="267"/>
      <c r="HR107" s="267"/>
      <c r="HS107" s="267"/>
      <c r="HT107" s="267"/>
      <c r="HU107" s="267"/>
      <c r="HV107" s="267"/>
      <c r="HW107" s="267"/>
      <c r="HX107" s="267"/>
      <c r="HY107" s="267"/>
      <c r="HZ107" s="267"/>
      <c r="IA107" s="267"/>
      <c r="IB107" s="267"/>
      <c r="IC107" s="267"/>
      <c r="ID107" s="267"/>
      <c r="IE107" s="267"/>
      <c r="IF107" s="267"/>
      <c r="IG107" s="267"/>
      <c r="IH107" s="267"/>
      <c r="II107" s="267"/>
      <c r="IJ107" s="267"/>
      <c r="IK107" s="267"/>
      <c r="IL107" s="267"/>
      <c r="IM107" s="267"/>
      <c r="IN107" s="267"/>
      <c r="IO107" s="267"/>
      <c r="IP107" s="267"/>
      <c r="IQ107" s="267"/>
      <c r="IR107" s="267"/>
      <c r="IS107" s="267"/>
      <c r="IT107" s="267"/>
      <c r="IU107" s="267"/>
      <c r="IV107" s="267"/>
    </row>
    <row r="108" spans="1:256" s="49" customFormat="1" ht="18" customHeight="1">
      <c r="A108" s="132" t="s">
        <v>686</v>
      </c>
      <c r="B108" s="102">
        <f>SUM(US:OthAsia!B110)</f>
        <v>0</v>
      </c>
      <c r="C108" s="102">
        <f>SUM(US:OthAsia!C110)</f>
        <v>0</v>
      </c>
      <c r="D108" s="102">
        <f>SUM(US:OthAsia!D110)</f>
        <v>0</v>
      </c>
      <c r="E108" s="102">
        <f>SUM(US:OthAsia!E110)</f>
        <v>0</v>
      </c>
      <c r="F108" s="102">
        <f>SUM(US:OthAsia!F110)</f>
        <v>0</v>
      </c>
      <c r="G108" s="102">
        <f>SUM(US:OthAsia!G110)</f>
        <v>0</v>
      </c>
      <c r="H108" s="102">
        <f>SUM(US:OthAsia!H110)</f>
        <v>0</v>
      </c>
      <c r="I108" s="102">
        <f>SUM(US:OthAsia!I110)</f>
        <v>0</v>
      </c>
      <c r="J108" s="102">
        <f>SUM(US:OthAsia!J110)</f>
        <v>0</v>
      </c>
      <c r="K108" s="102">
        <f>SUM(US:OthAsia!K110)</f>
        <v>0</v>
      </c>
      <c r="L108" s="102">
        <f>SUM(US:OthAsia!L110)</f>
        <v>0</v>
      </c>
      <c r="M108" s="102">
        <f>SUM(US:OthAsia!M110)</f>
        <v>0</v>
      </c>
      <c r="N108" s="102">
        <f>SUM(US:OthAsia!N110)</f>
        <v>0</v>
      </c>
      <c r="O108" s="102">
        <f>SUM(US:OthAsia!O110)</f>
        <v>0</v>
      </c>
      <c r="P108" s="102">
        <f>SUM(US:OthAsia!P110)</f>
        <v>0</v>
      </c>
      <c r="Q108" s="102">
        <f>SUM(US:OthAsia!Q110)</f>
        <v>0</v>
      </c>
      <c r="R108" s="102">
        <f>SUM(US:OthAsia!R110)</f>
        <v>0</v>
      </c>
      <c r="S108" s="102">
        <f>SUM(US:OthAsia!S110)</f>
        <v>0</v>
      </c>
      <c r="T108" s="102">
        <f>SUM(US:OthAsia!T110)</f>
        <v>0</v>
      </c>
      <c r="U108" s="102">
        <f>SUM(US:OthAsia!U110)</f>
        <v>0</v>
      </c>
      <c r="V108" s="102">
        <f>SUM(US:OthAsia!V110)</f>
        <v>0</v>
      </c>
      <c r="W108" s="102">
        <f>SUM(US:OthAsia!W110)</f>
        <v>0</v>
      </c>
      <c r="X108" s="102">
        <f>SUM(US:OthAsia!X110)</f>
        <v>0</v>
      </c>
      <c r="Y108" s="102">
        <f>SUM(US:OthAsia!Y110)</f>
        <v>0</v>
      </c>
      <c r="Z108" s="102">
        <f>SUM(US:OthAsia!Z110)</f>
        <v>0</v>
      </c>
      <c r="AA108" s="102">
        <f>SUM(US:OthAsia!AA110)</f>
        <v>0</v>
      </c>
      <c r="AB108" s="102">
        <f>SUM(US:OthAsia!AB110)</f>
        <v>0</v>
      </c>
      <c r="AC108" s="102">
        <f>SUM(US:OthAsia!AC110)</f>
        <v>0</v>
      </c>
      <c r="AD108" s="102">
        <f>SUM(US:OthAsia!AD110)</f>
        <v>0</v>
      </c>
      <c r="AE108" s="102">
        <f>SUM(US:OthAsia!AE110)</f>
        <v>0</v>
      </c>
      <c r="AF108" s="102">
        <f>SUM(US:OthAsia!AF110)</f>
        <v>0</v>
      </c>
      <c r="AG108" s="102">
        <f>SUM(US:OthAsia!AG110)</f>
        <v>0</v>
      </c>
      <c r="AH108" s="102">
        <f>SUM(US:OthAsia!AH110)</f>
        <v>0</v>
      </c>
      <c r="AI108" s="102">
        <f>SUM(US:OthAsia!AI110)</f>
        <v>0</v>
      </c>
      <c r="AJ108" s="102">
        <f>SUM(US:OthAsia!AJ110)</f>
        <v>0</v>
      </c>
      <c r="AK108" s="102">
        <f>SUM(US:OthAsia!AK110)</f>
        <v>0</v>
      </c>
      <c r="AL108" s="102">
        <f>SUM(US:OthAsia!AL110)</f>
        <v>0</v>
      </c>
      <c r="AM108" s="102">
        <f>SUM(US:OthAsia!AM110)</f>
        <v>0</v>
      </c>
      <c r="AN108" s="102">
        <f>SUM(US:OthAsia!AN110)</f>
        <v>0</v>
      </c>
      <c r="AO108" s="102">
        <f>SUM(US:OthAsia!AO110)</f>
        <v>0</v>
      </c>
      <c r="AP108" s="102">
        <f>SUM(US:OthAsia!AP110)</f>
        <v>0</v>
      </c>
      <c r="AQ108" s="102">
        <f>SUM(US:OthAsia!AQ110)</f>
        <v>0</v>
      </c>
      <c r="AR108" s="102">
        <f>SUM(US:OthAsia!AR110)</f>
        <v>0</v>
      </c>
      <c r="AS108" s="102">
        <f>SUM(US:OthAsia!AS110)</f>
        <v>0</v>
      </c>
      <c r="AT108" s="102">
        <f>SUM(US:OthAsia!AT110)</f>
        <v>0</v>
      </c>
      <c r="AU108" s="102">
        <f>SUM(US:OthAsia!AU110)</f>
        <v>0</v>
      </c>
      <c r="AV108" s="102">
        <f>SUM(US:OthAsia!AV110)</f>
        <v>0</v>
      </c>
      <c r="AW108" s="102">
        <f>SUM(US:OthAsia!AW110)</f>
        <v>0</v>
      </c>
      <c r="AX108" s="102">
        <f>SUM(US:OthAsia!AX110)</f>
        <v>0</v>
      </c>
      <c r="AY108" s="102">
        <f>SUM(US:OthAsia!AY110)</f>
        <v>0</v>
      </c>
      <c r="AZ108" s="102">
        <f>SUM(US:OthAsia!AZ110)</f>
        <v>0</v>
      </c>
      <c r="BA108" s="102">
        <f>SUM(US:OthAsia!BA110)</f>
        <v>0</v>
      </c>
      <c r="BB108" s="102">
        <f>SUM(US:OthAsia!BB110)</f>
        <v>0</v>
      </c>
      <c r="BC108" s="102">
        <f>SUM(US:OthAsia!BC110)</f>
        <v>0</v>
      </c>
      <c r="BD108" s="102">
        <f>SUM(US:OthAsia!BD110)</f>
        <v>0</v>
      </c>
      <c r="BE108" s="102">
        <f>SUM(US:OthAsia!BE110)</f>
        <v>0</v>
      </c>
      <c r="BF108" s="102">
        <f>SUM(US:OthAsia!BF110)</f>
        <v>0</v>
      </c>
      <c r="BG108" s="102">
        <f>SUM(US:OthAsia!BG110)</f>
        <v>0</v>
      </c>
      <c r="BH108" s="102">
        <f>SUM(US:OthAsia!BH110)</f>
        <v>0</v>
      </c>
      <c r="BI108" s="102">
        <f>SUM(US:OthAsia!BI110)</f>
        <v>0</v>
      </c>
      <c r="BJ108" s="267"/>
      <c r="BK108" s="267"/>
      <c r="BL108" s="267"/>
      <c r="BM108" s="267"/>
      <c r="BN108" s="267"/>
      <c r="BO108" s="267"/>
      <c r="BP108" s="267"/>
      <c r="BQ108" s="267"/>
      <c r="BR108" s="267"/>
      <c r="BS108" s="267"/>
      <c r="BT108" s="267"/>
      <c r="BU108" s="267"/>
      <c r="BV108" s="267"/>
      <c r="BW108" s="267"/>
      <c r="BX108" s="267"/>
      <c r="BY108" s="267"/>
      <c r="BZ108" s="267"/>
      <c r="CA108" s="267"/>
      <c r="CB108" s="267"/>
      <c r="CC108" s="267"/>
      <c r="CD108" s="267"/>
      <c r="CE108" s="267"/>
      <c r="CF108" s="267"/>
      <c r="CG108" s="267"/>
      <c r="CH108" s="267"/>
      <c r="CI108" s="267"/>
      <c r="CJ108" s="267"/>
      <c r="CK108" s="267"/>
      <c r="CL108" s="267"/>
      <c r="CM108" s="267"/>
      <c r="CN108" s="267"/>
      <c r="CO108" s="267"/>
      <c r="CP108" s="267"/>
      <c r="CQ108" s="267"/>
      <c r="CR108" s="267"/>
      <c r="CS108" s="267"/>
      <c r="CT108" s="267"/>
      <c r="CU108" s="267"/>
      <c r="CV108" s="267"/>
      <c r="CW108" s="267"/>
      <c r="CX108" s="267"/>
      <c r="CY108" s="267"/>
      <c r="CZ108" s="267"/>
      <c r="DA108" s="267"/>
      <c r="DB108" s="267"/>
      <c r="DC108" s="267"/>
      <c r="DD108" s="267"/>
      <c r="DE108" s="267"/>
      <c r="DF108" s="267"/>
      <c r="DG108" s="267"/>
      <c r="DH108" s="267"/>
      <c r="DI108" s="267"/>
      <c r="DJ108" s="267"/>
      <c r="DK108" s="267"/>
      <c r="DL108" s="267"/>
      <c r="DM108" s="267"/>
      <c r="DN108" s="267"/>
      <c r="DO108" s="267"/>
      <c r="DP108" s="267"/>
      <c r="DQ108" s="267"/>
      <c r="DR108" s="267"/>
      <c r="DS108" s="267"/>
      <c r="DT108" s="267"/>
      <c r="DU108" s="267"/>
      <c r="DV108" s="267"/>
      <c r="DW108" s="267"/>
      <c r="DX108" s="267"/>
      <c r="DY108" s="267"/>
      <c r="DZ108" s="267"/>
      <c r="EA108" s="267"/>
      <c r="EB108" s="267"/>
      <c r="EC108" s="267"/>
      <c r="ED108" s="267"/>
      <c r="EE108" s="267"/>
      <c r="EF108" s="267"/>
      <c r="EG108" s="267"/>
      <c r="EH108" s="267"/>
      <c r="EI108" s="267"/>
      <c r="EJ108" s="267"/>
      <c r="EK108" s="267"/>
      <c r="EL108" s="267"/>
      <c r="EM108" s="267"/>
      <c r="EN108" s="267"/>
      <c r="EO108" s="267"/>
      <c r="EP108" s="267"/>
      <c r="EQ108" s="267"/>
      <c r="ER108" s="267"/>
      <c r="ES108" s="267"/>
      <c r="ET108" s="267"/>
      <c r="EU108" s="267"/>
      <c r="EV108" s="267"/>
      <c r="EW108" s="267"/>
      <c r="EX108" s="267"/>
      <c r="EY108" s="267"/>
      <c r="EZ108" s="267"/>
      <c r="FA108" s="267"/>
      <c r="FB108" s="267"/>
      <c r="FC108" s="267"/>
      <c r="FD108" s="267"/>
      <c r="FE108" s="267"/>
      <c r="FF108" s="267"/>
      <c r="FG108" s="267"/>
      <c r="FH108" s="267"/>
      <c r="FI108" s="267"/>
      <c r="FJ108" s="267"/>
      <c r="FK108" s="267"/>
      <c r="FL108" s="267"/>
      <c r="FM108" s="267"/>
      <c r="FN108" s="267"/>
      <c r="FO108" s="267"/>
      <c r="FP108" s="267"/>
      <c r="FQ108" s="267"/>
      <c r="FR108" s="267"/>
      <c r="FS108" s="267"/>
      <c r="FT108" s="267"/>
      <c r="FU108" s="267"/>
      <c r="FV108" s="267"/>
      <c r="FW108" s="267"/>
      <c r="FX108" s="267"/>
      <c r="FY108" s="267"/>
      <c r="FZ108" s="267"/>
      <c r="GA108" s="267"/>
      <c r="GB108" s="267"/>
      <c r="GC108" s="267"/>
      <c r="GD108" s="267"/>
      <c r="GE108" s="267"/>
      <c r="GF108" s="267"/>
      <c r="GG108" s="267"/>
      <c r="GH108" s="267"/>
      <c r="GI108" s="267"/>
      <c r="GJ108" s="267"/>
      <c r="GK108" s="267"/>
      <c r="GL108" s="267"/>
      <c r="GM108" s="267"/>
      <c r="GN108" s="267"/>
      <c r="GO108" s="267"/>
      <c r="GP108" s="267"/>
      <c r="GQ108" s="267"/>
      <c r="GR108" s="267"/>
      <c r="GS108" s="267"/>
      <c r="GT108" s="267"/>
      <c r="GU108" s="267"/>
      <c r="GV108" s="267"/>
      <c r="GW108" s="267"/>
      <c r="GX108" s="267"/>
      <c r="GY108" s="267"/>
      <c r="GZ108" s="267"/>
      <c r="HA108" s="267"/>
      <c r="HB108" s="267"/>
      <c r="HC108" s="267"/>
      <c r="HD108" s="267"/>
      <c r="HE108" s="267"/>
      <c r="HF108" s="267"/>
      <c r="HG108" s="267"/>
      <c r="HH108" s="267"/>
      <c r="HI108" s="267"/>
      <c r="HJ108" s="267"/>
      <c r="HK108" s="267"/>
      <c r="HL108" s="267"/>
      <c r="HM108" s="267"/>
      <c r="HN108" s="267"/>
      <c r="HO108" s="267"/>
      <c r="HP108" s="267"/>
      <c r="HQ108" s="267"/>
      <c r="HR108" s="267"/>
      <c r="HS108" s="267"/>
      <c r="HT108" s="267"/>
      <c r="HU108" s="267"/>
      <c r="HV108" s="267"/>
      <c r="HW108" s="267"/>
      <c r="HX108" s="267"/>
      <c r="HY108" s="267"/>
      <c r="HZ108" s="267"/>
      <c r="IA108" s="267"/>
      <c r="IB108" s="267"/>
      <c r="IC108" s="267"/>
      <c r="ID108" s="267"/>
      <c r="IE108" s="267"/>
      <c r="IF108" s="267"/>
      <c r="IG108" s="267"/>
      <c r="IH108" s="267"/>
      <c r="II108" s="267"/>
      <c r="IJ108" s="267"/>
      <c r="IK108" s="267"/>
      <c r="IL108" s="267"/>
      <c r="IM108" s="267"/>
      <c r="IN108" s="267"/>
      <c r="IO108" s="267"/>
      <c r="IP108" s="267"/>
      <c r="IQ108" s="267"/>
      <c r="IR108" s="267"/>
      <c r="IS108" s="267"/>
      <c r="IT108" s="267"/>
      <c r="IU108" s="267"/>
      <c r="IV108" s="267"/>
    </row>
    <row r="109" spans="1:256" s="275" customFormat="1" ht="14.5">
      <c r="A109" s="323"/>
      <c r="B109" s="324"/>
      <c r="C109" s="324"/>
      <c r="D109" s="324"/>
      <c r="E109" s="324"/>
      <c r="F109" s="324"/>
      <c r="G109" s="324"/>
      <c r="H109" s="324"/>
      <c r="I109" s="324"/>
      <c r="J109" s="324"/>
      <c r="K109" s="324"/>
      <c r="L109" s="324"/>
      <c r="M109" s="344"/>
      <c r="N109" s="324"/>
      <c r="O109" s="324"/>
      <c r="P109" s="324"/>
      <c r="Q109" s="324"/>
      <c r="R109" s="324"/>
      <c r="S109" s="324"/>
      <c r="T109" s="324"/>
      <c r="U109" s="324"/>
      <c r="V109" s="324"/>
      <c r="W109" s="324"/>
      <c r="X109" s="324"/>
      <c r="Y109" s="324"/>
      <c r="Z109" s="324"/>
      <c r="AA109" s="324"/>
      <c r="AB109" s="324"/>
      <c r="AC109" s="324"/>
      <c r="AD109" s="324"/>
      <c r="AE109" s="324"/>
      <c r="AF109" s="324"/>
      <c r="AG109" s="324"/>
      <c r="AH109" s="324"/>
      <c r="AI109" s="324"/>
      <c r="AJ109" s="324"/>
      <c r="AK109" s="324"/>
      <c r="AL109" s="324"/>
      <c r="AM109" s="324"/>
      <c r="AN109" s="324"/>
      <c r="AO109" s="324"/>
      <c r="AP109" s="324"/>
      <c r="AQ109" s="324"/>
      <c r="AR109" s="324"/>
      <c r="AS109" s="324"/>
      <c r="AT109" s="324"/>
      <c r="AU109" s="324"/>
      <c r="AV109" s="324"/>
      <c r="AW109" s="324"/>
      <c r="AX109" s="324"/>
      <c r="AY109" s="324"/>
      <c r="AZ109" s="324"/>
      <c r="BA109" s="324"/>
      <c r="BB109" s="324"/>
      <c r="BC109" s="324"/>
      <c r="BD109" s="324"/>
      <c r="BE109" s="324"/>
      <c r="BF109" s="324"/>
      <c r="BG109" s="324"/>
      <c r="BH109" s="324"/>
      <c r="BI109" s="324"/>
      <c r="BJ109" s="267"/>
      <c r="BK109" s="267"/>
      <c r="BL109" s="267"/>
      <c r="BM109" s="267"/>
      <c r="BN109" s="267"/>
      <c r="BO109" s="267"/>
      <c r="BP109" s="267"/>
      <c r="BQ109" s="267"/>
      <c r="BR109" s="267"/>
      <c r="BS109" s="267"/>
      <c r="BT109" s="267"/>
      <c r="BU109" s="267"/>
      <c r="BV109" s="267"/>
      <c r="BW109" s="267"/>
      <c r="BX109" s="267"/>
      <c r="BY109" s="267"/>
      <c r="BZ109" s="267"/>
      <c r="CA109" s="267"/>
      <c r="CB109" s="267"/>
      <c r="CC109" s="267"/>
      <c r="CD109" s="267"/>
      <c r="CE109" s="267"/>
      <c r="CF109" s="267"/>
      <c r="CG109" s="267"/>
      <c r="CH109" s="267"/>
      <c r="CI109" s="267"/>
      <c r="CJ109" s="267"/>
      <c r="CK109" s="267"/>
      <c r="CL109" s="267"/>
      <c r="CM109" s="267"/>
      <c r="CN109" s="267"/>
      <c r="CO109" s="267"/>
      <c r="CP109" s="267"/>
      <c r="CQ109" s="267"/>
      <c r="CR109" s="267"/>
      <c r="CS109" s="267"/>
      <c r="CT109" s="267"/>
      <c r="CU109" s="267"/>
      <c r="CV109" s="267"/>
      <c r="CW109" s="267"/>
      <c r="CX109" s="267"/>
      <c r="CY109" s="267"/>
      <c r="CZ109" s="267"/>
      <c r="DA109" s="267"/>
      <c r="DB109" s="267"/>
      <c r="DC109" s="267"/>
      <c r="DD109" s="267"/>
      <c r="DE109" s="267"/>
      <c r="DF109" s="267"/>
      <c r="DG109" s="267"/>
      <c r="DH109" s="267"/>
      <c r="DI109" s="267"/>
      <c r="DJ109" s="267"/>
      <c r="DK109" s="267"/>
      <c r="DL109" s="267"/>
      <c r="DM109" s="267"/>
      <c r="DN109" s="267"/>
      <c r="DO109" s="267"/>
      <c r="DP109" s="267"/>
      <c r="DQ109" s="267"/>
      <c r="DR109" s="267"/>
      <c r="DS109" s="267"/>
      <c r="DT109" s="267"/>
      <c r="DU109" s="267"/>
      <c r="DV109" s="267"/>
      <c r="DW109" s="267"/>
      <c r="DX109" s="267"/>
      <c r="DY109" s="267"/>
      <c r="DZ109" s="267"/>
      <c r="EA109" s="267"/>
      <c r="EB109" s="267"/>
      <c r="EC109" s="267"/>
      <c r="ED109" s="267"/>
      <c r="EE109" s="267"/>
      <c r="EF109" s="267"/>
      <c r="EG109" s="267"/>
      <c r="EH109" s="267"/>
      <c r="EI109" s="267"/>
      <c r="EJ109" s="267"/>
      <c r="EK109" s="267"/>
      <c r="EL109" s="267"/>
      <c r="EM109" s="267"/>
      <c r="EN109" s="267"/>
      <c r="EO109" s="267"/>
      <c r="EP109" s="267"/>
      <c r="EQ109" s="267"/>
      <c r="ER109" s="267"/>
      <c r="ES109" s="267"/>
      <c r="ET109" s="267"/>
      <c r="EU109" s="267"/>
      <c r="EV109" s="267"/>
      <c r="EW109" s="267"/>
      <c r="EX109" s="267"/>
      <c r="EY109" s="267"/>
      <c r="EZ109" s="267"/>
      <c r="FA109" s="267"/>
      <c r="FB109" s="267"/>
      <c r="FC109" s="267"/>
      <c r="FD109" s="267"/>
      <c r="FE109" s="267"/>
      <c r="FF109" s="267"/>
      <c r="FG109" s="267"/>
      <c r="FH109" s="267"/>
      <c r="FI109" s="267"/>
      <c r="FJ109" s="267"/>
      <c r="FK109" s="267"/>
      <c r="FL109" s="267"/>
      <c r="FM109" s="267"/>
      <c r="FN109" s="267"/>
      <c r="FO109" s="267"/>
      <c r="FP109" s="267"/>
      <c r="FQ109" s="267"/>
      <c r="FR109" s="267"/>
      <c r="FS109" s="267"/>
      <c r="FT109" s="267"/>
      <c r="FU109" s="267"/>
      <c r="FV109" s="267"/>
      <c r="FW109" s="267"/>
      <c r="FX109" s="267"/>
      <c r="FY109" s="267"/>
      <c r="FZ109" s="267"/>
      <c r="GA109" s="267"/>
      <c r="GB109" s="267"/>
      <c r="GC109" s="267"/>
      <c r="GD109" s="267"/>
      <c r="GE109" s="267"/>
      <c r="GF109" s="267"/>
      <c r="GG109" s="267"/>
      <c r="GH109" s="267"/>
      <c r="GI109" s="267"/>
      <c r="GJ109" s="267"/>
      <c r="GK109" s="267"/>
      <c r="GL109" s="267"/>
      <c r="GM109" s="267"/>
      <c r="GN109" s="267"/>
      <c r="GO109" s="267"/>
      <c r="GP109" s="267"/>
      <c r="GQ109" s="267"/>
      <c r="GR109" s="267"/>
      <c r="GS109" s="267"/>
      <c r="GT109" s="267"/>
      <c r="GU109" s="267"/>
      <c r="GV109" s="267"/>
      <c r="GW109" s="267"/>
      <c r="GX109" s="267"/>
      <c r="GY109" s="267"/>
      <c r="GZ109" s="267"/>
      <c r="HA109" s="267"/>
      <c r="HB109" s="267"/>
      <c r="HC109" s="267"/>
      <c r="HD109" s="267"/>
      <c r="HE109" s="267"/>
      <c r="HF109" s="267"/>
      <c r="HG109" s="267"/>
      <c r="HH109" s="267"/>
      <c r="HI109" s="267"/>
      <c r="HJ109" s="267"/>
      <c r="HK109" s="267"/>
      <c r="HL109" s="267"/>
      <c r="HM109" s="267"/>
      <c r="HN109" s="267"/>
      <c r="HO109" s="267"/>
      <c r="HP109" s="267"/>
      <c r="HQ109" s="267"/>
      <c r="HR109" s="267"/>
      <c r="HS109" s="267"/>
      <c r="HT109" s="267"/>
      <c r="HU109" s="267"/>
      <c r="HV109" s="267"/>
      <c r="HW109" s="267"/>
      <c r="HX109" s="267"/>
      <c r="HY109" s="267"/>
      <c r="HZ109" s="267"/>
      <c r="IA109" s="267"/>
      <c r="IB109" s="267"/>
      <c r="IC109" s="267"/>
      <c r="ID109" s="267"/>
      <c r="IE109" s="267"/>
      <c r="IF109" s="267"/>
      <c r="IG109" s="267"/>
      <c r="IH109" s="267"/>
      <c r="II109" s="267"/>
      <c r="IJ109" s="267"/>
      <c r="IK109" s="267"/>
      <c r="IL109" s="267"/>
      <c r="IM109" s="267"/>
      <c r="IN109" s="267"/>
      <c r="IO109" s="267"/>
      <c r="IP109" s="267"/>
      <c r="IQ109" s="267"/>
      <c r="IR109" s="267"/>
      <c r="IS109" s="267"/>
      <c r="IT109" s="267"/>
      <c r="IU109" s="267"/>
      <c r="IV109" s="267"/>
    </row>
    <row r="110" spans="1:256" s="276" customFormat="1" ht="18.5">
      <c r="A110" s="325" t="s">
        <v>687</v>
      </c>
      <c r="B110" s="326"/>
      <c r="C110" s="326"/>
      <c r="D110" s="326"/>
      <c r="E110" s="326"/>
      <c r="F110" s="326"/>
      <c r="G110" s="326"/>
      <c r="H110" s="326"/>
      <c r="I110" s="326"/>
      <c r="J110" s="326"/>
      <c r="K110" s="326"/>
      <c r="L110" s="326"/>
      <c r="M110" s="345"/>
      <c r="N110" s="326"/>
      <c r="O110" s="326"/>
      <c r="P110" s="326"/>
      <c r="Q110" s="326"/>
      <c r="R110" s="326"/>
      <c r="S110" s="326"/>
      <c r="T110" s="326"/>
      <c r="U110" s="326"/>
      <c r="V110" s="326"/>
      <c r="W110" s="326"/>
      <c r="X110" s="326"/>
      <c r="Y110" s="326"/>
      <c r="Z110" s="326"/>
      <c r="AA110" s="326"/>
      <c r="AB110" s="326"/>
      <c r="AC110" s="326"/>
      <c r="AD110" s="326"/>
      <c r="AE110" s="326"/>
      <c r="AF110" s="326"/>
      <c r="AG110" s="326"/>
      <c r="AH110" s="326"/>
      <c r="AI110" s="326"/>
      <c r="AJ110" s="326"/>
      <c r="AK110" s="326"/>
      <c r="AL110" s="326"/>
      <c r="AM110" s="326"/>
      <c r="AN110" s="326"/>
      <c r="AO110" s="326"/>
      <c r="AP110" s="326"/>
      <c r="AQ110" s="326"/>
      <c r="AR110" s="326"/>
      <c r="AS110" s="326"/>
      <c r="AT110" s="326"/>
      <c r="AU110" s="326"/>
      <c r="AV110" s="326"/>
      <c r="AW110" s="326"/>
      <c r="AX110" s="326"/>
      <c r="AY110" s="326"/>
      <c r="AZ110" s="326"/>
      <c r="BA110" s="326"/>
      <c r="BB110" s="326"/>
      <c r="BC110" s="326"/>
      <c r="BD110" s="326"/>
      <c r="BE110" s="326"/>
      <c r="BF110" s="326"/>
      <c r="BG110" s="326"/>
      <c r="BH110" s="326"/>
      <c r="BI110" s="326"/>
      <c r="BJ110" s="267"/>
      <c r="BK110" s="267"/>
      <c r="BL110" s="267"/>
      <c r="BM110" s="267"/>
      <c r="BN110" s="267"/>
      <c r="BO110" s="267"/>
      <c r="BP110" s="267"/>
      <c r="BQ110" s="267"/>
      <c r="BR110" s="267"/>
      <c r="BS110" s="267"/>
      <c r="BT110" s="267"/>
      <c r="BU110" s="267"/>
      <c r="BV110" s="267"/>
      <c r="BW110" s="267"/>
      <c r="BX110" s="267"/>
      <c r="BY110" s="267"/>
      <c r="BZ110" s="267"/>
      <c r="CA110" s="267"/>
      <c r="CB110" s="267"/>
      <c r="CC110" s="267"/>
      <c r="CD110" s="267"/>
      <c r="CE110" s="267"/>
      <c r="CF110" s="267"/>
      <c r="CG110" s="267"/>
      <c r="CH110" s="267"/>
      <c r="CI110" s="267"/>
      <c r="CJ110" s="267"/>
      <c r="CK110" s="267"/>
      <c r="CL110" s="267"/>
      <c r="CM110" s="267"/>
      <c r="CN110" s="267"/>
      <c r="CO110" s="267"/>
      <c r="CP110" s="267"/>
      <c r="CQ110" s="267"/>
      <c r="CR110" s="267"/>
      <c r="CS110" s="267"/>
      <c r="CT110" s="267"/>
      <c r="CU110" s="267"/>
      <c r="CV110" s="267"/>
      <c r="CW110" s="267"/>
      <c r="CX110" s="267"/>
      <c r="CY110" s="267"/>
      <c r="CZ110" s="267"/>
      <c r="DA110" s="267"/>
      <c r="DB110" s="267"/>
      <c r="DC110" s="267"/>
      <c r="DD110" s="267"/>
      <c r="DE110" s="267"/>
      <c r="DF110" s="267"/>
      <c r="DG110" s="267"/>
      <c r="DH110" s="267"/>
      <c r="DI110" s="267"/>
      <c r="DJ110" s="267"/>
      <c r="DK110" s="267"/>
      <c r="DL110" s="267"/>
      <c r="DM110" s="267"/>
      <c r="DN110" s="267"/>
      <c r="DO110" s="267"/>
      <c r="DP110" s="267"/>
      <c r="DQ110" s="267"/>
      <c r="DR110" s="267"/>
      <c r="DS110" s="267"/>
      <c r="DT110" s="267"/>
      <c r="DU110" s="267"/>
      <c r="DV110" s="267"/>
      <c r="DW110" s="267"/>
      <c r="DX110" s="267"/>
      <c r="DY110" s="267"/>
      <c r="DZ110" s="267"/>
      <c r="EA110" s="267"/>
      <c r="EB110" s="267"/>
      <c r="EC110" s="267"/>
      <c r="ED110" s="267"/>
      <c r="EE110" s="267"/>
      <c r="EF110" s="267"/>
      <c r="EG110" s="267"/>
      <c r="EH110" s="267"/>
      <c r="EI110" s="267"/>
      <c r="EJ110" s="267"/>
      <c r="EK110" s="267"/>
      <c r="EL110" s="267"/>
      <c r="EM110" s="267"/>
      <c r="EN110" s="267"/>
      <c r="EO110" s="267"/>
      <c r="EP110" s="267"/>
      <c r="EQ110" s="267"/>
      <c r="ER110" s="267"/>
      <c r="ES110" s="267"/>
      <c r="ET110" s="267"/>
      <c r="EU110" s="267"/>
      <c r="EV110" s="267"/>
      <c r="EW110" s="267"/>
      <c r="EX110" s="267"/>
      <c r="EY110" s="267"/>
      <c r="EZ110" s="267"/>
      <c r="FA110" s="267"/>
      <c r="FB110" s="267"/>
      <c r="FC110" s="267"/>
      <c r="FD110" s="267"/>
      <c r="FE110" s="267"/>
      <c r="FF110" s="267"/>
      <c r="FG110" s="267"/>
      <c r="FH110" s="267"/>
      <c r="FI110" s="267"/>
      <c r="FJ110" s="267"/>
      <c r="FK110" s="267"/>
      <c r="FL110" s="267"/>
      <c r="FM110" s="267"/>
      <c r="FN110" s="267"/>
      <c r="FO110" s="267"/>
      <c r="FP110" s="267"/>
      <c r="FQ110" s="267"/>
      <c r="FR110" s="267"/>
      <c r="FS110" s="267"/>
      <c r="FT110" s="267"/>
      <c r="FU110" s="267"/>
      <c r="FV110" s="267"/>
      <c r="FW110" s="267"/>
      <c r="FX110" s="267"/>
      <c r="FY110" s="267"/>
      <c r="FZ110" s="267"/>
      <c r="GA110" s="267"/>
      <c r="GB110" s="267"/>
      <c r="GC110" s="267"/>
      <c r="GD110" s="267"/>
      <c r="GE110" s="267"/>
      <c r="GF110" s="267"/>
      <c r="GG110" s="267"/>
      <c r="GH110" s="267"/>
      <c r="GI110" s="267"/>
      <c r="GJ110" s="267"/>
      <c r="GK110" s="267"/>
      <c r="GL110" s="267"/>
      <c r="GM110" s="267"/>
      <c r="GN110" s="267"/>
      <c r="GO110" s="267"/>
      <c r="GP110" s="267"/>
      <c r="GQ110" s="267"/>
      <c r="GR110" s="267"/>
      <c r="GS110" s="267"/>
      <c r="GT110" s="267"/>
      <c r="GU110" s="267"/>
      <c r="GV110" s="267"/>
      <c r="GW110" s="267"/>
      <c r="GX110" s="267"/>
      <c r="GY110" s="267"/>
      <c r="GZ110" s="267"/>
      <c r="HA110" s="267"/>
      <c r="HB110" s="267"/>
      <c r="HC110" s="267"/>
      <c r="HD110" s="267"/>
      <c r="HE110" s="267"/>
      <c r="HF110" s="267"/>
      <c r="HG110" s="267"/>
      <c r="HH110" s="267"/>
      <c r="HI110" s="267"/>
      <c r="HJ110" s="267"/>
      <c r="HK110" s="267"/>
      <c r="HL110" s="267"/>
      <c r="HM110" s="267"/>
      <c r="HN110" s="267"/>
      <c r="HO110" s="267"/>
      <c r="HP110" s="267"/>
      <c r="HQ110" s="267"/>
      <c r="HR110" s="267"/>
      <c r="HS110" s="267"/>
      <c r="HT110" s="267"/>
      <c r="HU110" s="267"/>
      <c r="HV110" s="267"/>
      <c r="HW110" s="267"/>
      <c r="HX110" s="267"/>
      <c r="HY110" s="267"/>
      <c r="HZ110" s="267"/>
      <c r="IA110" s="267"/>
      <c r="IB110" s="267"/>
      <c r="IC110" s="267"/>
      <c r="ID110" s="267"/>
      <c r="IE110" s="267"/>
      <c r="IF110" s="267"/>
      <c r="IG110" s="267"/>
      <c r="IH110" s="267"/>
      <c r="II110" s="267"/>
      <c r="IJ110" s="267"/>
      <c r="IK110" s="267"/>
      <c r="IL110" s="267"/>
      <c r="IM110" s="267"/>
      <c r="IN110" s="267"/>
      <c r="IO110" s="267"/>
      <c r="IP110" s="267"/>
      <c r="IQ110" s="267"/>
      <c r="IR110" s="267"/>
      <c r="IS110" s="267"/>
      <c r="IT110" s="267"/>
      <c r="IU110" s="267"/>
      <c r="IV110" s="267"/>
    </row>
    <row r="111" spans="1:256" s="276" customFormat="1" ht="14.5">
      <c r="A111" s="327" t="s">
        <v>678</v>
      </c>
      <c r="B111" s="326"/>
      <c r="C111" s="326"/>
      <c r="D111" s="326"/>
      <c r="E111" s="326"/>
      <c r="F111" s="326"/>
      <c r="G111" s="326"/>
      <c r="H111" s="326"/>
      <c r="I111" s="326"/>
      <c r="J111" s="326"/>
      <c r="K111" s="326"/>
      <c r="L111" s="326"/>
      <c r="M111" s="345"/>
      <c r="N111" s="326"/>
      <c r="O111" s="326"/>
      <c r="P111" s="326"/>
      <c r="Q111" s="326"/>
      <c r="R111" s="326"/>
      <c r="S111" s="326"/>
      <c r="T111" s="326"/>
      <c r="U111" s="326"/>
      <c r="V111" s="326"/>
      <c r="W111" s="326"/>
      <c r="X111" s="326"/>
      <c r="Y111" s="326"/>
      <c r="Z111" s="326"/>
      <c r="AA111" s="326"/>
      <c r="AB111" s="326"/>
      <c r="AC111" s="326"/>
      <c r="AD111" s="326"/>
      <c r="AE111" s="326"/>
      <c r="AF111" s="326"/>
      <c r="AG111" s="326"/>
      <c r="AH111" s="326"/>
      <c r="AI111" s="326"/>
      <c r="AJ111" s="326"/>
      <c r="AK111" s="326"/>
      <c r="AL111" s="326"/>
      <c r="AM111" s="326"/>
      <c r="AN111" s="326"/>
      <c r="AO111" s="326"/>
      <c r="AP111" s="326"/>
      <c r="AQ111" s="326"/>
      <c r="AR111" s="326"/>
      <c r="AS111" s="326"/>
      <c r="AT111" s="326"/>
      <c r="AU111" s="326"/>
      <c r="AV111" s="326"/>
      <c r="AW111" s="326"/>
      <c r="AX111" s="326"/>
      <c r="AY111" s="326"/>
      <c r="AZ111" s="326"/>
      <c r="BA111" s="326"/>
      <c r="BB111" s="326"/>
      <c r="BC111" s="326"/>
      <c r="BD111" s="326"/>
      <c r="BE111" s="326"/>
      <c r="BF111" s="326"/>
      <c r="BG111" s="326"/>
      <c r="BH111" s="326"/>
      <c r="BI111" s="326"/>
      <c r="BJ111" s="267"/>
      <c r="BK111" s="267"/>
      <c r="BL111" s="267"/>
      <c r="BM111" s="267"/>
      <c r="BN111" s="267"/>
      <c r="BO111" s="267"/>
      <c r="BP111" s="267"/>
      <c r="BQ111" s="267"/>
      <c r="BR111" s="267"/>
      <c r="BS111" s="267"/>
      <c r="BT111" s="267"/>
      <c r="BU111" s="267"/>
      <c r="BV111" s="267"/>
      <c r="BW111" s="267"/>
      <c r="BX111" s="267"/>
      <c r="BY111" s="267"/>
      <c r="BZ111" s="267"/>
      <c r="CA111" s="267"/>
      <c r="CB111" s="267"/>
      <c r="CC111" s="267"/>
      <c r="CD111" s="267"/>
      <c r="CE111" s="267"/>
      <c r="CF111" s="267"/>
      <c r="CG111" s="267"/>
      <c r="CH111" s="267"/>
      <c r="CI111" s="267"/>
      <c r="CJ111" s="267"/>
      <c r="CK111" s="267"/>
      <c r="CL111" s="267"/>
      <c r="CM111" s="267"/>
      <c r="CN111" s="267"/>
      <c r="CO111" s="267"/>
      <c r="CP111" s="267"/>
      <c r="CQ111" s="267"/>
      <c r="CR111" s="267"/>
      <c r="CS111" s="267"/>
      <c r="CT111" s="267"/>
      <c r="CU111" s="267"/>
      <c r="CV111" s="267"/>
      <c r="CW111" s="267"/>
      <c r="CX111" s="267"/>
      <c r="CY111" s="267"/>
      <c r="CZ111" s="267"/>
      <c r="DA111" s="267"/>
      <c r="DB111" s="267"/>
      <c r="DC111" s="267"/>
      <c r="DD111" s="267"/>
      <c r="DE111" s="267"/>
      <c r="DF111" s="267"/>
      <c r="DG111" s="267"/>
      <c r="DH111" s="267"/>
      <c r="DI111" s="267"/>
      <c r="DJ111" s="267"/>
      <c r="DK111" s="267"/>
      <c r="DL111" s="267"/>
      <c r="DM111" s="267"/>
      <c r="DN111" s="267"/>
      <c r="DO111" s="267"/>
      <c r="DP111" s="267"/>
      <c r="DQ111" s="267"/>
      <c r="DR111" s="267"/>
      <c r="DS111" s="267"/>
      <c r="DT111" s="267"/>
      <c r="DU111" s="267"/>
      <c r="DV111" s="267"/>
      <c r="DW111" s="267"/>
      <c r="DX111" s="267"/>
      <c r="DY111" s="267"/>
      <c r="DZ111" s="267"/>
      <c r="EA111" s="267"/>
      <c r="EB111" s="267"/>
      <c r="EC111" s="267"/>
      <c r="ED111" s="267"/>
      <c r="EE111" s="267"/>
      <c r="EF111" s="267"/>
      <c r="EG111" s="267"/>
      <c r="EH111" s="267"/>
      <c r="EI111" s="267"/>
      <c r="EJ111" s="267"/>
      <c r="EK111" s="267"/>
      <c r="EL111" s="267"/>
      <c r="EM111" s="267"/>
      <c r="EN111" s="267"/>
      <c r="EO111" s="267"/>
      <c r="EP111" s="267"/>
      <c r="EQ111" s="267"/>
      <c r="ER111" s="267"/>
      <c r="ES111" s="267"/>
      <c r="ET111" s="267"/>
      <c r="EU111" s="267"/>
      <c r="EV111" s="267"/>
      <c r="EW111" s="267"/>
      <c r="EX111" s="267"/>
      <c r="EY111" s="267"/>
      <c r="EZ111" s="267"/>
      <c r="FA111" s="267"/>
      <c r="FB111" s="267"/>
      <c r="FC111" s="267"/>
      <c r="FD111" s="267"/>
      <c r="FE111" s="267"/>
      <c r="FF111" s="267"/>
      <c r="FG111" s="267"/>
      <c r="FH111" s="267"/>
      <c r="FI111" s="267"/>
      <c r="FJ111" s="267"/>
      <c r="FK111" s="267"/>
      <c r="FL111" s="267"/>
      <c r="FM111" s="267"/>
      <c r="FN111" s="267"/>
      <c r="FO111" s="267"/>
      <c r="FP111" s="267"/>
      <c r="FQ111" s="267"/>
      <c r="FR111" s="267"/>
      <c r="FS111" s="267"/>
      <c r="FT111" s="267"/>
      <c r="FU111" s="267"/>
      <c r="FV111" s="267"/>
      <c r="FW111" s="267"/>
      <c r="FX111" s="267"/>
      <c r="FY111" s="267"/>
      <c r="FZ111" s="267"/>
      <c r="GA111" s="267"/>
      <c r="GB111" s="267"/>
      <c r="GC111" s="267"/>
      <c r="GD111" s="267"/>
      <c r="GE111" s="267"/>
      <c r="GF111" s="267"/>
      <c r="GG111" s="267"/>
      <c r="GH111" s="267"/>
      <c r="GI111" s="267"/>
      <c r="GJ111" s="267"/>
      <c r="GK111" s="267"/>
      <c r="GL111" s="267"/>
      <c r="GM111" s="267"/>
      <c r="GN111" s="267"/>
      <c r="GO111" s="267"/>
      <c r="GP111" s="267"/>
      <c r="GQ111" s="267"/>
      <c r="GR111" s="267"/>
      <c r="GS111" s="267"/>
      <c r="GT111" s="267"/>
      <c r="GU111" s="267"/>
      <c r="GV111" s="267"/>
      <c r="GW111" s="267"/>
      <c r="GX111" s="267"/>
      <c r="GY111" s="267"/>
      <c r="GZ111" s="267"/>
      <c r="HA111" s="267"/>
      <c r="HB111" s="267"/>
      <c r="HC111" s="267"/>
      <c r="HD111" s="267"/>
      <c r="HE111" s="267"/>
      <c r="HF111" s="267"/>
      <c r="HG111" s="267"/>
      <c r="HH111" s="267"/>
      <c r="HI111" s="267"/>
      <c r="HJ111" s="267"/>
      <c r="HK111" s="267"/>
      <c r="HL111" s="267"/>
      <c r="HM111" s="267"/>
      <c r="HN111" s="267"/>
      <c r="HO111" s="267"/>
      <c r="HP111" s="267"/>
      <c r="HQ111" s="267"/>
      <c r="HR111" s="267"/>
      <c r="HS111" s="267"/>
      <c r="HT111" s="267"/>
      <c r="HU111" s="267"/>
      <c r="HV111" s="267"/>
      <c r="HW111" s="267"/>
      <c r="HX111" s="267"/>
      <c r="HY111" s="267"/>
      <c r="HZ111" s="267"/>
      <c r="IA111" s="267"/>
      <c r="IB111" s="267"/>
      <c r="IC111" s="267"/>
      <c r="ID111" s="267"/>
      <c r="IE111" s="267"/>
      <c r="IF111" s="267"/>
      <c r="IG111" s="267"/>
      <c r="IH111" s="267"/>
      <c r="II111" s="267"/>
      <c r="IJ111" s="267"/>
      <c r="IK111" s="267"/>
      <c r="IL111" s="267"/>
      <c r="IM111" s="267"/>
      <c r="IN111" s="267"/>
      <c r="IO111" s="267"/>
      <c r="IP111" s="267"/>
      <c r="IQ111" s="267"/>
      <c r="IR111" s="267"/>
      <c r="IS111" s="267"/>
      <c r="IT111" s="267"/>
      <c r="IU111" s="267"/>
      <c r="IV111" s="267"/>
    </row>
    <row r="112" spans="1:256" s="276" customFormat="1" ht="14.5">
      <c r="A112" s="328" t="s">
        <v>688</v>
      </c>
      <c r="B112" s="326">
        <f t="shared" ref="B112:V112" si="69">+B183</f>
        <v>0</v>
      </c>
      <c r="C112" s="326">
        <f t="shared" si="69"/>
        <v>3.9278667484444512</v>
      </c>
      <c r="D112" s="326">
        <f t="shared" si="69"/>
        <v>4.1827990839975371</v>
      </c>
      <c r="E112" s="326">
        <f t="shared" si="69"/>
        <v>6.4466824672042549</v>
      </c>
      <c r="F112" s="326">
        <f t="shared" si="69"/>
        <v>6.3062295093063101</v>
      </c>
      <c r="G112" s="326">
        <f t="shared" si="69"/>
        <v>5.4925752719246361</v>
      </c>
      <c r="H112" s="326">
        <f t="shared" si="69"/>
        <v>4.4620193848119882</v>
      </c>
      <c r="I112" s="326">
        <f t="shared" si="69"/>
        <v>4.4263578967006074</v>
      </c>
      <c r="J112" s="326">
        <f t="shared" si="69"/>
        <v>3.7508584760422368</v>
      </c>
      <c r="K112" s="326">
        <f t="shared" si="69"/>
        <v>3.2507759657845874</v>
      </c>
      <c r="L112" s="326">
        <f t="shared" si="69"/>
        <v>2.8953163953079315</v>
      </c>
      <c r="M112" s="345">
        <f t="shared" si="69"/>
        <v>2.6130230467654081</v>
      </c>
      <c r="N112" s="326">
        <f t="shared" si="69"/>
        <v>2.3582532997057806</v>
      </c>
      <c r="O112" s="326">
        <f t="shared" si="69"/>
        <v>2.1283236029844668</v>
      </c>
      <c r="P112" s="326">
        <f t="shared" si="69"/>
        <v>1.920812051693481</v>
      </c>
      <c r="Q112" s="326">
        <f t="shared" si="69"/>
        <v>1.7335328766533664</v>
      </c>
      <c r="R112" s="326">
        <f t="shared" si="69"/>
        <v>1.5645134211796632</v>
      </c>
      <c r="S112" s="326">
        <f t="shared" si="69"/>
        <v>1.4119733626146458</v>
      </c>
      <c r="T112" s="326">
        <f t="shared" si="69"/>
        <v>1.2743059597597175</v>
      </c>
      <c r="U112" s="326">
        <f t="shared" si="69"/>
        <v>1.150061128683145</v>
      </c>
      <c r="V112" s="326">
        <f t="shared" si="69"/>
        <v>1.0379301686365383</v>
      </c>
      <c r="W112" s="326">
        <f>+V112*0.8</f>
        <v>0.83034413490923065</v>
      </c>
      <c r="X112" s="326">
        <f t="shared" ref="X112:BI112" si="70">+W112*0.8</f>
        <v>0.66427530792738454</v>
      </c>
      <c r="Y112" s="326">
        <f t="shared" si="70"/>
        <v>0.53142024634190765</v>
      </c>
      <c r="Z112" s="326">
        <f t="shared" si="70"/>
        <v>0.42513619707352612</v>
      </c>
      <c r="AA112" s="326">
        <f t="shared" si="70"/>
        <v>0.34010895765882093</v>
      </c>
      <c r="AB112" s="326">
        <f t="shared" si="70"/>
        <v>0.27208716612705675</v>
      </c>
      <c r="AC112" s="326">
        <f t="shared" si="70"/>
        <v>0.2176697329016454</v>
      </c>
      <c r="AD112" s="326">
        <f t="shared" si="70"/>
        <v>0.17413578632131632</v>
      </c>
      <c r="AE112" s="326">
        <f t="shared" si="70"/>
        <v>0.13930862905705307</v>
      </c>
      <c r="AF112" s="326">
        <f t="shared" si="70"/>
        <v>0.11144690324564246</v>
      </c>
      <c r="AG112" s="326">
        <f t="shared" si="70"/>
        <v>8.915752259651398E-2</v>
      </c>
      <c r="AH112" s="326">
        <f t="shared" si="70"/>
        <v>7.1326018077211187E-2</v>
      </c>
      <c r="AI112" s="326">
        <f t="shared" si="70"/>
        <v>5.7060814461768951E-2</v>
      </c>
      <c r="AJ112" s="326">
        <f t="shared" si="70"/>
        <v>4.5648651569415166E-2</v>
      </c>
      <c r="AK112" s="326">
        <f t="shared" si="70"/>
        <v>3.6518921255532133E-2</v>
      </c>
      <c r="AL112" s="326">
        <f t="shared" si="70"/>
        <v>2.9215137004425708E-2</v>
      </c>
      <c r="AM112" s="326">
        <f t="shared" si="70"/>
        <v>2.3372109603540567E-2</v>
      </c>
      <c r="AN112" s="326">
        <f t="shared" si="70"/>
        <v>1.8697687682832455E-2</v>
      </c>
      <c r="AO112" s="326">
        <f t="shared" si="70"/>
        <v>1.4958150146265965E-2</v>
      </c>
      <c r="AP112" s="326">
        <f t="shared" si="70"/>
        <v>1.1966520117012772E-2</v>
      </c>
      <c r="AQ112" s="326">
        <f t="shared" si="70"/>
        <v>9.5732160936102192E-3</v>
      </c>
      <c r="AR112" s="326">
        <f t="shared" si="70"/>
        <v>7.6585728748881756E-3</v>
      </c>
      <c r="AS112" s="326">
        <f t="shared" si="70"/>
        <v>6.1268582999105406E-3</v>
      </c>
      <c r="AT112" s="326">
        <f t="shared" si="70"/>
        <v>4.9014866399284332E-3</v>
      </c>
      <c r="AU112" s="326">
        <f t="shared" si="70"/>
        <v>3.9211893119427471E-3</v>
      </c>
      <c r="AV112" s="326">
        <f t="shared" si="70"/>
        <v>3.1369514495541979E-3</v>
      </c>
      <c r="AW112" s="326">
        <f t="shared" si="70"/>
        <v>2.5095611596433584E-3</v>
      </c>
      <c r="AX112" s="326">
        <f t="shared" si="70"/>
        <v>2.0076489277146867E-3</v>
      </c>
      <c r="AY112" s="326">
        <f t="shared" si="70"/>
        <v>1.6061191421717495E-3</v>
      </c>
      <c r="AZ112" s="326">
        <f t="shared" si="70"/>
        <v>1.2848953137373996E-3</v>
      </c>
      <c r="BA112" s="326">
        <f t="shared" si="70"/>
        <v>1.0279162509899198E-3</v>
      </c>
      <c r="BB112" s="326">
        <f t="shared" si="70"/>
        <v>8.2233300079193592E-4</v>
      </c>
      <c r="BC112" s="326">
        <f t="shared" si="70"/>
        <v>6.578664006335488E-4</v>
      </c>
      <c r="BD112" s="326">
        <f t="shared" si="70"/>
        <v>5.2629312050683904E-4</v>
      </c>
      <c r="BE112" s="326">
        <f t="shared" si="70"/>
        <v>4.2103449640547123E-4</v>
      </c>
      <c r="BF112" s="326">
        <f t="shared" si="70"/>
        <v>3.3682759712437701E-4</v>
      </c>
      <c r="BG112" s="326">
        <f t="shared" si="70"/>
        <v>2.6946207769950161E-4</v>
      </c>
      <c r="BH112" s="326">
        <f t="shared" si="70"/>
        <v>2.155696621596013E-4</v>
      </c>
      <c r="BI112" s="326">
        <f t="shared" si="70"/>
        <v>1.7245572972768105E-4</v>
      </c>
      <c r="BJ112" s="267"/>
      <c r="BK112" s="267"/>
      <c r="BL112" s="267"/>
      <c r="BM112" s="267"/>
      <c r="BN112" s="267"/>
      <c r="BO112" s="267"/>
      <c r="BP112" s="267"/>
      <c r="BQ112" s="267"/>
      <c r="BR112" s="267"/>
      <c r="BS112" s="267"/>
      <c r="BT112" s="267"/>
      <c r="BU112" s="267"/>
      <c r="BV112" s="267"/>
      <c r="BW112" s="267"/>
      <c r="BX112" s="267"/>
      <c r="BY112" s="267"/>
      <c r="BZ112" s="267"/>
      <c r="CA112" s="267"/>
      <c r="CB112" s="267"/>
      <c r="CC112" s="267"/>
      <c r="CD112" s="267"/>
      <c r="CE112" s="267"/>
      <c r="CF112" s="267"/>
      <c r="CG112" s="267"/>
      <c r="CH112" s="267"/>
      <c r="CI112" s="267"/>
      <c r="CJ112" s="267"/>
      <c r="CK112" s="267"/>
      <c r="CL112" s="267"/>
      <c r="CM112" s="267"/>
      <c r="CN112" s="267"/>
      <c r="CO112" s="267"/>
      <c r="CP112" s="267"/>
      <c r="CQ112" s="267"/>
      <c r="CR112" s="267"/>
      <c r="CS112" s="267"/>
      <c r="CT112" s="267"/>
      <c r="CU112" s="267"/>
      <c r="CV112" s="267"/>
      <c r="CW112" s="267"/>
      <c r="CX112" s="267"/>
      <c r="CY112" s="267"/>
      <c r="CZ112" s="267"/>
      <c r="DA112" s="267"/>
      <c r="DB112" s="267"/>
      <c r="DC112" s="267"/>
      <c r="DD112" s="267"/>
      <c r="DE112" s="267"/>
      <c r="DF112" s="267"/>
      <c r="DG112" s="267"/>
      <c r="DH112" s="267"/>
      <c r="DI112" s="267"/>
      <c r="DJ112" s="267"/>
      <c r="DK112" s="267"/>
      <c r="DL112" s="267"/>
      <c r="DM112" s="267"/>
      <c r="DN112" s="267"/>
      <c r="DO112" s="267"/>
      <c r="DP112" s="267"/>
      <c r="DQ112" s="267"/>
      <c r="DR112" s="267"/>
      <c r="DS112" s="267"/>
      <c r="DT112" s="267"/>
      <c r="DU112" s="267"/>
      <c r="DV112" s="267"/>
      <c r="DW112" s="267"/>
      <c r="DX112" s="267"/>
      <c r="DY112" s="267"/>
      <c r="DZ112" s="267"/>
      <c r="EA112" s="267"/>
      <c r="EB112" s="267"/>
      <c r="EC112" s="267"/>
      <c r="ED112" s="267"/>
      <c r="EE112" s="267"/>
      <c r="EF112" s="267"/>
      <c r="EG112" s="267"/>
      <c r="EH112" s="267"/>
      <c r="EI112" s="267"/>
      <c r="EJ112" s="267"/>
      <c r="EK112" s="267"/>
      <c r="EL112" s="267"/>
      <c r="EM112" s="267"/>
      <c r="EN112" s="267"/>
      <c r="EO112" s="267"/>
      <c r="EP112" s="267"/>
      <c r="EQ112" s="267"/>
      <c r="ER112" s="267"/>
      <c r="ES112" s="267"/>
      <c r="ET112" s="267"/>
      <c r="EU112" s="267"/>
      <c r="EV112" s="267"/>
      <c r="EW112" s="267"/>
      <c r="EX112" s="267"/>
      <c r="EY112" s="267"/>
      <c r="EZ112" s="267"/>
      <c r="FA112" s="267"/>
      <c r="FB112" s="267"/>
      <c r="FC112" s="267"/>
      <c r="FD112" s="267"/>
      <c r="FE112" s="267"/>
      <c r="FF112" s="267"/>
      <c r="FG112" s="267"/>
      <c r="FH112" s="267"/>
      <c r="FI112" s="267"/>
      <c r="FJ112" s="267"/>
      <c r="FK112" s="267"/>
      <c r="FL112" s="267"/>
      <c r="FM112" s="267"/>
      <c r="FN112" s="267"/>
      <c r="FO112" s="267"/>
      <c r="FP112" s="267"/>
      <c r="FQ112" s="267"/>
      <c r="FR112" s="267"/>
      <c r="FS112" s="267"/>
      <c r="FT112" s="267"/>
      <c r="FU112" s="267"/>
      <c r="FV112" s="267"/>
      <c r="FW112" s="267"/>
      <c r="FX112" s="267"/>
      <c r="FY112" s="267"/>
      <c r="FZ112" s="267"/>
      <c r="GA112" s="267"/>
      <c r="GB112" s="267"/>
      <c r="GC112" s="267"/>
      <c r="GD112" s="267"/>
      <c r="GE112" s="267"/>
      <c r="GF112" s="267"/>
      <c r="GG112" s="267"/>
      <c r="GH112" s="267"/>
      <c r="GI112" s="267"/>
      <c r="GJ112" s="267"/>
      <c r="GK112" s="267"/>
      <c r="GL112" s="267"/>
      <c r="GM112" s="267"/>
      <c r="GN112" s="267"/>
      <c r="GO112" s="267"/>
      <c r="GP112" s="267"/>
      <c r="GQ112" s="267"/>
      <c r="GR112" s="267"/>
      <c r="GS112" s="267"/>
      <c r="GT112" s="267"/>
      <c r="GU112" s="267"/>
      <c r="GV112" s="267"/>
      <c r="GW112" s="267"/>
      <c r="GX112" s="267"/>
      <c r="GY112" s="267"/>
      <c r="GZ112" s="267"/>
      <c r="HA112" s="267"/>
      <c r="HB112" s="267"/>
      <c r="HC112" s="267"/>
      <c r="HD112" s="267"/>
      <c r="HE112" s="267"/>
      <c r="HF112" s="267"/>
      <c r="HG112" s="267"/>
      <c r="HH112" s="267"/>
      <c r="HI112" s="267"/>
      <c r="HJ112" s="267"/>
      <c r="HK112" s="267"/>
      <c r="HL112" s="267"/>
      <c r="HM112" s="267"/>
      <c r="HN112" s="267"/>
      <c r="HO112" s="267"/>
      <c r="HP112" s="267"/>
      <c r="HQ112" s="267"/>
      <c r="HR112" s="267"/>
      <c r="HS112" s="267"/>
      <c r="HT112" s="267"/>
      <c r="HU112" s="267"/>
      <c r="HV112" s="267"/>
      <c r="HW112" s="267"/>
      <c r="HX112" s="267"/>
      <c r="HY112" s="267"/>
      <c r="HZ112" s="267"/>
      <c r="IA112" s="267"/>
      <c r="IB112" s="267"/>
      <c r="IC112" s="267"/>
      <c r="ID112" s="267"/>
      <c r="IE112" s="267"/>
      <c r="IF112" s="267"/>
      <c r="IG112" s="267"/>
      <c r="IH112" s="267"/>
      <c r="II112" s="267"/>
      <c r="IJ112" s="267"/>
      <c r="IK112" s="267"/>
      <c r="IL112" s="267"/>
      <c r="IM112" s="267"/>
      <c r="IN112" s="267"/>
      <c r="IO112" s="267"/>
      <c r="IP112" s="267"/>
      <c r="IQ112" s="267"/>
      <c r="IR112" s="267"/>
      <c r="IS112" s="267"/>
      <c r="IT112" s="267"/>
      <c r="IU112" s="267"/>
      <c r="IV112" s="267"/>
    </row>
    <row r="113" spans="1:256" s="276" customFormat="1" ht="14.5">
      <c r="A113" s="328" t="s">
        <v>689</v>
      </c>
      <c r="B113" s="326">
        <f t="shared" ref="B113:BI113" si="71">+B184</f>
        <v>0</v>
      </c>
      <c r="C113" s="326">
        <f t="shared" si="71"/>
        <v>3.7160134448933944</v>
      </c>
      <c r="D113" s="326">
        <f t="shared" si="71"/>
        <v>3.8112842144227752</v>
      </c>
      <c r="E113" s="326">
        <f t="shared" si="71"/>
        <v>6.3648802897140317</v>
      </c>
      <c r="F113" s="326">
        <f t="shared" si="71"/>
        <v>6.7558920196919408</v>
      </c>
      <c r="G113" s="326">
        <f t="shared" si="71"/>
        <v>6.3832737925835445</v>
      </c>
      <c r="H113" s="326">
        <f t="shared" si="71"/>
        <v>5.7279146826676826</v>
      </c>
      <c r="I113" s="326">
        <f t="shared" si="71"/>
        <v>6.511390790206284</v>
      </c>
      <c r="J113" s="326">
        <f t="shared" si="71"/>
        <v>6.1145375043973536</v>
      </c>
      <c r="K113" s="326">
        <f t="shared" si="71"/>
        <v>5.8550739952375883</v>
      </c>
      <c r="L113" s="326">
        <f t="shared" si="71"/>
        <v>5.7064511386489691</v>
      </c>
      <c r="M113" s="345">
        <f t="shared" si="71"/>
        <v>5.6062418126227707</v>
      </c>
      <c r="N113" s="326">
        <f t="shared" si="71"/>
        <v>5.5341935670757412</v>
      </c>
      <c r="O113" s="326">
        <f t="shared" si="71"/>
        <v>5.451635413301009</v>
      </c>
      <c r="P113" s="326">
        <f t="shared" si="71"/>
        <v>5.3804787298348797</v>
      </c>
      <c r="Q113" s="326">
        <f t="shared" si="71"/>
        <v>5.3165095233718569</v>
      </c>
      <c r="R113" s="326">
        <f t="shared" si="71"/>
        <v>5.2642387597734377</v>
      </c>
      <c r="S113" s="326">
        <f t="shared" si="71"/>
        <v>5.2279734234958095</v>
      </c>
      <c r="T113" s="326">
        <f t="shared" si="71"/>
        <v>5.1858741724799389</v>
      </c>
      <c r="U113" s="326">
        <f t="shared" si="71"/>
        <v>5.1405666317123373</v>
      </c>
      <c r="V113" s="326">
        <f t="shared" si="71"/>
        <v>5.1149587712360818</v>
      </c>
      <c r="W113" s="326">
        <f t="shared" si="71"/>
        <v>5.9992268659085672</v>
      </c>
      <c r="X113" s="326">
        <f t="shared" si="71"/>
        <v>6.8966018534357039</v>
      </c>
      <c r="Y113" s="326">
        <f t="shared" si="71"/>
        <v>7.8005910855106722</v>
      </c>
      <c r="Z113" s="326">
        <f t="shared" si="71"/>
        <v>8.7074285760159285</v>
      </c>
      <c r="AA113" s="326">
        <f t="shared" si="71"/>
        <v>2.4325315058595125</v>
      </c>
      <c r="AB113" s="326">
        <f t="shared" si="71"/>
        <v>1E-3</v>
      </c>
      <c r="AC113" s="326">
        <f t="shared" si="71"/>
        <v>1E-3</v>
      </c>
      <c r="AD113" s="326">
        <f t="shared" si="71"/>
        <v>1E-3</v>
      </c>
      <c r="AE113" s="326">
        <f t="shared" si="71"/>
        <v>1E-3</v>
      </c>
      <c r="AF113" s="326">
        <f t="shared" si="71"/>
        <v>1E-3</v>
      </c>
      <c r="AG113" s="326">
        <f t="shared" si="71"/>
        <v>1E-3</v>
      </c>
      <c r="AH113" s="326">
        <f t="shared" si="71"/>
        <v>1E-3</v>
      </c>
      <c r="AI113" s="326">
        <f t="shared" si="71"/>
        <v>1E-3</v>
      </c>
      <c r="AJ113" s="326">
        <f t="shared" si="71"/>
        <v>1E-3</v>
      </c>
      <c r="AK113" s="326">
        <f t="shared" si="71"/>
        <v>1E-3</v>
      </c>
      <c r="AL113" s="326">
        <f t="shared" si="71"/>
        <v>1E-3</v>
      </c>
      <c r="AM113" s="326">
        <f t="shared" si="71"/>
        <v>1E-3</v>
      </c>
      <c r="AN113" s="326">
        <f t="shared" si="71"/>
        <v>1E-3</v>
      </c>
      <c r="AO113" s="326">
        <f t="shared" si="71"/>
        <v>1E-3</v>
      </c>
      <c r="AP113" s="326">
        <f t="shared" si="71"/>
        <v>1E-3</v>
      </c>
      <c r="AQ113" s="326">
        <f t="shared" si="71"/>
        <v>1E-3</v>
      </c>
      <c r="AR113" s="326">
        <f t="shared" si="71"/>
        <v>1E-3</v>
      </c>
      <c r="AS113" s="326">
        <f t="shared" si="71"/>
        <v>1E-3</v>
      </c>
      <c r="AT113" s="326">
        <f t="shared" si="71"/>
        <v>1E-3</v>
      </c>
      <c r="AU113" s="326">
        <f t="shared" si="71"/>
        <v>1E-3</v>
      </c>
      <c r="AV113" s="326">
        <f t="shared" si="71"/>
        <v>1E-3</v>
      </c>
      <c r="AW113" s="326">
        <f t="shared" si="71"/>
        <v>1E-3</v>
      </c>
      <c r="AX113" s="326">
        <f t="shared" si="71"/>
        <v>1E-3</v>
      </c>
      <c r="AY113" s="326">
        <f t="shared" si="71"/>
        <v>1E-3</v>
      </c>
      <c r="AZ113" s="326">
        <f t="shared" si="71"/>
        <v>1E-3</v>
      </c>
      <c r="BA113" s="326">
        <f t="shared" si="71"/>
        <v>1E-3</v>
      </c>
      <c r="BB113" s="326">
        <f t="shared" si="71"/>
        <v>1E-3</v>
      </c>
      <c r="BC113" s="326">
        <f t="shared" si="71"/>
        <v>1E-3</v>
      </c>
      <c r="BD113" s="326">
        <f t="shared" si="71"/>
        <v>1E-3</v>
      </c>
      <c r="BE113" s="326">
        <f t="shared" si="71"/>
        <v>1E-3</v>
      </c>
      <c r="BF113" s="326">
        <f t="shared" si="71"/>
        <v>1E-3</v>
      </c>
      <c r="BG113" s="326">
        <f t="shared" si="71"/>
        <v>1E-3</v>
      </c>
      <c r="BH113" s="326">
        <f t="shared" si="71"/>
        <v>1E-3</v>
      </c>
      <c r="BI113" s="326">
        <f t="shared" si="71"/>
        <v>1E-3</v>
      </c>
      <c r="BJ113" s="267"/>
      <c r="BK113" s="267"/>
      <c r="BL113" s="267"/>
      <c r="BM113" s="267"/>
      <c r="BN113" s="267"/>
      <c r="BO113" s="267"/>
      <c r="BP113" s="267"/>
      <c r="BQ113" s="267"/>
      <c r="BR113" s="267"/>
      <c r="BS113" s="267"/>
      <c r="BT113" s="267"/>
      <c r="BU113" s="267"/>
      <c r="BV113" s="267"/>
      <c r="BW113" s="267"/>
      <c r="BX113" s="267"/>
      <c r="BY113" s="267"/>
      <c r="BZ113" s="267"/>
      <c r="CA113" s="267"/>
      <c r="CB113" s="267"/>
      <c r="CC113" s="267"/>
      <c r="CD113" s="267"/>
      <c r="CE113" s="267"/>
      <c r="CF113" s="267"/>
      <c r="CG113" s="267"/>
      <c r="CH113" s="267"/>
      <c r="CI113" s="267"/>
      <c r="CJ113" s="267"/>
      <c r="CK113" s="267"/>
      <c r="CL113" s="267"/>
      <c r="CM113" s="267"/>
      <c r="CN113" s="267"/>
      <c r="CO113" s="267"/>
      <c r="CP113" s="267"/>
      <c r="CQ113" s="267"/>
      <c r="CR113" s="267"/>
      <c r="CS113" s="267"/>
      <c r="CT113" s="267"/>
      <c r="CU113" s="267"/>
      <c r="CV113" s="267"/>
      <c r="CW113" s="267"/>
      <c r="CX113" s="267"/>
      <c r="CY113" s="267"/>
      <c r="CZ113" s="267"/>
      <c r="DA113" s="267"/>
      <c r="DB113" s="267"/>
      <c r="DC113" s="267"/>
      <c r="DD113" s="267"/>
      <c r="DE113" s="267"/>
      <c r="DF113" s="267"/>
      <c r="DG113" s="267"/>
      <c r="DH113" s="267"/>
      <c r="DI113" s="267"/>
      <c r="DJ113" s="267"/>
      <c r="DK113" s="267"/>
      <c r="DL113" s="267"/>
      <c r="DM113" s="267"/>
      <c r="DN113" s="267"/>
      <c r="DO113" s="267"/>
      <c r="DP113" s="267"/>
      <c r="DQ113" s="267"/>
      <c r="DR113" s="267"/>
      <c r="DS113" s="267"/>
      <c r="DT113" s="267"/>
      <c r="DU113" s="267"/>
      <c r="DV113" s="267"/>
      <c r="DW113" s="267"/>
      <c r="DX113" s="267"/>
      <c r="DY113" s="267"/>
      <c r="DZ113" s="267"/>
      <c r="EA113" s="267"/>
      <c r="EB113" s="267"/>
      <c r="EC113" s="267"/>
      <c r="ED113" s="267"/>
      <c r="EE113" s="267"/>
      <c r="EF113" s="267"/>
      <c r="EG113" s="267"/>
      <c r="EH113" s="267"/>
      <c r="EI113" s="267"/>
      <c r="EJ113" s="267"/>
      <c r="EK113" s="267"/>
      <c r="EL113" s="267"/>
      <c r="EM113" s="267"/>
      <c r="EN113" s="267"/>
      <c r="EO113" s="267"/>
      <c r="EP113" s="267"/>
      <c r="EQ113" s="267"/>
      <c r="ER113" s="267"/>
      <c r="ES113" s="267"/>
      <c r="ET113" s="267"/>
      <c r="EU113" s="267"/>
      <c r="EV113" s="267"/>
      <c r="EW113" s="267"/>
      <c r="EX113" s="267"/>
      <c r="EY113" s="267"/>
      <c r="EZ113" s="267"/>
      <c r="FA113" s="267"/>
      <c r="FB113" s="267"/>
      <c r="FC113" s="267"/>
      <c r="FD113" s="267"/>
      <c r="FE113" s="267"/>
      <c r="FF113" s="267"/>
      <c r="FG113" s="267"/>
      <c r="FH113" s="267"/>
      <c r="FI113" s="267"/>
      <c r="FJ113" s="267"/>
      <c r="FK113" s="267"/>
      <c r="FL113" s="267"/>
      <c r="FM113" s="267"/>
      <c r="FN113" s="267"/>
      <c r="FO113" s="267"/>
      <c r="FP113" s="267"/>
      <c r="FQ113" s="267"/>
      <c r="FR113" s="267"/>
      <c r="FS113" s="267"/>
      <c r="FT113" s="267"/>
      <c r="FU113" s="267"/>
      <c r="FV113" s="267"/>
      <c r="FW113" s="267"/>
      <c r="FX113" s="267"/>
      <c r="FY113" s="267"/>
      <c r="FZ113" s="267"/>
      <c r="GA113" s="267"/>
      <c r="GB113" s="267"/>
      <c r="GC113" s="267"/>
      <c r="GD113" s="267"/>
      <c r="GE113" s="267"/>
      <c r="GF113" s="267"/>
      <c r="GG113" s="267"/>
      <c r="GH113" s="267"/>
      <c r="GI113" s="267"/>
      <c r="GJ113" s="267"/>
      <c r="GK113" s="267"/>
      <c r="GL113" s="267"/>
      <c r="GM113" s="267"/>
      <c r="GN113" s="267"/>
      <c r="GO113" s="267"/>
      <c r="GP113" s="267"/>
      <c r="GQ113" s="267"/>
      <c r="GR113" s="267"/>
      <c r="GS113" s="267"/>
      <c r="GT113" s="267"/>
      <c r="GU113" s="267"/>
      <c r="GV113" s="267"/>
      <c r="GW113" s="267"/>
      <c r="GX113" s="267"/>
      <c r="GY113" s="267"/>
      <c r="GZ113" s="267"/>
      <c r="HA113" s="267"/>
      <c r="HB113" s="267"/>
      <c r="HC113" s="267"/>
      <c r="HD113" s="267"/>
      <c r="HE113" s="267"/>
      <c r="HF113" s="267"/>
      <c r="HG113" s="267"/>
      <c r="HH113" s="267"/>
      <c r="HI113" s="267"/>
      <c r="HJ113" s="267"/>
      <c r="HK113" s="267"/>
      <c r="HL113" s="267"/>
      <c r="HM113" s="267"/>
      <c r="HN113" s="267"/>
      <c r="HO113" s="267"/>
      <c r="HP113" s="267"/>
      <c r="HQ113" s="267"/>
      <c r="HR113" s="267"/>
      <c r="HS113" s="267"/>
      <c r="HT113" s="267"/>
      <c r="HU113" s="267"/>
      <c r="HV113" s="267"/>
      <c r="HW113" s="267"/>
      <c r="HX113" s="267"/>
      <c r="HY113" s="267"/>
      <c r="HZ113" s="267"/>
      <c r="IA113" s="267"/>
      <c r="IB113" s="267"/>
      <c r="IC113" s="267"/>
      <c r="ID113" s="267"/>
      <c r="IE113" s="267"/>
      <c r="IF113" s="267"/>
      <c r="IG113" s="267"/>
      <c r="IH113" s="267"/>
      <c r="II113" s="267"/>
      <c r="IJ113" s="267"/>
      <c r="IK113" s="267"/>
      <c r="IL113" s="267"/>
      <c r="IM113" s="267"/>
      <c r="IN113" s="267"/>
      <c r="IO113" s="267"/>
      <c r="IP113" s="267"/>
      <c r="IQ113" s="267"/>
      <c r="IR113" s="267"/>
      <c r="IS113" s="267"/>
      <c r="IT113" s="267"/>
      <c r="IU113" s="267"/>
      <c r="IV113" s="267"/>
    </row>
    <row r="114" spans="1:256" s="277" customFormat="1" ht="14.5">
      <c r="A114" s="329" t="s">
        <v>690</v>
      </c>
      <c r="B114" s="330">
        <f t="shared" ref="B114:BI114" si="72">+B185</f>
        <v>0</v>
      </c>
      <c r="C114" s="330">
        <f t="shared" si="72"/>
        <v>0.2118533035510568</v>
      </c>
      <c r="D114" s="330">
        <f t="shared" si="72"/>
        <v>0.37151486957476187</v>
      </c>
      <c r="E114" s="330">
        <f t="shared" si="72"/>
        <v>8.1802177490223116E-2</v>
      </c>
      <c r="F114" s="330">
        <f t="shared" si="72"/>
        <v>-0.44966251038563065</v>
      </c>
      <c r="G114" s="330">
        <f t="shared" si="72"/>
        <v>-0.89069852065890842</v>
      </c>
      <c r="H114" s="330">
        <f t="shared" si="72"/>
        <v>-1.2658952978556943</v>
      </c>
      <c r="I114" s="330">
        <f t="shared" si="72"/>
        <v>-2.0850328935056766</v>
      </c>
      <c r="J114" s="330">
        <f t="shared" si="72"/>
        <v>-2.3636790283551168</v>
      </c>
      <c r="K114" s="330">
        <f t="shared" si="72"/>
        <v>-2.6042980294530009</v>
      </c>
      <c r="L114" s="330">
        <f t="shared" si="72"/>
        <v>-2.8111347433410376</v>
      </c>
      <c r="M114" s="345">
        <f t="shared" si="72"/>
        <v>-2.9932187658573626</v>
      </c>
      <c r="N114" s="330">
        <f t="shared" si="72"/>
        <v>-3.1759402673699606</v>
      </c>
      <c r="O114" s="330">
        <f t="shared" si="72"/>
        <v>-3.3233118103165422</v>
      </c>
      <c r="P114" s="330">
        <f t="shared" si="72"/>
        <v>-3.4596666781413985</v>
      </c>
      <c r="Q114" s="330">
        <f t="shared" si="72"/>
        <v>-3.5829766467184907</v>
      </c>
      <c r="R114" s="330">
        <f t="shared" si="72"/>
        <v>-3.6997253385937743</v>
      </c>
      <c r="S114" s="330">
        <f t="shared" si="72"/>
        <v>-3.8160000608811639</v>
      </c>
      <c r="T114" s="330">
        <f t="shared" si="72"/>
        <v>-3.9115682127202214</v>
      </c>
      <c r="U114" s="330">
        <f t="shared" si="72"/>
        <v>-3.9905055030291923</v>
      </c>
      <c r="V114" s="330">
        <f t="shared" si="72"/>
        <v>-4.0770286025995439</v>
      </c>
      <c r="W114" s="330">
        <f t="shared" si="72"/>
        <v>-5.013193205703856</v>
      </c>
      <c r="X114" s="330">
        <f t="shared" si="72"/>
        <v>-5.9598698762412283</v>
      </c>
      <c r="Y114" s="330">
        <f t="shared" si="72"/>
        <v>-6.9106957071759201</v>
      </c>
      <c r="Z114" s="330">
        <f t="shared" si="72"/>
        <v>-7.862027966597914</v>
      </c>
      <c r="AA114" s="330">
        <f t="shared" si="72"/>
        <v>-1.6294009269123988</v>
      </c>
      <c r="AB114" s="330">
        <f t="shared" si="72"/>
        <v>0.76197404999975782</v>
      </c>
      <c r="AC114" s="330">
        <f t="shared" si="72"/>
        <v>0.72382534749977001</v>
      </c>
      <c r="AD114" s="330">
        <f t="shared" si="72"/>
        <v>0.68758408012478134</v>
      </c>
      <c r="AE114" s="330">
        <f t="shared" si="72"/>
        <v>0.65315487611854228</v>
      </c>
      <c r="AF114" s="330">
        <f t="shared" si="72"/>
        <v>0.62044713231261517</v>
      </c>
      <c r="AG114" s="330">
        <f t="shared" si="72"/>
        <v>0.58937477569698438</v>
      </c>
      <c r="AH114" s="330">
        <f t="shared" si="72"/>
        <v>0.55985603691213515</v>
      </c>
      <c r="AI114" s="330">
        <f t="shared" si="72"/>
        <v>0.53181323506652833</v>
      </c>
      <c r="AJ114" s="330">
        <f t="shared" si="72"/>
        <v>0.50517257331320187</v>
      </c>
      <c r="AK114" s="330">
        <f t="shared" si="72"/>
        <v>0.47986394464754178</v>
      </c>
      <c r="AL114" s="330">
        <f t="shared" si="72"/>
        <v>0.45582074741516465</v>
      </c>
      <c r="AM114" s="330">
        <f t="shared" si="72"/>
        <v>0.43297971004440644</v>
      </c>
      <c r="AN114" s="330">
        <f t="shared" si="72"/>
        <v>0.41128072454218606</v>
      </c>
      <c r="AO114" s="330">
        <f t="shared" si="72"/>
        <v>0.39066668831507678</v>
      </c>
      <c r="AP114" s="330">
        <f t="shared" si="72"/>
        <v>0.37108335389932301</v>
      </c>
      <c r="AQ114" s="330">
        <f t="shared" si="72"/>
        <v>0.35247918620435681</v>
      </c>
      <c r="AR114" s="330">
        <f t="shared" si="72"/>
        <v>0.33480522689413889</v>
      </c>
      <c r="AS114" s="330">
        <f t="shared" si="72"/>
        <v>0.31801496554943198</v>
      </c>
      <c r="AT114" s="330">
        <f t="shared" si="72"/>
        <v>0.30206421727196031</v>
      </c>
      <c r="AU114" s="330">
        <f t="shared" si="72"/>
        <v>0.28691100640836226</v>
      </c>
      <c r="AV114" s="330">
        <f t="shared" si="72"/>
        <v>0.2725154560879442</v>
      </c>
      <c r="AW114" s="330">
        <f t="shared" si="72"/>
        <v>0.25883968328354695</v>
      </c>
      <c r="AX114" s="330">
        <f t="shared" si="72"/>
        <v>0.2458476991193696</v>
      </c>
      <c r="AY114" s="330">
        <f t="shared" si="72"/>
        <v>0.23350531416340109</v>
      </c>
      <c r="AZ114" s="330">
        <f t="shared" si="72"/>
        <v>0.22178004845523103</v>
      </c>
      <c r="BA114" s="330">
        <f t="shared" si="72"/>
        <v>0.21064104603246944</v>
      </c>
      <c r="BB114" s="330">
        <f t="shared" si="72"/>
        <v>0.20005899373084601</v>
      </c>
      <c r="BC114" s="330">
        <f t="shared" si="72"/>
        <v>0.19000604404430368</v>
      </c>
      <c r="BD114" s="330">
        <f t="shared" si="72"/>
        <v>0.18045574184208846</v>
      </c>
      <c r="BE114" s="330">
        <f t="shared" si="72"/>
        <v>0.17138295474998408</v>
      </c>
      <c r="BF114" s="330">
        <f t="shared" si="72"/>
        <v>0.16276380701248488</v>
      </c>
      <c r="BG114" s="330">
        <f t="shared" si="72"/>
        <v>0.15457561666186059</v>
      </c>
      <c r="BH114" s="330">
        <f t="shared" si="72"/>
        <v>0.14679683582876757</v>
      </c>
      <c r="BI114" s="330">
        <f t="shared" si="72"/>
        <v>0.13940699403732915</v>
      </c>
      <c r="BJ114" s="267"/>
      <c r="BK114" s="267"/>
      <c r="BL114" s="267"/>
      <c r="BM114" s="267"/>
      <c r="BN114" s="267"/>
      <c r="BO114" s="267"/>
      <c r="BP114" s="267"/>
      <c r="BQ114" s="267"/>
      <c r="BR114" s="267"/>
      <c r="BS114" s="267"/>
      <c r="BT114" s="267"/>
      <c r="BU114" s="267"/>
      <c r="BV114" s="267"/>
      <c r="BW114" s="267"/>
      <c r="BX114" s="267"/>
      <c r="BY114" s="267"/>
      <c r="BZ114" s="267"/>
      <c r="CA114" s="267"/>
      <c r="CB114" s="267"/>
      <c r="CC114" s="267"/>
      <c r="CD114" s="267"/>
      <c r="CE114" s="267"/>
      <c r="CF114" s="267"/>
      <c r="CG114" s="267"/>
      <c r="CH114" s="267"/>
      <c r="CI114" s="267"/>
      <c r="CJ114" s="267"/>
      <c r="CK114" s="267"/>
      <c r="CL114" s="267"/>
      <c r="CM114" s="267"/>
      <c r="CN114" s="267"/>
      <c r="CO114" s="267"/>
      <c r="CP114" s="267"/>
      <c r="CQ114" s="267"/>
      <c r="CR114" s="267"/>
      <c r="CS114" s="267"/>
      <c r="CT114" s="267"/>
      <c r="CU114" s="267"/>
      <c r="CV114" s="267"/>
      <c r="CW114" s="267"/>
      <c r="CX114" s="267"/>
      <c r="CY114" s="267"/>
      <c r="CZ114" s="267"/>
      <c r="DA114" s="267"/>
      <c r="DB114" s="267"/>
      <c r="DC114" s="267"/>
      <c r="DD114" s="267"/>
      <c r="DE114" s="267"/>
      <c r="DF114" s="267"/>
      <c r="DG114" s="267"/>
      <c r="DH114" s="267"/>
      <c r="DI114" s="267"/>
      <c r="DJ114" s="267"/>
      <c r="DK114" s="267"/>
      <c r="DL114" s="267"/>
      <c r="DM114" s="267"/>
      <c r="DN114" s="267"/>
      <c r="DO114" s="267"/>
      <c r="DP114" s="267"/>
      <c r="DQ114" s="267"/>
      <c r="DR114" s="267"/>
      <c r="DS114" s="267"/>
      <c r="DT114" s="267"/>
      <c r="DU114" s="267"/>
      <c r="DV114" s="267"/>
      <c r="DW114" s="267"/>
      <c r="DX114" s="267"/>
      <c r="DY114" s="267"/>
      <c r="DZ114" s="267"/>
      <c r="EA114" s="267"/>
      <c r="EB114" s="267"/>
      <c r="EC114" s="267"/>
      <c r="ED114" s="267"/>
      <c r="EE114" s="267"/>
      <c r="EF114" s="267"/>
      <c r="EG114" s="267"/>
      <c r="EH114" s="267"/>
      <c r="EI114" s="267"/>
      <c r="EJ114" s="267"/>
      <c r="EK114" s="267"/>
      <c r="EL114" s="267"/>
      <c r="EM114" s="267"/>
      <c r="EN114" s="267"/>
      <c r="EO114" s="267"/>
      <c r="EP114" s="267"/>
      <c r="EQ114" s="267"/>
      <c r="ER114" s="267"/>
      <c r="ES114" s="267"/>
      <c r="ET114" s="267"/>
      <c r="EU114" s="267"/>
      <c r="EV114" s="267"/>
      <c r="EW114" s="267"/>
      <c r="EX114" s="267"/>
      <c r="EY114" s="267"/>
      <c r="EZ114" s="267"/>
      <c r="FA114" s="267"/>
      <c r="FB114" s="267"/>
      <c r="FC114" s="267"/>
      <c r="FD114" s="267"/>
      <c r="FE114" s="267"/>
      <c r="FF114" s="267"/>
      <c r="FG114" s="267"/>
      <c r="FH114" s="267"/>
      <c r="FI114" s="267"/>
      <c r="FJ114" s="267"/>
      <c r="FK114" s="267"/>
      <c r="FL114" s="267"/>
      <c r="FM114" s="267"/>
      <c r="FN114" s="267"/>
      <c r="FO114" s="267"/>
      <c r="FP114" s="267"/>
      <c r="FQ114" s="267"/>
      <c r="FR114" s="267"/>
      <c r="FS114" s="267"/>
      <c r="FT114" s="267"/>
      <c r="FU114" s="267"/>
      <c r="FV114" s="267"/>
      <c r="FW114" s="267"/>
      <c r="FX114" s="267"/>
      <c r="FY114" s="267"/>
      <c r="FZ114" s="267"/>
      <c r="GA114" s="267"/>
      <c r="GB114" s="267"/>
      <c r="GC114" s="267"/>
      <c r="GD114" s="267"/>
      <c r="GE114" s="267"/>
      <c r="GF114" s="267"/>
      <c r="GG114" s="267"/>
      <c r="GH114" s="267"/>
      <c r="GI114" s="267"/>
      <c r="GJ114" s="267"/>
      <c r="GK114" s="267"/>
      <c r="GL114" s="267"/>
      <c r="GM114" s="267"/>
      <c r="GN114" s="267"/>
      <c r="GO114" s="267"/>
      <c r="GP114" s="267"/>
      <c r="GQ114" s="267"/>
      <c r="GR114" s="267"/>
      <c r="GS114" s="267"/>
      <c r="GT114" s="267"/>
      <c r="GU114" s="267"/>
      <c r="GV114" s="267"/>
      <c r="GW114" s="267"/>
      <c r="GX114" s="267"/>
      <c r="GY114" s="267"/>
      <c r="GZ114" s="267"/>
      <c r="HA114" s="267"/>
      <c r="HB114" s="267"/>
      <c r="HC114" s="267"/>
      <c r="HD114" s="267"/>
      <c r="HE114" s="267"/>
      <c r="HF114" s="267"/>
      <c r="HG114" s="267"/>
      <c r="HH114" s="267"/>
      <c r="HI114" s="267"/>
      <c r="HJ114" s="267"/>
      <c r="HK114" s="267"/>
      <c r="HL114" s="267"/>
      <c r="HM114" s="267"/>
      <c r="HN114" s="267"/>
      <c r="HO114" s="267"/>
      <c r="HP114" s="267"/>
      <c r="HQ114" s="267"/>
      <c r="HR114" s="267"/>
      <c r="HS114" s="267"/>
      <c r="HT114" s="267"/>
      <c r="HU114" s="267"/>
      <c r="HV114" s="267"/>
      <c r="HW114" s="267"/>
      <c r="HX114" s="267"/>
      <c r="HY114" s="267"/>
      <c r="HZ114" s="267"/>
      <c r="IA114" s="267"/>
      <c r="IB114" s="267"/>
      <c r="IC114" s="267"/>
      <c r="ID114" s="267"/>
      <c r="IE114" s="267"/>
      <c r="IF114" s="267"/>
      <c r="IG114" s="267"/>
      <c r="IH114" s="267"/>
      <c r="II114" s="267"/>
      <c r="IJ114" s="267"/>
      <c r="IK114" s="267"/>
      <c r="IL114" s="267"/>
      <c r="IM114" s="267"/>
      <c r="IN114" s="267"/>
      <c r="IO114" s="267"/>
      <c r="IP114" s="267"/>
      <c r="IQ114" s="267"/>
      <c r="IR114" s="267"/>
      <c r="IS114" s="267"/>
      <c r="IT114" s="267"/>
      <c r="IU114" s="267"/>
      <c r="IV114" s="267"/>
    </row>
    <row r="115" spans="1:256" s="276" customFormat="1" ht="14.5">
      <c r="A115" s="328" t="s">
        <v>691</v>
      </c>
      <c r="B115" s="331">
        <f>10000000000000*SUMPRODUCT(C114:Q114*C114:Q114)</f>
        <v>823041870629286</v>
      </c>
      <c r="C115" s="326"/>
      <c r="D115" s="326"/>
      <c r="E115" s="326"/>
      <c r="F115" s="326"/>
      <c r="G115" s="326"/>
      <c r="H115" s="326"/>
      <c r="I115" s="326"/>
      <c r="J115" s="326"/>
      <c r="K115" s="326"/>
      <c r="L115" s="326"/>
      <c r="M115" s="345"/>
      <c r="N115" s="326"/>
      <c r="O115" s="326"/>
      <c r="P115" s="326"/>
      <c r="Q115" s="326"/>
      <c r="R115" s="326"/>
      <c r="S115" s="326"/>
      <c r="T115" s="326"/>
      <c r="U115" s="326"/>
      <c r="V115" s="326"/>
      <c r="W115" s="326"/>
      <c r="X115" s="326"/>
      <c r="Y115" s="326"/>
      <c r="Z115" s="326"/>
      <c r="AA115" s="326"/>
      <c r="AB115" s="326"/>
      <c r="AC115" s="326"/>
      <c r="AD115" s="326"/>
      <c r="AE115" s="326"/>
      <c r="AF115" s="326"/>
      <c r="AG115" s="326"/>
      <c r="AH115" s="326"/>
      <c r="AI115" s="326"/>
      <c r="AJ115" s="326"/>
      <c r="AK115" s="326"/>
      <c r="AL115" s="326"/>
      <c r="AM115" s="326"/>
      <c r="AN115" s="326"/>
      <c r="AO115" s="326"/>
      <c r="AP115" s="326"/>
      <c r="AQ115" s="326"/>
      <c r="AR115" s="326"/>
      <c r="AS115" s="326"/>
      <c r="AT115" s="326"/>
      <c r="AU115" s="326"/>
      <c r="AV115" s="326"/>
      <c r="AW115" s="326"/>
      <c r="AX115" s="326"/>
      <c r="AY115" s="326"/>
      <c r="AZ115" s="326"/>
      <c r="BA115" s="326"/>
      <c r="BB115" s="326"/>
      <c r="BC115" s="326"/>
      <c r="BD115" s="326"/>
      <c r="BE115" s="326"/>
      <c r="BF115" s="326"/>
      <c r="BG115" s="326"/>
      <c r="BH115" s="326"/>
      <c r="BI115" s="326"/>
      <c r="BJ115" s="267"/>
      <c r="BK115" s="267"/>
      <c r="BL115" s="267"/>
      <c r="BM115" s="267"/>
      <c r="BN115" s="267"/>
      <c r="BO115" s="267"/>
      <c r="BP115" s="267"/>
      <c r="BQ115" s="267"/>
      <c r="BR115" s="267"/>
      <c r="BS115" s="267"/>
      <c r="BT115" s="267"/>
      <c r="BU115" s="267"/>
      <c r="BV115" s="267"/>
      <c r="BW115" s="267"/>
      <c r="BX115" s="267"/>
      <c r="BY115" s="267"/>
      <c r="BZ115" s="267"/>
      <c r="CA115" s="267"/>
      <c r="CB115" s="267"/>
      <c r="CC115" s="267"/>
      <c r="CD115" s="267"/>
      <c r="CE115" s="267"/>
      <c r="CF115" s="267"/>
      <c r="CG115" s="267"/>
      <c r="CH115" s="267"/>
      <c r="CI115" s="267"/>
      <c r="CJ115" s="267"/>
      <c r="CK115" s="267"/>
      <c r="CL115" s="267"/>
      <c r="CM115" s="267"/>
      <c r="CN115" s="267"/>
      <c r="CO115" s="267"/>
      <c r="CP115" s="267"/>
      <c r="CQ115" s="267"/>
      <c r="CR115" s="267"/>
      <c r="CS115" s="267"/>
      <c r="CT115" s="267"/>
      <c r="CU115" s="267"/>
      <c r="CV115" s="267"/>
      <c r="CW115" s="267"/>
      <c r="CX115" s="267"/>
      <c r="CY115" s="267"/>
      <c r="CZ115" s="267"/>
      <c r="DA115" s="267"/>
      <c r="DB115" s="267"/>
      <c r="DC115" s="267"/>
      <c r="DD115" s="267"/>
      <c r="DE115" s="267"/>
      <c r="DF115" s="267"/>
      <c r="DG115" s="267"/>
      <c r="DH115" s="267"/>
      <c r="DI115" s="267"/>
      <c r="DJ115" s="267"/>
      <c r="DK115" s="267"/>
      <c r="DL115" s="267"/>
      <c r="DM115" s="267"/>
      <c r="DN115" s="267"/>
      <c r="DO115" s="267"/>
      <c r="DP115" s="267"/>
      <c r="DQ115" s="267"/>
      <c r="DR115" s="267"/>
      <c r="DS115" s="267"/>
      <c r="DT115" s="267"/>
      <c r="DU115" s="267"/>
      <c r="DV115" s="267"/>
      <c r="DW115" s="267"/>
      <c r="DX115" s="267"/>
      <c r="DY115" s="267"/>
      <c r="DZ115" s="267"/>
      <c r="EA115" s="267"/>
      <c r="EB115" s="267"/>
      <c r="EC115" s="267"/>
      <c r="ED115" s="267"/>
      <c r="EE115" s="267"/>
      <c r="EF115" s="267"/>
      <c r="EG115" s="267"/>
      <c r="EH115" s="267"/>
      <c r="EI115" s="267"/>
      <c r="EJ115" s="267"/>
      <c r="EK115" s="267"/>
      <c r="EL115" s="267"/>
      <c r="EM115" s="267"/>
      <c r="EN115" s="267"/>
      <c r="EO115" s="267"/>
      <c r="EP115" s="267"/>
      <c r="EQ115" s="267"/>
      <c r="ER115" s="267"/>
      <c r="ES115" s="267"/>
      <c r="ET115" s="267"/>
      <c r="EU115" s="267"/>
      <c r="EV115" s="267"/>
      <c r="EW115" s="267"/>
      <c r="EX115" s="267"/>
      <c r="EY115" s="267"/>
      <c r="EZ115" s="267"/>
      <c r="FA115" s="267"/>
      <c r="FB115" s="267"/>
      <c r="FC115" s="267"/>
      <c r="FD115" s="267"/>
      <c r="FE115" s="267"/>
      <c r="FF115" s="267"/>
      <c r="FG115" s="267"/>
      <c r="FH115" s="267"/>
      <c r="FI115" s="267"/>
      <c r="FJ115" s="267"/>
      <c r="FK115" s="267"/>
      <c r="FL115" s="267"/>
      <c r="FM115" s="267"/>
      <c r="FN115" s="267"/>
      <c r="FO115" s="267"/>
      <c r="FP115" s="267"/>
      <c r="FQ115" s="267"/>
      <c r="FR115" s="267"/>
      <c r="FS115" s="267"/>
      <c r="FT115" s="267"/>
      <c r="FU115" s="267"/>
      <c r="FV115" s="267"/>
      <c r="FW115" s="267"/>
      <c r="FX115" s="267"/>
      <c r="FY115" s="267"/>
      <c r="FZ115" s="267"/>
      <c r="GA115" s="267"/>
      <c r="GB115" s="267"/>
      <c r="GC115" s="267"/>
      <c r="GD115" s="267"/>
      <c r="GE115" s="267"/>
      <c r="GF115" s="267"/>
      <c r="GG115" s="267"/>
      <c r="GH115" s="267"/>
      <c r="GI115" s="267"/>
      <c r="GJ115" s="267"/>
      <c r="GK115" s="267"/>
      <c r="GL115" s="267"/>
      <c r="GM115" s="267"/>
      <c r="GN115" s="267"/>
      <c r="GO115" s="267"/>
      <c r="GP115" s="267"/>
      <c r="GQ115" s="267"/>
      <c r="GR115" s="267"/>
      <c r="GS115" s="267"/>
      <c r="GT115" s="267"/>
      <c r="GU115" s="267"/>
      <c r="GV115" s="267"/>
      <c r="GW115" s="267"/>
      <c r="GX115" s="267"/>
      <c r="GY115" s="267"/>
      <c r="GZ115" s="267"/>
      <c r="HA115" s="267"/>
      <c r="HB115" s="267"/>
      <c r="HC115" s="267"/>
      <c r="HD115" s="267"/>
      <c r="HE115" s="267"/>
      <c r="HF115" s="267"/>
      <c r="HG115" s="267"/>
      <c r="HH115" s="267"/>
      <c r="HI115" s="267"/>
      <c r="HJ115" s="267"/>
      <c r="HK115" s="267"/>
      <c r="HL115" s="267"/>
      <c r="HM115" s="267"/>
      <c r="HN115" s="267"/>
      <c r="HO115" s="267"/>
      <c r="HP115" s="267"/>
      <c r="HQ115" s="267"/>
      <c r="HR115" s="267"/>
      <c r="HS115" s="267"/>
      <c r="HT115" s="267"/>
      <c r="HU115" s="267"/>
      <c r="HV115" s="267"/>
      <c r="HW115" s="267"/>
      <c r="HX115" s="267"/>
      <c r="HY115" s="267"/>
      <c r="HZ115" s="267"/>
      <c r="IA115" s="267"/>
      <c r="IB115" s="267"/>
      <c r="IC115" s="267"/>
      <c r="ID115" s="267"/>
      <c r="IE115" s="267"/>
      <c r="IF115" s="267"/>
      <c r="IG115" s="267"/>
      <c r="IH115" s="267"/>
      <c r="II115" s="267"/>
      <c r="IJ115" s="267"/>
      <c r="IK115" s="267"/>
      <c r="IL115" s="267"/>
      <c r="IM115" s="267"/>
      <c r="IN115" s="267"/>
      <c r="IO115" s="267"/>
      <c r="IP115" s="267"/>
      <c r="IQ115" s="267"/>
      <c r="IR115" s="267"/>
      <c r="IS115" s="267"/>
      <c r="IT115" s="267"/>
      <c r="IU115" s="267"/>
      <c r="IV115" s="267"/>
    </row>
    <row r="116" spans="1:256" s="272" customFormat="1" ht="14.5">
      <c r="A116" s="132" t="s">
        <v>692</v>
      </c>
      <c r="B116" s="316"/>
      <c r="C116" s="316"/>
      <c r="D116" s="316"/>
      <c r="E116" s="316"/>
      <c r="F116" s="316"/>
      <c r="G116" s="316"/>
      <c r="H116" s="316"/>
      <c r="I116" s="316"/>
      <c r="J116" s="316"/>
      <c r="K116" s="316"/>
      <c r="L116" s="316"/>
      <c r="M116" s="339"/>
      <c r="N116" s="316"/>
      <c r="O116" s="316"/>
      <c r="P116" s="316"/>
      <c r="Q116" s="316"/>
      <c r="R116" s="316"/>
      <c r="S116" s="316"/>
      <c r="T116" s="316"/>
      <c r="U116" s="316"/>
      <c r="V116" s="316"/>
      <c r="W116" s="316"/>
      <c r="X116" s="316"/>
      <c r="Y116" s="316"/>
      <c r="Z116" s="316"/>
      <c r="AA116" s="316"/>
      <c r="AB116" s="316"/>
      <c r="AC116" s="316"/>
      <c r="AD116" s="316"/>
      <c r="AE116" s="316"/>
      <c r="AF116" s="316"/>
      <c r="AG116" s="316"/>
      <c r="AH116" s="316"/>
      <c r="AI116" s="316"/>
      <c r="AJ116" s="316"/>
      <c r="AK116" s="316"/>
      <c r="AL116" s="316"/>
      <c r="AM116" s="316"/>
      <c r="AN116" s="316"/>
      <c r="AO116" s="316"/>
      <c r="AP116" s="316"/>
      <c r="AQ116" s="316"/>
      <c r="AR116" s="316"/>
      <c r="AS116" s="316"/>
      <c r="AT116" s="316"/>
      <c r="AU116" s="316"/>
      <c r="AV116" s="316"/>
      <c r="AW116" s="316"/>
      <c r="AX116" s="316"/>
      <c r="AY116" s="316"/>
      <c r="AZ116" s="316"/>
      <c r="BA116" s="316"/>
      <c r="BB116" s="316"/>
      <c r="BC116" s="316"/>
      <c r="BD116" s="316"/>
      <c r="BE116" s="316"/>
      <c r="BF116" s="316"/>
      <c r="BG116" s="316"/>
      <c r="BH116" s="316"/>
      <c r="BI116" s="316"/>
      <c r="BJ116" s="267"/>
      <c r="BK116" s="267"/>
      <c r="BL116" s="267"/>
      <c r="BM116" s="267"/>
      <c r="BN116" s="267"/>
      <c r="BO116" s="267"/>
      <c r="BP116" s="267"/>
      <c r="BQ116" s="267"/>
      <c r="BR116" s="267"/>
      <c r="BS116" s="267"/>
      <c r="BT116" s="267"/>
      <c r="BU116" s="267"/>
      <c r="BV116" s="267"/>
      <c r="BW116" s="267"/>
      <c r="BX116" s="267"/>
      <c r="BY116" s="267"/>
      <c r="BZ116" s="267"/>
      <c r="CA116" s="267"/>
      <c r="CB116" s="267"/>
      <c r="CC116" s="267"/>
      <c r="CD116" s="267"/>
      <c r="CE116" s="267"/>
      <c r="CF116" s="267"/>
      <c r="CG116" s="267"/>
      <c r="CH116" s="267"/>
      <c r="CI116" s="267"/>
      <c r="CJ116" s="267"/>
      <c r="CK116" s="267"/>
      <c r="CL116" s="267"/>
      <c r="CM116" s="267"/>
      <c r="CN116" s="267"/>
      <c r="CO116" s="267"/>
      <c r="CP116" s="267"/>
      <c r="CQ116" s="267"/>
      <c r="CR116" s="267"/>
      <c r="CS116" s="267"/>
      <c r="CT116" s="267"/>
      <c r="CU116" s="267"/>
      <c r="CV116" s="267"/>
      <c r="CW116" s="267"/>
      <c r="CX116" s="267"/>
      <c r="CY116" s="267"/>
      <c r="CZ116" s="267"/>
      <c r="DA116" s="267"/>
      <c r="DB116" s="267"/>
      <c r="DC116" s="267"/>
      <c r="DD116" s="267"/>
      <c r="DE116" s="267"/>
      <c r="DF116" s="267"/>
      <c r="DG116" s="267"/>
      <c r="DH116" s="267"/>
      <c r="DI116" s="267"/>
      <c r="DJ116" s="267"/>
      <c r="DK116" s="267"/>
      <c r="DL116" s="267"/>
      <c r="DM116" s="267"/>
      <c r="DN116" s="267"/>
      <c r="DO116" s="267"/>
      <c r="DP116" s="267"/>
      <c r="DQ116" s="267"/>
      <c r="DR116" s="267"/>
      <c r="DS116" s="267"/>
      <c r="DT116" s="267"/>
      <c r="DU116" s="267"/>
      <c r="DV116" s="267"/>
      <c r="DW116" s="267"/>
      <c r="DX116" s="267"/>
      <c r="DY116" s="267"/>
      <c r="DZ116" s="267"/>
      <c r="EA116" s="267"/>
      <c r="EB116" s="267"/>
      <c r="EC116" s="267"/>
      <c r="ED116" s="267"/>
      <c r="EE116" s="267"/>
      <c r="EF116" s="267"/>
      <c r="EG116" s="267"/>
      <c r="EH116" s="267"/>
      <c r="EI116" s="267"/>
      <c r="EJ116" s="267"/>
      <c r="EK116" s="267"/>
      <c r="EL116" s="267"/>
      <c r="EM116" s="267"/>
      <c r="EN116" s="267"/>
      <c r="EO116" s="267"/>
      <c r="EP116" s="267"/>
      <c r="EQ116" s="267"/>
      <c r="ER116" s="267"/>
      <c r="ES116" s="267"/>
      <c r="ET116" s="267"/>
      <c r="EU116" s="267"/>
      <c r="EV116" s="267"/>
      <c r="EW116" s="267"/>
      <c r="EX116" s="267"/>
      <c r="EY116" s="267"/>
      <c r="EZ116" s="267"/>
      <c r="FA116" s="267"/>
      <c r="FB116" s="267"/>
      <c r="FC116" s="267"/>
      <c r="FD116" s="267"/>
      <c r="FE116" s="267"/>
      <c r="FF116" s="267"/>
      <c r="FG116" s="267"/>
      <c r="FH116" s="267"/>
      <c r="FI116" s="267"/>
      <c r="FJ116" s="267"/>
      <c r="FK116" s="267"/>
      <c r="FL116" s="267"/>
      <c r="FM116" s="267"/>
      <c r="FN116" s="267"/>
      <c r="FO116" s="267"/>
      <c r="FP116" s="267"/>
      <c r="FQ116" s="267"/>
      <c r="FR116" s="267"/>
      <c r="FS116" s="267"/>
      <c r="FT116" s="267"/>
      <c r="FU116" s="267"/>
      <c r="FV116" s="267"/>
      <c r="FW116" s="267"/>
      <c r="FX116" s="267"/>
      <c r="FY116" s="267"/>
      <c r="FZ116" s="267"/>
      <c r="GA116" s="267"/>
      <c r="GB116" s="267"/>
      <c r="GC116" s="267"/>
      <c r="GD116" s="267"/>
      <c r="GE116" s="267"/>
      <c r="GF116" s="267"/>
      <c r="GG116" s="267"/>
      <c r="GH116" s="267"/>
      <c r="GI116" s="267"/>
      <c r="GJ116" s="267"/>
      <c r="GK116" s="267"/>
      <c r="GL116" s="267"/>
      <c r="GM116" s="267"/>
      <c r="GN116" s="267"/>
      <c r="GO116" s="267"/>
      <c r="GP116" s="267"/>
      <c r="GQ116" s="267"/>
      <c r="GR116" s="267"/>
      <c r="GS116" s="267"/>
      <c r="GT116" s="267"/>
      <c r="GU116" s="267"/>
      <c r="GV116" s="267"/>
      <c r="GW116" s="267"/>
      <c r="GX116" s="267"/>
      <c r="GY116" s="267"/>
      <c r="GZ116" s="267"/>
      <c r="HA116" s="267"/>
      <c r="HB116" s="267"/>
      <c r="HC116" s="267"/>
      <c r="HD116" s="267"/>
      <c r="HE116" s="267"/>
      <c r="HF116" s="267"/>
      <c r="HG116" s="267"/>
      <c r="HH116" s="267"/>
      <c r="HI116" s="267"/>
      <c r="HJ116" s="267"/>
      <c r="HK116" s="267"/>
      <c r="HL116" s="267"/>
      <c r="HM116" s="267"/>
      <c r="HN116" s="267"/>
      <c r="HO116" s="267"/>
      <c r="HP116" s="267"/>
      <c r="HQ116" s="267"/>
      <c r="HR116" s="267"/>
      <c r="HS116" s="267"/>
      <c r="HT116" s="267"/>
      <c r="HU116" s="267"/>
      <c r="HV116" s="267"/>
      <c r="HW116" s="267"/>
      <c r="HX116" s="267"/>
      <c r="HY116" s="267"/>
      <c r="HZ116" s="267"/>
      <c r="IA116" s="267"/>
      <c r="IB116" s="267"/>
      <c r="IC116" s="267"/>
      <c r="ID116" s="267"/>
      <c r="IE116" s="267"/>
      <c r="IF116" s="267"/>
      <c r="IG116" s="267"/>
      <c r="IH116" s="267"/>
      <c r="II116" s="267"/>
      <c r="IJ116" s="267"/>
      <c r="IK116" s="267"/>
      <c r="IL116" s="267"/>
      <c r="IM116" s="267"/>
      <c r="IN116" s="267"/>
      <c r="IO116" s="267"/>
      <c r="IP116" s="267"/>
      <c r="IQ116" s="267"/>
      <c r="IR116" s="267"/>
      <c r="IS116" s="267"/>
      <c r="IT116" s="267"/>
      <c r="IU116" s="267"/>
      <c r="IV116" s="267"/>
    </row>
    <row r="117" spans="1:256" s="271" customFormat="1" ht="14.5">
      <c r="A117" s="134"/>
      <c r="B117" s="315"/>
      <c r="C117" s="315"/>
      <c r="D117" s="315"/>
      <c r="E117" s="315"/>
      <c r="F117" s="315"/>
      <c r="G117" s="315"/>
      <c r="H117" s="315"/>
      <c r="I117" s="315"/>
      <c r="J117" s="315"/>
      <c r="K117" s="315"/>
      <c r="L117" s="315"/>
      <c r="M117" s="338"/>
      <c r="N117" s="315"/>
      <c r="O117" s="315"/>
      <c r="P117" s="315"/>
      <c r="Q117" s="315"/>
      <c r="R117" s="315">
        <f>+R118/Q118</f>
        <v>0.9777227722772277</v>
      </c>
      <c r="S117" s="315"/>
      <c r="T117" s="315"/>
      <c r="U117" s="315"/>
      <c r="V117" s="315"/>
      <c r="W117" s="315"/>
      <c r="X117" s="315"/>
      <c r="Y117" s="315"/>
      <c r="Z117" s="315"/>
      <c r="AA117" s="315"/>
      <c r="AB117" s="315"/>
      <c r="AC117" s="315"/>
      <c r="AD117" s="315"/>
      <c r="AE117" s="315"/>
      <c r="AF117" s="315"/>
      <c r="AG117" s="315"/>
      <c r="AH117" s="315"/>
      <c r="AI117" s="315"/>
      <c r="AJ117" s="315"/>
      <c r="AK117" s="315"/>
      <c r="AL117" s="315"/>
      <c r="AM117" s="315"/>
      <c r="AN117" s="315"/>
      <c r="AO117" s="315"/>
      <c r="AP117" s="315"/>
      <c r="AQ117" s="315"/>
      <c r="AR117" s="315"/>
      <c r="AS117" s="315"/>
      <c r="AT117" s="315"/>
      <c r="AU117" s="315"/>
      <c r="AV117" s="315"/>
      <c r="AW117" s="315"/>
      <c r="AX117" s="315"/>
      <c r="AY117" s="315"/>
      <c r="AZ117" s="315"/>
      <c r="BA117" s="315"/>
      <c r="BB117" s="315"/>
      <c r="BC117" s="315"/>
      <c r="BD117" s="315"/>
      <c r="BE117" s="315"/>
      <c r="BF117" s="315"/>
      <c r="BG117" s="315"/>
      <c r="BH117" s="315"/>
      <c r="BI117" s="315"/>
      <c r="BJ117" s="267"/>
      <c r="BK117" s="267"/>
      <c r="BL117" s="267"/>
      <c r="BM117" s="267"/>
      <c r="BN117" s="267"/>
      <c r="BO117" s="267"/>
      <c r="BP117" s="267"/>
      <c r="BQ117" s="267"/>
      <c r="BR117" s="267"/>
      <c r="BS117" s="267"/>
      <c r="BT117" s="267"/>
      <c r="BU117" s="267"/>
      <c r="BV117" s="267"/>
      <c r="BW117" s="267"/>
      <c r="BX117" s="267"/>
      <c r="BY117" s="267"/>
      <c r="BZ117" s="267"/>
      <c r="CA117" s="267"/>
      <c r="CB117" s="267"/>
      <c r="CC117" s="267"/>
      <c r="CD117" s="267"/>
      <c r="CE117" s="267"/>
      <c r="CF117" s="267"/>
      <c r="CG117" s="267"/>
      <c r="CH117" s="267"/>
      <c r="CI117" s="267"/>
      <c r="CJ117" s="267"/>
      <c r="CK117" s="267"/>
      <c r="CL117" s="267"/>
      <c r="CM117" s="267"/>
      <c r="CN117" s="267"/>
      <c r="CO117" s="267"/>
      <c r="CP117" s="267"/>
      <c r="CQ117" s="267"/>
      <c r="CR117" s="267"/>
      <c r="CS117" s="267"/>
      <c r="CT117" s="267"/>
      <c r="CU117" s="267"/>
      <c r="CV117" s="267"/>
      <c r="CW117" s="267"/>
      <c r="CX117" s="267"/>
      <c r="CY117" s="267"/>
      <c r="CZ117" s="267"/>
      <c r="DA117" s="267"/>
      <c r="DB117" s="267"/>
      <c r="DC117" s="267"/>
      <c r="DD117" s="267"/>
      <c r="DE117" s="267"/>
      <c r="DF117" s="267"/>
      <c r="DG117" s="267"/>
      <c r="DH117" s="267"/>
      <c r="DI117" s="267"/>
      <c r="DJ117" s="267"/>
      <c r="DK117" s="267"/>
      <c r="DL117" s="267"/>
      <c r="DM117" s="267"/>
      <c r="DN117" s="267"/>
      <c r="DO117" s="267"/>
      <c r="DP117" s="267"/>
      <c r="DQ117" s="267"/>
      <c r="DR117" s="267"/>
      <c r="DS117" s="267"/>
      <c r="DT117" s="267"/>
      <c r="DU117" s="267"/>
      <c r="DV117" s="267"/>
      <c r="DW117" s="267"/>
      <c r="DX117" s="267"/>
      <c r="DY117" s="267"/>
      <c r="DZ117" s="267"/>
      <c r="EA117" s="267"/>
      <c r="EB117" s="267"/>
      <c r="EC117" s="267"/>
      <c r="ED117" s="267"/>
      <c r="EE117" s="267"/>
      <c r="EF117" s="267"/>
      <c r="EG117" s="267"/>
      <c r="EH117" s="267"/>
      <c r="EI117" s="267"/>
      <c r="EJ117" s="267"/>
      <c r="EK117" s="267"/>
      <c r="EL117" s="267"/>
      <c r="EM117" s="267"/>
      <c r="EN117" s="267"/>
      <c r="EO117" s="267"/>
      <c r="EP117" s="267"/>
      <c r="EQ117" s="267"/>
      <c r="ER117" s="267"/>
      <c r="ES117" s="267"/>
      <c r="ET117" s="267"/>
      <c r="EU117" s="267"/>
      <c r="EV117" s="267"/>
      <c r="EW117" s="267"/>
      <c r="EX117" s="267"/>
      <c r="EY117" s="267"/>
      <c r="EZ117" s="267"/>
      <c r="FA117" s="267"/>
      <c r="FB117" s="267"/>
      <c r="FC117" s="267"/>
      <c r="FD117" s="267"/>
      <c r="FE117" s="267"/>
      <c r="FF117" s="267"/>
      <c r="FG117" s="267"/>
      <c r="FH117" s="267"/>
      <c r="FI117" s="267"/>
      <c r="FJ117" s="267"/>
      <c r="FK117" s="267"/>
      <c r="FL117" s="267"/>
      <c r="FM117" s="267"/>
      <c r="FN117" s="267"/>
      <c r="FO117" s="267"/>
      <c r="FP117" s="267"/>
      <c r="FQ117" s="267"/>
      <c r="FR117" s="267"/>
      <c r="FS117" s="267"/>
      <c r="FT117" s="267"/>
      <c r="FU117" s="267"/>
      <c r="FV117" s="267"/>
      <c r="FW117" s="267"/>
      <c r="FX117" s="267"/>
      <c r="FY117" s="267"/>
      <c r="FZ117" s="267"/>
      <c r="GA117" s="267"/>
      <c r="GB117" s="267"/>
      <c r="GC117" s="267"/>
      <c r="GD117" s="267"/>
      <c r="GE117" s="267"/>
      <c r="GF117" s="267"/>
      <c r="GG117" s="267"/>
      <c r="GH117" s="267"/>
      <c r="GI117" s="267"/>
      <c r="GJ117" s="267"/>
      <c r="GK117" s="267"/>
      <c r="GL117" s="267"/>
      <c r="GM117" s="267"/>
      <c r="GN117" s="267"/>
      <c r="GO117" s="267"/>
      <c r="GP117" s="267"/>
      <c r="GQ117" s="267"/>
      <c r="GR117" s="267"/>
      <c r="GS117" s="267"/>
      <c r="GT117" s="267"/>
      <c r="GU117" s="267"/>
      <c r="GV117" s="267"/>
      <c r="GW117" s="267"/>
      <c r="GX117" s="267"/>
      <c r="GY117" s="267"/>
      <c r="GZ117" s="267"/>
      <c r="HA117" s="267"/>
      <c r="HB117" s="267"/>
      <c r="HC117" s="267"/>
      <c r="HD117" s="267"/>
      <c r="HE117" s="267"/>
      <c r="HF117" s="267"/>
      <c r="HG117" s="267"/>
      <c r="HH117" s="267"/>
      <c r="HI117" s="267"/>
      <c r="HJ117" s="267"/>
      <c r="HK117" s="267"/>
      <c r="HL117" s="267"/>
      <c r="HM117" s="267"/>
      <c r="HN117" s="267"/>
      <c r="HO117" s="267"/>
      <c r="HP117" s="267"/>
      <c r="HQ117" s="267"/>
      <c r="HR117" s="267"/>
      <c r="HS117" s="267"/>
      <c r="HT117" s="267"/>
      <c r="HU117" s="267"/>
      <c r="HV117" s="267"/>
      <c r="HW117" s="267"/>
      <c r="HX117" s="267"/>
      <c r="HY117" s="267"/>
      <c r="HZ117" s="267"/>
      <c r="IA117" s="267"/>
      <c r="IB117" s="267"/>
      <c r="IC117" s="267"/>
      <c r="ID117" s="267"/>
      <c r="IE117" s="267"/>
      <c r="IF117" s="267"/>
      <c r="IG117" s="267"/>
      <c r="IH117" s="267"/>
      <c r="II117" s="267"/>
      <c r="IJ117" s="267"/>
      <c r="IK117" s="267"/>
      <c r="IL117" s="267"/>
      <c r="IM117" s="267"/>
      <c r="IN117" s="267"/>
      <c r="IO117" s="267"/>
      <c r="IP117" s="267"/>
      <c r="IQ117" s="267"/>
      <c r="IR117" s="267"/>
      <c r="IS117" s="267"/>
      <c r="IT117" s="267"/>
      <c r="IU117" s="267"/>
      <c r="IV117" s="267"/>
    </row>
    <row r="118" spans="1:256" s="272" customFormat="1" ht="14.5">
      <c r="A118" s="132" t="s">
        <v>684</v>
      </c>
      <c r="B118" s="322">
        <v>0</v>
      </c>
      <c r="C118" s="322">
        <v>9.9942147064251596</v>
      </c>
      <c r="D118" s="322">
        <v>48.096041961936599</v>
      </c>
      <c r="E118" s="322">
        <v>110.59398723632</v>
      </c>
      <c r="F118" s="322">
        <v>233.94935599053801</v>
      </c>
      <c r="G118" s="322">
        <v>339.76805314882199</v>
      </c>
      <c r="H118" s="322">
        <v>395.79173718574299</v>
      </c>
      <c r="I118" s="322">
        <v>374.71175607071802</v>
      </c>
      <c r="J118" s="322">
        <v>403.56245905854098</v>
      </c>
      <c r="K118" s="322">
        <v>419.85509970481502</v>
      </c>
      <c r="L118" s="322">
        <v>425.80446662506</v>
      </c>
      <c r="M118" s="322">
        <v>425.80724998740197</v>
      </c>
      <c r="N118" s="322">
        <v>422.97942985617198</v>
      </c>
      <c r="O118" s="322">
        <v>418.43242488488897</v>
      </c>
      <c r="P118" s="322">
        <v>411.86970500908501</v>
      </c>
      <c r="Q118" s="316">
        <v>404</v>
      </c>
      <c r="R118" s="316">
        <v>395</v>
      </c>
      <c r="S118" s="316">
        <v>385</v>
      </c>
      <c r="T118" s="316">
        <v>375</v>
      </c>
      <c r="U118" s="316">
        <v>365</v>
      </c>
      <c r="V118" s="316">
        <v>355</v>
      </c>
      <c r="W118" s="316">
        <f>+V118*0.9</f>
        <v>319.5</v>
      </c>
      <c r="X118" s="316">
        <f t="shared" ref="X118:BI118" si="73">+W118*0.9</f>
        <v>287.55</v>
      </c>
      <c r="Y118" s="316">
        <f t="shared" si="73"/>
        <v>258.79500000000002</v>
      </c>
      <c r="Z118" s="316">
        <f t="shared" si="73"/>
        <v>232.91550000000001</v>
      </c>
      <c r="AA118" s="316">
        <f t="shared" si="73"/>
        <v>209.62395000000001</v>
      </c>
      <c r="AB118" s="316">
        <f t="shared" si="73"/>
        <v>188.66155500000002</v>
      </c>
      <c r="AC118" s="316">
        <f t="shared" si="73"/>
        <v>169.79539950000003</v>
      </c>
      <c r="AD118" s="316">
        <f t="shared" si="73"/>
        <v>152.81585955000003</v>
      </c>
      <c r="AE118" s="316">
        <f t="shared" si="73"/>
        <v>137.53427359500003</v>
      </c>
      <c r="AF118" s="316">
        <f t="shared" si="73"/>
        <v>123.78084623550004</v>
      </c>
      <c r="AG118" s="316">
        <f t="shared" si="73"/>
        <v>111.40276161195004</v>
      </c>
      <c r="AH118" s="316">
        <f t="shared" si="73"/>
        <v>100.26248545075504</v>
      </c>
      <c r="AI118" s="316">
        <f t="shared" si="73"/>
        <v>90.236236905679533</v>
      </c>
      <c r="AJ118" s="316">
        <f t="shared" si="73"/>
        <v>81.212613215111588</v>
      </c>
      <c r="AK118" s="316">
        <f t="shared" si="73"/>
        <v>73.091351893600432</v>
      </c>
      <c r="AL118" s="316">
        <f t="shared" si="73"/>
        <v>65.782216704240398</v>
      </c>
      <c r="AM118" s="316">
        <f t="shared" si="73"/>
        <v>59.203995033816362</v>
      </c>
      <c r="AN118" s="316">
        <f t="shared" si="73"/>
        <v>53.283595530434724</v>
      </c>
      <c r="AO118" s="316">
        <f t="shared" si="73"/>
        <v>47.955235977391254</v>
      </c>
      <c r="AP118" s="316">
        <f t="shared" si="73"/>
        <v>43.159712379652127</v>
      </c>
      <c r="AQ118" s="316">
        <f t="shared" si="73"/>
        <v>38.843741141686912</v>
      </c>
      <c r="AR118" s="316">
        <f t="shared" si="73"/>
        <v>34.959367027518219</v>
      </c>
      <c r="AS118" s="316">
        <f t="shared" si="73"/>
        <v>31.463430324766399</v>
      </c>
      <c r="AT118" s="316">
        <f t="shared" si="73"/>
        <v>28.317087292289759</v>
      </c>
      <c r="AU118" s="316">
        <f t="shared" si="73"/>
        <v>25.485378563060785</v>
      </c>
      <c r="AV118" s="316">
        <f t="shared" si="73"/>
        <v>22.936840706754708</v>
      </c>
      <c r="AW118" s="316">
        <f t="shared" si="73"/>
        <v>20.643156636079237</v>
      </c>
      <c r="AX118" s="316">
        <f t="shared" si="73"/>
        <v>18.578840972471312</v>
      </c>
      <c r="AY118" s="316">
        <f t="shared" si="73"/>
        <v>16.720956875224182</v>
      </c>
      <c r="AZ118" s="316">
        <f t="shared" si="73"/>
        <v>15.048861187701764</v>
      </c>
      <c r="BA118" s="316">
        <f t="shared" si="73"/>
        <v>13.543975068931587</v>
      </c>
      <c r="BB118" s="316">
        <f t="shared" si="73"/>
        <v>12.189577562038428</v>
      </c>
      <c r="BC118" s="316">
        <f t="shared" si="73"/>
        <v>10.970619805834586</v>
      </c>
      <c r="BD118" s="316">
        <f t="shared" si="73"/>
        <v>9.8735578252511278</v>
      </c>
      <c r="BE118" s="316">
        <f t="shared" si="73"/>
        <v>8.8862020427260155</v>
      </c>
      <c r="BF118" s="316">
        <f t="shared" si="73"/>
        <v>7.9975818384534145</v>
      </c>
      <c r="BG118" s="316">
        <f t="shared" si="73"/>
        <v>7.1978236546080732</v>
      </c>
      <c r="BH118" s="316">
        <f t="shared" si="73"/>
        <v>6.4780412891472663</v>
      </c>
      <c r="BI118" s="316">
        <f t="shared" si="73"/>
        <v>5.8302371602325396</v>
      </c>
      <c r="BJ118" s="267"/>
      <c r="BK118" s="267"/>
      <c r="BL118" s="267"/>
      <c r="BM118" s="267"/>
      <c r="BN118" s="267"/>
      <c r="BO118" s="267"/>
      <c r="BP118" s="267"/>
      <c r="BQ118" s="267"/>
      <c r="BR118" s="267"/>
      <c r="BS118" s="267"/>
      <c r="BT118" s="267"/>
      <c r="BU118" s="267"/>
      <c r="BV118" s="267"/>
      <c r="BW118" s="267"/>
      <c r="BX118" s="267"/>
      <c r="BY118" s="267"/>
      <c r="BZ118" s="267"/>
      <c r="CA118" s="267"/>
      <c r="CB118" s="267"/>
      <c r="CC118" s="267"/>
      <c r="CD118" s="267"/>
      <c r="CE118" s="267"/>
      <c r="CF118" s="267"/>
      <c r="CG118" s="267"/>
      <c r="CH118" s="267"/>
      <c r="CI118" s="267"/>
      <c r="CJ118" s="267"/>
      <c r="CK118" s="267"/>
      <c r="CL118" s="267"/>
      <c r="CM118" s="267"/>
      <c r="CN118" s="267"/>
      <c r="CO118" s="267"/>
      <c r="CP118" s="267"/>
      <c r="CQ118" s="267"/>
      <c r="CR118" s="267"/>
      <c r="CS118" s="267"/>
      <c r="CT118" s="267"/>
      <c r="CU118" s="267"/>
      <c r="CV118" s="267"/>
      <c r="CW118" s="267"/>
      <c r="CX118" s="267"/>
      <c r="CY118" s="267"/>
      <c r="CZ118" s="267"/>
      <c r="DA118" s="267"/>
      <c r="DB118" s="267"/>
      <c r="DC118" s="267"/>
      <c r="DD118" s="267"/>
      <c r="DE118" s="267"/>
      <c r="DF118" s="267"/>
      <c r="DG118" s="267"/>
      <c r="DH118" s="267"/>
      <c r="DI118" s="267"/>
      <c r="DJ118" s="267"/>
      <c r="DK118" s="267"/>
      <c r="DL118" s="267"/>
      <c r="DM118" s="267"/>
      <c r="DN118" s="267"/>
      <c r="DO118" s="267"/>
      <c r="DP118" s="267"/>
      <c r="DQ118" s="267"/>
      <c r="DR118" s="267"/>
      <c r="DS118" s="267"/>
      <c r="DT118" s="267"/>
      <c r="DU118" s="267"/>
      <c r="DV118" s="267"/>
      <c r="DW118" s="267"/>
      <c r="DX118" s="267"/>
      <c r="DY118" s="267"/>
      <c r="DZ118" s="267"/>
      <c r="EA118" s="267"/>
      <c r="EB118" s="267"/>
      <c r="EC118" s="267"/>
      <c r="ED118" s="267"/>
      <c r="EE118" s="267"/>
      <c r="EF118" s="267"/>
      <c r="EG118" s="267"/>
      <c r="EH118" s="267"/>
      <c r="EI118" s="267"/>
      <c r="EJ118" s="267"/>
      <c r="EK118" s="267"/>
      <c r="EL118" s="267"/>
      <c r="EM118" s="267"/>
      <c r="EN118" s="267"/>
      <c r="EO118" s="267"/>
      <c r="EP118" s="267"/>
      <c r="EQ118" s="267"/>
      <c r="ER118" s="267"/>
      <c r="ES118" s="267"/>
      <c r="ET118" s="267"/>
      <c r="EU118" s="267"/>
      <c r="EV118" s="267"/>
      <c r="EW118" s="267"/>
      <c r="EX118" s="267"/>
      <c r="EY118" s="267"/>
      <c r="EZ118" s="267"/>
      <c r="FA118" s="267"/>
      <c r="FB118" s="267"/>
      <c r="FC118" s="267"/>
      <c r="FD118" s="267"/>
      <c r="FE118" s="267"/>
      <c r="FF118" s="267"/>
      <c r="FG118" s="267"/>
      <c r="FH118" s="267"/>
      <c r="FI118" s="267"/>
      <c r="FJ118" s="267"/>
      <c r="FK118" s="267"/>
      <c r="FL118" s="267"/>
      <c r="FM118" s="267"/>
      <c r="FN118" s="267"/>
      <c r="FO118" s="267"/>
      <c r="FP118" s="267"/>
      <c r="FQ118" s="267"/>
      <c r="FR118" s="267"/>
      <c r="FS118" s="267"/>
      <c r="FT118" s="267"/>
      <c r="FU118" s="267"/>
      <c r="FV118" s="267"/>
      <c r="FW118" s="267"/>
      <c r="FX118" s="267"/>
      <c r="FY118" s="267"/>
      <c r="FZ118" s="267"/>
      <c r="GA118" s="267"/>
      <c r="GB118" s="267"/>
      <c r="GC118" s="267"/>
      <c r="GD118" s="267"/>
      <c r="GE118" s="267"/>
      <c r="GF118" s="267"/>
      <c r="GG118" s="267"/>
      <c r="GH118" s="267"/>
      <c r="GI118" s="267"/>
      <c r="GJ118" s="267"/>
      <c r="GK118" s="267"/>
      <c r="GL118" s="267"/>
      <c r="GM118" s="267"/>
      <c r="GN118" s="267"/>
      <c r="GO118" s="267"/>
      <c r="GP118" s="267"/>
      <c r="GQ118" s="267"/>
      <c r="GR118" s="267"/>
      <c r="GS118" s="267"/>
      <c r="GT118" s="267"/>
      <c r="GU118" s="267"/>
      <c r="GV118" s="267"/>
      <c r="GW118" s="267"/>
      <c r="GX118" s="267"/>
      <c r="GY118" s="267"/>
      <c r="GZ118" s="267"/>
      <c r="HA118" s="267"/>
      <c r="HB118" s="267"/>
      <c r="HC118" s="267"/>
      <c r="HD118" s="267"/>
      <c r="HE118" s="267"/>
      <c r="HF118" s="267"/>
      <c r="HG118" s="267"/>
      <c r="HH118" s="267"/>
      <c r="HI118" s="267"/>
      <c r="HJ118" s="267"/>
      <c r="HK118" s="267"/>
      <c r="HL118" s="267"/>
      <c r="HM118" s="267"/>
      <c r="HN118" s="267"/>
      <c r="HO118" s="267"/>
      <c r="HP118" s="267"/>
      <c r="HQ118" s="267"/>
      <c r="HR118" s="267"/>
      <c r="HS118" s="267"/>
      <c r="HT118" s="267"/>
      <c r="HU118" s="267"/>
      <c r="HV118" s="267"/>
      <c r="HW118" s="267"/>
      <c r="HX118" s="267"/>
      <c r="HY118" s="267"/>
      <c r="HZ118" s="267"/>
      <c r="IA118" s="267"/>
      <c r="IB118" s="267"/>
      <c r="IC118" s="267"/>
      <c r="ID118" s="267"/>
      <c r="IE118" s="267"/>
      <c r="IF118" s="267"/>
      <c r="IG118" s="267"/>
      <c r="IH118" s="267"/>
      <c r="II118" s="267"/>
      <c r="IJ118" s="267"/>
      <c r="IK118" s="267"/>
      <c r="IL118" s="267"/>
      <c r="IM118" s="267"/>
      <c r="IN118" s="267"/>
      <c r="IO118" s="267"/>
      <c r="IP118" s="267"/>
      <c r="IQ118" s="267"/>
      <c r="IR118" s="267"/>
      <c r="IS118" s="267"/>
      <c r="IT118" s="267"/>
      <c r="IU118" s="267"/>
      <c r="IV118" s="267"/>
    </row>
    <row r="119" spans="1:256" s="272" customFormat="1" ht="14.5">
      <c r="A119" s="132" t="s">
        <v>685</v>
      </c>
      <c r="B119" s="316">
        <f>+B236/B167</f>
        <v>0</v>
      </c>
      <c r="C119" s="316">
        <f t="shared" ref="C119:M119" si="74">+C118*C113/C167</f>
        <v>3.8165330800287207</v>
      </c>
      <c r="D119" s="316">
        <f t="shared" si="74"/>
        <v>16.780928624546142</v>
      </c>
      <c r="E119" s="316">
        <f t="shared" si="74"/>
        <v>67.383459388166287</v>
      </c>
      <c r="F119" s="316">
        <f t="shared" si="74"/>
        <v>178.0602602961946</v>
      </c>
      <c r="G119" s="316">
        <f t="shared" si="74"/>
        <v>303.66888811704888</v>
      </c>
      <c r="H119" s="316">
        <f t="shared" si="74"/>
        <v>343.19236436824485</v>
      </c>
      <c r="I119" s="316">
        <f t="shared" si="74"/>
        <v>374.71175607071802</v>
      </c>
      <c r="J119" s="316">
        <f t="shared" si="74"/>
        <v>403.56245905854098</v>
      </c>
      <c r="K119" s="316">
        <f t="shared" si="74"/>
        <v>419.85509970481502</v>
      </c>
      <c r="L119" s="316">
        <f t="shared" si="74"/>
        <v>425.80446662506</v>
      </c>
      <c r="M119" s="316">
        <f t="shared" si="74"/>
        <v>425.80724998740197</v>
      </c>
      <c r="N119" s="316">
        <f t="shared" ref="N119:BI119" si="75">+N118*N113/N56</f>
        <v>110.25347453793815</v>
      </c>
      <c r="O119" s="316">
        <f t="shared" si="75"/>
        <v>103.90251843424171</v>
      </c>
      <c r="P119" s="316">
        <f t="shared" si="75"/>
        <v>98.003190451900466</v>
      </c>
      <c r="Q119" s="316">
        <f t="shared" si="75"/>
        <v>92.536741824734662</v>
      </c>
      <c r="R119" s="316">
        <f t="shared" si="75"/>
        <v>87.542978452713939</v>
      </c>
      <c r="S119" s="316">
        <f t="shared" si="75"/>
        <v>83.055099584181434</v>
      </c>
      <c r="T119" s="316">
        <f t="shared" si="75"/>
        <v>78.896567560535971</v>
      </c>
      <c r="U119" s="316">
        <f t="shared" si="75"/>
        <v>75.098172108220268</v>
      </c>
      <c r="V119" s="316">
        <f t="shared" si="75"/>
        <v>71.745065675097564</v>
      </c>
      <c r="W119" s="316">
        <f t="shared" si="75"/>
        <v>74.825892144511215</v>
      </c>
      <c r="X119" s="316">
        <f t="shared" si="75"/>
        <v>76.852399369723855</v>
      </c>
      <c r="Y119" s="316">
        <f t="shared" si="75"/>
        <v>78.253813752234862</v>
      </c>
      <c r="Z119" s="316">
        <f t="shared" si="75"/>
        <v>79.468408387462333</v>
      </c>
      <c r="AA119" s="316">
        <f t="shared" si="75"/>
        <v>21.874104934291612</v>
      </c>
      <c r="AB119" s="316" t="e">
        <f t="shared" si="75"/>
        <v>#DIV/0!</v>
      </c>
      <c r="AC119" s="316" t="e">
        <f t="shared" si="75"/>
        <v>#DIV/0!</v>
      </c>
      <c r="AD119" s="316" t="e">
        <f t="shared" si="75"/>
        <v>#DIV/0!</v>
      </c>
      <c r="AE119" s="316" t="e">
        <f t="shared" si="75"/>
        <v>#DIV/0!</v>
      </c>
      <c r="AF119" s="316" t="e">
        <f t="shared" si="75"/>
        <v>#DIV/0!</v>
      </c>
      <c r="AG119" s="316" t="e">
        <f t="shared" si="75"/>
        <v>#DIV/0!</v>
      </c>
      <c r="AH119" s="316" t="e">
        <f t="shared" si="75"/>
        <v>#DIV/0!</v>
      </c>
      <c r="AI119" s="316" t="e">
        <f t="shared" si="75"/>
        <v>#DIV/0!</v>
      </c>
      <c r="AJ119" s="316" t="e">
        <f t="shared" si="75"/>
        <v>#DIV/0!</v>
      </c>
      <c r="AK119" s="316" t="e">
        <f t="shared" si="75"/>
        <v>#DIV/0!</v>
      </c>
      <c r="AL119" s="316" t="e">
        <f t="shared" si="75"/>
        <v>#DIV/0!</v>
      </c>
      <c r="AM119" s="316" t="e">
        <f t="shared" si="75"/>
        <v>#DIV/0!</v>
      </c>
      <c r="AN119" s="316" t="e">
        <f t="shared" si="75"/>
        <v>#DIV/0!</v>
      </c>
      <c r="AO119" s="316" t="e">
        <f t="shared" si="75"/>
        <v>#DIV/0!</v>
      </c>
      <c r="AP119" s="316" t="e">
        <f t="shared" si="75"/>
        <v>#DIV/0!</v>
      </c>
      <c r="AQ119" s="316" t="e">
        <f t="shared" si="75"/>
        <v>#DIV/0!</v>
      </c>
      <c r="AR119" s="316" t="e">
        <f t="shared" si="75"/>
        <v>#DIV/0!</v>
      </c>
      <c r="AS119" s="316" t="e">
        <f t="shared" si="75"/>
        <v>#DIV/0!</v>
      </c>
      <c r="AT119" s="316" t="e">
        <f t="shared" si="75"/>
        <v>#DIV/0!</v>
      </c>
      <c r="AU119" s="316" t="e">
        <f t="shared" si="75"/>
        <v>#DIV/0!</v>
      </c>
      <c r="AV119" s="316" t="e">
        <f t="shared" si="75"/>
        <v>#DIV/0!</v>
      </c>
      <c r="AW119" s="316" t="e">
        <f t="shared" si="75"/>
        <v>#DIV/0!</v>
      </c>
      <c r="AX119" s="316" t="e">
        <f t="shared" si="75"/>
        <v>#DIV/0!</v>
      </c>
      <c r="AY119" s="316" t="e">
        <f t="shared" si="75"/>
        <v>#DIV/0!</v>
      </c>
      <c r="AZ119" s="316" t="e">
        <f t="shared" si="75"/>
        <v>#DIV/0!</v>
      </c>
      <c r="BA119" s="316" t="e">
        <f t="shared" si="75"/>
        <v>#DIV/0!</v>
      </c>
      <c r="BB119" s="316" t="e">
        <f t="shared" si="75"/>
        <v>#DIV/0!</v>
      </c>
      <c r="BC119" s="316" t="e">
        <f t="shared" si="75"/>
        <v>#DIV/0!</v>
      </c>
      <c r="BD119" s="316" t="e">
        <f t="shared" si="75"/>
        <v>#DIV/0!</v>
      </c>
      <c r="BE119" s="316" t="e">
        <f t="shared" si="75"/>
        <v>#DIV/0!</v>
      </c>
      <c r="BF119" s="316" t="e">
        <f t="shared" si="75"/>
        <v>#DIV/0!</v>
      </c>
      <c r="BG119" s="316" t="e">
        <f t="shared" si="75"/>
        <v>#DIV/0!</v>
      </c>
      <c r="BH119" s="316" t="e">
        <f t="shared" si="75"/>
        <v>#DIV/0!</v>
      </c>
      <c r="BI119" s="316" t="e">
        <f t="shared" si="75"/>
        <v>#DIV/0!</v>
      </c>
      <c r="BJ119" s="267"/>
      <c r="BK119" s="267"/>
      <c r="BL119" s="267"/>
      <c r="BM119" s="267"/>
      <c r="BN119" s="267"/>
      <c r="BO119" s="267"/>
      <c r="BP119" s="267"/>
      <c r="BQ119" s="267"/>
      <c r="BR119" s="267"/>
      <c r="BS119" s="267"/>
      <c r="BT119" s="267"/>
      <c r="BU119" s="267"/>
      <c r="BV119" s="267"/>
      <c r="BW119" s="267"/>
      <c r="BX119" s="267"/>
      <c r="BY119" s="267"/>
      <c r="BZ119" s="267"/>
      <c r="CA119" s="267"/>
      <c r="CB119" s="267"/>
      <c r="CC119" s="267"/>
      <c r="CD119" s="267"/>
      <c r="CE119" s="267"/>
      <c r="CF119" s="267"/>
      <c r="CG119" s="267"/>
      <c r="CH119" s="267"/>
      <c r="CI119" s="267"/>
      <c r="CJ119" s="267"/>
      <c r="CK119" s="267"/>
      <c r="CL119" s="267"/>
      <c r="CM119" s="267"/>
      <c r="CN119" s="267"/>
      <c r="CO119" s="267"/>
      <c r="CP119" s="267"/>
      <c r="CQ119" s="267"/>
      <c r="CR119" s="267"/>
      <c r="CS119" s="267"/>
      <c r="CT119" s="267"/>
      <c r="CU119" s="267"/>
      <c r="CV119" s="267"/>
      <c r="CW119" s="267"/>
      <c r="CX119" s="267"/>
      <c r="CY119" s="267"/>
      <c r="CZ119" s="267"/>
      <c r="DA119" s="267"/>
      <c r="DB119" s="267"/>
      <c r="DC119" s="267"/>
      <c r="DD119" s="267"/>
      <c r="DE119" s="267"/>
      <c r="DF119" s="267"/>
      <c r="DG119" s="267"/>
      <c r="DH119" s="267"/>
      <c r="DI119" s="267"/>
      <c r="DJ119" s="267"/>
      <c r="DK119" s="267"/>
      <c r="DL119" s="267"/>
      <c r="DM119" s="267"/>
      <c r="DN119" s="267"/>
      <c r="DO119" s="267"/>
      <c r="DP119" s="267"/>
      <c r="DQ119" s="267"/>
      <c r="DR119" s="267"/>
      <c r="DS119" s="267"/>
      <c r="DT119" s="267"/>
      <c r="DU119" s="267"/>
      <c r="DV119" s="267"/>
      <c r="DW119" s="267"/>
      <c r="DX119" s="267"/>
      <c r="DY119" s="267"/>
      <c r="DZ119" s="267"/>
      <c r="EA119" s="267"/>
      <c r="EB119" s="267"/>
      <c r="EC119" s="267"/>
      <c r="ED119" s="267"/>
      <c r="EE119" s="267"/>
      <c r="EF119" s="267"/>
      <c r="EG119" s="267"/>
      <c r="EH119" s="267"/>
      <c r="EI119" s="267"/>
      <c r="EJ119" s="267"/>
      <c r="EK119" s="267"/>
      <c r="EL119" s="267"/>
      <c r="EM119" s="267"/>
      <c r="EN119" s="267"/>
      <c r="EO119" s="267"/>
      <c r="EP119" s="267"/>
      <c r="EQ119" s="267"/>
      <c r="ER119" s="267"/>
      <c r="ES119" s="267"/>
      <c r="ET119" s="267"/>
      <c r="EU119" s="267"/>
      <c r="EV119" s="267"/>
      <c r="EW119" s="267"/>
      <c r="EX119" s="267"/>
      <c r="EY119" s="267"/>
      <c r="EZ119" s="267"/>
      <c r="FA119" s="267"/>
      <c r="FB119" s="267"/>
      <c r="FC119" s="267"/>
      <c r="FD119" s="267"/>
      <c r="FE119" s="267"/>
      <c r="FF119" s="267"/>
      <c r="FG119" s="267"/>
      <c r="FH119" s="267"/>
      <c r="FI119" s="267"/>
      <c r="FJ119" s="267"/>
      <c r="FK119" s="267"/>
      <c r="FL119" s="267"/>
      <c r="FM119" s="267"/>
      <c r="FN119" s="267"/>
      <c r="FO119" s="267"/>
      <c r="FP119" s="267"/>
      <c r="FQ119" s="267"/>
      <c r="FR119" s="267"/>
      <c r="FS119" s="267"/>
      <c r="FT119" s="267"/>
      <c r="FU119" s="267"/>
      <c r="FV119" s="267"/>
      <c r="FW119" s="267"/>
      <c r="FX119" s="267"/>
      <c r="FY119" s="267"/>
      <c r="FZ119" s="267"/>
      <c r="GA119" s="267"/>
      <c r="GB119" s="267"/>
      <c r="GC119" s="267"/>
      <c r="GD119" s="267"/>
      <c r="GE119" s="267"/>
      <c r="GF119" s="267"/>
      <c r="GG119" s="267"/>
      <c r="GH119" s="267"/>
      <c r="GI119" s="267"/>
      <c r="GJ119" s="267"/>
      <c r="GK119" s="267"/>
      <c r="GL119" s="267"/>
      <c r="GM119" s="267"/>
      <c r="GN119" s="267"/>
      <c r="GO119" s="267"/>
      <c r="GP119" s="267"/>
      <c r="GQ119" s="267"/>
      <c r="GR119" s="267"/>
      <c r="GS119" s="267"/>
      <c r="GT119" s="267"/>
      <c r="GU119" s="267"/>
      <c r="GV119" s="267"/>
      <c r="GW119" s="267"/>
      <c r="GX119" s="267"/>
      <c r="GY119" s="267"/>
      <c r="GZ119" s="267"/>
      <c r="HA119" s="267"/>
      <c r="HB119" s="267"/>
      <c r="HC119" s="267"/>
      <c r="HD119" s="267"/>
      <c r="HE119" s="267"/>
      <c r="HF119" s="267"/>
      <c r="HG119" s="267"/>
      <c r="HH119" s="267"/>
      <c r="HI119" s="267"/>
      <c r="HJ119" s="267"/>
      <c r="HK119" s="267"/>
      <c r="HL119" s="267"/>
      <c r="HM119" s="267"/>
      <c r="HN119" s="267"/>
      <c r="HO119" s="267"/>
      <c r="HP119" s="267"/>
      <c r="HQ119" s="267"/>
      <c r="HR119" s="267"/>
      <c r="HS119" s="267"/>
      <c r="HT119" s="267"/>
      <c r="HU119" s="267"/>
      <c r="HV119" s="267"/>
      <c r="HW119" s="267"/>
      <c r="HX119" s="267"/>
      <c r="HY119" s="267"/>
      <c r="HZ119" s="267"/>
      <c r="IA119" s="267"/>
      <c r="IB119" s="267"/>
      <c r="IC119" s="267"/>
      <c r="ID119" s="267"/>
      <c r="IE119" s="267"/>
      <c r="IF119" s="267"/>
      <c r="IG119" s="267"/>
      <c r="IH119" s="267"/>
      <c r="II119" s="267"/>
      <c r="IJ119" s="267"/>
      <c r="IK119" s="267"/>
      <c r="IL119" s="267"/>
      <c r="IM119" s="267"/>
      <c r="IN119" s="267"/>
      <c r="IO119" s="267"/>
      <c r="IP119" s="267"/>
      <c r="IQ119" s="267"/>
      <c r="IR119" s="267"/>
      <c r="IS119" s="267"/>
      <c r="IT119" s="267"/>
      <c r="IU119" s="267"/>
      <c r="IV119" s="267"/>
    </row>
    <row r="120" spans="1:256" s="271" customFormat="1" ht="14.5">
      <c r="B120" s="315"/>
      <c r="C120" s="315"/>
      <c r="D120" s="315"/>
      <c r="E120" s="315"/>
      <c r="F120" s="315"/>
      <c r="G120" s="315"/>
      <c r="H120" s="315"/>
      <c r="I120" s="315"/>
      <c r="J120" s="315"/>
      <c r="K120" s="315"/>
      <c r="L120" s="315"/>
      <c r="M120" s="338"/>
      <c r="N120" s="315"/>
      <c r="O120" s="315"/>
      <c r="P120" s="315"/>
      <c r="Q120" s="315"/>
      <c r="R120" s="315"/>
      <c r="S120" s="315"/>
      <c r="T120" s="315"/>
      <c r="U120" s="315"/>
      <c r="V120" s="315"/>
      <c r="W120" s="315"/>
      <c r="X120" s="315"/>
      <c r="Y120" s="315"/>
      <c r="Z120" s="315"/>
      <c r="AA120" s="315"/>
      <c r="AB120" s="315"/>
      <c r="AC120" s="315"/>
      <c r="AD120" s="315"/>
      <c r="AE120" s="315"/>
      <c r="AF120" s="315"/>
      <c r="AG120" s="315"/>
      <c r="AH120" s="315"/>
      <c r="AI120" s="315"/>
      <c r="AJ120" s="315"/>
      <c r="AK120" s="315"/>
      <c r="AL120" s="315"/>
      <c r="AM120" s="315"/>
      <c r="AN120" s="315"/>
      <c r="AO120" s="315"/>
      <c r="AP120" s="315"/>
      <c r="AQ120" s="315"/>
      <c r="AR120" s="315"/>
      <c r="AS120" s="315"/>
      <c r="AT120" s="315"/>
      <c r="AU120" s="315"/>
      <c r="AV120" s="315"/>
      <c r="AW120" s="315"/>
      <c r="AX120" s="315"/>
      <c r="AY120" s="315"/>
      <c r="AZ120" s="315"/>
      <c r="BA120" s="315"/>
      <c r="BB120" s="315"/>
      <c r="BC120" s="315"/>
      <c r="BD120" s="315"/>
      <c r="BE120" s="315"/>
      <c r="BF120" s="315"/>
      <c r="BG120" s="315"/>
      <c r="BH120" s="315"/>
      <c r="BI120" s="315"/>
      <c r="BJ120" s="267"/>
      <c r="BK120" s="267"/>
      <c r="BL120" s="267"/>
      <c r="BM120" s="267"/>
      <c r="BN120" s="267"/>
      <c r="BO120" s="267"/>
      <c r="BP120" s="267"/>
      <c r="BQ120" s="267"/>
      <c r="BR120" s="267"/>
      <c r="BS120" s="267"/>
      <c r="BT120" s="267"/>
      <c r="BU120" s="267"/>
      <c r="BV120" s="267"/>
      <c r="BW120" s="267"/>
      <c r="BX120" s="267"/>
      <c r="BY120" s="267"/>
      <c r="BZ120" s="267"/>
      <c r="CA120" s="267"/>
      <c r="CB120" s="267"/>
      <c r="CC120" s="267"/>
      <c r="CD120" s="267"/>
      <c r="CE120" s="267"/>
      <c r="CF120" s="267"/>
      <c r="CG120" s="267"/>
      <c r="CH120" s="267"/>
      <c r="CI120" s="267"/>
      <c r="CJ120" s="267"/>
      <c r="CK120" s="267"/>
      <c r="CL120" s="267"/>
      <c r="CM120" s="267"/>
      <c r="CN120" s="267"/>
      <c r="CO120" s="267"/>
      <c r="CP120" s="267"/>
      <c r="CQ120" s="267"/>
      <c r="CR120" s="267"/>
      <c r="CS120" s="267"/>
      <c r="CT120" s="267"/>
      <c r="CU120" s="267"/>
      <c r="CV120" s="267"/>
      <c r="CW120" s="267"/>
      <c r="CX120" s="267"/>
      <c r="CY120" s="267"/>
      <c r="CZ120" s="267"/>
      <c r="DA120" s="267"/>
      <c r="DB120" s="267"/>
      <c r="DC120" s="267"/>
      <c r="DD120" s="267"/>
      <c r="DE120" s="267"/>
      <c r="DF120" s="267"/>
      <c r="DG120" s="267"/>
      <c r="DH120" s="267"/>
      <c r="DI120" s="267"/>
      <c r="DJ120" s="267"/>
      <c r="DK120" s="267"/>
      <c r="DL120" s="267"/>
      <c r="DM120" s="267"/>
      <c r="DN120" s="267"/>
      <c r="DO120" s="267"/>
      <c r="DP120" s="267"/>
      <c r="DQ120" s="267"/>
      <c r="DR120" s="267"/>
      <c r="DS120" s="267"/>
      <c r="DT120" s="267"/>
      <c r="DU120" s="267"/>
      <c r="DV120" s="267"/>
      <c r="DW120" s="267"/>
      <c r="DX120" s="267"/>
      <c r="DY120" s="267"/>
      <c r="DZ120" s="267"/>
      <c r="EA120" s="267"/>
      <c r="EB120" s="267"/>
      <c r="EC120" s="267"/>
      <c r="ED120" s="267"/>
      <c r="EE120" s="267"/>
      <c r="EF120" s="267"/>
      <c r="EG120" s="267"/>
      <c r="EH120" s="267"/>
      <c r="EI120" s="267"/>
      <c r="EJ120" s="267"/>
      <c r="EK120" s="267"/>
      <c r="EL120" s="267"/>
      <c r="EM120" s="267"/>
      <c r="EN120" s="267"/>
      <c r="EO120" s="267"/>
      <c r="EP120" s="267"/>
      <c r="EQ120" s="267"/>
      <c r="ER120" s="267"/>
      <c r="ES120" s="267"/>
      <c r="ET120" s="267"/>
      <c r="EU120" s="267"/>
      <c r="EV120" s="267"/>
      <c r="EW120" s="267"/>
      <c r="EX120" s="267"/>
      <c r="EY120" s="267"/>
      <c r="EZ120" s="267"/>
      <c r="FA120" s="267"/>
      <c r="FB120" s="267"/>
      <c r="FC120" s="267"/>
      <c r="FD120" s="267"/>
      <c r="FE120" s="267"/>
      <c r="FF120" s="267"/>
      <c r="FG120" s="267"/>
      <c r="FH120" s="267"/>
      <c r="FI120" s="267"/>
      <c r="FJ120" s="267"/>
      <c r="FK120" s="267"/>
      <c r="FL120" s="267"/>
      <c r="FM120" s="267"/>
      <c r="FN120" s="267"/>
      <c r="FO120" s="267"/>
      <c r="FP120" s="267"/>
      <c r="FQ120" s="267"/>
      <c r="FR120" s="267"/>
      <c r="FS120" s="267"/>
      <c r="FT120" s="267"/>
      <c r="FU120" s="267"/>
      <c r="FV120" s="267"/>
      <c r="FW120" s="267"/>
      <c r="FX120" s="267"/>
      <c r="FY120" s="267"/>
      <c r="FZ120" s="267"/>
      <c r="GA120" s="267"/>
      <c r="GB120" s="267"/>
      <c r="GC120" s="267"/>
      <c r="GD120" s="267"/>
      <c r="GE120" s="267"/>
      <c r="GF120" s="267"/>
      <c r="GG120" s="267"/>
      <c r="GH120" s="267"/>
      <c r="GI120" s="267"/>
      <c r="GJ120" s="267"/>
      <c r="GK120" s="267"/>
      <c r="GL120" s="267"/>
      <c r="GM120" s="267"/>
      <c r="GN120" s="267"/>
      <c r="GO120" s="267"/>
      <c r="GP120" s="267"/>
      <c r="GQ120" s="267"/>
      <c r="GR120" s="267"/>
      <c r="GS120" s="267"/>
      <c r="GT120" s="267"/>
      <c r="GU120" s="267"/>
      <c r="GV120" s="267"/>
      <c r="GW120" s="267"/>
      <c r="GX120" s="267"/>
      <c r="GY120" s="267"/>
      <c r="GZ120" s="267"/>
      <c r="HA120" s="267"/>
      <c r="HB120" s="267"/>
      <c r="HC120" s="267"/>
      <c r="HD120" s="267"/>
      <c r="HE120" s="267"/>
      <c r="HF120" s="267"/>
      <c r="HG120" s="267"/>
      <c r="HH120" s="267"/>
      <c r="HI120" s="267"/>
      <c r="HJ120" s="267"/>
      <c r="HK120" s="267"/>
      <c r="HL120" s="267"/>
      <c r="HM120" s="267"/>
      <c r="HN120" s="267"/>
      <c r="HO120" s="267"/>
      <c r="HP120" s="267"/>
      <c r="HQ120" s="267"/>
      <c r="HR120" s="267"/>
      <c r="HS120" s="267"/>
      <c r="HT120" s="267"/>
      <c r="HU120" s="267"/>
      <c r="HV120" s="267"/>
      <c r="HW120" s="267"/>
      <c r="HX120" s="267"/>
      <c r="HY120" s="267"/>
      <c r="HZ120" s="267"/>
      <c r="IA120" s="267"/>
      <c r="IB120" s="267"/>
      <c r="IC120" s="267"/>
      <c r="ID120" s="267"/>
      <c r="IE120" s="267"/>
      <c r="IF120" s="267"/>
      <c r="IG120" s="267"/>
      <c r="IH120" s="267"/>
      <c r="II120" s="267"/>
      <c r="IJ120" s="267"/>
      <c r="IK120" s="267"/>
      <c r="IL120" s="267"/>
      <c r="IM120" s="267"/>
      <c r="IN120" s="267"/>
      <c r="IO120" s="267"/>
      <c r="IP120" s="267"/>
      <c r="IQ120" s="267"/>
      <c r="IR120" s="267"/>
      <c r="IS120" s="267"/>
      <c r="IT120" s="267"/>
      <c r="IU120" s="267"/>
      <c r="IV120" s="267"/>
    </row>
    <row r="121" spans="1:256" s="271" customFormat="1" ht="14.5">
      <c r="A121" s="332"/>
      <c r="B121" s="315"/>
      <c r="C121" s="315"/>
      <c r="D121" s="315"/>
      <c r="E121" s="315"/>
      <c r="F121" s="315"/>
      <c r="G121" s="315"/>
      <c r="H121" s="315"/>
      <c r="I121" s="315"/>
      <c r="J121" s="315"/>
      <c r="K121" s="315"/>
      <c r="L121" s="315"/>
      <c r="M121" s="338"/>
      <c r="N121" s="315"/>
      <c r="O121" s="315"/>
      <c r="P121" s="315"/>
      <c r="Q121" s="315"/>
      <c r="R121" s="315"/>
      <c r="S121" s="315"/>
      <c r="T121" s="315"/>
      <c r="U121" s="315"/>
      <c r="V121" s="315"/>
      <c r="W121" s="315"/>
      <c r="X121" s="315"/>
      <c r="Y121" s="315"/>
      <c r="Z121" s="315"/>
      <c r="AA121" s="315"/>
      <c r="AB121" s="315"/>
      <c r="AC121" s="315"/>
      <c r="AD121" s="315"/>
      <c r="AE121" s="315"/>
      <c r="AF121" s="315"/>
      <c r="AG121" s="315"/>
      <c r="AH121" s="315"/>
      <c r="AI121" s="315"/>
      <c r="AJ121" s="315"/>
      <c r="AK121" s="315"/>
      <c r="AL121" s="315"/>
      <c r="AM121" s="315"/>
      <c r="AN121" s="315"/>
      <c r="AO121" s="315"/>
      <c r="AP121" s="315"/>
      <c r="AQ121" s="315"/>
      <c r="AR121" s="315"/>
      <c r="AS121" s="315"/>
      <c r="AT121" s="315"/>
      <c r="AU121" s="315"/>
      <c r="AV121" s="315"/>
      <c r="AW121" s="315"/>
      <c r="AX121" s="315"/>
      <c r="AY121" s="315"/>
      <c r="AZ121" s="315"/>
      <c r="BA121" s="315"/>
      <c r="BB121" s="315"/>
      <c r="BC121" s="315"/>
      <c r="BD121" s="315"/>
      <c r="BE121" s="315"/>
      <c r="BF121" s="315"/>
      <c r="BG121" s="315"/>
      <c r="BH121" s="315"/>
      <c r="BI121" s="315"/>
      <c r="BJ121" s="267"/>
      <c r="BK121" s="267"/>
      <c r="BL121" s="267"/>
      <c r="BM121" s="267"/>
      <c r="BN121" s="267"/>
      <c r="BO121" s="267"/>
      <c r="BP121" s="267"/>
      <c r="BQ121" s="267"/>
      <c r="BR121" s="267"/>
      <c r="BS121" s="267"/>
      <c r="BT121" s="267"/>
      <c r="BU121" s="267"/>
      <c r="BV121" s="267"/>
      <c r="BW121" s="267"/>
      <c r="BX121" s="267"/>
      <c r="BY121" s="267"/>
      <c r="BZ121" s="267"/>
      <c r="CA121" s="267"/>
      <c r="CB121" s="267"/>
      <c r="CC121" s="267"/>
      <c r="CD121" s="267"/>
      <c r="CE121" s="267"/>
      <c r="CF121" s="267"/>
      <c r="CG121" s="267"/>
      <c r="CH121" s="267"/>
      <c r="CI121" s="267"/>
      <c r="CJ121" s="267"/>
      <c r="CK121" s="267"/>
      <c r="CL121" s="267"/>
      <c r="CM121" s="267"/>
      <c r="CN121" s="267"/>
      <c r="CO121" s="267"/>
      <c r="CP121" s="267"/>
      <c r="CQ121" s="267"/>
      <c r="CR121" s="267"/>
      <c r="CS121" s="267"/>
      <c r="CT121" s="267"/>
      <c r="CU121" s="267"/>
      <c r="CV121" s="267"/>
      <c r="CW121" s="267"/>
      <c r="CX121" s="267"/>
      <c r="CY121" s="267"/>
      <c r="CZ121" s="267"/>
      <c r="DA121" s="267"/>
      <c r="DB121" s="267"/>
      <c r="DC121" s="267"/>
      <c r="DD121" s="267"/>
      <c r="DE121" s="267"/>
      <c r="DF121" s="267"/>
      <c r="DG121" s="267"/>
      <c r="DH121" s="267"/>
      <c r="DI121" s="267"/>
      <c r="DJ121" s="267"/>
      <c r="DK121" s="267"/>
      <c r="DL121" s="267"/>
      <c r="DM121" s="267"/>
      <c r="DN121" s="267"/>
      <c r="DO121" s="267"/>
      <c r="DP121" s="267"/>
      <c r="DQ121" s="267"/>
      <c r="DR121" s="267"/>
      <c r="DS121" s="267"/>
      <c r="DT121" s="267"/>
      <c r="DU121" s="267"/>
      <c r="DV121" s="267"/>
      <c r="DW121" s="267"/>
      <c r="DX121" s="267"/>
      <c r="DY121" s="267"/>
      <c r="DZ121" s="267"/>
      <c r="EA121" s="267"/>
      <c r="EB121" s="267"/>
      <c r="EC121" s="267"/>
      <c r="ED121" s="267"/>
      <c r="EE121" s="267"/>
      <c r="EF121" s="267"/>
      <c r="EG121" s="267"/>
      <c r="EH121" s="267"/>
      <c r="EI121" s="267"/>
      <c r="EJ121" s="267"/>
      <c r="EK121" s="267"/>
      <c r="EL121" s="267"/>
      <c r="EM121" s="267"/>
      <c r="EN121" s="267"/>
      <c r="EO121" s="267"/>
      <c r="EP121" s="267"/>
      <c r="EQ121" s="267"/>
      <c r="ER121" s="267"/>
      <c r="ES121" s="267"/>
      <c r="ET121" s="267"/>
      <c r="EU121" s="267"/>
      <c r="EV121" s="267"/>
      <c r="EW121" s="267"/>
      <c r="EX121" s="267"/>
      <c r="EY121" s="267"/>
      <c r="EZ121" s="267"/>
      <c r="FA121" s="267"/>
      <c r="FB121" s="267"/>
      <c r="FC121" s="267"/>
      <c r="FD121" s="267"/>
      <c r="FE121" s="267"/>
      <c r="FF121" s="267"/>
      <c r="FG121" s="267"/>
      <c r="FH121" s="267"/>
      <c r="FI121" s="267"/>
      <c r="FJ121" s="267"/>
      <c r="FK121" s="267"/>
      <c r="FL121" s="267"/>
      <c r="FM121" s="267"/>
      <c r="FN121" s="267"/>
      <c r="FO121" s="267"/>
      <c r="FP121" s="267"/>
      <c r="FQ121" s="267"/>
      <c r="FR121" s="267"/>
      <c r="FS121" s="267"/>
      <c r="FT121" s="267"/>
      <c r="FU121" s="267"/>
      <c r="FV121" s="267"/>
      <c r="FW121" s="267"/>
      <c r="FX121" s="267"/>
      <c r="FY121" s="267"/>
      <c r="FZ121" s="267"/>
      <c r="GA121" s="267"/>
      <c r="GB121" s="267"/>
      <c r="GC121" s="267"/>
      <c r="GD121" s="267"/>
      <c r="GE121" s="267"/>
      <c r="GF121" s="267"/>
      <c r="GG121" s="267"/>
      <c r="GH121" s="267"/>
      <c r="GI121" s="267"/>
      <c r="GJ121" s="267"/>
      <c r="GK121" s="267"/>
      <c r="GL121" s="267"/>
      <c r="GM121" s="267"/>
      <c r="GN121" s="267"/>
      <c r="GO121" s="267"/>
      <c r="GP121" s="267"/>
      <c r="GQ121" s="267"/>
      <c r="GR121" s="267"/>
      <c r="GS121" s="267"/>
      <c r="GT121" s="267"/>
      <c r="GU121" s="267"/>
      <c r="GV121" s="267"/>
      <c r="GW121" s="267"/>
      <c r="GX121" s="267"/>
      <c r="GY121" s="267"/>
      <c r="GZ121" s="267"/>
      <c r="HA121" s="267"/>
      <c r="HB121" s="267"/>
      <c r="HC121" s="267"/>
      <c r="HD121" s="267"/>
      <c r="HE121" s="267"/>
      <c r="HF121" s="267"/>
      <c r="HG121" s="267"/>
      <c r="HH121" s="267"/>
      <c r="HI121" s="267"/>
      <c r="HJ121" s="267"/>
      <c r="HK121" s="267"/>
      <c r="HL121" s="267"/>
      <c r="HM121" s="267"/>
      <c r="HN121" s="267"/>
      <c r="HO121" s="267"/>
      <c r="HP121" s="267"/>
      <c r="HQ121" s="267"/>
      <c r="HR121" s="267"/>
      <c r="HS121" s="267"/>
      <c r="HT121" s="267"/>
      <c r="HU121" s="267"/>
      <c r="HV121" s="267"/>
      <c r="HW121" s="267"/>
      <c r="HX121" s="267"/>
      <c r="HY121" s="267"/>
      <c r="HZ121" s="267"/>
      <c r="IA121" s="267"/>
      <c r="IB121" s="267"/>
      <c r="IC121" s="267"/>
      <c r="ID121" s="267"/>
      <c r="IE121" s="267"/>
      <c r="IF121" s="267"/>
      <c r="IG121" s="267"/>
      <c r="IH121" s="267"/>
      <c r="II121" s="267"/>
      <c r="IJ121" s="267"/>
      <c r="IK121" s="267"/>
      <c r="IL121" s="267"/>
      <c r="IM121" s="267"/>
      <c r="IN121" s="267"/>
      <c r="IO121" s="267"/>
      <c r="IP121" s="267"/>
      <c r="IQ121" s="267"/>
      <c r="IR121" s="267"/>
      <c r="IS121" s="267"/>
      <c r="IT121" s="267"/>
      <c r="IU121" s="267"/>
      <c r="IV121" s="267"/>
    </row>
    <row r="122" spans="1:256" s="271" customFormat="1" ht="15.5">
      <c r="A122" s="333" t="s">
        <v>693</v>
      </c>
      <c r="B122" s="315">
        <f>+US!B98</f>
        <v>1</v>
      </c>
      <c r="C122" s="315"/>
      <c r="D122" s="315"/>
      <c r="E122" s="315"/>
      <c r="F122" s="315"/>
      <c r="G122" s="315"/>
      <c r="H122" s="315"/>
      <c r="I122" s="315"/>
      <c r="J122" s="315"/>
      <c r="K122" s="315"/>
      <c r="L122" s="315"/>
      <c r="M122" s="338"/>
      <c r="N122" s="315"/>
      <c r="O122" s="315"/>
      <c r="P122" s="315"/>
      <c r="Q122" s="315"/>
      <c r="R122" s="315"/>
      <c r="S122" s="315"/>
      <c r="T122" s="315"/>
      <c r="U122" s="315"/>
      <c r="V122" s="315"/>
      <c r="W122" s="315"/>
      <c r="X122" s="315"/>
      <c r="Y122" s="315"/>
      <c r="Z122" s="315"/>
      <c r="AA122" s="315"/>
      <c r="AB122" s="315"/>
      <c r="AC122" s="315"/>
      <c r="AD122" s="315"/>
      <c r="AE122" s="315"/>
      <c r="AF122" s="315"/>
      <c r="AG122" s="315"/>
      <c r="AH122" s="315"/>
      <c r="AI122" s="315"/>
      <c r="AJ122" s="315"/>
      <c r="AK122" s="315"/>
      <c r="AL122" s="315"/>
      <c r="AM122" s="315"/>
      <c r="AN122" s="315"/>
      <c r="AO122" s="315"/>
      <c r="AP122" s="315"/>
      <c r="AQ122" s="315"/>
      <c r="AR122" s="315"/>
      <c r="AS122" s="315"/>
      <c r="AT122" s="315"/>
      <c r="AU122" s="315"/>
      <c r="AV122" s="315"/>
      <c r="AW122" s="315"/>
      <c r="AX122" s="315"/>
      <c r="AY122" s="315"/>
      <c r="AZ122" s="315"/>
      <c r="BA122" s="315"/>
      <c r="BB122" s="315"/>
      <c r="BC122" s="315"/>
      <c r="BD122" s="315"/>
      <c r="BE122" s="315"/>
      <c r="BF122" s="315"/>
      <c r="BG122" s="315"/>
      <c r="BH122" s="315"/>
      <c r="BI122" s="315"/>
      <c r="BJ122" s="267"/>
      <c r="BK122" s="267"/>
      <c r="BL122" s="267"/>
      <c r="BM122" s="267"/>
      <c r="BN122" s="267"/>
      <c r="BO122" s="267"/>
      <c r="BP122" s="267"/>
      <c r="BQ122" s="267"/>
      <c r="BR122" s="267"/>
      <c r="BS122" s="267"/>
      <c r="BT122" s="267"/>
      <c r="BU122" s="267"/>
      <c r="BV122" s="267"/>
      <c r="BW122" s="267"/>
      <c r="BX122" s="267"/>
      <c r="BY122" s="267"/>
      <c r="BZ122" s="267"/>
      <c r="CA122" s="267"/>
      <c r="CB122" s="267"/>
      <c r="CC122" s="267"/>
      <c r="CD122" s="267"/>
      <c r="CE122" s="267"/>
      <c r="CF122" s="267"/>
      <c r="CG122" s="267"/>
      <c r="CH122" s="267"/>
      <c r="CI122" s="267"/>
      <c r="CJ122" s="267"/>
      <c r="CK122" s="267"/>
      <c r="CL122" s="267"/>
      <c r="CM122" s="267"/>
      <c r="CN122" s="267"/>
      <c r="CO122" s="267"/>
      <c r="CP122" s="267"/>
      <c r="CQ122" s="267"/>
      <c r="CR122" s="267"/>
      <c r="CS122" s="267"/>
      <c r="CT122" s="267"/>
      <c r="CU122" s="267"/>
      <c r="CV122" s="267"/>
      <c r="CW122" s="267"/>
      <c r="CX122" s="267"/>
      <c r="CY122" s="267"/>
      <c r="CZ122" s="267"/>
      <c r="DA122" s="267"/>
      <c r="DB122" s="267"/>
      <c r="DC122" s="267"/>
      <c r="DD122" s="267"/>
      <c r="DE122" s="267"/>
      <c r="DF122" s="267"/>
      <c r="DG122" s="267"/>
      <c r="DH122" s="267"/>
      <c r="DI122" s="267"/>
      <c r="DJ122" s="267"/>
      <c r="DK122" s="267"/>
      <c r="DL122" s="267"/>
      <c r="DM122" s="267"/>
      <c r="DN122" s="267"/>
      <c r="DO122" s="267"/>
      <c r="DP122" s="267"/>
      <c r="DQ122" s="267"/>
      <c r="DR122" s="267"/>
      <c r="DS122" s="267"/>
      <c r="DT122" s="267"/>
      <c r="DU122" s="267"/>
      <c r="DV122" s="267"/>
      <c r="DW122" s="267"/>
      <c r="DX122" s="267"/>
      <c r="DY122" s="267"/>
      <c r="DZ122" s="267"/>
      <c r="EA122" s="267"/>
      <c r="EB122" s="267"/>
      <c r="EC122" s="267"/>
      <c r="ED122" s="267"/>
      <c r="EE122" s="267"/>
      <c r="EF122" s="267"/>
      <c r="EG122" s="267"/>
      <c r="EH122" s="267"/>
      <c r="EI122" s="267"/>
      <c r="EJ122" s="267"/>
      <c r="EK122" s="267"/>
      <c r="EL122" s="267"/>
      <c r="EM122" s="267"/>
      <c r="EN122" s="267"/>
      <c r="EO122" s="267"/>
      <c r="EP122" s="267"/>
      <c r="EQ122" s="267"/>
      <c r="ER122" s="267"/>
      <c r="ES122" s="267"/>
      <c r="ET122" s="267"/>
      <c r="EU122" s="267"/>
      <c r="EV122" s="267"/>
      <c r="EW122" s="267"/>
      <c r="EX122" s="267"/>
      <c r="EY122" s="267"/>
      <c r="EZ122" s="267"/>
      <c r="FA122" s="267"/>
      <c r="FB122" s="267"/>
      <c r="FC122" s="267"/>
      <c r="FD122" s="267"/>
      <c r="FE122" s="267"/>
      <c r="FF122" s="267"/>
      <c r="FG122" s="267"/>
      <c r="FH122" s="267"/>
      <c r="FI122" s="267"/>
      <c r="FJ122" s="267"/>
      <c r="FK122" s="267"/>
      <c r="FL122" s="267"/>
      <c r="FM122" s="267"/>
      <c r="FN122" s="267"/>
      <c r="FO122" s="267"/>
      <c r="FP122" s="267"/>
      <c r="FQ122" s="267"/>
      <c r="FR122" s="267"/>
      <c r="FS122" s="267"/>
      <c r="FT122" s="267"/>
      <c r="FU122" s="267"/>
      <c r="FV122" s="267"/>
      <c r="FW122" s="267"/>
      <c r="FX122" s="267"/>
      <c r="FY122" s="267"/>
      <c r="FZ122" s="267"/>
      <c r="GA122" s="267"/>
      <c r="GB122" s="267"/>
      <c r="GC122" s="267"/>
      <c r="GD122" s="267"/>
      <c r="GE122" s="267"/>
      <c r="GF122" s="267"/>
      <c r="GG122" s="267"/>
      <c r="GH122" s="267"/>
      <c r="GI122" s="267"/>
      <c r="GJ122" s="267"/>
      <c r="GK122" s="267"/>
      <c r="GL122" s="267"/>
      <c r="GM122" s="267"/>
      <c r="GN122" s="267"/>
      <c r="GO122" s="267"/>
      <c r="GP122" s="267"/>
      <c r="GQ122" s="267"/>
      <c r="GR122" s="267"/>
      <c r="GS122" s="267"/>
      <c r="GT122" s="267"/>
      <c r="GU122" s="267"/>
      <c r="GV122" s="267"/>
      <c r="GW122" s="267"/>
      <c r="GX122" s="267"/>
      <c r="GY122" s="267"/>
      <c r="GZ122" s="267"/>
      <c r="HA122" s="267"/>
      <c r="HB122" s="267"/>
      <c r="HC122" s="267"/>
      <c r="HD122" s="267"/>
      <c r="HE122" s="267"/>
      <c r="HF122" s="267"/>
      <c r="HG122" s="267"/>
      <c r="HH122" s="267"/>
      <c r="HI122" s="267"/>
      <c r="HJ122" s="267"/>
      <c r="HK122" s="267"/>
      <c r="HL122" s="267"/>
      <c r="HM122" s="267"/>
      <c r="HN122" s="267"/>
      <c r="HO122" s="267"/>
      <c r="HP122" s="267"/>
      <c r="HQ122" s="267"/>
      <c r="HR122" s="267"/>
      <c r="HS122" s="267"/>
      <c r="HT122" s="267"/>
      <c r="HU122" s="267"/>
      <c r="HV122" s="267"/>
      <c r="HW122" s="267"/>
      <c r="HX122" s="267"/>
      <c r="HY122" s="267"/>
      <c r="HZ122" s="267"/>
      <c r="IA122" s="267"/>
      <c r="IB122" s="267"/>
      <c r="IC122" s="267"/>
      <c r="ID122" s="267"/>
      <c r="IE122" s="267"/>
      <c r="IF122" s="267"/>
      <c r="IG122" s="267"/>
      <c r="IH122" s="267"/>
      <c r="II122" s="267"/>
      <c r="IJ122" s="267"/>
      <c r="IK122" s="267"/>
      <c r="IL122" s="267"/>
      <c r="IM122" s="267"/>
      <c r="IN122" s="267"/>
      <c r="IO122" s="267"/>
      <c r="IP122" s="267"/>
      <c r="IQ122" s="267"/>
      <c r="IR122" s="267"/>
      <c r="IS122" s="267"/>
      <c r="IT122" s="267"/>
      <c r="IU122" s="267"/>
      <c r="IV122" s="267"/>
    </row>
    <row r="123" spans="1:256" s="271" customFormat="1" ht="14.5">
      <c r="A123" s="123"/>
      <c r="B123" s="315"/>
      <c r="C123" s="315"/>
      <c r="D123" s="315"/>
      <c r="E123" s="315"/>
      <c r="F123" s="315"/>
      <c r="G123" s="315"/>
      <c r="H123" s="315"/>
      <c r="I123" s="315"/>
      <c r="J123" s="315"/>
      <c r="K123" s="315"/>
      <c r="L123" s="315"/>
      <c r="M123" s="338"/>
      <c r="N123" s="315"/>
      <c r="O123" s="315"/>
      <c r="P123" s="315"/>
      <c r="Q123" s="315"/>
      <c r="R123" s="315"/>
      <c r="S123" s="315"/>
      <c r="T123" s="315"/>
      <c r="U123" s="315"/>
      <c r="V123" s="315"/>
      <c r="W123" s="315"/>
      <c r="X123" s="315"/>
      <c r="Y123" s="315"/>
      <c r="Z123" s="315"/>
      <c r="AA123" s="315"/>
      <c r="AB123" s="315"/>
      <c r="AC123" s="315"/>
      <c r="AD123" s="315"/>
      <c r="AE123" s="315"/>
      <c r="AF123" s="315"/>
      <c r="AG123" s="315"/>
      <c r="AH123" s="315"/>
      <c r="AI123" s="315"/>
      <c r="AJ123" s="315"/>
      <c r="AK123" s="315"/>
      <c r="AL123" s="315"/>
      <c r="AM123" s="315"/>
      <c r="AN123" s="315"/>
      <c r="AO123" s="315"/>
      <c r="AP123" s="315"/>
      <c r="AQ123" s="315"/>
      <c r="AR123" s="315"/>
      <c r="AS123" s="315"/>
      <c r="AT123" s="315"/>
      <c r="AU123" s="315"/>
      <c r="AV123" s="315"/>
      <c r="AW123" s="315"/>
      <c r="AX123" s="315"/>
      <c r="AY123" s="315"/>
      <c r="AZ123" s="315"/>
      <c r="BA123" s="315"/>
      <c r="BB123" s="315"/>
      <c r="BC123" s="315"/>
      <c r="BD123" s="315"/>
      <c r="BE123" s="315"/>
      <c r="BF123" s="315"/>
      <c r="BG123" s="315"/>
      <c r="BH123" s="315"/>
      <c r="BI123" s="315"/>
      <c r="BJ123" s="267"/>
      <c r="BK123" s="267"/>
      <c r="BL123" s="267"/>
      <c r="BM123" s="267"/>
      <c r="BN123" s="267"/>
      <c r="BO123" s="267"/>
      <c r="BP123" s="267"/>
      <c r="BQ123" s="267"/>
      <c r="BR123" s="267"/>
      <c r="BS123" s="267"/>
      <c r="BT123" s="267"/>
      <c r="BU123" s="267"/>
      <c r="BV123" s="267"/>
      <c r="BW123" s="267"/>
      <c r="BX123" s="267"/>
      <c r="BY123" s="267"/>
      <c r="BZ123" s="267"/>
      <c r="CA123" s="267"/>
      <c r="CB123" s="267"/>
      <c r="CC123" s="267"/>
      <c r="CD123" s="267"/>
      <c r="CE123" s="267"/>
      <c r="CF123" s="267"/>
      <c r="CG123" s="267"/>
      <c r="CH123" s="267"/>
      <c r="CI123" s="267"/>
      <c r="CJ123" s="267"/>
      <c r="CK123" s="267"/>
      <c r="CL123" s="267"/>
      <c r="CM123" s="267"/>
      <c r="CN123" s="267"/>
      <c r="CO123" s="267"/>
      <c r="CP123" s="267"/>
      <c r="CQ123" s="267"/>
      <c r="CR123" s="267"/>
      <c r="CS123" s="267"/>
      <c r="CT123" s="267"/>
      <c r="CU123" s="267"/>
      <c r="CV123" s="267"/>
      <c r="CW123" s="267"/>
      <c r="CX123" s="267"/>
      <c r="CY123" s="267"/>
      <c r="CZ123" s="267"/>
      <c r="DA123" s="267"/>
      <c r="DB123" s="267"/>
      <c r="DC123" s="267"/>
      <c r="DD123" s="267"/>
      <c r="DE123" s="267"/>
      <c r="DF123" s="267"/>
      <c r="DG123" s="267"/>
      <c r="DH123" s="267"/>
      <c r="DI123" s="267"/>
      <c r="DJ123" s="267"/>
      <c r="DK123" s="267"/>
      <c r="DL123" s="267"/>
      <c r="DM123" s="267"/>
      <c r="DN123" s="267"/>
      <c r="DO123" s="267"/>
      <c r="DP123" s="267"/>
      <c r="DQ123" s="267"/>
      <c r="DR123" s="267"/>
      <c r="DS123" s="267"/>
      <c r="DT123" s="267"/>
      <c r="DU123" s="267"/>
      <c r="DV123" s="267"/>
      <c r="DW123" s="267"/>
      <c r="DX123" s="267"/>
      <c r="DY123" s="267"/>
      <c r="DZ123" s="267"/>
      <c r="EA123" s="267"/>
      <c r="EB123" s="267"/>
      <c r="EC123" s="267"/>
      <c r="ED123" s="267"/>
      <c r="EE123" s="267"/>
      <c r="EF123" s="267"/>
      <c r="EG123" s="267"/>
      <c r="EH123" s="267"/>
      <c r="EI123" s="267"/>
      <c r="EJ123" s="267"/>
      <c r="EK123" s="267"/>
      <c r="EL123" s="267"/>
      <c r="EM123" s="267"/>
      <c r="EN123" s="267"/>
      <c r="EO123" s="267"/>
      <c r="EP123" s="267"/>
      <c r="EQ123" s="267"/>
      <c r="ER123" s="267"/>
      <c r="ES123" s="267"/>
      <c r="ET123" s="267"/>
      <c r="EU123" s="267"/>
      <c r="EV123" s="267"/>
      <c r="EW123" s="267"/>
      <c r="EX123" s="267"/>
      <c r="EY123" s="267"/>
      <c r="EZ123" s="267"/>
      <c r="FA123" s="267"/>
      <c r="FB123" s="267"/>
      <c r="FC123" s="267"/>
      <c r="FD123" s="267"/>
      <c r="FE123" s="267"/>
      <c r="FF123" s="267"/>
      <c r="FG123" s="267"/>
      <c r="FH123" s="267"/>
      <c r="FI123" s="267"/>
      <c r="FJ123" s="267"/>
      <c r="FK123" s="267"/>
      <c r="FL123" s="267"/>
      <c r="FM123" s="267"/>
      <c r="FN123" s="267"/>
      <c r="FO123" s="267"/>
      <c r="FP123" s="267"/>
      <c r="FQ123" s="267"/>
      <c r="FR123" s="267"/>
      <c r="FS123" s="267"/>
      <c r="FT123" s="267"/>
      <c r="FU123" s="267"/>
      <c r="FV123" s="267"/>
      <c r="FW123" s="267"/>
      <c r="FX123" s="267"/>
      <c r="FY123" s="267"/>
      <c r="FZ123" s="267"/>
      <c r="GA123" s="267"/>
      <c r="GB123" s="267"/>
      <c r="GC123" s="267"/>
      <c r="GD123" s="267"/>
      <c r="GE123" s="267"/>
      <c r="GF123" s="267"/>
      <c r="GG123" s="267"/>
      <c r="GH123" s="267"/>
      <c r="GI123" s="267"/>
      <c r="GJ123" s="267"/>
      <c r="GK123" s="267"/>
      <c r="GL123" s="267"/>
      <c r="GM123" s="267"/>
      <c r="GN123" s="267"/>
      <c r="GO123" s="267"/>
      <c r="GP123" s="267"/>
      <c r="GQ123" s="267"/>
      <c r="GR123" s="267"/>
      <c r="GS123" s="267"/>
      <c r="GT123" s="267"/>
      <c r="GU123" s="267"/>
      <c r="GV123" s="267"/>
      <c r="GW123" s="267"/>
      <c r="GX123" s="267"/>
      <c r="GY123" s="267"/>
      <c r="GZ123" s="267"/>
      <c r="HA123" s="267"/>
      <c r="HB123" s="267"/>
      <c r="HC123" s="267"/>
      <c r="HD123" s="267"/>
      <c r="HE123" s="267"/>
      <c r="HF123" s="267"/>
      <c r="HG123" s="267"/>
      <c r="HH123" s="267"/>
      <c r="HI123" s="267"/>
      <c r="HJ123" s="267"/>
      <c r="HK123" s="267"/>
      <c r="HL123" s="267"/>
      <c r="HM123" s="267"/>
      <c r="HN123" s="267"/>
      <c r="HO123" s="267"/>
      <c r="HP123" s="267"/>
      <c r="HQ123" s="267"/>
      <c r="HR123" s="267"/>
      <c r="HS123" s="267"/>
      <c r="HT123" s="267"/>
      <c r="HU123" s="267"/>
      <c r="HV123" s="267"/>
      <c r="HW123" s="267"/>
      <c r="HX123" s="267"/>
      <c r="HY123" s="267"/>
      <c r="HZ123" s="267"/>
      <c r="IA123" s="267"/>
      <c r="IB123" s="267"/>
      <c r="IC123" s="267"/>
      <c r="ID123" s="267"/>
      <c r="IE123" s="267"/>
      <c r="IF123" s="267"/>
      <c r="IG123" s="267"/>
      <c r="IH123" s="267"/>
      <c r="II123" s="267"/>
      <c r="IJ123" s="267"/>
      <c r="IK123" s="267"/>
      <c r="IL123" s="267"/>
      <c r="IM123" s="267"/>
      <c r="IN123" s="267"/>
      <c r="IO123" s="267"/>
      <c r="IP123" s="267"/>
      <c r="IQ123" s="267"/>
      <c r="IR123" s="267"/>
      <c r="IS123" s="267"/>
      <c r="IT123" s="267"/>
      <c r="IU123" s="267"/>
      <c r="IV123" s="267"/>
    </row>
    <row r="124" spans="1:256" s="273" customFormat="1" ht="14.5">
      <c r="A124" s="334" t="s">
        <v>694</v>
      </c>
      <c r="B124" s="318">
        <f>SUM(US:OthAsia!B121)</f>
        <v>7.970999999999993</v>
      </c>
      <c r="C124" s="318">
        <f>SUM(US:OthAsia!C121)</f>
        <v>9.7309876375937776</v>
      </c>
      <c r="D124" s="318">
        <f>SUM(US:OthAsia!D121)</f>
        <v>10.923572205510297</v>
      </c>
      <c r="E124" s="318">
        <f>SUM(US:OthAsia!E121)</f>
        <v>10.446443324709426</v>
      </c>
      <c r="F124" s="318">
        <f>SUM(US:OthAsia!F121)</f>
        <v>8.876413998942823</v>
      </c>
      <c r="G124" s="318">
        <f>SUM(US:OthAsia!G121)</f>
        <v>7.1420965205564091</v>
      </c>
      <c r="H124" s="318">
        <f>SUM(US:OthAsia!H121)</f>
        <v>6.6058034446017349</v>
      </c>
      <c r="I124" s="318">
        <f>SUM(US:OthAsia!I121)</f>
        <v>6.511390790206284</v>
      </c>
      <c r="J124" s="318">
        <f>SUM(US:OthAsia!J121)</f>
        <v>6.1145375043973536</v>
      </c>
      <c r="K124" s="318">
        <f>SUM(US:OthAsia!K121)</f>
        <v>5.8550739952375883</v>
      </c>
      <c r="L124" s="318">
        <f>SUM(US:OthAsia!L121)</f>
        <v>5.7064511386489691</v>
      </c>
      <c r="M124" s="340">
        <f>SUM(US:OthAsia!M121)</f>
        <v>5.6062418126227707</v>
      </c>
      <c r="N124" s="318">
        <f>SUM(US:OthAsia!N121)</f>
        <v>5.5341935670757412</v>
      </c>
      <c r="O124" s="318">
        <f>SUM(US:OthAsia!O121)</f>
        <v>5.451635413301009</v>
      </c>
      <c r="P124" s="318">
        <f>SUM(US:OthAsia!P121)</f>
        <v>5.3804787298348797</v>
      </c>
      <c r="Q124" s="318">
        <f>SUM(US:OthAsia!Q121)</f>
        <v>5.3165095233718569</v>
      </c>
      <c r="R124" s="318">
        <f>SUM(US:OthAsia!R121)</f>
        <v>5.2642387597734377</v>
      </c>
      <c r="S124" s="318">
        <f>SUM(US:OthAsia!S121)</f>
        <v>5.2279734234958095</v>
      </c>
      <c r="T124" s="318">
        <f>SUM(US:OthAsia!T121)</f>
        <v>5.1858741724799389</v>
      </c>
      <c r="U124" s="318">
        <f>SUM(US:OthAsia!U121)</f>
        <v>5.1405666317123373</v>
      </c>
      <c r="V124" s="318">
        <f>SUM(US:OthAsia!V121)</f>
        <v>5.1149587712360818</v>
      </c>
      <c r="W124" s="318">
        <f>SUM(US:OthAsia!W121)</f>
        <v>5.9992268659085672</v>
      </c>
      <c r="X124" s="318">
        <f>SUM(US:OthAsia!X121)</f>
        <v>6.8966018534357039</v>
      </c>
      <c r="Y124" s="318">
        <f>SUM(US:OthAsia!Y121)</f>
        <v>7.8005910855106722</v>
      </c>
      <c r="Z124" s="318">
        <f>SUM(US:OthAsia!Z121)</f>
        <v>8.7074285760159285</v>
      </c>
      <c r="AA124" s="318">
        <f>SUM(US:OthAsia!AA121)</f>
        <v>2.4315315058595122</v>
      </c>
      <c r="AB124" s="318">
        <f>SUM(US:OthAsia!AB121)</f>
        <v>0</v>
      </c>
      <c r="AC124" s="318">
        <f>SUM(US:OthAsia!AC121)</f>
        <v>0</v>
      </c>
      <c r="AD124" s="318">
        <f>SUM(US:OthAsia!AD121)</f>
        <v>0</v>
      </c>
      <c r="AE124" s="318">
        <f>SUM(US:OthAsia!AE121)</f>
        <v>0</v>
      </c>
      <c r="AF124" s="318">
        <f>SUM(US:OthAsia!AF121)</f>
        <v>0</v>
      </c>
      <c r="AG124" s="318">
        <f>SUM(US:OthAsia!AG121)</f>
        <v>0</v>
      </c>
      <c r="AH124" s="318">
        <f>SUM(US:OthAsia!AH121)</f>
        <v>0</v>
      </c>
      <c r="AI124" s="318">
        <f>SUM(US:OthAsia!AI121)</f>
        <v>0</v>
      </c>
      <c r="AJ124" s="318">
        <f>SUM(US:OthAsia!AJ121)</f>
        <v>0</v>
      </c>
      <c r="AK124" s="318">
        <f>SUM(US:OthAsia!AK121)</f>
        <v>0</v>
      </c>
      <c r="AL124" s="318">
        <f>SUM(US:OthAsia!AL121)</f>
        <v>0</v>
      </c>
      <c r="AM124" s="318">
        <f>SUM(US:OthAsia!AM121)</f>
        <v>0</v>
      </c>
      <c r="AN124" s="318">
        <f>SUM(US:OthAsia!AN121)</f>
        <v>0</v>
      </c>
      <c r="AO124" s="318">
        <f>SUM(US:OthAsia!AO121)</f>
        <v>0</v>
      </c>
      <c r="AP124" s="318">
        <f>SUM(US:OthAsia!AP121)</f>
        <v>0</v>
      </c>
      <c r="AQ124" s="318">
        <f>SUM(US:OthAsia!AQ121)</f>
        <v>0</v>
      </c>
      <c r="AR124" s="318">
        <f>SUM(US:OthAsia!AR121)</f>
        <v>0</v>
      </c>
      <c r="AS124" s="318">
        <f>SUM(US:OthAsia!AS121)</f>
        <v>0</v>
      </c>
      <c r="AT124" s="318">
        <f>SUM(US:OthAsia!AT121)</f>
        <v>0</v>
      </c>
      <c r="AU124" s="318">
        <f>SUM(US:OthAsia!AU121)</f>
        <v>0</v>
      </c>
      <c r="AV124" s="318">
        <f>SUM(US:OthAsia!AV121)</f>
        <v>0</v>
      </c>
      <c r="AW124" s="318">
        <f>SUM(US:OthAsia!AW121)</f>
        <v>0</v>
      </c>
      <c r="AX124" s="318">
        <f>SUM(US:OthAsia!AX121)</f>
        <v>0</v>
      </c>
      <c r="AY124" s="318">
        <f>SUM(US:OthAsia!AY121)</f>
        <v>0</v>
      </c>
      <c r="AZ124" s="318">
        <f>SUM(US:OthAsia!AZ121)</f>
        <v>0</v>
      </c>
      <c r="BA124" s="318">
        <f>SUM(US:OthAsia!BA121)</f>
        <v>0</v>
      </c>
      <c r="BB124" s="318">
        <f>SUM(US:OthAsia!BB121)</f>
        <v>0</v>
      </c>
      <c r="BC124" s="318">
        <f>SUM(US:OthAsia!BC121)</f>
        <v>0</v>
      </c>
      <c r="BD124" s="318">
        <f>SUM(US:OthAsia!BD121)</f>
        <v>0</v>
      </c>
      <c r="BE124" s="318">
        <f>SUM(US:OthAsia!BE121)</f>
        <v>0</v>
      </c>
      <c r="BF124" s="318">
        <f>SUM(US:OthAsia!BF121)</f>
        <v>0</v>
      </c>
      <c r="BG124" s="318">
        <f>SUM(US:OthAsia!BG121)</f>
        <v>0</v>
      </c>
      <c r="BH124" s="318">
        <f>SUM(US:OthAsia!BH121)</f>
        <v>0</v>
      </c>
      <c r="BI124" s="318">
        <f>SUM(US:OthAsia!BI121)</f>
        <v>0</v>
      </c>
      <c r="BJ124" s="267"/>
      <c r="BK124" s="267"/>
      <c r="BL124" s="267"/>
      <c r="BM124" s="267"/>
      <c r="BN124" s="267"/>
      <c r="BO124" s="267"/>
      <c r="BP124" s="267"/>
      <c r="BQ124" s="267"/>
      <c r="BR124" s="267"/>
      <c r="BS124" s="267"/>
      <c r="BT124" s="267"/>
      <c r="BU124" s="267"/>
      <c r="BV124" s="267"/>
      <c r="BW124" s="267"/>
      <c r="BX124" s="267"/>
      <c r="BY124" s="267"/>
      <c r="BZ124" s="267"/>
      <c r="CA124" s="267"/>
      <c r="CB124" s="267"/>
      <c r="CC124" s="267"/>
      <c r="CD124" s="267"/>
      <c r="CE124" s="267"/>
      <c r="CF124" s="267"/>
      <c r="CG124" s="267"/>
      <c r="CH124" s="267"/>
      <c r="CI124" s="267"/>
      <c r="CJ124" s="267"/>
      <c r="CK124" s="267"/>
      <c r="CL124" s="267"/>
      <c r="CM124" s="267"/>
      <c r="CN124" s="267"/>
      <c r="CO124" s="267"/>
      <c r="CP124" s="267"/>
      <c r="CQ124" s="267"/>
      <c r="CR124" s="267"/>
      <c r="CS124" s="267"/>
      <c r="CT124" s="267"/>
      <c r="CU124" s="267"/>
      <c r="CV124" s="267"/>
      <c r="CW124" s="267"/>
      <c r="CX124" s="267"/>
      <c r="CY124" s="267"/>
      <c r="CZ124" s="267"/>
      <c r="DA124" s="267"/>
      <c r="DB124" s="267"/>
      <c r="DC124" s="267"/>
      <c r="DD124" s="267"/>
      <c r="DE124" s="267"/>
      <c r="DF124" s="267"/>
      <c r="DG124" s="267"/>
      <c r="DH124" s="267"/>
      <c r="DI124" s="267"/>
      <c r="DJ124" s="267"/>
      <c r="DK124" s="267"/>
      <c r="DL124" s="267"/>
      <c r="DM124" s="267"/>
      <c r="DN124" s="267"/>
      <c r="DO124" s="267"/>
      <c r="DP124" s="267"/>
      <c r="DQ124" s="267"/>
      <c r="DR124" s="267"/>
      <c r="DS124" s="267"/>
      <c r="DT124" s="267"/>
      <c r="DU124" s="267"/>
      <c r="DV124" s="267"/>
      <c r="DW124" s="267"/>
      <c r="DX124" s="267"/>
      <c r="DY124" s="267"/>
      <c r="DZ124" s="267"/>
      <c r="EA124" s="267"/>
      <c r="EB124" s="267"/>
      <c r="EC124" s="267"/>
      <c r="ED124" s="267"/>
      <c r="EE124" s="267"/>
      <c r="EF124" s="267"/>
      <c r="EG124" s="267"/>
      <c r="EH124" s="267"/>
      <c r="EI124" s="267"/>
      <c r="EJ124" s="267"/>
      <c r="EK124" s="267"/>
      <c r="EL124" s="267"/>
      <c r="EM124" s="267"/>
      <c r="EN124" s="267"/>
      <c r="EO124" s="267"/>
      <c r="EP124" s="267"/>
      <c r="EQ124" s="267"/>
      <c r="ER124" s="267"/>
      <c r="ES124" s="267"/>
      <c r="ET124" s="267"/>
      <c r="EU124" s="267"/>
      <c r="EV124" s="267"/>
      <c r="EW124" s="267"/>
      <c r="EX124" s="267"/>
      <c r="EY124" s="267"/>
      <c r="EZ124" s="267"/>
      <c r="FA124" s="267"/>
      <c r="FB124" s="267"/>
      <c r="FC124" s="267"/>
      <c r="FD124" s="267"/>
      <c r="FE124" s="267"/>
      <c r="FF124" s="267"/>
      <c r="FG124" s="267"/>
      <c r="FH124" s="267"/>
      <c r="FI124" s="267"/>
      <c r="FJ124" s="267"/>
      <c r="FK124" s="267"/>
      <c r="FL124" s="267"/>
      <c r="FM124" s="267"/>
      <c r="FN124" s="267"/>
      <c r="FO124" s="267"/>
      <c r="FP124" s="267"/>
      <c r="FQ124" s="267"/>
      <c r="FR124" s="267"/>
      <c r="FS124" s="267"/>
      <c r="FT124" s="267"/>
      <c r="FU124" s="267"/>
      <c r="FV124" s="267"/>
      <c r="FW124" s="267"/>
      <c r="FX124" s="267"/>
      <c r="FY124" s="267"/>
      <c r="FZ124" s="267"/>
      <c r="GA124" s="267"/>
      <c r="GB124" s="267"/>
      <c r="GC124" s="267"/>
      <c r="GD124" s="267"/>
      <c r="GE124" s="267"/>
      <c r="GF124" s="267"/>
      <c r="GG124" s="267"/>
      <c r="GH124" s="267"/>
      <c r="GI124" s="267"/>
      <c r="GJ124" s="267"/>
      <c r="GK124" s="267"/>
      <c r="GL124" s="267"/>
      <c r="GM124" s="267"/>
      <c r="GN124" s="267"/>
      <c r="GO124" s="267"/>
      <c r="GP124" s="267"/>
      <c r="GQ124" s="267"/>
      <c r="GR124" s="267"/>
      <c r="GS124" s="267"/>
      <c r="GT124" s="267"/>
      <c r="GU124" s="267"/>
      <c r="GV124" s="267"/>
      <c r="GW124" s="267"/>
      <c r="GX124" s="267"/>
      <c r="GY124" s="267"/>
      <c r="GZ124" s="267"/>
      <c r="HA124" s="267"/>
      <c r="HB124" s="267"/>
      <c r="HC124" s="267"/>
      <c r="HD124" s="267"/>
      <c r="HE124" s="267"/>
      <c r="HF124" s="267"/>
      <c r="HG124" s="267"/>
      <c r="HH124" s="267"/>
      <c r="HI124" s="267"/>
      <c r="HJ124" s="267"/>
      <c r="HK124" s="267"/>
      <c r="HL124" s="267"/>
      <c r="HM124" s="267"/>
      <c r="HN124" s="267"/>
      <c r="HO124" s="267"/>
      <c r="HP124" s="267"/>
      <c r="HQ124" s="267"/>
      <c r="HR124" s="267"/>
      <c r="HS124" s="267"/>
      <c r="HT124" s="267"/>
      <c r="HU124" s="267"/>
      <c r="HV124" s="267"/>
      <c r="HW124" s="267"/>
      <c r="HX124" s="267"/>
      <c r="HY124" s="267"/>
      <c r="HZ124" s="267"/>
      <c r="IA124" s="267"/>
      <c r="IB124" s="267"/>
      <c r="IC124" s="267"/>
      <c r="ID124" s="267"/>
      <c r="IE124" s="267"/>
      <c r="IF124" s="267"/>
      <c r="IG124" s="267"/>
      <c r="IH124" s="267"/>
      <c r="II124" s="267"/>
      <c r="IJ124" s="267"/>
      <c r="IK124" s="267"/>
      <c r="IL124" s="267"/>
      <c r="IM124" s="267"/>
      <c r="IN124" s="267"/>
      <c r="IO124" s="267"/>
      <c r="IP124" s="267"/>
      <c r="IQ124" s="267"/>
      <c r="IR124" s="267"/>
      <c r="IS124" s="267"/>
      <c r="IT124" s="267"/>
      <c r="IU124" s="267"/>
      <c r="IV124" s="267"/>
    </row>
    <row r="126" spans="1:256" ht="14.25" customHeight="1">
      <c r="A126" s="267" t="s">
        <v>695</v>
      </c>
      <c r="C126" s="321"/>
    </row>
    <row r="127" spans="1:256" ht="14.25" customHeight="1">
      <c r="A127" s="267" t="s">
        <v>696</v>
      </c>
      <c r="B127" s="267">
        <f>+SUMPRODUCT(Parameters!F58:Q58*Parameters!F67:Q67)/SUM(Parameters!F67:Q67)*1000</f>
        <v>1259.2274620271833</v>
      </c>
      <c r="C127" s="321">
        <f t="shared" ref="C127:AA127" si="76">+B127*(C81/B81)</f>
        <v>1202.56222623596</v>
      </c>
      <c r="D127" s="321">
        <f t="shared" si="76"/>
        <v>1148.7302522342977</v>
      </c>
      <c r="E127" s="321">
        <f t="shared" si="76"/>
        <v>1097.5898769327187</v>
      </c>
      <c r="F127" s="321">
        <f t="shared" si="76"/>
        <v>1049.0065203962188</v>
      </c>
      <c r="G127" s="321">
        <f t="shared" si="76"/>
        <v>1002.8523316865437</v>
      </c>
      <c r="H127" s="321">
        <f t="shared" si="76"/>
        <v>959.00585241235251</v>
      </c>
      <c r="I127" s="321">
        <f t="shared" si="76"/>
        <v>917.35169710187074</v>
      </c>
      <c r="J127" s="321">
        <f t="shared" si="76"/>
        <v>877.78024955691308</v>
      </c>
      <c r="K127" s="321">
        <f t="shared" si="76"/>
        <v>840.18737438920334</v>
      </c>
      <c r="L127" s="321">
        <f t="shared" si="76"/>
        <v>804.47414297987916</v>
      </c>
      <c r="M127" s="282">
        <f t="shared" si="76"/>
        <v>770.54657314102121</v>
      </c>
      <c r="N127" s="321">
        <f t="shared" si="76"/>
        <v>738.31538179410597</v>
      </c>
      <c r="O127" s="321">
        <f t="shared" si="76"/>
        <v>707.69575001453666</v>
      </c>
      <c r="P127" s="321">
        <f t="shared" si="76"/>
        <v>678.60709982394576</v>
      </c>
      <c r="Q127" s="321">
        <f t="shared" si="76"/>
        <v>650.97288214288437</v>
      </c>
      <c r="R127" s="321">
        <f t="shared" si="76"/>
        <v>624.72037534587605</v>
      </c>
      <c r="S127" s="321">
        <f t="shared" si="76"/>
        <v>599.78049388871807</v>
      </c>
      <c r="T127" s="321">
        <f t="shared" si="76"/>
        <v>576.08760650441809</v>
      </c>
      <c r="U127" s="321">
        <f t="shared" si="76"/>
        <v>553.5793634893331</v>
      </c>
      <c r="V127" s="321">
        <f t="shared" si="76"/>
        <v>532.19653262500231</v>
      </c>
      <c r="W127" s="321">
        <f t="shared" si="76"/>
        <v>511.88284330388808</v>
      </c>
      <c r="X127" s="321">
        <f t="shared" si="76"/>
        <v>492.58483844882966</v>
      </c>
      <c r="Y127" s="321">
        <f t="shared" si="76"/>
        <v>474.25173383652401</v>
      </c>
      <c r="Z127" s="321">
        <f t="shared" si="76"/>
        <v>456.8352844548337</v>
      </c>
      <c r="AA127" s="321">
        <f t="shared" si="76"/>
        <v>228.41764222741685</v>
      </c>
      <c r="AB127" s="321">
        <f t="shared" ref="AB127:BI127" si="77">+AA127</f>
        <v>228.41764222741685</v>
      </c>
      <c r="AC127" s="321">
        <f t="shared" si="77"/>
        <v>228.41764222741685</v>
      </c>
      <c r="AD127" s="321">
        <f t="shared" si="77"/>
        <v>228.41764222741685</v>
      </c>
      <c r="AE127" s="321">
        <f t="shared" si="77"/>
        <v>228.41764222741685</v>
      </c>
      <c r="AF127" s="321">
        <f t="shared" si="77"/>
        <v>228.41764222741685</v>
      </c>
      <c r="AG127" s="321">
        <f t="shared" si="77"/>
        <v>228.41764222741685</v>
      </c>
      <c r="AH127" s="321">
        <f t="shared" si="77"/>
        <v>228.41764222741685</v>
      </c>
      <c r="AI127" s="321">
        <f t="shared" si="77"/>
        <v>228.41764222741685</v>
      </c>
      <c r="AJ127" s="321">
        <f t="shared" si="77"/>
        <v>228.41764222741685</v>
      </c>
      <c r="AK127" s="321">
        <f t="shared" si="77"/>
        <v>228.41764222741685</v>
      </c>
      <c r="AL127" s="321">
        <f t="shared" si="77"/>
        <v>228.41764222741685</v>
      </c>
      <c r="AM127" s="321">
        <f t="shared" si="77"/>
        <v>228.41764222741685</v>
      </c>
      <c r="AN127" s="321">
        <f t="shared" si="77"/>
        <v>228.41764222741685</v>
      </c>
      <c r="AO127" s="321">
        <f t="shared" si="77"/>
        <v>228.41764222741685</v>
      </c>
      <c r="AP127" s="321">
        <f t="shared" si="77"/>
        <v>228.41764222741685</v>
      </c>
      <c r="AQ127" s="321">
        <f t="shared" si="77"/>
        <v>228.41764222741685</v>
      </c>
      <c r="AR127" s="321">
        <f t="shared" si="77"/>
        <v>228.41764222741685</v>
      </c>
      <c r="AS127" s="321">
        <f t="shared" si="77"/>
        <v>228.41764222741685</v>
      </c>
      <c r="AT127" s="321">
        <f t="shared" si="77"/>
        <v>228.41764222741685</v>
      </c>
      <c r="AU127" s="321">
        <f t="shared" si="77"/>
        <v>228.41764222741685</v>
      </c>
      <c r="AV127" s="321">
        <f t="shared" si="77"/>
        <v>228.41764222741685</v>
      </c>
      <c r="AW127" s="321">
        <f t="shared" si="77"/>
        <v>228.41764222741685</v>
      </c>
      <c r="AX127" s="321">
        <f t="shared" si="77"/>
        <v>228.41764222741685</v>
      </c>
      <c r="AY127" s="321">
        <f t="shared" si="77"/>
        <v>228.41764222741685</v>
      </c>
      <c r="AZ127" s="321">
        <f t="shared" si="77"/>
        <v>228.41764222741685</v>
      </c>
      <c r="BA127" s="321">
        <f t="shared" si="77"/>
        <v>228.41764222741685</v>
      </c>
      <c r="BB127" s="321">
        <f t="shared" si="77"/>
        <v>228.41764222741685</v>
      </c>
      <c r="BC127" s="321">
        <f t="shared" si="77"/>
        <v>228.41764222741685</v>
      </c>
      <c r="BD127" s="321">
        <f t="shared" si="77"/>
        <v>228.41764222741685</v>
      </c>
      <c r="BE127" s="321">
        <f t="shared" si="77"/>
        <v>228.41764222741685</v>
      </c>
      <c r="BF127" s="321">
        <f t="shared" si="77"/>
        <v>228.41764222741685</v>
      </c>
      <c r="BG127" s="321">
        <f t="shared" si="77"/>
        <v>228.41764222741685</v>
      </c>
      <c r="BH127" s="321">
        <f t="shared" si="77"/>
        <v>228.41764222741685</v>
      </c>
      <c r="BI127" s="321">
        <f t="shared" si="77"/>
        <v>228.41764222741685</v>
      </c>
    </row>
    <row r="128" spans="1:256" ht="14.25" customHeight="1">
      <c r="C128" s="321"/>
      <c r="BJ128" s="279"/>
      <c r="BK128" s="279"/>
      <c r="BL128" s="279"/>
      <c r="BM128" s="279"/>
      <c r="BN128" s="279"/>
      <c r="BO128" s="279"/>
      <c r="BP128" s="279"/>
      <c r="BQ128" s="279"/>
      <c r="BR128" s="279"/>
      <c r="BS128" s="279"/>
      <c r="BT128" s="279"/>
      <c r="BU128" s="279"/>
      <c r="BV128" s="279"/>
      <c r="BW128" s="279"/>
      <c r="BX128" s="279"/>
      <c r="BY128" s="279"/>
      <c r="BZ128" s="279"/>
      <c r="CA128" s="279"/>
      <c r="CB128" s="279"/>
      <c r="CC128" s="279"/>
      <c r="CD128" s="279"/>
      <c r="CE128" s="279"/>
      <c r="CF128" s="279"/>
      <c r="CG128" s="279"/>
      <c r="CH128" s="279"/>
      <c r="CI128" s="279"/>
      <c r="CJ128" s="279"/>
      <c r="CK128" s="279"/>
      <c r="CL128" s="279"/>
      <c r="CM128" s="279"/>
      <c r="CN128" s="279"/>
      <c r="CO128" s="279"/>
      <c r="CP128" s="279"/>
      <c r="CQ128" s="279"/>
      <c r="CR128" s="279"/>
      <c r="CS128" s="279"/>
      <c r="CT128" s="279"/>
      <c r="CU128" s="279"/>
      <c r="CV128" s="279"/>
      <c r="CW128" s="279"/>
      <c r="CX128" s="279"/>
      <c r="CY128" s="279"/>
      <c r="CZ128" s="279"/>
      <c r="DA128" s="279"/>
      <c r="DB128" s="279"/>
      <c r="DC128" s="279"/>
      <c r="DD128" s="279"/>
      <c r="DE128" s="279"/>
      <c r="DF128" s="279"/>
      <c r="DG128" s="279"/>
      <c r="DH128" s="279"/>
      <c r="DI128" s="279"/>
      <c r="DJ128" s="279"/>
      <c r="DK128" s="279"/>
      <c r="DL128" s="279"/>
      <c r="DM128" s="279"/>
      <c r="DN128" s="279"/>
      <c r="DO128" s="279"/>
      <c r="DP128" s="279"/>
      <c r="DQ128" s="279"/>
      <c r="DR128" s="279"/>
      <c r="DS128" s="279"/>
      <c r="DT128" s="279"/>
      <c r="DU128" s="279"/>
      <c r="DV128" s="279"/>
      <c r="DW128" s="279"/>
      <c r="DX128" s="279"/>
      <c r="DY128" s="279"/>
      <c r="DZ128" s="279"/>
      <c r="EA128" s="279"/>
      <c r="EB128" s="279"/>
      <c r="EC128" s="279"/>
      <c r="ED128" s="279"/>
      <c r="EE128" s="279"/>
      <c r="EF128" s="279"/>
      <c r="EG128" s="279"/>
      <c r="EH128" s="279"/>
      <c r="EI128" s="279"/>
      <c r="EJ128" s="279"/>
      <c r="EK128" s="279"/>
      <c r="EL128" s="279"/>
      <c r="EM128" s="279"/>
      <c r="EN128" s="279"/>
      <c r="EO128" s="279"/>
      <c r="EP128" s="279"/>
      <c r="EQ128" s="279"/>
      <c r="ER128" s="279"/>
      <c r="ES128" s="279"/>
      <c r="ET128" s="279"/>
      <c r="EU128" s="279"/>
      <c r="EV128" s="279"/>
      <c r="EW128" s="279"/>
      <c r="EX128" s="279"/>
      <c r="EY128" s="279"/>
      <c r="EZ128" s="279"/>
      <c r="FA128" s="279"/>
      <c r="FB128" s="279"/>
      <c r="FC128" s="279"/>
      <c r="FD128" s="279"/>
      <c r="FE128" s="279"/>
      <c r="FF128" s="279"/>
      <c r="FG128" s="279"/>
      <c r="FH128" s="279"/>
      <c r="FI128" s="279"/>
      <c r="FJ128" s="279"/>
      <c r="FK128" s="279"/>
      <c r="FL128" s="279"/>
      <c r="FM128" s="279"/>
      <c r="FN128" s="279"/>
      <c r="FO128" s="279"/>
      <c r="FP128" s="279"/>
      <c r="FQ128" s="279"/>
      <c r="FR128" s="279"/>
      <c r="FS128" s="279"/>
      <c r="FT128" s="279"/>
      <c r="FU128" s="279"/>
      <c r="FV128" s="279"/>
      <c r="FW128" s="279"/>
      <c r="FX128" s="279"/>
      <c r="FY128" s="279"/>
      <c r="FZ128" s="279"/>
      <c r="GA128" s="279"/>
      <c r="GB128" s="279"/>
      <c r="GC128" s="279"/>
      <c r="GD128" s="279"/>
      <c r="GE128" s="279"/>
      <c r="GF128" s="279"/>
      <c r="GG128" s="279"/>
      <c r="GH128" s="279"/>
      <c r="GI128" s="279"/>
      <c r="GJ128" s="279"/>
      <c r="GK128" s="279"/>
      <c r="GL128" s="279"/>
      <c r="GM128" s="279"/>
      <c r="GN128" s="279"/>
      <c r="GO128" s="279"/>
      <c r="GP128" s="279"/>
      <c r="GQ128" s="279"/>
      <c r="GR128" s="279"/>
      <c r="GS128" s="279"/>
      <c r="GT128" s="279"/>
      <c r="GU128" s="279"/>
      <c r="GV128" s="279"/>
      <c r="GW128" s="279"/>
      <c r="GX128" s="279"/>
      <c r="GY128" s="279"/>
      <c r="GZ128" s="279"/>
      <c r="HA128" s="279"/>
      <c r="HB128" s="279"/>
      <c r="HC128" s="279"/>
      <c r="HD128" s="279"/>
      <c r="HE128" s="279"/>
      <c r="HF128" s="279"/>
      <c r="HG128" s="279"/>
      <c r="HH128" s="279"/>
      <c r="HI128" s="279"/>
      <c r="HJ128" s="279"/>
      <c r="HK128" s="279"/>
      <c r="HL128" s="279"/>
      <c r="HM128" s="279"/>
      <c r="HN128" s="279"/>
      <c r="HO128" s="279"/>
      <c r="HP128" s="279"/>
      <c r="HQ128" s="279"/>
      <c r="HR128" s="279"/>
      <c r="HS128" s="279"/>
      <c r="HT128" s="279"/>
      <c r="HU128" s="279"/>
      <c r="HV128" s="279"/>
      <c r="HW128" s="279"/>
      <c r="HX128" s="279"/>
      <c r="HY128" s="279"/>
      <c r="HZ128" s="279"/>
      <c r="IA128" s="279"/>
      <c r="IB128" s="279"/>
      <c r="IC128" s="279"/>
      <c r="ID128" s="279"/>
      <c r="IE128" s="279"/>
      <c r="IF128" s="279"/>
      <c r="IG128" s="279"/>
      <c r="IH128" s="279"/>
      <c r="II128" s="279"/>
      <c r="IJ128" s="279"/>
      <c r="IK128" s="279"/>
      <c r="IL128" s="279"/>
      <c r="IM128" s="279"/>
      <c r="IN128" s="279"/>
      <c r="IO128" s="279"/>
      <c r="IP128" s="279"/>
      <c r="IQ128" s="279"/>
      <c r="IR128" s="279"/>
      <c r="IS128" s="279"/>
      <c r="IT128" s="279"/>
      <c r="IU128" s="279"/>
      <c r="IV128" s="279"/>
    </row>
    <row r="129" spans="1:256" ht="14.25" customHeight="1">
      <c r="C129" s="321"/>
    </row>
    <row r="130" spans="1:256" ht="14.25" customHeight="1">
      <c r="E130" s="267">
        <v>0.75</v>
      </c>
    </row>
    <row r="131" spans="1:256" ht="14.25" customHeight="1">
      <c r="A131" s="22" t="s">
        <v>697</v>
      </c>
    </row>
    <row r="132" spans="1:256" ht="14.25" customHeight="1">
      <c r="A132" s="10" t="s">
        <v>698</v>
      </c>
      <c r="B132" s="266">
        <f>+SLR!B59</f>
        <v>9.9841681529815929E-2</v>
      </c>
      <c r="C132" s="266">
        <f>+SLR!C59</f>
        <v>0.10923518827643243</v>
      </c>
      <c r="D132" s="266">
        <f>+SLR!D59</f>
        <v>0.12141093710704617</v>
      </c>
      <c r="E132" s="266">
        <f>+SLR!E59</f>
        <v>0.13678938332787166</v>
      </c>
      <c r="F132" s="266">
        <f>+SLR!F59</f>
        <v>0.15554871650184005</v>
      </c>
      <c r="G132" s="266">
        <f>+SLR!G59</f>
        <v>0.17769725414142484</v>
      </c>
      <c r="H132" s="266">
        <f>+SLR!H59</f>
        <v>0.20312969154237065</v>
      </c>
      <c r="I132" s="266">
        <f>+SLR!I59</f>
        <v>0.23167896805449448</v>
      </c>
      <c r="J132" s="266">
        <f>+SLR!J59</f>
        <v>0.26315382541258214</v>
      </c>
      <c r="K132" s="266">
        <f>+SLR!K59</f>
        <v>0.29736006344776456</v>
      </c>
      <c r="L132" s="266">
        <f>+SLR!L59</f>
        <v>0.33411143106272922</v>
      </c>
      <c r="M132" s="300">
        <f>+SLR!M59</f>
        <v>0.37314358383007096</v>
      </c>
      <c r="N132" s="266">
        <f>+SLR!N59</f>
        <v>0.41423586905327958</v>
      </c>
      <c r="O132" s="266">
        <f>+SLR!O59</f>
        <v>0.45719931869753799</v>
      </c>
      <c r="P132" s="266">
        <f>+SLR!P59</f>
        <v>0.50186628881178186</v>
      </c>
      <c r="Q132" s="266">
        <f>+SLR!Q59</f>
        <v>0.548084709412888</v>
      </c>
      <c r="R132" s="266">
        <f>+SLR!R59</f>
        <v>0.59571455863161227</v>
      </c>
      <c r="S132" s="266">
        <f>+SLR!S59</f>
        <v>0.64462542722410987</v>
      </c>
      <c r="T132" s="266">
        <f>+SLR!T59</f>
        <v>0.69469459363390229</v>
      </c>
      <c r="U132" s="266">
        <f>+SLR!U59</f>
        <v>0.7458052729244451</v>
      </c>
      <c r="V132" s="266">
        <f>+SLR!V59</f>
        <v>0.79784697398074023</v>
      </c>
      <c r="W132" s="266">
        <f>+SLR!W59</f>
        <v>0.85071695404757774</v>
      </c>
      <c r="X132" s="266">
        <f>+SLR!X59</f>
        <v>0.90431804024604312</v>
      </c>
      <c r="Y132" s="266">
        <f>+SLR!Y59</f>
        <v>0.95855323024287309</v>
      </c>
      <c r="Z132" s="266">
        <f>+SLR!Z59</f>
        <v>1.0133197404773044</v>
      </c>
      <c r="AA132" s="266">
        <f>+SLR!AA59</f>
        <v>1.0684685452760803</v>
      </c>
      <c r="AB132" s="266">
        <f>+SLR!AB59</f>
        <v>1.1233285596108591</v>
      </c>
      <c r="AC132" s="266">
        <f>+SLR!AC59</f>
        <v>1.1769734902176825</v>
      </c>
      <c r="AD132" s="266">
        <f>+SLR!AD59</f>
        <v>1.2288750480215271</v>
      </c>
      <c r="AE132" s="266">
        <f>+SLR!AE59</f>
        <v>1.2787657562008963</v>
      </c>
      <c r="AF132" s="266">
        <f>+SLR!AF59</f>
        <v>1.3265459893310281</v>
      </c>
      <c r="AG132" s="266">
        <f>+SLR!AG59</f>
        <v>1.372221217144362</v>
      </c>
      <c r="AH132" s="266">
        <f>+SLR!AH59</f>
        <v>1.4158599014491569</v>
      </c>
      <c r="AI132" s="266">
        <f>+SLR!AI59</f>
        <v>1.4575655218397594</v>
      </c>
      <c r="AJ132" s="266">
        <f>+SLR!AJ59</f>
        <v>1.4974582590789511</v>
      </c>
      <c r="AK132" s="266">
        <f>+SLR!AK59</f>
        <v>1.5356632628453419</v>
      </c>
      <c r="AL132" s="266">
        <f>+SLR!AL59</f>
        <v>1.5723033863061211</v>
      </c>
      <c r="AM132" s="266">
        <f>+SLR!AM59</f>
        <v>1.6074949265632232</v>
      </c>
      <c r="AN132" s="266">
        <f>+SLR!AN59</f>
        <v>1.6413453631474288</v>
      </c>
      <c r="AO132" s="266">
        <f>+SLR!AO59</f>
        <v>1.6739524007006981</v>
      </c>
      <c r="AP132" s="266">
        <f>+SLR!AP59</f>
        <v>1.7054038401842238</v>
      </c>
      <c r="AQ132" s="266">
        <f>+SLR!AQ59</f>
        <v>1.7357779548409105</v>
      </c>
      <c r="AR132" s="266">
        <f>+SLR!AR59</f>
        <v>1.765144152875773</v>
      </c>
      <c r="AS132" s="266">
        <f>+SLR!AS59</f>
        <v>1.7935637822822443</v>
      </c>
      <c r="AT132" s="266">
        <f>+SLR!AT59</f>
        <v>1.8210909840778706</v>
      </c>
      <c r="AU132" s="266">
        <f>+SLR!AU59</f>
        <v>1.8477735351581976</v>
      </c>
      <c r="AV132" s="266">
        <f>+SLR!AV59</f>
        <v>1.8736536457687996</v>
      </c>
      <c r="AW132" s="266">
        <f>+SLR!AW59</f>
        <v>1.898768692574049</v>
      </c>
      <c r="AX132" s="266">
        <f>+SLR!AX59</f>
        <v>1.9231518788307449</v>
      </c>
      <c r="AY132" s="266">
        <f>+SLR!AY59</f>
        <v>1.9468328199277316</v>
      </c>
      <c r="AZ132" s="266">
        <f>+SLR!AZ59</f>
        <v>1.9698380567116776</v>
      </c>
      <c r="BA132" s="266">
        <f>+SLR!BA59</f>
        <v>1.9921915014180169</v>
      </c>
      <c r="BB132" s="266">
        <f>+SLR!BB59</f>
        <v>2.0139148222500158</v>
      </c>
      <c r="BC132" s="266">
        <f>+SLR!BC59</f>
        <v>2.035027773106254</v>
      </c>
      <c r="BD132" s="266">
        <f>+SLR!BD59</f>
        <v>2.0555484749299753</v>
      </c>
      <c r="BE132" s="266">
        <f>+SLR!BE59</f>
        <v>2.0754936548359315</v>
      </c>
      <c r="BF132" s="266">
        <f>+SLR!BF59</f>
        <v>2.0948788486918155</v>
      </c>
      <c r="BG132" s="266">
        <f>+SLR!BG59</f>
        <v>2.1137185722783025</v>
      </c>
      <c r="BH132" s="266">
        <f>+SLR!BH59</f>
        <v>2.1320264655795573</v>
      </c>
      <c r="BI132" s="266">
        <f>+SLR!BI59</f>
        <v>2.1498154141991388</v>
      </c>
      <c r="BJ132" s="266">
        <f>+SLR!BJ59</f>
        <v>2.1663464756855362</v>
      </c>
      <c r="BK132" s="266">
        <f>+SLR!BK59</f>
        <v>2.1818833779925004</v>
      </c>
      <c r="BL132" s="266">
        <f>+SLR!BL59</f>
        <v>2.1966079848206372</v>
      </c>
      <c r="BM132" s="266">
        <f>+SLR!BM59</f>
        <v>2.2106466448622504</v>
      </c>
      <c r="BN132" s="266">
        <f>+SLR!BN59</f>
        <v>2.2240880334706743</v>
      </c>
      <c r="BO132" s="266">
        <f>+SLR!BO59</f>
        <v>2.2369952354420928</v>
      </c>
      <c r="BP132" s="266">
        <f>+SLR!BP59</f>
        <v>2.2494139292762929</v>
      </c>
      <c r="BQ132" s="266">
        <f>+SLR!BQ59</f>
        <v>2.2613779320916318</v>
      </c>
      <c r="BR132" s="266">
        <f>+SLR!BR59</f>
        <v>2.2729129574930762</v>
      </c>
      <c r="BS132" s="266">
        <f>+SLR!BS59</f>
        <v>2.2840391633188863</v>
      </c>
      <c r="BT132" s="266">
        <f>+SLR!BT59</f>
        <v>2.294772879814436</v>
      </c>
      <c r="BU132" s="266">
        <f>+SLR!BU59</f>
        <v>2.3051277826345129</v>
      </c>
      <c r="BV132" s="266">
        <f>+SLR!BV59</f>
        <v>2.3151156896908316</v>
      </c>
      <c r="BW132" s="266">
        <f>+SLR!BW59</f>
        <v>2.3247471030647402</v>
      </c>
      <c r="BX132" s="266">
        <f>+SLR!BX59</f>
        <v>2.3340315780801952</v>
      </c>
      <c r="BY132" s="266">
        <f>+SLR!BY59</f>
        <v>2.3429779751448851</v>
      </c>
      <c r="BZ132" s="266">
        <f>+SLR!BZ59</f>
        <v>2.351594632034169</v>
      </c>
      <c r="CA132" s="266">
        <f>+SLR!CA59</f>
        <v>2.3598894821493865</v>
      </c>
      <c r="CB132" s="266">
        <f>+SLR!CB59</f>
        <v>2.3678701360585168</v>
      </c>
      <c r="CC132" s="266">
        <f>+SLR!CC59</f>
        <v>2.3755439380569996</v>
      </c>
      <c r="CD132" s="266">
        <f>+SLR!CD59</f>
        <v>2.3829180057128738</v>
      </c>
      <c r="CE132" s="266">
        <f>+SLR!CE59</f>
        <v>2.3899992578031317</v>
      </c>
      <c r="CF132" s="266">
        <f>+SLR!CF59</f>
        <v>2.3967944343147263</v>
      </c>
      <c r="CG132" s="266">
        <f>+SLR!CG59</f>
        <v>2.4033101110081363</v>
      </c>
      <c r="CH132" s="266">
        <f>+SLR!CH59</f>
        <v>2.4095527102438736</v>
      </c>
      <c r="CI132" s="266">
        <f>+SLR!CI59</f>
        <v>2.4155285092309091</v>
      </c>
      <c r="CJ132" s="266">
        <f>+SLR!CJ59</f>
        <v>2.4212436464882181</v>
      </c>
      <c r="CK132" s="266">
        <f>+SLR!CK59</f>
        <v>2.4267041270605896</v>
      </c>
      <c r="CL132" s="266">
        <f>+SLR!CL59</f>
        <v>2.4319158268596452</v>
      </c>
      <c r="CM132" s="266">
        <f>+SLR!CM59</f>
        <v>2.4368844963850456</v>
      </c>
      <c r="CN132" s="266">
        <f>+SLR!CN59</f>
        <v>2.4416157640016904</v>
      </c>
      <c r="CO132" s="266">
        <f>+SLR!CO59</f>
        <v>2.4461151388946036</v>
      </c>
      <c r="CP132" s="266">
        <f>+SLR!CP59</f>
        <v>2.4503880137860974</v>
      </c>
      <c r="CQ132" s="266">
        <f>+SLR!CQ59</f>
        <v>2.4544396674743307</v>
      </c>
      <c r="CR132" s="266">
        <f>+SLR!CR59</f>
        <v>2.458275267234808</v>
      </c>
      <c r="CS132" s="266">
        <f>+SLR!CS59</f>
        <v>2.4618998711142197</v>
      </c>
      <c r="CT132" s="266">
        <f>+SLR!CT59</f>
        <v>2.465318430137585</v>
      </c>
      <c r="CU132" s="266">
        <f>+SLR!CU59</f>
        <v>2.4685357904437688</v>
      </c>
      <c r="CV132" s="266">
        <f>+SLR!CV59</f>
        <v>2.4715566953603041</v>
      </c>
      <c r="CW132" s="266">
        <f>+SLR!CW59</f>
        <v>2.4743857874255357</v>
      </c>
      <c r="CX132" s="266">
        <f>+SLR!CX59</f>
        <v>2.4770276103640194</v>
      </c>
      <c r="CY132" s="266">
        <f>+SLR!CY59</f>
        <v>2.4794866110196292</v>
      </c>
      <c r="CZ132" s="266">
        <f>+SLR!CZ59</f>
        <v>2.4817671412497386</v>
      </c>
      <c r="DA132" s="266">
        <f>+SLR!DA59</f>
        <v>2.4838734597830685</v>
      </c>
      <c r="DB132" s="266">
        <f>+SLR!DB59</f>
        <v>2.485809734043217</v>
      </c>
      <c r="DC132" s="266">
        <f>+SLR!DC59</f>
        <v>2.4875800419394567</v>
      </c>
      <c r="DD132" s="266">
        <f>+SLR!DD59</f>
        <v>2.4891883736260687</v>
      </c>
      <c r="DE132" s="266">
        <f>+SLR!DE59</f>
        <v>2.4906386332312467</v>
      </c>
      <c r="DF132" s="266">
        <f>+SLR!DF59</f>
        <v>2.4919346405564169</v>
      </c>
      <c r="DG132" s="266">
        <f>+SLR!DG59</f>
        <v>2.4930801327466874</v>
      </c>
      <c r="DH132" s="266">
        <f>+SLR!DH59</f>
        <v>2.4940787659330317</v>
      </c>
      <c r="DI132" s="266">
        <f>+SLR!DI59</f>
        <v>2.4949341168467285</v>
      </c>
      <c r="DJ132" s="266">
        <f>+SLR!DJ59</f>
        <v>2.4956496844065255</v>
      </c>
      <c r="DK132" s="266">
        <f>+SLR!DK59</f>
        <v>2.4962288912789341</v>
      </c>
      <c r="DL132" s="266">
        <f>+SLR!DL59</f>
        <v>2.4966750854120403</v>
      </c>
      <c r="DM132" s="266">
        <f>+SLR!DM59</f>
        <v>2.496991541543176</v>
      </c>
      <c r="DN132" s="266">
        <f>+SLR!DN59</f>
        <v>2.4971814626807833</v>
      </c>
      <c r="DO132" s="266">
        <f>+SLR!DO59</f>
        <v>2.4972479815607813</v>
      </c>
      <c r="DP132" s="266">
        <f>+SLR!DP59</f>
        <v>2.4971941620777391</v>
      </c>
      <c r="DQ132" s="266">
        <f>+SLR!DQ59</f>
        <v>2.497023000691148</v>
      </c>
      <c r="DR132" s="266">
        <f>+SLR!DR59</f>
        <v>2.4967374278070786</v>
      </c>
      <c r="DS132" s="266"/>
      <c r="DT132" s="266"/>
      <c r="DU132" s="266"/>
      <c r="DV132" s="266"/>
      <c r="DW132" s="266"/>
    </row>
    <row r="133" spans="1:256" ht="14.25" customHeight="1">
      <c r="A133" s="10" t="s">
        <v>699</v>
      </c>
      <c r="B133" s="266">
        <f>+SLR!B60</f>
        <v>0.11448168152981593</v>
      </c>
      <c r="C133" s="266">
        <f>+SLR!C60</f>
        <v>0.13127373596874012</v>
      </c>
      <c r="D133" s="266">
        <f>+SLR!D60</f>
        <v>0.15245473164979795</v>
      </c>
      <c r="E133" s="266">
        <f>+SLR!E60</f>
        <v>0.17854344045198048</v>
      </c>
      <c r="F133" s="266">
        <f>+SLR!F60</f>
        <v>0.20960454291415387</v>
      </c>
      <c r="G133" s="266">
        <f>+SLR!G60</f>
        <v>0.24538323786132935</v>
      </c>
      <c r="H133" s="266">
        <f>+SLR!H60</f>
        <v>0.28542007120858753</v>
      </c>
      <c r="I133" s="266">
        <f>+SLR!I60</f>
        <v>0.32915855423317369</v>
      </c>
      <c r="J133" s="266">
        <f>+SLR!J60</f>
        <v>0.37602518362181547</v>
      </c>
      <c r="K133" s="266">
        <f>+SLR!K60</f>
        <v>0.42547762796003308</v>
      </c>
      <c r="L133" s="266">
        <f>+SLR!L60</f>
        <v>0.47703086549326112</v>
      </c>
      <c r="M133" s="300">
        <f>+SLR!M60</f>
        <v>0.53015092865099611</v>
      </c>
      <c r="N133" s="266">
        <f>+SLR!N60</f>
        <v>0.58442568648841564</v>
      </c>
      <c r="O133" s="266">
        <f>+SLR!O60</f>
        <v>0.63954096919670655</v>
      </c>
      <c r="P133" s="266">
        <f>+SLR!P60</f>
        <v>0.69525901989882399</v>
      </c>
      <c r="Q133" s="266">
        <f>+SLR!Q60</f>
        <v>0.75140312678510424</v>
      </c>
      <c r="R133" s="266">
        <f>+SLR!R60</f>
        <v>0.80784525469992219</v>
      </c>
      <c r="S133" s="266">
        <f>+SLR!S60</f>
        <v>0.86449540364212318</v>
      </c>
      <c r="T133" s="266">
        <f>+SLR!T60</f>
        <v>0.92129219689170738</v>
      </c>
      <c r="U133" s="266">
        <f>+SLR!U60</f>
        <v>0.97819448445909463</v>
      </c>
      <c r="V133" s="266">
        <f>+SLR!V60</f>
        <v>1.0351761410581639</v>
      </c>
      <c r="W133" s="266">
        <f>+SLR!W60</f>
        <v>1.0922228503679368</v>
      </c>
      <c r="X133" s="266">
        <f>+SLR!X60</f>
        <v>1.1493259031640102</v>
      </c>
      <c r="Y133" s="266">
        <f>+SLR!Y60</f>
        <v>1.206473692644306</v>
      </c>
      <c r="Z133" s="266">
        <f>+SLR!Z60</f>
        <v>1.2636436773908366</v>
      </c>
      <c r="AA133" s="266">
        <f>+SLR!AA60</f>
        <v>1.320759801216397</v>
      </c>
      <c r="AB133" s="266">
        <f>+SLR!AB60</f>
        <v>1.3772076144990042</v>
      </c>
      <c r="AC133" s="266">
        <f>+SLR!AC60</f>
        <v>1.432114953358993</v>
      </c>
      <c r="AD133" s="266">
        <f>+SLR!AD60</f>
        <v>1.4850129445272131</v>
      </c>
      <c r="AE133" s="266">
        <f>+SLR!AE60</f>
        <v>1.535688213573585</v>
      </c>
      <c r="AF133" s="266">
        <f>+SLR!AF60</f>
        <v>1.5840864764908926</v>
      </c>
      <c r="AG133" s="266">
        <f>+SLR!AG60</f>
        <v>1.6302496204621657</v>
      </c>
      <c r="AH133" s="266">
        <f>+SLR!AH60</f>
        <v>1.6742747073112878</v>
      </c>
      <c r="AI133" s="266">
        <f>+SLR!AI60</f>
        <v>1.7162874259940231</v>
      </c>
      <c r="AJ133" s="266">
        <f>+SLR!AJ60</f>
        <v>1.7564251255356245</v>
      </c>
      <c r="AK133" s="266">
        <f>+SLR!AK60</f>
        <v>1.7948262211693904</v>
      </c>
      <c r="AL133" s="266">
        <f>+SLR!AL60</f>
        <v>1.8316238375989715</v>
      </c>
      <c r="AM133" s="266">
        <f>+SLR!AM60</f>
        <v>1.8669422540041578</v>
      </c>
      <c r="AN133" s="266">
        <f>+SLR!AN60</f>
        <v>1.9008951805434022</v>
      </c>
      <c r="AO133" s="266">
        <f>+SLR!AO60</f>
        <v>1.9335852089203931</v>
      </c>
      <c r="AP133" s="266">
        <f>+SLR!AP60</f>
        <v>1.9651039921592608</v>
      </c>
      <c r="AQ133" s="266">
        <f>+SLR!AQ60</f>
        <v>1.995532854258693</v>
      </c>
      <c r="AR133" s="266">
        <f>+SLR!AR60</f>
        <v>2.0249436304319848</v>
      </c>
      <c r="AS133" s="266">
        <f>+SLR!AS60</f>
        <v>2.0533996074680592</v>
      </c>
      <c r="AT133" s="266">
        <f>+SLR!AT60</f>
        <v>2.080956480989296</v>
      </c>
      <c r="AU133" s="266">
        <f>+SLR!AU60</f>
        <v>2.107663278614019</v>
      </c>
      <c r="AV133" s="266">
        <f>+SLR!AV60</f>
        <v>2.1335632198052932</v>
      </c>
      <c r="AW133" s="266">
        <f>+SLR!AW60</f>
        <v>2.1586944976785896</v>
      </c>
      <c r="AX133" s="266">
        <f>+SLR!AX60</f>
        <v>2.1830909774770708</v>
      </c>
      <c r="AY133" s="266">
        <f>+SLR!AY60</f>
        <v>2.2067828123731648</v>
      </c>
      <c r="AZ133" s="266">
        <f>+SLR!AZ60</f>
        <v>2.2297969808230786</v>
      </c>
      <c r="BA133" s="266">
        <f>+SLR!BA60</f>
        <v>2.2521577516632352</v>
      </c>
      <c r="BB133" s="266">
        <f>+SLR!BB60</f>
        <v>2.2738870840376024</v>
      </c>
      <c r="BC133" s="266">
        <f>+SLR!BC60</f>
        <v>2.2950049694604191</v>
      </c>
      <c r="BD133" s="266">
        <f>+SLR!BD60</f>
        <v>2.3155297231102696</v>
      </c>
      <c r="BE133" s="266">
        <f>+SLR!BE60</f>
        <v>2.3354782309962157</v>
      </c>
      <c r="BF133" s="266">
        <f>+SLR!BF60</f>
        <v>2.3548661590533939</v>
      </c>
      <c r="BG133" s="266">
        <f>+SLR!BG60</f>
        <v>2.3737081295920426</v>
      </c>
      <c r="BH133" s="266">
        <f>+SLR!BH60</f>
        <v>2.3920178698896111</v>
      </c>
      <c r="BI133" s="266">
        <f>+SLR!BI60</f>
        <v>2.4098083371103081</v>
      </c>
      <c r="BJ133" s="266">
        <f>+SLR!BJ60</f>
        <v>2.4263406338998696</v>
      </c>
      <c r="BK133" s="266">
        <f>+SLR!BK60</f>
        <v>2.4418785469867728</v>
      </c>
      <c r="BL133" s="266">
        <f>+SLR!BL60</f>
        <v>2.4566039842925553</v>
      </c>
      <c r="BM133" s="266">
        <f>+SLR!BM60</f>
        <v>2.4706433286589036</v>
      </c>
      <c r="BN133" s="266">
        <f>+SLR!BN60</f>
        <v>2.4840852823347683</v>
      </c>
      <c r="BO133" s="266">
        <f>+SLR!BO60</f>
        <v>2.4969929516077518</v>
      </c>
      <c r="BP133" s="266">
        <f>+SLR!BP60</f>
        <v>2.5094120323311326</v>
      </c>
      <c r="BQ133" s="266">
        <f>+SLR!BQ60</f>
        <v>2.5213763557404216</v>
      </c>
      <c r="BR133" s="266">
        <f>+SLR!BR60</f>
        <v>2.532911646985883</v>
      </c>
      <c r="BS133" s="266">
        <f>+SLR!BS60</f>
        <v>2.5440380733832595</v>
      </c>
      <c r="BT133" s="266">
        <f>+SLR!BT60</f>
        <v>2.5547719729788025</v>
      </c>
      <c r="BU133" s="266">
        <f>+SLR!BU60</f>
        <v>2.5651270278605764</v>
      </c>
      <c r="BV133" s="266">
        <f>+SLR!BV60</f>
        <v>2.5751150612532538</v>
      </c>
      <c r="BW133" s="266">
        <f>+SLR!BW60</f>
        <v>2.5847465796305906</v>
      </c>
      <c r="BX133" s="266">
        <f>+SLR!BX60</f>
        <v>2.594031141950893</v>
      </c>
      <c r="BY133" s="266">
        <f>+SLR!BY60</f>
        <v>2.6029776116309575</v>
      </c>
      <c r="BZ133" s="266">
        <f>+SLR!BZ60</f>
        <v>2.6115943289389385</v>
      </c>
      <c r="CA133" s="266">
        <f>+SLR!CA60</f>
        <v>2.6198892293422311</v>
      </c>
      <c r="CB133" s="266">
        <f>+SLR!CB60</f>
        <v>2.6278699251219066</v>
      </c>
      <c r="CC133" s="266">
        <f>+SLR!CC60</f>
        <v>2.635543761994386</v>
      </c>
      <c r="CD133" s="266">
        <f>+SLR!CD60</f>
        <v>2.6429178587068218</v>
      </c>
      <c r="CE133" s="266">
        <f>+SLR!CE60</f>
        <v>2.6499991350149661</v>
      </c>
      <c r="CF133" s="266">
        <f>+SLR!CF60</f>
        <v>2.6567943317184981</v>
      </c>
      <c r="CG133" s="266">
        <f>+SLR!CG60</f>
        <v>2.6633100252529833</v>
      </c>
      <c r="CH133" s="266">
        <f>+SLR!CH60</f>
        <v>2.6695526385398782</v>
      </c>
      <c r="CI133" s="266">
        <f>+SLR!CI60</f>
        <v>2.6755284492544087</v>
      </c>
      <c r="CJ133" s="266">
        <f>+SLR!CJ60</f>
        <v>2.6812435963032266</v>
      </c>
      <c r="CK133" s="266">
        <f>+SLR!CK60</f>
        <v>2.6867040850535719</v>
      </c>
      <c r="CL133" s="266">
        <f>+SLR!CL60</f>
        <v>2.6919157916853509</v>
      </c>
      <c r="CM133" s="266">
        <f>+SLR!CM60</f>
        <v>2.6968844669215177</v>
      </c>
      <c r="CN133" s="266">
        <f>+SLR!CN60</f>
        <v>2.7016157393128806</v>
      </c>
      <c r="CO133" s="266">
        <f>+SLR!CO60</f>
        <v>2.7061151181992988</v>
      </c>
      <c r="CP133" s="266">
        <f>+SLR!CP60</f>
        <v>2.7103879964320829</v>
      </c>
      <c r="CQ133" s="266">
        <f>+SLR!CQ60</f>
        <v>2.7144396529169001</v>
      </c>
      <c r="CR133" s="266">
        <f>+SLR!CR60</f>
        <v>2.7182752550188849</v>
      </c>
      <c r="CS133" s="266">
        <f>+SLR!CS60</f>
        <v>2.7218998608594771</v>
      </c>
      <c r="CT133" s="266">
        <f>+SLR!CT60</f>
        <v>2.7253184215260555</v>
      </c>
      <c r="CU133" s="266">
        <f>+SLR!CU60</f>
        <v>2.7285357832095283</v>
      </c>
      <c r="CV133" s="266">
        <f>+SLR!CV60</f>
        <v>2.7315566892808749</v>
      </c>
      <c r="CW133" s="266">
        <f>+SLR!CW60</f>
        <v>2.7343857823147233</v>
      </c>
      <c r="CX133" s="266">
        <f>+SLR!CX60</f>
        <v>2.7370276060659404</v>
      </c>
      <c r="CY133" s="266">
        <f>+SLR!CY60</f>
        <v>2.7394866074037312</v>
      </c>
      <c r="CZ133" s="266">
        <f>+SLR!CZ60</f>
        <v>2.7417671382066455</v>
      </c>
      <c r="DA133" s="266">
        <f>+SLR!DA60</f>
        <v>2.7438734572211123</v>
      </c>
      <c r="DB133" s="266">
        <f>+SLR!DB60</f>
        <v>2.7458097318855446</v>
      </c>
      <c r="DC133" s="266">
        <f>+SLR!DC60</f>
        <v>2.7475800401216133</v>
      </c>
      <c r="DD133" s="266">
        <f>+SLR!DD60</f>
        <v>2.7491883720939772</v>
      </c>
      <c r="DE133" s="266">
        <f>+SLR!DE60</f>
        <v>2.7506386319395211</v>
      </c>
      <c r="DF133" s="266">
        <f>+SLR!DF60</f>
        <v>2.7519346394669535</v>
      </c>
      <c r="DG133" s="266">
        <f>+SLR!DG60</f>
        <v>2.7530801318274825</v>
      </c>
      <c r="DH133" s="266">
        <f>+SLR!DH60</f>
        <v>2.7540787651571979</v>
      </c>
      <c r="DI133" s="266">
        <f>+SLR!DI60</f>
        <v>2.7549341161916674</v>
      </c>
      <c r="DJ133" s="266">
        <f>+SLR!DJ60</f>
        <v>2.7556496838532367</v>
      </c>
      <c r="DK133" s="266">
        <f>+SLR!DK60</f>
        <v>2.7562288908114376</v>
      </c>
      <c r="DL133" s="266">
        <f>+SLR!DL60</f>
        <v>2.7566750850168908</v>
      </c>
      <c r="DM133" s="266">
        <f>+SLR!DM60</f>
        <v>2.7569915412090578</v>
      </c>
      <c r="DN133" s="266">
        <f>+SLR!DN60</f>
        <v>2.7571814623981683</v>
      </c>
      <c r="DO133" s="266">
        <f>+SLR!DO60</f>
        <v>2.7572479813216444</v>
      </c>
      <c r="DP133" s="266">
        <f>+SLR!DP60</f>
        <v>2.7571941618753191</v>
      </c>
      <c r="DQ133" s="266">
        <f>+SLR!DQ60</f>
        <v>2.7570230005197462</v>
      </c>
      <c r="DR133" s="266">
        <f>+SLR!DR60</f>
        <v>2.7567374276618897</v>
      </c>
      <c r="DS133" s="266"/>
      <c r="DT133" s="266"/>
      <c r="DU133" s="266"/>
      <c r="DV133" s="266"/>
      <c r="DW133" s="266"/>
    </row>
    <row r="134" spans="1:256" ht="14.25" customHeight="1">
      <c r="A134" s="10" t="s">
        <v>700</v>
      </c>
      <c r="B134" s="266">
        <f>+SLR!B61</f>
        <v>0.12048168152981593</v>
      </c>
      <c r="C134" s="266">
        <f>+SLR!C61</f>
        <v>0.14327373596874013</v>
      </c>
      <c r="D134" s="266">
        <f>+SLR!D61</f>
        <v>0.18421248452136041</v>
      </c>
      <c r="E134" s="266">
        <f>+SLR!E61</f>
        <v>0.2332072651850004</v>
      </c>
      <c r="F134" s="266">
        <f>+SLR!F61</f>
        <v>0.29056178171537261</v>
      </c>
      <c r="G134" s="266">
        <f>+SLR!G61</f>
        <v>0.35606788978816167</v>
      </c>
      <c r="H134" s="266">
        <f>+SLR!H61</f>
        <v>0.42920291175761466</v>
      </c>
      <c r="I134" s="266">
        <f>+SLR!I61</f>
        <v>0.50928415641658598</v>
      </c>
      <c r="J134" s="266">
        <f>+SLR!J61</f>
        <v>0.59558335407575969</v>
      </c>
      <c r="K134" s="266">
        <f>+SLR!K61</f>
        <v>0.68739466781680592</v>
      </c>
      <c r="L134" s="266">
        <f>+SLR!L61</f>
        <v>0.78407129799177244</v>
      </c>
      <c r="M134" s="300">
        <f>+SLR!M61</f>
        <v>0.88484328258944023</v>
      </c>
      <c r="N134" s="266">
        <f>+SLR!N61</f>
        <v>0.98909735055160941</v>
      </c>
      <c r="O134" s="266">
        <f>+SLR!O61</f>
        <v>1.0963429784108998</v>
      </c>
      <c r="P134" s="266">
        <f>+SLR!P61</f>
        <v>1.2061821793889005</v>
      </c>
      <c r="Q134" s="266">
        <f>+SLR!Q61</f>
        <v>1.3182894945751107</v>
      </c>
      <c r="R134" s="266">
        <f>+SLR!R61</f>
        <v>1.4323969017326097</v>
      </c>
      <c r="S134" s="266">
        <f>+SLR!S61</f>
        <v>1.548281377835401</v>
      </c>
      <c r="T134" s="266">
        <f>+SLR!T61</f>
        <v>1.6657541185935887</v>
      </c>
      <c r="U134" s="266">
        <f>+SLR!U61</f>
        <v>1.7846509184767163</v>
      </c>
      <c r="V134" s="266">
        <f>+SLR!V61</f>
        <v>1.9048274951473141</v>
      </c>
      <c r="W134" s="266">
        <f>+SLR!W61</f>
        <v>2.0261576548469558</v>
      </c>
      <c r="X134" s="266">
        <f>+SLR!X61</f>
        <v>2.1485254512671963</v>
      </c>
      <c r="Y134" s="266">
        <f>+SLR!Y61</f>
        <v>2.2718124894525014</v>
      </c>
      <c r="Z134" s="266">
        <f>+SLR!Z61</f>
        <v>2.3958854020397</v>
      </c>
      <c r="AA134" s="266">
        <f>+SLR!AA61</f>
        <v>2.5205218703989263</v>
      </c>
      <c r="AB134" s="266">
        <f>+SLR!AB61</f>
        <v>2.6445576314905885</v>
      </c>
      <c r="AC134" s="266">
        <f>+SLR!AC61</f>
        <v>2.7663852661934714</v>
      </c>
      <c r="AD134" s="266">
        <f>+SLR!AD61</f>
        <v>2.885118109915036</v>
      </c>
      <c r="AE134" s="266">
        <f>+SLR!AE61</f>
        <v>3.0003300043430885</v>
      </c>
      <c r="AF134" s="266">
        <f>+SLR!AF61</f>
        <v>3.1118835383659658</v>
      </c>
      <c r="AG134" s="266">
        <f>+SLR!AG61</f>
        <v>3.2198170139707747</v>
      </c>
      <c r="AH134" s="266">
        <f>+SLR!AH61</f>
        <v>3.3242704192322936</v>
      </c>
      <c r="AI134" s="266">
        <f>+SLR!AI61</f>
        <v>3.4254373751325229</v>
      </c>
      <c r="AJ134" s="266">
        <f>+SLR!AJ61</f>
        <v>3.5235344086110469</v>
      </c>
      <c r="AK134" s="266">
        <f>+SLR!AK61</f>
        <v>3.6187817797910666</v>
      </c>
      <c r="AL134" s="266">
        <f>+SLR!AL61</f>
        <v>3.7113919878652073</v>
      </c>
      <c r="AM134" s="266">
        <f>+SLR!AM61</f>
        <v>3.8015633416337882</v>
      </c>
      <c r="AN134" s="266">
        <f>+SLR!AN61</f>
        <v>3.8894768272637021</v>
      </c>
      <c r="AO134" s="266">
        <f>+SLR!AO61</f>
        <v>3.9752950784890988</v>
      </c>
      <c r="AP134" s="266">
        <f>+SLR!AP61</f>
        <v>4.0591626442801791</v>
      </c>
      <c r="AQ134" s="266">
        <f>+SLR!AQ61</f>
        <v>4.1412070154603855</v>
      </c>
      <c r="AR134" s="266">
        <f>+SLR!AR61</f>
        <v>4.2215400542179342</v>
      </c>
      <c r="AS134" s="266">
        <f>+SLR!AS61</f>
        <v>4.3002595953090497</v>
      </c>
      <c r="AT134" s="266">
        <f>+SLR!AT61</f>
        <v>4.3774510728667373</v>
      </c>
      <c r="AU134" s="266">
        <f>+SLR!AU61</f>
        <v>4.4531890843559978</v>
      </c>
      <c r="AV134" s="266">
        <f>+SLR!AV61</f>
        <v>4.5275388418102605</v>
      </c>
      <c r="AW134" s="266">
        <f>+SLR!AW61</f>
        <v>4.6005574859208984</v>
      </c>
      <c r="AX134" s="266">
        <f>+SLR!AX61</f>
        <v>4.672295254931182</v>
      </c>
      <c r="AY134" s="266">
        <f>+SLR!AY61</f>
        <v>4.7427965104732852</v>
      </c>
      <c r="AZ134" s="266">
        <f>+SLR!AZ61</f>
        <v>4.8121006284837406</v>
      </c>
      <c r="BA134" s="266">
        <f>+SLR!BA61</f>
        <v>4.8802427665342272</v>
      </c>
      <c r="BB134" s="266">
        <f>+SLR!BB61</f>
        <v>4.9472545202889275</v>
      </c>
      <c r="BC134" s="266">
        <f>+SLR!BC61</f>
        <v>5.013164482013666</v>
      </c>
      <c r="BD134" s="266">
        <f>+SLR!BD61</f>
        <v>5.077998713570814</v>
      </c>
      <c r="BE134" s="266">
        <f>+SLR!BE61</f>
        <v>5.1417811454439697</v>
      </c>
      <c r="BF134" s="266">
        <f>+SLR!BF61</f>
        <v>5.2045339122503247</v>
      </c>
      <c r="BG134" s="266">
        <f>+SLR!BG61</f>
        <v>5.266277634047464</v>
      </c>
      <c r="BH134" s="266">
        <f>+SLR!BH61</f>
        <v>5.3270316516063581</v>
      </c>
      <c r="BI134" s="266">
        <f>+SLR!BI61</f>
        <v>5.3868142227516351</v>
      </c>
      <c r="BJ134" s="266">
        <f>+SLR!BJ61</f>
        <v>5.4444781431738551</v>
      </c>
      <c r="BK134" s="266">
        <f>+SLR!BK61</f>
        <v>5.5004314002178925</v>
      </c>
      <c r="BL134" s="266">
        <f>+SLR!BL61</f>
        <v>5.5549541154125226</v>
      </c>
      <c r="BM134" s="266">
        <f>+SLR!BM61</f>
        <v>5.6082400606692886</v>
      </c>
      <c r="BN134" s="266">
        <f>+SLR!BN61</f>
        <v>5.6604246497287285</v>
      </c>
      <c r="BO134" s="266">
        <f>+SLR!BO61</f>
        <v>5.7116038188114961</v>
      </c>
      <c r="BP134" s="266">
        <f>+SLR!BP61</f>
        <v>5.7618467666280839</v>
      </c>
      <c r="BQ134" s="266">
        <f>+SLR!BQ61</f>
        <v>5.811204553952269</v>
      </c>
      <c r="BR134" s="266">
        <f>+SLR!BR61</f>
        <v>5.8597159105251402</v>
      </c>
      <c r="BS134" s="266">
        <f>+SLR!BS61</f>
        <v>5.9074111578088377</v>
      </c>
      <c r="BT134" s="266">
        <f>+SLR!BT61</f>
        <v>5.9543148602091858</v>
      </c>
      <c r="BU134" s="266">
        <f>+SLR!BU61</f>
        <v>6.0004476179658797</v>
      </c>
      <c r="BV134" s="266">
        <f>+SLR!BV61</f>
        <v>6.0458272804671367</v>
      </c>
      <c r="BW134" s="266">
        <f>+SLR!BW61</f>
        <v>6.0904697680874733</v>
      </c>
      <c r="BX134" s="266">
        <f>+SLR!BX61</f>
        <v>6.1343896295011842</v>
      </c>
      <c r="BY134" s="266">
        <f>+SLR!BY61</f>
        <v>6.177600420175323</v>
      </c>
      <c r="BZ134" s="266">
        <f>+SLR!BZ61</f>
        <v>6.2201149599151302</v>
      </c>
      <c r="CA134" s="266">
        <f>+SLR!CA61</f>
        <v>6.261945508553592</v>
      </c>
      <c r="CB134" s="266">
        <f>+SLR!CB61</f>
        <v>6.3031038862002369</v>
      </c>
      <c r="CC134" s="266">
        <f>+SLR!CC61</f>
        <v>6.3436015559060968</v>
      </c>
      <c r="CD134" s="266">
        <f>+SLR!CD61</f>
        <v>6.3834496808225909</v>
      </c>
      <c r="CE134" s="266">
        <f>+SLR!CE61</f>
        <v>6.4226591640282891</v>
      </c>
      <c r="CF134" s="266">
        <f>+SLR!CF61</f>
        <v>6.4612406765596164</v>
      </c>
      <c r="CG134" s="266">
        <f>+SLR!CG61</f>
        <v>6.4992046773982839</v>
      </c>
      <c r="CH134" s="266">
        <f>+SLR!CH61</f>
        <v>6.5365614279620612</v>
      </c>
      <c r="CI134" s="266">
        <f>+SLR!CI61</f>
        <v>6.5733210028291822</v>
      </c>
      <c r="CJ134" s="266">
        <f>+SLR!CJ61</f>
        <v>6.6094932978737875</v>
      </c>
      <c r="CK134" s="266">
        <f>+SLR!CK61</f>
        <v>6.6450880366149949</v>
      </c>
      <c r="CL134" s="266">
        <f>+SLR!CL61</f>
        <v>6.6801147753277821</v>
      </c>
      <c r="CM134" s="266">
        <f>+SLR!CM61</f>
        <v>6.7145829072910708</v>
      </c>
      <c r="CN134" s="266">
        <f>+SLR!CN61</f>
        <v>6.7485016664306841</v>
      </c>
      <c r="CO134" s="266">
        <f>+SLR!CO61</f>
        <v>6.7818801305346916</v>
      </c>
      <c r="CP134" s="266">
        <f>+SLR!CP61</f>
        <v>6.8147272241637857</v>
      </c>
      <c r="CQ134" s="266">
        <f>+SLR!CQ61</f>
        <v>6.8470517213417992</v>
      </c>
      <c r="CR134" s="266">
        <f>+SLR!CR61</f>
        <v>6.8788622480856674</v>
      </c>
      <c r="CS134" s="266">
        <f>+SLR!CS61</f>
        <v>6.9101672848162821</v>
      </c>
      <c r="CT134" s="266">
        <f>+SLR!CT61</f>
        <v>6.9409751686794365</v>
      </c>
      <c r="CU134" s="266">
        <f>+SLR!CU61</f>
        <v>6.9712940957974174</v>
      </c>
      <c r="CV134" s="266">
        <f>+SLR!CV61</f>
        <v>7.0011321234658404</v>
      </c>
      <c r="CW134" s="266">
        <f>+SLR!CW61</f>
        <v>7.0304971723060952</v>
      </c>
      <c r="CX134" s="266">
        <f>+SLR!CX61</f>
        <v>7.0593970283807987</v>
      </c>
      <c r="CY134" s="266">
        <f>+SLR!CY61</f>
        <v>7.0878393452775192</v>
      </c>
      <c r="CZ134" s="266">
        <f>+SLR!CZ61</f>
        <v>7.1158316461645361</v>
      </c>
      <c r="DA134" s="266">
        <f>+SLR!DA61</f>
        <v>7.1433813258212702</v>
      </c>
      <c r="DB134" s="266">
        <f>+SLR!DB61</f>
        <v>7.1704956526452781</v>
      </c>
      <c r="DC134" s="266">
        <f>+SLR!DC61</f>
        <v>7.1971817706370835</v>
      </c>
      <c r="DD134" s="266">
        <f>+SLR!DD61</f>
        <v>7.2234467013637085</v>
      </c>
      <c r="DE134" s="266">
        <f>+SLR!DE61</f>
        <v>7.2492973459014909</v>
      </c>
      <c r="DF134" s="266">
        <f>+SLR!DF61</f>
        <v>7.2747404867584891</v>
      </c>
      <c r="DG134" s="266">
        <f>+SLR!DG61</f>
        <v>7.2997827897766765</v>
      </c>
      <c r="DH134" s="266">
        <f>+SLR!DH61</f>
        <v>7.3244308060139689</v>
      </c>
      <c r="DI134" s="266">
        <f>+SLR!DI61</f>
        <v>7.3486909736060397</v>
      </c>
      <c r="DJ134" s="266">
        <f>+SLR!DJ61</f>
        <v>7.3725696196078729</v>
      </c>
      <c r="DK134" s="266">
        <f>+SLR!DK61</f>
        <v>7.3960729618148946</v>
      </c>
      <c r="DL134" s="266">
        <f>+SLR!DL61</f>
        <v>7.4192071105635522</v>
      </c>
      <c r="DM134" s="266">
        <f>+SLR!DM61</f>
        <v>7.441978070511178</v>
      </c>
      <c r="DN134" s="266">
        <f>+SLR!DN61</f>
        <v>7.4643917423949766</v>
      </c>
      <c r="DO134" s="266">
        <f>+SLR!DO61</f>
        <v>7.4864539247699682</v>
      </c>
      <c r="DP134" s="266">
        <f>+SLR!DP61</f>
        <v>7.5081703157257547</v>
      </c>
      <c r="DQ134" s="266">
        <f>+SLR!DQ61</f>
        <v>7.5295465145819431</v>
      </c>
      <c r="DR134" s="266">
        <f>+SLR!DR61</f>
        <v>7.5505880235621259</v>
      </c>
      <c r="DS134" s="266"/>
      <c r="DT134" s="266"/>
      <c r="DU134" s="266"/>
      <c r="DV134" s="266"/>
      <c r="DW134" s="266"/>
    </row>
    <row r="135" spans="1:256" ht="14.25" customHeight="1">
      <c r="A135" s="10" t="s">
        <v>701</v>
      </c>
      <c r="B135" s="266">
        <f>+SLR!B62</f>
        <v>0.12170661589439408</v>
      </c>
      <c r="C135" s="266">
        <f>+SLR!C62</f>
        <v>0.14455281068668518</v>
      </c>
      <c r="D135" s="266">
        <f>+SLR!D62</f>
        <v>0.18359509994461037</v>
      </c>
      <c r="E135" s="266">
        <f>+SLR!E62</f>
        <v>0.22842677270374498</v>
      </c>
      <c r="F135" s="266">
        <f>+SLR!F62</f>
        <v>0.27918600145694106</v>
      </c>
      <c r="G135" s="266">
        <f>+SLR!G62</f>
        <v>0.33560647130784821</v>
      </c>
      <c r="H135" s="266">
        <f>+SLR!H62</f>
        <v>0.39718087503476801</v>
      </c>
      <c r="I135" s="266">
        <f>+SLR!I62</f>
        <v>0.46328357729549963</v>
      </c>
      <c r="J135" s="266">
        <f>+SLR!J62</f>
        <v>0.55902121271225713</v>
      </c>
      <c r="K135" s="266">
        <f>+SLR!K62</f>
        <v>0.66672123197302435</v>
      </c>
      <c r="L135" s="266">
        <f>+SLR!L62</f>
        <v>0.78551409137932016</v>
      </c>
      <c r="M135" s="300">
        <f>+SLR!M62</f>
        <v>0.90865109985363091</v>
      </c>
      <c r="N135" s="266">
        <f>+SLR!N62</f>
        <v>1.0408159183109138</v>
      </c>
      <c r="O135" s="266">
        <f>+SLR!O62</f>
        <v>1.1812603803744335</v>
      </c>
      <c r="P135" s="266">
        <f>+SLR!P62</f>
        <v>1.3293598664987845</v>
      </c>
      <c r="Q135" s="266">
        <f>+SLR!Q62</f>
        <v>1.4845836142872266</v>
      </c>
      <c r="R135" s="266">
        <f>+SLR!R62</f>
        <v>1.6464738023929899</v>
      </c>
      <c r="S135" s="266">
        <f>+SLR!S62</f>
        <v>1.8146291469285252</v>
      </c>
      <c r="T135" s="266">
        <f>+SLR!T62</f>
        <v>1.9886909902929375</v>
      </c>
      <c r="U135" s="266">
        <f>+SLR!U62</f>
        <v>2.1683307862478789</v>
      </c>
      <c r="V135" s="266">
        <f>+SLR!V62</f>
        <v>2.3532463489220148</v>
      </c>
      <c r="W135" s="266">
        <f>+SLR!W62</f>
        <v>2.5431629872599255</v>
      </c>
      <c r="X135" s="266">
        <f>+SLR!X62</f>
        <v>2.737821981502516</v>
      </c>
      <c r="Y135" s="266">
        <f>+SLR!Y62</f>
        <v>2.9369581535133742</v>
      </c>
      <c r="Z135" s="266">
        <f>+SLR!Z62</f>
        <v>3.1402763478521707</v>
      </c>
      <c r="AA135" s="266">
        <f>+SLR!AA62</f>
        <v>3.3473023975103091</v>
      </c>
      <c r="AB135" s="266">
        <f>+SLR!AB62</f>
        <v>3.5556484521537746</v>
      </c>
      <c r="AC135" s="266">
        <f>+SLR!AC62</f>
        <v>3.761981845252552</v>
      </c>
      <c r="AD135" s="266">
        <f>+SLR!AD62</f>
        <v>3.9643852081720059</v>
      </c>
      <c r="AE135" s="266">
        <f>+SLR!AE62</f>
        <v>4.1618603163232484</v>
      </c>
      <c r="AF135" s="266">
        <f>+SLR!AF62</f>
        <v>4.3539960861556093</v>
      </c>
      <c r="AG135" s="266">
        <f>+SLR!AG62</f>
        <v>4.5407469974109818</v>
      </c>
      <c r="AH135" s="266">
        <f>+SLR!AH62</f>
        <v>4.7222859097888925</v>
      </c>
      <c r="AI135" s="266">
        <f>+SLR!AI62</f>
        <v>4.898907098718853</v>
      </c>
      <c r="AJ135" s="266">
        <f>+SLR!AJ62</f>
        <v>5.0709632259463913</v>
      </c>
      <c r="AK135" s="266">
        <f>+SLR!AK62</f>
        <v>5.238825221250325</v>
      </c>
      <c r="AL135" s="266">
        <f>+SLR!AL62</f>
        <v>5.4028575782411652</v>
      </c>
      <c r="AM135" s="266">
        <f>+SLR!AM62</f>
        <v>5.5634039482530202</v>
      </c>
      <c r="AN135" s="266">
        <f>+SLR!AN62</f>
        <v>5.7207795355652848</v>
      </c>
      <c r="AO135" s="266">
        <f>+SLR!AO62</f>
        <v>5.8752679054001833</v>
      </c>
      <c r="AP135" s="266">
        <f>+SLR!AP62</f>
        <v>6.0271205784353734</v>
      </c>
      <c r="AQ135" s="266">
        <f>+SLR!AQ62</f>
        <v>6.1765583116478702</v>
      </c>
      <c r="AR135" s="266">
        <f>+SLR!AR62</f>
        <v>6.3237733288274196</v>
      </c>
      <c r="AS135" s="266">
        <f>+SLR!AS62</f>
        <v>6.4689320150547314</v>
      </c>
      <c r="AT135" s="266">
        <f>+SLR!AT62</f>
        <v>6.6121777620988862</v>
      </c>
      <c r="AU135" s="266">
        <f>+SLR!AU62</f>
        <v>6.7536337697449991</v>
      </c>
      <c r="AV135" s="266">
        <f>+SLR!AV62</f>
        <v>6.8934056880219217</v>
      </c>
      <c r="AW135" s="266">
        <f>+SLR!AW62</f>
        <v>7.0315840387180311</v>
      </c>
      <c r="AX135" s="266">
        <f>+SLR!AX62</f>
        <v>7.1682463895714248</v>
      </c>
      <c r="AY135" s="266">
        <f>+SLR!AY62</f>
        <v>7.3034592768141549</v>
      </c>
      <c r="AZ135" s="266">
        <f>+SLR!AZ62</f>
        <v>7.4372798853580804</v>
      </c>
      <c r="BA135" s="266">
        <f>+SLR!BA62</f>
        <v>7.5697575036537739</v>
      </c>
      <c r="BB135" s="266">
        <f>+SLR!BB62</f>
        <v>7.7009347741054111</v>
      </c>
      <c r="BC135" s="266">
        <f>+SLR!BC62</f>
        <v>7.8308487612529554</v>
      </c>
      <c r="BD135" s="266">
        <f>+SLR!BD62</f>
        <v>7.9595318596814302</v>
      </c>
      <c r="BE135" s="266">
        <f>+SLR!BE62</f>
        <v>8.0870125624276508</v>
      </c>
      <c r="BF135" s="266">
        <f>+SLR!BF62</f>
        <v>8.2133161089580717</v>
      </c>
      <c r="BG135" s="266">
        <f>+SLR!BG62</f>
        <v>8.3384650298704095</v>
      </c>
      <c r="BH135" s="266">
        <f>+SLR!BH62</f>
        <v>8.4624796035071146</v>
      </c>
      <c r="BI135" s="266">
        <f>+SLR!BI62</f>
        <v>8.5853782377710761</v>
      </c>
      <c r="BJ135" s="266">
        <f>+SLR!BJ62</f>
        <v>8.7046245835832625</v>
      </c>
      <c r="BK135" s="266">
        <f>+SLR!BK62</f>
        <v>8.821058182923462</v>
      </c>
      <c r="BL135" s="266">
        <f>+SLR!BL62</f>
        <v>8.9352511115582658</v>
      </c>
      <c r="BM135" s="266">
        <f>+SLR!BM62</f>
        <v>9.0475945621743357</v>
      </c>
      <c r="BN135" s="266">
        <f>+SLR!BN62</f>
        <v>9.1583573479761693</v>
      </c>
      <c r="BO135" s="266">
        <f>+SLR!BO62</f>
        <v>9.2677254434146477</v>
      </c>
      <c r="BP135" s="266">
        <f>+SLR!BP62</f>
        <v>9.3758287150511208</v>
      </c>
      <c r="BQ135" s="266">
        <f>+SLR!BQ62</f>
        <v>9.4827589970219854</v>
      </c>
      <c r="BR135" s="266">
        <f>+SLR!BR62</f>
        <v>9.5885823170014728</v>
      </c>
      <c r="BS135" s="266">
        <f>+SLR!BS62</f>
        <v>9.6933471681776791</v>
      </c>
      <c r="BT135" s="266">
        <f>+SLR!BT62</f>
        <v>9.7970901079887227</v>
      </c>
      <c r="BU135" s="266">
        <f>+SLR!BU62</f>
        <v>9.8998395491258133</v>
      </c>
      <c r="BV135" s="266">
        <f>+SLR!BV62</f>
        <v>10.001618327789988</v>
      </c>
      <c r="BW135" s="266">
        <f>+SLR!BW62</f>
        <v>10.102445444652652</v>
      </c>
      <c r="BX135" s="266">
        <f>+SLR!BX62</f>
        <v>10.202337245891027</v>
      </c>
      <c r="BY135" s="266">
        <f>+SLR!BY62</f>
        <v>10.301308225109022</v>
      </c>
      <c r="BZ135" s="266">
        <f>+SLR!BZ62</f>
        <v>10.399371568446098</v>
      </c>
      <c r="CA135" s="266">
        <f>+SLR!CA62</f>
        <v>10.496539525623728</v>
      </c>
      <c r="CB135" s="266">
        <f>+SLR!CB62</f>
        <v>10.59282366293646</v>
      </c>
      <c r="CC135" s="266">
        <f>+SLR!CC62</f>
        <v>10.688235036109342</v>
      </c>
      <c r="CD135" s="266">
        <f>+SLR!CD62</f>
        <v>10.782784308710637</v>
      </c>
      <c r="CE135" s="266">
        <f>+SLR!CE62</f>
        <v>10.876481833531908</v>
      </c>
      <c r="CF135" s="266">
        <f>+SLR!CF62</f>
        <v>10.969337708745751</v>
      </c>
      <c r="CG135" s="266">
        <f>+SLR!CG62</f>
        <v>11.061361816858522</v>
      </c>
      <c r="CH135" s="266">
        <f>+SLR!CH62</f>
        <v>11.152563851906105</v>
      </c>
      <c r="CI135" s="266">
        <f>+SLR!CI62</f>
        <v>11.242953338599193</v>
      </c>
      <c r="CJ135" s="266">
        <f>+SLR!CJ62</f>
        <v>11.33253964594341</v>
      </c>
      <c r="CK135" s="266">
        <f>+SLR!CK62</f>
        <v>11.42133199705774</v>
      </c>
      <c r="CL135" s="266">
        <f>+SLR!CL62</f>
        <v>11.509339476369705</v>
      </c>
      <c r="CM135" s="266">
        <f>+SLR!CM62</f>
        <v>11.596571034995163</v>
      </c>
      <c r="CN135" s="266">
        <f>+SLR!CN62</f>
        <v>11.683035494857778</v>
      </c>
      <c r="CO135" s="266">
        <f>+SLR!CO62</f>
        <v>11.768741551930894</v>
      </c>
      <c r="CP135" s="266">
        <f>+SLR!CP62</f>
        <v>11.853697778866504</v>
      </c>
      <c r="CQ135" s="266">
        <f>+SLR!CQ62</f>
        <v>11.937912627195093</v>
      </c>
      <c r="CR135" s="266">
        <f>+SLR!CR62</f>
        <v>12.021394429224571</v>
      </c>
      <c r="CS135" s="266">
        <f>+SLR!CS62</f>
        <v>12.104151399727932</v>
      </c>
      <c r="CT135" s="266">
        <f>+SLR!CT62</f>
        <v>12.186191637482846</v>
      </c>
      <c r="CU135" s="266">
        <f>+SLR!CU62</f>
        <v>12.267523126707708</v>
      </c>
      <c r="CV135" s="266">
        <f>+SLR!CV62</f>
        <v>12.348153738425779</v>
      </c>
      <c r="CW135" s="266">
        <f>+SLR!CW62</f>
        <v>12.428091231779916</v>
      </c>
      <c r="CX135" s="266">
        <f>+SLR!CX62</f>
        <v>12.507343255313877</v>
      </c>
      <c r="CY135" s="266">
        <f>+SLR!CY62</f>
        <v>12.585917348231638</v>
      </c>
      <c r="CZ135" s="266">
        <f>+SLR!CZ62</f>
        <v>12.66382094164284</v>
      </c>
      <c r="DA135" s="266">
        <f>+SLR!DA62</f>
        <v>12.741061359800028</v>
      </c>
      <c r="DB135" s="266">
        <f>+SLR!DB62</f>
        <v>12.81764582133172</v>
      </c>
      <c r="DC135" s="266">
        <f>+SLR!DC62</f>
        <v>12.893581440473938</v>
      </c>
      <c r="DD135" s="266">
        <f>+SLR!DD62</f>
        <v>12.968875228302009</v>
      </c>
      <c r="DE135" s="266">
        <f>+SLR!DE62</f>
        <v>13.043534093963682</v>
      </c>
      <c r="DF135" s="266">
        <f>+SLR!DF62</f>
        <v>13.11756484591411</v>
      </c>
      <c r="DG135" s="266">
        <f>+SLR!DG62</f>
        <v>13.190974193152856</v>
      </c>
      <c r="DH135" s="266">
        <f>+SLR!DH62</f>
        <v>13.263768746462866</v>
      </c>
      <c r="DI135" s="266">
        <f>+SLR!DI62</f>
        <v>13.335955019650996</v>
      </c>
      <c r="DJ135" s="266">
        <f>+SLR!DJ62</f>
        <v>13.407539430789733</v>
      </c>
      <c r="DK135" s="266">
        <f>+SLR!DK62</f>
        <v>13.478528303459452</v>
      </c>
      <c r="DL135" s="266">
        <f>+SLR!DL62</f>
        <v>13.548927867990617</v>
      </c>
      <c r="DM135" s="266">
        <f>+SLR!DM62</f>
        <v>13.618744262705201</v>
      </c>
      <c r="DN135" s="266">
        <f>+SLR!DN62</f>
        <v>13.687983535156636</v>
      </c>
      <c r="DO135" s="266">
        <f>+SLR!DO62</f>
        <v>13.756651643367526</v>
      </c>
      <c r="DP135" s="266">
        <f>+SLR!DP62</f>
        <v>13.824754457064447</v>
      </c>
      <c r="DQ135" s="266">
        <f>+SLR!DQ62</f>
        <v>13.892297758909049</v>
      </c>
      <c r="DR135" s="266">
        <f>+SLR!DR62</f>
        <v>13.959287245724814</v>
      </c>
      <c r="DS135" s="266"/>
      <c r="DT135" s="266"/>
      <c r="DU135" s="266"/>
      <c r="DV135" s="266"/>
      <c r="DW135" s="266"/>
    </row>
    <row r="136" spans="1:256" ht="14.25" customHeight="1"/>
    <row r="137" spans="1:256" ht="14.25" customHeight="1"/>
    <row r="139" spans="1:256" s="257" customFormat="1" ht="17.25" customHeight="1">
      <c r="A139" s="57"/>
      <c r="B139" s="257">
        <v>2005</v>
      </c>
      <c r="C139" s="257">
        <f t="shared" ref="C139:AH139" si="78">+B139+10</f>
        <v>2015</v>
      </c>
      <c r="D139" s="257">
        <f t="shared" si="78"/>
        <v>2025</v>
      </c>
      <c r="E139" s="257">
        <f t="shared" si="78"/>
        <v>2035</v>
      </c>
      <c r="F139" s="257">
        <f t="shared" si="78"/>
        <v>2045</v>
      </c>
      <c r="G139" s="257">
        <f t="shared" si="78"/>
        <v>2055</v>
      </c>
      <c r="H139" s="257">
        <f t="shared" si="78"/>
        <v>2065</v>
      </c>
      <c r="I139" s="257">
        <f t="shared" si="78"/>
        <v>2075</v>
      </c>
      <c r="J139" s="257">
        <f t="shared" si="78"/>
        <v>2085</v>
      </c>
      <c r="K139" s="257">
        <f t="shared" si="78"/>
        <v>2095</v>
      </c>
      <c r="L139" s="257">
        <f t="shared" si="78"/>
        <v>2105</v>
      </c>
      <c r="M139" s="301">
        <f t="shared" si="78"/>
        <v>2115</v>
      </c>
      <c r="N139" s="257">
        <f t="shared" si="78"/>
        <v>2125</v>
      </c>
      <c r="O139" s="257">
        <f t="shared" si="78"/>
        <v>2135</v>
      </c>
      <c r="P139" s="257">
        <f t="shared" si="78"/>
        <v>2145</v>
      </c>
      <c r="Q139" s="257">
        <f t="shared" si="78"/>
        <v>2155</v>
      </c>
      <c r="R139" s="257">
        <f t="shared" si="78"/>
        <v>2165</v>
      </c>
      <c r="S139" s="257">
        <f t="shared" si="78"/>
        <v>2175</v>
      </c>
      <c r="T139" s="257">
        <f t="shared" si="78"/>
        <v>2185</v>
      </c>
      <c r="U139" s="257">
        <f t="shared" si="78"/>
        <v>2195</v>
      </c>
      <c r="V139" s="257">
        <f t="shared" si="78"/>
        <v>2205</v>
      </c>
      <c r="W139" s="257">
        <f t="shared" si="78"/>
        <v>2215</v>
      </c>
      <c r="X139" s="257">
        <f t="shared" si="78"/>
        <v>2225</v>
      </c>
      <c r="Y139" s="257">
        <f t="shared" si="78"/>
        <v>2235</v>
      </c>
      <c r="Z139" s="257">
        <f t="shared" si="78"/>
        <v>2245</v>
      </c>
      <c r="AA139" s="257">
        <f t="shared" si="78"/>
        <v>2255</v>
      </c>
      <c r="AB139" s="257">
        <f t="shared" si="78"/>
        <v>2265</v>
      </c>
      <c r="AC139" s="257">
        <f t="shared" si="78"/>
        <v>2275</v>
      </c>
      <c r="AD139" s="257">
        <f t="shared" si="78"/>
        <v>2285</v>
      </c>
      <c r="AE139" s="257">
        <f t="shared" si="78"/>
        <v>2295</v>
      </c>
      <c r="AF139" s="257">
        <f t="shared" si="78"/>
        <v>2305</v>
      </c>
      <c r="AG139" s="257">
        <f t="shared" si="78"/>
        <v>2315</v>
      </c>
      <c r="AH139" s="257">
        <f t="shared" si="78"/>
        <v>2325</v>
      </c>
      <c r="AI139" s="257">
        <f t="shared" ref="AI139:BI139" si="79">+AH139+10</f>
        <v>2335</v>
      </c>
      <c r="AJ139" s="257">
        <f t="shared" si="79"/>
        <v>2345</v>
      </c>
      <c r="AK139" s="257">
        <f t="shared" si="79"/>
        <v>2355</v>
      </c>
      <c r="AL139" s="257">
        <f t="shared" si="79"/>
        <v>2365</v>
      </c>
      <c r="AM139" s="257">
        <f t="shared" si="79"/>
        <v>2375</v>
      </c>
      <c r="AN139" s="257">
        <f t="shared" si="79"/>
        <v>2385</v>
      </c>
      <c r="AO139" s="257">
        <f t="shared" si="79"/>
        <v>2395</v>
      </c>
      <c r="AP139" s="257">
        <f t="shared" si="79"/>
        <v>2405</v>
      </c>
      <c r="AQ139" s="257">
        <f t="shared" si="79"/>
        <v>2415</v>
      </c>
      <c r="AR139" s="257">
        <f t="shared" si="79"/>
        <v>2425</v>
      </c>
      <c r="AS139" s="257">
        <f t="shared" si="79"/>
        <v>2435</v>
      </c>
      <c r="AT139" s="257">
        <f t="shared" si="79"/>
        <v>2445</v>
      </c>
      <c r="AU139" s="257">
        <f t="shared" si="79"/>
        <v>2455</v>
      </c>
      <c r="AV139" s="257">
        <f t="shared" si="79"/>
        <v>2465</v>
      </c>
      <c r="AW139" s="257">
        <f t="shared" si="79"/>
        <v>2475</v>
      </c>
      <c r="AX139" s="257">
        <f t="shared" si="79"/>
        <v>2485</v>
      </c>
      <c r="AY139" s="257">
        <f t="shared" si="79"/>
        <v>2495</v>
      </c>
      <c r="AZ139" s="257">
        <f t="shared" si="79"/>
        <v>2505</v>
      </c>
      <c r="BA139" s="257">
        <f t="shared" si="79"/>
        <v>2515</v>
      </c>
      <c r="BB139" s="257">
        <f t="shared" si="79"/>
        <v>2525</v>
      </c>
      <c r="BC139" s="257">
        <f t="shared" si="79"/>
        <v>2535</v>
      </c>
      <c r="BD139" s="257">
        <f t="shared" si="79"/>
        <v>2545</v>
      </c>
      <c r="BE139" s="257">
        <f t="shared" si="79"/>
        <v>2555</v>
      </c>
      <c r="BF139" s="257">
        <f t="shared" si="79"/>
        <v>2565</v>
      </c>
      <c r="BG139" s="257">
        <f t="shared" si="79"/>
        <v>2575</v>
      </c>
      <c r="BH139" s="257">
        <f t="shared" si="79"/>
        <v>2585</v>
      </c>
      <c r="BI139" s="257">
        <f t="shared" si="79"/>
        <v>2595</v>
      </c>
      <c r="BJ139" s="267"/>
      <c r="BK139" s="267"/>
      <c r="BL139" s="267"/>
      <c r="BM139" s="267"/>
      <c r="BN139" s="267"/>
      <c r="BO139" s="267"/>
      <c r="BP139" s="267"/>
      <c r="BQ139" s="267"/>
      <c r="BR139" s="267"/>
      <c r="BS139" s="267"/>
      <c r="BT139" s="267"/>
      <c r="BU139" s="267"/>
      <c r="BV139" s="267"/>
      <c r="BW139" s="267"/>
      <c r="BX139" s="267"/>
      <c r="BY139" s="267"/>
      <c r="BZ139" s="267"/>
      <c r="CA139" s="267"/>
      <c r="CB139" s="267"/>
      <c r="CC139" s="267"/>
      <c r="CD139" s="267"/>
      <c r="CE139" s="267"/>
      <c r="CF139" s="267"/>
      <c r="CG139" s="267"/>
      <c r="CH139" s="267"/>
      <c r="CI139" s="267"/>
      <c r="CJ139" s="267"/>
      <c r="CK139" s="267"/>
      <c r="CL139" s="267"/>
      <c r="CM139" s="267"/>
      <c r="CN139" s="267"/>
      <c r="CO139" s="267"/>
      <c r="CP139" s="267"/>
      <c r="CQ139" s="267"/>
      <c r="CR139" s="267"/>
      <c r="CS139" s="267"/>
      <c r="CT139" s="267"/>
      <c r="CU139" s="267"/>
      <c r="CV139" s="267"/>
      <c r="CW139" s="267"/>
      <c r="CX139" s="267"/>
      <c r="CY139" s="267"/>
      <c r="CZ139" s="267"/>
      <c r="DA139" s="267"/>
      <c r="DB139" s="267"/>
      <c r="DC139" s="267"/>
      <c r="DD139" s="267"/>
      <c r="DE139" s="267"/>
      <c r="DF139" s="267"/>
      <c r="DG139" s="267"/>
      <c r="DH139" s="267"/>
      <c r="DI139" s="267"/>
      <c r="DJ139" s="267"/>
      <c r="DK139" s="267"/>
      <c r="DL139" s="267"/>
      <c r="DM139" s="267"/>
      <c r="DN139" s="267"/>
      <c r="DO139" s="267"/>
      <c r="DP139" s="267"/>
      <c r="DQ139" s="267"/>
      <c r="DR139" s="267"/>
      <c r="DS139" s="267"/>
      <c r="DT139" s="267"/>
      <c r="DU139" s="267"/>
      <c r="DV139" s="267"/>
      <c r="DW139" s="267"/>
      <c r="DX139" s="267"/>
      <c r="DY139" s="267"/>
      <c r="DZ139" s="267"/>
      <c r="EA139" s="267"/>
      <c r="EB139" s="267"/>
      <c r="EC139" s="267"/>
      <c r="ED139" s="267"/>
      <c r="EE139" s="267"/>
      <c r="EF139" s="267"/>
      <c r="EG139" s="267"/>
      <c r="EH139" s="267"/>
      <c r="EI139" s="267"/>
      <c r="EJ139" s="267"/>
      <c r="EK139" s="267"/>
      <c r="EL139" s="267"/>
      <c r="EM139" s="267"/>
      <c r="EN139" s="267"/>
      <c r="EO139" s="267"/>
      <c r="EP139" s="267"/>
      <c r="EQ139" s="267"/>
      <c r="ER139" s="267"/>
      <c r="ES139" s="267"/>
      <c r="ET139" s="267"/>
      <c r="EU139" s="267"/>
      <c r="EV139" s="267"/>
      <c r="EW139" s="267"/>
      <c r="EX139" s="267"/>
      <c r="EY139" s="267"/>
      <c r="EZ139" s="267"/>
      <c r="FA139" s="267"/>
      <c r="FB139" s="267"/>
      <c r="FC139" s="267"/>
      <c r="FD139" s="267"/>
      <c r="FE139" s="267"/>
      <c r="FF139" s="267"/>
      <c r="FG139" s="267"/>
      <c r="FH139" s="267"/>
      <c r="FI139" s="267"/>
      <c r="FJ139" s="267"/>
      <c r="FK139" s="267"/>
      <c r="FL139" s="267"/>
      <c r="FM139" s="267"/>
      <c r="FN139" s="267"/>
      <c r="FO139" s="267"/>
      <c r="FP139" s="267"/>
      <c r="FQ139" s="267"/>
      <c r="FR139" s="267"/>
      <c r="FS139" s="267"/>
      <c r="FT139" s="267"/>
      <c r="FU139" s="267"/>
      <c r="FV139" s="267"/>
      <c r="FW139" s="267"/>
      <c r="FX139" s="267"/>
      <c r="FY139" s="267"/>
      <c r="FZ139" s="267"/>
      <c r="GA139" s="267"/>
      <c r="GB139" s="267"/>
      <c r="GC139" s="267"/>
      <c r="GD139" s="267"/>
      <c r="GE139" s="267"/>
      <c r="GF139" s="267"/>
      <c r="GG139" s="267"/>
      <c r="GH139" s="267"/>
      <c r="GI139" s="267"/>
      <c r="GJ139" s="267"/>
      <c r="GK139" s="267"/>
      <c r="GL139" s="267"/>
      <c r="GM139" s="267"/>
      <c r="GN139" s="267"/>
      <c r="GO139" s="267"/>
      <c r="GP139" s="267"/>
      <c r="GQ139" s="267"/>
      <c r="GR139" s="267"/>
      <c r="GS139" s="267"/>
      <c r="GT139" s="267"/>
      <c r="GU139" s="267"/>
      <c r="GV139" s="267"/>
      <c r="GW139" s="267"/>
      <c r="GX139" s="267"/>
      <c r="GY139" s="267"/>
      <c r="GZ139" s="267"/>
      <c r="HA139" s="267"/>
      <c r="HB139" s="267"/>
      <c r="HC139" s="267"/>
      <c r="HD139" s="267"/>
      <c r="HE139" s="267"/>
      <c r="HF139" s="267"/>
      <c r="HG139" s="267"/>
      <c r="HH139" s="267"/>
      <c r="HI139" s="267"/>
      <c r="HJ139" s="267"/>
      <c r="HK139" s="267"/>
      <c r="HL139" s="267"/>
      <c r="HM139" s="267"/>
      <c r="HN139" s="267"/>
      <c r="HO139" s="267"/>
      <c r="HP139" s="267"/>
      <c r="HQ139" s="267"/>
      <c r="HR139" s="267"/>
      <c r="HS139" s="267"/>
      <c r="HT139" s="267"/>
      <c r="HU139" s="267"/>
      <c r="HV139" s="267"/>
      <c r="HW139" s="267"/>
      <c r="HX139" s="267"/>
      <c r="HY139" s="267"/>
      <c r="HZ139" s="267"/>
      <c r="IA139" s="267"/>
      <c r="IB139" s="267"/>
      <c r="IC139" s="267"/>
      <c r="ID139" s="267"/>
      <c r="IE139" s="267"/>
      <c r="IF139" s="267"/>
      <c r="IG139" s="267"/>
      <c r="IH139" s="267"/>
      <c r="II139" s="267"/>
      <c r="IJ139" s="267"/>
      <c r="IK139" s="267"/>
      <c r="IL139" s="267"/>
      <c r="IM139" s="267"/>
      <c r="IN139" s="267"/>
      <c r="IO139" s="267"/>
      <c r="IP139" s="267"/>
      <c r="IQ139" s="267"/>
      <c r="IR139" s="267"/>
      <c r="IS139" s="267"/>
      <c r="IT139" s="267"/>
      <c r="IU139" s="267"/>
      <c r="IV139" s="267"/>
    </row>
    <row r="140" spans="1:256">
      <c r="A140" s="267" t="s">
        <v>679</v>
      </c>
    </row>
    <row r="141" spans="1:256">
      <c r="A141" s="346" t="s">
        <v>180</v>
      </c>
      <c r="B141" s="346">
        <f>+US!B120</f>
        <v>1.6621334550980098</v>
      </c>
      <c r="C141" s="346">
        <f>+US!C120</f>
        <v>1.3842794390922082</v>
      </c>
      <c r="D141" s="346">
        <f>+US!D120</f>
        <v>1.3529484199086481</v>
      </c>
      <c r="E141" s="346">
        <f>+US!E120</f>
        <v>1.0650404885241205</v>
      </c>
      <c r="F141" s="346">
        <f>+US!F120</f>
        <v>0.76569263722136705</v>
      </c>
      <c r="G141" s="346">
        <f>+US!G120</f>
        <v>0.5391431571248293</v>
      </c>
      <c r="H141" s="346">
        <f>+US!H120</f>
        <v>0.43798529818541043</v>
      </c>
      <c r="I141" s="346">
        <f>+US!I120</f>
        <v>0.36306889547259608</v>
      </c>
      <c r="J141" s="346">
        <f>+US!J120</f>
        <v>0.30766153025849441</v>
      </c>
      <c r="K141" s="346">
        <f>+US!K120</f>
        <v>0.26664261383066884</v>
      </c>
      <c r="L141" s="346">
        <f>+US!L120</f>
        <v>0.23748629239215138</v>
      </c>
      <c r="M141" s="349">
        <f>+US!M120</f>
        <v>0.2143313788839166</v>
      </c>
      <c r="N141" s="346">
        <f>+US!N120</f>
        <v>0.1934340694427347</v>
      </c>
      <c r="O141" s="346">
        <f>+US!O120</f>
        <v>0.17457424767206803</v>
      </c>
      <c r="P141" s="346">
        <f>+US!P120</f>
        <v>0.1575532585240414</v>
      </c>
      <c r="Q141" s="346">
        <f>+US!Q120</f>
        <v>0.14219181581794735</v>
      </c>
      <c r="R141" s="346">
        <f>+US!R120</f>
        <v>0.12832811377569747</v>
      </c>
      <c r="S141" s="346">
        <f>+US!S120</f>
        <v>0.11581612268256695</v>
      </c>
      <c r="T141" s="346">
        <f>+US!T120</f>
        <v>0.10452405072101666</v>
      </c>
      <c r="U141" s="346">
        <f>+US!U120</f>
        <v>9.4332955775717514E-2</v>
      </c>
      <c r="V141" s="346">
        <f>+US!V120</f>
        <v>8.5135492587585057E-2</v>
      </c>
      <c r="W141" s="346">
        <f>+US!W120</f>
        <v>8.0878717958205795E-2</v>
      </c>
      <c r="X141" s="346">
        <f>+US!X120</f>
        <v>7.6834782060295495E-2</v>
      </c>
      <c r="Y141" s="346">
        <f>+US!Y120</f>
        <v>7.2993042957280721E-2</v>
      </c>
      <c r="Z141" s="346">
        <f>+US!Z120</f>
        <v>6.9343390809416677E-2</v>
      </c>
      <c r="AA141" s="346">
        <f>+US!AA120</f>
        <v>6.5876221268945837E-2</v>
      </c>
      <c r="AB141" s="346">
        <f>+US!AB120</f>
        <v>6.258241020549854E-2</v>
      </c>
      <c r="AC141" s="346">
        <f>+US!AC120</f>
        <v>5.9453289695223607E-2</v>
      </c>
      <c r="AD141" s="346">
        <f>+US!AD120</f>
        <v>5.6480625210462425E-2</v>
      </c>
      <c r="AE141" s="346">
        <f>+US!AE120</f>
        <v>5.3656593949939303E-2</v>
      </c>
      <c r="AF141" s="346">
        <f>+US!AF120</f>
        <v>5.0973764252442336E-2</v>
      </c>
      <c r="AG141" s="346">
        <f>+US!AG120</f>
        <v>4.8425076039820214E-2</v>
      </c>
      <c r="AH141" s="346">
        <f>+US!AH120</f>
        <v>4.6003822237829201E-2</v>
      </c>
      <c r="AI141" s="346">
        <f>+US!AI120</f>
        <v>4.3703631125937739E-2</v>
      </c>
      <c r="AJ141" s="346">
        <f>+US!AJ120</f>
        <v>4.1518449569640847E-2</v>
      </c>
      <c r="AK141" s="346">
        <f>+US!AK120</f>
        <v>3.9442527091158801E-2</v>
      </c>
      <c r="AL141" s="346">
        <f>+US!AL120</f>
        <v>3.7470400736600858E-2</v>
      </c>
      <c r="AM141" s="346">
        <f>+US!AM120</f>
        <v>3.5596880699770815E-2</v>
      </c>
      <c r="AN141" s="346">
        <f>+US!AN120</f>
        <v>3.3817036664782273E-2</v>
      </c>
      <c r="AO141" s="346">
        <f>+US!AO120</f>
        <v>3.2126184831543156E-2</v>
      </c>
      <c r="AP141" s="346">
        <f>+US!AP120</f>
        <v>3.0519875589965998E-2</v>
      </c>
      <c r="AQ141" s="346">
        <f>+US!AQ120</f>
        <v>2.8993881810467696E-2</v>
      </c>
      <c r="AR141" s="346">
        <f>+US!AR120</f>
        <v>2.754418771994431E-2</v>
      </c>
      <c r="AS141" s="346">
        <f>+US!AS120</f>
        <v>2.6166978333947093E-2</v>
      </c>
      <c r="AT141" s="346">
        <f>+US!AT120</f>
        <v>2.4858629417249738E-2</v>
      </c>
      <c r="AU141" s="346">
        <f>+US!AU120</f>
        <v>2.3615697946387251E-2</v>
      </c>
      <c r="AV141" s="346">
        <f>+US!AV120</f>
        <v>2.2434913049067886E-2</v>
      </c>
      <c r="AW141" s="346">
        <f>+US!AW120</f>
        <v>2.1313167396614492E-2</v>
      </c>
      <c r="AX141" s="346">
        <f>+US!AX120</f>
        <v>2.0247509026783767E-2</v>
      </c>
      <c r="AY141" s="346">
        <f>+US!AY120</f>
        <v>1.9235133575444579E-2</v>
      </c>
      <c r="AZ141" s="346">
        <f>+US!AZ120</f>
        <v>1.8273376896672348E-2</v>
      </c>
      <c r="BA141" s="346">
        <f>+US!BA120</f>
        <v>1.7359708051838729E-2</v>
      </c>
      <c r="BB141" s="346">
        <f>+US!BB120</f>
        <v>1.6491722649246792E-2</v>
      </c>
      <c r="BC141" s="346">
        <f>+US!BC120</f>
        <v>1.566713651678445E-2</v>
      </c>
      <c r="BD141" s="346">
        <f>+US!BD120</f>
        <v>1.4883779690945226E-2</v>
      </c>
      <c r="BE141" s="346">
        <f>+US!BE120</f>
        <v>1.4139590706397965E-2</v>
      </c>
      <c r="BF141" s="346">
        <f>+US!BF120</f>
        <v>1.3432611171078065E-2</v>
      </c>
      <c r="BG141" s="346">
        <f>+US!BG120</f>
        <v>1.2760980612524161E-2</v>
      </c>
      <c r="BH141" s="346">
        <f>+US!BH120</f>
        <v>1.2122931581897953E-2</v>
      </c>
      <c r="BI141" s="346">
        <f>+US!BI120</f>
        <v>1.1516785002803055E-2</v>
      </c>
    </row>
    <row r="142" spans="1:256">
      <c r="A142" s="346" t="s">
        <v>181</v>
      </c>
      <c r="B142" s="346">
        <f>+EU!B120</f>
        <v>1.14605061916605</v>
      </c>
      <c r="C142" s="346">
        <f>+EU!C120</f>
        <v>1.0537535277990648</v>
      </c>
      <c r="D142" s="346">
        <f>+EU!D120</f>
        <v>0.90645464756908811</v>
      </c>
      <c r="E142" s="346">
        <f>+EU!E120</f>
        <v>0.80990096886794394</v>
      </c>
      <c r="F142" s="346">
        <f>+EU!F120</f>
        <v>0.5822644448005807</v>
      </c>
      <c r="G142" s="346">
        <f>+EU!G120</f>
        <v>0.40998682211510334</v>
      </c>
      <c r="H142" s="346">
        <f>+EU!H120</f>
        <v>0.33306218981574953</v>
      </c>
      <c r="I142" s="346">
        <f>+EU!I120</f>
        <v>0.27609264941330947</v>
      </c>
      <c r="J142" s="346">
        <f>+EU!J120</f>
        <v>0.23395859042414768</v>
      </c>
      <c r="K142" s="346">
        <f>+EU!K120</f>
        <v>0.20276610477240925</v>
      </c>
      <c r="L142" s="346">
        <f>+EU!L120</f>
        <v>0.18059442845012857</v>
      </c>
      <c r="M142" s="349">
        <f>+EU!M120</f>
        <v>0.16298647167624103</v>
      </c>
      <c r="N142" s="346">
        <f>+EU!N120</f>
        <v>0.1470952906878075</v>
      </c>
      <c r="O142" s="346">
        <f>+EU!O120</f>
        <v>0.13275349984574625</v>
      </c>
      <c r="P142" s="346">
        <f>+EU!P120</f>
        <v>0.11981003361078597</v>
      </c>
      <c r="Q142" s="346">
        <f>+EU!Q120</f>
        <v>0.10812855533373433</v>
      </c>
      <c r="R142" s="346">
        <f>+EU!R120</f>
        <v>9.7586021188695235E-2</v>
      </c>
      <c r="S142" s="346">
        <f>+EU!S120</f>
        <v>8.8071384122797441E-2</v>
      </c>
      <c r="T142" s="346">
        <f>+EU!T120</f>
        <v>7.9484424170824686E-2</v>
      </c>
      <c r="U142" s="346">
        <f>+EU!U120</f>
        <v>7.1734692814169276E-2</v>
      </c>
      <c r="V142" s="346">
        <f>+EU!V120</f>
        <v>6.4740560264787764E-2</v>
      </c>
      <c r="W142" s="346">
        <f>+EU!W120</f>
        <v>6.1503532251548372E-2</v>
      </c>
      <c r="X142" s="346">
        <f>+EU!X120</f>
        <v>5.8428355638970954E-2</v>
      </c>
      <c r="Y142" s="346">
        <f>+EU!Y120</f>
        <v>5.5506937857022404E-2</v>
      </c>
      <c r="Z142" s="346">
        <f>+EU!Z120</f>
        <v>5.2731590964171279E-2</v>
      </c>
      <c r="AA142" s="346">
        <f>+EU!AA120</f>
        <v>5.0095011415962711E-2</v>
      </c>
      <c r="AB142" s="346">
        <f>+EU!AB120</f>
        <v>4.7590260845164573E-2</v>
      </c>
      <c r="AC142" s="346">
        <f>+EU!AC120</f>
        <v>4.5210747802906341E-2</v>
      </c>
      <c r="AD142" s="346">
        <f>+EU!AD120</f>
        <v>4.2950210412761022E-2</v>
      </c>
      <c r="AE142" s="346">
        <f>+EU!AE120</f>
        <v>4.0802699892122971E-2</v>
      </c>
      <c r="AF142" s="346">
        <f>+EU!AF120</f>
        <v>3.8762564897516817E-2</v>
      </c>
      <c r="AG142" s="346">
        <f>+EU!AG120</f>
        <v>3.6824436652640978E-2</v>
      </c>
      <c r="AH142" s="346">
        <f>+EU!AH120</f>
        <v>3.4983214820008927E-2</v>
      </c>
      <c r="AI142" s="346">
        <f>+EU!AI120</f>
        <v>3.3234054079008479E-2</v>
      </c>
      <c r="AJ142" s="346">
        <f>+EU!AJ120</f>
        <v>3.1572351375058053E-2</v>
      </c>
      <c r="AK142" s="346">
        <f>+EU!AK120</f>
        <v>2.9993733806305149E-2</v>
      </c>
      <c r="AL142" s="346">
        <f>+EU!AL120</f>
        <v>2.8494047115989889E-2</v>
      </c>
      <c r="AM142" s="346">
        <f>+EU!AM120</f>
        <v>2.7069344760190392E-2</v>
      </c>
      <c r="AN142" s="346">
        <f>+EU!AN120</f>
        <v>2.571587752218087E-2</v>
      </c>
      <c r="AO142" s="346">
        <f>+EU!AO120</f>
        <v>2.4430083646071826E-2</v>
      </c>
      <c r="AP142" s="346">
        <f>+EU!AP120</f>
        <v>2.3208579463768232E-2</v>
      </c>
      <c r="AQ142" s="346">
        <f>+EU!AQ120</f>
        <v>2.2048150490579819E-2</v>
      </c>
      <c r="AR142" s="346">
        <f>+EU!AR120</f>
        <v>2.0945742966050826E-2</v>
      </c>
      <c r="AS142" s="346">
        <f>+EU!AS120</f>
        <v>1.9898455817748285E-2</v>
      </c>
      <c r="AT142" s="346">
        <f>+EU!AT120</f>
        <v>1.8903533026860868E-2</v>
      </c>
      <c r="AU142" s="346">
        <f>+EU!AU120</f>
        <v>1.7958356375517823E-2</v>
      </c>
      <c r="AV142" s="346">
        <f>+EU!AV120</f>
        <v>1.7060438556741931E-2</v>
      </c>
      <c r="AW142" s="346">
        <f>+EU!AW120</f>
        <v>1.6207416628904833E-2</v>
      </c>
      <c r="AX142" s="346">
        <f>+EU!AX120</f>
        <v>1.5397045797459591E-2</v>
      </c>
      <c r="AY142" s="346">
        <f>+EU!AY120</f>
        <v>1.4627193507586612E-2</v>
      </c>
      <c r="AZ142" s="346">
        <f>+EU!AZ120</f>
        <v>1.389583383220728E-2</v>
      </c>
      <c r="BA142" s="346">
        <f>+EU!BA120</f>
        <v>1.3201042140596916E-2</v>
      </c>
      <c r="BB142" s="346">
        <f>+EU!BB120</f>
        <v>1.2540990033567069E-2</v>
      </c>
      <c r="BC142" s="346">
        <f>+EU!BC120</f>
        <v>1.1913940531888715E-2</v>
      </c>
      <c r="BD142" s="346">
        <f>+EU!BD120</f>
        <v>1.1318243505294279E-2</v>
      </c>
      <c r="BE142" s="346">
        <f>+EU!BE120</f>
        <v>1.0752331330029565E-2</v>
      </c>
      <c r="BF142" s="346">
        <f>+EU!BF120</f>
        <v>1.0214714763528086E-2</v>
      </c>
      <c r="BG142" s="346">
        <f>+EU!BG120</f>
        <v>9.7039790253516806E-3</v>
      </c>
      <c r="BH142" s="346">
        <f>+EU!BH120</f>
        <v>9.2187800740840958E-3</v>
      </c>
      <c r="BI142" s="346">
        <f>+EU!BI120</f>
        <v>8.75784107037989E-3</v>
      </c>
    </row>
    <row r="143" spans="1:256">
      <c r="A143" s="346" t="s">
        <v>182</v>
      </c>
      <c r="B143" s="346">
        <f>+Japan!B120</f>
        <v>0.36996592574248305</v>
      </c>
      <c r="C143" s="346">
        <f>+Japan!C120</f>
        <v>0.27014967320962358</v>
      </c>
      <c r="D143" s="346">
        <f>+Japan!D120</f>
        <v>0.26403525414455831</v>
      </c>
      <c r="E143" s="346">
        <f>+Japan!E120</f>
        <v>0.20784845299623325</v>
      </c>
      <c r="F143" s="346">
        <f>+Japan!F120</f>
        <v>0.14942908915848496</v>
      </c>
      <c r="G143" s="346">
        <f>+Japan!G120</f>
        <v>0.10521672402068778</v>
      </c>
      <c r="H143" s="346">
        <f>+Japan!H120</f>
        <v>8.5475216805215193E-2</v>
      </c>
      <c r="I143" s="346">
        <f>+Japan!I120</f>
        <v>7.085487271906768E-2</v>
      </c>
      <c r="J143" s="346">
        <f>+Japan!J120</f>
        <v>6.0041823573577353E-2</v>
      </c>
      <c r="K143" s="346">
        <f>+Japan!K120</f>
        <v>5.2036758587813446E-2</v>
      </c>
      <c r="L143" s="346">
        <f>+Japan!L120</f>
        <v>4.6346743634058461E-2</v>
      </c>
      <c r="M143" s="349">
        <f>+Japan!M120</f>
        <v>4.1827936129737758E-2</v>
      </c>
      <c r="N143" s="346">
        <f>+Japan!N120</f>
        <v>3.7749712357088329E-2</v>
      </c>
      <c r="O143" s="346">
        <f>+Japan!O120</f>
        <v>3.406911540227222E-2</v>
      </c>
      <c r="P143" s="346">
        <f>+Japan!P120</f>
        <v>3.0747376650550676E-2</v>
      </c>
      <c r="Q143" s="346">
        <f>+Japan!Q120</f>
        <v>2.7749507427121983E-2</v>
      </c>
      <c r="R143" s="346">
        <f>+Japan!R120</f>
        <v>2.5043930452977588E-2</v>
      </c>
      <c r="S143" s="346">
        <f>+Japan!S120</f>
        <v>2.2602147233812271E-2</v>
      </c>
      <c r="T143" s="346">
        <f>+Japan!T120</f>
        <v>2.0398437878515575E-2</v>
      </c>
      <c r="U143" s="346">
        <f>+Japan!U120</f>
        <v>1.8409590185360303E-2</v>
      </c>
      <c r="V143" s="346">
        <f>+Japan!V120</f>
        <v>1.6614655142287674E-2</v>
      </c>
      <c r="W143" s="346">
        <f>+Japan!W120</f>
        <v>1.5783922385173288E-2</v>
      </c>
      <c r="X143" s="346">
        <f>+Japan!X120</f>
        <v>1.4994726265914624E-2</v>
      </c>
      <c r="Y143" s="346">
        <f>+Japan!Y120</f>
        <v>1.4244989952618891E-2</v>
      </c>
      <c r="Z143" s="346">
        <f>+Japan!Z120</f>
        <v>1.3532740454987946E-2</v>
      </c>
      <c r="AA143" s="346">
        <f>+Japan!AA120</f>
        <v>1.2856103432238548E-2</v>
      </c>
      <c r="AB143" s="346">
        <f>+Japan!AB120</f>
        <v>1.221329826062662E-2</v>
      </c>
      <c r="AC143" s="346">
        <f>+Japan!AC120</f>
        <v>1.1602633347595289E-2</v>
      </c>
      <c r="AD143" s="346">
        <f>+Japan!AD120</f>
        <v>1.1022501680215523E-2</v>
      </c>
      <c r="AE143" s="346">
        <f>+Japan!AE120</f>
        <v>1.0471376596204746E-2</v>
      </c>
      <c r="AF143" s="346">
        <f>+Japan!AF120</f>
        <v>9.9478077663945081E-3</v>
      </c>
      <c r="AG143" s="346">
        <f>+Japan!AG120</f>
        <v>9.4504173780747824E-3</v>
      </c>
      <c r="AH143" s="346">
        <f>+Japan!AH120</f>
        <v>8.977896509171043E-3</v>
      </c>
      <c r="AI143" s="346">
        <f>+Japan!AI120</f>
        <v>8.5290016837124907E-3</v>
      </c>
      <c r="AJ143" s="346">
        <f>+Japan!AJ120</f>
        <v>8.1025515995268652E-3</v>
      </c>
      <c r="AK143" s="346">
        <f>+Japan!AK120</f>
        <v>7.6974240195505214E-3</v>
      </c>
      <c r="AL143" s="346">
        <f>+Japan!AL120</f>
        <v>7.3125528185729949E-3</v>
      </c>
      <c r="AM143" s="346">
        <f>+Japan!AM120</f>
        <v>6.946925177644345E-3</v>
      </c>
      <c r="AN143" s="346">
        <f>+Japan!AN120</f>
        <v>6.5995789187621272E-3</v>
      </c>
      <c r="AO143" s="346">
        <f>+Japan!AO120</f>
        <v>6.2695999728240208E-3</v>
      </c>
      <c r="AP143" s="346">
        <f>+Japan!AP120</f>
        <v>5.9561199741828197E-3</v>
      </c>
      <c r="AQ143" s="346">
        <f>+Japan!AQ120</f>
        <v>5.6583139754736783E-3</v>
      </c>
      <c r="AR143" s="346">
        <f>+Japan!AR120</f>
        <v>5.3753982766999945E-3</v>
      </c>
      <c r="AS143" s="346">
        <f>+Japan!AS120</f>
        <v>5.1066283628649943E-3</v>
      </c>
      <c r="AT143" s="346">
        <f>+Japan!AT120</f>
        <v>4.8512969447217441E-3</v>
      </c>
      <c r="AU143" s="346">
        <f>+Japan!AU120</f>
        <v>4.6087320974856566E-3</v>
      </c>
      <c r="AV143" s="346">
        <f>+Japan!AV120</f>
        <v>4.3782954926113735E-3</v>
      </c>
      <c r="AW143" s="346">
        <f>+Japan!AW120</f>
        <v>4.1593807179808049E-3</v>
      </c>
      <c r="AX143" s="346">
        <f>+Japan!AX120</f>
        <v>3.9514116820817645E-3</v>
      </c>
      <c r="AY143" s="346">
        <f>+Japan!AY120</f>
        <v>3.7538410979776763E-3</v>
      </c>
      <c r="AZ143" s="346">
        <f>+Japan!AZ120</f>
        <v>3.5661490430787925E-3</v>
      </c>
      <c r="BA143" s="346">
        <f>+Japan!BA120</f>
        <v>3.3878415909248528E-3</v>
      </c>
      <c r="BB143" s="346">
        <f>+Japan!BB120</f>
        <v>3.21844951137861E-3</v>
      </c>
      <c r="BC143" s="346">
        <f>+Japan!BC120</f>
        <v>3.0575270358096794E-3</v>
      </c>
      <c r="BD143" s="346">
        <f>+Japan!BD120</f>
        <v>2.9046506840191954E-3</v>
      </c>
      <c r="BE143" s="346">
        <f>+Japan!BE120</f>
        <v>2.7594181498182355E-3</v>
      </c>
      <c r="BF143" s="346">
        <f>+Japan!BF120</f>
        <v>2.6214472423273238E-3</v>
      </c>
      <c r="BG143" s="346">
        <f>+Japan!BG120</f>
        <v>2.4903748802109576E-3</v>
      </c>
      <c r="BH143" s="346">
        <f>+Japan!BH120</f>
        <v>2.3658561362004094E-3</v>
      </c>
      <c r="BI143" s="346">
        <f>+Japan!BI120</f>
        <v>2.2475633293903888E-3</v>
      </c>
    </row>
    <row r="144" spans="1:256">
      <c r="A144" s="346" t="s">
        <v>183</v>
      </c>
      <c r="B144" s="346">
        <f>+Russia!B120</f>
        <v>0.43123618180564</v>
      </c>
      <c r="C144" s="346">
        <f>+Russia!C120</f>
        <v>0.65</v>
      </c>
      <c r="D144" s="346">
        <f>+Russia!D120</f>
        <v>0.62712759012947783</v>
      </c>
      <c r="E144" s="346">
        <f>+Russia!E120</f>
        <v>0.4936746036508558</v>
      </c>
      <c r="F144" s="346">
        <f>+Russia!F120</f>
        <v>0.3549189099115419</v>
      </c>
      <c r="G144" s="346">
        <f>+Russia!G120</f>
        <v>0.24990719815122153</v>
      </c>
      <c r="H144" s="346">
        <f>+Russia!H120</f>
        <v>0.2030178390553154</v>
      </c>
      <c r="I144" s="346">
        <f>+Russia!I120</f>
        <v>0.16829209311917023</v>
      </c>
      <c r="J144" s="346">
        <f>+Russia!J120</f>
        <v>0.14260930513491757</v>
      </c>
      <c r="K144" s="346">
        <f>+Russia!K120</f>
        <v>0.12359594599234097</v>
      </c>
      <c r="L144" s="346">
        <f>+Russia!L120</f>
        <v>0.11008121525189452</v>
      </c>
      <c r="M144" s="349">
        <f>+Russia!M120</f>
        <v>9.9348296764834795E-2</v>
      </c>
      <c r="N144" s="346">
        <f>+Russia!N120</f>
        <v>8.9661837830263394E-2</v>
      </c>
      <c r="O144" s="346">
        <f>+Russia!O120</f>
        <v>8.0919808641812696E-2</v>
      </c>
      <c r="P144" s="346">
        <f>+Russia!P120</f>
        <v>7.3030127299235956E-2</v>
      </c>
      <c r="Q144" s="346">
        <f>+Russia!Q120</f>
        <v>6.5909689887560449E-2</v>
      </c>
      <c r="R144" s="346">
        <f>+Russia!R120</f>
        <v>5.94834951235233E-2</v>
      </c>
      <c r="S144" s="346">
        <f>+Russia!S120</f>
        <v>5.3683854348979772E-2</v>
      </c>
      <c r="T144" s="346">
        <f>+Russia!T120</f>
        <v>4.8449678549954238E-2</v>
      </c>
      <c r="U144" s="346">
        <f>+Russia!U120</f>
        <v>4.3725834891333699E-2</v>
      </c>
      <c r="V144" s="346">
        <f>+Russia!V120</f>
        <v>3.9462565989428662E-2</v>
      </c>
      <c r="W144" s="346">
        <f>+Russia!W120</f>
        <v>3.7489437689957224E-2</v>
      </c>
      <c r="X144" s="346">
        <f>+Russia!X120</f>
        <v>3.5614965805459364E-2</v>
      </c>
      <c r="Y144" s="346">
        <f>+Russia!Y120</f>
        <v>3.3834217515186393E-2</v>
      </c>
      <c r="Z144" s="346">
        <f>+Russia!Z120</f>
        <v>3.2142506639427075E-2</v>
      </c>
      <c r="AA144" s="346">
        <f>+Russia!AA120</f>
        <v>3.0535381307455721E-2</v>
      </c>
      <c r="AB144" s="346">
        <f>+Russia!AB120</f>
        <v>2.9008612242082933E-2</v>
      </c>
      <c r="AC144" s="346">
        <f>+Russia!AC120</f>
        <v>2.7558181629978785E-2</v>
      </c>
      <c r="AD144" s="346">
        <f>+Russia!AD120</f>
        <v>2.6180272548479846E-2</v>
      </c>
      <c r="AE144" s="346">
        <f>+Russia!AE120</f>
        <v>2.4871258921055853E-2</v>
      </c>
      <c r="AF144" s="346">
        <f>+Russia!AF120</f>
        <v>2.3627695975003058E-2</v>
      </c>
      <c r="AG144" s="346">
        <f>+Russia!AG120</f>
        <v>2.2446311176252905E-2</v>
      </c>
      <c r="AH144" s="346">
        <f>+Russia!AH120</f>
        <v>2.1323995617440257E-2</v>
      </c>
      <c r="AI144" s="346">
        <f>+Russia!AI120</f>
        <v>2.0257795836568244E-2</v>
      </c>
      <c r="AJ144" s="346">
        <f>+Russia!AJ120</f>
        <v>1.9244906044739829E-2</v>
      </c>
      <c r="AK144" s="346">
        <f>+Russia!AK120</f>
        <v>1.8282660742502836E-2</v>
      </c>
      <c r="AL144" s="346">
        <f>+Russia!AL120</f>
        <v>1.7368527705377692E-2</v>
      </c>
      <c r="AM144" s="346">
        <f>+Russia!AM120</f>
        <v>1.6500101320108807E-2</v>
      </c>
      <c r="AN144" s="346">
        <f>+Russia!AN120</f>
        <v>1.5675096254103366E-2</v>
      </c>
      <c r="AO144" s="346">
        <f>+Russia!AO120</f>
        <v>1.4891341441398196E-2</v>
      </c>
      <c r="AP144" s="346">
        <f>+Russia!AP120</f>
        <v>1.4146774369328286E-2</v>
      </c>
      <c r="AQ144" s="346">
        <f>+Russia!AQ120</f>
        <v>1.3439435650861871E-2</v>
      </c>
      <c r="AR144" s="346">
        <f>+Russia!AR120</f>
        <v>1.2767463868318776E-2</v>
      </c>
      <c r="AS144" s="346">
        <f>+Russia!AS120</f>
        <v>1.2129090674902837E-2</v>
      </c>
      <c r="AT144" s="346">
        <f>+Russia!AT120</f>
        <v>1.1522636141157694E-2</v>
      </c>
      <c r="AU144" s="346">
        <f>+Russia!AU120</f>
        <v>1.094650433409981E-2</v>
      </c>
      <c r="AV144" s="346">
        <f>+Russia!AV120</f>
        <v>1.0399179117394819E-2</v>
      </c>
      <c r="AW144" s="346">
        <f>+Russia!AW120</f>
        <v>9.8792201615250774E-3</v>
      </c>
      <c r="AX144" s="346">
        <f>+Russia!AX120</f>
        <v>9.3852591534488231E-3</v>
      </c>
      <c r="AY144" s="346">
        <f>+Russia!AY120</f>
        <v>8.9159961957763819E-3</v>
      </c>
      <c r="AZ144" s="346">
        <f>+Russia!AZ120</f>
        <v>8.4701963859875624E-3</v>
      </c>
      <c r="BA144" s="346">
        <f>+Russia!BA120</f>
        <v>8.0466865666881833E-3</v>
      </c>
      <c r="BB144" s="346">
        <f>+Russia!BB120</f>
        <v>7.6443522383537734E-3</v>
      </c>
      <c r="BC144" s="346">
        <f>+Russia!BC120</f>
        <v>7.2621346264360844E-3</v>
      </c>
      <c r="BD144" s="346">
        <f>+Russia!BD120</f>
        <v>6.8990278951142799E-3</v>
      </c>
      <c r="BE144" s="346">
        <f>+Russia!BE120</f>
        <v>6.5540765003585652E-3</v>
      </c>
      <c r="BF144" s="346">
        <f>+Russia!BF120</f>
        <v>6.2263726753406367E-3</v>
      </c>
      <c r="BG144" s="346">
        <f>+Russia!BG120</f>
        <v>5.9150540415736043E-3</v>
      </c>
      <c r="BH144" s="346">
        <f>+Russia!BH120</f>
        <v>5.6193013394949236E-3</v>
      </c>
      <c r="BI144" s="346">
        <f>+Russia!BI120</f>
        <v>5.3383362725201774E-3</v>
      </c>
    </row>
    <row r="145" spans="1:256">
      <c r="A145" s="346" t="s">
        <v>184</v>
      </c>
      <c r="B145" s="346">
        <f>+Eurasia!B120</f>
        <v>0.25666629327476997</v>
      </c>
      <c r="C145" s="346">
        <f>+Eurasia!C120</f>
        <v>0.49278319473093002</v>
      </c>
      <c r="D145" s="346">
        <f>+Eurasia!D120</f>
        <v>0.47544298056602052</v>
      </c>
      <c r="E145" s="346">
        <f>+Eurasia!E120</f>
        <v>0.37426853591476061</v>
      </c>
      <c r="F145" s="346">
        <f>+Eurasia!F120</f>
        <v>0.26907396045635201</v>
      </c>
      <c r="G145" s="346">
        <f>+Eurasia!G120</f>
        <v>0.18946164229417622</v>
      </c>
      <c r="H145" s="346">
        <f>+Eurasia!H120</f>
        <v>0.15391350664161249</v>
      </c>
      <c r="I145" s="346">
        <f>+Eurasia!I120</f>
        <v>0.1275869466080306</v>
      </c>
      <c r="J145" s="346">
        <f>+Eurasia!J120</f>
        <v>0.1081161061272965</v>
      </c>
      <c r="K145" s="346">
        <f>+Eurasia!K120</f>
        <v>9.3701546341380434E-2</v>
      </c>
      <c r="L145" s="346">
        <f>+Eurasia!L120</f>
        <v>8.3455650664141179E-2</v>
      </c>
      <c r="M145" s="349">
        <f>+Eurasia!M120</f>
        <v>7.5318724724387401E-2</v>
      </c>
      <c r="N145" s="346">
        <f>+Eurasia!N120</f>
        <v>6.7975149063759621E-2</v>
      </c>
      <c r="O145" s="346">
        <f>+Eurasia!O120</f>
        <v>6.1347572030043047E-2</v>
      </c>
      <c r="P145" s="346">
        <f>+Eurasia!P120</f>
        <v>5.5366183757113843E-2</v>
      </c>
      <c r="Q145" s="346">
        <f>+Eurasia!Q120</f>
        <v>4.9967980840795241E-2</v>
      </c>
      <c r="R145" s="346">
        <f>+Eurasia!R120</f>
        <v>4.5096102708817698E-2</v>
      </c>
      <c r="S145" s="346">
        <f>+Eurasia!S120</f>
        <v>4.0699232694707967E-2</v>
      </c>
      <c r="T145" s="346">
        <f>+Eurasia!T120</f>
        <v>3.673105750697394E-2</v>
      </c>
      <c r="U145" s="346">
        <f>+Eurasia!U120</f>
        <v>3.3149779400043974E-2</v>
      </c>
      <c r="V145" s="346">
        <f>+Eurasia!V120</f>
        <v>2.9917675908539682E-2</v>
      </c>
      <c r="W145" s="346">
        <f>+Eurasia!W120</f>
        <v>2.8421792113112698E-2</v>
      </c>
      <c r="X145" s="346">
        <f>+Eurasia!X120</f>
        <v>2.700070250745706E-2</v>
      </c>
      <c r="Y145" s="346">
        <f>+Eurasia!Y120</f>
        <v>2.5650667382084207E-2</v>
      </c>
      <c r="Z145" s="346">
        <f>+Eurasia!Z120</f>
        <v>2.4368134012979995E-2</v>
      </c>
      <c r="AA145" s="346">
        <f>+Eurasia!AA120</f>
        <v>2.3149727312330993E-2</v>
      </c>
      <c r="AB145" s="346">
        <f>+Eurasia!AB120</f>
        <v>2.1992240946714443E-2</v>
      </c>
      <c r="AC145" s="346">
        <f>+Eurasia!AC120</f>
        <v>2.0892628899378721E-2</v>
      </c>
      <c r="AD145" s="346">
        <f>+Eurasia!AD120</f>
        <v>1.9847997454409783E-2</v>
      </c>
      <c r="AE145" s="346">
        <f>+Eurasia!AE120</f>
        <v>1.8855597581689292E-2</v>
      </c>
      <c r="AF145" s="346">
        <f>+Eurasia!AF120</f>
        <v>1.7912817702604826E-2</v>
      </c>
      <c r="AG145" s="346">
        <f>+Eurasia!AG120</f>
        <v>1.7017176817474583E-2</v>
      </c>
      <c r="AH145" s="346">
        <f>+Eurasia!AH120</f>
        <v>1.6166317976600852E-2</v>
      </c>
      <c r="AI145" s="346">
        <f>+Eurasia!AI120</f>
        <v>1.5358002077770808E-2</v>
      </c>
      <c r="AJ145" s="346">
        <f>+Eurasia!AJ120</f>
        <v>1.4590101973882268E-2</v>
      </c>
      <c r="AK145" s="346">
        <f>+Eurasia!AK120</f>
        <v>1.3860596875188154E-2</v>
      </c>
      <c r="AL145" s="346">
        <f>+Eurasia!AL120</f>
        <v>1.3167567031428745E-2</v>
      </c>
      <c r="AM145" s="346">
        <f>+Eurasia!AM120</f>
        <v>1.2509188679857307E-2</v>
      </c>
      <c r="AN145" s="346">
        <f>+Eurasia!AN120</f>
        <v>1.1883729245864441E-2</v>
      </c>
      <c r="AO145" s="346">
        <f>+Eurasia!AO120</f>
        <v>1.1289542783571218E-2</v>
      </c>
      <c r="AP145" s="346">
        <f>+Eurasia!AP120</f>
        <v>1.0725065644392656E-2</v>
      </c>
      <c r="AQ145" s="346">
        <f>+Eurasia!AQ120</f>
        <v>1.0188812362173023E-2</v>
      </c>
      <c r="AR145" s="346">
        <f>+Eurasia!AR120</f>
        <v>9.6793717440643717E-3</v>
      </c>
      <c r="AS145" s="346">
        <f>+Eurasia!AS120</f>
        <v>9.1954031568611521E-3</v>
      </c>
      <c r="AT145" s="346">
        <f>+Eurasia!AT120</f>
        <v>8.7356329990180941E-3</v>
      </c>
      <c r="AU145" s="346">
        <f>+Eurasia!AU120</f>
        <v>8.2988513490671895E-3</v>
      </c>
      <c r="AV145" s="346">
        <f>+Eurasia!AV120</f>
        <v>7.8839087816138295E-3</v>
      </c>
      <c r="AW145" s="346">
        <f>+Eurasia!AW120</f>
        <v>7.4897133425331375E-3</v>
      </c>
      <c r="AX145" s="346">
        <f>+Eurasia!AX120</f>
        <v>7.1152276754064808E-3</v>
      </c>
      <c r="AY145" s="346">
        <f>+Eurasia!AY120</f>
        <v>6.7594662916361566E-3</v>
      </c>
      <c r="AZ145" s="346">
        <f>+Eurasia!AZ120</f>
        <v>6.4214929770543489E-3</v>
      </c>
      <c r="BA145" s="346">
        <f>+Eurasia!BA120</f>
        <v>6.1004183282016315E-3</v>
      </c>
      <c r="BB145" s="346">
        <f>+Eurasia!BB120</f>
        <v>5.7953974117915495E-3</v>
      </c>
      <c r="BC145" s="346">
        <f>+Eurasia!BC120</f>
        <v>5.505627541201972E-3</v>
      </c>
      <c r="BD145" s="346">
        <f>+Eurasia!BD120</f>
        <v>5.2303461641418731E-3</v>
      </c>
      <c r="BE145" s="346">
        <f>+Eurasia!BE120</f>
        <v>4.9688288559347794E-3</v>
      </c>
      <c r="BF145" s="346">
        <f>+Eurasia!BF120</f>
        <v>4.7203874131380406E-3</v>
      </c>
      <c r="BG145" s="346">
        <f>+Eurasia!BG120</f>
        <v>4.4843680424811383E-3</v>
      </c>
      <c r="BH145" s="346">
        <f>+Eurasia!BH120</f>
        <v>4.2601496403570811E-3</v>
      </c>
      <c r="BI145" s="346">
        <f>+Eurasia!BI120</f>
        <v>4.0471421583392272E-3</v>
      </c>
    </row>
    <row r="146" spans="1:256">
      <c r="A146" s="346" t="s">
        <v>185</v>
      </c>
      <c r="B146" s="346">
        <f>+China!B120</f>
        <v>1.6007411280266</v>
      </c>
      <c r="C146" s="346">
        <f>+China!C120</f>
        <v>2.8437371757269037</v>
      </c>
      <c r="D146" s="346">
        <f>+China!D120</f>
        <v>3.2081467193314204</v>
      </c>
      <c r="E146" s="346">
        <f>+China!E120</f>
        <v>2.5254518937569661</v>
      </c>
      <c r="F146" s="346">
        <f>+China!F120</f>
        <v>1.8156304305258093</v>
      </c>
      <c r="G146" s="346">
        <f>+China!G120</f>
        <v>1.2784303712751981</v>
      </c>
      <c r="H146" s="346">
        <f>+China!H120</f>
        <v>1.0385622074075767</v>
      </c>
      <c r="I146" s="346">
        <f>+China!I120</f>
        <v>0.86091847165935431</v>
      </c>
      <c r="J146" s="346">
        <f>+China!J120</f>
        <v>0.72953507645909954</v>
      </c>
      <c r="K146" s="346">
        <f>+China!K120</f>
        <v>0.63226994777271284</v>
      </c>
      <c r="L146" s="346">
        <f>+China!L120</f>
        <v>0.56313371493904141</v>
      </c>
      <c r="M146" s="349">
        <f>+China!M120</f>
        <v>0.50822817773248485</v>
      </c>
      <c r="N146" s="346">
        <f>+China!N120</f>
        <v>0.45867593040356758</v>
      </c>
      <c r="O146" s="346">
        <f>+China!O120</f>
        <v>0.41395502718921967</v>
      </c>
      <c r="P146" s="346">
        <f>+China!P120</f>
        <v>0.37359441203827071</v>
      </c>
      <c r="Q146" s="346">
        <f>+China!Q120</f>
        <v>0.33716895686453929</v>
      </c>
      <c r="R146" s="346">
        <f>+China!R120</f>
        <v>0.3042949835702467</v>
      </c>
      <c r="S146" s="346">
        <f>+China!S120</f>
        <v>0.27462622267214765</v>
      </c>
      <c r="T146" s="346">
        <f>+China!T120</f>
        <v>0.24785016596161324</v>
      </c>
      <c r="U146" s="346">
        <f>+China!U120</f>
        <v>0.22368477478035595</v>
      </c>
      <c r="V146" s="346">
        <f>+China!V120</f>
        <v>0.20187550923927122</v>
      </c>
      <c r="W146" s="346">
        <f>+China!W120</f>
        <v>0.19178173377730764</v>
      </c>
      <c r="X146" s="346">
        <f>+China!X120</f>
        <v>0.18219264708844227</v>
      </c>
      <c r="Y146" s="346">
        <f>+China!Y120</f>
        <v>0.17308301473402016</v>
      </c>
      <c r="Z146" s="346">
        <f>+China!Z120</f>
        <v>0.16442886399731915</v>
      </c>
      <c r="AA146" s="346">
        <f>+China!AA120</f>
        <v>0.1562074207974532</v>
      </c>
      <c r="AB146" s="346">
        <f>+China!AB120</f>
        <v>0.14839704975758053</v>
      </c>
      <c r="AC146" s="346">
        <f>+China!AC120</f>
        <v>0.14097719726970151</v>
      </c>
      <c r="AD146" s="346">
        <f>+China!AD120</f>
        <v>0.13392833740621643</v>
      </c>
      <c r="AE146" s="346">
        <f>+China!AE120</f>
        <v>0.1272319205359056</v>
      </c>
      <c r="AF146" s="346">
        <f>+China!AF120</f>
        <v>0.12087032450911031</v>
      </c>
      <c r="AG146" s="346">
        <f>+China!AG120</f>
        <v>0.1148268082836548</v>
      </c>
      <c r="AH146" s="346">
        <f>+China!AH120</f>
        <v>0.10908546786947206</v>
      </c>
      <c r="AI146" s="346">
        <f>+China!AI120</f>
        <v>0.10363119447599844</v>
      </c>
      <c r="AJ146" s="346">
        <f>+China!AJ120</f>
        <v>9.844963475219852E-2</v>
      </c>
      <c r="AK146" s="346">
        <f>+China!AK120</f>
        <v>9.3527153014588596E-2</v>
      </c>
      <c r="AL146" s="346">
        <f>+China!AL120</f>
        <v>8.8850795363859161E-2</v>
      </c>
      <c r="AM146" s="346">
        <f>+China!AM120</f>
        <v>8.4408255595666198E-2</v>
      </c>
      <c r="AN146" s="346">
        <f>+China!AN120</f>
        <v>8.0187842815882884E-2</v>
      </c>
      <c r="AO146" s="346">
        <f>+China!AO120</f>
        <v>7.617845067508873E-2</v>
      </c>
      <c r="AP146" s="346">
        <f>+China!AP120</f>
        <v>7.2369528141334294E-2</v>
      </c>
      <c r="AQ146" s="346">
        <f>+China!AQ120</f>
        <v>6.8751051734267571E-2</v>
      </c>
      <c r="AR146" s="346">
        <f>+China!AR120</f>
        <v>6.5313499147554188E-2</v>
      </c>
      <c r="AS146" s="346">
        <f>+China!AS120</f>
        <v>6.2047824190176473E-2</v>
      </c>
      <c r="AT146" s="346">
        <f>+China!AT120</f>
        <v>5.894543298066765E-2</v>
      </c>
      <c r="AU146" s="346">
        <f>+China!AU120</f>
        <v>5.5998161331634266E-2</v>
      </c>
      <c r="AV146" s="346">
        <f>+China!AV120</f>
        <v>5.319825326505255E-2</v>
      </c>
      <c r="AW146" s="346">
        <f>+China!AW120</f>
        <v>5.0538340601799923E-2</v>
      </c>
      <c r="AX146" s="346">
        <f>+China!AX120</f>
        <v>4.8011423571709927E-2</v>
      </c>
      <c r="AY146" s="346">
        <f>+China!AY120</f>
        <v>4.5610852393124429E-2</v>
      </c>
      <c r="AZ146" s="346">
        <f>+China!AZ120</f>
        <v>4.3330309773468204E-2</v>
      </c>
      <c r="BA146" s="346">
        <f>+China!BA120</f>
        <v>4.1163794284794789E-2</v>
      </c>
      <c r="BB146" s="346">
        <f>+China!BB120</f>
        <v>3.910560457055505E-2</v>
      </c>
      <c r="BC146" s="346">
        <f>+China!BC120</f>
        <v>3.7150324342027294E-2</v>
      </c>
      <c r="BD146" s="346">
        <f>+China!BD120</f>
        <v>3.5292808124925926E-2</v>
      </c>
      <c r="BE146" s="346">
        <f>+China!BE120</f>
        <v>3.3528167718679627E-2</v>
      </c>
      <c r="BF146" s="346">
        <f>+China!BF120</f>
        <v>3.1851759332745644E-2</v>
      </c>
      <c r="BG146" s="346">
        <f>+China!BG120</f>
        <v>3.025917136610836E-2</v>
      </c>
      <c r="BH146" s="346">
        <f>+China!BH120</f>
        <v>2.8746212797802942E-2</v>
      </c>
      <c r="BI146" s="346">
        <f>+China!BI120</f>
        <v>2.7308902157912793E-2</v>
      </c>
    </row>
    <row r="147" spans="1:256">
      <c r="A147" s="346" t="s">
        <v>186</v>
      </c>
      <c r="B147" s="346">
        <f>+India!B120</f>
        <v>0.40515158969265602</v>
      </c>
      <c r="C147" s="346">
        <f>+India!C120</f>
        <v>0.7230937431006107</v>
      </c>
      <c r="D147" s="346">
        <f>+India!D120</f>
        <v>0.95176955277896969</v>
      </c>
      <c r="E147" s="346">
        <f>+India!E120</f>
        <v>1.1736542267846219</v>
      </c>
      <c r="F147" s="346">
        <f>+India!F120</f>
        <v>0.84377862604832721</v>
      </c>
      <c r="G147" s="346">
        <f>+India!G120</f>
        <v>0.59412543656290373</v>
      </c>
      <c r="H147" s="346">
        <f>+India!H120</f>
        <v>0.48265141280888313</v>
      </c>
      <c r="I147" s="346">
        <f>+India!I120</f>
        <v>0.40009497139017536</v>
      </c>
      <c r="J147" s="346">
        <f>+India!J120</f>
        <v>0.33903711576945272</v>
      </c>
      <c r="K147" s="346">
        <f>+India!K120</f>
        <v>0.29383505522586217</v>
      </c>
      <c r="L147" s="346">
        <f>+India!L120</f>
        <v>0.26170534723586203</v>
      </c>
      <c r="M147" s="349">
        <f>+India!M120</f>
        <v>0.23618907588036547</v>
      </c>
      <c r="N147" s="346">
        <f>+India!N120</f>
        <v>0.2131606409820298</v>
      </c>
      <c r="O147" s="346">
        <f>+India!O120</f>
        <v>0.19237747848628187</v>
      </c>
      <c r="P147" s="346">
        <f>+India!P120</f>
        <v>0.17362067433386938</v>
      </c>
      <c r="Q147" s="346">
        <f>+India!Q120</f>
        <v>0.15669265858631709</v>
      </c>
      <c r="R147" s="346">
        <f>+India!R120</f>
        <v>0.14141512437415116</v>
      </c>
      <c r="S147" s="346">
        <f>+India!S120</f>
        <v>0.12762714974767142</v>
      </c>
      <c r="T147" s="346">
        <f>+India!T120</f>
        <v>0.11518350264727344</v>
      </c>
      <c r="U147" s="346">
        <f>+India!U120</f>
        <v>0.10395311113916426</v>
      </c>
      <c r="V147" s="346">
        <f>+India!V120</f>
        <v>9.3817682803095742E-2</v>
      </c>
      <c r="W147" s="346">
        <f>+India!W120</f>
        <v>8.9126798662940945E-2</v>
      </c>
      <c r="X147" s="346">
        <f>+India!X120</f>
        <v>8.4670458729793896E-2</v>
      </c>
      <c r="Y147" s="346">
        <f>+India!Y120</f>
        <v>8.0436935793304201E-2</v>
      </c>
      <c r="Z147" s="346">
        <f>+India!Z120</f>
        <v>7.6415089003638983E-2</v>
      </c>
      <c r="AA147" s="346">
        <f>+India!AA120</f>
        <v>7.2594334553457027E-2</v>
      </c>
      <c r="AB147" s="346">
        <f>+India!AB120</f>
        <v>6.8964617825784169E-2</v>
      </c>
      <c r="AC147" s="346">
        <f>+India!AC120</f>
        <v>6.5516386934494963E-2</v>
      </c>
      <c r="AD147" s="346">
        <f>+India!AD120</f>
        <v>6.2240567587770211E-2</v>
      </c>
      <c r="AE147" s="346">
        <f>+India!AE120</f>
        <v>5.9128539208381695E-2</v>
      </c>
      <c r="AF147" s="346">
        <f>+India!AF120</f>
        <v>5.6172112247962605E-2</v>
      </c>
      <c r="AG147" s="346">
        <f>+India!AG120</f>
        <v>5.3363506635564474E-2</v>
      </c>
      <c r="AH147" s="346">
        <f>+India!AH120</f>
        <v>5.0695331303786249E-2</v>
      </c>
      <c r="AI147" s="346">
        <f>+India!AI120</f>
        <v>4.8160564738596937E-2</v>
      </c>
      <c r="AJ147" s="346">
        <f>+India!AJ120</f>
        <v>4.5752536501667086E-2</v>
      </c>
      <c r="AK147" s="346">
        <f>+India!AK120</f>
        <v>4.346490967658373E-2</v>
      </c>
      <c r="AL147" s="346">
        <f>+India!AL120</f>
        <v>4.129166419275454E-2</v>
      </c>
      <c r="AM147" s="346">
        <f>+India!AM120</f>
        <v>3.9227080983116815E-2</v>
      </c>
      <c r="AN147" s="346">
        <f>+India!AN120</f>
        <v>3.726572693396097E-2</v>
      </c>
      <c r="AO147" s="346">
        <f>+India!AO120</f>
        <v>3.5402440587262919E-2</v>
      </c>
      <c r="AP147" s="346">
        <f>+India!AP120</f>
        <v>3.3632318557899769E-2</v>
      </c>
      <c r="AQ147" s="346">
        <f>+India!AQ120</f>
        <v>3.1950702630004782E-2</v>
      </c>
      <c r="AR147" s="346">
        <f>+India!AR120</f>
        <v>3.035316749850454E-2</v>
      </c>
      <c r="AS147" s="346">
        <f>+India!AS120</f>
        <v>2.8835509123579312E-2</v>
      </c>
      <c r="AT147" s="346">
        <f>+India!AT120</f>
        <v>2.7393733667400347E-2</v>
      </c>
      <c r="AU147" s="346">
        <f>+India!AU120</f>
        <v>2.6024046984030328E-2</v>
      </c>
      <c r="AV147" s="346">
        <f>+India!AV120</f>
        <v>2.4722844634828812E-2</v>
      </c>
      <c r="AW147" s="346">
        <f>+India!AW120</f>
        <v>2.3486702403087371E-2</v>
      </c>
      <c r="AX147" s="346">
        <f>+India!AX120</f>
        <v>2.2312367282933E-2</v>
      </c>
      <c r="AY147" s="346">
        <f>+India!AY120</f>
        <v>2.1196748918786347E-2</v>
      </c>
      <c r="AZ147" s="346">
        <f>+India!AZ120</f>
        <v>2.0136911472847029E-2</v>
      </c>
      <c r="BA147" s="346">
        <f>+India!BA120</f>
        <v>1.9130065899204678E-2</v>
      </c>
      <c r="BB147" s="346">
        <f>+India!BB120</f>
        <v>1.8173562604244443E-2</v>
      </c>
      <c r="BC147" s="346">
        <f>+India!BC120</f>
        <v>1.7264884474032221E-2</v>
      </c>
      <c r="BD147" s="346">
        <f>+India!BD120</f>
        <v>1.6401640250330609E-2</v>
      </c>
      <c r="BE147" s="346">
        <f>+India!BE120</f>
        <v>1.5581558237814078E-2</v>
      </c>
      <c r="BF147" s="346">
        <f>+India!BF120</f>
        <v>1.4802480325923373E-2</v>
      </c>
      <c r="BG147" s="346">
        <f>+India!BG120</f>
        <v>1.4062356309627204E-2</v>
      </c>
      <c r="BH147" s="346">
        <f>+India!BH120</f>
        <v>1.3359238494145843E-2</v>
      </c>
      <c r="BI147" s="346">
        <f>+India!BI120</f>
        <v>1.269127656943855E-2</v>
      </c>
    </row>
    <row r="148" spans="1:256">
      <c r="A148" s="346" t="s">
        <v>187</v>
      </c>
      <c r="B148" s="346">
        <f>+MidEast!B120</f>
        <v>0.58967496043455192</v>
      </c>
      <c r="C148" s="346">
        <f>+MidEast!C120</f>
        <v>0.80742718953750447</v>
      </c>
      <c r="D148" s="346">
        <f>+MidEast!D120</f>
        <v>1.0442826029982819</v>
      </c>
      <c r="E148" s="346">
        <f>+MidEast!E120</f>
        <v>1.2745456100982429</v>
      </c>
      <c r="F148" s="346">
        <f>+MidEast!F120</f>
        <v>1.4943414327878377</v>
      </c>
      <c r="G148" s="346">
        <f>+MidEast!G120</f>
        <v>1.0522028275201407</v>
      </c>
      <c r="H148" s="346">
        <f>+MidEast!H120</f>
        <v>0.85478107822156624</v>
      </c>
      <c r="I148" s="346">
        <f>+MidEast!I120</f>
        <v>0.7085726923404676</v>
      </c>
      <c r="J148" s="346">
        <f>+MidEast!J120</f>
        <v>0.60043854360226789</v>
      </c>
      <c r="K148" s="346">
        <f>+MidEast!K120</f>
        <v>0.52038518620209706</v>
      </c>
      <c r="L148" s="346">
        <f>+MidEast!L120</f>
        <v>0.46348311213832272</v>
      </c>
      <c r="M148" s="349">
        <f>+MidEast!M120</f>
        <v>0.41829350870483623</v>
      </c>
      <c r="N148" s="346">
        <f>+MidEast!N120</f>
        <v>0.37750989160611464</v>
      </c>
      <c r="O148" s="346">
        <f>+MidEast!O120</f>
        <v>0.34070267717451846</v>
      </c>
      <c r="P148" s="346">
        <f>+MidEast!P120</f>
        <v>0.30748416615000285</v>
      </c>
      <c r="Q148" s="346">
        <f>+MidEast!Q120</f>
        <v>0.27750445995037754</v>
      </c>
      <c r="R148" s="346">
        <f>+MidEast!R120</f>
        <v>0.25044777510521571</v>
      </c>
      <c r="S148" s="346">
        <f>+MidEast!S120</f>
        <v>0.22602911703245715</v>
      </c>
      <c r="T148" s="346">
        <f>+MidEast!T120</f>
        <v>0.20399127812179255</v>
      </c>
      <c r="U148" s="346">
        <f>+MidEast!U120</f>
        <v>0.18410212850491775</v>
      </c>
      <c r="V148" s="346">
        <f>+MidEast!V120</f>
        <v>0.16615217097568827</v>
      </c>
      <c r="W148" s="346">
        <f>+MidEast!W120</f>
        <v>0.15784456242690384</v>
      </c>
      <c r="X148" s="346">
        <f>+MidEast!X120</f>
        <v>0.14995233430555863</v>
      </c>
      <c r="Y148" s="346">
        <f>+MidEast!Y120</f>
        <v>0.14245471759028069</v>
      </c>
      <c r="Z148" s="346">
        <f>+MidEast!Z120</f>
        <v>0.13533198171076666</v>
      </c>
      <c r="AA148" s="346">
        <f>+MidEast!AA120</f>
        <v>0.12856538262522832</v>
      </c>
      <c r="AB148" s="346">
        <f>+MidEast!AB120</f>
        <v>0.1221371134939669</v>
      </c>
      <c r="AC148" s="346">
        <f>+MidEast!AC120</f>
        <v>0.11603025781926855</v>
      </c>
      <c r="AD148" s="346">
        <f>+MidEast!AD120</f>
        <v>0.11022874492830512</v>
      </c>
      <c r="AE148" s="346">
        <f>+MidEast!AE120</f>
        <v>0.10471730768188986</v>
      </c>
      <c r="AF148" s="346">
        <f>+MidEast!AF120</f>
        <v>9.9481442297795361E-2</v>
      </c>
      <c r="AG148" s="346">
        <f>+MidEast!AG120</f>
        <v>9.4507370182905587E-2</v>
      </c>
      <c r="AH148" s="346">
        <f>+MidEast!AH120</f>
        <v>8.9782001673760298E-2</v>
      </c>
      <c r="AI148" s="346">
        <f>+MidEast!AI120</f>
        <v>8.5292901590072273E-2</v>
      </c>
      <c r="AJ148" s="346">
        <f>+MidEast!AJ120</f>
        <v>8.102825651056865E-2</v>
      </c>
      <c r="AK148" s="346">
        <f>+MidEast!AK120</f>
        <v>7.6976843685040208E-2</v>
      </c>
      <c r="AL148" s="346">
        <f>+MidEast!AL120</f>
        <v>7.3128001500788201E-2</v>
      </c>
      <c r="AM148" s="346">
        <f>+MidEast!AM120</f>
        <v>6.9471601425748791E-2</v>
      </c>
      <c r="AN148" s="346">
        <f>+MidEast!AN120</f>
        <v>6.5998021354461353E-2</v>
      </c>
      <c r="AO148" s="346">
        <f>+MidEast!AO120</f>
        <v>6.2698120286738282E-2</v>
      </c>
      <c r="AP148" s="346">
        <f>+MidEast!AP120</f>
        <v>5.9563214272401362E-2</v>
      </c>
      <c r="AQ148" s="346">
        <f>+MidEast!AQ120</f>
        <v>5.6585053558781288E-2</v>
      </c>
      <c r="AR148" s="346">
        <f>+MidEast!AR120</f>
        <v>5.3755800880842218E-2</v>
      </c>
      <c r="AS148" s="346">
        <f>+MidEast!AS120</f>
        <v>5.1068010836800105E-2</v>
      </c>
      <c r="AT148" s="346">
        <f>+MidEast!AT120</f>
        <v>4.8514610294960098E-2</v>
      </c>
      <c r="AU148" s="346">
        <f>+MidEast!AU120</f>
        <v>4.6088879780212089E-2</v>
      </c>
      <c r="AV148" s="346">
        <f>+MidEast!AV120</f>
        <v>4.3784435791201483E-2</v>
      </c>
      <c r="AW148" s="346">
        <f>+MidEast!AW120</f>
        <v>4.1595214001641408E-2</v>
      </c>
      <c r="AX148" s="346">
        <f>+MidEast!AX120</f>
        <v>3.9515453301559332E-2</v>
      </c>
      <c r="AY148" s="346">
        <f>+MidEast!AY120</f>
        <v>3.7539680636481366E-2</v>
      </c>
      <c r="AZ148" s="346">
        <f>+MidEast!AZ120</f>
        <v>3.5662696604657297E-2</v>
      </c>
      <c r="BA148" s="346">
        <f>+MidEast!BA120</f>
        <v>3.387956177442443E-2</v>
      </c>
      <c r="BB148" s="346">
        <f>+MidEast!BB120</f>
        <v>3.2185583685703206E-2</v>
      </c>
      <c r="BC148" s="346">
        <f>+MidEast!BC120</f>
        <v>3.0576304501418045E-2</v>
      </c>
      <c r="BD148" s="346">
        <f>+MidEast!BD120</f>
        <v>2.9047489276347142E-2</v>
      </c>
      <c r="BE148" s="346">
        <f>+MidEast!BE120</f>
        <v>2.7595114812529783E-2</v>
      </c>
      <c r="BF148" s="346">
        <f>+MidEast!BF120</f>
        <v>2.6215359071903293E-2</v>
      </c>
      <c r="BG148" s="346">
        <f>+MidEast!BG120</f>
        <v>2.4904591118308127E-2</v>
      </c>
      <c r="BH148" s="346">
        <f>+MidEast!BH120</f>
        <v>2.3659361562392719E-2</v>
      </c>
      <c r="BI148" s="346">
        <f>+MidEast!BI120</f>
        <v>2.2476393484273081E-2</v>
      </c>
    </row>
    <row r="149" spans="1:256">
      <c r="A149" s="346" t="s">
        <v>188</v>
      </c>
      <c r="B149" s="346">
        <f>+Africa!B120</f>
        <v>0.19137708401697298</v>
      </c>
      <c r="C149" s="346">
        <f>+Africa!C120</f>
        <v>0.24403788868483117</v>
      </c>
      <c r="D149" s="346">
        <f>+Africa!D120</f>
        <v>0.35389319854131812</v>
      </c>
      <c r="E149" s="346">
        <f>+Africa!E120</f>
        <v>0.48200312688199887</v>
      </c>
      <c r="F149" s="346">
        <f>+Africa!F120</f>
        <v>0.6260305422447725</v>
      </c>
      <c r="G149" s="346">
        <f>+Africa!G120</f>
        <v>0.75868965138535904</v>
      </c>
      <c r="H149" s="346">
        <f>+Africa!H120</f>
        <v>0.87768254899933362</v>
      </c>
      <c r="I149" s="346">
        <f>+Africa!I120</f>
        <v>0.72755691791705779</v>
      </c>
      <c r="J149" s="346">
        <f>+Africa!J120</f>
        <v>0.61652561678451745</v>
      </c>
      <c r="K149" s="346">
        <f>+Africa!K120</f>
        <v>0.53432745333766096</v>
      </c>
      <c r="L149" s="346">
        <f>+Africa!L120</f>
        <v>0.47590084718073689</v>
      </c>
      <c r="M149" s="349">
        <f>+Africa!M120</f>
        <v>0.429500514580615</v>
      </c>
      <c r="N149" s="346">
        <f>+Africa!N120</f>
        <v>0.38762421440900502</v>
      </c>
      <c r="O149" s="346">
        <f>+Africa!O120</f>
        <v>0.34983085350412696</v>
      </c>
      <c r="P149" s="346">
        <f>+Africa!P120</f>
        <v>0.31572234528747456</v>
      </c>
      <c r="Q149" s="346">
        <f>+Africa!Q120</f>
        <v>0.28493941662194577</v>
      </c>
      <c r="R149" s="346">
        <f>+Africa!R120</f>
        <v>0.257157823501306</v>
      </c>
      <c r="S149" s="346">
        <f>+Africa!S120</f>
        <v>0.23208493570992866</v>
      </c>
      <c r="T149" s="346">
        <f>+Africa!T120</f>
        <v>0.2094566544782106</v>
      </c>
      <c r="U149" s="346">
        <f>+Africa!U120</f>
        <v>0.18903463066658505</v>
      </c>
      <c r="V149" s="346">
        <f>+Africa!V120</f>
        <v>0.17060375417659299</v>
      </c>
      <c r="W149" s="346">
        <f>+Africa!W120</f>
        <v>0.16207356646776333</v>
      </c>
      <c r="X149" s="346">
        <f>+Africa!X120</f>
        <v>0.15396988814437515</v>
      </c>
      <c r="Y149" s="346">
        <f>+Africa!Y120</f>
        <v>0.14627139373715639</v>
      </c>
      <c r="Z149" s="346">
        <f>+Africa!Z120</f>
        <v>0.13895782405029858</v>
      </c>
      <c r="AA149" s="346">
        <f>+Africa!AA120</f>
        <v>0.13200993284778365</v>
      </c>
      <c r="AB149" s="346">
        <f>+Africa!AB120</f>
        <v>0.12540943620539446</v>
      </c>
      <c r="AC149" s="346">
        <f>+Africa!AC120</f>
        <v>0.11913896439512474</v>
      </c>
      <c r="AD149" s="346">
        <f>+Africa!AD120</f>
        <v>0.11318201617536849</v>
      </c>
      <c r="AE149" s="346">
        <f>+Africa!AE120</f>
        <v>0.10752291536660007</v>
      </c>
      <c r="AF149" s="346">
        <f>+Africa!AF120</f>
        <v>0.10214676959827006</v>
      </c>
      <c r="AG149" s="346">
        <f>+Africa!AG120</f>
        <v>9.7039431118356556E-2</v>
      </c>
      <c r="AH149" s="346">
        <f>+Africa!AH120</f>
        <v>9.218745956243872E-2</v>
      </c>
      <c r="AI149" s="346">
        <f>+Africa!AI120</f>
        <v>8.7578086584316775E-2</v>
      </c>
      <c r="AJ149" s="346">
        <f>+Africa!AJ120</f>
        <v>8.3199182255100937E-2</v>
      </c>
      <c r="AK149" s="346">
        <f>+Africa!AK120</f>
        <v>7.9039223142345891E-2</v>
      </c>
      <c r="AL149" s="346">
        <f>+Africa!AL120</f>
        <v>7.5087261985228596E-2</v>
      </c>
      <c r="AM149" s="346">
        <f>+Africa!AM120</f>
        <v>7.1332898885967166E-2</v>
      </c>
      <c r="AN149" s="346">
        <f>+Africa!AN120</f>
        <v>6.7766253941668811E-2</v>
      </c>
      <c r="AO149" s="346">
        <f>+Africa!AO120</f>
        <v>6.4377941244585374E-2</v>
      </c>
      <c r="AP149" s="346">
        <f>+Africa!AP120</f>
        <v>6.1159044182356105E-2</v>
      </c>
      <c r="AQ149" s="346">
        <f>+Africa!AQ120</f>
        <v>5.8101091973238296E-2</v>
      </c>
      <c r="AR149" s="346">
        <f>+Africa!AR120</f>
        <v>5.519603737457638E-2</v>
      </c>
      <c r="AS149" s="346">
        <f>+Africa!AS120</f>
        <v>5.2436235505847556E-2</v>
      </c>
      <c r="AT149" s="346">
        <f>+Africa!AT120</f>
        <v>4.9814423730555175E-2</v>
      </c>
      <c r="AU149" s="346">
        <f>+Africa!AU120</f>
        <v>4.7323702544027416E-2</v>
      </c>
      <c r="AV149" s="346">
        <f>+Africa!AV120</f>
        <v>4.4957517416826041E-2</v>
      </c>
      <c r="AW149" s="346">
        <f>+Africa!AW120</f>
        <v>4.2709641545984736E-2</v>
      </c>
      <c r="AX149" s="346">
        <f>+Africa!AX120</f>
        <v>4.0574159468685499E-2</v>
      </c>
      <c r="AY149" s="346">
        <f>+Africa!AY120</f>
        <v>3.8545451495251223E-2</v>
      </c>
      <c r="AZ149" s="346">
        <f>+Africa!AZ120</f>
        <v>3.6618178920488659E-2</v>
      </c>
      <c r="BA149" s="346">
        <f>+Africa!BA120</f>
        <v>3.4787269974464227E-2</v>
      </c>
      <c r="BB149" s="346">
        <f>+Africa!BB120</f>
        <v>3.3047906475741011E-2</v>
      </c>
      <c r="BC149" s="346">
        <f>+Africa!BC120</f>
        <v>3.1395511151953957E-2</v>
      </c>
      <c r="BD149" s="346">
        <f>+Africa!BD120</f>
        <v>2.9825735594356258E-2</v>
      </c>
      <c r="BE149" s="346">
        <f>+Africa!BE120</f>
        <v>2.8334448814638445E-2</v>
      </c>
      <c r="BF149" s="346">
        <f>+Africa!BF120</f>
        <v>2.6917726373906523E-2</v>
      </c>
      <c r="BG149" s="346">
        <f>+Africa!BG120</f>
        <v>2.5571840055211195E-2</v>
      </c>
      <c r="BH149" s="346">
        <f>+Africa!BH120</f>
        <v>2.4293248052450634E-2</v>
      </c>
      <c r="BI149" s="346">
        <f>+Africa!BI120</f>
        <v>2.30785856498281E-2</v>
      </c>
    </row>
    <row r="150" spans="1:256">
      <c r="A150" s="346" t="s">
        <v>189</v>
      </c>
      <c r="B150" s="346">
        <f>+LatAm!B120</f>
        <v>0.41227239850714803</v>
      </c>
      <c r="C150" s="346">
        <f>+LatAm!C120</f>
        <v>0.53297093331331458</v>
      </c>
      <c r="D150" s="346">
        <f>+LatAm!D120</f>
        <v>0.67605785971701782</v>
      </c>
      <c r="E150" s="346">
        <f>+LatAm!E120</f>
        <v>0.53219249351146791</v>
      </c>
      <c r="F150" s="346">
        <f>+LatAm!F120</f>
        <v>0.38261068781610214</v>
      </c>
      <c r="G150" s="346">
        <f>+LatAm!G120</f>
        <v>0.26940566508182084</v>
      </c>
      <c r="H150" s="346">
        <f>+LatAm!H120</f>
        <v>0.21885786547482833</v>
      </c>
      <c r="I150" s="346">
        <f>+LatAm!I120</f>
        <v>0.18142271855389602</v>
      </c>
      <c r="J150" s="346">
        <f>+LatAm!J120</f>
        <v>0.1537360867592161</v>
      </c>
      <c r="K150" s="346">
        <f>+LatAm!K120</f>
        <v>0.13323925152141791</v>
      </c>
      <c r="L150" s="346">
        <f>+LatAm!L120</f>
        <v>0.11867006323685904</v>
      </c>
      <c r="M150" s="349">
        <f>+LatAm!M120</f>
        <v>0.10709973207126526</v>
      </c>
      <c r="N150" s="346">
        <f>+LatAm!N120</f>
        <v>9.6657508194316899E-2</v>
      </c>
      <c r="O150" s="346">
        <f>+LatAm!O120</f>
        <v>8.7233401145370995E-2</v>
      </c>
      <c r="P150" s="346">
        <f>+LatAm!P120</f>
        <v>7.8728144533697322E-2</v>
      </c>
      <c r="Q150" s="346">
        <f>+LatAm!Q120</f>
        <v>7.1052150441661827E-2</v>
      </c>
      <c r="R150" s="346">
        <f>+LatAm!R120</f>
        <v>6.412456577359979E-2</v>
      </c>
      <c r="S150" s="346">
        <f>+LatAm!S120</f>
        <v>5.7872420610673804E-2</v>
      </c>
      <c r="T150" s="346">
        <f>+LatAm!T120</f>
        <v>5.2229859601133105E-2</v>
      </c>
      <c r="U150" s="346">
        <f>+LatAm!U120</f>
        <v>4.7137448290022622E-2</v>
      </c>
      <c r="V150" s="346">
        <f>+LatAm!V120</f>
        <v>4.2541547081745415E-2</v>
      </c>
      <c r="W150" s="346">
        <f>+LatAm!W120</f>
        <v>4.0414469727658144E-2</v>
      </c>
      <c r="X150" s="346">
        <f>+LatAm!X120</f>
        <v>3.8393746241275235E-2</v>
      </c>
      <c r="Y150" s="346">
        <f>+LatAm!Y120</f>
        <v>3.6474058929211475E-2</v>
      </c>
      <c r="Z150" s="346">
        <f>+LatAm!Z120</f>
        <v>3.4650355982750902E-2</v>
      </c>
      <c r="AA150" s="346">
        <f>+LatAm!AA120</f>
        <v>3.2917838183613359E-2</v>
      </c>
      <c r="AB150" s="346">
        <f>+LatAm!AB120</f>
        <v>3.1271946274432687E-2</v>
      </c>
      <c r="AC150" s="346">
        <f>+LatAm!AC120</f>
        <v>2.9708348960711051E-2</v>
      </c>
      <c r="AD150" s="346">
        <f>+LatAm!AD120</f>
        <v>2.8222931512675499E-2</v>
      </c>
      <c r="AE150" s="346">
        <f>+LatAm!AE120</f>
        <v>2.6811784937041724E-2</v>
      </c>
      <c r="AF150" s="346">
        <f>+LatAm!AF120</f>
        <v>2.5471195690189637E-2</v>
      </c>
      <c r="AG150" s="346">
        <f>+LatAm!AG120</f>
        <v>2.4197635905680154E-2</v>
      </c>
      <c r="AH150" s="346">
        <f>+LatAm!AH120</f>
        <v>2.2987754110396146E-2</v>
      </c>
      <c r="AI150" s="346">
        <f>+LatAm!AI120</f>
        <v>2.1838366404876339E-2</v>
      </c>
      <c r="AJ150" s="346">
        <f>+LatAm!AJ120</f>
        <v>2.074644808463252E-2</v>
      </c>
      <c r="AK150" s="346">
        <f>+LatAm!AK120</f>
        <v>1.9709125680400893E-2</v>
      </c>
      <c r="AL150" s="346">
        <f>+LatAm!AL120</f>
        <v>1.8723669396380847E-2</v>
      </c>
      <c r="AM150" s="346">
        <f>+LatAm!AM120</f>
        <v>1.7787485926561805E-2</v>
      </c>
      <c r="AN150" s="346">
        <f>+LatAm!AN120</f>
        <v>1.6898111630233713E-2</v>
      </c>
      <c r="AO150" s="346">
        <f>+LatAm!AO120</f>
        <v>1.6053206048722027E-2</v>
      </c>
      <c r="AP150" s="346">
        <f>+LatAm!AP120</f>
        <v>1.5250545746285924E-2</v>
      </c>
      <c r="AQ150" s="346">
        <f>+LatAm!AQ120</f>
        <v>1.4488018458971628E-2</v>
      </c>
      <c r="AR150" s="346">
        <f>+LatAm!AR120</f>
        <v>1.3763617536023046E-2</v>
      </c>
      <c r="AS150" s="346">
        <f>+LatAm!AS120</f>
        <v>1.3075436659221893E-2</v>
      </c>
      <c r="AT150" s="346">
        <f>+LatAm!AT120</f>
        <v>1.2421664826260798E-2</v>
      </c>
      <c r="AU150" s="346">
        <f>+LatAm!AU120</f>
        <v>1.1800581584947758E-2</v>
      </c>
      <c r="AV150" s="346">
        <f>+LatAm!AV120</f>
        <v>1.1210552505700369E-2</v>
      </c>
      <c r="AW150" s="346">
        <f>+LatAm!AW120</f>
        <v>1.0650024880415351E-2</v>
      </c>
      <c r="AX150" s="346">
        <f>+LatAm!AX120</f>
        <v>1.0117523636394583E-2</v>
      </c>
      <c r="AY150" s="346">
        <f>+LatAm!AY120</f>
        <v>9.6116474545748527E-3</v>
      </c>
      <c r="AZ150" s="346">
        <f>+LatAm!AZ120</f>
        <v>9.1310650818461105E-3</v>
      </c>
      <c r="BA150" s="346">
        <f>+LatAm!BA120</f>
        <v>8.6745118277538041E-3</v>
      </c>
      <c r="BB150" s="346">
        <f>+LatAm!BB120</f>
        <v>8.2407862363661141E-3</v>
      </c>
      <c r="BC150" s="346">
        <f>+LatAm!BC120</f>
        <v>7.8287469245478074E-3</v>
      </c>
      <c r="BD150" s="346">
        <f>+LatAm!BD120</f>
        <v>7.4373095783204163E-3</v>
      </c>
      <c r="BE150" s="346">
        <f>+LatAm!BE120</f>
        <v>7.065444099404395E-3</v>
      </c>
      <c r="BF150" s="346">
        <f>+LatAm!BF120</f>
        <v>6.7121718944341746E-3</v>
      </c>
      <c r="BG150" s="346">
        <f>+LatAm!BG120</f>
        <v>6.3765632997124658E-3</v>
      </c>
      <c r="BH150" s="346">
        <f>+LatAm!BH120</f>
        <v>6.0577351347268424E-3</v>
      </c>
      <c r="BI150" s="346">
        <f>+LatAm!BI120</f>
        <v>5.7548483779904999E-3</v>
      </c>
    </row>
    <row r="151" spans="1:256">
      <c r="A151" s="346" t="s">
        <v>190</v>
      </c>
      <c r="B151" s="346">
        <f>+OHI!B120</f>
        <v>0.54177826149727903</v>
      </c>
      <c r="C151" s="346">
        <f>+OHI!C120</f>
        <v>0.56968410834355443</v>
      </c>
      <c r="D151" s="346">
        <f>+OHI!D120</f>
        <v>0.55679019167974397</v>
      </c>
      <c r="E151" s="346">
        <f>+OHI!E120</f>
        <v>0.43830502998190662</v>
      </c>
      <c r="F151" s="346">
        <f>+OHI!F120</f>
        <v>0.31511190225200136</v>
      </c>
      <c r="G151" s="346">
        <f>+OHI!G120</f>
        <v>0.22187809777598544</v>
      </c>
      <c r="H151" s="346">
        <f>+OHI!H120</f>
        <v>0.1802477570771179</v>
      </c>
      <c r="I151" s="346">
        <f>+OHI!I120</f>
        <v>0.14941678258273083</v>
      </c>
      <c r="J151" s="346">
        <f>+OHI!J120</f>
        <v>0.12661452564220957</v>
      </c>
      <c r="K151" s="346">
        <f>+OHI!K120</f>
        <v>0.10973366750728786</v>
      </c>
      <c r="L151" s="346">
        <f>+OHI!L120</f>
        <v>9.7734722415556655E-2</v>
      </c>
      <c r="M151" s="349">
        <f>+OHI!M120</f>
        <v>8.8205586980039871E-2</v>
      </c>
      <c r="N151" s="346">
        <f>+OHI!N120</f>
        <v>7.9605542249485975E-2</v>
      </c>
      <c r="O151" s="346">
        <f>+OHI!O120</f>
        <v>7.1844001880161087E-2</v>
      </c>
      <c r="P151" s="346">
        <f>+OHI!P120</f>
        <v>6.4839211696845381E-2</v>
      </c>
      <c r="Q151" s="346">
        <f>+OHI!Q120</f>
        <v>5.8517388556402948E-2</v>
      </c>
      <c r="R151" s="346">
        <f>+OHI!R120</f>
        <v>5.2811943172153653E-2</v>
      </c>
      <c r="S151" s="346">
        <f>+OHI!S120</f>
        <v>4.766277871286867E-2</v>
      </c>
      <c r="T151" s="346">
        <f>+OHI!T120</f>
        <v>4.301565778836397E-2</v>
      </c>
      <c r="U151" s="346">
        <f>+OHI!U120</f>
        <v>3.8821631153998476E-2</v>
      </c>
      <c r="V151" s="346">
        <f>+OHI!V120</f>
        <v>3.5036522116483622E-2</v>
      </c>
      <c r="W151" s="346">
        <f>+OHI!W120</f>
        <v>3.3284696010659441E-2</v>
      </c>
      <c r="X151" s="346">
        <f>+OHI!X120</f>
        <v>3.1620461210126467E-2</v>
      </c>
      <c r="Y151" s="346">
        <f>+OHI!Y120</f>
        <v>3.0039438149620141E-2</v>
      </c>
      <c r="Z151" s="346">
        <f>+OHI!Z120</f>
        <v>2.8537466242139133E-2</v>
      </c>
      <c r="AA151" s="346">
        <f>+OHI!AA120</f>
        <v>2.7110592930032176E-2</v>
      </c>
      <c r="AB151" s="346">
        <f>+OHI!AB120</f>
        <v>2.5755063283530565E-2</v>
      </c>
      <c r="AC151" s="346">
        <f>+OHI!AC120</f>
        <v>2.4467310119354036E-2</v>
      </c>
      <c r="AD151" s="346">
        <f>+OHI!AD120</f>
        <v>2.3243944613386334E-2</v>
      </c>
      <c r="AE151" s="346">
        <f>+OHI!AE120</f>
        <v>2.2081747382717017E-2</v>
      </c>
      <c r="AF151" s="346">
        <f>+OHI!AF120</f>
        <v>2.0977660013581166E-2</v>
      </c>
      <c r="AG151" s="346">
        <f>+OHI!AG120</f>
        <v>1.9928777012902108E-2</v>
      </c>
      <c r="AH151" s="346">
        <f>+OHI!AH120</f>
        <v>1.8932338162257003E-2</v>
      </c>
      <c r="AI151" s="346">
        <f>+OHI!AI120</f>
        <v>1.7985721254144153E-2</v>
      </c>
      <c r="AJ151" s="346">
        <f>+OHI!AJ120</f>
        <v>1.7086435191436943E-2</v>
      </c>
      <c r="AK151" s="346">
        <f>+OHI!AK120</f>
        <v>1.6232113431865095E-2</v>
      </c>
      <c r="AL151" s="346">
        <f>+OHI!AL120</f>
        <v>1.542050776027184E-2</v>
      </c>
      <c r="AM151" s="346">
        <f>+OHI!AM120</f>
        <v>1.4649482372258247E-2</v>
      </c>
      <c r="AN151" s="346">
        <f>+OHI!AN120</f>
        <v>1.3917008253645334E-2</v>
      </c>
      <c r="AO151" s="346">
        <f>+OHI!AO120</f>
        <v>1.3221157840963066E-2</v>
      </c>
      <c r="AP151" s="346">
        <f>+OHI!AP120</f>
        <v>1.2560099948914912E-2</v>
      </c>
      <c r="AQ151" s="346">
        <f>+OHI!AQ120</f>
        <v>1.1932094951469166E-2</v>
      </c>
      <c r="AR151" s="346">
        <f>+OHI!AR120</f>
        <v>1.1335490203895708E-2</v>
      </c>
      <c r="AS151" s="346">
        <f>+OHI!AS120</f>
        <v>1.0768715693700921E-2</v>
      </c>
      <c r="AT151" s="346">
        <f>+OHI!AT120</f>
        <v>1.0230279909015875E-2</v>
      </c>
      <c r="AU151" s="346">
        <f>+OHI!AU120</f>
        <v>9.7187659135650802E-3</v>
      </c>
      <c r="AV151" s="346">
        <f>+OHI!AV120</f>
        <v>9.2328276178868258E-3</v>
      </c>
      <c r="AW151" s="346">
        <f>+OHI!AW120</f>
        <v>8.7711862369924849E-3</v>
      </c>
      <c r="AX151" s="346">
        <f>+OHI!AX120</f>
        <v>8.3326269251428609E-3</v>
      </c>
      <c r="AY151" s="346">
        <f>+OHI!AY120</f>
        <v>7.9159955788857175E-3</v>
      </c>
      <c r="AZ151" s="346">
        <f>+OHI!AZ120</f>
        <v>7.5201957999414312E-3</v>
      </c>
      <c r="BA151" s="346">
        <f>+OHI!BA120</f>
        <v>7.144186009944359E-3</v>
      </c>
      <c r="BB151" s="346">
        <f>+OHI!BB120</f>
        <v>6.7869767094471409E-3</v>
      </c>
      <c r="BC151" s="346">
        <f>+OHI!BC120</f>
        <v>6.4476278739747832E-3</v>
      </c>
      <c r="BD151" s="346">
        <f>+OHI!BD120</f>
        <v>6.1252464802760438E-3</v>
      </c>
      <c r="BE151" s="346">
        <f>+OHI!BE120</f>
        <v>5.8189841562622411E-3</v>
      </c>
      <c r="BF151" s="346">
        <f>+OHI!BF120</f>
        <v>5.5280349484491285E-3</v>
      </c>
      <c r="BG151" s="346">
        <f>+OHI!BG120</f>
        <v>5.2516332010266722E-3</v>
      </c>
      <c r="BH151" s="346">
        <f>+OHI!BH120</f>
        <v>4.9890515409753387E-3</v>
      </c>
      <c r="BI151" s="346">
        <f>+OHI!BI120</f>
        <v>4.7395989639265716E-3</v>
      </c>
    </row>
    <row r="152" spans="1:256">
      <c r="A152" s="346" t="s">
        <v>191</v>
      </c>
      <c r="B152" s="346">
        <f>+OthAsia!B120</f>
        <v>0.36395210273783307</v>
      </c>
      <c r="C152" s="346">
        <f>+OthAsia!C120</f>
        <v>0.63080748393847563</v>
      </c>
      <c r="D152" s="346">
        <f>+OthAsia!D120</f>
        <v>0.87865736123542482</v>
      </c>
      <c r="E152" s="346">
        <f>+OthAsia!E120</f>
        <v>1.1513158345113574</v>
      </c>
      <c r="F152" s="346">
        <f>+OthAsia!F120</f>
        <v>0.82771882111574335</v>
      </c>
      <c r="G152" s="346">
        <f>+OthAsia!G120</f>
        <v>0.58281733000257008</v>
      </c>
      <c r="H152" s="346">
        <f>+OthAsia!H120</f>
        <v>0.47346501331871327</v>
      </c>
      <c r="I152" s="346">
        <f>+OthAsia!I120</f>
        <v>0.39247988492475233</v>
      </c>
      <c r="J152" s="346">
        <f>+OthAsia!J120</f>
        <v>0.33258415550703985</v>
      </c>
      <c r="K152" s="346">
        <f>+OthAsia!K120</f>
        <v>0.28824243469293576</v>
      </c>
      <c r="L152" s="346">
        <f>+OthAsia!L120</f>
        <v>0.25672425776917845</v>
      </c>
      <c r="M152" s="349">
        <f>+OthAsia!M120</f>
        <v>0.23169364263668354</v>
      </c>
      <c r="N152" s="346">
        <f>+OthAsia!N120</f>
        <v>0.20910351247960687</v>
      </c>
      <c r="O152" s="346">
        <f>+OthAsia!O120</f>
        <v>0.18871592001284518</v>
      </c>
      <c r="P152" s="346">
        <f>+OthAsia!P120</f>
        <v>0.17031611781159275</v>
      </c>
      <c r="Q152" s="346">
        <f>+OthAsia!Q120</f>
        <v>0.15371029632496244</v>
      </c>
      <c r="R152" s="346">
        <f>+OthAsia!R120</f>
        <v>0.13872354243327858</v>
      </c>
      <c r="S152" s="346">
        <f>+OthAsia!S120</f>
        <v>0.1251979970460339</v>
      </c>
      <c r="T152" s="346">
        <f>+OthAsia!T120</f>
        <v>0.11299119233404559</v>
      </c>
      <c r="U152" s="346">
        <f>+OthAsia!U120</f>
        <v>0.10197455108147613</v>
      </c>
      <c r="V152" s="346">
        <f>+OthAsia!V120</f>
        <v>9.2032032351032189E-2</v>
      </c>
      <c r="W152" s="346">
        <f>+OthAsia!W120</f>
        <v>8.7430430733480571E-2</v>
      </c>
      <c r="X152" s="346">
        <f>+OthAsia!X120</f>
        <v>8.3058909196806543E-2</v>
      </c>
      <c r="Y152" s="346">
        <f>+OthAsia!Y120</f>
        <v>7.8905963736966206E-2</v>
      </c>
      <c r="Z152" s="346">
        <f>+OthAsia!Z120</f>
        <v>7.4960665550117891E-2</v>
      </c>
      <c r="AA152" s="346">
        <f>+OthAsia!AA120</f>
        <v>7.1212632272612E-2</v>
      </c>
      <c r="AB152" s="346">
        <f>+OthAsia!AB120</f>
        <v>6.7652000658981401E-2</v>
      </c>
      <c r="AC152" s="346">
        <f>+OthAsia!AC120</f>
        <v>6.4269400626032328E-2</v>
      </c>
      <c r="AD152" s="346">
        <f>+OthAsia!AD120</f>
        <v>6.105593059473071E-2</v>
      </c>
      <c r="AE152" s="346">
        <f>+OthAsia!AE120</f>
        <v>5.8003134064994175E-2</v>
      </c>
      <c r="AF152" s="346">
        <f>+OthAsia!AF120</f>
        <v>5.5102977361744465E-2</v>
      </c>
      <c r="AG152" s="346">
        <f>+OthAsia!AG120</f>
        <v>5.2347828493657239E-2</v>
      </c>
      <c r="AH152" s="346">
        <f>+OthAsia!AH120</f>
        <v>4.9730437068974377E-2</v>
      </c>
      <c r="AI152" s="346">
        <f>+OthAsia!AI120</f>
        <v>4.7243915215525657E-2</v>
      </c>
      <c r="AJ152" s="346">
        <f>+OthAsia!AJ120</f>
        <v>4.4881719454749371E-2</v>
      </c>
      <c r="AK152" s="346">
        <f>+OthAsia!AK120</f>
        <v>4.2637633482011897E-2</v>
      </c>
      <c r="AL152" s="346">
        <f>+OthAsia!AL120</f>
        <v>4.05057518079113E-2</v>
      </c>
      <c r="AM152" s="346">
        <f>+OthAsia!AM120</f>
        <v>3.8480464217515734E-2</v>
      </c>
      <c r="AN152" s="346">
        <f>+OthAsia!AN120</f>
        <v>3.6556441006639948E-2</v>
      </c>
      <c r="AO152" s="346">
        <f>+OthAsia!AO120</f>
        <v>3.4728618956307945E-2</v>
      </c>
      <c r="AP152" s="346">
        <f>+OthAsia!AP120</f>
        <v>3.2992188008492546E-2</v>
      </c>
      <c r="AQ152" s="346">
        <f>+OthAsia!AQ120</f>
        <v>3.1342578608067918E-2</v>
      </c>
      <c r="AR152" s="346">
        <f>+OthAsia!AR120</f>
        <v>2.9775449677664521E-2</v>
      </c>
      <c r="AS152" s="346">
        <f>+OthAsia!AS120</f>
        <v>2.8286677193781293E-2</v>
      </c>
      <c r="AT152" s="346">
        <f>+OthAsia!AT120</f>
        <v>2.6872343334092226E-2</v>
      </c>
      <c r="AU152" s="346">
        <f>+OthAsia!AU120</f>
        <v>2.5528726167387612E-2</v>
      </c>
      <c r="AV152" s="346">
        <f>+OthAsia!AV120</f>
        <v>2.4252289859018231E-2</v>
      </c>
      <c r="AW152" s="346">
        <f>+OthAsia!AW120</f>
        <v>2.3039675366067318E-2</v>
      </c>
      <c r="AX152" s="346">
        <f>+OthAsia!AX120</f>
        <v>2.188769159776395E-2</v>
      </c>
      <c r="AY152" s="346">
        <f>+OthAsia!AY120</f>
        <v>2.0793307017875753E-2</v>
      </c>
      <c r="AZ152" s="346">
        <f>+OthAsia!AZ120</f>
        <v>1.9753641666981965E-2</v>
      </c>
      <c r="BA152" s="346">
        <f>+OthAsia!BA120</f>
        <v>1.8765959583632866E-2</v>
      </c>
      <c r="BB152" s="346">
        <f>+OthAsia!BB120</f>
        <v>1.7827661604451223E-2</v>
      </c>
      <c r="BC152" s="346">
        <f>+OthAsia!BC120</f>
        <v>1.6936278524228663E-2</v>
      </c>
      <c r="BD152" s="346">
        <f>+OthAsia!BD120</f>
        <v>1.6089464598017231E-2</v>
      </c>
      <c r="BE152" s="346">
        <f>+OthAsia!BE120</f>
        <v>1.5284991368116368E-2</v>
      </c>
      <c r="BF152" s="346">
        <f>+OthAsia!BF120</f>
        <v>1.452074179971055E-2</v>
      </c>
      <c r="BG152" s="346">
        <f>+OthAsia!BG120</f>
        <v>1.3794704709725021E-2</v>
      </c>
      <c r="BH152" s="346">
        <f>+OthAsia!BH120</f>
        <v>1.3104969474238769E-2</v>
      </c>
      <c r="BI152" s="346">
        <f>+OthAsia!BI120</f>
        <v>1.2449721000526831E-2</v>
      </c>
    </row>
    <row r="154" spans="1:256">
      <c r="A154" s="267" t="s">
        <v>702</v>
      </c>
    </row>
    <row r="155" spans="1:256">
      <c r="A155" s="346" t="s">
        <v>180</v>
      </c>
      <c r="B155" s="346">
        <f>+US!B124</f>
        <v>1.6621334550980098</v>
      </c>
      <c r="C155" s="346">
        <f>+US!C124</f>
        <v>1.5035694246053564</v>
      </c>
      <c r="D155" s="346">
        <f>+US!D124</f>
        <v>1.4674178156472457</v>
      </c>
      <c r="E155" s="346">
        <f>+US!E124</f>
        <v>1.348425662261818</v>
      </c>
      <c r="F155" s="346">
        <f>+US!F124</f>
        <v>1.0823976879109443</v>
      </c>
      <c r="G155" s="346">
        <f>+US!G124</f>
        <v>0.86469501384211711</v>
      </c>
      <c r="H155" s="346">
        <f>+US!H124</f>
        <v>0.73857431034291665</v>
      </c>
      <c r="I155" s="346">
        <f>+US!I124</f>
        <v>0.75928795952199513</v>
      </c>
      <c r="J155" s="346">
        <f>+US!J124</f>
        <v>0.67769424815281853</v>
      </c>
      <c r="K155" s="346">
        <f>+US!K124</f>
        <v>0.61823771374892633</v>
      </c>
      <c r="L155" s="346">
        <f>+US!L124</f>
        <v>0.57591994450495732</v>
      </c>
      <c r="M155" s="349">
        <f>+US!M124</f>
        <v>0.54192886717682809</v>
      </c>
      <c r="N155" s="346">
        <f>+US!N124</f>
        <v>0.51915576478647574</v>
      </c>
      <c r="O155" s="346">
        <f>+US!O124</f>
        <v>0.49565584945432734</v>
      </c>
      <c r="P155" s="346">
        <f>+US!P124</f>
        <v>0.47489785032313403</v>
      </c>
      <c r="Q155" s="346">
        <f>+US!Q124</f>
        <v>0.45665894360728421</v>
      </c>
      <c r="R155" s="346">
        <f>+US!R124</f>
        <v>0.44142269790115796</v>
      </c>
      <c r="S155" s="346">
        <f>+US!S124</f>
        <v>0.42952500413149275</v>
      </c>
      <c r="T155" s="346">
        <f>+US!T124</f>
        <v>0.41843852790864983</v>
      </c>
      <c r="U155" s="346">
        <f>+US!U124</f>
        <v>0.40832127117799905</v>
      </c>
      <c r="V155" s="346">
        <f>+US!V124</f>
        <v>0.39897014833783484</v>
      </c>
      <c r="W155" s="346">
        <f>+US!W124</f>
        <v>0.483829182265889</v>
      </c>
      <c r="X155" s="346">
        <f>+US!X124</f>
        <v>0.56801361786501359</v>
      </c>
      <c r="Y155" s="346">
        <f>+US!Y124</f>
        <v>0.65156914991737713</v>
      </c>
      <c r="Z155" s="346">
        <f>+US!Z124</f>
        <v>0.73453341997580768</v>
      </c>
      <c r="AA155" s="346">
        <f>+MAX(US!AA124,0.001)</f>
        <v>1E-3</v>
      </c>
      <c r="AB155" s="346">
        <f>+MAX(US!AB124,0.001)</f>
        <v>1E-3</v>
      </c>
      <c r="AC155" s="346">
        <f>+MAX(US!AC124,0.001)</f>
        <v>1E-3</v>
      </c>
      <c r="AD155" s="346">
        <f>+MAX(US!AD124,0.001)</f>
        <v>1E-3</v>
      </c>
      <c r="AE155" s="346">
        <f>+MAX(US!AE124,0.001)</f>
        <v>1E-3</v>
      </c>
      <c r="AF155" s="346">
        <f>+MAX(US!AF124,0.001)</f>
        <v>1E-3</v>
      </c>
      <c r="AG155" s="346">
        <f>+MAX(US!AG124,0.001)</f>
        <v>1E-3</v>
      </c>
      <c r="AH155" s="346">
        <f>+MAX(US!AH124,0.001)</f>
        <v>1E-3</v>
      </c>
      <c r="AI155" s="346">
        <f>+MAX(US!AI124,0.001)</f>
        <v>1E-3</v>
      </c>
      <c r="AJ155" s="346">
        <f>+MAX(US!AJ124,0.001)</f>
        <v>1E-3</v>
      </c>
      <c r="AK155" s="346">
        <f>+MAX(US!AK124,0.001)</f>
        <v>1E-3</v>
      </c>
      <c r="AL155" s="346">
        <f>+MAX(US!AL124,0.001)</f>
        <v>1E-3</v>
      </c>
      <c r="AM155" s="346">
        <f>+MAX(US!AM124,0.001)</f>
        <v>1E-3</v>
      </c>
      <c r="AN155" s="346">
        <f>+MAX(US!AN124,0.001)</f>
        <v>1E-3</v>
      </c>
      <c r="AO155" s="346">
        <f>+MAX(US!AO124,0.001)</f>
        <v>1E-3</v>
      </c>
      <c r="AP155" s="346">
        <f>+MAX(US!AP124,0.001)</f>
        <v>1E-3</v>
      </c>
      <c r="AQ155" s="346">
        <f>+MAX(US!AQ124,0.001)</f>
        <v>1E-3</v>
      </c>
      <c r="AR155" s="346">
        <f>+MAX(US!AR124,0.001)</f>
        <v>1E-3</v>
      </c>
      <c r="AS155" s="346">
        <f>+MAX(US!AS124,0.001)</f>
        <v>1E-3</v>
      </c>
      <c r="AT155" s="346">
        <f>+MAX(US!AT124,0.001)</f>
        <v>1E-3</v>
      </c>
      <c r="AU155" s="346">
        <f>+MAX(US!AU124,0.001)</f>
        <v>1E-3</v>
      </c>
      <c r="AV155" s="346">
        <f>+MAX(US!AV124,0.001)</f>
        <v>1E-3</v>
      </c>
      <c r="AW155" s="346">
        <f>+MAX(US!AW124,0.001)</f>
        <v>1E-3</v>
      </c>
      <c r="AX155" s="346">
        <f>+MAX(US!AX124,0.001)</f>
        <v>1E-3</v>
      </c>
      <c r="AY155" s="346">
        <f>+MAX(US!AY124,0.001)</f>
        <v>1E-3</v>
      </c>
      <c r="AZ155" s="346">
        <f>+MAX(US!AZ124,0.001)</f>
        <v>1E-3</v>
      </c>
      <c r="BA155" s="346">
        <f>+MAX(US!BA124,0.001)</f>
        <v>1E-3</v>
      </c>
      <c r="BB155" s="346">
        <f>+MAX(US!BB124,0.001)</f>
        <v>1E-3</v>
      </c>
      <c r="BC155" s="346">
        <f>+MAX(US!BC124,0.001)</f>
        <v>1E-3</v>
      </c>
      <c r="BD155" s="346">
        <f>+MAX(US!BD124,0.001)</f>
        <v>1E-3</v>
      </c>
      <c r="BE155" s="346">
        <f>+MAX(US!BE124,0.001)</f>
        <v>1E-3</v>
      </c>
      <c r="BF155" s="346">
        <f>+MAX(US!BF124,0.001)</f>
        <v>1E-3</v>
      </c>
      <c r="BG155" s="346">
        <f>+MAX(US!BG124,0.001)</f>
        <v>1E-3</v>
      </c>
      <c r="BH155" s="346">
        <f>+MAX(US!BH124,0.001)</f>
        <v>1E-3</v>
      </c>
      <c r="BI155" s="346">
        <f>+MAX(US!BI124,0.001)</f>
        <v>1E-3</v>
      </c>
    </row>
    <row r="156" spans="1:256">
      <c r="A156" s="346" t="s">
        <v>181</v>
      </c>
      <c r="B156" s="346">
        <f>+EU!B124</f>
        <v>1.1460506191660504</v>
      </c>
      <c r="C156" s="346">
        <f>+EU!C124</f>
        <v>0.93652889488308866</v>
      </c>
      <c r="D156" s="346">
        <f>+EU!D124</f>
        <v>0.94908742416536185</v>
      </c>
      <c r="E156" s="346">
        <f>+EU!E124</f>
        <v>0.9139422562096956</v>
      </c>
      <c r="F156" s="346">
        <f>+EU!F124</f>
        <v>0.80147023902406789</v>
      </c>
      <c r="G156" s="346">
        <f>+EU!G124</f>
        <v>0.70551080730318938</v>
      </c>
      <c r="H156" s="346">
        <f>+EU!H124</f>
        <v>0.64999693655502122</v>
      </c>
      <c r="I156" s="346">
        <f>+EU!I124</f>
        <v>0.66387816553677259</v>
      </c>
      <c r="J156" s="346">
        <f>+EU!J124</f>
        <v>0.62556542775221513</v>
      </c>
      <c r="K156" s="346">
        <f>+EU!K124</f>
        <v>0.59672478646898741</v>
      </c>
      <c r="L156" s="346">
        <f>+EU!L124</f>
        <v>0.58434495244491169</v>
      </c>
      <c r="M156" s="349">
        <f>+EU!M124</f>
        <v>0.58361050976770246</v>
      </c>
      <c r="N156" s="346">
        <f>+EU!N124</f>
        <v>0.58850809224526035</v>
      </c>
      <c r="O156" s="346">
        <f>+EU!O124</f>
        <v>0.59076424590339405</v>
      </c>
      <c r="P156" s="346">
        <f>+EU!P124</f>
        <v>0.59274018664917982</v>
      </c>
      <c r="Q156" s="346">
        <f>+EU!Q124</f>
        <v>0.59474030907479825</v>
      </c>
      <c r="R156" s="346">
        <f>+EU!R124</f>
        <v>0.59730004967016381</v>
      </c>
      <c r="S156" s="346">
        <f>+EU!S124</f>
        <v>0.60080292541907931</v>
      </c>
      <c r="T156" s="346">
        <f>+EU!T124</f>
        <v>0.60404596998777027</v>
      </c>
      <c r="U156" s="346">
        <f>+EU!U124</f>
        <v>0.60720716365190786</v>
      </c>
      <c r="V156" s="346">
        <f>+EU!V124</f>
        <v>0.61084184571929112</v>
      </c>
      <c r="W156" s="346">
        <f>+EU!W124</f>
        <v>0.66640918381635683</v>
      </c>
      <c r="X156" s="346">
        <f>+EU!X124</f>
        <v>0.7221054155583464</v>
      </c>
      <c r="Y156" s="346">
        <f>+EU!Y124</f>
        <v>0.77782273060130713</v>
      </c>
      <c r="Z156" s="346">
        <f>+EU!Z124</f>
        <v>0.83347885730621962</v>
      </c>
      <c r="AA156" s="346">
        <f>+EU!AA124</f>
        <v>0.41283013316000639</v>
      </c>
      <c r="AB156" s="346">
        <f>+EU!AB124</f>
        <v>0</v>
      </c>
      <c r="AC156" s="346">
        <f>+EU!AC124</f>
        <v>0</v>
      </c>
      <c r="AD156" s="346">
        <f>+EU!AD124</f>
        <v>0</v>
      </c>
      <c r="AE156" s="346">
        <f>+EU!AE124</f>
        <v>0</v>
      </c>
      <c r="AF156" s="346">
        <f>+EU!AF124</f>
        <v>0</v>
      </c>
      <c r="AG156" s="346">
        <f>+EU!AG124</f>
        <v>0</v>
      </c>
      <c r="AH156" s="346">
        <f>+EU!AH124</f>
        <v>0</v>
      </c>
      <c r="AI156" s="346">
        <f>+EU!AI124</f>
        <v>0</v>
      </c>
      <c r="AJ156" s="346">
        <f>+EU!AJ124</f>
        <v>0</v>
      </c>
      <c r="AK156" s="346">
        <f>+EU!AK124</f>
        <v>0</v>
      </c>
      <c r="AL156" s="346">
        <f>+EU!AL124</f>
        <v>0</v>
      </c>
      <c r="AM156" s="346">
        <f>+EU!AM124</f>
        <v>0</v>
      </c>
      <c r="AN156" s="346">
        <f>+EU!AN124</f>
        <v>0</v>
      </c>
      <c r="AO156" s="346">
        <f>+EU!AO124</f>
        <v>0</v>
      </c>
      <c r="AP156" s="346">
        <f>+EU!AP124</f>
        <v>0</v>
      </c>
      <c r="AQ156" s="346">
        <f>+EU!AQ124</f>
        <v>0</v>
      </c>
      <c r="AR156" s="346">
        <f>+EU!AR124</f>
        <v>0</v>
      </c>
      <c r="AS156" s="346">
        <f>+EU!AS124</f>
        <v>0</v>
      </c>
      <c r="AT156" s="346">
        <f>+EU!AT124</f>
        <v>0</v>
      </c>
      <c r="AU156" s="346">
        <f>+EU!AU124</f>
        <v>0</v>
      </c>
      <c r="AV156" s="346">
        <f>+EU!AV124</f>
        <v>0</v>
      </c>
      <c r="AW156" s="346">
        <f>+EU!AW124</f>
        <v>0</v>
      </c>
      <c r="AX156" s="346">
        <f>+EU!AX124</f>
        <v>0</v>
      </c>
      <c r="AY156" s="346">
        <f>+EU!AY124</f>
        <v>0</v>
      </c>
      <c r="AZ156" s="346">
        <f>+EU!AZ124</f>
        <v>0</v>
      </c>
      <c r="BA156" s="346">
        <f>+EU!BA124</f>
        <v>0</v>
      </c>
      <c r="BB156" s="346">
        <f>+EU!BB124</f>
        <v>0</v>
      </c>
      <c r="BC156" s="346">
        <f>+EU!BC124</f>
        <v>0</v>
      </c>
      <c r="BD156" s="346">
        <f>+EU!BD124</f>
        <v>0</v>
      </c>
      <c r="BE156" s="346">
        <f>+EU!BE124</f>
        <v>0</v>
      </c>
      <c r="BF156" s="346">
        <f>+EU!BF124</f>
        <v>0</v>
      </c>
      <c r="BG156" s="346">
        <f>+EU!BG124</f>
        <v>0</v>
      </c>
      <c r="BH156" s="346">
        <f>+EU!BH124</f>
        <v>0</v>
      </c>
      <c r="BI156" s="346">
        <f>+EU!BI124</f>
        <v>0</v>
      </c>
    </row>
    <row r="157" spans="1:256">
      <c r="A157" s="346" t="s">
        <v>182</v>
      </c>
      <c r="B157" s="346">
        <f>+Japan!B124</f>
        <v>0.3699659257424831</v>
      </c>
      <c r="C157" s="346">
        <f>+Japan!C124</f>
        <v>0.35997073588767547</v>
      </c>
      <c r="D157" s="346">
        <f>+Japan!D124</f>
        <v>0.32946270124549593</v>
      </c>
      <c r="E157" s="346">
        <f>+Japan!E124</f>
        <v>0.28599049642557617</v>
      </c>
      <c r="F157" s="346">
        <f>+Japan!F124</f>
        <v>0.22184625183821222</v>
      </c>
      <c r="G157" s="346">
        <f>+Japan!G124</f>
        <v>0.1818777526972955</v>
      </c>
      <c r="H157" s="346">
        <f>+Japan!H124</f>
        <v>0.16090302745747878</v>
      </c>
      <c r="I157" s="346">
        <f>+Japan!I124</f>
        <v>0.15820322137109383</v>
      </c>
      <c r="J157" s="346">
        <f>+Japan!J124</f>
        <v>0.14383958168932914</v>
      </c>
      <c r="K157" s="346">
        <f>+Japan!K124</f>
        <v>0.13268192955993552</v>
      </c>
      <c r="L157" s="346">
        <f>+Japan!L124</f>
        <v>0.12693260430796205</v>
      </c>
      <c r="M157" s="349">
        <f>+Japan!M124</f>
        <v>0.12498908009178962</v>
      </c>
      <c r="N157" s="346">
        <f>+Japan!N124</f>
        <v>0.12487873278032123</v>
      </c>
      <c r="O157" s="346">
        <f>+Japan!O124</f>
        <v>0.12419873656655595</v>
      </c>
      <c r="P157" s="346">
        <f>+Japan!P124</f>
        <v>0.12353097336059005</v>
      </c>
      <c r="Q157" s="346">
        <f>+Japan!Q124</f>
        <v>0.12296750966702369</v>
      </c>
      <c r="R157" s="346">
        <f>+Japan!R124</f>
        <v>0.1226255018065987</v>
      </c>
      <c r="S157" s="346">
        <f>+Japan!S124</f>
        <v>0.12257922263191551</v>
      </c>
      <c r="T157" s="346">
        <f>+Japan!T124</f>
        <v>0.12257594395853273</v>
      </c>
      <c r="U157" s="346">
        <f>+Japan!U124</f>
        <v>0.12264582287910797</v>
      </c>
      <c r="V157" s="346">
        <f>+Japan!V124</f>
        <v>0.1228608211497878</v>
      </c>
      <c r="W157" s="346">
        <f>+Japan!W124</f>
        <v>0.13351622572025837</v>
      </c>
      <c r="X157" s="346">
        <f>+Japan!X124</f>
        <v>0.14418592440678704</v>
      </c>
      <c r="Y157" s="346">
        <f>+Japan!Y124</f>
        <v>0.15486319704575446</v>
      </c>
      <c r="Z157" s="346">
        <f>+Japan!Z124</f>
        <v>0.16554358710376799</v>
      </c>
      <c r="AA157" s="346">
        <f>+Japan!AA124</f>
        <v>8.1833385357566318E-2</v>
      </c>
      <c r="AB157" s="346">
        <f>+Japan!AB124</f>
        <v>0</v>
      </c>
      <c r="AC157" s="346">
        <f>+Japan!AC124</f>
        <v>0</v>
      </c>
      <c r="AD157" s="346">
        <f>+Japan!AD124</f>
        <v>0</v>
      </c>
      <c r="AE157" s="346">
        <f>+Japan!AE124</f>
        <v>0</v>
      </c>
      <c r="AF157" s="346">
        <f>+Japan!AF124</f>
        <v>0</v>
      </c>
      <c r="AG157" s="346">
        <f>+Japan!AG124</f>
        <v>0</v>
      </c>
      <c r="AH157" s="346">
        <f>+Japan!AH124</f>
        <v>0</v>
      </c>
      <c r="AI157" s="346">
        <f>+Japan!AI124</f>
        <v>0</v>
      </c>
      <c r="AJ157" s="346">
        <f>+Japan!AJ124</f>
        <v>0</v>
      </c>
      <c r="AK157" s="346">
        <f>+Japan!AK124</f>
        <v>0</v>
      </c>
      <c r="AL157" s="346">
        <f>+Japan!AL124</f>
        <v>0</v>
      </c>
      <c r="AM157" s="346">
        <f>+Japan!AM124</f>
        <v>0</v>
      </c>
      <c r="AN157" s="346">
        <f>+Japan!AN124</f>
        <v>0</v>
      </c>
      <c r="AO157" s="346">
        <f>+Japan!AO124</f>
        <v>0</v>
      </c>
      <c r="AP157" s="346">
        <f>+Japan!AP124</f>
        <v>0</v>
      </c>
      <c r="AQ157" s="346">
        <f>+Japan!AQ124</f>
        <v>0</v>
      </c>
      <c r="AR157" s="346">
        <f>+Japan!AR124</f>
        <v>0</v>
      </c>
      <c r="AS157" s="346">
        <f>+Japan!AS124</f>
        <v>0</v>
      </c>
      <c r="AT157" s="346">
        <f>+Japan!AT124</f>
        <v>0</v>
      </c>
      <c r="AU157" s="346">
        <f>+Japan!AU124</f>
        <v>0</v>
      </c>
      <c r="AV157" s="346">
        <f>+Japan!AV124</f>
        <v>0</v>
      </c>
      <c r="AW157" s="346">
        <f>+Japan!AW124</f>
        <v>0</v>
      </c>
      <c r="AX157" s="346">
        <f>+Japan!AX124</f>
        <v>0</v>
      </c>
      <c r="AY157" s="346">
        <f>+Japan!AY124</f>
        <v>0</v>
      </c>
      <c r="AZ157" s="346">
        <f>+Japan!AZ124</f>
        <v>0</v>
      </c>
      <c r="BA157" s="346">
        <f>+Japan!BA124</f>
        <v>0</v>
      </c>
      <c r="BB157" s="346">
        <f>+Japan!BB124</f>
        <v>0</v>
      </c>
      <c r="BC157" s="346">
        <f>+Japan!BC124</f>
        <v>0</v>
      </c>
      <c r="BD157" s="346">
        <f>+Japan!BD124</f>
        <v>0</v>
      </c>
      <c r="BE157" s="346">
        <f>+Japan!BE124</f>
        <v>0</v>
      </c>
      <c r="BF157" s="346">
        <f>+Japan!BF124</f>
        <v>0</v>
      </c>
      <c r="BG157" s="346">
        <f>+Japan!BG124</f>
        <v>0</v>
      </c>
      <c r="BH157" s="346">
        <f>+Japan!BH124</f>
        <v>0</v>
      </c>
      <c r="BI157" s="346">
        <f>+Japan!BI124</f>
        <v>0</v>
      </c>
    </row>
    <row r="158" spans="1:256" s="278" customFormat="1">
      <c r="A158" s="347" t="s">
        <v>183</v>
      </c>
      <c r="B158" s="347">
        <f>+Russia!B124</f>
        <v>0.43123618180564011</v>
      </c>
      <c r="C158" s="347">
        <f>+Russia!C124</f>
        <v>0.38402345881846517</v>
      </c>
      <c r="D158" s="347">
        <f>+Russia!D124</f>
        <v>0.34245757947010114</v>
      </c>
      <c r="E158" s="347">
        <f>+Russia!E124</f>
        <v>0.2826330341032719</v>
      </c>
      <c r="F158" s="347">
        <f>+Russia!F124</f>
        <v>0.19097005925707383</v>
      </c>
      <c r="G158" s="347">
        <f>+Russia!G124</f>
        <v>0.12302316356537131</v>
      </c>
      <c r="H158" s="347">
        <f>+Russia!H124</f>
        <v>8.4763146542614104E-2</v>
      </c>
      <c r="I158" s="347">
        <f>+Russia!I124</f>
        <v>8.6292774432029429E-2</v>
      </c>
      <c r="J158" s="347">
        <f>+Russia!J124</f>
        <v>6.1125404471971637E-2</v>
      </c>
      <c r="K158" s="347">
        <f>+Russia!K124</f>
        <v>4.2472668160456473E-2</v>
      </c>
      <c r="L158" s="347">
        <f>+Russia!L124</f>
        <v>3.0056081622503599E-2</v>
      </c>
      <c r="M158" s="347">
        <f>+Russia!M124</f>
        <v>2.0826985856753674E-2</v>
      </c>
      <c r="N158" s="347">
        <f>+Russia!N124</f>
        <v>1.2445763055930766E-2</v>
      </c>
      <c r="O158" s="347">
        <f>+Russia!O124</f>
        <v>4.2614851327781346E-3</v>
      </c>
      <c r="P158" s="347">
        <f>+Russia!P124</f>
        <v>-3.1627886151531356E-3</v>
      </c>
      <c r="Q158" s="347">
        <f>+Russia!Q124</f>
        <v>-1.0017928724022157E-2</v>
      </c>
      <c r="R158" s="347">
        <f>+Russia!R124</f>
        <v>-1.6208443978873475E-2</v>
      </c>
      <c r="S158" s="347">
        <f>+Russia!S124</f>
        <v>-2.1627568773559296E-2</v>
      </c>
      <c r="T158" s="347">
        <f>+Russia!T124</f>
        <v>-2.6973552374484223E-2</v>
      </c>
      <c r="U158" s="347">
        <f>+Russia!U124</f>
        <v>-3.2189201295879044E-2</v>
      </c>
      <c r="V158" s="347">
        <f>+Russia!V124</f>
        <v>-3.7174016809939696E-2</v>
      </c>
      <c r="W158" s="347">
        <f>+Russia!W124</f>
        <v>-1.3764015327202939E-2</v>
      </c>
      <c r="X158" s="347">
        <f>+Russia!X124</f>
        <v>9.9537908298830951E-3</v>
      </c>
      <c r="Y158" s="347">
        <f>+Russia!Y124</f>
        <v>3.3911545566907939E-2</v>
      </c>
      <c r="Z158" s="347">
        <f>+Russia!Z124</f>
        <v>5.8057687159480287E-2</v>
      </c>
      <c r="AA158" s="347">
        <f>+Russia!AA124</f>
        <v>0</v>
      </c>
      <c r="AB158" s="347">
        <f>+Russia!AB124</f>
        <v>0</v>
      </c>
      <c r="AC158" s="347">
        <f>+Russia!AC124</f>
        <v>0</v>
      </c>
      <c r="AD158" s="347">
        <f>+Russia!AD124</f>
        <v>0</v>
      </c>
      <c r="AE158" s="347">
        <f>+Russia!AE124</f>
        <v>0</v>
      </c>
      <c r="AF158" s="347">
        <f>+Russia!AF124</f>
        <v>0</v>
      </c>
      <c r="AG158" s="347">
        <f>+Russia!AG124</f>
        <v>0</v>
      </c>
      <c r="AH158" s="347">
        <f>+Russia!AH124</f>
        <v>0</v>
      </c>
      <c r="AI158" s="347">
        <f>+Russia!AI124</f>
        <v>0</v>
      </c>
      <c r="AJ158" s="347">
        <f>+Russia!AJ124</f>
        <v>0</v>
      </c>
      <c r="AK158" s="347">
        <f>+Russia!AK124</f>
        <v>0</v>
      </c>
      <c r="AL158" s="347">
        <f>+Russia!AL124</f>
        <v>0</v>
      </c>
      <c r="AM158" s="347">
        <f>+Russia!AM124</f>
        <v>0</v>
      </c>
      <c r="AN158" s="347">
        <f>+Russia!AN124</f>
        <v>0</v>
      </c>
      <c r="AO158" s="347">
        <f>+Russia!AO124</f>
        <v>0</v>
      </c>
      <c r="AP158" s="347">
        <f>+Russia!AP124</f>
        <v>0</v>
      </c>
      <c r="AQ158" s="347">
        <f>+Russia!AQ124</f>
        <v>0</v>
      </c>
      <c r="AR158" s="347">
        <f>+Russia!AR124</f>
        <v>0</v>
      </c>
      <c r="AS158" s="347">
        <f>+Russia!AS124</f>
        <v>0</v>
      </c>
      <c r="AT158" s="347">
        <f>+Russia!AT124</f>
        <v>0</v>
      </c>
      <c r="AU158" s="347">
        <f>+Russia!AU124</f>
        <v>0</v>
      </c>
      <c r="AV158" s="347">
        <f>+Russia!AV124</f>
        <v>0</v>
      </c>
      <c r="AW158" s="347">
        <f>+Russia!AW124</f>
        <v>0</v>
      </c>
      <c r="AX158" s="347">
        <f>+Russia!AX124</f>
        <v>0</v>
      </c>
      <c r="AY158" s="347">
        <f>+Russia!AY124</f>
        <v>0</v>
      </c>
      <c r="AZ158" s="347">
        <f>+Russia!AZ124</f>
        <v>0</v>
      </c>
      <c r="BA158" s="347">
        <f>+Russia!BA124</f>
        <v>0</v>
      </c>
      <c r="BB158" s="347">
        <f>+Russia!BB124</f>
        <v>0</v>
      </c>
      <c r="BC158" s="347">
        <f>+Russia!BC124</f>
        <v>0</v>
      </c>
      <c r="BD158" s="347">
        <f>+Russia!BD124</f>
        <v>0</v>
      </c>
      <c r="BE158" s="347">
        <f>+Russia!BE124</f>
        <v>0</v>
      </c>
      <c r="BF158" s="347">
        <f>+Russia!BF124</f>
        <v>0</v>
      </c>
      <c r="BG158" s="347">
        <f>+Russia!BG124</f>
        <v>0</v>
      </c>
      <c r="BH158" s="347">
        <f>+Russia!BH124</f>
        <v>0</v>
      </c>
      <c r="BI158" s="347">
        <f>+Russia!BI124</f>
        <v>0</v>
      </c>
      <c r="BJ158" s="267"/>
      <c r="BK158" s="267"/>
      <c r="BL158" s="267"/>
      <c r="BM158" s="267"/>
      <c r="BN158" s="267"/>
      <c r="BO158" s="267"/>
      <c r="BP158" s="267"/>
      <c r="BQ158" s="267"/>
      <c r="BR158" s="267"/>
      <c r="BS158" s="267"/>
      <c r="BT158" s="267"/>
      <c r="BU158" s="267"/>
      <c r="BV158" s="267"/>
      <c r="BW158" s="267"/>
      <c r="BX158" s="267"/>
      <c r="BY158" s="267"/>
      <c r="BZ158" s="267"/>
      <c r="CA158" s="267"/>
      <c r="CB158" s="267"/>
      <c r="CC158" s="267"/>
      <c r="CD158" s="267"/>
      <c r="CE158" s="267"/>
      <c r="CF158" s="267"/>
      <c r="CG158" s="267"/>
      <c r="CH158" s="267"/>
      <c r="CI158" s="267"/>
      <c r="CJ158" s="267"/>
      <c r="CK158" s="267"/>
      <c r="CL158" s="267"/>
      <c r="CM158" s="267"/>
      <c r="CN158" s="267"/>
      <c r="CO158" s="267"/>
      <c r="CP158" s="267"/>
      <c r="CQ158" s="267"/>
      <c r="CR158" s="267"/>
      <c r="CS158" s="267"/>
      <c r="CT158" s="267"/>
      <c r="CU158" s="267"/>
      <c r="CV158" s="267"/>
      <c r="CW158" s="267"/>
      <c r="CX158" s="267"/>
      <c r="CY158" s="267"/>
      <c r="CZ158" s="267"/>
      <c r="DA158" s="267"/>
      <c r="DB158" s="267"/>
      <c r="DC158" s="267"/>
      <c r="DD158" s="267"/>
      <c r="DE158" s="267"/>
      <c r="DF158" s="267"/>
      <c r="DG158" s="267"/>
      <c r="DH158" s="267"/>
      <c r="DI158" s="267"/>
      <c r="DJ158" s="267"/>
      <c r="DK158" s="267"/>
      <c r="DL158" s="267"/>
      <c r="DM158" s="267"/>
      <c r="DN158" s="267"/>
      <c r="DO158" s="267"/>
      <c r="DP158" s="267"/>
      <c r="DQ158" s="267"/>
      <c r="DR158" s="267"/>
      <c r="DS158" s="267"/>
      <c r="DT158" s="267"/>
      <c r="DU158" s="267"/>
      <c r="DV158" s="267"/>
      <c r="DW158" s="267"/>
      <c r="DX158" s="267"/>
      <c r="DY158" s="267"/>
      <c r="DZ158" s="267"/>
      <c r="EA158" s="267"/>
      <c r="EB158" s="267"/>
      <c r="EC158" s="267"/>
      <c r="ED158" s="267"/>
      <c r="EE158" s="267"/>
      <c r="EF158" s="267"/>
      <c r="EG158" s="267"/>
      <c r="EH158" s="267"/>
      <c r="EI158" s="267"/>
      <c r="EJ158" s="267"/>
      <c r="EK158" s="267"/>
      <c r="EL158" s="267"/>
      <c r="EM158" s="267"/>
      <c r="EN158" s="267"/>
      <c r="EO158" s="267"/>
      <c r="EP158" s="267"/>
      <c r="EQ158" s="267"/>
      <c r="ER158" s="267"/>
      <c r="ES158" s="267"/>
      <c r="ET158" s="267"/>
      <c r="EU158" s="267"/>
      <c r="EV158" s="267"/>
      <c r="EW158" s="267"/>
      <c r="EX158" s="267"/>
      <c r="EY158" s="267"/>
      <c r="EZ158" s="267"/>
      <c r="FA158" s="267"/>
      <c r="FB158" s="267"/>
      <c r="FC158" s="267"/>
      <c r="FD158" s="267"/>
      <c r="FE158" s="267"/>
      <c r="FF158" s="267"/>
      <c r="FG158" s="267"/>
      <c r="FH158" s="267"/>
      <c r="FI158" s="267"/>
      <c r="FJ158" s="267"/>
      <c r="FK158" s="267"/>
      <c r="FL158" s="267"/>
      <c r="FM158" s="267"/>
      <c r="FN158" s="267"/>
      <c r="FO158" s="267"/>
      <c r="FP158" s="267"/>
      <c r="FQ158" s="267"/>
      <c r="FR158" s="267"/>
      <c r="FS158" s="267"/>
      <c r="FT158" s="267"/>
      <c r="FU158" s="267"/>
      <c r="FV158" s="267"/>
      <c r="FW158" s="267"/>
      <c r="FX158" s="267"/>
      <c r="FY158" s="267"/>
      <c r="FZ158" s="267"/>
      <c r="GA158" s="267"/>
      <c r="GB158" s="267"/>
      <c r="GC158" s="267"/>
      <c r="GD158" s="267"/>
      <c r="GE158" s="267"/>
      <c r="GF158" s="267"/>
      <c r="GG158" s="267"/>
      <c r="GH158" s="267"/>
      <c r="GI158" s="267"/>
      <c r="GJ158" s="267"/>
      <c r="GK158" s="267"/>
      <c r="GL158" s="267"/>
      <c r="GM158" s="267"/>
      <c r="GN158" s="267"/>
      <c r="GO158" s="267"/>
      <c r="GP158" s="267"/>
      <c r="GQ158" s="267"/>
      <c r="GR158" s="267"/>
      <c r="GS158" s="267"/>
      <c r="GT158" s="267"/>
      <c r="GU158" s="267"/>
      <c r="GV158" s="267"/>
      <c r="GW158" s="267"/>
      <c r="GX158" s="267"/>
      <c r="GY158" s="267"/>
      <c r="GZ158" s="267"/>
      <c r="HA158" s="267"/>
      <c r="HB158" s="267"/>
      <c r="HC158" s="267"/>
      <c r="HD158" s="267"/>
      <c r="HE158" s="267"/>
      <c r="HF158" s="267"/>
      <c r="HG158" s="267"/>
      <c r="HH158" s="267"/>
      <c r="HI158" s="267"/>
      <c r="HJ158" s="267"/>
      <c r="HK158" s="267"/>
      <c r="HL158" s="267"/>
      <c r="HM158" s="267"/>
      <c r="HN158" s="267"/>
      <c r="HO158" s="267"/>
      <c r="HP158" s="267"/>
      <c r="HQ158" s="267"/>
      <c r="HR158" s="267"/>
      <c r="HS158" s="267"/>
      <c r="HT158" s="267"/>
      <c r="HU158" s="267"/>
      <c r="HV158" s="267"/>
      <c r="HW158" s="267"/>
      <c r="HX158" s="267"/>
      <c r="HY158" s="267"/>
      <c r="HZ158" s="267"/>
      <c r="IA158" s="267"/>
      <c r="IB158" s="267"/>
      <c r="IC158" s="267"/>
      <c r="ID158" s="267"/>
      <c r="IE158" s="267"/>
      <c r="IF158" s="267"/>
      <c r="IG158" s="267"/>
      <c r="IH158" s="267"/>
      <c r="II158" s="267"/>
      <c r="IJ158" s="267"/>
      <c r="IK158" s="267"/>
      <c r="IL158" s="267"/>
      <c r="IM158" s="267"/>
      <c r="IN158" s="267"/>
      <c r="IO158" s="267"/>
      <c r="IP158" s="267"/>
      <c r="IQ158" s="267"/>
      <c r="IR158" s="267"/>
      <c r="IS158" s="267"/>
      <c r="IT158" s="267"/>
      <c r="IU158" s="267"/>
      <c r="IV158" s="267"/>
    </row>
    <row r="159" spans="1:256">
      <c r="A159" s="346" t="s">
        <v>184</v>
      </c>
      <c r="B159" s="346">
        <f>+Eurasia!B124</f>
        <v>0.25666629327476997</v>
      </c>
      <c r="C159" s="346">
        <f>+Eurasia!C124</f>
        <v>0.23346903119485912</v>
      </c>
      <c r="D159" s="346">
        <f>+Eurasia!D124</f>
        <v>0.2035885636643015</v>
      </c>
      <c r="E159" s="346">
        <f>+Eurasia!E124</f>
        <v>0.17955570986616776</v>
      </c>
      <c r="F159" s="346">
        <f>+Eurasia!F124</f>
        <v>0.12787738129078716</v>
      </c>
      <c r="G159" s="346">
        <f>+Eurasia!G124</f>
        <v>8.5549352158423159E-2</v>
      </c>
      <c r="H159" s="346">
        <f>+Eurasia!H124</f>
        <v>6.0831633999490216E-2</v>
      </c>
      <c r="I159" s="346">
        <f>+Eurasia!I124</f>
        <v>6.3815921183785249E-2</v>
      </c>
      <c r="J159" s="346">
        <f>+Eurasia!J124</f>
        <v>4.6516300879317712E-2</v>
      </c>
      <c r="K159" s="346">
        <f>+Eurasia!K124</f>
        <v>3.3218323157309909E-2</v>
      </c>
      <c r="L159" s="346">
        <f>+Eurasia!L124</f>
        <v>2.3841918123078242E-2</v>
      </c>
      <c r="M159" s="349">
        <f>+Eurasia!M124</f>
        <v>1.6549722828336378E-2</v>
      </c>
      <c r="N159" s="346">
        <f>+Eurasia!N124</f>
        <v>9.8640408523475581E-3</v>
      </c>
      <c r="O159" s="346">
        <f>+Eurasia!O124</f>
        <v>3.3720755272367495E-3</v>
      </c>
      <c r="P159" s="346">
        <f>+Eurasia!P124</f>
        <v>-2.4989510072336435E-3</v>
      </c>
      <c r="Q159" s="346">
        <f>+Eurasia!Q124</f>
        <v>-7.9011096020584533E-3</v>
      </c>
      <c r="R159" s="346">
        <f>+Eurasia!R124</f>
        <v>-1.2754681122344257E-2</v>
      </c>
      <c r="S159" s="346">
        <f>+Eurasia!S124</f>
        <v>-1.697164390869221E-2</v>
      </c>
      <c r="T159" s="346">
        <f>+Eurasia!T124</f>
        <v>-2.1096521745210605E-2</v>
      </c>
      <c r="U159" s="346">
        <f>+Eurasia!U124</f>
        <v>-2.5079472770672989E-2</v>
      </c>
      <c r="V159" s="346">
        <f>+Eurasia!V124</f>
        <v>-2.8924916186513949E-2</v>
      </c>
      <c r="W159" s="346">
        <f>+Eurasia!W124</f>
        <v>-1.0729282608575735E-2</v>
      </c>
      <c r="X159" s="346">
        <f>+Eurasia!X124</f>
        <v>7.7774150985579962E-3</v>
      </c>
      <c r="Y159" s="346">
        <f>+Eurasia!Y124</f>
        <v>2.6562602920846761E-2</v>
      </c>
      <c r="Z159" s="346">
        <f>+Eurasia!Z124</f>
        <v>4.5585862239924752E-2</v>
      </c>
      <c r="AA159" s="346">
        <f>+Eurasia!AA124</f>
        <v>0</v>
      </c>
      <c r="AB159" s="346">
        <f>+Eurasia!AB124</f>
        <v>0</v>
      </c>
      <c r="AC159" s="346">
        <f>+Eurasia!AC124</f>
        <v>0</v>
      </c>
      <c r="AD159" s="346">
        <f>+Eurasia!AD124</f>
        <v>0</v>
      </c>
      <c r="AE159" s="346">
        <f>+Eurasia!AE124</f>
        <v>0</v>
      </c>
      <c r="AF159" s="346">
        <f>+Eurasia!AF124</f>
        <v>0</v>
      </c>
      <c r="AG159" s="346">
        <f>+Eurasia!AG124</f>
        <v>0</v>
      </c>
      <c r="AH159" s="346">
        <f>+Eurasia!AH124</f>
        <v>0</v>
      </c>
      <c r="AI159" s="346">
        <f>+Eurasia!AI124</f>
        <v>0</v>
      </c>
      <c r="AJ159" s="346">
        <f>+Eurasia!AJ124</f>
        <v>0</v>
      </c>
      <c r="AK159" s="346">
        <f>+Eurasia!AK124</f>
        <v>0</v>
      </c>
      <c r="AL159" s="346">
        <f>+Eurasia!AL124</f>
        <v>0</v>
      </c>
      <c r="AM159" s="346">
        <f>+Eurasia!AM124</f>
        <v>0</v>
      </c>
      <c r="AN159" s="346">
        <f>+Eurasia!AN124</f>
        <v>0</v>
      </c>
      <c r="AO159" s="346">
        <f>+Eurasia!AO124</f>
        <v>0</v>
      </c>
      <c r="AP159" s="346">
        <f>+Eurasia!AP124</f>
        <v>0</v>
      </c>
      <c r="AQ159" s="346">
        <f>+Eurasia!AQ124</f>
        <v>0</v>
      </c>
      <c r="AR159" s="346">
        <f>+Eurasia!AR124</f>
        <v>0</v>
      </c>
      <c r="AS159" s="346">
        <f>+Eurasia!AS124</f>
        <v>0</v>
      </c>
      <c r="AT159" s="346">
        <f>+Eurasia!AT124</f>
        <v>0</v>
      </c>
      <c r="AU159" s="346">
        <f>+Eurasia!AU124</f>
        <v>0</v>
      </c>
      <c r="AV159" s="346">
        <f>+Eurasia!AV124</f>
        <v>0</v>
      </c>
      <c r="AW159" s="346">
        <f>+Eurasia!AW124</f>
        <v>0</v>
      </c>
      <c r="AX159" s="346">
        <f>+Eurasia!AX124</f>
        <v>0</v>
      </c>
      <c r="AY159" s="346">
        <f>+Eurasia!AY124</f>
        <v>0</v>
      </c>
      <c r="AZ159" s="346">
        <f>+Eurasia!AZ124</f>
        <v>0</v>
      </c>
      <c r="BA159" s="346">
        <f>+Eurasia!BA124</f>
        <v>0</v>
      </c>
      <c r="BB159" s="346">
        <f>+Eurasia!BB124</f>
        <v>0</v>
      </c>
      <c r="BC159" s="346">
        <f>+Eurasia!BC124</f>
        <v>0</v>
      </c>
      <c r="BD159" s="346">
        <f>+Eurasia!BD124</f>
        <v>0</v>
      </c>
      <c r="BE159" s="346">
        <f>+Eurasia!BE124</f>
        <v>0</v>
      </c>
      <c r="BF159" s="346">
        <f>+Eurasia!BF124</f>
        <v>0</v>
      </c>
      <c r="BG159" s="346">
        <f>+Eurasia!BG124</f>
        <v>0</v>
      </c>
      <c r="BH159" s="346">
        <f>+Eurasia!BH124</f>
        <v>0</v>
      </c>
      <c r="BI159" s="346">
        <f>+Eurasia!BI124</f>
        <v>0</v>
      </c>
    </row>
    <row r="160" spans="1:256">
      <c r="A160" s="346" t="s">
        <v>185</v>
      </c>
      <c r="B160" s="346">
        <f>+China!B124</f>
        <v>1.6007411280265997</v>
      </c>
      <c r="C160" s="346">
        <f>+China!C124</f>
        <v>2.8435383498651863</v>
      </c>
      <c r="D160" s="346">
        <f>+China!D124</f>
        <v>3.2078177389368969</v>
      </c>
      <c r="E160" s="346">
        <f>+China!E124</f>
        <v>2.2602269647980893</v>
      </c>
      <c r="F160" s="346">
        <f>+China!F124</f>
        <v>1.6681986899151919</v>
      </c>
      <c r="G160" s="346">
        <f>+China!G124</f>
        <v>1.1911662604331554</v>
      </c>
      <c r="H160" s="346">
        <f>+China!H124</f>
        <v>0.92042799332498704</v>
      </c>
      <c r="I160" s="346">
        <f>+China!I124</f>
        <v>0.93892707861419145</v>
      </c>
      <c r="J160" s="346">
        <f>+China!J124</f>
        <v>0.75649647867979231</v>
      </c>
      <c r="K160" s="346">
        <f>+China!K124</f>
        <v>0.61875978188700154</v>
      </c>
      <c r="L160" s="346">
        <f>+China!L124</f>
        <v>0.52825557873351581</v>
      </c>
      <c r="M160" s="349">
        <f>+China!M124</f>
        <v>0.46672581527144258</v>
      </c>
      <c r="N160" s="346">
        <f>+China!N124</f>
        <v>0.4085365250912053</v>
      </c>
      <c r="O160" s="346">
        <f>+China!O124</f>
        <v>0.35491277522644499</v>
      </c>
      <c r="P160" s="346">
        <f>+China!P124</f>
        <v>0.30845626395696885</v>
      </c>
      <c r="Q160" s="346">
        <f>+China!Q124</f>
        <v>0.26707922167617693</v>
      </c>
      <c r="R160" s="346">
        <f>+China!R124</f>
        <v>0.23110056248986829</v>
      </c>
      <c r="S160" s="346">
        <f>+China!S124</f>
        <v>0.20102570848855106</v>
      </c>
      <c r="T160" s="346">
        <f>+China!T124</f>
        <v>0.17195259571082677</v>
      </c>
      <c r="U160" s="346">
        <f>+China!U124</f>
        <v>0.14426403655013872</v>
      </c>
      <c r="V160" s="346">
        <f>+China!V124</f>
        <v>0.11855754589628703</v>
      </c>
      <c r="W160" s="346">
        <f>+China!W124</f>
        <v>0.27890917755108335</v>
      </c>
      <c r="X160" s="346">
        <f>+China!X124</f>
        <v>0.43907504747274984</v>
      </c>
      <c r="Y160" s="346">
        <f>+China!Y124</f>
        <v>0.59865966724775099</v>
      </c>
      <c r="Z160" s="346">
        <f>+China!Z124</f>
        <v>0.75722987582861701</v>
      </c>
      <c r="AA160" s="346">
        <f>+China!AA124</f>
        <v>0</v>
      </c>
      <c r="AB160" s="346">
        <f>+China!AB124</f>
        <v>0</v>
      </c>
      <c r="AC160" s="346">
        <f>+China!AC124</f>
        <v>0</v>
      </c>
      <c r="AD160" s="346">
        <f>+China!AD124</f>
        <v>0</v>
      </c>
      <c r="AE160" s="346">
        <f>+China!AE124</f>
        <v>0</v>
      </c>
      <c r="AF160" s="346">
        <f>+China!AF124</f>
        <v>0</v>
      </c>
      <c r="AG160" s="346">
        <f>+China!AG124</f>
        <v>0</v>
      </c>
      <c r="AH160" s="346">
        <f>+China!AH124</f>
        <v>0</v>
      </c>
      <c r="AI160" s="346">
        <f>+China!AI124</f>
        <v>0</v>
      </c>
      <c r="AJ160" s="346">
        <f>+China!AJ124</f>
        <v>0</v>
      </c>
      <c r="AK160" s="346">
        <f>+China!AK124</f>
        <v>0</v>
      </c>
      <c r="AL160" s="346">
        <f>+China!AL124</f>
        <v>0</v>
      </c>
      <c r="AM160" s="346">
        <f>+China!AM124</f>
        <v>0</v>
      </c>
      <c r="AN160" s="346">
        <f>+China!AN124</f>
        <v>0</v>
      </c>
      <c r="AO160" s="346">
        <f>+China!AO124</f>
        <v>0</v>
      </c>
      <c r="AP160" s="346">
        <f>+China!AP124</f>
        <v>0</v>
      </c>
      <c r="AQ160" s="346">
        <f>+China!AQ124</f>
        <v>0</v>
      </c>
      <c r="AR160" s="346">
        <f>+China!AR124</f>
        <v>0</v>
      </c>
      <c r="AS160" s="346">
        <f>+China!AS124</f>
        <v>0</v>
      </c>
      <c r="AT160" s="346">
        <f>+China!AT124</f>
        <v>0</v>
      </c>
      <c r="AU160" s="346">
        <f>+China!AU124</f>
        <v>0</v>
      </c>
      <c r="AV160" s="346">
        <f>+China!AV124</f>
        <v>0</v>
      </c>
      <c r="AW160" s="346">
        <f>+China!AW124</f>
        <v>0</v>
      </c>
      <c r="AX160" s="346">
        <f>+China!AX124</f>
        <v>0</v>
      </c>
      <c r="AY160" s="346">
        <f>+China!AY124</f>
        <v>0</v>
      </c>
      <c r="AZ160" s="346">
        <f>+China!AZ124</f>
        <v>0</v>
      </c>
      <c r="BA160" s="346">
        <f>+China!BA124</f>
        <v>0</v>
      </c>
      <c r="BB160" s="346">
        <f>+China!BB124</f>
        <v>0</v>
      </c>
      <c r="BC160" s="346">
        <f>+China!BC124</f>
        <v>0</v>
      </c>
      <c r="BD160" s="346">
        <f>+China!BD124</f>
        <v>0</v>
      </c>
      <c r="BE160" s="346">
        <f>+China!BE124</f>
        <v>0</v>
      </c>
      <c r="BF160" s="346">
        <f>+China!BF124</f>
        <v>0</v>
      </c>
      <c r="BG160" s="346">
        <f>+China!BG124</f>
        <v>0</v>
      </c>
      <c r="BH160" s="346">
        <f>+China!BH124</f>
        <v>0</v>
      </c>
      <c r="BI160" s="346">
        <f>+China!BI124</f>
        <v>0</v>
      </c>
    </row>
    <row r="161" spans="1:61">
      <c r="A161" s="346" t="s">
        <v>186</v>
      </c>
      <c r="B161" s="346">
        <f>+India!B124</f>
        <v>0.40515158969265602</v>
      </c>
      <c r="C161" s="346">
        <f>+India!C124</f>
        <v>0.72296833196349142</v>
      </c>
      <c r="D161" s="346">
        <f>+India!D124</f>
        <v>0.95175194250493367</v>
      </c>
      <c r="E161" s="346">
        <f>+India!E124</f>
        <v>1.1736957593783333</v>
      </c>
      <c r="F161" s="346">
        <f>+India!F124</f>
        <v>0.81603532782603716</v>
      </c>
      <c r="G161" s="346">
        <f>+India!G124</f>
        <v>0.75216639504706584</v>
      </c>
      <c r="H161" s="346">
        <f>+India!H124</f>
        <v>0.72199262880036918</v>
      </c>
      <c r="I161" s="346">
        <f>+India!I124</f>
        <v>0.79047131991514696</v>
      </c>
      <c r="J161" s="346">
        <f>+India!J124</f>
        <v>0.77273986590268917</v>
      </c>
      <c r="K161" s="346">
        <f>+India!K124</f>
        <v>0.76374520934948475</v>
      </c>
      <c r="L161" s="346">
        <f>+India!L124</f>
        <v>0.76363898967747412</v>
      </c>
      <c r="M161" s="349">
        <f>+India!M124</f>
        <v>0.76767572672965223</v>
      </c>
      <c r="N161" s="346">
        <f>+India!N124</f>
        <v>0.77263981966705941</v>
      </c>
      <c r="O161" s="346">
        <f>+India!O124</f>
        <v>0.7749766845321141</v>
      </c>
      <c r="P161" s="346">
        <f>+India!P124</f>
        <v>0.77715686572513587</v>
      </c>
      <c r="Q161" s="346">
        <f>+India!Q124</f>
        <v>0.77880869555276011</v>
      </c>
      <c r="R161" s="346">
        <f>+India!R124</f>
        <v>0.78058906383327575</v>
      </c>
      <c r="S161" s="346">
        <f>+India!S124</f>
        <v>0.78314686438521386</v>
      </c>
      <c r="T161" s="346">
        <f>+India!T124</f>
        <v>0.78404429155898225</v>
      </c>
      <c r="U161" s="346">
        <f>+India!U124</f>
        <v>0.78368547518970821</v>
      </c>
      <c r="V161" s="346">
        <f>+India!V124</f>
        <v>0.78690321828270315</v>
      </c>
      <c r="W161" s="346">
        <f>+India!W124</f>
        <v>0.90103585457311219</v>
      </c>
      <c r="X161" s="346">
        <f>+India!X124</f>
        <v>1.0179477612052661</v>
      </c>
      <c r="Y161" s="346">
        <f>+India!Y124</f>
        <v>1.1368557952029128</v>
      </c>
      <c r="Z161" s="346">
        <f>+India!Z124</f>
        <v>1.2571386003689775</v>
      </c>
      <c r="AA161" s="346">
        <f>+India!AA124</f>
        <v>0.35569131313858166</v>
      </c>
      <c r="AB161" s="346">
        <f>+India!AB124</f>
        <v>0</v>
      </c>
      <c r="AC161" s="346">
        <f>+India!AC124</f>
        <v>0</v>
      </c>
      <c r="AD161" s="346">
        <f>+India!AD124</f>
        <v>0</v>
      </c>
      <c r="AE161" s="346">
        <f>+India!AE124</f>
        <v>0</v>
      </c>
      <c r="AF161" s="346">
        <f>+India!AF124</f>
        <v>0</v>
      </c>
      <c r="AG161" s="346">
        <f>+India!AG124</f>
        <v>0</v>
      </c>
      <c r="AH161" s="346">
        <f>+India!AH124</f>
        <v>0</v>
      </c>
      <c r="AI161" s="346">
        <f>+India!AI124</f>
        <v>0</v>
      </c>
      <c r="AJ161" s="346">
        <f>+India!AJ124</f>
        <v>0</v>
      </c>
      <c r="AK161" s="346">
        <f>+India!AK124</f>
        <v>0</v>
      </c>
      <c r="AL161" s="346">
        <f>+India!AL124</f>
        <v>0</v>
      </c>
      <c r="AM161" s="346">
        <f>+India!AM124</f>
        <v>0</v>
      </c>
      <c r="AN161" s="346">
        <f>+India!AN124</f>
        <v>0</v>
      </c>
      <c r="AO161" s="346">
        <f>+India!AO124</f>
        <v>0</v>
      </c>
      <c r="AP161" s="346">
        <f>+India!AP124</f>
        <v>0</v>
      </c>
      <c r="AQ161" s="346">
        <f>+India!AQ124</f>
        <v>0</v>
      </c>
      <c r="AR161" s="346">
        <f>+India!AR124</f>
        <v>0</v>
      </c>
      <c r="AS161" s="346">
        <f>+India!AS124</f>
        <v>0</v>
      </c>
      <c r="AT161" s="346">
        <f>+India!AT124</f>
        <v>0</v>
      </c>
      <c r="AU161" s="346">
        <f>+India!AU124</f>
        <v>0</v>
      </c>
      <c r="AV161" s="346">
        <f>+India!AV124</f>
        <v>0</v>
      </c>
      <c r="AW161" s="346">
        <f>+India!AW124</f>
        <v>0</v>
      </c>
      <c r="AX161" s="346">
        <f>+India!AX124</f>
        <v>0</v>
      </c>
      <c r="AY161" s="346">
        <f>+India!AY124</f>
        <v>0</v>
      </c>
      <c r="AZ161" s="346">
        <f>+India!AZ124</f>
        <v>0</v>
      </c>
      <c r="BA161" s="346">
        <f>+India!BA124</f>
        <v>0</v>
      </c>
      <c r="BB161" s="346">
        <f>+India!BB124</f>
        <v>0</v>
      </c>
      <c r="BC161" s="346">
        <f>+India!BC124</f>
        <v>0</v>
      </c>
      <c r="BD161" s="346">
        <f>+India!BD124</f>
        <v>0</v>
      </c>
      <c r="BE161" s="346">
        <f>+India!BE124</f>
        <v>0</v>
      </c>
      <c r="BF161" s="346">
        <f>+India!BF124</f>
        <v>0</v>
      </c>
      <c r="BG161" s="346">
        <f>+India!BG124</f>
        <v>0</v>
      </c>
      <c r="BH161" s="346">
        <f>+India!BH124</f>
        <v>0</v>
      </c>
      <c r="BI161" s="346">
        <f>+India!BI124</f>
        <v>0</v>
      </c>
    </row>
    <row r="162" spans="1:61">
      <c r="A162" s="346" t="s">
        <v>187</v>
      </c>
      <c r="B162" s="346">
        <f>+MidEast!B124</f>
        <v>0.58967496043455192</v>
      </c>
      <c r="C162" s="346">
        <f>+MidEast!C124</f>
        <v>0.80732321298730136</v>
      </c>
      <c r="D162" s="346">
        <f>+MidEast!D124</f>
        <v>1.0442293654997248</v>
      </c>
      <c r="E162" s="346">
        <f>+MidEast!E124</f>
        <v>1.2745461466528831</v>
      </c>
      <c r="F162" s="346">
        <f>+MidEast!F124</f>
        <v>1.4944223386100555</v>
      </c>
      <c r="G162" s="346">
        <f>+MidEast!G124</f>
        <v>0.75689919574044762</v>
      </c>
      <c r="H162" s="346">
        <f>+MidEast!H124</f>
        <v>0.71246464149822086</v>
      </c>
      <c r="I162" s="346">
        <f>+MidEast!I124</f>
        <v>0.78281215985768915</v>
      </c>
      <c r="J162" s="346">
        <f>+MidEast!J124</f>
        <v>0.75944597553399329</v>
      </c>
      <c r="K162" s="346">
        <f>+MidEast!K124</f>
        <v>0.74874064572544696</v>
      </c>
      <c r="L162" s="346">
        <f>+MidEast!L124</f>
        <v>0.73451516748844958</v>
      </c>
      <c r="M162" s="349">
        <f>+MidEast!M124</f>
        <v>0.71066309068806166</v>
      </c>
      <c r="N162" s="346">
        <f>+MidEast!N124</f>
        <v>0.69521619731452167</v>
      </c>
      <c r="O162" s="346">
        <f>+MidEast!O124</f>
        <v>0.67739125319541871</v>
      </c>
      <c r="P162" s="346">
        <f>+MidEast!P124</f>
        <v>0.66079582712870688</v>
      </c>
      <c r="Q162" s="346">
        <f>+MidEast!Q124</f>
        <v>0.64534815466577966</v>
      </c>
      <c r="R162" s="346">
        <f>+MidEast!R124</f>
        <v>0.63176351247085016</v>
      </c>
      <c r="S162" s="346">
        <f>+MidEast!S124</f>
        <v>0.62059187472115251</v>
      </c>
      <c r="T162" s="346">
        <f>+MidEast!T124</f>
        <v>0.60929465926143156</v>
      </c>
      <c r="U162" s="346">
        <f>+MidEast!U124</f>
        <v>0.59818729461959008</v>
      </c>
      <c r="V162" s="346">
        <f>+MidEast!V124</f>
        <v>0.59065506115306265</v>
      </c>
      <c r="W162" s="346">
        <f>+MidEast!W124</f>
        <v>0.68739671613097841</v>
      </c>
      <c r="X162" s="346">
        <f>+MidEast!X124</f>
        <v>0.78528697756467158</v>
      </c>
      <c r="Y162" s="346">
        <f>+MidEast!Y124</f>
        <v>0.88392432731748405</v>
      </c>
      <c r="Z162" s="346">
        <f>+MidEast!Z124</f>
        <v>0.98299200751254678</v>
      </c>
      <c r="AA162" s="346">
        <f>+MidEast!AA124</f>
        <v>0.1501460615123443</v>
      </c>
      <c r="AB162" s="346">
        <f>+MidEast!AB124</f>
        <v>0</v>
      </c>
      <c r="AC162" s="346">
        <f>+MidEast!AC124</f>
        <v>0</v>
      </c>
      <c r="AD162" s="346">
        <f>+MidEast!AD124</f>
        <v>0</v>
      </c>
      <c r="AE162" s="346">
        <f>+MidEast!AE124</f>
        <v>0</v>
      </c>
      <c r="AF162" s="346">
        <f>+MidEast!AF124</f>
        <v>0</v>
      </c>
      <c r="AG162" s="346">
        <f>+MidEast!AG124</f>
        <v>0</v>
      </c>
      <c r="AH162" s="346">
        <f>+MidEast!AH124</f>
        <v>0</v>
      </c>
      <c r="AI162" s="346">
        <f>+MidEast!AI124</f>
        <v>0</v>
      </c>
      <c r="AJ162" s="346">
        <f>+MidEast!AJ124</f>
        <v>0</v>
      </c>
      <c r="AK162" s="346">
        <f>+MidEast!AK124</f>
        <v>0</v>
      </c>
      <c r="AL162" s="346">
        <f>+MidEast!AL124</f>
        <v>0</v>
      </c>
      <c r="AM162" s="346">
        <f>+MidEast!AM124</f>
        <v>0</v>
      </c>
      <c r="AN162" s="346">
        <f>+MidEast!AN124</f>
        <v>0</v>
      </c>
      <c r="AO162" s="346">
        <f>+MidEast!AO124</f>
        <v>0</v>
      </c>
      <c r="AP162" s="346">
        <f>+MidEast!AP124</f>
        <v>0</v>
      </c>
      <c r="AQ162" s="346">
        <f>+MidEast!AQ124</f>
        <v>0</v>
      </c>
      <c r="AR162" s="346">
        <f>+MidEast!AR124</f>
        <v>0</v>
      </c>
      <c r="AS162" s="346">
        <f>+MidEast!AS124</f>
        <v>0</v>
      </c>
      <c r="AT162" s="346">
        <f>+MidEast!AT124</f>
        <v>0</v>
      </c>
      <c r="AU162" s="346">
        <f>+MidEast!AU124</f>
        <v>0</v>
      </c>
      <c r="AV162" s="346">
        <f>+MidEast!AV124</f>
        <v>0</v>
      </c>
      <c r="AW162" s="346">
        <f>+MidEast!AW124</f>
        <v>0</v>
      </c>
      <c r="AX162" s="346">
        <f>+MidEast!AX124</f>
        <v>0</v>
      </c>
      <c r="AY162" s="346">
        <f>+MidEast!AY124</f>
        <v>0</v>
      </c>
      <c r="AZ162" s="346">
        <f>+MidEast!AZ124</f>
        <v>0</v>
      </c>
      <c r="BA162" s="346">
        <f>+MidEast!BA124</f>
        <v>0</v>
      </c>
      <c r="BB162" s="346">
        <f>+MidEast!BB124</f>
        <v>0</v>
      </c>
      <c r="BC162" s="346">
        <f>+MidEast!BC124</f>
        <v>0</v>
      </c>
      <c r="BD162" s="346">
        <f>+MidEast!BD124</f>
        <v>0</v>
      </c>
      <c r="BE162" s="346">
        <f>+MidEast!BE124</f>
        <v>0</v>
      </c>
      <c r="BF162" s="346">
        <f>+MidEast!BF124</f>
        <v>0</v>
      </c>
      <c r="BG162" s="346">
        <f>+MidEast!BG124</f>
        <v>0</v>
      </c>
      <c r="BH162" s="346">
        <f>+MidEast!BH124</f>
        <v>0</v>
      </c>
      <c r="BI162" s="346">
        <f>+MidEast!BI124</f>
        <v>0</v>
      </c>
    </row>
    <row r="163" spans="1:61">
      <c r="A163" s="346" t="s">
        <v>188</v>
      </c>
      <c r="B163" s="346">
        <f>+Africa!B124</f>
        <v>0.19137708401697298</v>
      </c>
      <c r="C163" s="346">
        <f>+Africa!C124</f>
        <v>0.2439984010833042</v>
      </c>
      <c r="D163" s="346">
        <f>+Africa!D124</f>
        <v>0.35388384462220035</v>
      </c>
      <c r="E163" s="346">
        <f>+Africa!E124</f>
        <v>0.48202110888767397</v>
      </c>
      <c r="F163" s="346">
        <f>+Africa!F124</f>
        <v>0.62609964064082668</v>
      </c>
      <c r="G163" s="346">
        <f>+Africa!G124</f>
        <v>0.75882272797286487</v>
      </c>
      <c r="H163" s="346">
        <f>+Africa!H124</f>
        <v>0.87788876193405307</v>
      </c>
      <c r="I163" s="346">
        <f>+Africa!I124</f>
        <v>0.425281308620655</v>
      </c>
      <c r="J163" s="346">
        <f>+Africa!J124</f>
        <v>0.43741748810683867</v>
      </c>
      <c r="K163" s="346">
        <f>+Africa!K124</f>
        <v>0.45440574573793591</v>
      </c>
      <c r="L163" s="346">
        <f>+Africa!L124</f>
        <v>0.46428224031682547</v>
      </c>
      <c r="M163" s="349">
        <f>+Africa!M124</f>
        <v>0.46415828975338741</v>
      </c>
      <c r="N163" s="346">
        <f>+Africa!N124</f>
        <v>0.46264948798379696</v>
      </c>
      <c r="O163" s="346">
        <f>+Africa!O124</f>
        <v>0.46001658479450891</v>
      </c>
      <c r="P163" s="346">
        <f>+Africa!P124</f>
        <v>0.45740900702952414</v>
      </c>
      <c r="Q163" s="346">
        <f>+Africa!Q124</f>
        <v>0.45445240298780276</v>
      </c>
      <c r="R163" s="346">
        <f>+Africa!R124</f>
        <v>0.45146652596149062</v>
      </c>
      <c r="S163" s="346">
        <f>+Africa!S124</f>
        <v>0.44879766633371293</v>
      </c>
      <c r="T163" s="346">
        <f>+Africa!T124</f>
        <v>0.44504734566848753</v>
      </c>
      <c r="U163" s="346">
        <f>+Africa!U124</f>
        <v>0.44047825341613622</v>
      </c>
      <c r="V163" s="346">
        <f>+Africa!V124</f>
        <v>0.43788498991361019</v>
      </c>
      <c r="W163" s="346">
        <f>+Africa!W124</f>
        <v>0.49636104713425538</v>
      </c>
      <c r="X163" s="346">
        <f>+Africa!X124</f>
        <v>0.55890740052885246</v>
      </c>
      <c r="Y163" s="346">
        <f>+Africa!Y124</f>
        <v>0.62285950551532865</v>
      </c>
      <c r="Z163" s="346">
        <f>+Africa!Z124</f>
        <v>0.68763568571042111</v>
      </c>
      <c r="AA163" s="346">
        <f>+Africa!AA124</f>
        <v>0.19427474563747274</v>
      </c>
      <c r="AB163" s="346">
        <f>+Africa!AB124</f>
        <v>0</v>
      </c>
      <c r="AC163" s="346">
        <f>+Africa!AC124</f>
        <v>0</v>
      </c>
      <c r="AD163" s="346">
        <f>+Africa!AD124</f>
        <v>0</v>
      </c>
      <c r="AE163" s="346">
        <f>+Africa!AE124</f>
        <v>0</v>
      </c>
      <c r="AF163" s="346">
        <f>+Africa!AF124</f>
        <v>0</v>
      </c>
      <c r="AG163" s="346">
        <f>+Africa!AG124</f>
        <v>0</v>
      </c>
      <c r="AH163" s="346">
        <f>+Africa!AH124</f>
        <v>0</v>
      </c>
      <c r="AI163" s="346">
        <f>+Africa!AI124</f>
        <v>0</v>
      </c>
      <c r="AJ163" s="346">
        <f>+Africa!AJ124</f>
        <v>0</v>
      </c>
      <c r="AK163" s="346">
        <f>+Africa!AK124</f>
        <v>0</v>
      </c>
      <c r="AL163" s="346">
        <f>+Africa!AL124</f>
        <v>0</v>
      </c>
      <c r="AM163" s="346">
        <f>+Africa!AM124</f>
        <v>0</v>
      </c>
      <c r="AN163" s="346">
        <f>+Africa!AN124</f>
        <v>0</v>
      </c>
      <c r="AO163" s="346">
        <f>+Africa!AO124</f>
        <v>0</v>
      </c>
      <c r="AP163" s="346">
        <f>+Africa!AP124</f>
        <v>0</v>
      </c>
      <c r="AQ163" s="346">
        <f>+Africa!AQ124</f>
        <v>0</v>
      </c>
      <c r="AR163" s="346">
        <f>+Africa!AR124</f>
        <v>0</v>
      </c>
      <c r="AS163" s="346">
        <f>+Africa!AS124</f>
        <v>0</v>
      </c>
      <c r="AT163" s="346">
        <f>+Africa!AT124</f>
        <v>0</v>
      </c>
      <c r="AU163" s="346">
        <f>+Africa!AU124</f>
        <v>0</v>
      </c>
      <c r="AV163" s="346">
        <f>+Africa!AV124</f>
        <v>0</v>
      </c>
      <c r="AW163" s="346">
        <f>+Africa!AW124</f>
        <v>0</v>
      </c>
      <c r="AX163" s="346">
        <f>+Africa!AX124</f>
        <v>0</v>
      </c>
      <c r="AY163" s="346">
        <f>+Africa!AY124</f>
        <v>0</v>
      </c>
      <c r="AZ163" s="346">
        <f>+Africa!AZ124</f>
        <v>0</v>
      </c>
      <c r="BA163" s="346">
        <f>+Africa!BA124</f>
        <v>0</v>
      </c>
      <c r="BB163" s="346">
        <f>+Africa!BB124</f>
        <v>0</v>
      </c>
      <c r="BC163" s="346">
        <f>+Africa!BC124</f>
        <v>0</v>
      </c>
      <c r="BD163" s="346">
        <f>+Africa!BD124</f>
        <v>0</v>
      </c>
      <c r="BE163" s="346">
        <f>+Africa!BE124</f>
        <v>0</v>
      </c>
      <c r="BF163" s="346">
        <f>+Africa!BF124</f>
        <v>0</v>
      </c>
      <c r="BG163" s="346">
        <f>+Africa!BG124</f>
        <v>0</v>
      </c>
      <c r="BH163" s="346">
        <f>+Africa!BH124</f>
        <v>0</v>
      </c>
      <c r="BI163" s="346">
        <f>+Africa!BI124</f>
        <v>0</v>
      </c>
    </row>
    <row r="164" spans="1:61">
      <c r="A164" s="346" t="s">
        <v>189</v>
      </c>
      <c r="B164" s="346">
        <f>+LatAm!B124</f>
        <v>0.41227239850714803</v>
      </c>
      <c r="C164" s="346">
        <f>+LatAm!C124</f>
        <v>0.53293657174898856</v>
      </c>
      <c r="D164" s="346">
        <f>+LatAm!D124</f>
        <v>0.67599822128511222</v>
      </c>
      <c r="E164" s="346">
        <f>+LatAm!E124</f>
        <v>0.6161144959348972</v>
      </c>
      <c r="F164" s="346">
        <f>+LatAm!F124</f>
        <v>0.58359835516139202</v>
      </c>
      <c r="G164" s="346">
        <f>+LatAm!G124</f>
        <v>0.54480916728512752</v>
      </c>
      <c r="H164" s="346">
        <f>+LatAm!H124</f>
        <v>0.5305120602033272</v>
      </c>
      <c r="I164" s="346">
        <f>+LatAm!I124</f>
        <v>0.57511920325178445</v>
      </c>
      <c r="J164" s="346">
        <f>+LatAm!J124</f>
        <v>0.568667874566545</v>
      </c>
      <c r="K164" s="346">
        <f>+LatAm!K124</f>
        <v>0.56763344252449621</v>
      </c>
      <c r="L164" s="346">
        <f>+LatAm!L124</f>
        <v>0.5727849158960534</v>
      </c>
      <c r="M164" s="349">
        <f>+LatAm!M124</f>
        <v>0.58044839435290663</v>
      </c>
      <c r="N164" s="346">
        <f>+LatAm!N124</f>
        <v>0.59215887416284996</v>
      </c>
      <c r="O164" s="346">
        <f>+LatAm!O124</f>
        <v>0.60046597192663143</v>
      </c>
      <c r="P164" s="346">
        <f>+LatAm!P124</f>
        <v>0.60766318634454319</v>
      </c>
      <c r="Q164" s="346">
        <f>+LatAm!Q124</f>
        <v>0.61396966265343789</v>
      </c>
      <c r="R164" s="346">
        <f>+LatAm!R124</f>
        <v>0.61998816385384847</v>
      </c>
      <c r="S164" s="346">
        <f>+LatAm!S124</f>
        <v>0.62620898572870887</v>
      </c>
      <c r="T164" s="346">
        <f>+LatAm!T124</f>
        <v>0.63127418302497906</v>
      </c>
      <c r="U164" s="346">
        <f>+LatAm!U124</f>
        <v>0.63544880718823138</v>
      </c>
      <c r="V164" s="346">
        <f>+LatAm!V124</f>
        <v>0.6419618265592586</v>
      </c>
      <c r="W164" s="346">
        <f>+LatAm!W124</f>
        <v>0.7134710094431409</v>
      </c>
      <c r="X164" s="346">
        <f>+LatAm!X124</f>
        <v>0.78665021657545131</v>
      </c>
      <c r="Y164" s="346">
        <f>+LatAm!Y124</f>
        <v>0.86103456825589064</v>
      </c>
      <c r="Z164" s="346">
        <f>+LatAm!Z124</f>
        <v>0.93628753481296267</v>
      </c>
      <c r="AA164" s="346">
        <f>+LatAm!AA124</f>
        <v>0.41676188660790486</v>
      </c>
      <c r="AB164" s="346">
        <f>+LatAm!AB124</f>
        <v>0</v>
      </c>
      <c r="AC164" s="346">
        <f>+LatAm!AC124</f>
        <v>0</v>
      </c>
      <c r="AD164" s="346">
        <f>+LatAm!AD124</f>
        <v>0</v>
      </c>
      <c r="AE164" s="346">
        <f>+LatAm!AE124</f>
        <v>0</v>
      </c>
      <c r="AF164" s="346">
        <f>+LatAm!AF124</f>
        <v>0</v>
      </c>
      <c r="AG164" s="346">
        <f>+LatAm!AG124</f>
        <v>0</v>
      </c>
      <c r="AH164" s="346">
        <f>+LatAm!AH124</f>
        <v>0</v>
      </c>
      <c r="AI164" s="346">
        <f>+LatAm!AI124</f>
        <v>0</v>
      </c>
      <c r="AJ164" s="346">
        <f>+LatAm!AJ124</f>
        <v>0</v>
      </c>
      <c r="AK164" s="346">
        <f>+LatAm!AK124</f>
        <v>0</v>
      </c>
      <c r="AL164" s="346">
        <f>+LatAm!AL124</f>
        <v>0</v>
      </c>
      <c r="AM164" s="346">
        <f>+LatAm!AM124</f>
        <v>0</v>
      </c>
      <c r="AN164" s="346">
        <f>+LatAm!AN124</f>
        <v>0</v>
      </c>
      <c r="AO164" s="346">
        <f>+LatAm!AO124</f>
        <v>0</v>
      </c>
      <c r="AP164" s="346">
        <f>+LatAm!AP124</f>
        <v>0</v>
      </c>
      <c r="AQ164" s="346">
        <f>+LatAm!AQ124</f>
        <v>0</v>
      </c>
      <c r="AR164" s="346">
        <f>+LatAm!AR124</f>
        <v>0</v>
      </c>
      <c r="AS164" s="346">
        <f>+LatAm!AS124</f>
        <v>0</v>
      </c>
      <c r="AT164" s="346">
        <f>+LatAm!AT124</f>
        <v>0</v>
      </c>
      <c r="AU164" s="346">
        <f>+LatAm!AU124</f>
        <v>0</v>
      </c>
      <c r="AV164" s="346">
        <f>+LatAm!AV124</f>
        <v>0</v>
      </c>
      <c r="AW164" s="346">
        <f>+LatAm!AW124</f>
        <v>0</v>
      </c>
      <c r="AX164" s="346">
        <f>+LatAm!AX124</f>
        <v>0</v>
      </c>
      <c r="AY164" s="346">
        <f>+LatAm!AY124</f>
        <v>0</v>
      </c>
      <c r="AZ164" s="346">
        <f>+LatAm!AZ124</f>
        <v>0</v>
      </c>
      <c r="BA164" s="346">
        <f>+LatAm!BA124</f>
        <v>0</v>
      </c>
      <c r="BB164" s="346">
        <f>+LatAm!BB124</f>
        <v>0</v>
      </c>
      <c r="BC164" s="346">
        <f>+LatAm!BC124</f>
        <v>0</v>
      </c>
      <c r="BD164" s="346">
        <f>+LatAm!BD124</f>
        <v>0</v>
      </c>
      <c r="BE164" s="346">
        <f>+LatAm!BE124</f>
        <v>0</v>
      </c>
      <c r="BF164" s="346">
        <f>+LatAm!BF124</f>
        <v>0</v>
      </c>
      <c r="BG164" s="346">
        <f>+LatAm!BG124</f>
        <v>0</v>
      </c>
      <c r="BH164" s="346">
        <f>+LatAm!BH124</f>
        <v>0</v>
      </c>
      <c r="BI164" s="346">
        <f>+LatAm!BI124</f>
        <v>0</v>
      </c>
    </row>
    <row r="165" spans="1:61">
      <c r="A165" s="346" t="s">
        <v>190</v>
      </c>
      <c r="B165" s="346">
        <f>+OHI!B124</f>
        <v>0.54177826149727915</v>
      </c>
      <c r="C165" s="346">
        <f>+OHI!C124</f>
        <v>0.53192093069880908</v>
      </c>
      <c r="D165" s="346">
        <f>+OHI!D124</f>
        <v>0.51927013023026924</v>
      </c>
      <c r="E165" s="346">
        <f>+OHI!E124</f>
        <v>0.47799167011451527</v>
      </c>
      <c r="F165" s="346">
        <f>+OHI!F124</f>
        <v>0.38969599968190577</v>
      </c>
      <c r="G165" s="346">
        <f>+OHI!G124</f>
        <v>0.31699970154432172</v>
      </c>
      <c r="H165" s="346">
        <f>+OHI!H124</f>
        <v>0.27273344064965749</v>
      </c>
      <c r="I165" s="346">
        <f>+OHI!I124</f>
        <v>0.27014603788028335</v>
      </c>
      <c r="J165" s="346">
        <f>+OHI!J124</f>
        <v>0.24091931045601886</v>
      </c>
      <c r="K165" s="346">
        <f>+OHI!K124</f>
        <v>0.21882187114624216</v>
      </c>
      <c r="L165" s="346">
        <f>+OHI!L124</f>
        <v>0.20567740249375982</v>
      </c>
      <c r="M165" s="349">
        <f>+OHI!M124</f>
        <v>0.19842296972772183</v>
      </c>
      <c r="N165" s="346">
        <f>+OHI!N124</f>
        <v>0.19380397587250253</v>
      </c>
      <c r="O165" s="346">
        <f>+OHI!O124</f>
        <v>0.18890282294249314</v>
      </c>
      <c r="P165" s="346">
        <f>+OHI!P124</f>
        <v>0.18458933269325786</v>
      </c>
      <c r="Q165" s="346">
        <f>+OHI!Q124</f>
        <v>0.1808324492589517</v>
      </c>
      <c r="R165" s="346">
        <f>+OHI!R124</f>
        <v>0.17776557758009678</v>
      </c>
      <c r="S165" s="346">
        <f>+OHI!S124</f>
        <v>0.17547965515776617</v>
      </c>
      <c r="T165" s="346">
        <f>+OHI!T124</f>
        <v>0.17336867409153933</v>
      </c>
      <c r="U165" s="346">
        <f>+OHI!U124</f>
        <v>0.17147569722127939</v>
      </c>
      <c r="V165" s="346">
        <f>+OHI!V124</f>
        <v>0.16988597742249431</v>
      </c>
      <c r="W165" s="346">
        <f>+OHI!W124</f>
        <v>0.19112834054344954</v>
      </c>
      <c r="X165" s="346">
        <f>+OHI!X124</f>
        <v>0.21223652412231939</v>
      </c>
      <c r="Y165" s="346">
        <f>+OHI!Y124</f>
        <v>0.23320259853065198</v>
      </c>
      <c r="Z165" s="346">
        <f>+OHI!Z124</f>
        <v>0.25401984505962877</v>
      </c>
      <c r="AA165" s="346">
        <f>+OHI!AA124</f>
        <v>7.08859852411063E-2</v>
      </c>
      <c r="AB165" s="346">
        <f>+OHI!AB124</f>
        <v>0</v>
      </c>
      <c r="AC165" s="346">
        <f>+OHI!AC124</f>
        <v>0</v>
      </c>
      <c r="AD165" s="346">
        <f>+OHI!AD124</f>
        <v>0</v>
      </c>
      <c r="AE165" s="346">
        <f>+OHI!AE124</f>
        <v>0</v>
      </c>
      <c r="AF165" s="346">
        <f>+OHI!AF124</f>
        <v>0</v>
      </c>
      <c r="AG165" s="346">
        <f>+OHI!AG124</f>
        <v>0</v>
      </c>
      <c r="AH165" s="346">
        <f>+OHI!AH124</f>
        <v>0</v>
      </c>
      <c r="AI165" s="346">
        <f>+OHI!AI124</f>
        <v>0</v>
      </c>
      <c r="AJ165" s="346">
        <f>+OHI!AJ124</f>
        <v>0</v>
      </c>
      <c r="AK165" s="346">
        <f>+OHI!AK124</f>
        <v>0</v>
      </c>
      <c r="AL165" s="346">
        <f>+OHI!AL124</f>
        <v>0</v>
      </c>
      <c r="AM165" s="346">
        <f>+OHI!AM124</f>
        <v>0</v>
      </c>
      <c r="AN165" s="346">
        <f>+OHI!AN124</f>
        <v>0</v>
      </c>
      <c r="AO165" s="346">
        <f>+OHI!AO124</f>
        <v>0</v>
      </c>
      <c r="AP165" s="346">
        <f>+OHI!AP124</f>
        <v>0</v>
      </c>
      <c r="AQ165" s="346">
        <f>+OHI!AQ124</f>
        <v>0</v>
      </c>
      <c r="AR165" s="346">
        <f>+OHI!AR124</f>
        <v>0</v>
      </c>
      <c r="AS165" s="346">
        <f>+OHI!AS124</f>
        <v>0</v>
      </c>
      <c r="AT165" s="346">
        <f>+OHI!AT124</f>
        <v>0</v>
      </c>
      <c r="AU165" s="346">
        <f>+OHI!AU124</f>
        <v>0</v>
      </c>
      <c r="AV165" s="346">
        <f>+OHI!AV124</f>
        <v>0</v>
      </c>
      <c r="AW165" s="346">
        <f>+OHI!AW124</f>
        <v>0</v>
      </c>
      <c r="AX165" s="346">
        <f>+OHI!AX124</f>
        <v>0</v>
      </c>
      <c r="AY165" s="346">
        <f>+OHI!AY124</f>
        <v>0</v>
      </c>
      <c r="AZ165" s="346">
        <f>+OHI!AZ124</f>
        <v>0</v>
      </c>
      <c r="BA165" s="346">
        <f>+OHI!BA124</f>
        <v>0</v>
      </c>
      <c r="BB165" s="346">
        <f>+OHI!BB124</f>
        <v>0</v>
      </c>
      <c r="BC165" s="346">
        <f>+OHI!BC124</f>
        <v>0</v>
      </c>
      <c r="BD165" s="346">
        <f>+OHI!BD124</f>
        <v>0</v>
      </c>
      <c r="BE165" s="346">
        <f>+OHI!BE124</f>
        <v>0</v>
      </c>
      <c r="BF165" s="346">
        <f>+OHI!BF124</f>
        <v>0</v>
      </c>
      <c r="BG165" s="346">
        <f>+OHI!BG124</f>
        <v>0</v>
      </c>
      <c r="BH165" s="346">
        <f>+OHI!BH124</f>
        <v>0</v>
      </c>
      <c r="BI165" s="346">
        <f>+OHI!BI124</f>
        <v>0</v>
      </c>
    </row>
    <row r="166" spans="1:61">
      <c r="A166" s="346" t="s">
        <v>191</v>
      </c>
      <c r="B166" s="346">
        <f>+OthAsia!B124</f>
        <v>0.36395210273783313</v>
      </c>
      <c r="C166" s="346">
        <f>+OthAsia!C124</f>
        <v>0.63074029385725139</v>
      </c>
      <c r="D166" s="346">
        <f>+OthAsia!D124</f>
        <v>0.87860687823865102</v>
      </c>
      <c r="E166" s="346">
        <f>+OthAsia!E124</f>
        <v>1.1513000200765031</v>
      </c>
      <c r="F166" s="346">
        <f>+OthAsia!F124</f>
        <v>0.87380202778632843</v>
      </c>
      <c r="G166" s="346">
        <f>+OthAsia!G124</f>
        <v>0.86057698296702978</v>
      </c>
      <c r="H166" s="346">
        <f>+OthAsia!H124</f>
        <v>0.87471486329359882</v>
      </c>
      <c r="I166" s="346">
        <f>+OthAsia!I124</f>
        <v>0.99715564002085788</v>
      </c>
      <c r="J166" s="346">
        <f>+OthAsia!J124</f>
        <v>1.0241095482058238</v>
      </c>
      <c r="K166" s="346">
        <f>+OthAsia!K124</f>
        <v>1.0596318777713656</v>
      </c>
      <c r="L166" s="346">
        <f>+OthAsia!L124</f>
        <v>1.0962013430394779</v>
      </c>
      <c r="M166" s="349">
        <f>+OthAsia!M124</f>
        <v>1.1302423603781879</v>
      </c>
      <c r="N166" s="346">
        <f>+OthAsia!N124</f>
        <v>1.1543362932634706</v>
      </c>
      <c r="O166" s="346">
        <f>+OthAsia!O124</f>
        <v>1.1767169280991059</v>
      </c>
      <c r="P166" s="346">
        <f>+OthAsia!P124</f>
        <v>1.1989009762462259</v>
      </c>
      <c r="Q166" s="346">
        <f>+OthAsia!Q124</f>
        <v>1.2195712125539233</v>
      </c>
      <c r="R166" s="346">
        <f>+OthAsia!R124</f>
        <v>1.2391802293073044</v>
      </c>
      <c r="S166" s="346">
        <f>+OthAsia!S124</f>
        <v>1.2584147291804673</v>
      </c>
      <c r="T166" s="346">
        <f>+OthAsia!T124</f>
        <v>1.273902055428435</v>
      </c>
      <c r="U166" s="346">
        <f>+OthAsia!U124</f>
        <v>1.2861214838847905</v>
      </c>
      <c r="V166" s="346">
        <f>+OthAsia!V124</f>
        <v>1.3025362697982052</v>
      </c>
      <c r="W166" s="346">
        <f>+OthAsia!W124</f>
        <v>1.4716634266658222</v>
      </c>
      <c r="X166" s="346">
        <f>+OthAsia!X124</f>
        <v>1.6444617622078042</v>
      </c>
      <c r="Y166" s="346">
        <f>+OthAsia!Y124</f>
        <v>1.8193253973884611</v>
      </c>
      <c r="Z166" s="346">
        <f>+OthAsia!Z124</f>
        <v>1.9949256129375736</v>
      </c>
      <c r="AA166" s="346">
        <f>+OthAsia!AA124</f>
        <v>0.74910799520452986</v>
      </c>
      <c r="AB166" s="346">
        <f>+OthAsia!AB124</f>
        <v>0</v>
      </c>
      <c r="AC166" s="346">
        <f>+OthAsia!AC124</f>
        <v>0</v>
      </c>
      <c r="AD166" s="346">
        <f>+OthAsia!AD124</f>
        <v>0</v>
      </c>
      <c r="AE166" s="346">
        <f>+OthAsia!AE124</f>
        <v>0</v>
      </c>
      <c r="AF166" s="346">
        <f>+OthAsia!AF124</f>
        <v>0</v>
      </c>
      <c r="AG166" s="346">
        <f>+OthAsia!AG124</f>
        <v>0</v>
      </c>
      <c r="AH166" s="346">
        <f>+OthAsia!AH124</f>
        <v>0</v>
      </c>
      <c r="AI166" s="346">
        <f>+OthAsia!AI124</f>
        <v>0</v>
      </c>
      <c r="AJ166" s="346">
        <f>+OthAsia!AJ124</f>
        <v>0</v>
      </c>
      <c r="AK166" s="346">
        <f>+OthAsia!AK124</f>
        <v>0</v>
      </c>
      <c r="AL166" s="346">
        <f>+OthAsia!AL124</f>
        <v>0</v>
      </c>
      <c r="AM166" s="346">
        <f>+OthAsia!AM124</f>
        <v>0</v>
      </c>
      <c r="AN166" s="346">
        <f>+OthAsia!AN124</f>
        <v>0</v>
      </c>
      <c r="AO166" s="346">
        <f>+OthAsia!AO124</f>
        <v>0</v>
      </c>
      <c r="AP166" s="346">
        <f>+OthAsia!AP124</f>
        <v>0</v>
      </c>
      <c r="AQ166" s="346">
        <f>+OthAsia!AQ124</f>
        <v>0</v>
      </c>
      <c r="AR166" s="346">
        <f>+OthAsia!AR124</f>
        <v>0</v>
      </c>
      <c r="AS166" s="346">
        <f>+OthAsia!AS124</f>
        <v>0</v>
      </c>
      <c r="AT166" s="346">
        <f>+OthAsia!AT124</f>
        <v>0</v>
      </c>
      <c r="AU166" s="346">
        <f>+OthAsia!AU124</f>
        <v>0</v>
      </c>
      <c r="AV166" s="346">
        <f>+OthAsia!AV124</f>
        <v>0</v>
      </c>
      <c r="AW166" s="346">
        <f>+OthAsia!AW124</f>
        <v>0</v>
      </c>
      <c r="AX166" s="346">
        <f>+OthAsia!AX124</f>
        <v>0</v>
      </c>
      <c r="AY166" s="346">
        <f>+OthAsia!AY124</f>
        <v>0</v>
      </c>
      <c r="AZ166" s="346">
        <f>+OthAsia!AZ124</f>
        <v>0</v>
      </c>
      <c r="BA166" s="346">
        <f>+OthAsia!BA124</f>
        <v>0</v>
      </c>
      <c r="BB166" s="346">
        <f>+OthAsia!BB124</f>
        <v>0</v>
      </c>
      <c r="BC166" s="346">
        <f>+OthAsia!BC124</f>
        <v>0</v>
      </c>
      <c r="BD166" s="346">
        <f>+OthAsia!BD124</f>
        <v>0</v>
      </c>
      <c r="BE166" s="346">
        <f>+OthAsia!BE124</f>
        <v>0</v>
      </c>
      <c r="BF166" s="346">
        <f>+OthAsia!BF124</f>
        <v>0</v>
      </c>
      <c r="BG166" s="346">
        <f>+OthAsia!BG124</f>
        <v>0</v>
      </c>
      <c r="BH166" s="346">
        <f>+OthAsia!BH124</f>
        <v>0</v>
      </c>
      <c r="BI166" s="346">
        <f>+OthAsia!BI124</f>
        <v>0</v>
      </c>
    </row>
    <row r="167" spans="1:61">
      <c r="A167" s="346" t="s">
        <v>179</v>
      </c>
      <c r="B167" s="348">
        <f t="shared" ref="B167:AG167" si="80">SUM(B155:B166)</f>
        <v>7.970999999999993</v>
      </c>
      <c r="C167" s="348">
        <f t="shared" si="80"/>
        <v>9.7309876375937776</v>
      </c>
      <c r="D167" s="348">
        <f t="shared" si="80"/>
        <v>10.923572205510297</v>
      </c>
      <c r="E167" s="348">
        <f t="shared" si="80"/>
        <v>10.446443324709426</v>
      </c>
      <c r="F167" s="348">
        <f t="shared" si="80"/>
        <v>8.876413998942823</v>
      </c>
      <c r="G167" s="348">
        <f t="shared" si="80"/>
        <v>7.1420965205564091</v>
      </c>
      <c r="H167" s="348">
        <f t="shared" si="80"/>
        <v>6.6058034446017349</v>
      </c>
      <c r="I167" s="348">
        <f t="shared" si="80"/>
        <v>6.511390790206284</v>
      </c>
      <c r="J167" s="348">
        <f t="shared" si="80"/>
        <v>6.1145375043973536</v>
      </c>
      <c r="K167" s="348">
        <f t="shared" si="80"/>
        <v>5.8550739952375883</v>
      </c>
      <c r="L167" s="348">
        <f t="shared" si="80"/>
        <v>5.7064511386489691</v>
      </c>
      <c r="M167" s="348">
        <f t="shared" si="80"/>
        <v>5.6062418126227707</v>
      </c>
      <c r="N167" s="348">
        <f t="shared" si="80"/>
        <v>5.5341935670757412</v>
      </c>
      <c r="O167" s="348">
        <f t="shared" si="80"/>
        <v>5.451635413301009</v>
      </c>
      <c r="P167" s="348">
        <f t="shared" si="80"/>
        <v>5.3804787298348797</v>
      </c>
      <c r="Q167" s="348">
        <f t="shared" si="80"/>
        <v>5.3165095233718569</v>
      </c>
      <c r="R167" s="348">
        <f t="shared" si="80"/>
        <v>5.2642387597734377</v>
      </c>
      <c r="S167" s="348">
        <f t="shared" si="80"/>
        <v>5.2279734234958095</v>
      </c>
      <c r="T167" s="348">
        <f t="shared" si="80"/>
        <v>5.1858741724799389</v>
      </c>
      <c r="U167" s="348">
        <f t="shared" si="80"/>
        <v>5.1405666317123373</v>
      </c>
      <c r="V167" s="348">
        <f t="shared" si="80"/>
        <v>5.1149587712360818</v>
      </c>
      <c r="W167" s="348">
        <f t="shared" si="80"/>
        <v>5.9992268659085672</v>
      </c>
      <c r="X167" s="348">
        <f t="shared" si="80"/>
        <v>6.8966018534357039</v>
      </c>
      <c r="Y167" s="348">
        <f t="shared" si="80"/>
        <v>7.8005910855106722</v>
      </c>
      <c r="Z167" s="348">
        <f t="shared" si="80"/>
        <v>8.7074285760159285</v>
      </c>
      <c r="AA167" s="348">
        <f t="shared" si="80"/>
        <v>2.4325315058595125</v>
      </c>
      <c r="AB167" s="348">
        <f t="shared" si="80"/>
        <v>1E-3</v>
      </c>
      <c r="AC167" s="348">
        <f t="shared" si="80"/>
        <v>1E-3</v>
      </c>
      <c r="AD167" s="348">
        <f t="shared" si="80"/>
        <v>1E-3</v>
      </c>
      <c r="AE167" s="348">
        <f t="shared" si="80"/>
        <v>1E-3</v>
      </c>
      <c r="AF167" s="348">
        <f t="shared" si="80"/>
        <v>1E-3</v>
      </c>
      <c r="AG167" s="348">
        <f t="shared" si="80"/>
        <v>1E-3</v>
      </c>
      <c r="AH167" s="348">
        <f t="shared" ref="AH167:BI167" si="81">SUM(AH155:AH166)</f>
        <v>1E-3</v>
      </c>
      <c r="AI167" s="348">
        <f t="shared" si="81"/>
        <v>1E-3</v>
      </c>
      <c r="AJ167" s="348">
        <f t="shared" si="81"/>
        <v>1E-3</v>
      </c>
      <c r="AK167" s="348">
        <f t="shared" si="81"/>
        <v>1E-3</v>
      </c>
      <c r="AL167" s="348">
        <f t="shared" si="81"/>
        <v>1E-3</v>
      </c>
      <c r="AM167" s="348">
        <f t="shared" si="81"/>
        <v>1E-3</v>
      </c>
      <c r="AN167" s="348">
        <f t="shared" si="81"/>
        <v>1E-3</v>
      </c>
      <c r="AO167" s="348">
        <f t="shared" si="81"/>
        <v>1E-3</v>
      </c>
      <c r="AP167" s="348">
        <f t="shared" si="81"/>
        <v>1E-3</v>
      </c>
      <c r="AQ167" s="348">
        <f t="shared" si="81"/>
        <v>1E-3</v>
      </c>
      <c r="AR167" s="348">
        <f t="shared" si="81"/>
        <v>1E-3</v>
      </c>
      <c r="AS167" s="348">
        <f t="shared" si="81"/>
        <v>1E-3</v>
      </c>
      <c r="AT167" s="348">
        <f t="shared" si="81"/>
        <v>1E-3</v>
      </c>
      <c r="AU167" s="348">
        <f t="shared" si="81"/>
        <v>1E-3</v>
      </c>
      <c r="AV167" s="348">
        <f t="shared" si="81"/>
        <v>1E-3</v>
      </c>
      <c r="AW167" s="348">
        <f t="shared" si="81"/>
        <v>1E-3</v>
      </c>
      <c r="AX167" s="348">
        <f t="shared" si="81"/>
        <v>1E-3</v>
      </c>
      <c r="AY167" s="348">
        <f t="shared" si="81"/>
        <v>1E-3</v>
      </c>
      <c r="AZ167" s="348">
        <f t="shared" si="81"/>
        <v>1E-3</v>
      </c>
      <c r="BA167" s="348">
        <f t="shared" si="81"/>
        <v>1E-3</v>
      </c>
      <c r="BB167" s="348">
        <f t="shared" si="81"/>
        <v>1E-3</v>
      </c>
      <c r="BC167" s="348">
        <f t="shared" si="81"/>
        <v>1E-3</v>
      </c>
      <c r="BD167" s="348">
        <f t="shared" si="81"/>
        <v>1E-3</v>
      </c>
      <c r="BE167" s="348">
        <f t="shared" si="81"/>
        <v>1E-3</v>
      </c>
      <c r="BF167" s="348">
        <f t="shared" si="81"/>
        <v>1E-3</v>
      </c>
      <c r="BG167" s="348">
        <f t="shared" si="81"/>
        <v>1E-3</v>
      </c>
      <c r="BH167" s="348">
        <f t="shared" si="81"/>
        <v>1E-3</v>
      </c>
      <c r="BI167" s="348">
        <f t="shared" si="81"/>
        <v>1E-3</v>
      </c>
    </row>
    <row r="168" spans="1:61">
      <c r="A168" s="346"/>
    </row>
    <row r="169" spans="1:61">
      <c r="A169" s="267" t="s">
        <v>703</v>
      </c>
    </row>
    <row r="170" spans="1:61">
      <c r="A170" s="346" t="s">
        <v>180</v>
      </c>
      <c r="B170" s="267">
        <f>+Controls!B56</f>
        <v>0</v>
      </c>
      <c r="C170" s="267">
        <f>+Controls!C56</f>
        <v>1</v>
      </c>
      <c r="D170" s="267">
        <f>+Controls!D56</f>
        <v>1</v>
      </c>
      <c r="E170" s="267">
        <f>+Controls!E56</f>
        <v>1</v>
      </c>
      <c r="F170" s="267">
        <f>+Controls!F56</f>
        <v>1</v>
      </c>
      <c r="G170" s="267">
        <f>+Controls!G56</f>
        <v>1</v>
      </c>
      <c r="H170" s="267">
        <f>+Controls!H56</f>
        <v>1</v>
      </c>
      <c r="I170" s="267">
        <f>+Controls!I56</f>
        <v>1</v>
      </c>
      <c r="J170" s="267">
        <f>+Controls!J56</f>
        <v>1</v>
      </c>
      <c r="K170" s="267">
        <f>+Controls!K56</f>
        <v>1</v>
      </c>
      <c r="L170" s="267">
        <f>+Controls!L56</f>
        <v>1</v>
      </c>
      <c r="M170" s="282">
        <f>+Controls!M56</f>
        <v>1</v>
      </c>
      <c r="N170" s="267">
        <f>+Controls!N56</f>
        <v>1</v>
      </c>
      <c r="O170" s="267">
        <f>+Controls!O56</f>
        <v>1</v>
      </c>
      <c r="P170" s="267">
        <f>+Controls!P56</f>
        <v>1</v>
      </c>
      <c r="Q170" s="267">
        <f>+Controls!Q56</f>
        <v>1</v>
      </c>
      <c r="R170" s="267">
        <f>+Controls!R56</f>
        <v>1</v>
      </c>
      <c r="S170" s="267">
        <f>+Controls!S56</f>
        <v>1</v>
      </c>
      <c r="T170" s="267">
        <f>+Controls!T56</f>
        <v>1</v>
      </c>
      <c r="U170" s="267">
        <f>+Controls!U56</f>
        <v>1</v>
      </c>
      <c r="V170" s="267">
        <f>+Controls!V56</f>
        <v>1</v>
      </c>
      <c r="W170" s="267">
        <f>+Controls!W56</f>
        <v>1</v>
      </c>
      <c r="X170" s="267">
        <f>+Controls!X56</f>
        <v>1</v>
      </c>
      <c r="Y170" s="267">
        <f>+Controls!Y56</f>
        <v>1</v>
      </c>
      <c r="Z170" s="267">
        <f>+Controls!Z56</f>
        <v>1</v>
      </c>
      <c r="AA170" s="267">
        <f>+Controls!AA56</f>
        <v>1</v>
      </c>
      <c r="AB170" s="267">
        <f>+Controls!AB56</f>
        <v>1</v>
      </c>
      <c r="AC170" s="267">
        <f>+Controls!AC56</f>
        <v>1</v>
      </c>
      <c r="AD170" s="267">
        <f>+Controls!AD56</f>
        <v>1</v>
      </c>
      <c r="AE170" s="267">
        <f>+Controls!AE56</f>
        <v>1</v>
      </c>
      <c r="AF170" s="267">
        <f>+Controls!AF56</f>
        <v>1</v>
      </c>
      <c r="AG170" s="267">
        <f>+Controls!AG56</f>
        <v>1</v>
      </c>
      <c r="AH170" s="267">
        <f>+Controls!AH56</f>
        <v>1</v>
      </c>
      <c r="AI170" s="267">
        <f>+Controls!AI56</f>
        <v>1</v>
      </c>
      <c r="AJ170" s="267">
        <f>+Controls!AJ56</f>
        <v>1</v>
      </c>
      <c r="AK170" s="267">
        <f>+Controls!AK56</f>
        <v>1</v>
      </c>
      <c r="AL170" s="267">
        <f>+Controls!AL56</f>
        <v>1</v>
      </c>
      <c r="AM170" s="267">
        <f>+Controls!AM56</f>
        <v>1</v>
      </c>
      <c r="AN170" s="267">
        <f>+Controls!AN56</f>
        <v>1</v>
      </c>
      <c r="AO170" s="267">
        <f>+Controls!AO56</f>
        <v>1</v>
      </c>
      <c r="AP170" s="267">
        <f>+Controls!AP56</f>
        <v>1</v>
      </c>
      <c r="AQ170" s="267">
        <f>+Controls!AQ56</f>
        <v>1</v>
      </c>
      <c r="AR170" s="267">
        <f>+Controls!AR56</f>
        <v>1</v>
      </c>
      <c r="AS170" s="267">
        <f>+Controls!AS56</f>
        <v>1</v>
      </c>
      <c r="AT170" s="267">
        <f>+Controls!AT56</f>
        <v>1</v>
      </c>
      <c r="AU170" s="267">
        <f>+Controls!AU56</f>
        <v>1</v>
      </c>
      <c r="AV170" s="267">
        <f>+Controls!AV56</f>
        <v>1</v>
      </c>
      <c r="AW170" s="267">
        <f>+Controls!AW56</f>
        <v>1</v>
      </c>
      <c r="AX170" s="267">
        <f>+Controls!AX56</f>
        <v>1</v>
      </c>
      <c r="AY170" s="267">
        <f>+Controls!AY56</f>
        <v>1</v>
      </c>
      <c r="AZ170" s="267">
        <f>+Controls!AZ56</f>
        <v>1</v>
      </c>
      <c r="BA170" s="267">
        <f>+Controls!BA56</f>
        <v>1</v>
      </c>
      <c r="BB170" s="267">
        <f>+Controls!BB56</f>
        <v>1</v>
      </c>
      <c r="BC170" s="267">
        <f>+Controls!BC56</f>
        <v>1</v>
      </c>
      <c r="BD170" s="267">
        <f>+Controls!BD56</f>
        <v>1</v>
      </c>
      <c r="BE170" s="267">
        <f>+Controls!BE56</f>
        <v>1</v>
      </c>
      <c r="BF170" s="267">
        <f>+Controls!BF56</f>
        <v>1</v>
      </c>
      <c r="BG170" s="267">
        <f>+Controls!BG56</f>
        <v>1</v>
      </c>
      <c r="BH170" s="267">
        <f>+Controls!BH56</f>
        <v>1</v>
      </c>
      <c r="BI170" s="267">
        <f>+Controls!BI56</f>
        <v>1</v>
      </c>
    </row>
    <row r="171" spans="1:61">
      <c r="A171" s="346" t="s">
        <v>181</v>
      </c>
      <c r="B171" s="267">
        <f>+Controls!B57</f>
        <v>0</v>
      </c>
      <c r="C171" s="267">
        <f>+Controls!C57</f>
        <v>1</v>
      </c>
      <c r="D171" s="267">
        <f>+Controls!D57</f>
        <v>1</v>
      </c>
      <c r="E171" s="267">
        <f>+Controls!E57</f>
        <v>1</v>
      </c>
      <c r="F171" s="267">
        <f>+Controls!F57</f>
        <v>1</v>
      </c>
      <c r="G171" s="267">
        <f>+Controls!G57</f>
        <v>1</v>
      </c>
      <c r="H171" s="267">
        <f>+Controls!H57</f>
        <v>1</v>
      </c>
      <c r="I171" s="267">
        <f>+Controls!I57</f>
        <v>1</v>
      </c>
      <c r="J171" s="267">
        <f>+Controls!J57</f>
        <v>1</v>
      </c>
      <c r="K171" s="267">
        <f>+Controls!K57</f>
        <v>1</v>
      </c>
      <c r="L171" s="267">
        <f>+Controls!L57</f>
        <v>1</v>
      </c>
      <c r="M171" s="282">
        <f>+Controls!M57</f>
        <v>1</v>
      </c>
      <c r="N171" s="267">
        <f>+Controls!N57</f>
        <v>1</v>
      </c>
      <c r="O171" s="267">
        <f>+Controls!O57</f>
        <v>1</v>
      </c>
      <c r="P171" s="267">
        <f>+Controls!P57</f>
        <v>1</v>
      </c>
      <c r="Q171" s="267">
        <f>+Controls!Q57</f>
        <v>1</v>
      </c>
      <c r="R171" s="267">
        <f>+Controls!R57</f>
        <v>1</v>
      </c>
      <c r="S171" s="267">
        <f>+Controls!S57</f>
        <v>1</v>
      </c>
      <c r="T171" s="267">
        <f>+Controls!T57</f>
        <v>1</v>
      </c>
      <c r="U171" s="267">
        <f>+Controls!U57</f>
        <v>1</v>
      </c>
      <c r="V171" s="267">
        <f>+Controls!V57</f>
        <v>1</v>
      </c>
      <c r="W171" s="267">
        <f>+Controls!W57</f>
        <v>1</v>
      </c>
      <c r="X171" s="267">
        <f>+Controls!X57</f>
        <v>1</v>
      </c>
      <c r="Y171" s="267">
        <f>+Controls!Y57</f>
        <v>1</v>
      </c>
      <c r="Z171" s="267">
        <f>+Controls!Z57</f>
        <v>1</v>
      </c>
      <c r="AA171" s="267">
        <f>+Controls!AA57</f>
        <v>1</v>
      </c>
      <c r="AB171" s="267">
        <f>+Controls!AB57</f>
        <v>1</v>
      </c>
      <c r="AC171" s="267">
        <f>+Controls!AC57</f>
        <v>1</v>
      </c>
      <c r="AD171" s="267">
        <f>+Controls!AD57</f>
        <v>1</v>
      </c>
      <c r="AE171" s="267">
        <f>+Controls!AE57</f>
        <v>1</v>
      </c>
      <c r="AF171" s="267">
        <f>+Controls!AF57</f>
        <v>1</v>
      </c>
      <c r="AG171" s="267">
        <f>+Controls!AG57</f>
        <v>1</v>
      </c>
      <c r="AH171" s="267">
        <f>+Controls!AH57</f>
        <v>1</v>
      </c>
      <c r="AI171" s="267">
        <f>+Controls!AI57</f>
        <v>1</v>
      </c>
      <c r="AJ171" s="267">
        <f>+Controls!AJ57</f>
        <v>1</v>
      </c>
      <c r="AK171" s="267">
        <f>+Controls!AK57</f>
        <v>1</v>
      </c>
      <c r="AL171" s="267">
        <f>+Controls!AL57</f>
        <v>1</v>
      </c>
      <c r="AM171" s="267">
        <f>+Controls!AM57</f>
        <v>1</v>
      </c>
      <c r="AN171" s="267">
        <f>+Controls!AN57</f>
        <v>1</v>
      </c>
      <c r="AO171" s="267">
        <f>+Controls!AO57</f>
        <v>1</v>
      </c>
      <c r="AP171" s="267">
        <f>+Controls!AP57</f>
        <v>1</v>
      </c>
      <c r="AQ171" s="267">
        <f>+Controls!AQ57</f>
        <v>1</v>
      </c>
      <c r="AR171" s="267">
        <f>+Controls!AR57</f>
        <v>1</v>
      </c>
      <c r="AS171" s="267">
        <f>+Controls!AS57</f>
        <v>1</v>
      </c>
      <c r="AT171" s="267">
        <f>+Controls!AT57</f>
        <v>1</v>
      </c>
      <c r="AU171" s="267">
        <f>+Controls!AU57</f>
        <v>1</v>
      </c>
      <c r="AV171" s="267">
        <f>+Controls!AV57</f>
        <v>1</v>
      </c>
      <c r="AW171" s="267">
        <f>+Controls!AW57</f>
        <v>1</v>
      </c>
      <c r="AX171" s="267">
        <f>+Controls!AX57</f>
        <v>1</v>
      </c>
      <c r="AY171" s="267">
        <f>+Controls!AY57</f>
        <v>1</v>
      </c>
      <c r="AZ171" s="267">
        <f>+Controls!AZ57</f>
        <v>1</v>
      </c>
      <c r="BA171" s="267">
        <f>+Controls!BA57</f>
        <v>1</v>
      </c>
      <c r="BB171" s="267">
        <f>+Controls!BB57</f>
        <v>1</v>
      </c>
      <c r="BC171" s="267">
        <f>+Controls!BC57</f>
        <v>1</v>
      </c>
      <c r="BD171" s="267">
        <f>+Controls!BD57</f>
        <v>1</v>
      </c>
      <c r="BE171" s="267">
        <f>+Controls!BE57</f>
        <v>1</v>
      </c>
      <c r="BF171" s="267">
        <f>+Controls!BF57</f>
        <v>1</v>
      </c>
      <c r="BG171" s="267">
        <f>+Controls!BG57</f>
        <v>1</v>
      </c>
      <c r="BH171" s="267">
        <f>+Controls!BH57</f>
        <v>1</v>
      </c>
      <c r="BI171" s="267">
        <f>+Controls!BI57</f>
        <v>1</v>
      </c>
    </row>
    <row r="172" spans="1:61">
      <c r="A172" s="346" t="s">
        <v>182</v>
      </c>
      <c r="B172" s="267">
        <f>+Controls!B58</f>
        <v>0</v>
      </c>
      <c r="C172" s="267">
        <f>+Controls!C58</f>
        <v>1</v>
      </c>
      <c r="D172" s="267">
        <f>+Controls!D58</f>
        <v>1</v>
      </c>
      <c r="E172" s="267">
        <f>+Controls!E58</f>
        <v>1</v>
      </c>
      <c r="F172" s="267">
        <f>+Controls!F58</f>
        <v>1</v>
      </c>
      <c r="G172" s="267">
        <f>+Controls!G58</f>
        <v>1</v>
      </c>
      <c r="H172" s="267">
        <f>+Controls!H58</f>
        <v>1</v>
      </c>
      <c r="I172" s="267">
        <f>+Controls!I58</f>
        <v>1</v>
      </c>
      <c r="J172" s="267">
        <f>+Controls!J58</f>
        <v>1</v>
      </c>
      <c r="K172" s="267">
        <f>+Controls!K58</f>
        <v>1</v>
      </c>
      <c r="L172" s="267">
        <f>+Controls!L58</f>
        <v>1</v>
      </c>
      <c r="M172" s="282">
        <f>+Controls!M58</f>
        <v>1</v>
      </c>
      <c r="N172" s="267">
        <f>+Controls!N58</f>
        <v>1</v>
      </c>
      <c r="O172" s="267">
        <f>+Controls!O58</f>
        <v>1</v>
      </c>
      <c r="P172" s="267">
        <f>+Controls!P58</f>
        <v>1</v>
      </c>
      <c r="Q172" s="267">
        <f>+Controls!Q58</f>
        <v>1</v>
      </c>
      <c r="R172" s="267">
        <f>+Controls!R58</f>
        <v>1</v>
      </c>
      <c r="S172" s="267">
        <f>+Controls!S58</f>
        <v>1</v>
      </c>
      <c r="T172" s="267">
        <f>+Controls!T58</f>
        <v>1</v>
      </c>
      <c r="U172" s="267">
        <f>+Controls!U58</f>
        <v>1</v>
      </c>
      <c r="V172" s="267">
        <f>+Controls!V58</f>
        <v>1</v>
      </c>
      <c r="W172" s="267">
        <f>+Controls!W58</f>
        <v>1</v>
      </c>
      <c r="X172" s="267">
        <f>+Controls!X58</f>
        <v>1</v>
      </c>
      <c r="Y172" s="267">
        <f>+Controls!Y58</f>
        <v>1</v>
      </c>
      <c r="Z172" s="267">
        <f>+Controls!Z58</f>
        <v>1</v>
      </c>
      <c r="AA172" s="267">
        <f>+Controls!AA58</f>
        <v>1</v>
      </c>
      <c r="AB172" s="267">
        <f>+Controls!AB58</f>
        <v>1</v>
      </c>
      <c r="AC172" s="267">
        <f>+Controls!AC58</f>
        <v>1</v>
      </c>
      <c r="AD172" s="267">
        <f>+Controls!AD58</f>
        <v>1</v>
      </c>
      <c r="AE172" s="267">
        <f>+Controls!AE58</f>
        <v>1</v>
      </c>
      <c r="AF172" s="267">
        <f>+Controls!AF58</f>
        <v>1</v>
      </c>
      <c r="AG172" s="267">
        <f>+Controls!AG58</f>
        <v>1</v>
      </c>
      <c r="AH172" s="267">
        <f>+Controls!AH58</f>
        <v>1</v>
      </c>
      <c r="AI172" s="267">
        <f>+Controls!AI58</f>
        <v>1</v>
      </c>
      <c r="AJ172" s="267">
        <f>+Controls!AJ58</f>
        <v>1</v>
      </c>
      <c r="AK172" s="267">
        <f>+Controls!AK58</f>
        <v>1</v>
      </c>
      <c r="AL172" s="267">
        <f>+Controls!AL58</f>
        <v>1</v>
      </c>
      <c r="AM172" s="267">
        <f>+Controls!AM58</f>
        <v>1</v>
      </c>
      <c r="AN172" s="267">
        <f>+Controls!AN58</f>
        <v>1</v>
      </c>
      <c r="AO172" s="267">
        <f>+Controls!AO58</f>
        <v>1</v>
      </c>
      <c r="AP172" s="267">
        <f>+Controls!AP58</f>
        <v>1</v>
      </c>
      <c r="AQ172" s="267">
        <f>+Controls!AQ58</f>
        <v>1</v>
      </c>
      <c r="AR172" s="267">
        <f>+Controls!AR58</f>
        <v>1</v>
      </c>
      <c r="AS172" s="267">
        <f>+Controls!AS58</f>
        <v>1</v>
      </c>
      <c r="AT172" s="267">
        <f>+Controls!AT58</f>
        <v>1</v>
      </c>
      <c r="AU172" s="267">
        <f>+Controls!AU58</f>
        <v>1</v>
      </c>
      <c r="AV172" s="267">
        <f>+Controls!AV58</f>
        <v>1</v>
      </c>
      <c r="AW172" s="267">
        <f>+Controls!AW58</f>
        <v>1</v>
      </c>
      <c r="AX172" s="267">
        <f>+Controls!AX58</f>
        <v>1</v>
      </c>
      <c r="AY172" s="267">
        <f>+Controls!AY58</f>
        <v>1</v>
      </c>
      <c r="AZ172" s="267">
        <f>+Controls!AZ58</f>
        <v>1</v>
      </c>
      <c r="BA172" s="267">
        <f>+Controls!BA58</f>
        <v>1</v>
      </c>
      <c r="BB172" s="267">
        <f>+Controls!BB58</f>
        <v>1</v>
      </c>
      <c r="BC172" s="267">
        <f>+Controls!BC58</f>
        <v>1</v>
      </c>
      <c r="BD172" s="267">
        <f>+Controls!BD58</f>
        <v>1</v>
      </c>
      <c r="BE172" s="267">
        <f>+Controls!BE58</f>
        <v>1</v>
      </c>
      <c r="BF172" s="267">
        <f>+Controls!BF58</f>
        <v>1</v>
      </c>
      <c r="BG172" s="267">
        <f>+Controls!BG58</f>
        <v>1</v>
      </c>
      <c r="BH172" s="267">
        <f>+Controls!BH58</f>
        <v>1</v>
      </c>
      <c r="BI172" s="267">
        <f>+Controls!BI58</f>
        <v>1</v>
      </c>
    </row>
    <row r="173" spans="1:61">
      <c r="A173" s="346" t="s">
        <v>183</v>
      </c>
      <c r="B173" s="267">
        <f>+Controls!B59</f>
        <v>0</v>
      </c>
      <c r="C173" s="267">
        <f>+Controls!C59</f>
        <v>1</v>
      </c>
      <c r="D173" s="267">
        <f>+Controls!D59</f>
        <v>1</v>
      </c>
      <c r="E173" s="267">
        <f>+Controls!E59</f>
        <v>1</v>
      </c>
      <c r="F173" s="267">
        <f>+Controls!F59</f>
        <v>1</v>
      </c>
      <c r="G173" s="267">
        <f>+Controls!G59</f>
        <v>1</v>
      </c>
      <c r="H173" s="267">
        <f>+Controls!H59</f>
        <v>1</v>
      </c>
      <c r="I173" s="267">
        <f>+Controls!I59</f>
        <v>1</v>
      </c>
      <c r="J173" s="267">
        <f>+Controls!J59</f>
        <v>1</v>
      </c>
      <c r="K173" s="267">
        <f>+Controls!K59</f>
        <v>1</v>
      </c>
      <c r="L173" s="267">
        <f>+Controls!L59</f>
        <v>1</v>
      </c>
      <c r="M173" s="282">
        <f>+Controls!M59</f>
        <v>1</v>
      </c>
      <c r="N173" s="267">
        <f>+Controls!N59</f>
        <v>1</v>
      </c>
      <c r="O173" s="267">
        <f>+Controls!O59</f>
        <v>1</v>
      </c>
      <c r="P173" s="267">
        <f>+Controls!P59</f>
        <v>1</v>
      </c>
      <c r="Q173" s="267">
        <f>+Controls!Q59</f>
        <v>1</v>
      </c>
      <c r="R173" s="267">
        <f>+Controls!R59</f>
        <v>1</v>
      </c>
      <c r="S173" s="267">
        <f>+Controls!S59</f>
        <v>1</v>
      </c>
      <c r="T173" s="267">
        <f>+Controls!T59</f>
        <v>1</v>
      </c>
      <c r="U173" s="267">
        <f>+Controls!U59</f>
        <v>1</v>
      </c>
      <c r="V173" s="267">
        <f>+Controls!V59</f>
        <v>1</v>
      </c>
      <c r="W173" s="267">
        <f>+Controls!W59</f>
        <v>1</v>
      </c>
      <c r="X173" s="267">
        <f>+Controls!X59</f>
        <v>1</v>
      </c>
      <c r="Y173" s="267">
        <f>+Controls!Y59</f>
        <v>1</v>
      </c>
      <c r="Z173" s="267">
        <f>+Controls!Z59</f>
        <v>1</v>
      </c>
      <c r="AA173" s="267">
        <f>+Controls!AA59</f>
        <v>1</v>
      </c>
      <c r="AB173" s="267">
        <f>+Controls!AB59</f>
        <v>1</v>
      </c>
      <c r="AC173" s="267">
        <f>+Controls!AC59</f>
        <v>1</v>
      </c>
      <c r="AD173" s="267">
        <f>+Controls!AD59</f>
        <v>1</v>
      </c>
      <c r="AE173" s="267">
        <f>+Controls!AE59</f>
        <v>1</v>
      </c>
      <c r="AF173" s="267">
        <f>+Controls!AF59</f>
        <v>1</v>
      </c>
      <c r="AG173" s="267">
        <f>+Controls!AG59</f>
        <v>1</v>
      </c>
      <c r="AH173" s="267">
        <f>+Controls!AH59</f>
        <v>1</v>
      </c>
      <c r="AI173" s="267">
        <f>+Controls!AI59</f>
        <v>1</v>
      </c>
      <c r="AJ173" s="267">
        <f>+Controls!AJ59</f>
        <v>1</v>
      </c>
      <c r="AK173" s="267">
        <f>+Controls!AK59</f>
        <v>1</v>
      </c>
      <c r="AL173" s="267">
        <f>+Controls!AL59</f>
        <v>1</v>
      </c>
      <c r="AM173" s="267">
        <f>+Controls!AM59</f>
        <v>1</v>
      </c>
      <c r="AN173" s="267">
        <f>+Controls!AN59</f>
        <v>1</v>
      </c>
      <c r="AO173" s="267">
        <f>+Controls!AO59</f>
        <v>1</v>
      </c>
      <c r="AP173" s="267">
        <f>+Controls!AP59</f>
        <v>1</v>
      </c>
      <c r="AQ173" s="267">
        <f>+Controls!AQ59</f>
        <v>1</v>
      </c>
      <c r="AR173" s="267">
        <f>+Controls!AR59</f>
        <v>1</v>
      </c>
      <c r="AS173" s="267">
        <f>+Controls!AS59</f>
        <v>1</v>
      </c>
      <c r="AT173" s="267">
        <f>+Controls!AT59</f>
        <v>1</v>
      </c>
      <c r="AU173" s="267">
        <f>+Controls!AU59</f>
        <v>1</v>
      </c>
      <c r="AV173" s="267">
        <f>+Controls!AV59</f>
        <v>1</v>
      </c>
      <c r="AW173" s="267">
        <f>+Controls!AW59</f>
        <v>1</v>
      </c>
      <c r="AX173" s="267">
        <f>+Controls!AX59</f>
        <v>1</v>
      </c>
      <c r="AY173" s="267">
        <f>+Controls!AY59</f>
        <v>1</v>
      </c>
      <c r="AZ173" s="267">
        <f>+Controls!AZ59</f>
        <v>1</v>
      </c>
      <c r="BA173" s="267">
        <f>+Controls!BA59</f>
        <v>1</v>
      </c>
      <c r="BB173" s="267">
        <f>+Controls!BB59</f>
        <v>1</v>
      </c>
      <c r="BC173" s="267">
        <f>+Controls!BC59</f>
        <v>1</v>
      </c>
      <c r="BD173" s="267">
        <f>+Controls!BD59</f>
        <v>1</v>
      </c>
      <c r="BE173" s="267">
        <f>+Controls!BE59</f>
        <v>1</v>
      </c>
      <c r="BF173" s="267">
        <f>+Controls!BF59</f>
        <v>1</v>
      </c>
      <c r="BG173" s="267">
        <f>+Controls!BG59</f>
        <v>1</v>
      </c>
      <c r="BH173" s="267">
        <f>+Controls!BH59</f>
        <v>1</v>
      </c>
      <c r="BI173" s="267">
        <f>+Controls!BI59</f>
        <v>1</v>
      </c>
    </row>
    <row r="174" spans="1:61">
      <c r="A174" s="346" t="s">
        <v>184</v>
      </c>
      <c r="B174" s="267">
        <f>+Controls!B60</f>
        <v>0</v>
      </c>
      <c r="C174" s="267">
        <f>+Controls!C60</f>
        <v>0</v>
      </c>
      <c r="D174" s="267">
        <f>+Controls!D60</f>
        <v>1</v>
      </c>
      <c r="E174" s="267">
        <f>+Controls!E60</f>
        <v>1</v>
      </c>
      <c r="F174" s="267">
        <f>+Controls!F60</f>
        <v>1</v>
      </c>
      <c r="G174" s="267">
        <f>+Controls!G60</f>
        <v>1</v>
      </c>
      <c r="H174" s="267">
        <f>+Controls!H60</f>
        <v>1</v>
      </c>
      <c r="I174" s="267">
        <f>+Controls!I60</f>
        <v>1</v>
      </c>
      <c r="J174" s="267">
        <f>+Controls!J60</f>
        <v>1</v>
      </c>
      <c r="K174" s="267">
        <f>+Controls!K60</f>
        <v>1</v>
      </c>
      <c r="L174" s="267">
        <f>+Controls!L60</f>
        <v>1</v>
      </c>
      <c r="M174" s="282">
        <f>+Controls!M60</f>
        <v>1</v>
      </c>
      <c r="N174" s="267">
        <f>+Controls!N60</f>
        <v>1</v>
      </c>
      <c r="O174" s="267">
        <f>+Controls!O60</f>
        <v>1</v>
      </c>
      <c r="P174" s="267">
        <f>+Controls!P60</f>
        <v>1</v>
      </c>
      <c r="Q174" s="267">
        <f>+Controls!Q60</f>
        <v>1</v>
      </c>
      <c r="R174" s="267">
        <f>+Controls!R60</f>
        <v>1</v>
      </c>
      <c r="S174" s="267">
        <f>+Controls!S60</f>
        <v>1</v>
      </c>
      <c r="T174" s="267">
        <f>+Controls!T60</f>
        <v>1</v>
      </c>
      <c r="U174" s="267">
        <f>+Controls!U60</f>
        <v>1</v>
      </c>
      <c r="V174" s="267">
        <f>+Controls!V60</f>
        <v>1</v>
      </c>
      <c r="W174" s="267">
        <f>+Controls!W60</f>
        <v>1</v>
      </c>
      <c r="X174" s="267">
        <f>+Controls!X60</f>
        <v>1</v>
      </c>
      <c r="Y174" s="267">
        <f>+Controls!Y60</f>
        <v>1</v>
      </c>
      <c r="Z174" s="267">
        <f>+Controls!Z60</f>
        <v>1</v>
      </c>
      <c r="AA174" s="267">
        <f>+Controls!AA60</f>
        <v>1</v>
      </c>
      <c r="AB174" s="267">
        <f>+Controls!AB60</f>
        <v>1</v>
      </c>
      <c r="AC174" s="267">
        <f>+Controls!AC60</f>
        <v>1</v>
      </c>
      <c r="AD174" s="267">
        <f>+Controls!AD60</f>
        <v>1</v>
      </c>
      <c r="AE174" s="267">
        <f>+Controls!AE60</f>
        <v>1</v>
      </c>
      <c r="AF174" s="267">
        <f>+Controls!AF60</f>
        <v>1</v>
      </c>
      <c r="AG174" s="267">
        <f>+Controls!AG60</f>
        <v>1</v>
      </c>
      <c r="AH174" s="267">
        <f>+Controls!AH60</f>
        <v>1</v>
      </c>
      <c r="AI174" s="267">
        <f>+Controls!AI60</f>
        <v>1</v>
      </c>
      <c r="AJ174" s="267">
        <f>+Controls!AJ60</f>
        <v>1</v>
      </c>
      <c r="AK174" s="267">
        <f>+Controls!AK60</f>
        <v>1</v>
      </c>
      <c r="AL174" s="267">
        <f>+Controls!AL60</f>
        <v>1</v>
      </c>
      <c r="AM174" s="267">
        <f>+Controls!AM60</f>
        <v>1</v>
      </c>
      <c r="AN174" s="267">
        <f>+Controls!AN60</f>
        <v>1</v>
      </c>
      <c r="AO174" s="267">
        <f>+Controls!AO60</f>
        <v>1</v>
      </c>
      <c r="AP174" s="267">
        <f>+Controls!AP60</f>
        <v>1</v>
      </c>
      <c r="AQ174" s="267">
        <f>+Controls!AQ60</f>
        <v>1</v>
      </c>
      <c r="AR174" s="267">
        <f>+Controls!AR60</f>
        <v>1</v>
      </c>
      <c r="AS174" s="267">
        <f>+Controls!AS60</f>
        <v>1</v>
      </c>
      <c r="AT174" s="267">
        <f>+Controls!AT60</f>
        <v>1</v>
      </c>
      <c r="AU174" s="267">
        <f>+Controls!AU60</f>
        <v>1</v>
      </c>
      <c r="AV174" s="267">
        <f>+Controls!AV60</f>
        <v>1</v>
      </c>
      <c r="AW174" s="267">
        <f>+Controls!AW60</f>
        <v>1</v>
      </c>
      <c r="AX174" s="267">
        <f>+Controls!AX60</f>
        <v>1</v>
      </c>
      <c r="AY174" s="267">
        <f>+Controls!AY60</f>
        <v>1</v>
      </c>
      <c r="AZ174" s="267">
        <f>+Controls!AZ60</f>
        <v>1</v>
      </c>
      <c r="BA174" s="267">
        <f>+Controls!BA60</f>
        <v>1</v>
      </c>
      <c r="BB174" s="267">
        <f>+Controls!BB60</f>
        <v>1</v>
      </c>
      <c r="BC174" s="267">
        <f>+Controls!BC60</f>
        <v>1</v>
      </c>
      <c r="BD174" s="267">
        <f>+Controls!BD60</f>
        <v>1</v>
      </c>
      <c r="BE174" s="267">
        <f>+Controls!BE60</f>
        <v>1</v>
      </c>
      <c r="BF174" s="267">
        <f>+Controls!BF60</f>
        <v>1</v>
      </c>
      <c r="BG174" s="267">
        <f>+Controls!BG60</f>
        <v>1</v>
      </c>
      <c r="BH174" s="267">
        <f>+Controls!BH60</f>
        <v>1</v>
      </c>
      <c r="BI174" s="267">
        <f>+Controls!BI60</f>
        <v>1</v>
      </c>
    </row>
    <row r="175" spans="1:61">
      <c r="A175" s="346" t="s">
        <v>185</v>
      </c>
      <c r="B175" s="267">
        <f>+Controls!B61</f>
        <v>0</v>
      </c>
      <c r="C175" s="267">
        <f>+Controls!C61</f>
        <v>0</v>
      </c>
      <c r="D175" s="267">
        <f>+Controls!D61</f>
        <v>0</v>
      </c>
      <c r="E175" s="267">
        <f>+Controls!E61</f>
        <v>1</v>
      </c>
      <c r="F175" s="267">
        <f>+Controls!F61</f>
        <v>1</v>
      </c>
      <c r="G175" s="267">
        <f>+Controls!G61</f>
        <v>1</v>
      </c>
      <c r="H175" s="267">
        <f>+Controls!H61</f>
        <v>1</v>
      </c>
      <c r="I175" s="267">
        <f>+Controls!I61</f>
        <v>1</v>
      </c>
      <c r="J175" s="267">
        <f>+Controls!J61</f>
        <v>1</v>
      </c>
      <c r="K175" s="267">
        <f>+Controls!K61</f>
        <v>1</v>
      </c>
      <c r="L175" s="267">
        <f>+Controls!L61</f>
        <v>1</v>
      </c>
      <c r="M175" s="282">
        <f>+Controls!M61</f>
        <v>1</v>
      </c>
      <c r="N175" s="267">
        <f>+Controls!N61</f>
        <v>1</v>
      </c>
      <c r="O175" s="267">
        <f>+Controls!O61</f>
        <v>1</v>
      </c>
      <c r="P175" s="267">
        <f>+Controls!P61</f>
        <v>1</v>
      </c>
      <c r="Q175" s="267">
        <f>+Controls!Q61</f>
        <v>1</v>
      </c>
      <c r="R175" s="267">
        <f>+Controls!R61</f>
        <v>1</v>
      </c>
      <c r="S175" s="267">
        <f>+Controls!S61</f>
        <v>1</v>
      </c>
      <c r="T175" s="267">
        <f>+Controls!T61</f>
        <v>1</v>
      </c>
      <c r="U175" s="267">
        <f>+Controls!U61</f>
        <v>1</v>
      </c>
      <c r="V175" s="267">
        <f>+Controls!V61</f>
        <v>1</v>
      </c>
      <c r="W175" s="267">
        <f>+Controls!W61</f>
        <v>1</v>
      </c>
      <c r="X175" s="267">
        <f>+Controls!X61</f>
        <v>1</v>
      </c>
      <c r="Y175" s="267">
        <f>+Controls!Y61</f>
        <v>1</v>
      </c>
      <c r="Z175" s="267">
        <f>+Controls!Z61</f>
        <v>1</v>
      </c>
      <c r="AA175" s="267">
        <f>+Controls!AA61</f>
        <v>1</v>
      </c>
      <c r="AB175" s="267">
        <f>+Controls!AB61</f>
        <v>1</v>
      </c>
      <c r="AC175" s="267">
        <f>+Controls!AC61</f>
        <v>1</v>
      </c>
      <c r="AD175" s="267">
        <f>+Controls!AD61</f>
        <v>1</v>
      </c>
      <c r="AE175" s="267">
        <f>+Controls!AE61</f>
        <v>1</v>
      </c>
      <c r="AF175" s="267">
        <f>+Controls!AF61</f>
        <v>1</v>
      </c>
      <c r="AG175" s="267">
        <f>+Controls!AG61</f>
        <v>1</v>
      </c>
      <c r="AH175" s="267">
        <f>+Controls!AH61</f>
        <v>1</v>
      </c>
      <c r="AI175" s="267">
        <f>+Controls!AI61</f>
        <v>1</v>
      </c>
      <c r="AJ175" s="267">
        <f>+Controls!AJ61</f>
        <v>1</v>
      </c>
      <c r="AK175" s="267">
        <f>+Controls!AK61</f>
        <v>1</v>
      </c>
      <c r="AL175" s="267">
        <f>+Controls!AL61</f>
        <v>1</v>
      </c>
      <c r="AM175" s="267">
        <f>+Controls!AM61</f>
        <v>1</v>
      </c>
      <c r="AN175" s="267">
        <f>+Controls!AN61</f>
        <v>1</v>
      </c>
      <c r="AO175" s="267">
        <f>+Controls!AO61</f>
        <v>1</v>
      </c>
      <c r="AP175" s="267">
        <f>+Controls!AP61</f>
        <v>1</v>
      </c>
      <c r="AQ175" s="267">
        <f>+Controls!AQ61</f>
        <v>1</v>
      </c>
      <c r="AR175" s="267">
        <f>+Controls!AR61</f>
        <v>1</v>
      </c>
      <c r="AS175" s="267">
        <f>+Controls!AS61</f>
        <v>1</v>
      </c>
      <c r="AT175" s="267">
        <f>+Controls!AT61</f>
        <v>1</v>
      </c>
      <c r="AU175" s="267">
        <f>+Controls!AU61</f>
        <v>1</v>
      </c>
      <c r="AV175" s="267">
        <f>+Controls!AV61</f>
        <v>1</v>
      </c>
      <c r="AW175" s="267">
        <f>+Controls!AW61</f>
        <v>1</v>
      </c>
      <c r="AX175" s="267">
        <f>+Controls!AX61</f>
        <v>1</v>
      </c>
      <c r="AY175" s="267">
        <f>+Controls!AY61</f>
        <v>1</v>
      </c>
      <c r="AZ175" s="267">
        <f>+Controls!AZ61</f>
        <v>1</v>
      </c>
      <c r="BA175" s="267">
        <f>+Controls!BA61</f>
        <v>1</v>
      </c>
      <c r="BB175" s="267">
        <f>+Controls!BB61</f>
        <v>1</v>
      </c>
      <c r="BC175" s="267">
        <f>+Controls!BC61</f>
        <v>1</v>
      </c>
      <c r="BD175" s="267">
        <f>+Controls!BD61</f>
        <v>1</v>
      </c>
      <c r="BE175" s="267">
        <f>+Controls!BE61</f>
        <v>1</v>
      </c>
      <c r="BF175" s="267">
        <f>+Controls!BF61</f>
        <v>1</v>
      </c>
      <c r="BG175" s="267">
        <f>+Controls!BG61</f>
        <v>1</v>
      </c>
      <c r="BH175" s="267">
        <f>+Controls!BH61</f>
        <v>1</v>
      </c>
      <c r="BI175" s="267">
        <f>+Controls!BI61</f>
        <v>1</v>
      </c>
    </row>
    <row r="176" spans="1:61">
      <c r="A176" s="346" t="s">
        <v>186</v>
      </c>
      <c r="B176" s="267">
        <f>+Controls!B62</f>
        <v>0</v>
      </c>
      <c r="C176" s="267">
        <f>+Controls!C62</f>
        <v>0</v>
      </c>
      <c r="D176" s="267">
        <f>+Controls!D62</f>
        <v>0</v>
      </c>
      <c r="E176" s="267">
        <f>+Controls!E62</f>
        <v>0</v>
      </c>
      <c r="F176" s="267">
        <f>+Controls!F62</f>
        <v>1</v>
      </c>
      <c r="G176" s="267">
        <f>+Controls!G62</f>
        <v>1</v>
      </c>
      <c r="H176" s="267">
        <f>+Controls!H62</f>
        <v>1</v>
      </c>
      <c r="I176" s="267">
        <f>+Controls!I62</f>
        <v>1</v>
      </c>
      <c r="J176" s="267">
        <f>+Controls!J62</f>
        <v>1</v>
      </c>
      <c r="K176" s="267">
        <f>+Controls!K62</f>
        <v>1</v>
      </c>
      <c r="L176" s="267">
        <f>+Controls!L62</f>
        <v>1</v>
      </c>
      <c r="M176" s="282">
        <f>+Controls!M62</f>
        <v>1</v>
      </c>
      <c r="N176" s="267">
        <f>+Controls!N62</f>
        <v>1</v>
      </c>
      <c r="O176" s="267">
        <f>+Controls!O62</f>
        <v>1</v>
      </c>
      <c r="P176" s="267">
        <f>+Controls!P62</f>
        <v>1</v>
      </c>
      <c r="Q176" s="267">
        <f>+Controls!Q62</f>
        <v>1</v>
      </c>
      <c r="R176" s="267">
        <f>+Controls!R62</f>
        <v>1</v>
      </c>
      <c r="S176" s="267">
        <f>+Controls!S62</f>
        <v>1</v>
      </c>
      <c r="T176" s="267">
        <f>+Controls!T62</f>
        <v>1</v>
      </c>
      <c r="U176" s="267">
        <f>+Controls!U62</f>
        <v>1</v>
      </c>
      <c r="V176" s="267">
        <f>+Controls!V62</f>
        <v>1</v>
      </c>
      <c r="W176" s="267">
        <f>+Controls!W62</f>
        <v>1</v>
      </c>
      <c r="X176" s="267">
        <f>+Controls!X62</f>
        <v>1</v>
      </c>
      <c r="Y176" s="267">
        <f>+Controls!Y62</f>
        <v>1</v>
      </c>
      <c r="Z176" s="267">
        <f>+Controls!Z62</f>
        <v>1</v>
      </c>
      <c r="AA176" s="267">
        <f>+Controls!AA62</f>
        <v>1</v>
      </c>
      <c r="AB176" s="267">
        <f>+Controls!AB62</f>
        <v>1</v>
      </c>
      <c r="AC176" s="267">
        <f>+Controls!AC62</f>
        <v>1</v>
      </c>
      <c r="AD176" s="267">
        <f>+Controls!AD62</f>
        <v>1</v>
      </c>
      <c r="AE176" s="267">
        <f>+Controls!AE62</f>
        <v>1</v>
      </c>
      <c r="AF176" s="267">
        <f>+Controls!AF62</f>
        <v>1</v>
      </c>
      <c r="AG176" s="267">
        <f>+Controls!AG62</f>
        <v>1</v>
      </c>
      <c r="AH176" s="267">
        <f>+Controls!AH62</f>
        <v>1</v>
      </c>
      <c r="AI176" s="267">
        <f>+Controls!AI62</f>
        <v>1</v>
      </c>
      <c r="AJ176" s="267">
        <f>+Controls!AJ62</f>
        <v>1</v>
      </c>
      <c r="AK176" s="267">
        <f>+Controls!AK62</f>
        <v>1</v>
      </c>
      <c r="AL176" s="267">
        <f>+Controls!AL62</f>
        <v>1</v>
      </c>
      <c r="AM176" s="267">
        <f>+Controls!AM62</f>
        <v>1</v>
      </c>
      <c r="AN176" s="267">
        <f>+Controls!AN62</f>
        <v>1</v>
      </c>
      <c r="AO176" s="267">
        <f>+Controls!AO62</f>
        <v>1</v>
      </c>
      <c r="AP176" s="267">
        <f>+Controls!AP62</f>
        <v>1</v>
      </c>
      <c r="AQ176" s="267">
        <f>+Controls!AQ62</f>
        <v>1</v>
      </c>
      <c r="AR176" s="267">
        <f>+Controls!AR62</f>
        <v>1</v>
      </c>
      <c r="AS176" s="267">
        <f>+Controls!AS62</f>
        <v>1</v>
      </c>
      <c r="AT176" s="267">
        <f>+Controls!AT62</f>
        <v>1</v>
      </c>
      <c r="AU176" s="267">
        <f>+Controls!AU62</f>
        <v>1</v>
      </c>
      <c r="AV176" s="267">
        <f>+Controls!AV62</f>
        <v>1</v>
      </c>
      <c r="AW176" s="267">
        <f>+Controls!AW62</f>
        <v>1</v>
      </c>
      <c r="AX176" s="267">
        <f>+Controls!AX62</f>
        <v>1</v>
      </c>
      <c r="AY176" s="267">
        <f>+Controls!AY62</f>
        <v>1</v>
      </c>
      <c r="AZ176" s="267">
        <f>+Controls!AZ62</f>
        <v>1</v>
      </c>
      <c r="BA176" s="267">
        <f>+Controls!BA62</f>
        <v>1</v>
      </c>
      <c r="BB176" s="267">
        <f>+Controls!BB62</f>
        <v>1</v>
      </c>
      <c r="BC176" s="267">
        <f>+Controls!BC62</f>
        <v>1</v>
      </c>
      <c r="BD176" s="267">
        <f>+Controls!BD62</f>
        <v>1</v>
      </c>
      <c r="BE176" s="267">
        <f>+Controls!BE62</f>
        <v>1</v>
      </c>
      <c r="BF176" s="267">
        <f>+Controls!BF62</f>
        <v>1</v>
      </c>
      <c r="BG176" s="267">
        <f>+Controls!BG62</f>
        <v>1</v>
      </c>
      <c r="BH176" s="267">
        <f>+Controls!BH62</f>
        <v>1</v>
      </c>
      <c r="BI176" s="267">
        <f>+Controls!BI62</f>
        <v>1</v>
      </c>
    </row>
    <row r="177" spans="1:256">
      <c r="A177" s="346" t="s">
        <v>187</v>
      </c>
      <c r="B177" s="267">
        <f>+Controls!B63</f>
        <v>0</v>
      </c>
      <c r="C177" s="267">
        <f>+Controls!C63</f>
        <v>0</v>
      </c>
      <c r="D177" s="267">
        <f>+Controls!D63</f>
        <v>0</v>
      </c>
      <c r="E177" s="267">
        <f>+Controls!E63</f>
        <v>0</v>
      </c>
      <c r="F177" s="267">
        <f>+Controls!F63</f>
        <v>0</v>
      </c>
      <c r="G177" s="267">
        <f>+Controls!G63</f>
        <v>1</v>
      </c>
      <c r="H177" s="267">
        <f>+Controls!H63</f>
        <v>1</v>
      </c>
      <c r="I177" s="267">
        <f>+Controls!I63</f>
        <v>1</v>
      </c>
      <c r="J177" s="267">
        <f>+Controls!J63</f>
        <v>1</v>
      </c>
      <c r="K177" s="267">
        <f>+Controls!K63</f>
        <v>1</v>
      </c>
      <c r="L177" s="267">
        <f>+Controls!L63</f>
        <v>1</v>
      </c>
      <c r="M177" s="282">
        <f>+Controls!M63</f>
        <v>1</v>
      </c>
      <c r="N177" s="267">
        <f>+Controls!N63</f>
        <v>1</v>
      </c>
      <c r="O177" s="267">
        <f>+Controls!O63</f>
        <v>1</v>
      </c>
      <c r="P177" s="267">
        <f>+Controls!P63</f>
        <v>1</v>
      </c>
      <c r="Q177" s="267">
        <f>+Controls!Q63</f>
        <v>1</v>
      </c>
      <c r="R177" s="267">
        <f>+Controls!R63</f>
        <v>1</v>
      </c>
      <c r="S177" s="267">
        <f>+Controls!S63</f>
        <v>1</v>
      </c>
      <c r="T177" s="267">
        <f>+Controls!T63</f>
        <v>1</v>
      </c>
      <c r="U177" s="267">
        <f>+Controls!U63</f>
        <v>1</v>
      </c>
      <c r="V177" s="267">
        <f>+Controls!V63</f>
        <v>1</v>
      </c>
      <c r="W177" s="267">
        <f>+Controls!W63</f>
        <v>1</v>
      </c>
      <c r="X177" s="267">
        <f>+Controls!X63</f>
        <v>1</v>
      </c>
      <c r="Y177" s="267">
        <f>+Controls!Y63</f>
        <v>1</v>
      </c>
      <c r="Z177" s="267">
        <f>+Controls!Z63</f>
        <v>1</v>
      </c>
      <c r="AA177" s="267">
        <f>+Controls!AA63</f>
        <v>1</v>
      </c>
      <c r="AB177" s="267">
        <f>+Controls!AB63</f>
        <v>1</v>
      </c>
      <c r="AC177" s="267">
        <f>+Controls!AC63</f>
        <v>1</v>
      </c>
      <c r="AD177" s="267">
        <f>+Controls!AD63</f>
        <v>1</v>
      </c>
      <c r="AE177" s="267">
        <f>+Controls!AE63</f>
        <v>1</v>
      </c>
      <c r="AF177" s="267">
        <f>+Controls!AF63</f>
        <v>1</v>
      </c>
      <c r="AG177" s="267">
        <f>+Controls!AG63</f>
        <v>1</v>
      </c>
      <c r="AH177" s="267">
        <f>+Controls!AH63</f>
        <v>1</v>
      </c>
      <c r="AI177" s="267">
        <f>+Controls!AI63</f>
        <v>1</v>
      </c>
      <c r="AJ177" s="267">
        <f>+Controls!AJ63</f>
        <v>1</v>
      </c>
      <c r="AK177" s="267">
        <f>+Controls!AK63</f>
        <v>1</v>
      </c>
      <c r="AL177" s="267">
        <f>+Controls!AL63</f>
        <v>1</v>
      </c>
      <c r="AM177" s="267">
        <f>+Controls!AM63</f>
        <v>1</v>
      </c>
      <c r="AN177" s="267">
        <f>+Controls!AN63</f>
        <v>1</v>
      </c>
      <c r="AO177" s="267">
        <f>+Controls!AO63</f>
        <v>1</v>
      </c>
      <c r="AP177" s="267">
        <f>+Controls!AP63</f>
        <v>1</v>
      </c>
      <c r="AQ177" s="267">
        <f>+Controls!AQ63</f>
        <v>1</v>
      </c>
      <c r="AR177" s="267">
        <f>+Controls!AR63</f>
        <v>1</v>
      </c>
      <c r="AS177" s="267">
        <f>+Controls!AS63</f>
        <v>1</v>
      </c>
      <c r="AT177" s="267">
        <f>+Controls!AT63</f>
        <v>1</v>
      </c>
      <c r="AU177" s="267">
        <f>+Controls!AU63</f>
        <v>1</v>
      </c>
      <c r="AV177" s="267">
        <f>+Controls!AV63</f>
        <v>1</v>
      </c>
      <c r="AW177" s="267">
        <f>+Controls!AW63</f>
        <v>1</v>
      </c>
      <c r="AX177" s="267">
        <f>+Controls!AX63</f>
        <v>1</v>
      </c>
      <c r="AY177" s="267">
        <f>+Controls!AY63</f>
        <v>1</v>
      </c>
      <c r="AZ177" s="267">
        <f>+Controls!AZ63</f>
        <v>1</v>
      </c>
      <c r="BA177" s="267">
        <f>+Controls!BA63</f>
        <v>1</v>
      </c>
      <c r="BB177" s="267">
        <f>+Controls!BB63</f>
        <v>1</v>
      </c>
      <c r="BC177" s="267">
        <f>+Controls!BC63</f>
        <v>1</v>
      </c>
      <c r="BD177" s="267">
        <f>+Controls!BD63</f>
        <v>1</v>
      </c>
      <c r="BE177" s="267">
        <f>+Controls!BE63</f>
        <v>1</v>
      </c>
      <c r="BF177" s="267">
        <f>+Controls!BF63</f>
        <v>1</v>
      </c>
      <c r="BG177" s="267">
        <f>+Controls!BG63</f>
        <v>1</v>
      </c>
      <c r="BH177" s="267">
        <f>+Controls!BH63</f>
        <v>1</v>
      </c>
      <c r="BI177" s="267">
        <f>+Controls!BI63</f>
        <v>1</v>
      </c>
    </row>
    <row r="178" spans="1:256">
      <c r="A178" s="346" t="s">
        <v>188</v>
      </c>
      <c r="B178" s="267">
        <f>+Controls!B64</f>
        <v>0</v>
      </c>
      <c r="C178" s="267">
        <f>+Controls!C64</f>
        <v>0</v>
      </c>
      <c r="D178" s="267">
        <f>+Controls!D64</f>
        <v>0</v>
      </c>
      <c r="E178" s="267">
        <f>+Controls!E64</f>
        <v>0</v>
      </c>
      <c r="F178" s="267">
        <f>+Controls!F64</f>
        <v>0</v>
      </c>
      <c r="G178" s="267">
        <f>+Controls!G64</f>
        <v>0</v>
      </c>
      <c r="H178" s="267">
        <f>+Controls!H64</f>
        <v>0</v>
      </c>
      <c r="I178" s="267">
        <f>+Controls!I64</f>
        <v>1</v>
      </c>
      <c r="J178" s="267">
        <f>+Controls!J64</f>
        <v>1</v>
      </c>
      <c r="K178" s="267">
        <f>+Controls!K64</f>
        <v>1</v>
      </c>
      <c r="L178" s="267">
        <f>+Controls!L64</f>
        <v>1</v>
      </c>
      <c r="M178" s="282">
        <f>+Controls!M64</f>
        <v>1</v>
      </c>
      <c r="N178" s="267">
        <f>+Controls!N64</f>
        <v>1</v>
      </c>
      <c r="O178" s="267">
        <f>+Controls!O64</f>
        <v>1</v>
      </c>
      <c r="P178" s="267">
        <f>+Controls!P64</f>
        <v>1</v>
      </c>
      <c r="Q178" s="267">
        <f>+Controls!Q64</f>
        <v>1</v>
      </c>
      <c r="R178" s="267">
        <f>+Controls!R64</f>
        <v>1</v>
      </c>
      <c r="S178" s="267">
        <f>+Controls!S64</f>
        <v>1</v>
      </c>
      <c r="T178" s="267">
        <f>+Controls!T64</f>
        <v>1</v>
      </c>
      <c r="U178" s="267">
        <f>+Controls!U64</f>
        <v>1</v>
      </c>
      <c r="V178" s="267">
        <f>+Controls!V64</f>
        <v>1</v>
      </c>
      <c r="W178" s="267">
        <f>+Controls!W64</f>
        <v>1</v>
      </c>
      <c r="X178" s="267">
        <f>+Controls!X64</f>
        <v>1</v>
      </c>
      <c r="Y178" s="267">
        <f>+Controls!Y64</f>
        <v>1</v>
      </c>
      <c r="Z178" s="267">
        <f>+Controls!Z64</f>
        <v>1</v>
      </c>
      <c r="AA178" s="267">
        <f>+Controls!AA64</f>
        <v>1</v>
      </c>
      <c r="AB178" s="267">
        <f>+Controls!AB64</f>
        <v>1</v>
      </c>
      <c r="AC178" s="267">
        <f>+Controls!AC64</f>
        <v>1</v>
      </c>
      <c r="AD178" s="267">
        <f>+Controls!AD64</f>
        <v>1</v>
      </c>
      <c r="AE178" s="267">
        <f>+Controls!AE64</f>
        <v>1</v>
      </c>
      <c r="AF178" s="267">
        <f>+Controls!AF64</f>
        <v>1</v>
      </c>
      <c r="AG178" s="267">
        <f>+Controls!AG64</f>
        <v>1</v>
      </c>
      <c r="AH178" s="267">
        <f>+Controls!AH64</f>
        <v>1</v>
      </c>
      <c r="AI178" s="267">
        <f>+Controls!AI64</f>
        <v>1</v>
      </c>
      <c r="AJ178" s="267">
        <f>+Controls!AJ64</f>
        <v>1</v>
      </c>
      <c r="AK178" s="267">
        <f>+Controls!AK64</f>
        <v>1</v>
      </c>
      <c r="AL178" s="267">
        <f>+Controls!AL64</f>
        <v>1</v>
      </c>
      <c r="AM178" s="267">
        <f>+Controls!AM64</f>
        <v>1</v>
      </c>
      <c r="AN178" s="267">
        <f>+Controls!AN64</f>
        <v>1</v>
      </c>
      <c r="AO178" s="267">
        <f>+Controls!AO64</f>
        <v>1</v>
      </c>
      <c r="AP178" s="267">
        <f>+Controls!AP64</f>
        <v>1</v>
      </c>
      <c r="AQ178" s="267">
        <f>+Controls!AQ64</f>
        <v>1</v>
      </c>
      <c r="AR178" s="267">
        <f>+Controls!AR64</f>
        <v>1</v>
      </c>
      <c r="AS178" s="267">
        <f>+Controls!AS64</f>
        <v>1</v>
      </c>
      <c r="AT178" s="267">
        <f>+Controls!AT64</f>
        <v>1</v>
      </c>
      <c r="AU178" s="267">
        <f>+Controls!AU64</f>
        <v>1</v>
      </c>
      <c r="AV178" s="267">
        <f>+Controls!AV64</f>
        <v>1</v>
      </c>
      <c r="AW178" s="267">
        <f>+Controls!AW64</f>
        <v>1</v>
      </c>
      <c r="AX178" s="267">
        <f>+Controls!AX64</f>
        <v>1</v>
      </c>
      <c r="AY178" s="267">
        <f>+Controls!AY64</f>
        <v>1</v>
      </c>
      <c r="AZ178" s="267">
        <f>+Controls!AZ64</f>
        <v>1</v>
      </c>
      <c r="BA178" s="267">
        <f>+Controls!BA64</f>
        <v>1</v>
      </c>
      <c r="BB178" s="267">
        <f>+Controls!BB64</f>
        <v>1</v>
      </c>
      <c r="BC178" s="267">
        <f>+Controls!BC64</f>
        <v>1</v>
      </c>
      <c r="BD178" s="267">
        <f>+Controls!BD64</f>
        <v>1</v>
      </c>
      <c r="BE178" s="267">
        <f>+Controls!BE64</f>
        <v>1</v>
      </c>
      <c r="BF178" s="267">
        <f>+Controls!BF64</f>
        <v>1</v>
      </c>
      <c r="BG178" s="267">
        <f>+Controls!BG64</f>
        <v>1</v>
      </c>
      <c r="BH178" s="267">
        <f>+Controls!BH64</f>
        <v>1</v>
      </c>
      <c r="BI178" s="267">
        <f>+Controls!BI64</f>
        <v>1</v>
      </c>
    </row>
    <row r="179" spans="1:256">
      <c r="A179" s="346" t="s">
        <v>189</v>
      </c>
      <c r="B179" s="267">
        <f>+Controls!B65</f>
        <v>0</v>
      </c>
      <c r="C179" s="267">
        <f>+Controls!C65</f>
        <v>0</v>
      </c>
      <c r="D179" s="267">
        <f>+Controls!D65</f>
        <v>0</v>
      </c>
      <c r="E179" s="267">
        <f>+Controls!E65</f>
        <v>1</v>
      </c>
      <c r="F179" s="267">
        <f>+Controls!F65</f>
        <v>1</v>
      </c>
      <c r="G179" s="267">
        <f>+Controls!G65</f>
        <v>1</v>
      </c>
      <c r="H179" s="267">
        <f>+Controls!H65</f>
        <v>1</v>
      </c>
      <c r="I179" s="267">
        <f>+Controls!I65</f>
        <v>1</v>
      </c>
      <c r="J179" s="267">
        <f>+Controls!J65</f>
        <v>1</v>
      </c>
      <c r="K179" s="267">
        <f>+Controls!K65</f>
        <v>1</v>
      </c>
      <c r="L179" s="267">
        <f>+Controls!L65</f>
        <v>1</v>
      </c>
      <c r="M179" s="282">
        <f>+Controls!M65</f>
        <v>1</v>
      </c>
      <c r="N179" s="267">
        <f>+Controls!N65</f>
        <v>1</v>
      </c>
      <c r="O179" s="267">
        <f>+Controls!O65</f>
        <v>1</v>
      </c>
      <c r="P179" s="267">
        <f>+Controls!P65</f>
        <v>1</v>
      </c>
      <c r="Q179" s="267">
        <f>+Controls!Q65</f>
        <v>1</v>
      </c>
      <c r="R179" s="267">
        <f>+Controls!R65</f>
        <v>1</v>
      </c>
      <c r="S179" s="267">
        <f>+Controls!S65</f>
        <v>1</v>
      </c>
      <c r="T179" s="267">
        <f>+Controls!T65</f>
        <v>1</v>
      </c>
      <c r="U179" s="267">
        <f>+Controls!U65</f>
        <v>1</v>
      </c>
      <c r="V179" s="267">
        <f>+Controls!V65</f>
        <v>1</v>
      </c>
      <c r="W179" s="267">
        <f>+Controls!W65</f>
        <v>1</v>
      </c>
      <c r="X179" s="267">
        <f>+Controls!X65</f>
        <v>1</v>
      </c>
      <c r="Y179" s="267">
        <f>+Controls!Y65</f>
        <v>1</v>
      </c>
      <c r="Z179" s="267">
        <f>+Controls!Z65</f>
        <v>1</v>
      </c>
      <c r="AA179" s="267">
        <f>+Controls!AA65</f>
        <v>1</v>
      </c>
      <c r="AB179" s="267">
        <f>+Controls!AB65</f>
        <v>1</v>
      </c>
      <c r="AC179" s="267">
        <f>+Controls!AC65</f>
        <v>1</v>
      </c>
      <c r="AD179" s="267">
        <f>+Controls!AD65</f>
        <v>1</v>
      </c>
      <c r="AE179" s="267">
        <f>+Controls!AE65</f>
        <v>1</v>
      </c>
      <c r="AF179" s="267">
        <f>+Controls!AF65</f>
        <v>1</v>
      </c>
      <c r="AG179" s="267">
        <f>+Controls!AG65</f>
        <v>1</v>
      </c>
      <c r="AH179" s="267">
        <f>+Controls!AH65</f>
        <v>1</v>
      </c>
      <c r="AI179" s="267">
        <f>+Controls!AI65</f>
        <v>1</v>
      </c>
      <c r="AJ179" s="267">
        <f>+Controls!AJ65</f>
        <v>1</v>
      </c>
      <c r="AK179" s="267">
        <f>+Controls!AK65</f>
        <v>1</v>
      </c>
      <c r="AL179" s="267">
        <f>+Controls!AL65</f>
        <v>1</v>
      </c>
      <c r="AM179" s="267">
        <f>+Controls!AM65</f>
        <v>1</v>
      </c>
      <c r="AN179" s="267">
        <f>+Controls!AN65</f>
        <v>1</v>
      </c>
      <c r="AO179" s="267">
        <f>+Controls!AO65</f>
        <v>1</v>
      </c>
      <c r="AP179" s="267">
        <f>+Controls!AP65</f>
        <v>1</v>
      </c>
      <c r="AQ179" s="267">
        <f>+Controls!AQ65</f>
        <v>1</v>
      </c>
      <c r="AR179" s="267">
        <f>+Controls!AR65</f>
        <v>1</v>
      </c>
      <c r="AS179" s="267">
        <f>+Controls!AS65</f>
        <v>1</v>
      </c>
      <c r="AT179" s="267">
        <f>+Controls!AT65</f>
        <v>1</v>
      </c>
      <c r="AU179" s="267">
        <f>+Controls!AU65</f>
        <v>1</v>
      </c>
      <c r="AV179" s="267">
        <f>+Controls!AV65</f>
        <v>1</v>
      </c>
      <c r="AW179" s="267">
        <f>+Controls!AW65</f>
        <v>1</v>
      </c>
      <c r="AX179" s="267">
        <f>+Controls!AX65</f>
        <v>1</v>
      </c>
      <c r="AY179" s="267">
        <f>+Controls!AY65</f>
        <v>1</v>
      </c>
      <c r="AZ179" s="267">
        <f>+Controls!AZ65</f>
        <v>1</v>
      </c>
      <c r="BA179" s="267">
        <f>+Controls!BA65</f>
        <v>1</v>
      </c>
      <c r="BB179" s="267">
        <f>+Controls!BB65</f>
        <v>1</v>
      </c>
      <c r="BC179" s="267">
        <f>+Controls!BC65</f>
        <v>1</v>
      </c>
      <c r="BD179" s="267">
        <f>+Controls!BD65</f>
        <v>1</v>
      </c>
      <c r="BE179" s="267">
        <f>+Controls!BE65</f>
        <v>1</v>
      </c>
      <c r="BF179" s="267">
        <f>+Controls!BF65</f>
        <v>1</v>
      </c>
      <c r="BG179" s="267">
        <f>+Controls!BG65</f>
        <v>1</v>
      </c>
      <c r="BH179" s="267">
        <f>+Controls!BH65</f>
        <v>1</v>
      </c>
      <c r="BI179" s="267">
        <f>+Controls!BI65</f>
        <v>1</v>
      </c>
    </row>
    <row r="180" spans="1:256">
      <c r="A180" s="346" t="s">
        <v>190</v>
      </c>
      <c r="B180" s="267">
        <f>+Controls!B66</f>
        <v>0</v>
      </c>
      <c r="C180" s="267">
        <f>+Controls!C66</f>
        <v>1</v>
      </c>
      <c r="D180" s="267">
        <f>+Controls!D66</f>
        <v>1</v>
      </c>
      <c r="E180" s="267">
        <f>+Controls!E66</f>
        <v>1</v>
      </c>
      <c r="F180" s="267">
        <f>+Controls!F66</f>
        <v>1</v>
      </c>
      <c r="G180" s="267">
        <f>+Controls!G66</f>
        <v>1</v>
      </c>
      <c r="H180" s="267">
        <f>+Controls!H66</f>
        <v>1</v>
      </c>
      <c r="I180" s="267">
        <f>+Controls!I66</f>
        <v>1</v>
      </c>
      <c r="J180" s="267">
        <f>+Controls!J66</f>
        <v>1</v>
      </c>
      <c r="K180" s="267">
        <f>+Controls!K66</f>
        <v>1</v>
      </c>
      <c r="L180" s="267">
        <f>+Controls!L66</f>
        <v>1</v>
      </c>
      <c r="M180" s="282">
        <f>+Controls!M66</f>
        <v>1</v>
      </c>
      <c r="N180" s="267">
        <f>+Controls!N66</f>
        <v>1</v>
      </c>
      <c r="O180" s="267">
        <f>+Controls!O66</f>
        <v>1</v>
      </c>
      <c r="P180" s="267">
        <f>+Controls!P66</f>
        <v>1</v>
      </c>
      <c r="Q180" s="267">
        <f>+Controls!Q66</f>
        <v>1</v>
      </c>
      <c r="R180" s="267">
        <f>+Controls!R66</f>
        <v>1</v>
      </c>
      <c r="S180" s="267">
        <f>+Controls!S66</f>
        <v>1</v>
      </c>
      <c r="T180" s="267">
        <f>+Controls!T66</f>
        <v>1</v>
      </c>
      <c r="U180" s="267">
        <f>+Controls!U66</f>
        <v>1</v>
      </c>
      <c r="V180" s="267">
        <f>+Controls!V66</f>
        <v>1</v>
      </c>
      <c r="W180" s="267">
        <f>+Controls!W66</f>
        <v>1</v>
      </c>
      <c r="X180" s="267">
        <f>+Controls!X66</f>
        <v>1</v>
      </c>
      <c r="Y180" s="267">
        <f>+Controls!Y66</f>
        <v>1</v>
      </c>
      <c r="Z180" s="267">
        <f>+Controls!Z66</f>
        <v>1</v>
      </c>
      <c r="AA180" s="267">
        <f>+Controls!AA66</f>
        <v>1</v>
      </c>
      <c r="AB180" s="267">
        <f>+Controls!AB66</f>
        <v>1</v>
      </c>
      <c r="AC180" s="267">
        <f>+Controls!AC66</f>
        <v>1</v>
      </c>
      <c r="AD180" s="267">
        <f>+Controls!AD66</f>
        <v>1</v>
      </c>
      <c r="AE180" s="267">
        <f>+Controls!AE66</f>
        <v>1</v>
      </c>
      <c r="AF180" s="267">
        <f>+Controls!AF66</f>
        <v>1</v>
      </c>
      <c r="AG180" s="267">
        <f>+Controls!AG66</f>
        <v>1</v>
      </c>
      <c r="AH180" s="267">
        <f>+Controls!AH66</f>
        <v>1</v>
      </c>
      <c r="AI180" s="267">
        <f>+Controls!AI66</f>
        <v>1</v>
      </c>
      <c r="AJ180" s="267">
        <f>+Controls!AJ66</f>
        <v>1</v>
      </c>
      <c r="AK180" s="267">
        <f>+Controls!AK66</f>
        <v>1</v>
      </c>
      <c r="AL180" s="267">
        <f>+Controls!AL66</f>
        <v>1</v>
      </c>
      <c r="AM180" s="267">
        <f>+Controls!AM66</f>
        <v>1</v>
      </c>
      <c r="AN180" s="267">
        <f>+Controls!AN66</f>
        <v>1</v>
      </c>
      <c r="AO180" s="267">
        <f>+Controls!AO66</f>
        <v>1</v>
      </c>
      <c r="AP180" s="267">
        <f>+Controls!AP66</f>
        <v>1</v>
      </c>
      <c r="AQ180" s="267">
        <f>+Controls!AQ66</f>
        <v>1</v>
      </c>
      <c r="AR180" s="267">
        <f>+Controls!AR66</f>
        <v>1</v>
      </c>
      <c r="AS180" s="267">
        <f>+Controls!AS66</f>
        <v>1</v>
      </c>
      <c r="AT180" s="267">
        <f>+Controls!AT66</f>
        <v>1</v>
      </c>
      <c r="AU180" s="267">
        <f>+Controls!AU66</f>
        <v>1</v>
      </c>
      <c r="AV180" s="267">
        <f>+Controls!AV66</f>
        <v>1</v>
      </c>
      <c r="AW180" s="267">
        <f>+Controls!AW66</f>
        <v>1</v>
      </c>
      <c r="AX180" s="267">
        <f>+Controls!AX66</f>
        <v>1</v>
      </c>
      <c r="AY180" s="267">
        <f>+Controls!AY66</f>
        <v>1</v>
      </c>
      <c r="AZ180" s="267">
        <f>+Controls!AZ66</f>
        <v>1</v>
      </c>
      <c r="BA180" s="267">
        <f>+Controls!BA66</f>
        <v>1</v>
      </c>
      <c r="BB180" s="267">
        <f>+Controls!BB66</f>
        <v>1</v>
      </c>
      <c r="BC180" s="267">
        <f>+Controls!BC66</f>
        <v>1</v>
      </c>
      <c r="BD180" s="267">
        <f>+Controls!BD66</f>
        <v>1</v>
      </c>
      <c r="BE180" s="267">
        <f>+Controls!BE66</f>
        <v>1</v>
      </c>
      <c r="BF180" s="267">
        <f>+Controls!BF66</f>
        <v>1</v>
      </c>
      <c r="BG180" s="267">
        <f>+Controls!BG66</f>
        <v>1</v>
      </c>
      <c r="BH180" s="267">
        <f>+Controls!BH66</f>
        <v>1</v>
      </c>
      <c r="BI180" s="267">
        <f>+Controls!BI66</f>
        <v>1</v>
      </c>
    </row>
    <row r="181" spans="1:256">
      <c r="A181" s="346" t="s">
        <v>704</v>
      </c>
      <c r="B181" s="267">
        <f>+Controls!B67</f>
        <v>0</v>
      </c>
      <c r="C181" s="267">
        <f>+Controls!C67</f>
        <v>0</v>
      </c>
      <c r="D181" s="267">
        <f>+Controls!D67</f>
        <v>0</v>
      </c>
      <c r="E181" s="267">
        <f>+Controls!E67</f>
        <v>0</v>
      </c>
      <c r="F181" s="267">
        <f>+Controls!F67</f>
        <v>1</v>
      </c>
      <c r="G181" s="267">
        <f>+Controls!G67</f>
        <v>1</v>
      </c>
      <c r="H181" s="267">
        <f>+Controls!H67</f>
        <v>1</v>
      </c>
      <c r="I181" s="267">
        <f>+Controls!I67</f>
        <v>1</v>
      </c>
      <c r="J181" s="267">
        <f>+Controls!J67</f>
        <v>1</v>
      </c>
      <c r="K181" s="267">
        <f>+Controls!K67</f>
        <v>1</v>
      </c>
      <c r="L181" s="267">
        <f>+Controls!L67</f>
        <v>1</v>
      </c>
      <c r="M181" s="282">
        <f>+Controls!M67</f>
        <v>1</v>
      </c>
      <c r="N181" s="267">
        <f>+Controls!N67</f>
        <v>1</v>
      </c>
      <c r="O181" s="267">
        <f>+Controls!O67</f>
        <v>1</v>
      </c>
      <c r="P181" s="267">
        <f>+Controls!P67</f>
        <v>1</v>
      </c>
      <c r="Q181" s="267">
        <f>+Controls!Q67</f>
        <v>1</v>
      </c>
      <c r="R181" s="267">
        <f>+Controls!R67</f>
        <v>1</v>
      </c>
      <c r="S181" s="267">
        <f>+Controls!S67</f>
        <v>1</v>
      </c>
      <c r="T181" s="267">
        <f>+Controls!T67</f>
        <v>1</v>
      </c>
      <c r="U181" s="267">
        <f>+Controls!U67</f>
        <v>1</v>
      </c>
      <c r="V181" s="267">
        <f>+Controls!V67</f>
        <v>1</v>
      </c>
      <c r="W181" s="267">
        <f>+Controls!W67</f>
        <v>1</v>
      </c>
      <c r="X181" s="267">
        <f>+Controls!X67</f>
        <v>1</v>
      </c>
      <c r="Y181" s="267">
        <f>+Controls!Y67</f>
        <v>1</v>
      </c>
      <c r="Z181" s="267">
        <f>+Controls!Z67</f>
        <v>1</v>
      </c>
      <c r="AA181" s="267">
        <f>+Controls!AA67</f>
        <v>1</v>
      </c>
      <c r="AB181" s="267">
        <f>+Controls!AB67</f>
        <v>1</v>
      </c>
      <c r="AC181" s="267">
        <f>+Controls!AC67</f>
        <v>1</v>
      </c>
      <c r="AD181" s="267">
        <f>+Controls!AD67</f>
        <v>1</v>
      </c>
      <c r="AE181" s="267">
        <f>+Controls!AE67</f>
        <v>1</v>
      </c>
      <c r="AF181" s="267">
        <f>+Controls!AF67</f>
        <v>1</v>
      </c>
      <c r="AG181" s="267">
        <f>+Controls!AG67</f>
        <v>1</v>
      </c>
      <c r="AH181" s="267">
        <f>+Controls!AH67</f>
        <v>1</v>
      </c>
      <c r="AI181" s="267">
        <f>+Controls!AI67</f>
        <v>1</v>
      </c>
      <c r="AJ181" s="267">
        <f>+Controls!AJ67</f>
        <v>1</v>
      </c>
      <c r="AK181" s="267">
        <f>+Controls!AK67</f>
        <v>1</v>
      </c>
      <c r="AL181" s="267">
        <f>+Controls!AL67</f>
        <v>1</v>
      </c>
      <c r="AM181" s="267">
        <f>+Controls!AM67</f>
        <v>1</v>
      </c>
      <c r="AN181" s="267">
        <f>+Controls!AN67</f>
        <v>1</v>
      </c>
      <c r="AO181" s="267">
        <f>+Controls!AO67</f>
        <v>1</v>
      </c>
      <c r="AP181" s="267">
        <f>+Controls!AP67</f>
        <v>1</v>
      </c>
      <c r="AQ181" s="267">
        <f>+Controls!AQ67</f>
        <v>1</v>
      </c>
      <c r="AR181" s="267">
        <f>+Controls!AR67</f>
        <v>1</v>
      </c>
      <c r="AS181" s="267">
        <f>+Controls!AS67</f>
        <v>1</v>
      </c>
      <c r="AT181" s="267">
        <f>+Controls!AT67</f>
        <v>1</v>
      </c>
      <c r="AU181" s="267">
        <f>+Controls!AU67</f>
        <v>1</v>
      </c>
      <c r="AV181" s="267">
        <f>+Controls!AV67</f>
        <v>1</v>
      </c>
      <c r="AW181" s="267">
        <f>+Controls!AW67</f>
        <v>1</v>
      </c>
      <c r="AX181" s="267">
        <f>+Controls!AX67</f>
        <v>1</v>
      </c>
      <c r="AY181" s="267">
        <f>+Controls!AY67</f>
        <v>1</v>
      </c>
      <c r="AZ181" s="267">
        <f>+Controls!AZ67</f>
        <v>1</v>
      </c>
      <c r="BA181" s="267">
        <f>+Controls!BA67</f>
        <v>1</v>
      </c>
      <c r="BB181" s="267">
        <f>+Controls!BB67</f>
        <v>1</v>
      </c>
      <c r="BC181" s="267">
        <f>+Controls!BC67</f>
        <v>1</v>
      </c>
      <c r="BD181" s="267">
        <f>+Controls!BD67</f>
        <v>1</v>
      </c>
      <c r="BE181" s="267">
        <f>+Controls!BE67</f>
        <v>1</v>
      </c>
      <c r="BF181" s="267">
        <f>+Controls!BF67</f>
        <v>1</v>
      </c>
      <c r="BG181" s="267">
        <f>+Controls!BG67</f>
        <v>1</v>
      </c>
      <c r="BH181" s="267">
        <f>+Controls!BH67</f>
        <v>1</v>
      </c>
      <c r="BI181" s="267">
        <f>+Controls!BI67</f>
        <v>1</v>
      </c>
    </row>
    <row r="183" spans="1:256" s="279" customFormat="1">
      <c r="A183" s="279" t="s">
        <v>705</v>
      </c>
      <c r="B183" s="279">
        <f t="shared" ref="B183:AG183" si="82">+SUMPRODUCT(B141:B152*B170:B181)</f>
        <v>0</v>
      </c>
      <c r="C183" s="279">
        <f t="shared" si="82"/>
        <v>3.9278667484444512</v>
      </c>
      <c r="D183" s="279">
        <f t="shared" si="82"/>
        <v>4.1827990839975371</v>
      </c>
      <c r="E183" s="279">
        <f t="shared" si="82"/>
        <v>6.4466824672042549</v>
      </c>
      <c r="F183" s="279">
        <f t="shared" si="82"/>
        <v>6.3062295093063101</v>
      </c>
      <c r="G183" s="279">
        <f t="shared" si="82"/>
        <v>5.4925752719246361</v>
      </c>
      <c r="H183" s="279">
        <f t="shared" si="82"/>
        <v>4.4620193848119882</v>
      </c>
      <c r="I183" s="279">
        <f t="shared" si="82"/>
        <v>4.4263578967006074</v>
      </c>
      <c r="J183" s="279">
        <f t="shared" si="82"/>
        <v>3.7508584760422368</v>
      </c>
      <c r="K183" s="279">
        <f t="shared" si="82"/>
        <v>3.2507759657845874</v>
      </c>
      <c r="L183" s="279">
        <f t="shared" si="82"/>
        <v>2.8953163953079315</v>
      </c>
      <c r="M183" s="350">
        <f t="shared" si="82"/>
        <v>2.6130230467654081</v>
      </c>
      <c r="N183" s="279">
        <f t="shared" si="82"/>
        <v>2.3582532997057806</v>
      </c>
      <c r="O183" s="279">
        <f t="shared" si="82"/>
        <v>2.1283236029844668</v>
      </c>
      <c r="P183" s="279">
        <f t="shared" si="82"/>
        <v>1.920812051693481</v>
      </c>
      <c r="Q183" s="279">
        <f t="shared" si="82"/>
        <v>1.7335328766533664</v>
      </c>
      <c r="R183" s="279">
        <f t="shared" si="82"/>
        <v>1.5645134211796632</v>
      </c>
      <c r="S183" s="279">
        <f t="shared" si="82"/>
        <v>1.4119733626146458</v>
      </c>
      <c r="T183" s="279">
        <f t="shared" si="82"/>
        <v>1.2743059597597175</v>
      </c>
      <c r="U183" s="279">
        <f t="shared" si="82"/>
        <v>1.150061128683145</v>
      </c>
      <c r="V183" s="279">
        <f t="shared" si="82"/>
        <v>1.0379301686365383</v>
      </c>
      <c r="W183" s="279">
        <f t="shared" si="82"/>
        <v>0.98603366020471117</v>
      </c>
      <c r="X183" s="279">
        <f t="shared" si="82"/>
        <v>0.93673197719447576</v>
      </c>
      <c r="Y183" s="279">
        <f t="shared" si="82"/>
        <v>0.88989537833475196</v>
      </c>
      <c r="Z183" s="279">
        <f t="shared" si="82"/>
        <v>0.8454006094180142</v>
      </c>
      <c r="AA183" s="279">
        <f t="shared" si="82"/>
        <v>0.80313057894711359</v>
      </c>
      <c r="AB183" s="279">
        <f t="shared" si="82"/>
        <v>0.76297404999975782</v>
      </c>
      <c r="AC183" s="279">
        <f t="shared" si="82"/>
        <v>0.72482534749977001</v>
      </c>
      <c r="AD183" s="279">
        <f t="shared" si="82"/>
        <v>0.68858408012478134</v>
      </c>
      <c r="AE183" s="279">
        <f t="shared" si="82"/>
        <v>0.65415487611854228</v>
      </c>
      <c r="AF183" s="279">
        <f t="shared" si="82"/>
        <v>0.62144713231261517</v>
      </c>
      <c r="AG183" s="279">
        <f t="shared" si="82"/>
        <v>0.59037477569698438</v>
      </c>
      <c r="AH183" s="279">
        <f t="shared" ref="AH183:BI183" si="83">+SUMPRODUCT(AH141:AH152*AH170:AH181)</f>
        <v>0.56085603691213515</v>
      </c>
      <c r="AI183" s="279">
        <f t="shared" si="83"/>
        <v>0.53281323506652833</v>
      </c>
      <c r="AJ183" s="279">
        <f t="shared" si="83"/>
        <v>0.50617257331320187</v>
      </c>
      <c r="AK183" s="279">
        <f t="shared" si="83"/>
        <v>0.48086394464754179</v>
      </c>
      <c r="AL183" s="279">
        <f t="shared" si="83"/>
        <v>0.45682074741516465</v>
      </c>
      <c r="AM183" s="279">
        <f t="shared" si="83"/>
        <v>0.43397971004440644</v>
      </c>
      <c r="AN183" s="279">
        <f t="shared" si="83"/>
        <v>0.41228072454218606</v>
      </c>
      <c r="AO183" s="279">
        <f t="shared" si="83"/>
        <v>0.39166668831507678</v>
      </c>
      <c r="AP183" s="279">
        <f t="shared" si="83"/>
        <v>0.37208335389932301</v>
      </c>
      <c r="AQ183" s="279">
        <f t="shared" si="83"/>
        <v>0.35347918620435681</v>
      </c>
      <c r="AR183" s="279">
        <f t="shared" si="83"/>
        <v>0.33580522689413889</v>
      </c>
      <c r="AS183" s="279">
        <f t="shared" si="83"/>
        <v>0.31901496554943198</v>
      </c>
      <c r="AT183" s="279">
        <f t="shared" si="83"/>
        <v>0.30306421727196031</v>
      </c>
      <c r="AU183" s="279">
        <f t="shared" si="83"/>
        <v>0.28791100640836226</v>
      </c>
      <c r="AV183" s="279">
        <f t="shared" si="83"/>
        <v>0.2735154560879442</v>
      </c>
      <c r="AW183" s="279">
        <f t="shared" si="83"/>
        <v>0.25983968328354695</v>
      </c>
      <c r="AX183" s="279">
        <f t="shared" si="83"/>
        <v>0.2468476991193696</v>
      </c>
      <c r="AY183" s="279">
        <f t="shared" si="83"/>
        <v>0.23450531416340109</v>
      </c>
      <c r="AZ183" s="279">
        <f t="shared" si="83"/>
        <v>0.22278004845523103</v>
      </c>
      <c r="BA183" s="279">
        <f t="shared" si="83"/>
        <v>0.21164104603246944</v>
      </c>
      <c r="BB183" s="279">
        <f t="shared" si="83"/>
        <v>0.20105899373084601</v>
      </c>
      <c r="BC183" s="279">
        <f t="shared" si="83"/>
        <v>0.19100604404430369</v>
      </c>
      <c r="BD183" s="279">
        <f t="shared" si="83"/>
        <v>0.18145574184208846</v>
      </c>
      <c r="BE183" s="279">
        <f t="shared" si="83"/>
        <v>0.17238295474998408</v>
      </c>
      <c r="BF183" s="279">
        <f t="shared" si="83"/>
        <v>0.16376380701248489</v>
      </c>
      <c r="BG183" s="279">
        <f t="shared" si="83"/>
        <v>0.15557561666186059</v>
      </c>
      <c r="BH183" s="279">
        <f t="shared" si="83"/>
        <v>0.14779683582876757</v>
      </c>
      <c r="BI183" s="279">
        <f t="shared" si="83"/>
        <v>0.14040699403732915</v>
      </c>
      <c r="BJ183" s="267"/>
      <c r="BK183" s="267"/>
      <c r="BL183" s="267"/>
      <c r="BM183" s="267"/>
      <c r="BN183" s="267"/>
      <c r="BO183" s="267"/>
      <c r="BP183" s="267"/>
      <c r="BQ183" s="267"/>
      <c r="BR183" s="267"/>
      <c r="BS183" s="267"/>
      <c r="BT183" s="267"/>
      <c r="BU183" s="267"/>
      <c r="BV183" s="267"/>
      <c r="BW183" s="267"/>
      <c r="BX183" s="267"/>
      <c r="BY183" s="267"/>
      <c r="BZ183" s="267"/>
      <c r="CA183" s="267"/>
      <c r="CB183" s="267"/>
      <c r="CC183" s="267"/>
      <c r="CD183" s="267"/>
      <c r="CE183" s="267"/>
      <c r="CF183" s="267"/>
      <c r="CG183" s="267"/>
      <c r="CH183" s="267"/>
      <c r="CI183" s="267"/>
      <c r="CJ183" s="267"/>
      <c r="CK183" s="267"/>
      <c r="CL183" s="267"/>
      <c r="CM183" s="267"/>
      <c r="CN183" s="267"/>
      <c r="CO183" s="267"/>
      <c r="CP183" s="267"/>
      <c r="CQ183" s="267"/>
      <c r="CR183" s="267"/>
      <c r="CS183" s="267"/>
      <c r="CT183" s="267"/>
      <c r="CU183" s="267"/>
      <c r="CV183" s="267"/>
      <c r="CW183" s="267"/>
      <c r="CX183" s="267"/>
      <c r="CY183" s="267"/>
      <c r="CZ183" s="267"/>
      <c r="DA183" s="267"/>
      <c r="DB183" s="267"/>
      <c r="DC183" s="267"/>
      <c r="DD183" s="267"/>
      <c r="DE183" s="267"/>
      <c r="DF183" s="267"/>
      <c r="DG183" s="267"/>
      <c r="DH183" s="267"/>
      <c r="DI183" s="267"/>
      <c r="DJ183" s="267"/>
      <c r="DK183" s="267"/>
      <c r="DL183" s="267"/>
      <c r="DM183" s="267"/>
      <c r="DN183" s="267"/>
      <c r="DO183" s="267"/>
      <c r="DP183" s="267"/>
      <c r="DQ183" s="267"/>
      <c r="DR183" s="267"/>
      <c r="DS183" s="267"/>
      <c r="DT183" s="267"/>
      <c r="DU183" s="267"/>
      <c r="DV183" s="267"/>
      <c r="DW183" s="267"/>
      <c r="DX183" s="267"/>
      <c r="DY183" s="267"/>
      <c r="DZ183" s="267"/>
      <c r="EA183" s="267"/>
      <c r="EB183" s="267"/>
      <c r="EC183" s="267"/>
      <c r="ED183" s="267"/>
      <c r="EE183" s="267"/>
      <c r="EF183" s="267"/>
      <c r="EG183" s="267"/>
      <c r="EH183" s="267"/>
      <c r="EI183" s="267"/>
      <c r="EJ183" s="267"/>
      <c r="EK183" s="267"/>
      <c r="EL183" s="267"/>
      <c r="EM183" s="267"/>
      <c r="EN183" s="267"/>
      <c r="EO183" s="267"/>
      <c r="EP183" s="267"/>
      <c r="EQ183" s="267"/>
      <c r="ER183" s="267"/>
      <c r="ES183" s="267"/>
      <c r="ET183" s="267"/>
      <c r="EU183" s="267"/>
      <c r="EV183" s="267"/>
      <c r="EW183" s="267"/>
      <c r="EX183" s="267"/>
      <c r="EY183" s="267"/>
      <c r="EZ183" s="267"/>
      <c r="FA183" s="267"/>
      <c r="FB183" s="267"/>
      <c r="FC183" s="267"/>
      <c r="FD183" s="267"/>
      <c r="FE183" s="267"/>
      <c r="FF183" s="267"/>
      <c r="FG183" s="267"/>
      <c r="FH183" s="267"/>
      <c r="FI183" s="267"/>
      <c r="FJ183" s="267"/>
      <c r="FK183" s="267"/>
      <c r="FL183" s="267"/>
      <c r="FM183" s="267"/>
      <c r="FN183" s="267"/>
      <c r="FO183" s="267"/>
      <c r="FP183" s="267"/>
      <c r="FQ183" s="267"/>
      <c r="FR183" s="267"/>
      <c r="FS183" s="267"/>
      <c r="FT183" s="267"/>
      <c r="FU183" s="267"/>
      <c r="FV183" s="267"/>
      <c r="FW183" s="267"/>
      <c r="FX183" s="267"/>
      <c r="FY183" s="267"/>
      <c r="FZ183" s="267"/>
      <c r="GA183" s="267"/>
      <c r="GB183" s="267"/>
      <c r="GC183" s="267"/>
      <c r="GD183" s="267"/>
      <c r="GE183" s="267"/>
      <c r="GF183" s="267"/>
      <c r="GG183" s="267"/>
      <c r="GH183" s="267"/>
      <c r="GI183" s="267"/>
      <c r="GJ183" s="267"/>
      <c r="GK183" s="267"/>
      <c r="GL183" s="267"/>
      <c r="GM183" s="267"/>
      <c r="GN183" s="267"/>
      <c r="GO183" s="267"/>
      <c r="GP183" s="267"/>
      <c r="GQ183" s="267"/>
      <c r="GR183" s="267"/>
      <c r="GS183" s="267"/>
      <c r="GT183" s="267"/>
      <c r="GU183" s="267"/>
      <c r="GV183" s="267"/>
      <c r="GW183" s="267"/>
      <c r="GX183" s="267"/>
      <c r="GY183" s="267"/>
      <c r="GZ183" s="267"/>
      <c r="HA183" s="267"/>
      <c r="HB183" s="267"/>
      <c r="HC183" s="267"/>
      <c r="HD183" s="267"/>
      <c r="HE183" s="267"/>
      <c r="HF183" s="267"/>
      <c r="HG183" s="267"/>
      <c r="HH183" s="267"/>
      <c r="HI183" s="267"/>
      <c r="HJ183" s="267"/>
      <c r="HK183" s="267"/>
      <c r="HL183" s="267"/>
      <c r="HM183" s="267"/>
      <c r="HN183" s="267"/>
      <c r="HO183" s="267"/>
      <c r="HP183" s="267"/>
      <c r="HQ183" s="267"/>
      <c r="HR183" s="267"/>
      <c r="HS183" s="267"/>
      <c r="HT183" s="267"/>
      <c r="HU183" s="267"/>
      <c r="HV183" s="267"/>
      <c r="HW183" s="267"/>
      <c r="HX183" s="267"/>
      <c r="HY183" s="267"/>
      <c r="HZ183" s="267"/>
      <c r="IA183" s="267"/>
      <c r="IB183" s="267"/>
      <c r="IC183" s="267"/>
      <c r="ID183" s="267"/>
      <c r="IE183" s="267"/>
      <c r="IF183" s="267"/>
      <c r="IG183" s="267"/>
      <c r="IH183" s="267"/>
      <c r="II183" s="267"/>
      <c r="IJ183" s="267"/>
      <c r="IK183" s="267"/>
      <c r="IL183" s="267"/>
      <c r="IM183" s="267"/>
      <c r="IN183" s="267"/>
      <c r="IO183" s="267"/>
      <c r="IP183" s="267"/>
      <c r="IQ183" s="267"/>
      <c r="IR183" s="267"/>
      <c r="IS183" s="267"/>
      <c r="IT183" s="267"/>
      <c r="IU183" s="267"/>
      <c r="IV183" s="267"/>
    </row>
    <row r="184" spans="1:256">
      <c r="A184" s="267" t="s">
        <v>706</v>
      </c>
      <c r="B184" s="279">
        <f t="shared" ref="B184:AG184" si="84">+SUMPRODUCT(B155:B166*B170:B181)</f>
        <v>0</v>
      </c>
      <c r="C184" s="279">
        <f t="shared" si="84"/>
        <v>3.7160134448933944</v>
      </c>
      <c r="D184" s="279">
        <f t="shared" si="84"/>
        <v>3.8112842144227752</v>
      </c>
      <c r="E184" s="279">
        <f t="shared" si="84"/>
        <v>6.3648802897140317</v>
      </c>
      <c r="F184" s="279">
        <f t="shared" si="84"/>
        <v>6.7558920196919408</v>
      </c>
      <c r="G184" s="279">
        <f t="shared" si="84"/>
        <v>6.3832737925835445</v>
      </c>
      <c r="H184" s="279">
        <f t="shared" si="84"/>
        <v>5.7279146826676826</v>
      </c>
      <c r="I184" s="279">
        <f t="shared" si="84"/>
        <v>6.511390790206284</v>
      </c>
      <c r="J184" s="279">
        <f t="shared" si="84"/>
        <v>6.1145375043973536</v>
      </c>
      <c r="K184" s="279">
        <f t="shared" si="84"/>
        <v>5.8550739952375883</v>
      </c>
      <c r="L184" s="279">
        <f t="shared" si="84"/>
        <v>5.7064511386489691</v>
      </c>
      <c r="M184" s="350">
        <f t="shared" si="84"/>
        <v>5.6062418126227707</v>
      </c>
      <c r="N184" s="279">
        <f t="shared" si="84"/>
        <v>5.5341935670757412</v>
      </c>
      <c r="O184" s="279">
        <f t="shared" si="84"/>
        <v>5.451635413301009</v>
      </c>
      <c r="P184" s="279">
        <f t="shared" si="84"/>
        <v>5.3804787298348797</v>
      </c>
      <c r="Q184" s="279">
        <f t="shared" si="84"/>
        <v>5.3165095233718569</v>
      </c>
      <c r="R184" s="279">
        <f t="shared" si="84"/>
        <v>5.2642387597734377</v>
      </c>
      <c r="S184" s="279">
        <f t="shared" si="84"/>
        <v>5.2279734234958095</v>
      </c>
      <c r="T184" s="279">
        <f t="shared" si="84"/>
        <v>5.1858741724799389</v>
      </c>
      <c r="U184" s="279">
        <f t="shared" si="84"/>
        <v>5.1405666317123373</v>
      </c>
      <c r="V184" s="279">
        <f t="shared" si="84"/>
        <v>5.1149587712360818</v>
      </c>
      <c r="W184" s="279">
        <f t="shared" si="84"/>
        <v>5.9992268659085672</v>
      </c>
      <c r="X184" s="279">
        <f t="shared" si="84"/>
        <v>6.8966018534357039</v>
      </c>
      <c r="Y184" s="279">
        <f t="shared" si="84"/>
        <v>7.8005910855106722</v>
      </c>
      <c r="Z184" s="279">
        <f t="shared" si="84"/>
        <v>8.7074285760159285</v>
      </c>
      <c r="AA184" s="279">
        <f t="shared" si="84"/>
        <v>2.4325315058595125</v>
      </c>
      <c r="AB184" s="279">
        <f t="shared" si="84"/>
        <v>1E-3</v>
      </c>
      <c r="AC184" s="279">
        <f t="shared" si="84"/>
        <v>1E-3</v>
      </c>
      <c r="AD184" s="279">
        <f t="shared" si="84"/>
        <v>1E-3</v>
      </c>
      <c r="AE184" s="279">
        <f t="shared" si="84"/>
        <v>1E-3</v>
      </c>
      <c r="AF184" s="279">
        <f t="shared" si="84"/>
        <v>1E-3</v>
      </c>
      <c r="AG184" s="279">
        <f t="shared" si="84"/>
        <v>1E-3</v>
      </c>
      <c r="AH184" s="279">
        <f t="shared" ref="AH184:BI184" si="85">+SUMPRODUCT(AH155:AH166*AH170:AH181)</f>
        <v>1E-3</v>
      </c>
      <c r="AI184" s="279">
        <f t="shared" si="85"/>
        <v>1E-3</v>
      </c>
      <c r="AJ184" s="279">
        <f t="shared" si="85"/>
        <v>1E-3</v>
      </c>
      <c r="AK184" s="279">
        <f t="shared" si="85"/>
        <v>1E-3</v>
      </c>
      <c r="AL184" s="279">
        <f t="shared" si="85"/>
        <v>1E-3</v>
      </c>
      <c r="AM184" s="279">
        <f t="shared" si="85"/>
        <v>1E-3</v>
      </c>
      <c r="AN184" s="279">
        <f t="shared" si="85"/>
        <v>1E-3</v>
      </c>
      <c r="AO184" s="279">
        <f t="shared" si="85"/>
        <v>1E-3</v>
      </c>
      <c r="AP184" s="279">
        <f t="shared" si="85"/>
        <v>1E-3</v>
      </c>
      <c r="AQ184" s="279">
        <f t="shared" si="85"/>
        <v>1E-3</v>
      </c>
      <c r="AR184" s="279">
        <f t="shared" si="85"/>
        <v>1E-3</v>
      </c>
      <c r="AS184" s="279">
        <f t="shared" si="85"/>
        <v>1E-3</v>
      </c>
      <c r="AT184" s="279">
        <f t="shared" si="85"/>
        <v>1E-3</v>
      </c>
      <c r="AU184" s="279">
        <f t="shared" si="85"/>
        <v>1E-3</v>
      </c>
      <c r="AV184" s="279">
        <f t="shared" si="85"/>
        <v>1E-3</v>
      </c>
      <c r="AW184" s="279">
        <f t="shared" si="85"/>
        <v>1E-3</v>
      </c>
      <c r="AX184" s="279">
        <f t="shared" si="85"/>
        <v>1E-3</v>
      </c>
      <c r="AY184" s="279">
        <f t="shared" si="85"/>
        <v>1E-3</v>
      </c>
      <c r="AZ184" s="279">
        <f t="shared" si="85"/>
        <v>1E-3</v>
      </c>
      <c r="BA184" s="279">
        <f t="shared" si="85"/>
        <v>1E-3</v>
      </c>
      <c r="BB184" s="279">
        <f t="shared" si="85"/>
        <v>1E-3</v>
      </c>
      <c r="BC184" s="279">
        <f t="shared" si="85"/>
        <v>1E-3</v>
      </c>
      <c r="BD184" s="279">
        <f t="shared" si="85"/>
        <v>1E-3</v>
      </c>
      <c r="BE184" s="279">
        <f t="shared" si="85"/>
        <v>1E-3</v>
      </c>
      <c r="BF184" s="279">
        <f t="shared" si="85"/>
        <v>1E-3</v>
      </c>
      <c r="BG184" s="279">
        <f t="shared" si="85"/>
        <v>1E-3</v>
      </c>
      <c r="BH184" s="279">
        <f t="shared" si="85"/>
        <v>1E-3</v>
      </c>
      <c r="BI184" s="279">
        <f t="shared" si="85"/>
        <v>1E-3</v>
      </c>
    </row>
    <row r="185" spans="1:256">
      <c r="A185" s="267" t="s">
        <v>690</v>
      </c>
      <c r="B185" s="279">
        <f t="shared" ref="B185:AG185" si="86">+(B183-B184)</f>
        <v>0</v>
      </c>
      <c r="C185" s="279">
        <f t="shared" si="86"/>
        <v>0.2118533035510568</v>
      </c>
      <c r="D185" s="279">
        <f t="shared" si="86"/>
        <v>0.37151486957476187</v>
      </c>
      <c r="E185" s="279">
        <f t="shared" si="86"/>
        <v>8.1802177490223116E-2</v>
      </c>
      <c r="F185" s="279">
        <f t="shared" si="86"/>
        <v>-0.44966251038563065</v>
      </c>
      <c r="G185" s="279">
        <f t="shared" si="86"/>
        <v>-0.89069852065890842</v>
      </c>
      <c r="H185" s="279">
        <f t="shared" si="86"/>
        <v>-1.2658952978556943</v>
      </c>
      <c r="I185" s="279">
        <f t="shared" si="86"/>
        <v>-2.0850328935056766</v>
      </c>
      <c r="J185" s="279">
        <f t="shared" si="86"/>
        <v>-2.3636790283551168</v>
      </c>
      <c r="K185" s="279">
        <f t="shared" si="86"/>
        <v>-2.6042980294530009</v>
      </c>
      <c r="L185" s="279">
        <f t="shared" si="86"/>
        <v>-2.8111347433410376</v>
      </c>
      <c r="M185" s="350">
        <f t="shared" si="86"/>
        <v>-2.9932187658573626</v>
      </c>
      <c r="N185" s="279">
        <f t="shared" si="86"/>
        <v>-3.1759402673699606</v>
      </c>
      <c r="O185" s="279">
        <f t="shared" si="86"/>
        <v>-3.3233118103165422</v>
      </c>
      <c r="P185" s="279">
        <f t="shared" si="86"/>
        <v>-3.4596666781413985</v>
      </c>
      <c r="Q185" s="279">
        <f t="shared" si="86"/>
        <v>-3.5829766467184907</v>
      </c>
      <c r="R185" s="279">
        <f t="shared" si="86"/>
        <v>-3.6997253385937743</v>
      </c>
      <c r="S185" s="279">
        <f t="shared" si="86"/>
        <v>-3.8160000608811639</v>
      </c>
      <c r="T185" s="279">
        <f t="shared" si="86"/>
        <v>-3.9115682127202214</v>
      </c>
      <c r="U185" s="279">
        <f t="shared" si="86"/>
        <v>-3.9905055030291923</v>
      </c>
      <c r="V185" s="279">
        <f t="shared" si="86"/>
        <v>-4.0770286025995439</v>
      </c>
      <c r="W185" s="279">
        <f t="shared" si="86"/>
        <v>-5.013193205703856</v>
      </c>
      <c r="X185" s="279">
        <f t="shared" si="86"/>
        <v>-5.9598698762412283</v>
      </c>
      <c r="Y185" s="279">
        <f t="shared" si="86"/>
        <v>-6.9106957071759201</v>
      </c>
      <c r="Z185" s="279">
        <f t="shared" si="86"/>
        <v>-7.862027966597914</v>
      </c>
      <c r="AA185" s="279">
        <f t="shared" si="86"/>
        <v>-1.6294009269123988</v>
      </c>
      <c r="AB185" s="279">
        <f t="shared" si="86"/>
        <v>0.76197404999975782</v>
      </c>
      <c r="AC185" s="279">
        <f t="shared" si="86"/>
        <v>0.72382534749977001</v>
      </c>
      <c r="AD185" s="279">
        <f t="shared" si="86"/>
        <v>0.68758408012478134</v>
      </c>
      <c r="AE185" s="279">
        <f t="shared" si="86"/>
        <v>0.65315487611854228</v>
      </c>
      <c r="AF185" s="279">
        <f t="shared" si="86"/>
        <v>0.62044713231261517</v>
      </c>
      <c r="AG185" s="279">
        <f t="shared" si="86"/>
        <v>0.58937477569698438</v>
      </c>
      <c r="AH185" s="279">
        <f t="shared" ref="AH185:BI185" si="87">+(AH183-AH184)</f>
        <v>0.55985603691213515</v>
      </c>
      <c r="AI185" s="279">
        <f t="shared" si="87"/>
        <v>0.53181323506652833</v>
      </c>
      <c r="AJ185" s="279">
        <f t="shared" si="87"/>
        <v>0.50517257331320187</v>
      </c>
      <c r="AK185" s="279">
        <f t="shared" si="87"/>
        <v>0.47986394464754178</v>
      </c>
      <c r="AL185" s="279">
        <f t="shared" si="87"/>
        <v>0.45582074741516465</v>
      </c>
      <c r="AM185" s="279">
        <f t="shared" si="87"/>
        <v>0.43297971004440644</v>
      </c>
      <c r="AN185" s="279">
        <f t="shared" si="87"/>
        <v>0.41128072454218606</v>
      </c>
      <c r="AO185" s="279">
        <f t="shared" si="87"/>
        <v>0.39066668831507678</v>
      </c>
      <c r="AP185" s="279">
        <f t="shared" si="87"/>
        <v>0.37108335389932301</v>
      </c>
      <c r="AQ185" s="279">
        <f t="shared" si="87"/>
        <v>0.35247918620435681</v>
      </c>
      <c r="AR185" s="279">
        <f t="shared" si="87"/>
        <v>0.33480522689413889</v>
      </c>
      <c r="AS185" s="279">
        <f t="shared" si="87"/>
        <v>0.31801496554943198</v>
      </c>
      <c r="AT185" s="279">
        <f t="shared" si="87"/>
        <v>0.30206421727196031</v>
      </c>
      <c r="AU185" s="279">
        <f t="shared" si="87"/>
        <v>0.28691100640836226</v>
      </c>
      <c r="AV185" s="279">
        <f t="shared" si="87"/>
        <v>0.2725154560879442</v>
      </c>
      <c r="AW185" s="279">
        <f t="shared" si="87"/>
        <v>0.25883968328354695</v>
      </c>
      <c r="AX185" s="279">
        <f t="shared" si="87"/>
        <v>0.2458476991193696</v>
      </c>
      <c r="AY185" s="279">
        <f t="shared" si="87"/>
        <v>0.23350531416340109</v>
      </c>
      <c r="AZ185" s="279">
        <f t="shared" si="87"/>
        <v>0.22178004845523103</v>
      </c>
      <c r="BA185" s="279">
        <f t="shared" si="87"/>
        <v>0.21064104603246944</v>
      </c>
      <c r="BB185" s="279">
        <f t="shared" si="87"/>
        <v>0.20005899373084601</v>
      </c>
      <c r="BC185" s="279">
        <f t="shared" si="87"/>
        <v>0.19000604404430368</v>
      </c>
      <c r="BD185" s="279">
        <f t="shared" si="87"/>
        <v>0.18045574184208846</v>
      </c>
      <c r="BE185" s="279">
        <f t="shared" si="87"/>
        <v>0.17138295474998408</v>
      </c>
      <c r="BF185" s="279">
        <f t="shared" si="87"/>
        <v>0.16276380701248488</v>
      </c>
      <c r="BG185" s="279">
        <f t="shared" si="87"/>
        <v>0.15457561666186059</v>
      </c>
      <c r="BH185" s="279">
        <f t="shared" si="87"/>
        <v>0.14679683582876757</v>
      </c>
      <c r="BI185" s="279">
        <f t="shared" si="87"/>
        <v>0.13940699403732915</v>
      </c>
    </row>
    <row r="186" spans="1:256">
      <c r="A186" s="267" t="s">
        <v>707</v>
      </c>
      <c r="B186" s="278">
        <f t="shared" ref="B186:AG186" si="88">+(B183-B184)</f>
        <v>0</v>
      </c>
      <c r="C186" s="278">
        <f t="shared" si="88"/>
        <v>0.2118533035510568</v>
      </c>
      <c r="D186" s="278">
        <f t="shared" si="88"/>
        <v>0.37151486957476187</v>
      </c>
      <c r="E186" s="278">
        <f t="shared" si="88"/>
        <v>8.1802177490223116E-2</v>
      </c>
      <c r="F186" s="278">
        <f t="shared" si="88"/>
        <v>-0.44966251038563065</v>
      </c>
      <c r="G186" s="278">
        <f t="shared" si="88"/>
        <v>-0.89069852065890842</v>
      </c>
      <c r="H186" s="278">
        <f t="shared" si="88"/>
        <v>-1.2658952978556943</v>
      </c>
      <c r="I186" s="278">
        <f t="shared" si="88"/>
        <v>-2.0850328935056766</v>
      </c>
      <c r="J186" s="278">
        <f t="shared" si="88"/>
        <v>-2.3636790283551168</v>
      </c>
      <c r="K186" s="278">
        <f t="shared" si="88"/>
        <v>-2.6042980294530009</v>
      </c>
      <c r="L186" s="278">
        <f t="shared" si="88"/>
        <v>-2.8111347433410376</v>
      </c>
      <c r="M186" s="282">
        <f t="shared" si="88"/>
        <v>-2.9932187658573626</v>
      </c>
      <c r="N186" s="278">
        <f t="shared" si="88"/>
        <v>-3.1759402673699606</v>
      </c>
      <c r="O186" s="278">
        <f t="shared" si="88"/>
        <v>-3.3233118103165422</v>
      </c>
      <c r="P186" s="278">
        <f t="shared" si="88"/>
        <v>-3.4596666781413985</v>
      </c>
      <c r="Q186" s="278">
        <f t="shared" si="88"/>
        <v>-3.5829766467184907</v>
      </c>
      <c r="R186" s="278">
        <f t="shared" si="88"/>
        <v>-3.6997253385937743</v>
      </c>
      <c r="S186" s="278">
        <f t="shared" si="88"/>
        <v>-3.8160000608811639</v>
      </c>
      <c r="T186" s="278">
        <f t="shared" si="88"/>
        <v>-3.9115682127202214</v>
      </c>
      <c r="U186" s="278">
        <f t="shared" si="88"/>
        <v>-3.9905055030291923</v>
      </c>
      <c r="V186" s="278">
        <f t="shared" si="88"/>
        <v>-4.0770286025995439</v>
      </c>
      <c r="W186" s="278">
        <f t="shared" si="88"/>
        <v>-5.013193205703856</v>
      </c>
      <c r="X186" s="278">
        <f t="shared" si="88"/>
        <v>-5.9598698762412283</v>
      </c>
      <c r="Y186" s="278">
        <f t="shared" si="88"/>
        <v>-6.9106957071759201</v>
      </c>
      <c r="Z186" s="278">
        <f t="shared" si="88"/>
        <v>-7.862027966597914</v>
      </c>
      <c r="AA186" s="278">
        <f t="shared" si="88"/>
        <v>-1.6294009269123988</v>
      </c>
      <c r="AB186" s="278">
        <f t="shared" si="88"/>
        <v>0.76197404999975782</v>
      </c>
      <c r="AC186" s="278">
        <f t="shared" si="88"/>
        <v>0.72382534749977001</v>
      </c>
      <c r="AD186" s="278">
        <f t="shared" si="88"/>
        <v>0.68758408012478134</v>
      </c>
      <c r="AE186" s="278">
        <f t="shared" si="88"/>
        <v>0.65315487611854228</v>
      </c>
      <c r="AF186" s="278">
        <f t="shared" si="88"/>
        <v>0.62044713231261517</v>
      </c>
      <c r="AG186" s="278">
        <f t="shared" si="88"/>
        <v>0.58937477569698438</v>
      </c>
      <c r="AH186" s="278">
        <f t="shared" ref="AH186:BI186" si="89">+(AH183-AH184)</f>
        <v>0.55985603691213515</v>
      </c>
      <c r="AI186" s="278">
        <f t="shared" si="89"/>
        <v>0.53181323506652833</v>
      </c>
      <c r="AJ186" s="278">
        <f t="shared" si="89"/>
        <v>0.50517257331320187</v>
      </c>
      <c r="AK186" s="278">
        <f t="shared" si="89"/>
        <v>0.47986394464754178</v>
      </c>
      <c r="AL186" s="278">
        <f t="shared" si="89"/>
        <v>0.45582074741516465</v>
      </c>
      <c r="AM186" s="278">
        <f t="shared" si="89"/>
        <v>0.43297971004440644</v>
      </c>
      <c r="AN186" s="278">
        <f t="shared" si="89"/>
        <v>0.41128072454218606</v>
      </c>
      <c r="AO186" s="278">
        <f t="shared" si="89"/>
        <v>0.39066668831507678</v>
      </c>
      <c r="AP186" s="278">
        <f t="shared" si="89"/>
        <v>0.37108335389932301</v>
      </c>
      <c r="AQ186" s="278">
        <f t="shared" si="89"/>
        <v>0.35247918620435681</v>
      </c>
      <c r="AR186" s="278">
        <f t="shared" si="89"/>
        <v>0.33480522689413889</v>
      </c>
      <c r="AS186" s="278">
        <f t="shared" si="89"/>
        <v>0.31801496554943198</v>
      </c>
      <c r="AT186" s="278">
        <f t="shared" si="89"/>
        <v>0.30206421727196031</v>
      </c>
      <c r="AU186" s="278">
        <f t="shared" si="89"/>
        <v>0.28691100640836226</v>
      </c>
      <c r="AV186" s="278">
        <f t="shared" si="89"/>
        <v>0.2725154560879442</v>
      </c>
      <c r="AW186" s="278">
        <f t="shared" si="89"/>
        <v>0.25883968328354695</v>
      </c>
      <c r="AX186" s="278">
        <f t="shared" si="89"/>
        <v>0.2458476991193696</v>
      </c>
      <c r="AY186" s="278">
        <f t="shared" si="89"/>
        <v>0.23350531416340109</v>
      </c>
      <c r="AZ186" s="278">
        <f t="shared" si="89"/>
        <v>0.22178004845523103</v>
      </c>
      <c r="BA186" s="278">
        <f t="shared" si="89"/>
        <v>0.21064104603246944</v>
      </c>
      <c r="BB186" s="278">
        <f t="shared" si="89"/>
        <v>0.20005899373084601</v>
      </c>
      <c r="BC186" s="278">
        <f t="shared" si="89"/>
        <v>0.19000604404430368</v>
      </c>
      <c r="BD186" s="278">
        <f t="shared" si="89"/>
        <v>0.18045574184208846</v>
      </c>
      <c r="BE186" s="278">
        <f t="shared" si="89"/>
        <v>0.17138295474998408</v>
      </c>
      <c r="BF186" s="278">
        <f t="shared" si="89"/>
        <v>0.16276380701248488</v>
      </c>
      <c r="BG186" s="278">
        <f t="shared" si="89"/>
        <v>0.15457561666186059</v>
      </c>
      <c r="BH186" s="278">
        <f t="shared" si="89"/>
        <v>0.14679683582876757</v>
      </c>
      <c r="BI186" s="278">
        <f t="shared" si="89"/>
        <v>0.13940699403732915</v>
      </c>
    </row>
    <row r="189" spans="1:256">
      <c r="A189" s="267" t="s">
        <v>678</v>
      </c>
      <c r="B189" s="348">
        <f>+Copen!BS2</f>
        <v>2005</v>
      </c>
      <c r="C189" s="348">
        <f>+Copen!BT2</f>
        <v>2015</v>
      </c>
      <c r="D189" s="348">
        <f>+Copen!BU2</f>
        <v>2025</v>
      </c>
      <c r="E189" s="348">
        <f>+Copen!BV2</f>
        <v>2035</v>
      </c>
      <c r="F189" s="348">
        <f>+Copen!BW2</f>
        <v>2045</v>
      </c>
      <c r="G189" s="348">
        <f>+Copen!BX2</f>
        <v>2055</v>
      </c>
      <c r="H189" s="348">
        <f>+Copen!BY2</f>
        <v>2065</v>
      </c>
      <c r="I189" s="348">
        <f>+Copen!BZ2</f>
        <v>2075</v>
      </c>
      <c r="J189" s="348">
        <f>+Copen!CA2</f>
        <v>2085</v>
      </c>
      <c r="K189" s="348">
        <f>+Copen!CB2</f>
        <v>2095</v>
      </c>
      <c r="L189" s="348">
        <f>+Copen!CC2</f>
        <v>2105</v>
      </c>
      <c r="M189" s="282">
        <f>+Copen!CD2</f>
        <v>2115</v>
      </c>
      <c r="N189" s="348">
        <f>+Copen!CE2</f>
        <v>2125</v>
      </c>
      <c r="O189" s="348">
        <f>+Copen!CF2</f>
        <v>2135</v>
      </c>
      <c r="P189" s="348">
        <f>+Copen!CG2</f>
        <v>2145</v>
      </c>
      <c r="Q189" s="348">
        <f>+Copen!CH2</f>
        <v>2155</v>
      </c>
      <c r="R189" s="348">
        <f>+Copen!CI2</f>
        <v>2165</v>
      </c>
      <c r="S189" s="348">
        <f>+Copen!CJ2</f>
        <v>2175</v>
      </c>
      <c r="T189" s="348">
        <f>+Copen!CK2</f>
        <v>2185</v>
      </c>
      <c r="U189" s="348">
        <f>+Copen!CL2</f>
        <v>2195</v>
      </c>
      <c r="V189" s="348">
        <f>+Copen!CM2</f>
        <v>2205</v>
      </c>
      <c r="W189" s="348">
        <f>+Copen!CN2</f>
        <v>2215</v>
      </c>
      <c r="X189" s="348">
        <f>+Copen!CO2</f>
        <v>2225</v>
      </c>
      <c r="Y189" s="348">
        <f>+Copen!CP2</f>
        <v>2235</v>
      </c>
      <c r="Z189" s="348">
        <f>+Copen!CQ2</f>
        <v>2245</v>
      </c>
      <c r="AA189" s="348">
        <f>+Copen!CR2</f>
        <v>2255</v>
      </c>
      <c r="AB189" s="348">
        <f>+Copen!CS2</f>
        <v>2265</v>
      </c>
      <c r="AC189" s="348">
        <f>+Copen!CT2</f>
        <v>2275</v>
      </c>
      <c r="AD189" s="348">
        <f>+Copen!CU2</f>
        <v>2285</v>
      </c>
      <c r="AE189" s="348">
        <f>+Copen!CV2</f>
        <v>2295</v>
      </c>
      <c r="AF189" s="348">
        <f>+Copen!CW2</f>
        <v>2305</v>
      </c>
      <c r="AG189" s="348">
        <f>+Copen!CX2</f>
        <v>2315</v>
      </c>
      <c r="AH189" s="348">
        <f>+Copen!CY2</f>
        <v>2325</v>
      </c>
      <c r="AI189" s="348">
        <f>+Copen!CZ2</f>
        <v>2335</v>
      </c>
      <c r="AJ189" s="348">
        <f>+Copen!DA2</f>
        <v>2345</v>
      </c>
      <c r="AK189" s="348">
        <f>+Copen!DB2</f>
        <v>2355</v>
      </c>
      <c r="AL189" s="348">
        <f>+Copen!DC2</f>
        <v>2365</v>
      </c>
      <c r="AM189" s="348">
        <f>+Copen!DD2</f>
        <v>2375</v>
      </c>
      <c r="AN189" s="348">
        <f>+Copen!DE2</f>
        <v>2385</v>
      </c>
      <c r="AO189" s="348">
        <f>+Copen!DF2</f>
        <v>2395</v>
      </c>
      <c r="AP189" s="348">
        <f>+Copen!DG2</f>
        <v>2405</v>
      </c>
      <c r="AQ189" s="348">
        <f>+Copen!DH2</f>
        <v>2415</v>
      </c>
      <c r="AR189" s="348">
        <f>+Copen!DI2</f>
        <v>2425</v>
      </c>
      <c r="AS189" s="348">
        <f>+Copen!DJ2</f>
        <v>2435</v>
      </c>
      <c r="AT189" s="348">
        <f>+Copen!DK2</f>
        <v>2445</v>
      </c>
      <c r="AU189" s="348">
        <f>+Copen!DL2</f>
        <v>2455</v>
      </c>
      <c r="AV189" s="348">
        <f>+Copen!DM2</f>
        <v>2465</v>
      </c>
      <c r="AW189" s="348">
        <f>+Copen!DN2</f>
        <v>2475</v>
      </c>
      <c r="AX189" s="348">
        <f>+Copen!DO2</f>
        <v>2485</v>
      </c>
      <c r="AY189" s="348">
        <f>+Copen!DP2</f>
        <v>2495</v>
      </c>
      <c r="AZ189" s="348">
        <f>+Copen!DQ2</f>
        <v>2505</v>
      </c>
      <c r="BA189" s="348">
        <f>+Copen!DR2</f>
        <v>2515</v>
      </c>
      <c r="BB189" s="348">
        <f>+Copen!DS2</f>
        <v>2525</v>
      </c>
      <c r="BC189" s="348">
        <f>+Copen!DT2</f>
        <v>2535</v>
      </c>
      <c r="BD189" s="348">
        <f>+Copen!DU2</f>
        <v>2545</v>
      </c>
      <c r="BE189" s="348">
        <f>+Copen!DV2</f>
        <v>2555</v>
      </c>
      <c r="BF189" s="348">
        <f>+Copen!DW2</f>
        <v>2565</v>
      </c>
      <c r="BG189" s="348">
        <f>+Copen!DX2</f>
        <v>2575</v>
      </c>
      <c r="BH189" s="348">
        <f>+Copen!DY2</f>
        <v>2585</v>
      </c>
      <c r="BI189" s="348">
        <f>+Copen!DZ2</f>
        <v>2595</v>
      </c>
    </row>
    <row r="190" spans="1:256">
      <c r="A190" s="346" t="s">
        <v>180</v>
      </c>
      <c r="B190" s="348">
        <f>+Copen!BS3</f>
        <v>1.6621334550980098</v>
      </c>
      <c r="C190" s="348">
        <f>+Copen!BT3</f>
        <v>1.623889039532687</v>
      </c>
      <c r="D190" s="348">
        <f>+Copen!BU3</f>
        <v>1.7936992966779222</v>
      </c>
      <c r="E190" s="348">
        <f>+Copen!BV3</f>
        <v>1.915971195905771</v>
      </c>
      <c r="F190" s="348">
        <f>+Copen!BW3</f>
        <v>2.0064006216085608</v>
      </c>
      <c r="G190" s="348">
        <f>+Copen!BX3</f>
        <v>2.0633899388603822</v>
      </c>
      <c r="H190" s="348">
        <f>+Copen!BY3</f>
        <v>2.0996012665134165</v>
      </c>
      <c r="I190" s="348">
        <f>+Copen!BZ3</f>
        <v>2.1359057731545286</v>
      </c>
      <c r="J190" s="348">
        <f>+Copen!CA3</f>
        <v>2.1740156887022435</v>
      </c>
      <c r="K190" s="348">
        <f>+Copen!CB3</f>
        <v>2.2150522955676823</v>
      </c>
      <c r="L190" s="348">
        <f>+Copen!CC3</f>
        <v>2.253220858510967</v>
      </c>
      <c r="M190" s="282">
        <f>+Copen!CD3</f>
        <v>2.2857728712571417</v>
      </c>
      <c r="N190" s="348">
        <f>+Copen!CE3</f>
        <v>2.3162981175332988</v>
      </c>
      <c r="O190" s="348">
        <f>+Copen!CF3</f>
        <v>2.3671375823659595</v>
      </c>
      <c r="P190" s="348">
        <f>+Copen!CG3</f>
        <v>2.40664392434102</v>
      </c>
      <c r="Q190" s="348">
        <f>+Copen!CH3</f>
        <v>2.4408186136343009</v>
      </c>
      <c r="R190" s="348">
        <f>+Copen!CI3</f>
        <v>2.472736750734799</v>
      </c>
      <c r="S190" s="348">
        <f>+Copen!CJ3</f>
        <v>2.503966216330709</v>
      </c>
      <c r="T190" s="348">
        <f>+Copen!CK3</f>
        <v>2.5352941187916804</v>
      </c>
      <c r="U190" s="348">
        <f>+Copen!CL3</f>
        <v>2.567102483727048</v>
      </c>
      <c r="V190" s="348">
        <f>+Copen!CM3</f>
        <v>2.5973208853119032</v>
      </c>
      <c r="W190" s="348">
        <f>+Copen!CN3</f>
        <v>2.6254784802230482</v>
      </c>
      <c r="X190" s="348">
        <f>+Copen!CO3</f>
        <v>2.6535402138276556</v>
      </c>
      <c r="Y190" s="348">
        <f>+Copen!CP3</f>
        <v>2.681796789374145</v>
      </c>
      <c r="Z190" s="348">
        <f>+Copen!CQ3</f>
        <v>2.7103855005081803</v>
      </c>
      <c r="AA190" s="348">
        <f>+Copen!CR3</f>
        <v>2.7393697000443313</v>
      </c>
      <c r="AB190" s="348">
        <f>+Copen!CS3</f>
        <v>2.768811115522682</v>
      </c>
      <c r="AC190" s="348">
        <f>+Copen!CT3</f>
        <v>2.7989077783966327</v>
      </c>
      <c r="AD190" s="348">
        <f>+Copen!CU3</f>
        <v>2.8309199667077554</v>
      </c>
      <c r="AE190" s="348">
        <f>+Copen!CV3</f>
        <v>2.8645992458159548</v>
      </c>
      <c r="AF190" s="348">
        <f>+Copen!CW3</f>
        <v>2.8947847986793289</v>
      </c>
      <c r="AG190" s="348">
        <f>+Copen!CX3</f>
        <v>2.920042212568033</v>
      </c>
      <c r="AH190" s="348">
        <f>+Copen!CY3</f>
        <v>2.9443612995334276</v>
      </c>
      <c r="AI190" s="348">
        <f>+Copen!CZ3</f>
        <v>2.9682204147336226</v>
      </c>
      <c r="AJ190" s="348">
        <f>+Copen!DA3</f>
        <v>2.9918374199241358</v>
      </c>
      <c r="AK190" s="348">
        <f>+Copen!DB3</f>
        <v>3.0153090121159507</v>
      </c>
      <c r="AL190" s="348">
        <f>+Copen!DC3</f>
        <v>3.0386769810391017</v>
      </c>
      <c r="AM190" s="348">
        <f>+Copen!DD3</f>
        <v>3.0619599846742021</v>
      </c>
      <c r="AN190" s="348">
        <f>+Copen!DE3</f>
        <v>3.0851680799331578</v>
      </c>
      <c r="AO190" s="348">
        <f>+Copen!DF3</f>
        <v>3.1083088667479246</v>
      </c>
      <c r="AP190" s="348">
        <f>+Copen!DG3</f>
        <v>3.1313897215530568</v>
      </c>
      <c r="AQ190" s="348">
        <f>+Copen!DH3</f>
        <v>3.1544183272942763</v>
      </c>
      <c r="AR190" s="348">
        <f>+Copen!DI3</f>
        <v>3.1774025504214154</v>
      </c>
      <c r="AS190" s="348">
        <f>+Copen!DJ3</f>
        <v>3.2003501378382704</v>
      </c>
      <c r="AT190" s="348">
        <f>+Copen!DK3</f>
        <v>3.2232684268382692</v>
      </c>
      <c r="AU190" s="348">
        <f>+Copen!DL3</f>
        <v>3.2461641312476575</v>
      </c>
      <c r="AV190" s="348">
        <f>+Copen!DM3</f>
        <v>3.2690432111076775</v>
      </c>
      <c r="AW190" s="348">
        <f>+Copen!DN3</f>
        <v>3.2919108124524761</v>
      </c>
      <c r="AX190" s="348">
        <f>+Copen!DO3</f>
        <v>3.3147712587295355</v>
      </c>
      <c r="AY190" s="348">
        <f>+Copen!DP3</f>
        <v>3.3376280767933468</v>
      </c>
      <c r="AZ190" s="348">
        <f>+Copen!DQ3</f>
        <v>3.3604840438352328</v>
      </c>
      <c r="BA190" s="348">
        <f>+Copen!DR3</f>
        <v>3.3833412452214611</v>
      </c>
      <c r="BB190" s="348">
        <f>+Copen!DS3</f>
        <v>3.4062011363020308</v>
      </c>
      <c r="BC190" s="348">
        <f>+Copen!DT3</f>
        <v>3.4290646036539254</v>
      </c>
      <c r="BD190" s="348">
        <f>+Copen!DU3</f>
        <v>3.451932022983438</v>
      </c>
      <c r="BE190" s="348">
        <f>+Copen!DV3</f>
        <v>3.4748033121483313</v>
      </c>
      <c r="BF190" s="348">
        <f>+Copen!DW3</f>
        <v>3.4976779785966179</v>
      </c>
      <c r="BG190" s="348">
        <f>+Copen!DX3</f>
        <v>3.5205551610626431</v>
      </c>
      <c r="BH190" s="348">
        <f>+Copen!DY3</f>
        <v>3.5434336656976373</v>
      </c>
      <c r="BI190" s="348">
        <f>+Copen!DZ3</f>
        <v>3.5663119970062862</v>
      </c>
    </row>
    <row r="191" spans="1:256">
      <c r="A191" s="346" t="s">
        <v>181</v>
      </c>
      <c r="B191" s="348">
        <f>+Copen!BS4</f>
        <v>1.14605061916605</v>
      </c>
      <c r="C191" s="348">
        <f>+Copen!BT4</f>
        <v>0.99417387994040307</v>
      </c>
      <c r="D191" s="348">
        <f>+Copen!BU4</f>
        <v>1.1065871154619493</v>
      </c>
      <c r="E191" s="348">
        <f>+Copen!BV4</f>
        <v>1.1896400885691449</v>
      </c>
      <c r="F191" s="348">
        <f>+Copen!BW4</f>
        <v>1.252850533313695</v>
      </c>
      <c r="G191" s="348">
        <f>+Copen!BX4</f>
        <v>1.2932559698769568</v>
      </c>
      <c r="H191" s="348">
        <f>+Copen!BY4</f>
        <v>1.3187352765116913</v>
      </c>
      <c r="I191" s="348">
        <f>+Copen!BZ4</f>
        <v>1.3389632943621641</v>
      </c>
      <c r="J191" s="348">
        <f>+Copen!CA4</f>
        <v>1.3552546473996074</v>
      </c>
      <c r="K191" s="348">
        <f>+Copen!CB4</f>
        <v>1.3684115841880178</v>
      </c>
      <c r="L191" s="348">
        <f>+Copen!CC4</f>
        <v>1.3991011379823721</v>
      </c>
      <c r="M191" s="282">
        <f>+Copen!CD4</f>
        <v>1.4476806924761101</v>
      </c>
      <c r="N191" s="348">
        <f>+Copen!CE4</f>
        <v>1.4936353702349208</v>
      </c>
      <c r="O191" s="348">
        <f>+Copen!CF4</f>
        <v>1.5463329468040472</v>
      </c>
      <c r="P191" s="348">
        <f>+Copen!CG4</f>
        <v>1.591797627885448</v>
      </c>
      <c r="Q191" s="348">
        <f>+Copen!CH4</f>
        <v>1.632822224668393</v>
      </c>
      <c r="R191" s="348">
        <f>+Copen!CI4</f>
        <v>1.6709301510743979</v>
      </c>
      <c r="S191" s="348">
        <f>+Copen!CJ4</f>
        <v>1.7069617206503798</v>
      </c>
      <c r="T191" s="348">
        <f>+Copen!CK4</f>
        <v>1.7413946061228029</v>
      </c>
      <c r="U191" s="348">
        <f>+Copen!CL4</f>
        <v>1.7745131801848937</v>
      </c>
      <c r="V191" s="348">
        <f>+Copen!CM4</f>
        <v>1.8076876652666116</v>
      </c>
      <c r="W191" s="348">
        <f>+Copen!CN4</f>
        <v>1.8413495696023263</v>
      </c>
      <c r="X191" s="348">
        <f>+Copen!CO4</f>
        <v>1.8745614887804321</v>
      </c>
      <c r="Y191" s="348">
        <f>+Copen!CP4</f>
        <v>1.9072302598583131</v>
      </c>
      <c r="Z191" s="348">
        <f>+Copen!CQ4</f>
        <v>1.9393328133387462</v>
      </c>
      <c r="AA191" s="348">
        <f>+Copen!CR4</f>
        <v>1.9708864440439076</v>
      </c>
      <c r="AB191" s="348">
        <f>+Copen!CS4</f>
        <v>2.0019617509467507</v>
      </c>
      <c r="AC191" s="348">
        <f>+Copen!CT4</f>
        <v>2.0327502451666377</v>
      </c>
      <c r="AD191" s="348">
        <f>+Copen!CU4</f>
        <v>2.0644624050034079</v>
      </c>
      <c r="AE191" s="348">
        <f>+Copen!CV4</f>
        <v>2.0969687113074036</v>
      </c>
      <c r="AF191" s="348">
        <f>+Copen!CW4</f>
        <v>2.1253980134083665</v>
      </c>
      <c r="AG191" s="348">
        <f>+Copen!CX4</f>
        <v>2.1484250153854973</v>
      </c>
      <c r="AH191" s="348">
        <f>+Copen!CY4</f>
        <v>2.169985598034069</v>
      </c>
      <c r="AI191" s="348">
        <f>+Copen!CZ4</f>
        <v>2.1906250887055334</v>
      </c>
      <c r="AJ191" s="348">
        <f>+Copen!DA4</f>
        <v>2.2106067237251068</v>
      </c>
      <c r="AK191" s="348">
        <f>+Copen!DB4</f>
        <v>2.2300675101663958</v>
      </c>
      <c r="AL191" s="348">
        <f>+Copen!DC4</f>
        <v>2.2490846573638335</v>
      </c>
      <c r="AM191" s="348">
        <f>+Copen!DD4</f>
        <v>2.2677079133033033</v>
      </c>
      <c r="AN191" s="348">
        <f>+Copen!DE4</f>
        <v>2.2859747837501994</v>
      </c>
      <c r="AO191" s="348">
        <f>+Copen!DF4</f>
        <v>2.3039173116484748</v>
      </c>
      <c r="AP191" s="348">
        <f>+Copen!DG4</f>
        <v>2.3215648357593239</v>
      </c>
      <c r="AQ191" s="348">
        <f>+Copen!DH4</f>
        <v>2.3389449324583897</v>
      </c>
      <c r="AR191" s="348">
        <f>+Copen!DI4</f>
        <v>2.3560836077041158</v>
      </c>
      <c r="AS191" s="348">
        <f>+Copen!DJ4</f>
        <v>2.373005233231654</v>
      </c>
      <c r="AT191" s="348">
        <f>+Copen!DK4</f>
        <v>2.3897324394322257</v>
      </c>
      <c r="AU191" s="348">
        <f>+Copen!DL4</f>
        <v>2.4062860439308982</v>
      </c>
      <c r="AV191" s="348">
        <f>+Copen!DM4</f>
        <v>2.4226850351735285</v>
      </c>
      <c r="AW191" s="348">
        <f>+Copen!DN4</f>
        <v>2.4389466062619887</v>
      </c>
      <c r="AX191" s="348">
        <f>+Copen!DO4</f>
        <v>2.4550862266652378</v>
      </c>
      <c r="AY191" s="348">
        <f>+Copen!DP4</f>
        <v>2.4711177388728465</v>
      </c>
      <c r="AZ191" s="348">
        <f>+Copen!DQ4</f>
        <v>2.4870534690925599</v>
      </c>
      <c r="BA191" s="348">
        <f>+Copen!DR4</f>
        <v>2.5029043437302203</v>
      </c>
      <c r="BB191" s="348">
        <f>+Copen!DS4</f>
        <v>2.5186800058219245</v>
      </c>
      <c r="BC191" s="348">
        <f>+Copen!DT4</f>
        <v>2.5343889275580991</v>
      </c>
      <c r="BD191" s="348">
        <f>+Copen!DU4</f>
        <v>2.5500385165254471</v>
      </c>
      <c r="BE191" s="348">
        <f>+Copen!DV4</f>
        <v>2.5656352143619148</v>
      </c>
      <c r="BF191" s="348">
        <f>+Copen!DW4</f>
        <v>2.581184587260319</v>
      </c>
      <c r="BG191" s="348">
        <f>+Copen!DX4</f>
        <v>2.5966914082500394</v>
      </c>
      <c r="BH191" s="348">
        <f>+Copen!DY4</f>
        <v>2.6121597315014813</v>
      </c>
      <c r="BI191" s="348">
        <f>+Copen!DZ4</f>
        <v>2.6275929590873432</v>
      </c>
    </row>
    <row r="192" spans="1:256">
      <c r="A192" s="346" t="s">
        <v>182</v>
      </c>
      <c r="B192" s="348">
        <f>+Copen!BS5</f>
        <v>0.36996592574248305</v>
      </c>
      <c r="C192" s="348">
        <f>+Copen!BT5</f>
        <v>0.38212689739253441</v>
      </c>
      <c r="D192" s="348">
        <f>+Copen!BU5</f>
        <v>0.38413431767823097</v>
      </c>
      <c r="E192" s="348">
        <f>+Copen!BV5</f>
        <v>0.37226152206942364</v>
      </c>
      <c r="F192" s="348">
        <f>+Copen!BW5</f>
        <v>0.34678851685106493</v>
      </c>
      <c r="G192" s="348">
        <f>+Copen!BX5</f>
        <v>0.33340003152526543</v>
      </c>
      <c r="H192" s="348">
        <f>+Copen!BY5</f>
        <v>0.32645083316216239</v>
      </c>
      <c r="I192" s="348">
        <f>+Copen!BZ5</f>
        <v>0.31908299398459777</v>
      </c>
      <c r="J192" s="348">
        <f>+Copen!CA5</f>
        <v>0.3116261444139084</v>
      </c>
      <c r="K192" s="348">
        <f>+Copen!CB5</f>
        <v>0.30427782345739918</v>
      </c>
      <c r="L192" s="348">
        <f>+Copen!CC5</f>
        <v>0.30398130303469784</v>
      </c>
      <c r="M192" s="282">
        <f>+Copen!CD5</f>
        <v>0.31034744642650586</v>
      </c>
      <c r="N192" s="348">
        <f>+Copen!CE5</f>
        <v>0.31629412063685047</v>
      </c>
      <c r="O192" s="348">
        <f>+Copen!CF5</f>
        <v>0.32476946072060331</v>
      </c>
      <c r="P192" s="348">
        <f>+Copen!CG5</f>
        <v>0.33158975324013118</v>
      </c>
      <c r="Q192" s="348">
        <f>+Copen!CH5</f>
        <v>0.3375406554381295</v>
      </c>
      <c r="R192" s="348">
        <f>+Copen!CI5</f>
        <v>0.34303349192837135</v>
      </c>
      <c r="S192" s="348">
        <f>+Copen!CJ5</f>
        <v>0.34828502770958708</v>
      </c>
      <c r="T192" s="348">
        <f>+Copen!CK5</f>
        <v>0.35341033755910789</v>
      </c>
      <c r="U192" s="348">
        <f>+Copen!CL5</f>
        <v>0.35847113369146061</v>
      </c>
      <c r="V192" s="348">
        <f>+Copen!CM5</f>
        <v>0.36364275515515426</v>
      </c>
      <c r="W192" s="348">
        <f>+Copen!CN5</f>
        <v>0.36897899617307128</v>
      </c>
      <c r="X192" s="348">
        <f>+Copen!CO5</f>
        <v>0.3743677105052729</v>
      </c>
      <c r="Y192" s="348">
        <f>+Copen!CP5</f>
        <v>0.37979612522017547</v>
      </c>
      <c r="Z192" s="348">
        <f>+Copen!CQ5</f>
        <v>0.38525910365053034</v>
      </c>
      <c r="AA192" s="348">
        <f>+Copen!CR5</f>
        <v>0.39075655364667433</v>
      </c>
      <c r="AB192" s="348">
        <f>+Copen!CS5</f>
        <v>0.39629727651075553</v>
      </c>
      <c r="AC192" s="348">
        <f>+Copen!CT5</f>
        <v>0.40190717097410239</v>
      </c>
      <c r="AD192" s="348">
        <f>+Copen!CU5</f>
        <v>0.40781804984180459</v>
      </c>
      <c r="AE192" s="348">
        <f>+Copen!CV5</f>
        <v>0.41398764670250171</v>
      </c>
      <c r="AF192" s="348">
        <f>+Copen!CW5</f>
        <v>0.4194590989796072</v>
      </c>
      <c r="AG192" s="348">
        <f>+Copen!CX5</f>
        <v>0.42396567283805675</v>
      </c>
      <c r="AH192" s="348">
        <f>+Copen!CY5</f>
        <v>0.42825844086731885</v>
      </c>
      <c r="AI192" s="348">
        <f>+Copen!CZ5</f>
        <v>0.4324333500171646</v>
      </c>
      <c r="AJ192" s="348">
        <f>+Copen!DA5</f>
        <v>0.43653699316345823</v>
      </c>
      <c r="AK192" s="348">
        <f>+Copen!DB5</f>
        <v>0.44059234469578318</v>
      </c>
      <c r="AL192" s="348">
        <f>+Copen!DC5</f>
        <v>0.44461132611018661</v>
      </c>
      <c r="AM192" s="348">
        <f>+Copen!DD5</f>
        <v>0.44860092615929126</v>
      </c>
      <c r="AN192" s="348">
        <f>+Copen!DE5</f>
        <v>0.45256606626055518</v>
      </c>
      <c r="AO192" s="348">
        <f>+Copen!DF5</f>
        <v>0.45651086202813329</v>
      </c>
      <c r="AP192" s="348">
        <f>+Copen!DG5</f>
        <v>0.46043912231937245</v>
      </c>
      <c r="AQ192" s="348">
        <f>+Copen!DH5</f>
        <v>0.46435450560398189</v>
      </c>
      <c r="AR192" s="348">
        <f>+Copen!DI5</f>
        <v>0.46826053683600832</v>
      </c>
      <c r="AS192" s="348">
        <f>+Copen!DJ5</f>
        <v>0.47216057870236311</v>
      </c>
      <c r="AT192" s="348">
        <f>+Copen!DK5</f>
        <v>0.47605779734746001</v>
      </c>
      <c r="AU192" s="348">
        <f>+Copen!DL5</f>
        <v>0.47995513718873506</v>
      </c>
      <c r="AV192" s="348">
        <f>+Copen!DM5</f>
        <v>0.48385530806333626</v>
      </c>
      <c r="AW192" s="348">
        <f>+Copen!DN5</f>
        <v>0.48776078340138795</v>
      </c>
      <c r="AX192" s="348">
        <f>+Copen!DO5</f>
        <v>0.49167380673318706</v>
      </c>
      <c r="AY192" s="348">
        <f>+Copen!DP5</f>
        <v>0.49559640379867109</v>
      </c>
      <c r="AZ192" s="348">
        <f>+Copen!DQ5</f>
        <v>0.49953039797890963</v>
      </c>
      <c r="BA192" s="348">
        <f>+Copen!DR5</f>
        <v>0.50347742732648038</v>
      </c>
      <c r="BB192" s="348">
        <f>+Copen!DS5</f>
        <v>0.50743896197895844</v>
      </c>
      <c r="BC192" s="348">
        <f>+Copen!DT5</f>
        <v>0.51141632114871505</v>
      </c>
      <c r="BD192" s="348">
        <f>+Copen!DU5</f>
        <v>0.5154106891900162</v>
      </c>
      <c r="BE192" s="348">
        <f>+Copen!DV5</f>
        <v>0.51942313046533373</v>
      </c>
      <c r="BF192" s="348">
        <f>+Copen!DW5</f>
        <v>0.52345460288528989</v>
      </c>
      <c r="BG192" s="348">
        <f>+Copen!DX5</f>
        <v>0.52750597009792832</v>
      </c>
      <c r="BH192" s="348">
        <f>+Copen!DY5</f>
        <v>0.53157801236722824</v>
      </c>
      <c r="BI192" s="348">
        <f>+Copen!DZ5</f>
        <v>0.53567143621893565</v>
      </c>
    </row>
    <row r="193" spans="1:61">
      <c r="A193" s="346" t="s">
        <v>183</v>
      </c>
      <c r="B193" s="348">
        <f>+Copen!BS6</f>
        <v>0.43123618180564</v>
      </c>
      <c r="C193" s="348">
        <f>+Copen!BT6</f>
        <v>0.42330360015769264</v>
      </c>
      <c r="D193" s="348">
        <f>+Copen!BU6</f>
        <v>0.44350907056613098</v>
      </c>
      <c r="E193" s="348">
        <f>+Copen!BV6</f>
        <v>0.44937555168341298</v>
      </c>
      <c r="F193" s="348">
        <f>+Copen!BW6</f>
        <v>0.45134076722900424</v>
      </c>
      <c r="G193" s="348">
        <f>+Copen!BX6</f>
        <v>0.45182363842797241</v>
      </c>
      <c r="H193" s="348">
        <f>+Copen!BY6</f>
        <v>0.45092789480458245</v>
      </c>
      <c r="I193" s="348">
        <f>+Copen!BZ6</f>
        <v>0.4479815849796992</v>
      </c>
      <c r="J193" s="348">
        <f>+Copen!CA6</f>
        <v>0.44359071308541154</v>
      </c>
      <c r="K193" s="348">
        <f>+Copen!CB6</f>
        <v>0.43818904651222584</v>
      </c>
      <c r="L193" s="348">
        <f>+Copen!CC6</f>
        <v>0.44472140509603242</v>
      </c>
      <c r="M193" s="282">
        <f>+Copen!CD6</f>
        <v>0.46331090338611347</v>
      </c>
      <c r="N193" s="348">
        <f>+Copen!CE6</f>
        <v>0.48124881704608891</v>
      </c>
      <c r="O193" s="348">
        <f>+Copen!CF6</f>
        <v>0.50213680114158077</v>
      </c>
      <c r="P193" s="348">
        <f>+Copen!CG6</f>
        <v>0.52084907063603203</v>
      </c>
      <c r="Q193" s="348">
        <f>+Copen!CH6</f>
        <v>0.53828709765627103</v>
      </c>
      <c r="R193" s="348">
        <f>+Copen!CI6</f>
        <v>0.55493762454945805</v>
      </c>
      <c r="S193" s="348">
        <f>+Copen!CJ6</f>
        <v>0.57106896882870561</v>
      </c>
      <c r="T193" s="348">
        <f>+Copen!CK6</f>
        <v>0.58683378034155564</v>
      </c>
      <c r="U193" s="348">
        <f>+Copen!CL6</f>
        <v>0.60232326645039191</v>
      </c>
      <c r="V193" s="348">
        <f>+Copen!CM6</f>
        <v>0.61691018740471004</v>
      </c>
      <c r="W193" s="348">
        <f>+Copen!CN6</f>
        <v>0.63044572505748775</v>
      </c>
      <c r="X193" s="348">
        <f>+Copen!CO6</f>
        <v>0.64354694346164554</v>
      </c>
      <c r="Y193" s="348">
        <f>+Copen!CP6</f>
        <v>0.65633379434564432</v>
      </c>
      <c r="Z193" s="348">
        <f>+Copen!CQ6</f>
        <v>0.6688808367171718</v>
      </c>
      <c r="AA193" s="348">
        <f>+Copen!CR6</f>
        <v>0.68123889569720641</v>
      </c>
      <c r="AB193" s="348">
        <f>+Copen!CS6</f>
        <v>0.6934518510612544</v>
      </c>
      <c r="AC193" s="348">
        <f>+Copen!CT6</f>
        <v>0.70555620670616592</v>
      </c>
      <c r="AD193" s="348">
        <f>+Copen!CU6</f>
        <v>0.71790259794326938</v>
      </c>
      <c r="AE193" s="348">
        <f>+Copen!CV6</f>
        <v>0.73043819516861541</v>
      </c>
      <c r="AF193" s="348">
        <f>+Copen!CW6</f>
        <v>0.74168110026719103</v>
      </c>
      <c r="AG193" s="348">
        <f>+Copen!CX6</f>
        <v>0.75122995825534444</v>
      </c>
      <c r="AH193" s="348">
        <f>+Copen!CY6</f>
        <v>0.76028984675385491</v>
      </c>
      <c r="AI193" s="348">
        <f>+Copen!CZ6</f>
        <v>0.76903347490786944</v>
      </c>
      <c r="AJ193" s="348">
        <f>+Copen!DA6</f>
        <v>0.77755294156777632</v>
      </c>
      <c r="AK193" s="348">
        <f>+Copen!DB6</f>
        <v>0.78589974973528132</v>
      </c>
      <c r="AL193" s="348">
        <f>+Copen!DC6</f>
        <v>0.79410516995977132</v>
      </c>
      <c r="AM193" s="348">
        <f>+Copen!DD6</f>
        <v>0.80219048699272744</v>
      </c>
      <c r="AN193" s="348">
        <f>+Copen!DE6</f>
        <v>0.81017203371976454</v>
      </c>
      <c r="AO193" s="348">
        <f>+Copen!DF6</f>
        <v>0.81806358554875303</v>
      </c>
      <c r="AP193" s="348">
        <f>+Copen!DG6</f>
        <v>0.8258774500924988</v>
      </c>
      <c r="AQ193" s="348">
        <f>+Copen!DH6</f>
        <v>0.83362493392529535</v>
      </c>
      <c r="AR193" s="348">
        <f>+Copen!DI6</f>
        <v>0.84131652728767681</v>
      </c>
      <c r="AS193" s="348">
        <f>+Copen!DJ6</f>
        <v>0.84896197204372559</v>
      </c>
      <c r="AT193" s="348">
        <f>+Copen!DK6</f>
        <v>0.8565702894018169</v>
      </c>
      <c r="AU193" s="348">
        <f>+Copen!DL6</f>
        <v>0.86414980013043441</v>
      </c>
      <c r="AV193" s="348">
        <f>+Copen!DM6</f>
        <v>0.87170814921591022</v>
      </c>
      <c r="AW193" s="348">
        <f>+Copen!DN6</f>
        <v>0.87925233762685817</v>
      </c>
      <c r="AX193" s="348">
        <f>+Copen!DO6</f>
        <v>0.88678876015143826</v>
      </c>
      <c r="AY193" s="348">
        <f>+Copen!DP6</f>
        <v>0.89432324716177392</v>
      </c>
      <c r="AZ193" s="348">
        <f>+Copen!DQ6</f>
        <v>0.90186110815419673</v>
      </c>
      <c r="BA193" s="348">
        <f>+Copen!DR6</f>
        <v>0.90940717530851345</v>
      </c>
      <c r="BB193" s="348">
        <f>+Copen!DS6</f>
        <v>0.91696584578633733</v>
      </c>
      <c r="BC193" s="348">
        <f>+Copen!DT6</f>
        <v>0.92454112191940163</v>
      </c>
      <c r="BD193" s="348">
        <f>+Copen!DU6</f>
        <v>0.93213664878319391</v>
      </c>
      <c r="BE193" s="348">
        <f>+Copen!DV6</f>
        <v>0.93975574890768199</v>
      </c>
      <c r="BF193" s="348">
        <f>+Copen!DW6</f>
        <v>0.9474014540576251</v>
      </c>
      <c r="BG193" s="348">
        <f>+Copen!DX6</f>
        <v>0.95507653413629956</v>
      </c>
      <c r="BH193" s="348">
        <f>+Copen!DY6</f>
        <v>0.96278352334316408</v>
      </c>
      <c r="BI193" s="348">
        <f>+Copen!DZ6</f>
        <v>0.97052474376068087</v>
      </c>
    </row>
    <row r="194" spans="1:61">
      <c r="A194" s="346" t="s">
        <v>184</v>
      </c>
      <c r="B194" s="348">
        <f>+Copen!BS7</f>
        <v>0.25666629327476997</v>
      </c>
      <c r="C194" s="348">
        <f>+Copen!BT7</f>
        <v>0.23347990029250179</v>
      </c>
      <c r="D194" s="348">
        <f>+Copen!BU7</f>
        <v>0.26366163976737406</v>
      </c>
      <c r="E194" s="348">
        <f>+Copen!BV7</f>
        <v>0.28548421663134882</v>
      </c>
      <c r="F194" s="348">
        <f>+Copen!BW7</f>
        <v>0.30222282262733002</v>
      </c>
      <c r="G194" s="348">
        <f>+Copen!BX7</f>
        <v>0.31418853486415638</v>
      </c>
      <c r="H194" s="348">
        <f>+Copen!BY7</f>
        <v>0.32360863989673222</v>
      </c>
      <c r="I194" s="348">
        <f>+Copen!BZ7</f>
        <v>0.33128759965589938</v>
      </c>
      <c r="J194" s="348">
        <f>+Copen!CA7</f>
        <v>0.33756686125447738</v>
      </c>
      <c r="K194" s="348">
        <f>+Copen!CB7</f>
        <v>0.34270783644964481</v>
      </c>
      <c r="L194" s="348">
        <f>+Copen!CC7</f>
        <v>0.35271000836163446</v>
      </c>
      <c r="M194" s="282">
        <f>+Copen!CD7</f>
        <v>0.36782849078910684</v>
      </c>
      <c r="N194" s="348">
        <f>+Copen!CE7</f>
        <v>0.38221627300658073</v>
      </c>
      <c r="O194" s="348">
        <f>+Copen!CF7</f>
        <v>0.39776089051505809</v>
      </c>
      <c r="P194" s="348">
        <f>+Copen!CG7</f>
        <v>0.41175129761296503</v>
      </c>
      <c r="Q194" s="348">
        <f>+Copen!CH7</f>
        <v>0.4246591108293406</v>
      </c>
      <c r="R194" s="348">
        <f>+Copen!CI7</f>
        <v>0.4367432519289105</v>
      </c>
      <c r="S194" s="348">
        <f>+Copen!CJ7</f>
        <v>0.44815230103397652</v>
      </c>
      <c r="T194" s="348">
        <f>+Copen!CK7</f>
        <v>0.45897753330334268</v>
      </c>
      <c r="U194" s="348">
        <f>+Copen!CL7</f>
        <v>0.46928045599082624</v>
      </c>
      <c r="V194" s="348">
        <f>+Copen!CM7</f>
        <v>0.48000369075176647</v>
      </c>
      <c r="W194" s="348">
        <f>+Copen!CN7</f>
        <v>0.49142921629651382</v>
      </c>
      <c r="X194" s="348">
        <f>+Copen!CO7</f>
        <v>0.50282131222264992</v>
      </c>
      <c r="Y194" s="348">
        <f>+Copen!CP7</f>
        <v>0.51408399737865795</v>
      </c>
      <c r="Z194" s="348">
        <f>+Copen!CQ7</f>
        <v>0.52517665707587191</v>
      </c>
      <c r="AA194" s="348">
        <f>+Copen!CR7</f>
        <v>0.53608913246103151</v>
      </c>
      <c r="AB194" s="348">
        <f>+Copen!CS7</f>
        <v>0.54683357937571686</v>
      </c>
      <c r="AC194" s="348">
        <f>+Copen!CT7</f>
        <v>0.55746848116990744</v>
      </c>
      <c r="AD194" s="348">
        <f>+Copen!CU7</f>
        <v>0.56822664684753355</v>
      </c>
      <c r="AE194" s="348">
        <f>+Copen!CV7</f>
        <v>0.57908849434043563</v>
      </c>
      <c r="AF194" s="348">
        <f>+Copen!CW7</f>
        <v>0.58891509713899615</v>
      </c>
      <c r="AG194" s="348">
        <f>+Copen!CX7</f>
        <v>0.59738968380574531</v>
      </c>
      <c r="AH194" s="348">
        <f>+Copen!CY7</f>
        <v>0.60543705710302154</v>
      </c>
      <c r="AI194" s="348">
        <f>+Copen!CZ7</f>
        <v>0.61318945193145136</v>
      </c>
      <c r="AJ194" s="348">
        <f>+Copen!DA7</f>
        <v>0.62071820312956516</v>
      </c>
      <c r="AK194" s="348">
        <f>+Copen!DB7</f>
        <v>0.62806449415600296</v>
      </c>
      <c r="AL194" s="348">
        <f>+Copen!DC7</f>
        <v>0.63525478718929262</v>
      </c>
      <c r="AM194" s="348">
        <f>+Copen!DD7</f>
        <v>0.64230843033392748</v>
      </c>
      <c r="AN194" s="348">
        <f>+Copen!DE7</f>
        <v>0.64924128937996184</v>
      </c>
      <c r="AO194" s="348">
        <f>+Copen!DF7</f>
        <v>0.65606740343641301</v>
      </c>
      <c r="AP194" s="348">
        <f>+Copen!DG7</f>
        <v>0.662799689156224</v>
      </c>
      <c r="AQ194" s="348">
        <f>+Copen!DH7</f>
        <v>0.66945020875070071</v>
      </c>
      <c r="AR194" s="348">
        <f>+Copen!DI7</f>
        <v>0.67603025380112247</v>
      </c>
      <c r="AS194" s="348">
        <f>+Copen!DJ7</f>
        <v>0.68255036312693773</v>
      </c>
      <c r="AT194" s="348">
        <f>+Copen!DK7</f>
        <v>0.68902032652967304</v>
      </c>
      <c r="AU194" s="348">
        <f>+Copen!DL7</f>
        <v>0.69544919430861896</v>
      </c>
      <c r="AV194" s="348">
        <f>+Copen!DM7</f>
        <v>0.70184529789376571</v>
      </c>
      <c r="AW194" s="348">
        <f>+Copen!DN7</f>
        <v>0.70821628090480471</v>
      </c>
      <c r="AX194" s="348">
        <f>+Copen!DO7</f>
        <v>0.71456913791629106</v>
      </c>
      <c r="AY194" s="348">
        <f>+Copen!DP7</f>
        <v>0.72091025794506947</v>
      </c>
      <c r="AZ194" s="348">
        <f>+Copen!DQ7</f>
        <v>0.72724547009402252</v>
      </c>
      <c r="BA194" s="348">
        <f>+Copen!DR7</f>
        <v>0.73358008938881625</v>
      </c>
      <c r="BB194" s="348">
        <f>+Copen!DS7</f>
        <v>0.73991896142157665</v>
      </c>
      <c r="BC194" s="348">
        <f>+Copen!DT7</f>
        <v>0.74626650489408353</v>
      </c>
      <c r="BD194" s="348">
        <f>+Copen!DU7</f>
        <v>0.75262675152037417</v>
      </c>
      <c r="BE194" s="348">
        <f>+Copen!DV7</f>
        <v>0.75900338301641013</v>
      </c>
      <c r="BF194" s="348">
        <f>+Copen!DW7</f>
        <v>0.76539976509160368</v>
      </c>
      <c r="BG194" s="348">
        <f>+Copen!DX7</f>
        <v>0.7718189784824746</v>
      </c>
      <c r="BH194" s="348">
        <f>+Copen!DY7</f>
        <v>0.77826384714874941</v>
      </c>
      <c r="BI194" s="348">
        <f>+Copen!DZ7</f>
        <v>0.78473696379969116</v>
      </c>
    </row>
    <row r="195" spans="1:61">
      <c r="A195" s="346" t="s">
        <v>185</v>
      </c>
      <c r="B195" s="348">
        <f>+Copen!BS8</f>
        <v>1.6007411280266</v>
      </c>
      <c r="C195" s="348">
        <f>+Copen!BT8</f>
        <v>2.8437371757269037</v>
      </c>
      <c r="D195" s="348">
        <f>+Copen!BU8</f>
        <v>3.2081467193314204</v>
      </c>
      <c r="E195" s="348">
        <f>+Copen!BV8</f>
        <v>3.4276862276347488</v>
      </c>
      <c r="F195" s="348">
        <f>+Copen!BW8</f>
        <v>3.5457433176437294</v>
      </c>
      <c r="G195" s="348">
        <f>+Copen!BX8</f>
        <v>3.5874953694932916</v>
      </c>
      <c r="H195" s="348">
        <f>+Copen!BY8</f>
        <v>3.6144993594165262</v>
      </c>
      <c r="I195" s="348">
        <f>+Copen!BZ8</f>
        <v>3.6262200939033304</v>
      </c>
      <c r="J195" s="348">
        <f>+Copen!CA8</f>
        <v>3.6266395866323173</v>
      </c>
      <c r="K195" s="348">
        <f>+Copen!CB8</f>
        <v>3.6169572235266489</v>
      </c>
      <c r="L195" s="348">
        <f>+Copen!CC8</f>
        <v>3.6630877109947897</v>
      </c>
      <c r="M195" s="282">
        <f>+Copen!CD8</f>
        <v>3.7692089053112685</v>
      </c>
      <c r="N195" s="348">
        <f>+Copen!CE8</f>
        <v>3.8770511503491929</v>
      </c>
      <c r="O195" s="348">
        <f>+Copen!CF8</f>
        <v>3.9548842945345837</v>
      </c>
      <c r="P195" s="348">
        <f>+Copen!CG8</f>
        <v>4.0325055494369471</v>
      </c>
      <c r="Q195" s="348">
        <f>+Copen!CH8</f>
        <v>4.1075665183095538</v>
      </c>
      <c r="R195" s="348">
        <f>+Copen!CI8</f>
        <v>4.1788140622173593</v>
      </c>
      <c r="S195" s="348">
        <f>+Copen!CJ8</f>
        <v>4.2456543467324774</v>
      </c>
      <c r="T195" s="348">
        <f>+Copen!CK8</f>
        <v>4.3078414213470637</v>
      </c>
      <c r="U195" s="348">
        <f>+Copen!CL8</f>
        <v>4.3653124750578502</v>
      </c>
      <c r="V195" s="348">
        <f>+Copen!CM8</f>
        <v>4.4261293605790959</v>
      </c>
      <c r="W195" s="348">
        <f>+Copen!CN8</f>
        <v>4.4923171477038109</v>
      </c>
      <c r="X195" s="348">
        <f>+Copen!CO8</f>
        <v>4.5568839752521066</v>
      </c>
      <c r="Y195" s="348">
        <f>+Copen!CP8</f>
        <v>4.6186982393959974</v>
      </c>
      <c r="Z195" s="348">
        <f>+Copen!CQ8</f>
        <v>4.6772200113824578</v>
      </c>
      <c r="AA195" s="348">
        <f>+Copen!CR8</f>
        <v>4.732194571395139</v>
      </c>
      <c r="AB195" s="348">
        <f>+Copen!CS8</f>
        <v>4.7835847223994588</v>
      </c>
      <c r="AC195" s="348">
        <f>+Copen!CT8</f>
        <v>4.8317385717447259</v>
      </c>
      <c r="AD195" s="348">
        <f>+Copen!CU8</f>
        <v>4.8794873705333339</v>
      </c>
      <c r="AE195" s="348">
        <f>+Copen!CV8</f>
        <v>4.9267857064795368</v>
      </c>
      <c r="AF195" s="348">
        <f>+Copen!CW8</f>
        <v>4.9615973829865343</v>
      </c>
      <c r="AG195" s="348">
        <f>+Copen!CX8</f>
        <v>4.9810947396661467</v>
      </c>
      <c r="AH195" s="348">
        <f>+Copen!CY8</f>
        <v>4.9957801468756902</v>
      </c>
      <c r="AI195" s="348">
        <f>+Copen!CZ8</f>
        <v>5.0073828222572931</v>
      </c>
      <c r="AJ195" s="348">
        <f>+Copen!DA8</f>
        <v>5.0166190900477607</v>
      </c>
      <c r="AK195" s="348">
        <f>+Copen!DB8</f>
        <v>5.0238342849494835</v>
      </c>
      <c r="AL195" s="348">
        <f>+Copen!DC8</f>
        <v>5.0291994442294401</v>
      </c>
      <c r="AM195" s="348">
        <f>+Copen!DD8</f>
        <v>5.0328029930551619</v>
      </c>
      <c r="AN195" s="348">
        <f>+Copen!DE8</f>
        <v>5.0346947145670677</v>
      </c>
      <c r="AO195" s="348">
        <f>+Copen!DF8</f>
        <v>5.0349064489456925</v>
      </c>
      <c r="AP195" s="348">
        <f>+Copen!DG8</f>
        <v>5.0334616358395818</v>
      </c>
      <c r="AQ195" s="348">
        <f>+Copen!DH8</f>
        <v>5.030379704313872</v>
      </c>
      <c r="AR195" s="348">
        <f>+Copen!DI8</f>
        <v>5.0256782347973505</v>
      </c>
      <c r="AS195" s="348">
        <f>+Copen!DJ8</f>
        <v>5.01937428649682</v>
      </c>
      <c r="AT195" s="348">
        <f>+Copen!DK8</f>
        <v>5.0114855388568946</v>
      </c>
      <c r="AU195" s="348">
        <f>+Copen!DL8</f>
        <v>5.0020315440165986</v>
      </c>
      <c r="AV195" s="348">
        <f>+Copen!DM8</f>
        <v>4.9910352286274238</v>
      </c>
      <c r="AW195" s="348">
        <f>+Copen!DN8</f>
        <v>4.9785247172539471</v>
      </c>
      <c r="AX195" s="348">
        <f>+Copen!DO8</f>
        <v>4.9645355262169186</v>
      </c>
      <c r="AY195" s="348">
        <f>+Copen!DP8</f>
        <v>4.9491131721954256</v>
      </c>
      <c r="AZ195" s="348">
        <f>+Copen!DQ8</f>
        <v>4.9323162429822558</v>
      </c>
      <c r="BA195" s="348">
        <f>+Copen!DR8</f>
        <v>4.9142199835524281</v>
      </c>
      <c r="BB195" s="348">
        <f>+Copen!DS8</f>
        <v>4.8949204572020033</v>
      </c>
      <c r="BC195" s="348">
        <f>+Copen!DT8</f>
        <v>4.8745393486727426</v>
      </c>
      <c r="BD195" s="348">
        <f>+Copen!DU8</f>
        <v>4.8532294845926502</v>
      </c>
      <c r="BE195" s="348">
        <f>+Copen!DV8</f>
        <v>4.8311811577034165</v>
      </c>
      <c r="BF195" s="348">
        <f>+Copen!DW8</f>
        <v>4.8086293574766259</v>
      </c>
      <c r="BG195" s="348">
        <f>+Copen!DX8</f>
        <v>4.7858620339727169</v>
      </c>
      <c r="BH195" s="348">
        <f>+Copen!DY8</f>
        <v>4.7632295581928572</v>
      </c>
      <c r="BI195" s="348">
        <f>+Copen!DZ8</f>
        <v>4.7411555954502189</v>
      </c>
    </row>
    <row r="196" spans="1:61">
      <c r="A196" s="346" t="s">
        <v>186</v>
      </c>
      <c r="B196" s="348">
        <f>+Copen!BS9</f>
        <v>0.40515158969265602</v>
      </c>
      <c r="C196" s="348">
        <f>+Copen!BT9</f>
        <v>0.7230937431006107</v>
      </c>
      <c r="D196" s="348">
        <f>+Copen!BU9</f>
        <v>0.95176955277896969</v>
      </c>
      <c r="E196" s="348">
        <f>+Copen!BV9</f>
        <v>1.1736542267846219</v>
      </c>
      <c r="F196" s="348">
        <f>+Copen!BW9</f>
        <v>1.3875149357994307</v>
      </c>
      <c r="G196" s="348">
        <f>+Copen!BX9</f>
        <v>1.5656463956313738</v>
      </c>
      <c r="H196" s="348">
        <f>+Copen!BY9</f>
        <v>1.7181344991488561</v>
      </c>
      <c r="I196" s="348">
        <f>+Copen!BZ9</f>
        <v>1.8663056144623376</v>
      </c>
      <c r="J196" s="348">
        <f>+Copen!CA9</f>
        <v>2.0102964682578985</v>
      </c>
      <c r="K196" s="348">
        <f>+Copen!CB9</f>
        <v>2.1502183359581104</v>
      </c>
      <c r="L196" s="348">
        <f>+Copen!CC9</f>
        <v>2.2846983207015996</v>
      </c>
      <c r="M196" s="282">
        <f>+Copen!CD9</f>
        <v>2.4122437831930887</v>
      </c>
      <c r="N196" s="348">
        <f>+Copen!CE9</f>
        <v>2.5321441508628495</v>
      </c>
      <c r="O196" s="348">
        <f>+Copen!CF9</f>
        <v>2.6502695652104609</v>
      </c>
      <c r="P196" s="348">
        <f>+Copen!CG9</f>
        <v>2.7574115283212057</v>
      </c>
      <c r="Q196" s="348">
        <f>+Copen!CH9</f>
        <v>2.8549567039130812</v>
      </c>
      <c r="R196" s="348">
        <f>+Copen!CI9</f>
        <v>2.9437300969521942</v>
      </c>
      <c r="S196" s="348">
        <f>+Copen!CJ9</f>
        <v>3.0242895680376991</v>
      </c>
      <c r="T196" s="348">
        <f>+Copen!CK9</f>
        <v>3.0970748114143398</v>
      </c>
      <c r="U196" s="348">
        <f>+Copen!CL9</f>
        <v>3.1624799113025843</v>
      </c>
      <c r="V196" s="348">
        <f>+Copen!CM9</f>
        <v>3.2391642687186399</v>
      </c>
      <c r="W196" s="348">
        <f>+Copen!CN9</f>
        <v>3.3325193151271155</v>
      </c>
      <c r="X196" s="348">
        <f>+Copen!CO9</f>
        <v>3.4272406666090167</v>
      </c>
      <c r="Y196" s="348">
        <f>+Copen!CP9</f>
        <v>3.5210552564454889</v>
      </c>
      <c r="Z196" s="348">
        <f>+Copen!CQ9</f>
        <v>3.6128140644712583</v>
      </c>
      <c r="AA196" s="348">
        <f>+Copen!CR9</f>
        <v>3.7019883092346451</v>
      </c>
      <c r="AB196" s="348">
        <f>+Copen!CS9</f>
        <v>3.7884633012147573</v>
      </c>
      <c r="AC196" s="348">
        <f>+Copen!CT9</f>
        <v>3.8726918870934526</v>
      </c>
      <c r="AD196" s="348">
        <f>+Copen!CU9</f>
        <v>3.9573161316957024</v>
      </c>
      <c r="AE196" s="348">
        <f>+Copen!CV9</f>
        <v>4.042086807165413</v>
      </c>
      <c r="AF196" s="348">
        <f>+Copen!CW9</f>
        <v>4.1193358895215741</v>
      </c>
      <c r="AG196" s="348">
        <f>+Copen!CX9</f>
        <v>4.1867625071091403</v>
      </c>
      <c r="AH196" s="348">
        <f>+Copen!CY9</f>
        <v>4.2503015394710513</v>
      </c>
      <c r="AI196" s="348">
        <f>+Copen!CZ9</f>
        <v>4.3107434531229591</v>
      </c>
      <c r="AJ196" s="348">
        <f>+Copen!DA9</f>
        <v>4.3685092346346464</v>
      </c>
      <c r="AK196" s="348">
        <f>+Copen!DB9</f>
        <v>4.4238559397617925</v>
      </c>
      <c r="AL196" s="348">
        <f>+Copen!DC9</f>
        <v>4.4769688317076239</v>
      </c>
      <c r="AM196" s="348">
        <f>+Copen!DD9</f>
        <v>4.5280033444041461</v>
      </c>
      <c r="AN196" s="348">
        <f>+Copen!DE9</f>
        <v>4.5771025308277755</v>
      </c>
      <c r="AO196" s="348">
        <f>+Copen!DF9</f>
        <v>4.6244030906039635</v>
      </c>
      <c r="AP196" s="348">
        <f>+Copen!DG9</f>
        <v>4.6700364930807634</v>
      </c>
      <c r="AQ196" s="348">
        <f>+Copen!DH9</f>
        <v>4.7141283125541156</v>
      </c>
      <c r="AR196" s="348">
        <f>+Copen!DI9</f>
        <v>4.7567971749050786</v>
      </c>
      <c r="AS196" s="348">
        <f>+Copen!DJ9</f>
        <v>4.7981538745311063</v>
      </c>
      <c r="AT196" s="348">
        <f>+Copen!DK9</f>
        <v>4.8383008286383093</v>
      </c>
      <c r="AU196" s="348">
        <f>+Copen!DL9</f>
        <v>4.8773318676785431</v>
      </c>
      <c r="AV196" s="348">
        <f>+Copen!DM9</f>
        <v>4.9153322997258222</v>
      </c>
      <c r="AW196" s="348">
        <f>+Copen!DN9</f>
        <v>4.9523791741345358</v>
      </c>
      <c r="AX196" s="348">
        <f>+Copen!DO9</f>
        <v>4.9885416770741946</v>
      </c>
      <c r="AY196" s="348">
        <f>+Copen!DP9</f>
        <v>5.0238816049605077</v>
      </c>
      <c r="AZ196" s="348">
        <f>+Copen!DQ9</f>
        <v>5.0584538755007973</v>
      </c>
      <c r="BA196" s="348">
        <f>+Copen!DR9</f>
        <v>5.0923070478255115</v>
      </c>
      <c r="BB196" s="348">
        <f>+Copen!DS9</f>
        <v>5.1254838324484409</v>
      </c>
      <c r="BC196" s="348">
        <f>+Copen!DT9</f>
        <v>5.1580215787489276</v>
      </c>
      <c r="BD196" s="348">
        <f>+Copen!DU9</f>
        <v>5.1899527326955761</v>
      </c>
      <c r="BE196" s="348">
        <f>+Copen!DV9</f>
        <v>5.2213052610598778</v>
      </c>
      <c r="BF196" s="348">
        <f>+Copen!DW9</f>
        <v>5.2521030407758671</v>
      </c>
      <c r="BG196" s="348">
        <f>+Copen!DX9</f>
        <v>5.2823662136923772</v>
      </c>
      <c r="BH196" s="348">
        <f>+Copen!DY9</f>
        <v>5.312111507972495</v>
      </c>
      <c r="BI196" s="348">
        <f>+Copen!DZ9</f>
        <v>5.3413525279940108</v>
      </c>
    </row>
    <row r="197" spans="1:61">
      <c r="A197" s="346" t="s">
        <v>187</v>
      </c>
      <c r="B197" s="348">
        <f>+Copen!BS10</f>
        <v>0.58967496043455192</v>
      </c>
      <c r="C197" s="348">
        <f>+Copen!BT10</f>
        <v>0.80742718953750447</v>
      </c>
      <c r="D197" s="348">
        <f>+Copen!BU10</f>
        <v>1.0442826029982819</v>
      </c>
      <c r="E197" s="348">
        <f>+Copen!BV10</f>
        <v>1.2745456100982429</v>
      </c>
      <c r="F197" s="348">
        <f>+Copen!BW10</f>
        <v>1.4943414327878377</v>
      </c>
      <c r="G197" s="348">
        <f>+Copen!BX10</f>
        <v>1.6740554412692976</v>
      </c>
      <c r="H197" s="348">
        <f>+Copen!BY10</f>
        <v>1.8331190047103074</v>
      </c>
      <c r="I197" s="348">
        <f>+Copen!BZ10</f>
        <v>1.9960889946045444</v>
      </c>
      <c r="J197" s="348">
        <f>+Copen!CA10</f>
        <v>2.1643188522795374</v>
      </c>
      <c r="K197" s="348">
        <f>+Copen!CB10</f>
        <v>2.3389053955486294</v>
      </c>
      <c r="L197" s="348">
        <f>+Copen!CC10</f>
        <v>2.4651296303415444</v>
      </c>
      <c r="M197" s="282">
        <f>+Copen!CD10</f>
        <v>2.5326764971053777</v>
      </c>
      <c r="N197" s="348">
        <f>+Copen!CE10</f>
        <v>2.5913912548341833</v>
      </c>
      <c r="O197" s="348">
        <f>+Copen!CF10</f>
        <v>2.6628725356468732</v>
      </c>
      <c r="P197" s="348">
        <f>+Copen!CG10</f>
        <v>2.7192945817799079</v>
      </c>
      <c r="Q197" s="348">
        <f>+Copen!CH10</f>
        <v>2.7656515308938876</v>
      </c>
      <c r="R197" s="348">
        <f>+Copen!CI10</f>
        <v>2.8047150050248715</v>
      </c>
      <c r="S197" s="348">
        <f>+Copen!CJ10</f>
        <v>2.8380815341167587</v>
      </c>
      <c r="T197" s="348">
        <f>+Copen!CK10</f>
        <v>2.8667265502524351</v>
      </c>
      <c r="U197" s="348">
        <f>+Copen!CL10</f>
        <v>2.8912939256476262</v>
      </c>
      <c r="V197" s="348">
        <f>+Copen!CM10</f>
        <v>2.9276547861298043</v>
      </c>
      <c r="W197" s="348">
        <f>+Copen!CN10</f>
        <v>2.9798511656013043</v>
      </c>
      <c r="X197" s="348">
        <f>+Copen!CO10</f>
        <v>3.0347313741800512</v>
      </c>
      <c r="Y197" s="348">
        <f>+Copen!CP10</f>
        <v>3.090365065718697</v>
      </c>
      <c r="Z197" s="348">
        <f>+Copen!CQ10</f>
        <v>3.1457809550254741</v>
      </c>
      <c r="AA197" s="348">
        <f>+Copen!CR10</f>
        <v>3.2005252593971041</v>
      </c>
      <c r="AB197" s="348">
        <f>+Copen!CS10</f>
        <v>3.254477761123161</v>
      </c>
      <c r="AC197" s="348">
        <f>+Copen!CT10</f>
        <v>3.307805590533003</v>
      </c>
      <c r="AD197" s="348">
        <f>+Copen!CU10</f>
        <v>3.3627497017294887</v>
      </c>
      <c r="AE197" s="348">
        <f>+Copen!CV10</f>
        <v>3.4189569294207485</v>
      </c>
      <c r="AF197" s="348">
        <f>+Copen!CW10</f>
        <v>3.4703776639215262</v>
      </c>
      <c r="AG197" s="348">
        <f>+Copen!CX10</f>
        <v>3.5152383553145667</v>
      </c>
      <c r="AH197" s="348">
        <f>+Copen!CY10</f>
        <v>3.5581420927759977</v>
      </c>
      <c r="AI197" s="348">
        <f>+Copen!CZ10</f>
        <v>3.5996590031498985</v>
      </c>
      <c r="AJ197" s="348">
        <f>+Copen!DA10</f>
        <v>3.6400696925173408</v>
      </c>
      <c r="AK197" s="348">
        <f>+Copen!DB10</f>
        <v>3.6795271172820638</v>
      </c>
      <c r="AL197" s="348">
        <f>+Copen!DC10</f>
        <v>3.7181293135146949</v>
      </c>
      <c r="AM197" s="348">
        <f>+Copen!DD10</f>
        <v>3.7559528139125411</v>
      </c>
      <c r="AN197" s="348">
        <f>+Copen!DE10</f>
        <v>3.793066771917796</v>
      </c>
      <c r="AO197" s="348">
        <f>+Copen!DF10</f>
        <v>3.8295380198980631</v>
      </c>
      <c r="AP197" s="348">
        <f>+Copen!DG10</f>
        <v>3.86543216510288</v>
      </c>
      <c r="AQ197" s="348">
        <f>+Copen!DH10</f>
        <v>3.9008131791002056</v>
      </c>
      <c r="AR197" s="348">
        <f>+Copen!DI10</f>
        <v>3.9357425968473025</v>
      </c>
      <c r="AS197" s="348">
        <f>+Copen!DJ10</f>
        <v>3.9702787837890416</v>
      </c>
      <c r="AT197" s="348">
        <f>+Copen!DK10</f>
        <v>4.0044764203719811</v>
      </c>
      <c r="AU197" s="348">
        <f>+Copen!DL10</f>
        <v>4.0383862184328452</v>
      </c>
      <c r="AV197" s="348">
        <f>+Copen!DM10</f>
        <v>4.0720548329010526</v>
      </c>
      <c r="AW197" s="348">
        <f>+Copen!DN10</f>
        <v>4.1055249195582038</v>
      </c>
      <c r="AX197" s="348">
        <f>+Copen!DO10</f>
        <v>4.1388352928069745</v>
      </c>
      <c r="AY197" s="348">
        <f>+Copen!DP10</f>
        <v>4.1720211459431393</v>
      </c>
      <c r="AZ197" s="348">
        <f>+Copen!DQ10</f>
        <v>4.2051143056311098</v>
      </c>
      <c r="BA197" s="348">
        <f>+Copen!DR10</f>
        <v>4.2381435003469692</v>
      </c>
      <c r="BB197" s="348">
        <f>+Copen!DS10</f>
        <v>4.2711346289761227</v>
      </c>
      <c r="BC197" s="348">
        <f>+Copen!DT10</f>
        <v>4.3041110205951911</v>
      </c>
      <c r="BD197" s="348">
        <f>+Copen!DU10</f>
        <v>4.3370936799815363</v>
      </c>
      <c r="BE197" s="348">
        <f>+Copen!DV10</f>
        <v>4.3701015158676384</v>
      </c>
      <c r="BF197" s="348">
        <f>+Copen!DW10</f>
        <v>4.4031515506504295</v>
      </c>
      <c r="BG197" s="348">
        <f>+Copen!DX10</f>
        <v>4.4362591113887628</v>
      </c>
      <c r="BH197" s="348">
        <f>+Copen!DY10</f>
        <v>4.4694380026381966</v>
      </c>
      <c r="BI197" s="348">
        <f>+Copen!DZ10</f>
        <v>4.5027006621037575</v>
      </c>
    </row>
    <row r="198" spans="1:61">
      <c r="A198" s="346" t="s">
        <v>188</v>
      </c>
      <c r="B198" s="348">
        <f>+Copen!BS11</f>
        <v>0.19137708401697298</v>
      </c>
      <c r="C198" s="348">
        <f>+Copen!BT11</f>
        <v>0.24403788868483117</v>
      </c>
      <c r="D198" s="348">
        <f>+Copen!BU11</f>
        <v>0.35389319854131812</v>
      </c>
      <c r="E198" s="348">
        <f>+Copen!BV11</f>
        <v>0.48200312688199887</v>
      </c>
      <c r="F198" s="348">
        <f>+Copen!BW11</f>
        <v>0.6260305422447725</v>
      </c>
      <c r="G198" s="348">
        <f>+Copen!BX11</f>
        <v>0.75868965138535904</v>
      </c>
      <c r="H198" s="348">
        <f>+Copen!BY11</f>
        <v>0.87768254899933362</v>
      </c>
      <c r="I198" s="348">
        <f>+Copen!BZ11</f>
        <v>1.0040365182506346</v>
      </c>
      <c r="J198" s="348">
        <f>+Copen!CA11</f>
        <v>1.1378816387861379</v>
      </c>
      <c r="K198" s="348">
        <f>+Copen!CB11</f>
        <v>1.2792329595342744</v>
      </c>
      <c r="L198" s="348">
        <f>+Copen!CC11</f>
        <v>1.3887465820645766</v>
      </c>
      <c r="M198" s="282">
        <f>+Copen!CD11</f>
        <v>1.4567924010075102</v>
      </c>
      <c r="N198" s="348">
        <f>+Copen!CE11</f>
        <v>1.5193518370551451</v>
      </c>
      <c r="O198" s="348">
        <f>+Copen!CF11</f>
        <v>1.5746848880942867</v>
      </c>
      <c r="P198" s="348">
        <f>+Copen!CG11</f>
        <v>1.6235722107456383</v>
      </c>
      <c r="Q198" s="348">
        <f>+Copen!CH11</f>
        <v>1.6661095947861371</v>
      </c>
      <c r="R198" s="348">
        <f>+Copen!CI11</f>
        <v>1.702471281985485</v>
      </c>
      <c r="S198" s="348">
        <f>+Copen!CJ11</f>
        <v>1.7328965729657095</v>
      </c>
      <c r="T198" s="348">
        <f>+Copen!CK11</f>
        <v>1.7576747491247788</v>
      </c>
      <c r="U198" s="348">
        <f>+Copen!CL11</f>
        <v>1.7771311948285231</v>
      </c>
      <c r="V198" s="348">
        <f>+Copen!CM11</f>
        <v>1.8020764172973358</v>
      </c>
      <c r="W198" s="348">
        <f>+Copen!CN11</f>
        <v>1.8353749510294401</v>
      </c>
      <c r="X198" s="348">
        <f>+Copen!CO11</f>
        <v>1.8812734678357699</v>
      </c>
      <c r="Y198" s="348">
        <f>+Copen!CP11</f>
        <v>1.9286250417622002</v>
      </c>
      <c r="Z198" s="348">
        <f>+Copen!CQ11</f>
        <v>1.9756446984818841</v>
      </c>
      <c r="AA198" s="348">
        <f>+Copen!CR11</f>
        <v>2.0214555428337571</v>
      </c>
      <c r="AB198" s="348">
        <f>+Copen!CS11</f>
        <v>2.0657017182389774</v>
      </c>
      <c r="AC198" s="348">
        <f>+Copen!CT11</f>
        <v>2.1087156458276399</v>
      </c>
      <c r="AD198" s="348">
        <f>+Copen!CU11</f>
        <v>2.1518230851481421</v>
      </c>
      <c r="AE198" s="348">
        <f>+Copen!CV11</f>
        <v>2.1950009495995819</v>
      </c>
      <c r="AF198" s="348">
        <f>+Copen!CW11</f>
        <v>2.2340649261280272</v>
      </c>
      <c r="AG198" s="348">
        <f>+Copen!CX11</f>
        <v>2.2677562734660524</v>
      </c>
      <c r="AH198" s="348">
        <f>+Copen!CY11</f>
        <v>2.2993344091228511</v>
      </c>
      <c r="AI198" s="348">
        <f>+Copen!CZ11</f>
        <v>2.3292307216411032</v>
      </c>
      <c r="AJ198" s="348">
        <f>+Copen!DA11</f>
        <v>2.3576529635913683</v>
      </c>
      <c r="AK198" s="348">
        <f>+Copen!DB11</f>
        <v>2.3847251209408675</v>
      </c>
      <c r="AL198" s="348">
        <f>+Copen!DC11</f>
        <v>2.4105381368168066</v>
      </c>
      <c r="AM198" s="348">
        <f>+Copen!DD11</f>
        <v>2.4351716916654267</v>
      </c>
      <c r="AN198" s="348">
        <f>+Copen!DE11</f>
        <v>2.4587024137596525</v>
      </c>
      <c r="AO198" s="348">
        <f>+Copen!DF11</f>
        <v>2.4812060252419195</v>
      </c>
      <c r="AP198" s="348">
        <f>+Copen!DG11</f>
        <v>2.5027570681195352</v>
      </c>
      <c r="AQ198" s="348">
        <f>+Copen!DH11</f>
        <v>2.5234278954271518</v>
      </c>
      <c r="AR198" s="348">
        <f>+Copen!DI11</f>
        <v>2.543287643934097</v>
      </c>
      <c r="AS198" s="348">
        <f>+Copen!DJ11</f>
        <v>2.5624014442242911</v>
      </c>
      <c r="AT198" s="348">
        <f>+Copen!DK11</f>
        <v>2.5808299183006707</v>
      </c>
      <c r="AU198" s="348">
        <f>+Copen!DL11</f>
        <v>2.5986289329658496</v>
      </c>
      <c r="AV198" s="348">
        <f>+Copen!DM11</f>
        <v>2.6158495526400323</v>
      </c>
      <c r="AW198" s="348">
        <f>+Copen!DN11</f>
        <v>2.6325381351847024</v>
      </c>
      <c r="AX198" s="348">
        <f>+Copen!DO11</f>
        <v>2.6487365231063755</v>
      </c>
      <c r="AY198" s="348">
        <f>+Copen!DP11</f>
        <v>2.6644822932253742</v>
      </c>
      <c r="AZ198" s="348">
        <f>+Copen!DQ11</f>
        <v>2.6798090376901245</v>
      </c>
      <c r="BA198" s="348">
        <f>+Copen!DR11</f>
        <v>2.6947466572105045</v>
      </c>
      <c r="BB198" s="348">
        <f>+Copen!DS11</f>
        <v>2.7093216535212306</v>
      </c>
      <c r="BC198" s="348">
        <f>+Copen!DT11</f>
        <v>2.723557412621052</v>
      </c>
      <c r="BD198" s="348">
        <f>+Copen!DU11</f>
        <v>2.7374744735945495</v>
      </c>
      <c r="BE198" s="348">
        <f>+Copen!DV11</f>
        <v>2.751090780116666</v>
      </c>
      <c r="BF198" s="348">
        <f>+Copen!DW11</f>
        <v>2.7644219133194938</v>
      </c>
      <c r="BG198" s="348">
        <f>+Copen!DX11</f>
        <v>2.7774813057636489</v>
      </c>
      <c r="BH198" s="348">
        <f>+Copen!DY11</f>
        <v>2.7902804369515457</v>
      </c>
      <c r="BI198" s="348">
        <f>+Copen!DZ11</f>
        <v>2.8028290112560246</v>
      </c>
    </row>
    <row r="199" spans="1:61">
      <c r="A199" s="346" t="s">
        <v>189</v>
      </c>
      <c r="B199" s="348">
        <f>+Copen!BS12</f>
        <v>0.41227239850714803</v>
      </c>
      <c r="C199" s="348">
        <f>+Copen!BT12</f>
        <v>0.53297093331331458</v>
      </c>
      <c r="D199" s="348">
        <f>+Copen!BU12</f>
        <v>0.67605785971701782</v>
      </c>
      <c r="E199" s="348">
        <f>+Copen!BV12</f>
        <v>0.81226941073698955</v>
      </c>
      <c r="F199" s="348">
        <f>+Copen!BW12</f>
        <v>0.93440280174123191</v>
      </c>
      <c r="G199" s="348">
        <f>+Copen!BX12</f>
        <v>1.034944516833548</v>
      </c>
      <c r="H199" s="348">
        <f>+Copen!BY12</f>
        <v>1.1250175431401206</v>
      </c>
      <c r="I199" s="348">
        <f>+Copen!BZ12</f>
        <v>1.211804555343867</v>
      </c>
      <c r="J199" s="348">
        <f>+Copen!CA12</f>
        <v>1.2955955616409391</v>
      </c>
      <c r="K199" s="348">
        <f>+Copen!CB12</f>
        <v>1.3766493519866656</v>
      </c>
      <c r="L199" s="348">
        <f>+Copen!CC12</f>
        <v>1.4569213461207513</v>
      </c>
      <c r="M199" s="282">
        <f>+Copen!CD12</f>
        <v>1.5353451290035336</v>
      </c>
      <c r="N199" s="348">
        <f>+Copen!CE12</f>
        <v>1.6082507491690585</v>
      </c>
      <c r="O199" s="348">
        <f>+Copen!CF12</f>
        <v>1.6873843662768315</v>
      </c>
      <c r="P199" s="348">
        <f>+Copen!CG12</f>
        <v>1.7570151303216131</v>
      </c>
      <c r="Q199" s="348">
        <f>+Copen!CH12</f>
        <v>1.8196319918225921</v>
      </c>
      <c r="R199" s="348">
        <f>+Copen!CI12</f>
        <v>1.8766283257244158</v>
      </c>
      <c r="S199" s="348">
        <f>+Copen!CJ12</f>
        <v>1.9288236838982655</v>
      </c>
      <c r="T199" s="348">
        <f>+Copen!CK12</f>
        <v>1.9767388595471715</v>
      </c>
      <c r="U199" s="348">
        <f>+Copen!CL12</f>
        <v>2.0207405325497088</v>
      </c>
      <c r="V199" s="348">
        <f>+Copen!CM12</f>
        <v>2.0707433470425265</v>
      </c>
      <c r="W199" s="348">
        <f>+Copen!CN12</f>
        <v>2.129650679309754</v>
      </c>
      <c r="X199" s="348">
        <f>+Copen!CO12</f>
        <v>2.1894571906702134</v>
      </c>
      <c r="Y199" s="348">
        <f>+Copen!CP12</f>
        <v>2.2490177979706947</v>
      </c>
      <c r="Z199" s="348">
        <f>+Copen!CQ12</f>
        <v>2.3077628955470351</v>
      </c>
      <c r="AA199" s="348">
        <f>+Copen!CR12</f>
        <v>2.3654417572552777</v>
      </c>
      <c r="AB199" s="348">
        <f>+Copen!CS12</f>
        <v>2.4220089566087544</v>
      </c>
      <c r="AC199" s="348">
        <f>+Copen!CT12</f>
        <v>2.4775440110023697</v>
      </c>
      <c r="AD199" s="348">
        <f>+Copen!CU12</f>
        <v>2.533420454288585</v>
      </c>
      <c r="AE199" s="348">
        <f>+Copen!CV12</f>
        <v>2.5894627717624941</v>
      </c>
      <c r="AF199" s="348">
        <f>+Copen!CW12</f>
        <v>2.6399547858855636</v>
      </c>
      <c r="AG199" s="348">
        <f>+Copen!CX12</f>
        <v>2.6832873759454809</v>
      </c>
      <c r="AH199" s="348">
        <f>+Copen!CY12</f>
        <v>2.7241040128030232</v>
      </c>
      <c r="AI199" s="348">
        <f>+Copen!CZ12</f>
        <v>2.7630919105263518</v>
      </c>
      <c r="AJ199" s="348">
        <f>+Copen!DA12</f>
        <v>2.8006333038610598</v>
      </c>
      <c r="AK199" s="348">
        <f>+Copen!DB12</f>
        <v>2.8369577204277747</v>
      </c>
      <c r="AL199" s="348">
        <f>+Copen!DC12</f>
        <v>2.8722185082058855</v>
      </c>
      <c r="AM199" s="348">
        <f>+Copen!DD12</f>
        <v>2.9065310262067938</v>
      </c>
      <c r="AN199" s="348">
        <f>+Copen!DE12</f>
        <v>2.9399911509301502</v>
      </c>
      <c r="AO199" s="348">
        <f>+Copen!DF12</f>
        <v>2.9726838893404586</v>
      </c>
      <c r="AP199" s="348">
        <f>+Copen!DG12</f>
        <v>3.0046871678467832</v>
      </c>
      <c r="AQ199" s="348">
        <f>+Copen!DH12</f>
        <v>3.0360733733019791</v>
      </c>
      <c r="AR199" s="348">
        <f>+Copen!DI12</f>
        <v>3.0669099209845134</v>
      </c>
      <c r="AS199" s="348">
        <f>+Copen!DJ12</f>
        <v>3.0972594564752285</v>
      </c>
      <c r="AT199" s="348">
        <f>+Copen!DK12</f>
        <v>3.1271799627505041</v>
      </c>
      <c r="AU199" s="348">
        <f>+Copen!DL12</f>
        <v>3.1567248804496457</v>
      </c>
      <c r="AV199" s="348">
        <f>+Copen!DM12</f>
        <v>3.1859432735245266</v>
      </c>
      <c r="AW199" s="348">
        <f>+Copen!DN12</f>
        <v>3.2148800401905664</v>
      </c>
      <c r="AX199" s="348">
        <f>+Copen!DO12</f>
        <v>3.2435761575796738</v>
      </c>
      <c r="AY199" s="348">
        <f>+Copen!DP12</f>
        <v>3.2720689463217694</v>
      </c>
      <c r="AZ199" s="348">
        <f>+Copen!DQ12</f>
        <v>3.300392342863478</v>
      </c>
      <c r="BA199" s="348">
        <f>+Copen!DR12</f>
        <v>3.3285771700560725</v>
      </c>
      <c r="BB199" s="348">
        <f>+Copen!DS12</f>
        <v>3.3566513992745279</v>
      </c>
      <c r="BC199" s="348">
        <f>+Copen!DT12</f>
        <v>3.3846403996440793</v>
      </c>
      <c r="BD199" s="348">
        <f>+Copen!DU12</f>
        <v>3.4125671717528747</v>
      </c>
      <c r="BE199" s="348">
        <f>+Copen!DV12</f>
        <v>3.4404525645572255</v>
      </c>
      <c r="BF199" s="348">
        <f>+Copen!DW12</f>
        <v>3.4683154751228344</v>
      </c>
      <c r="BG199" s="348">
        <f>+Copen!DX12</f>
        <v>3.4961730314783828</v>
      </c>
      <c r="BH199" s="348">
        <f>+Copen!DY12</f>
        <v>3.5240407592654956</v>
      </c>
      <c r="BI199" s="348">
        <f>+Copen!DZ12</f>
        <v>3.5519327331130626</v>
      </c>
    </row>
    <row r="200" spans="1:61">
      <c r="A200" s="346" t="s">
        <v>190</v>
      </c>
      <c r="B200" s="348">
        <f>+Copen!BS13</f>
        <v>0.54177826149727903</v>
      </c>
      <c r="C200" s="348">
        <f>+Copen!BT13</f>
        <v>0.56968410834355443</v>
      </c>
      <c r="D200" s="348">
        <f>+Copen!BU13</f>
        <v>0.6201888021817421</v>
      </c>
      <c r="E200" s="348">
        <f>+Copen!BV13</f>
        <v>0.65030376777341603</v>
      </c>
      <c r="F200" s="348">
        <f>+Copen!BW13</f>
        <v>0.66267477073729819</v>
      </c>
      <c r="G200" s="348">
        <f>+Copen!BX13</f>
        <v>0.65991330028465722</v>
      </c>
      <c r="H200" s="348">
        <f>+Copen!BY13</f>
        <v>0.64909066969543305</v>
      </c>
      <c r="I200" s="348">
        <f>+Copen!BZ13</f>
        <v>0.63786769129927934</v>
      </c>
      <c r="J200" s="348">
        <f>+Copen!CA13</f>
        <v>0.62678969818869301</v>
      </c>
      <c r="K200" s="348">
        <f>+Copen!CB13</f>
        <v>0.61606291958563475</v>
      </c>
      <c r="L200" s="348">
        <f>+Copen!CC13</f>
        <v>0.61546075097428687</v>
      </c>
      <c r="M200" s="282">
        <f>+Copen!CD13</f>
        <v>0.6244248048387302</v>
      </c>
      <c r="N200" s="348">
        <f>+Copen!CE13</f>
        <v>0.63307888707162707</v>
      </c>
      <c r="O200" s="348">
        <f>+Copen!CF13</f>
        <v>0.64488907292344644</v>
      </c>
      <c r="P200" s="348">
        <f>+Copen!CG13</f>
        <v>0.6543184268057477</v>
      </c>
      <c r="Q200" s="348">
        <f>+Copen!CH13</f>
        <v>0.66254051259426106</v>
      </c>
      <c r="R200" s="348">
        <f>+Copen!CI13</f>
        <v>0.67016490057363287</v>
      </c>
      <c r="S200" s="348">
        <f>+Copen!CJ13</f>
        <v>0.67750335248621807</v>
      </c>
      <c r="T200" s="348">
        <f>+Copen!CK13</f>
        <v>0.68471336842491626</v>
      </c>
      <c r="U200" s="348">
        <f>+Copen!CL13</f>
        <v>0.69187251710599762</v>
      </c>
      <c r="V200" s="348">
        <f>+Copen!CM13</f>
        <v>0.69921541712714641</v>
      </c>
      <c r="W200" s="348">
        <f>+Copen!CN13</f>
        <v>0.70680359304250484</v>
      </c>
      <c r="X200" s="348">
        <f>+Copen!CO13</f>
        <v>0.71446696116835429</v>
      </c>
      <c r="Y200" s="348">
        <f>+Copen!CP13</f>
        <v>0.72217607273994033</v>
      </c>
      <c r="Z200" s="348">
        <f>+Copen!CQ13</f>
        <v>0.72991381691561086</v>
      </c>
      <c r="AA200" s="348">
        <f>+Copen!CR13</f>
        <v>0.73767151725792124</v>
      </c>
      <c r="AB200" s="348">
        <f>+Copen!CS13</f>
        <v>0.745457200214935</v>
      </c>
      <c r="AC200" s="348">
        <f>+Copen!CT13</f>
        <v>0.75332028991627797</v>
      </c>
      <c r="AD200" s="348">
        <f>+Copen!CU13</f>
        <v>0.76170017983897598</v>
      </c>
      <c r="AE200" s="348">
        <f>+Copen!CV13</f>
        <v>0.77052960137620441</v>
      </c>
      <c r="AF200" s="348">
        <f>+Copen!CW13</f>
        <v>0.77807622195066883</v>
      </c>
      <c r="AG200" s="348">
        <f>+Copen!CX13</f>
        <v>0.78387641689080467</v>
      </c>
      <c r="AH200" s="348">
        <f>+Copen!CY13</f>
        <v>0.78931162744715577</v>
      </c>
      <c r="AI200" s="348">
        <f>+Copen!CZ13</f>
        <v>0.79456320358740939</v>
      </c>
      <c r="AJ200" s="348">
        <f>+Copen!DA13</f>
        <v>0.79970980893065702</v>
      </c>
      <c r="AK200" s="348">
        <f>+Copen!DB13</f>
        <v>0.80478643695866037</v>
      </c>
      <c r="AL200" s="348">
        <f>+Copen!DC13</f>
        <v>0.80980810003111603</v>
      </c>
      <c r="AM200" s="348">
        <f>+Copen!DD13</f>
        <v>0.81478120496327111</v>
      </c>
      <c r="AN200" s="348">
        <f>+Copen!DE13</f>
        <v>0.819708825288197</v>
      </c>
      <c r="AO200" s="348">
        <f>+Copen!DF13</f>
        <v>0.82459299011809251</v>
      </c>
      <c r="AP200" s="348">
        <f>+Copen!DG13</f>
        <v>0.8294355660206939</v>
      </c>
      <c r="AQ200" s="348">
        <f>+Copen!DH13</f>
        <v>0.83423851179889541</v>
      </c>
      <c r="AR200" s="348">
        <f>+Copen!DI13</f>
        <v>0.83900388033142981</v>
      </c>
      <c r="AS200" s="348">
        <f>+Copen!DJ13</f>
        <v>0.84373373882433755</v>
      </c>
      <c r="AT200" s="348">
        <f>+Copen!DK13</f>
        <v>0.84843008005022269</v>
      </c>
      <c r="AU200" s="348">
        <f>+Copen!DL13</f>
        <v>0.8530947508399146</v>
      </c>
      <c r="AV200" s="348">
        <f>+Copen!DM13</f>
        <v>0.85772940365214756</v>
      </c>
      <c r="AW200" s="348">
        <f>+Copen!DN13</f>
        <v>0.86233546897549329</v>
      </c>
      <c r="AX200" s="348">
        <f>+Copen!DO13</f>
        <v>0.86691414388291699</v>
      </c>
      <c r="AY200" s="348">
        <f>+Copen!DP13</f>
        <v>0.87146639199497378</v>
      </c>
      <c r="AZ200" s="348">
        <f>+Copen!DQ13</f>
        <v>0.87599295088659535</v>
      </c>
      <c r="BA200" s="348">
        <f>+Copen!DR13</f>
        <v>0.88049434392236059</v>
      </c>
      <c r="BB200" s="348">
        <f>+Copen!DS13</f>
        <v>0.88497089436309684</v>
      </c>
      <c r="BC200" s="348">
        <f>+Copen!DT13</f>
        <v>0.88942274027371582</v>
      </c>
      <c r="BD200" s="348">
        <f>+Copen!DU13</f>
        <v>0.89384984927744815</v>
      </c>
      <c r="BE200" s="348">
        <f>+Copen!DV13</f>
        <v>0.89825203257206632</v>
      </c>
      <c r="BF200" s="348">
        <f>+Copen!DW13</f>
        <v>0.9026289578807728</v>
      </c>
      <c r="BG200" s="348">
        <f>+Copen!DX13</f>
        <v>0.90698016118434599</v>
      </c>
      <c r="BH200" s="348">
        <f>+Copen!DY13</f>
        <v>0.91130505719426536</v>
      </c>
      <c r="BI200" s="348">
        <f>+Copen!DZ13</f>
        <v>0.91560294859811819</v>
      </c>
    </row>
    <row r="201" spans="1:61">
      <c r="A201" s="346" t="s">
        <v>704</v>
      </c>
      <c r="B201" s="348">
        <f>+Copen!BS14</f>
        <v>0.36395210273783307</v>
      </c>
      <c r="C201" s="348">
        <f>+Copen!BT14</f>
        <v>0.63080748393847563</v>
      </c>
      <c r="D201" s="348">
        <f>+Copen!BU14</f>
        <v>0.87865736123542482</v>
      </c>
      <c r="E201" s="348">
        <f>+Copen!BV14</f>
        <v>1.1513158345113574</v>
      </c>
      <c r="F201" s="348">
        <f>+Copen!BW14</f>
        <v>1.4382781501705355</v>
      </c>
      <c r="G201" s="348">
        <f>+Copen!BX14</f>
        <v>1.7044021041088486</v>
      </c>
      <c r="H201" s="348">
        <f>+Copen!BY14</f>
        <v>1.9543915150341094</v>
      </c>
      <c r="I201" s="348">
        <f>+Copen!BZ14</f>
        <v>2.2122581241175223</v>
      </c>
      <c r="J201" s="348">
        <f>+Copen!CA14</f>
        <v>2.4771235810407282</v>
      </c>
      <c r="K201" s="348">
        <f>+Copen!CB14</f>
        <v>2.7480430420037143</v>
      </c>
      <c r="L201" s="348">
        <f>+Copen!CC14</f>
        <v>2.9969273712478137</v>
      </c>
      <c r="M201" s="282">
        <f>+Copen!CD14</f>
        <v>3.2167352127227238</v>
      </c>
      <c r="N201" s="348">
        <f>+Copen!CE14</f>
        <v>3.4333666988146283</v>
      </c>
      <c r="O201" s="348">
        <f>+Copen!CF14</f>
        <v>3.6207705852182794</v>
      </c>
      <c r="P201" s="348">
        <f>+Copen!CG14</f>
        <v>3.8016897695837435</v>
      </c>
      <c r="Q201" s="348">
        <f>+Copen!CH14</f>
        <v>3.973107566167756</v>
      </c>
      <c r="R201" s="348">
        <f>+Copen!CI14</f>
        <v>4.1332643304533034</v>
      </c>
      <c r="S201" s="348">
        <f>+Copen!CJ14</f>
        <v>4.2811754101312589</v>
      </c>
      <c r="T201" s="348">
        <f>+Copen!CK14</f>
        <v>4.4163432228611788</v>
      </c>
      <c r="U201" s="348">
        <f>+Copen!CL14</f>
        <v>4.5385866000632182</v>
      </c>
      <c r="V201" s="348">
        <f>+Copen!CM14</f>
        <v>4.6728570195977737</v>
      </c>
      <c r="W201" s="348">
        <f>+Copen!CN14</f>
        <v>4.826502489582567</v>
      </c>
      <c r="X201" s="348">
        <f>+Copen!CO14</f>
        <v>4.9784372635034986</v>
      </c>
      <c r="Y201" s="348">
        <f>+Copen!CP14</f>
        <v>5.1252019748796744</v>
      </c>
      <c r="Z201" s="348">
        <f>+Copen!CQ14</f>
        <v>5.2649029565635246</v>
      </c>
      <c r="AA201" s="348">
        <f>+Copen!CR14</f>
        <v>5.3964920283904068</v>
      </c>
      <c r="AB201" s="348">
        <f>+Copen!CS14</f>
        <v>5.5194902713348384</v>
      </c>
      <c r="AC201" s="348">
        <f>+Copen!CT14</f>
        <v>5.6338132159801457</v>
      </c>
      <c r="AD201" s="348">
        <f>+Copen!CU14</f>
        <v>5.7439351265724294</v>
      </c>
      <c r="AE201" s="348">
        <f>+Copen!CV14</f>
        <v>5.8493267180695163</v>
      </c>
      <c r="AF201" s="348">
        <f>+Copen!CW14</f>
        <v>5.9391996188871525</v>
      </c>
      <c r="AG201" s="348">
        <f>+Copen!CX14</f>
        <v>6.0105915120143347</v>
      </c>
      <c r="AH201" s="348">
        <f>+Copen!CY14</f>
        <v>6.0722302665516681</v>
      </c>
      <c r="AI201" s="348">
        <f>+Copen!CZ14</f>
        <v>6.1254915788274786</v>
      </c>
      <c r="AJ201" s="348">
        <f>+Copen!DA14</f>
        <v>6.1710919279067422</v>
      </c>
      <c r="AK201" s="348">
        <f>+Copen!DB14</f>
        <v>6.2094742237386811</v>
      </c>
      <c r="AL201" s="348">
        <f>+Copen!DC14</f>
        <v>6.2409445489344311</v>
      </c>
      <c r="AM201" s="348">
        <f>+Copen!DD14</f>
        <v>6.2657356369611694</v>
      </c>
      <c r="AN201" s="348">
        <f>+Copen!DE14</f>
        <v>6.2840352703899764</v>
      </c>
      <c r="AO201" s="348">
        <f>+Copen!DF14</f>
        <v>6.2959981684155517</v>
      </c>
      <c r="AP201" s="348">
        <f>+Copen!DG14</f>
        <v>6.3017506591914447</v>
      </c>
      <c r="AQ201" s="348">
        <f>+Copen!DH14</f>
        <v>6.3013926754539629</v>
      </c>
      <c r="AR201" s="348">
        <f>+Copen!DI14</f>
        <v>6.2949992452639281</v>
      </c>
      <c r="AS201" s="348">
        <f>+Copen!DJ14</f>
        <v>6.2826225465760217</v>
      </c>
      <c r="AT201" s="348">
        <f>+Copen!DK14</f>
        <v>6.2642951564144234</v>
      </c>
      <c r="AU201" s="348">
        <f>+Copen!DL14</f>
        <v>6.2400350432069889</v>
      </c>
      <c r="AV201" s="348">
        <f>+Copen!DM14</f>
        <v>6.2098529710918378</v>
      </c>
      <c r="AW201" s="348">
        <f>+Copen!DN14</f>
        <v>6.1737632373999878</v>
      </c>
      <c r="AX201" s="348">
        <f>+Copen!DO14</f>
        <v>6.1317990203245305</v>
      </c>
      <c r="AY201" s="348">
        <f>+Copen!DP14</f>
        <v>6.0840340614250348</v>
      </c>
      <c r="AZ201" s="348">
        <f>+Copen!DQ14</f>
        <v>6.0306129357040481</v>
      </c>
      <c r="BA201" s="348">
        <f>+Copen!DR14</f>
        <v>5.9717927449939534</v>
      </c>
      <c r="BB201" s="348">
        <f>+Copen!DS14</f>
        <v>5.9079996548434792</v>
      </c>
      <c r="BC201" s="348">
        <f>+Copen!DT14</f>
        <v>5.8399041881279992</v>
      </c>
      <c r="BD201" s="348">
        <f>+Copen!DU14</f>
        <v>5.7685194556340056</v>
      </c>
      <c r="BE201" s="348">
        <f>+Copen!DV14</f>
        <v>5.6953263882351548</v>
      </c>
      <c r="BF201" s="348">
        <f>+Copen!DW14</f>
        <v>5.6224294137030242</v>
      </c>
      <c r="BG201" s="348">
        <f>+Copen!DX14</f>
        <v>5.552744886469716</v>
      </c>
      <c r="BH201" s="348">
        <f>+Copen!DY14</f>
        <v>5.4902230567225851</v>
      </c>
      <c r="BI201" s="348">
        <f>+Copen!DZ14</f>
        <v>5.4401023692746628</v>
      </c>
    </row>
    <row r="202" spans="1:61">
      <c r="A202" s="348"/>
      <c r="B202" s="348">
        <f t="shared" ref="B202:AG202" si="90">SUM(B190:B201)</f>
        <v>7.970999999999993</v>
      </c>
      <c r="C202" s="348">
        <f t="shared" si="90"/>
        <v>10.008731839961015</v>
      </c>
      <c r="D202" s="348">
        <f t="shared" si="90"/>
        <v>11.724587536935781</v>
      </c>
      <c r="E202" s="348">
        <f t="shared" si="90"/>
        <v>13.184510779280478</v>
      </c>
      <c r="F202" s="348">
        <f t="shared" si="90"/>
        <v>14.448589212754491</v>
      </c>
      <c r="G202" s="348">
        <f t="shared" si="90"/>
        <v>15.44120489256111</v>
      </c>
      <c r="H202" s="348">
        <f t="shared" si="90"/>
        <v>16.291259051033272</v>
      </c>
      <c r="I202" s="348">
        <f t="shared" si="90"/>
        <v>17.127802838118406</v>
      </c>
      <c r="J202" s="348">
        <f t="shared" si="90"/>
        <v>17.9606994416819</v>
      </c>
      <c r="K202" s="348">
        <f t="shared" si="90"/>
        <v>18.794707814318649</v>
      </c>
      <c r="L202" s="348">
        <f t="shared" si="90"/>
        <v>19.624706425431064</v>
      </c>
      <c r="M202" s="282">
        <f t="shared" si="90"/>
        <v>20.422367137517213</v>
      </c>
      <c r="N202" s="348">
        <f t="shared" si="90"/>
        <v>21.184327426614423</v>
      </c>
      <c r="O202" s="348">
        <f t="shared" si="90"/>
        <v>21.933892989452012</v>
      </c>
      <c r="P202" s="348">
        <f t="shared" si="90"/>
        <v>22.608438870710398</v>
      </c>
      <c r="Q202" s="348">
        <f t="shared" si="90"/>
        <v>23.223692120713704</v>
      </c>
      <c r="R202" s="348">
        <f t="shared" si="90"/>
        <v>23.788169273147197</v>
      </c>
      <c r="S202" s="348">
        <f t="shared" si="90"/>
        <v>24.306858702921744</v>
      </c>
      <c r="T202" s="348">
        <f t="shared" si="90"/>
        <v>24.783023359090375</v>
      </c>
      <c r="U202" s="348">
        <f t="shared" si="90"/>
        <v>25.219107676600132</v>
      </c>
      <c r="V202" s="348">
        <f t="shared" si="90"/>
        <v>25.703405800382466</v>
      </c>
      <c r="W202" s="348">
        <f t="shared" si="90"/>
        <v>26.260701328748944</v>
      </c>
      <c r="X202" s="348">
        <f t="shared" si="90"/>
        <v>26.831328568016666</v>
      </c>
      <c r="Y202" s="348">
        <f t="shared" si="90"/>
        <v>27.394380415089628</v>
      </c>
      <c r="Z202" s="348">
        <f t="shared" si="90"/>
        <v>27.943074309677744</v>
      </c>
      <c r="AA202" s="348">
        <f t="shared" si="90"/>
        <v>28.474109711657398</v>
      </c>
      <c r="AB202" s="348">
        <f t="shared" si="90"/>
        <v>28.986539504552042</v>
      </c>
      <c r="AC202" s="348">
        <f t="shared" si="90"/>
        <v>29.482219094511059</v>
      </c>
      <c r="AD202" s="348">
        <f t="shared" si="90"/>
        <v>29.979761716150428</v>
      </c>
      <c r="AE202" s="348">
        <f t="shared" si="90"/>
        <v>30.477231777208406</v>
      </c>
      <c r="AF202" s="348">
        <f t="shared" si="90"/>
        <v>30.912844597754539</v>
      </c>
      <c r="AG202" s="348">
        <f t="shared" si="90"/>
        <v>31.269659723259203</v>
      </c>
      <c r="AH202" s="348">
        <f t="shared" ref="AH202:BI202" si="91">SUM(AH190:AH201)</f>
        <v>31.597536337339132</v>
      </c>
      <c r="AI202" s="348">
        <f t="shared" si="91"/>
        <v>31.903664473408135</v>
      </c>
      <c r="AJ202" s="348">
        <f t="shared" si="91"/>
        <v>32.191538302999618</v>
      </c>
      <c r="AK202" s="348">
        <f t="shared" si="91"/>
        <v>32.463093954928738</v>
      </c>
      <c r="AL202" s="348">
        <f t="shared" si="91"/>
        <v>32.719539805102187</v>
      </c>
      <c r="AM202" s="348">
        <f t="shared" si="91"/>
        <v>32.961746452631964</v>
      </c>
      <c r="AN202" s="348">
        <f t="shared" si="91"/>
        <v>33.190423930724258</v>
      </c>
      <c r="AO202" s="348">
        <f t="shared" si="91"/>
        <v>33.406196661973439</v>
      </c>
      <c r="AP202" s="348">
        <f t="shared" si="91"/>
        <v>33.609631574082158</v>
      </c>
      <c r="AQ202" s="348">
        <f t="shared" si="91"/>
        <v>33.801246559982822</v>
      </c>
      <c r="AR202" s="348">
        <f t="shared" si="91"/>
        <v>33.981512173114041</v>
      </c>
      <c r="AS202" s="348">
        <f t="shared" si="91"/>
        <v>34.150852415859802</v>
      </c>
      <c r="AT202" s="348">
        <f t="shared" si="91"/>
        <v>34.309647184932444</v>
      </c>
      <c r="AU202" s="348">
        <f t="shared" si="91"/>
        <v>34.458237544396724</v>
      </c>
      <c r="AV202" s="348">
        <f t="shared" si="91"/>
        <v>34.596934563617054</v>
      </c>
      <c r="AW202" s="348">
        <f t="shared" si="91"/>
        <v>34.726032513344954</v>
      </c>
      <c r="AX202" s="348">
        <f t="shared" si="91"/>
        <v>34.845827531187275</v>
      </c>
      <c r="AY202" s="348">
        <f t="shared" si="91"/>
        <v>34.956643340637939</v>
      </c>
      <c r="AZ202" s="348">
        <f t="shared" si="91"/>
        <v>35.058866180413332</v>
      </c>
      <c r="BA202" s="348">
        <f t="shared" si="91"/>
        <v>35.152991728883286</v>
      </c>
      <c r="BB202" s="348">
        <f t="shared" si="91"/>
        <v>35.239687431939728</v>
      </c>
      <c r="BC202" s="348">
        <f t="shared" si="91"/>
        <v>35.319874167857932</v>
      </c>
      <c r="BD202" s="348">
        <f t="shared" si="91"/>
        <v>35.39483147653111</v>
      </c>
      <c r="BE202" s="348">
        <f t="shared" si="91"/>
        <v>35.466330489011717</v>
      </c>
      <c r="BF202" s="348">
        <f t="shared" si="91"/>
        <v>35.536798096820505</v>
      </c>
      <c r="BG202" s="348">
        <f t="shared" si="91"/>
        <v>35.609514795979337</v>
      </c>
      <c r="BH202" s="348">
        <f t="shared" si="91"/>
        <v>35.688847158995699</v>
      </c>
      <c r="BI202" s="348">
        <f t="shared" si="91"/>
        <v>35.78051394766279</v>
      </c>
    </row>
    <row r="203" spans="1:61">
      <c r="A203" s="348"/>
      <c r="B203" s="348"/>
    </row>
    <row r="204" spans="1:61">
      <c r="A204" s="348"/>
      <c r="B204" s="348"/>
    </row>
    <row r="206" spans="1:61" ht="14.5">
      <c r="A206" s="267" t="s">
        <v>708</v>
      </c>
      <c r="B206" s="102">
        <f>SUM(US:OthAsia!B113)-SUM(US:OthAsia!B114)</f>
        <v>7.9709999999999921</v>
      </c>
      <c r="C206" s="102">
        <f>SUM(US:OthAsia!C113)-SUM(US:OthAsia!C114)</f>
        <v>9.7622130974482637</v>
      </c>
      <c r="D206" s="102">
        <f>SUM(US:OthAsia!D113)-SUM(US:OthAsia!D114)</f>
        <v>10.454445118505491</v>
      </c>
      <c r="E206" s="102">
        <f>SUM(US:OthAsia!E113)-SUM(US:OthAsia!E114)</f>
        <v>8.3893380556439929</v>
      </c>
      <c r="F206" s="102">
        <f>SUM(US:OthAsia!F113)-SUM(US:OthAsia!F114)</f>
        <v>3.9610798029377019</v>
      </c>
      <c r="G206" s="102">
        <f>SUM(US:OthAsia!G113)-SUM(US:OthAsia!G114)</f>
        <v>-0.39624781033657186</v>
      </c>
      <c r="H206" s="102">
        <f>SUM(US:OthAsia!H113)-SUM(US:OthAsia!H114)</f>
        <v>-2.2629754318719462</v>
      </c>
      <c r="I206" s="102">
        <f>SUM(US:OthAsia!I113)-SUM(US:OthAsia!I114)</f>
        <v>-4.1223863796135207</v>
      </c>
      <c r="J206" s="102">
        <f>SUM(US:OthAsia!J113)-SUM(US:OthAsia!J114)</f>
        <v>-5.4570834229582603</v>
      </c>
      <c r="K206" s="102">
        <f>SUM(US:OthAsia!K113)-SUM(US:OthAsia!K114)</f>
        <v>-6.4231425869183667</v>
      </c>
      <c r="L206" s="102">
        <f>SUM(US:OthAsia!L113)-SUM(US:OthAsia!L114)</f>
        <v>-7.1088029542195486</v>
      </c>
      <c r="M206" s="102">
        <f>SUM(US:OthAsia!M113)-SUM(US:OthAsia!M114)</f>
        <v>-7.650767306105493</v>
      </c>
      <c r="N206" s="102">
        <f>SUM(US:OthAsia!N113)-SUM(US:OthAsia!N114)</f>
        <v>-8.1328479548141956</v>
      </c>
      <c r="O206" s="102">
        <f>SUM(US:OthAsia!O113)-SUM(US:OthAsia!O114)</f>
        <v>-8.5523531971602509</v>
      </c>
      <c r="P206" s="102">
        <f>SUM(US:OthAsia!P113)-SUM(US:OthAsia!P114)</f>
        <v>-8.9207715061331196</v>
      </c>
      <c r="Q206" s="102">
        <f>SUM(US:OthAsia!Q113)-SUM(US:OthAsia!Q114)</f>
        <v>-9.2461236131550937</v>
      </c>
      <c r="R206" s="102">
        <f>SUM(US:OthAsia!R113)-SUM(US:OthAsia!R114)</f>
        <v>-9.5344894223547918</v>
      </c>
    </row>
    <row r="208" spans="1:61">
      <c r="A208" s="267" t="s">
        <v>692</v>
      </c>
    </row>
    <row r="209" spans="1:61">
      <c r="A209" s="346" t="s">
        <v>180</v>
      </c>
      <c r="B209" s="346">
        <f>+US!B101</f>
        <v>1.0000000000000007E-3</v>
      </c>
      <c r="C209" s="346">
        <f>+US!C101</f>
        <v>1.0000000000000013E-3</v>
      </c>
      <c r="D209" s="346">
        <f>+US!D101</f>
        <v>1.0000000000000512E-3</v>
      </c>
      <c r="E209" s="346">
        <f>+US!E101</f>
        <v>1.0000000000215496E-3</v>
      </c>
      <c r="F209" s="346">
        <f>+US!F101</f>
        <v>1.0000000017689821E-3</v>
      </c>
      <c r="G209" s="346">
        <f>+US!G101</f>
        <v>1.0000000576642777E-3</v>
      </c>
      <c r="H209" s="346">
        <f>+US!H101</f>
        <v>1.0000010087449867E-3</v>
      </c>
      <c r="I209" s="346">
        <f>+US!I101</f>
        <v>1.0000113920947283E-3</v>
      </c>
      <c r="J209" s="346">
        <f>+US!J101</f>
        <v>1.0000940394660168E-3</v>
      </c>
      <c r="K209" s="346">
        <f>+US!K101</f>
        <v>1.0006133774100522E-3</v>
      </c>
      <c r="L209" s="346">
        <f>+US!L101</f>
        <v>1.0033295900328673E-3</v>
      </c>
      <c r="M209" s="346">
        <f>+US!M101</f>
        <v>1.0155894218064876E-3</v>
      </c>
      <c r="N209" s="346">
        <f>+US!N101</f>
        <v>1.0645397255263107E-3</v>
      </c>
      <c r="O209" s="346">
        <f>+US!O101</f>
        <v>1.2410303223762493E-3</v>
      </c>
      <c r="P209" s="346">
        <f>+US!P101</f>
        <v>1.8210025266551027E-3</v>
      </c>
      <c r="Q209" s="346">
        <f>+US!Q101</f>
        <v>3.5766183309002253E-3</v>
      </c>
      <c r="R209" s="346">
        <f>+US!R101</f>
        <v>8.5161838592479142E-3</v>
      </c>
      <c r="S209" s="346">
        <f>+US!S101</f>
        <v>2.1530289584171917E-2</v>
      </c>
      <c r="T209" s="346">
        <f>+US!T101</f>
        <v>5.3833188353047311E-2</v>
      </c>
      <c r="U209" s="346">
        <f>+US!U101</f>
        <v>0.12973744072668425</v>
      </c>
      <c r="V209" s="346">
        <f>+US!V101</f>
        <v>0.29919990110504951</v>
      </c>
      <c r="W209" s="346">
        <f>+US!W101</f>
        <v>0.66126843802292956</v>
      </c>
      <c r="X209" s="346">
        <f>+US!X101</f>
        <v>1.4047386546896252</v>
      </c>
      <c r="Y209" s="346">
        <f>+US!Y101</f>
        <v>2.8696110898541169</v>
      </c>
      <c r="Z209" s="346">
        <f>+US!Z101</f>
        <v>5.6313004966981479</v>
      </c>
      <c r="AA209" s="346">
        <f>+US!AA101</f>
        <v>10.591311161020291</v>
      </c>
      <c r="AB209" s="346">
        <f>+US!AB101</f>
        <v>102.85099956003779</v>
      </c>
      <c r="AC209" s="346">
        <f>+US!AC101</f>
        <v>51.425499780018896</v>
      </c>
      <c r="AD209" s="346">
        <f>+US!AD101</f>
        <v>25.712749890009448</v>
      </c>
      <c r="AE209" s="346">
        <f>+US!AE101</f>
        <v>12.856374945004724</v>
      </c>
      <c r="AF209" s="346">
        <f>+US!AF101</f>
        <v>6.428187472502362</v>
      </c>
      <c r="AG209" s="346">
        <f>+US!AG101</f>
        <v>3.214093736251181</v>
      </c>
      <c r="AH209" s="346">
        <f>+US!AH101</f>
        <v>1.6070468681255905</v>
      </c>
      <c r="AI209" s="346">
        <f>+US!AI101</f>
        <v>0.80352343406279525</v>
      </c>
      <c r="AJ209" s="346">
        <f>+US!AJ101</f>
        <v>0.40176171703139762</v>
      </c>
      <c r="AK209" s="346">
        <f>+US!AK101</f>
        <v>0.20088085851569881</v>
      </c>
      <c r="AL209" s="346">
        <f>+US!AL101</f>
        <v>0.10044042925784941</v>
      </c>
      <c r="AM209" s="346">
        <f>+US!AM101</f>
        <v>5.0220214628924703E-2</v>
      </c>
      <c r="AN209" s="346">
        <f>+US!AN101</f>
        <v>2.5110107314462352E-2</v>
      </c>
      <c r="AO209" s="346">
        <f>+US!AO101</f>
        <v>1.2555053657231176E-2</v>
      </c>
      <c r="AP209" s="346">
        <f>+US!AP101</f>
        <v>6.2775268286155879E-3</v>
      </c>
      <c r="AQ209" s="346">
        <f>+US!AQ101</f>
        <v>3.1387634143077939E-3</v>
      </c>
      <c r="AR209" s="346">
        <f>+US!AR101</f>
        <v>1.569381707153897E-3</v>
      </c>
      <c r="AS209" s="346">
        <f>+US!AS101</f>
        <v>7.8469085357694849E-4</v>
      </c>
      <c r="AT209" s="346">
        <f>+US!AT101</f>
        <v>3.9234542678847424E-4</v>
      </c>
      <c r="AU209" s="346">
        <f>+US!AU101</f>
        <v>1.9617271339423712E-4</v>
      </c>
      <c r="AV209" s="346">
        <f>+US!AV101</f>
        <v>9.8086356697118561E-5</v>
      </c>
      <c r="AW209" s="346">
        <f>+US!AW101</f>
        <v>4.904317834855928E-5</v>
      </c>
      <c r="AX209" s="346">
        <f>+US!AX101</f>
        <v>2.452158917427964E-5</v>
      </c>
      <c r="AY209" s="346">
        <f>+US!AY101</f>
        <v>1.226079458713982E-5</v>
      </c>
      <c r="AZ209" s="346">
        <f>+US!AZ101</f>
        <v>6.13039729356991E-6</v>
      </c>
      <c r="BA209" s="346">
        <f>+US!BA101</f>
        <v>3.065198646784955E-6</v>
      </c>
      <c r="BB209" s="346">
        <f>+US!BB101</f>
        <v>1.5325993233924775E-6</v>
      </c>
      <c r="BC209" s="346">
        <f>+US!BC101</f>
        <v>7.6629966169623876E-7</v>
      </c>
      <c r="BD209" s="346">
        <f>+US!BD101</f>
        <v>3.8314983084811938E-7</v>
      </c>
      <c r="BE209" s="346">
        <f>+US!BE101</f>
        <v>1.9157491542405969E-7</v>
      </c>
      <c r="BF209" s="346">
        <f>+US!BF101</f>
        <v>9.5787457712029845E-8</v>
      </c>
      <c r="BG209" s="346">
        <f>+US!BG101</f>
        <v>4.7893728856014922E-8</v>
      </c>
      <c r="BH209" s="346">
        <f>+US!BH101</f>
        <v>2.3946864428007461E-8</v>
      </c>
      <c r="BI209" s="346">
        <f>+US!BI101</f>
        <v>1.1973432214003731E-8</v>
      </c>
    </row>
    <row r="210" spans="1:61">
      <c r="A210" s="346" t="s">
        <v>181</v>
      </c>
      <c r="B210" s="346">
        <f>+EU!B101</f>
        <v>1.0000000000000024E-3</v>
      </c>
      <c r="C210" s="346">
        <f>+EU!C101</f>
        <v>9.9999999999999959E-4</v>
      </c>
      <c r="D210" s="346">
        <f>+EU!D101</f>
        <v>1.0000000000000529E-3</v>
      </c>
      <c r="E210" s="346">
        <f>+EU!E101</f>
        <v>1.0000000000215514E-3</v>
      </c>
      <c r="F210" s="346">
        <f>+EU!F101</f>
        <v>1.0000000017689821E-3</v>
      </c>
      <c r="G210" s="346">
        <f>+EU!G101</f>
        <v>1.0000000576642809E-3</v>
      </c>
      <c r="H210" s="346">
        <f>+EU!H101</f>
        <v>1.000001008744988E-3</v>
      </c>
      <c r="I210" s="346">
        <f>+EU!I101</f>
        <v>1.0000113920947294E-3</v>
      </c>
      <c r="J210" s="346">
        <f>+EU!J101</f>
        <v>1.0000940394660196E-3</v>
      </c>
      <c r="K210" s="346">
        <f>+EU!K101</f>
        <v>1.0006133774100512E-3</v>
      </c>
      <c r="L210" s="346">
        <f>+EU!L101</f>
        <v>1.0033295900328677E-3</v>
      </c>
      <c r="M210" s="346">
        <f>+EU!M101</f>
        <v>1.0155894218064879E-3</v>
      </c>
      <c r="N210" s="346">
        <f>+EU!N101</f>
        <v>1.0645397255263113E-3</v>
      </c>
      <c r="O210" s="346">
        <f>+EU!O101</f>
        <v>1.2410303223762498E-3</v>
      </c>
      <c r="P210" s="346">
        <f>+EU!P101</f>
        <v>1.8210025266551001E-3</v>
      </c>
      <c r="Q210" s="346">
        <f>+EU!Q101</f>
        <v>3.5766183309002266E-3</v>
      </c>
      <c r="R210" s="346">
        <f>+EU!R101</f>
        <v>8.5161838592479298E-3</v>
      </c>
      <c r="S210" s="346">
        <f>+EU!S101</f>
        <v>2.1530289584171886E-2</v>
      </c>
      <c r="T210" s="346">
        <f>+EU!T101</f>
        <v>5.3833188353047325E-2</v>
      </c>
      <c r="U210" s="346">
        <f>+EU!U101</f>
        <v>0.12973744072668431</v>
      </c>
      <c r="V210" s="346">
        <f>+EU!V101</f>
        <v>0.29919990110504907</v>
      </c>
      <c r="W210" s="346">
        <f>+EU!W101</f>
        <v>0.66126843802292989</v>
      </c>
      <c r="X210" s="346">
        <f>+EU!X101</f>
        <v>1.4047386546896259</v>
      </c>
      <c r="Y210" s="346">
        <f>+EU!Y101</f>
        <v>2.8696110898541165</v>
      </c>
      <c r="Z210" s="346">
        <f>+EU!Z101</f>
        <v>5.6313004966981568</v>
      </c>
      <c r="AA210" s="346">
        <f>+EU!AA101</f>
        <v>10.591311161020288</v>
      </c>
      <c r="AB210" s="346">
        <f>+EU!AB101</f>
        <v>159.99044376005855</v>
      </c>
      <c r="AC210" s="346">
        <f>+EU!AC101</f>
        <v>79.995221880029277</v>
      </c>
      <c r="AD210" s="346">
        <f>+EU!AD101</f>
        <v>39.997610940014638</v>
      </c>
      <c r="AE210" s="346">
        <f>+EU!AE101</f>
        <v>19.998805470007319</v>
      </c>
      <c r="AF210" s="346">
        <f>+EU!AF101</f>
        <v>9.9994027350036596</v>
      </c>
      <c r="AG210" s="346">
        <f>+EU!AG101</f>
        <v>4.9997013675018298</v>
      </c>
      <c r="AH210" s="346">
        <f>+EU!AH101</f>
        <v>2.4998506837509149</v>
      </c>
      <c r="AI210" s="346">
        <f>+EU!AI101</f>
        <v>1.2499253418754575</v>
      </c>
      <c r="AJ210" s="346">
        <f>+EU!AJ101</f>
        <v>0.62496267093772873</v>
      </c>
      <c r="AK210" s="346">
        <f>+EU!AK101</f>
        <v>0.31248133546886436</v>
      </c>
      <c r="AL210" s="346">
        <f>+EU!AL101</f>
        <v>0.15624066773443218</v>
      </c>
      <c r="AM210" s="346">
        <f>+EU!AM101</f>
        <v>7.8120333867216091E-2</v>
      </c>
      <c r="AN210" s="346">
        <f>+EU!AN101</f>
        <v>3.9060166933608045E-2</v>
      </c>
      <c r="AO210" s="346">
        <f>+EU!AO101</f>
        <v>1.9530083466804023E-2</v>
      </c>
      <c r="AP210" s="346">
        <f>+EU!AP101</f>
        <v>9.7650417334020113E-3</v>
      </c>
      <c r="AQ210" s="346">
        <f>+EU!AQ101</f>
        <v>4.8825208667010057E-3</v>
      </c>
      <c r="AR210" s="346">
        <f>+EU!AR101</f>
        <v>2.4412604333505028E-3</v>
      </c>
      <c r="AS210" s="346">
        <f>+EU!AS101</f>
        <v>1.2206302166752514E-3</v>
      </c>
      <c r="AT210" s="346">
        <f>+EU!AT101</f>
        <v>6.1031510833762571E-4</v>
      </c>
      <c r="AU210" s="346">
        <f>+EU!AU101</f>
        <v>3.0515755416881285E-4</v>
      </c>
      <c r="AV210" s="346">
        <f>+EU!AV101</f>
        <v>1.5257877708440643E-4</v>
      </c>
      <c r="AW210" s="346">
        <f>+EU!AW101</f>
        <v>7.6289388542203214E-5</v>
      </c>
      <c r="AX210" s="346">
        <f>+EU!AX101</f>
        <v>3.8144694271101607E-5</v>
      </c>
      <c r="AY210" s="346">
        <f>+EU!AY101</f>
        <v>1.9072347135550803E-5</v>
      </c>
      <c r="AZ210" s="346">
        <f>+EU!AZ101</f>
        <v>9.5361735677754017E-6</v>
      </c>
      <c r="BA210" s="346">
        <f>+EU!BA101</f>
        <v>4.7680867838877009E-6</v>
      </c>
      <c r="BB210" s="346">
        <f>+EU!BB101</f>
        <v>2.3840433919438504E-6</v>
      </c>
      <c r="BC210" s="346">
        <f>+EU!BC101</f>
        <v>1.1920216959719252E-6</v>
      </c>
      <c r="BD210" s="346">
        <f>+EU!BD101</f>
        <v>5.9601084798596261E-7</v>
      </c>
      <c r="BE210" s="346">
        <f>+EU!BE101</f>
        <v>2.980054239929813E-7</v>
      </c>
      <c r="BF210" s="346">
        <f>+EU!BF101</f>
        <v>1.4900271199649065E-7</v>
      </c>
      <c r="BG210" s="346">
        <f>+EU!BG101</f>
        <v>7.4501355998245326E-8</v>
      </c>
      <c r="BH210" s="346">
        <f>+EU!BH101</f>
        <v>3.7250677999122663E-8</v>
      </c>
      <c r="BI210" s="346">
        <f>+EU!BI101</f>
        <v>1.8625338999561331E-8</v>
      </c>
    </row>
    <row r="211" spans="1:61">
      <c r="A211" s="346" t="s">
        <v>182</v>
      </c>
      <c r="B211" s="346">
        <f>+Japan!B101</f>
        <v>1.0000000000000024E-3</v>
      </c>
      <c r="C211" s="346">
        <f>+Japan!C101</f>
        <v>9.9999999999999959E-4</v>
      </c>
      <c r="D211" s="346">
        <f>+Japan!D101</f>
        <v>1.0000000000000529E-3</v>
      </c>
      <c r="E211" s="346">
        <f>+Japan!E101</f>
        <v>1.0000000000215514E-3</v>
      </c>
      <c r="F211" s="346">
        <f>+Japan!F101</f>
        <v>1.0000000017689821E-3</v>
      </c>
      <c r="G211" s="346">
        <f>+Japan!G101</f>
        <v>1.0000000576642809E-3</v>
      </c>
      <c r="H211" s="346">
        <f>+Japan!H101</f>
        <v>1.000001008744988E-3</v>
      </c>
      <c r="I211" s="346">
        <f>+Japan!I101</f>
        <v>1.0000113920947294E-3</v>
      </c>
      <c r="J211" s="346">
        <f>+Japan!J101</f>
        <v>1.0000940394660196E-3</v>
      </c>
      <c r="K211" s="346">
        <f>+Japan!K101</f>
        <v>1.0006133774100512E-3</v>
      </c>
      <c r="L211" s="346">
        <f>+Japan!L101</f>
        <v>1.0033295900328677E-3</v>
      </c>
      <c r="M211" s="346">
        <f>+Japan!M101</f>
        <v>1.0155894218064879E-3</v>
      </c>
      <c r="N211" s="346">
        <f>+Japan!N101</f>
        <v>1.0645397255263113E-3</v>
      </c>
      <c r="O211" s="346">
        <f>+Japan!O101</f>
        <v>1.2410303223762498E-3</v>
      </c>
      <c r="P211" s="346">
        <f>+Japan!P101</f>
        <v>1.8210025266551001E-3</v>
      </c>
      <c r="Q211" s="346">
        <f>+Japan!Q101</f>
        <v>3.5766183309002266E-3</v>
      </c>
      <c r="R211" s="346">
        <f>+Japan!R101</f>
        <v>8.5161838592479298E-3</v>
      </c>
      <c r="S211" s="346">
        <f>+Japan!S101</f>
        <v>2.1530289584171886E-2</v>
      </c>
      <c r="T211" s="346">
        <f>+Japan!T101</f>
        <v>5.3833188353047325E-2</v>
      </c>
      <c r="U211" s="346">
        <f>+Japan!U101</f>
        <v>0.12973744072668431</v>
      </c>
      <c r="V211" s="346">
        <f>+Japan!V101</f>
        <v>0.29919990110504907</v>
      </c>
      <c r="W211" s="346">
        <f>+Japan!W101</f>
        <v>0.66126843802292989</v>
      </c>
      <c r="X211" s="346">
        <f>+Japan!X101</f>
        <v>1.4047386546896259</v>
      </c>
      <c r="Y211" s="346">
        <f>+Japan!Y101</f>
        <v>2.8696110898541165</v>
      </c>
      <c r="Z211" s="346">
        <f>+Japan!Z101</f>
        <v>5.6313004966981568</v>
      </c>
      <c r="AA211" s="346">
        <f>+Japan!AA101</f>
        <v>10.591311161020288</v>
      </c>
      <c r="AB211" s="346">
        <f>+Japan!AB101</f>
        <v>159.99044376005855</v>
      </c>
      <c r="AC211" s="346">
        <f>+Japan!AC101</f>
        <v>79.995221880029277</v>
      </c>
      <c r="AD211" s="346">
        <f>+Japan!AD101</f>
        <v>39.997610940014638</v>
      </c>
      <c r="AE211" s="346">
        <f>+Japan!AE101</f>
        <v>19.998805470007319</v>
      </c>
      <c r="AF211" s="346">
        <f>+Japan!AF101</f>
        <v>9.9994027350036596</v>
      </c>
      <c r="AG211" s="346">
        <f>+Japan!AG101</f>
        <v>4.9997013675018298</v>
      </c>
      <c r="AH211" s="346">
        <f>+Japan!AH101</f>
        <v>2.4998506837509149</v>
      </c>
      <c r="AI211" s="346">
        <f>+Japan!AI101</f>
        <v>1.2499253418754575</v>
      </c>
      <c r="AJ211" s="346">
        <f>+Japan!AJ101</f>
        <v>0.62496267093772873</v>
      </c>
      <c r="AK211" s="346">
        <f>+Japan!AK101</f>
        <v>0.31248133546886436</v>
      </c>
      <c r="AL211" s="346">
        <f>+Japan!AL101</f>
        <v>0.15624066773443218</v>
      </c>
      <c r="AM211" s="346">
        <f>+Japan!AM101</f>
        <v>7.8120333867216091E-2</v>
      </c>
      <c r="AN211" s="346">
        <f>+Japan!AN101</f>
        <v>3.9060166933608045E-2</v>
      </c>
      <c r="AO211" s="346">
        <f>+Japan!AO101</f>
        <v>1.9530083466804023E-2</v>
      </c>
      <c r="AP211" s="346">
        <f>+Japan!AP101</f>
        <v>9.7650417334020113E-3</v>
      </c>
      <c r="AQ211" s="346">
        <f>+Japan!AQ101</f>
        <v>4.8825208667010057E-3</v>
      </c>
      <c r="AR211" s="346">
        <f>+Japan!AR101</f>
        <v>2.4412604333505028E-3</v>
      </c>
      <c r="AS211" s="346">
        <f>+Japan!AS101</f>
        <v>1.2206302166752514E-3</v>
      </c>
      <c r="AT211" s="346">
        <f>+Japan!AT101</f>
        <v>6.1031510833762571E-4</v>
      </c>
      <c r="AU211" s="346">
        <f>+Japan!AU101</f>
        <v>3.0515755416881285E-4</v>
      </c>
      <c r="AV211" s="346">
        <f>+Japan!AV101</f>
        <v>1.5257877708440643E-4</v>
      </c>
      <c r="AW211" s="346">
        <f>+Japan!AW101</f>
        <v>7.6289388542203214E-5</v>
      </c>
      <c r="AX211" s="346">
        <f>+Japan!AX101</f>
        <v>3.8144694271101607E-5</v>
      </c>
      <c r="AY211" s="346">
        <f>+Japan!AY101</f>
        <v>1.9072347135550803E-5</v>
      </c>
      <c r="AZ211" s="346">
        <f>+Japan!AZ101</f>
        <v>9.5361735677754017E-6</v>
      </c>
      <c r="BA211" s="346">
        <f>+Japan!BA101</f>
        <v>4.7680867838877009E-6</v>
      </c>
      <c r="BB211" s="346">
        <f>+Japan!BB101</f>
        <v>2.3840433919438504E-6</v>
      </c>
      <c r="BC211" s="346">
        <f>+Japan!BC101</f>
        <v>1.1920216959719252E-6</v>
      </c>
      <c r="BD211" s="346">
        <f>+Japan!BD101</f>
        <v>5.9601084798596261E-7</v>
      </c>
      <c r="BE211" s="346">
        <f>+Japan!BE101</f>
        <v>2.980054239929813E-7</v>
      </c>
      <c r="BF211" s="346">
        <f>+Japan!BF101</f>
        <v>1.4900271199649065E-7</v>
      </c>
      <c r="BG211" s="346">
        <f>+Japan!BG101</f>
        <v>7.4501355998245326E-8</v>
      </c>
      <c r="BH211" s="346">
        <f>+Japan!BH101</f>
        <v>3.7250677999122663E-8</v>
      </c>
      <c r="BI211" s="346">
        <f>+Japan!BI101</f>
        <v>1.8625338999561331E-8</v>
      </c>
    </row>
    <row r="212" spans="1:61">
      <c r="A212" s="346" t="s">
        <v>183</v>
      </c>
      <c r="B212" s="346">
        <f>+Russia!B101</f>
        <v>1.0000000000000015E-3</v>
      </c>
      <c r="C212" s="346">
        <f>+Russia!C101</f>
        <v>1.0000000000000002E-3</v>
      </c>
      <c r="D212" s="346">
        <f>+Russia!D101</f>
        <v>1.0000000000000523E-3</v>
      </c>
      <c r="E212" s="346">
        <f>+Russia!E101</f>
        <v>1.0000000000215505E-3</v>
      </c>
      <c r="F212" s="346">
        <f>+Russia!F101</f>
        <v>1.0000000017689812E-3</v>
      </c>
      <c r="G212" s="346">
        <f>+Russia!G101</f>
        <v>1.0000000576642805E-3</v>
      </c>
      <c r="H212" s="346">
        <f>+Russia!H101</f>
        <v>1.0000010087449875E-3</v>
      </c>
      <c r="I212" s="346">
        <f>+Russia!I101</f>
        <v>1.0000113920947292E-3</v>
      </c>
      <c r="J212" s="346">
        <f>+Russia!J101</f>
        <v>1.0000940394660196E-3</v>
      </c>
      <c r="K212" s="346">
        <f>+Russia!K101</f>
        <v>1.0006133774100501E-3</v>
      </c>
      <c r="L212" s="346">
        <f>+Russia!L101</f>
        <v>1.0033295900328683E-3</v>
      </c>
      <c r="M212" s="346">
        <f>+Russia!M101</f>
        <v>1.0155894218064887E-3</v>
      </c>
      <c r="N212" s="346">
        <f>+Russia!N101</f>
        <v>1.0645397255263118E-3</v>
      </c>
      <c r="O212" s="346">
        <f>+Russia!O101</f>
        <v>1.2410303223762528E-3</v>
      </c>
      <c r="P212" s="346">
        <f>+Russia!P101</f>
        <v>1.8210025266551014E-3</v>
      </c>
      <c r="Q212" s="346">
        <f>+Russia!Q101</f>
        <v>3.5766183309002158E-3</v>
      </c>
      <c r="R212" s="346">
        <f>+Russia!R101</f>
        <v>8.5161838592479212E-3</v>
      </c>
      <c r="S212" s="346">
        <f>+Russia!S101</f>
        <v>2.1530289584171892E-2</v>
      </c>
      <c r="T212" s="346">
        <f>+Russia!T101</f>
        <v>5.3833188353047248E-2</v>
      </c>
      <c r="U212" s="346">
        <f>+Russia!U101</f>
        <v>0.12973744072668425</v>
      </c>
      <c r="V212" s="346">
        <f>+Russia!V101</f>
        <v>0.29919990110504918</v>
      </c>
      <c r="W212" s="346">
        <f>+Russia!W101</f>
        <v>0.66126843802293012</v>
      </c>
      <c r="X212" s="346">
        <f>+Russia!X101</f>
        <v>1.4047386546896261</v>
      </c>
      <c r="Y212" s="346">
        <f>+Russia!Y101</f>
        <v>2.8696110898541161</v>
      </c>
      <c r="Z212" s="346">
        <f>+Russia!Z101</f>
        <v>5.6313004966981506</v>
      </c>
      <c r="AA212" s="346">
        <f>+Russia!AA101</f>
        <v>10.591311161020295</v>
      </c>
      <c r="AB212" s="346">
        <f>+Russia!AB101</f>
        <v>68.567333040025176</v>
      </c>
      <c r="AC212" s="346">
        <f>+Russia!AC101</f>
        <v>34.283666520012588</v>
      </c>
      <c r="AD212" s="346">
        <f>+Russia!AD101</f>
        <v>17.141833260006294</v>
      </c>
      <c r="AE212" s="346">
        <f>+Russia!AE101</f>
        <v>8.570916630003147</v>
      </c>
      <c r="AF212" s="346">
        <f>+Russia!AF101</f>
        <v>4.2854583150015735</v>
      </c>
      <c r="AG212" s="346">
        <f>+Russia!AG101</f>
        <v>2.1427291575007867</v>
      </c>
      <c r="AH212" s="346">
        <f>+Russia!AH101</f>
        <v>1.0713645787503934</v>
      </c>
      <c r="AI212" s="346">
        <f>+Russia!AI101</f>
        <v>0.53568228937519669</v>
      </c>
      <c r="AJ212" s="346">
        <f>+Russia!AJ101</f>
        <v>0.26784114468759834</v>
      </c>
      <c r="AK212" s="346">
        <f>+Russia!AK101</f>
        <v>0.13392057234379917</v>
      </c>
      <c r="AL212" s="346">
        <f>+Russia!AL101</f>
        <v>6.6960286171899586E-2</v>
      </c>
      <c r="AM212" s="346">
        <f>+Russia!AM101</f>
        <v>3.3480143085949793E-2</v>
      </c>
      <c r="AN212" s="346">
        <f>+Russia!AN101</f>
        <v>1.6740071542974896E-2</v>
      </c>
      <c r="AO212" s="346">
        <f>+Russia!AO101</f>
        <v>8.3700357714874482E-3</v>
      </c>
      <c r="AP212" s="346">
        <f>+Russia!AP101</f>
        <v>4.1850178857437241E-3</v>
      </c>
      <c r="AQ212" s="346">
        <f>+Russia!AQ101</f>
        <v>2.0925089428718621E-3</v>
      </c>
      <c r="AR212" s="346">
        <f>+Russia!AR101</f>
        <v>1.046254471435931E-3</v>
      </c>
      <c r="AS212" s="346">
        <f>+Russia!AS101</f>
        <v>5.2312723571796551E-4</v>
      </c>
      <c r="AT212" s="346">
        <f>+Russia!AT101</f>
        <v>2.6156361785898276E-4</v>
      </c>
      <c r="AU212" s="346">
        <f>+Russia!AU101</f>
        <v>1.3078180892949138E-4</v>
      </c>
      <c r="AV212" s="346">
        <f>+Russia!AV101</f>
        <v>6.5390904464745689E-5</v>
      </c>
      <c r="AW212" s="346">
        <f>+Russia!AW101</f>
        <v>3.2695452232372845E-5</v>
      </c>
      <c r="AX212" s="346">
        <f>+Russia!AX101</f>
        <v>1.6347726116186422E-5</v>
      </c>
      <c r="AY212" s="346">
        <f>+Russia!AY101</f>
        <v>8.1738630580932111E-6</v>
      </c>
      <c r="AZ212" s="346">
        <f>+Russia!AZ101</f>
        <v>4.0869315290466056E-6</v>
      </c>
      <c r="BA212" s="346">
        <f>+Russia!BA101</f>
        <v>2.0434657645233028E-6</v>
      </c>
      <c r="BB212" s="346">
        <f>+Russia!BB101</f>
        <v>1.0217328822616514E-6</v>
      </c>
      <c r="BC212" s="346">
        <f>+Russia!BC101</f>
        <v>5.108664411308257E-7</v>
      </c>
      <c r="BD212" s="346">
        <f>+Russia!BD101</f>
        <v>2.5543322056541285E-7</v>
      </c>
      <c r="BE212" s="346">
        <f>+Russia!BE101</f>
        <v>1.2771661028270642E-7</v>
      </c>
      <c r="BF212" s="346">
        <f>+Russia!BF101</f>
        <v>6.3858305141353212E-8</v>
      </c>
      <c r="BG212" s="346">
        <f>+Russia!BG101</f>
        <v>3.1929152570676606E-8</v>
      </c>
      <c r="BH212" s="346">
        <f>+Russia!BH101</f>
        <v>1.5964576285338303E-8</v>
      </c>
      <c r="BI212" s="346">
        <f>+Russia!BI101</f>
        <v>7.9822881426691515E-9</v>
      </c>
    </row>
    <row r="213" spans="1:61">
      <c r="A213" s="346" t="s">
        <v>184</v>
      </c>
      <c r="B213" s="346">
        <f>+Eurasia!B101</f>
        <v>1.0000000000000015E-3</v>
      </c>
      <c r="C213" s="346">
        <f>+Eurasia!C101</f>
        <v>1.0000000000000002E-3</v>
      </c>
      <c r="D213" s="346">
        <f>+Eurasia!D101</f>
        <v>1.0000000000000523E-3</v>
      </c>
      <c r="E213" s="346">
        <f>+Eurasia!E101</f>
        <v>1.0000000000215505E-3</v>
      </c>
      <c r="F213" s="346">
        <f>+Eurasia!F101</f>
        <v>1.0000000017689812E-3</v>
      </c>
      <c r="G213" s="346">
        <f>+Eurasia!G101</f>
        <v>1.0000000576642805E-3</v>
      </c>
      <c r="H213" s="346">
        <f>+Eurasia!H101</f>
        <v>1.0000010087449875E-3</v>
      </c>
      <c r="I213" s="346">
        <f>+Eurasia!I101</f>
        <v>1.0000113920947292E-3</v>
      </c>
      <c r="J213" s="346">
        <f>+Eurasia!J101</f>
        <v>1.0000940394660196E-3</v>
      </c>
      <c r="K213" s="346">
        <f>+Eurasia!K101</f>
        <v>1.0006133774100501E-3</v>
      </c>
      <c r="L213" s="346">
        <f>+Eurasia!L101</f>
        <v>1.0033295900328683E-3</v>
      </c>
      <c r="M213" s="346">
        <f>+Eurasia!M101</f>
        <v>1.0155894218064887E-3</v>
      </c>
      <c r="N213" s="346">
        <f>+Eurasia!N101</f>
        <v>1.0645397255263118E-3</v>
      </c>
      <c r="O213" s="346">
        <f>+Eurasia!O101</f>
        <v>1.2410303223762528E-3</v>
      </c>
      <c r="P213" s="346">
        <f>+Eurasia!P101</f>
        <v>1.8210025266551014E-3</v>
      </c>
      <c r="Q213" s="346">
        <f>+Eurasia!Q101</f>
        <v>3.5766183309002158E-3</v>
      </c>
      <c r="R213" s="346">
        <f>+Eurasia!R101</f>
        <v>8.5161838592479212E-3</v>
      </c>
      <c r="S213" s="346">
        <f>+Eurasia!S101</f>
        <v>2.1530289584171892E-2</v>
      </c>
      <c r="T213" s="346">
        <f>+Eurasia!T101</f>
        <v>5.3833188353047248E-2</v>
      </c>
      <c r="U213" s="346">
        <f>+Eurasia!U101</f>
        <v>0.12973744072668425</v>
      </c>
      <c r="V213" s="346">
        <f>+Eurasia!V101</f>
        <v>0.29919990110504918</v>
      </c>
      <c r="W213" s="346">
        <f>+Eurasia!W101</f>
        <v>0.66126843802293012</v>
      </c>
      <c r="X213" s="346">
        <f>+Eurasia!X101</f>
        <v>1.4047386546896261</v>
      </c>
      <c r="Y213" s="346">
        <f>+Eurasia!Y101</f>
        <v>2.8696110898541161</v>
      </c>
      <c r="Z213" s="346">
        <f>+Eurasia!Z101</f>
        <v>5.6313004966981506</v>
      </c>
      <c r="AA213" s="346">
        <f>+Eurasia!AA101</f>
        <v>10.591311161020295</v>
      </c>
      <c r="AB213" s="346">
        <f>+Eurasia!AB101</f>
        <v>68.567333040025176</v>
      </c>
      <c r="AC213" s="346">
        <f>+Eurasia!AC101</f>
        <v>34.283666520012588</v>
      </c>
      <c r="AD213" s="346">
        <f>+Eurasia!AD101</f>
        <v>17.141833260006294</v>
      </c>
      <c r="AE213" s="346">
        <f>+Eurasia!AE101</f>
        <v>8.570916630003147</v>
      </c>
      <c r="AF213" s="346">
        <f>+Eurasia!AF101</f>
        <v>4.2854583150015735</v>
      </c>
      <c r="AG213" s="346">
        <f>+Eurasia!AG101</f>
        <v>2.1427291575007867</v>
      </c>
      <c r="AH213" s="346">
        <f>+Eurasia!AH101</f>
        <v>1.0713645787503934</v>
      </c>
      <c r="AI213" s="346">
        <f>+Eurasia!AI101</f>
        <v>0.53568228937519669</v>
      </c>
      <c r="AJ213" s="346">
        <f>+Eurasia!AJ101</f>
        <v>0.26784114468759834</v>
      </c>
      <c r="AK213" s="346">
        <f>+Eurasia!AK101</f>
        <v>0.13392057234379917</v>
      </c>
      <c r="AL213" s="346">
        <f>+Eurasia!AL101</f>
        <v>6.6960286171899586E-2</v>
      </c>
      <c r="AM213" s="346">
        <f>+Eurasia!AM101</f>
        <v>3.3480143085949793E-2</v>
      </c>
      <c r="AN213" s="346">
        <f>+Eurasia!AN101</f>
        <v>1.6740071542974896E-2</v>
      </c>
      <c r="AO213" s="346">
        <f>+Eurasia!AO101</f>
        <v>8.3700357714874482E-3</v>
      </c>
      <c r="AP213" s="346">
        <f>+Eurasia!AP101</f>
        <v>4.1850178857437241E-3</v>
      </c>
      <c r="AQ213" s="346">
        <f>+Eurasia!AQ101</f>
        <v>2.0925089428718621E-3</v>
      </c>
      <c r="AR213" s="346">
        <f>+Eurasia!AR101</f>
        <v>1.046254471435931E-3</v>
      </c>
      <c r="AS213" s="346">
        <f>+Eurasia!AS101</f>
        <v>5.2312723571796551E-4</v>
      </c>
      <c r="AT213" s="346">
        <f>+Eurasia!AT101</f>
        <v>2.6156361785898276E-4</v>
      </c>
      <c r="AU213" s="346">
        <f>+Eurasia!AU101</f>
        <v>1.3078180892949138E-4</v>
      </c>
      <c r="AV213" s="346">
        <f>+Eurasia!AV101</f>
        <v>6.5390904464745689E-5</v>
      </c>
      <c r="AW213" s="346">
        <f>+Eurasia!AW101</f>
        <v>3.2695452232372845E-5</v>
      </c>
      <c r="AX213" s="346">
        <f>+Eurasia!AX101</f>
        <v>1.6347726116186422E-5</v>
      </c>
      <c r="AY213" s="346">
        <f>+Eurasia!AY101</f>
        <v>8.1738630580932111E-6</v>
      </c>
      <c r="AZ213" s="346">
        <f>+Eurasia!AZ101</f>
        <v>4.0869315290466056E-6</v>
      </c>
      <c r="BA213" s="346">
        <f>+Eurasia!BA101</f>
        <v>2.0434657645233028E-6</v>
      </c>
      <c r="BB213" s="346">
        <f>+Eurasia!BB101</f>
        <v>1.0217328822616514E-6</v>
      </c>
      <c r="BC213" s="346">
        <f>+Eurasia!BC101</f>
        <v>5.108664411308257E-7</v>
      </c>
      <c r="BD213" s="346">
        <f>+Eurasia!BD101</f>
        <v>2.5543322056541285E-7</v>
      </c>
      <c r="BE213" s="346">
        <f>+Eurasia!BE101</f>
        <v>1.2771661028270642E-7</v>
      </c>
      <c r="BF213" s="346">
        <f>+Eurasia!BF101</f>
        <v>6.3858305141353212E-8</v>
      </c>
      <c r="BG213" s="346">
        <f>+Eurasia!BG101</f>
        <v>3.1929152570676606E-8</v>
      </c>
      <c r="BH213" s="346">
        <f>+Eurasia!BH101</f>
        <v>1.5964576285338303E-8</v>
      </c>
      <c r="BI213" s="346">
        <f>+Eurasia!BI101</f>
        <v>7.9822881426691515E-9</v>
      </c>
    </row>
    <row r="214" spans="1:61">
      <c r="A214" s="346" t="s">
        <v>185</v>
      </c>
      <c r="B214" s="346">
        <f>+China!B101</f>
        <v>1.0000000000000026E-3</v>
      </c>
      <c r="C214" s="346">
        <f>+China!C101</f>
        <v>9.9999999999999959E-4</v>
      </c>
      <c r="D214" s="346">
        <f>+China!D101</f>
        <v>1.0000000000000529E-3</v>
      </c>
      <c r="E214" s="346">
        <f>+China!E101</f>
        <v>1.0000000000215514E-3</v>
      </c>
      <c r="F214" s="346">
        <f>+China!F101</f>
        <v>1.0000000017689821E-3</v>
      </c>
      <c r="G214" s="346">
        <f>+China!G101</f>
        <v>1.0000000576642809E-3</v>
      </c>
      <c r="H214" s="346">
        <f>+China!H101</f>
        <v>1.000001008744988E-3</v>
      </c>
      <c r="I214" s="346">
        <f>+China!I101</f>
        <v>1.0000113920947294E-3</v>
      </c>
      <c r="J214" s="346">
        <f>+China!J101</f>
        <v>1.0000940394660198E-3</v>
      </c>
      <c r="K214" s="346">
        <f>+China!K101</f>
        <v>1.0006133774100494E-3</v>
      </c>
      <c r="L214" s="346">
        <f>+China!L101</f>
        <v>1.0033295900328679E-3</v>
      </c>
      <c r="M214" s="346">
        <f>+China!M101</f>
        <v>1.0155894218064881E-3</v>
      </c>
      <c r="N214" s="346">
        <f>+China!N101</f>
        <v>1.0645397255263113E-3</v>
      </c>
      <c r="O214" s="346">
        <f>+China!O101</f>
        <v>1.2410303223762522E-3</v>
      </c>
      <c r="P214" s="346">
        <f>+China!P101</f>
        <v>1.8210025266551001E-3</v>
      </c>
      <c r="Q214" s="346">
        <f>+China!Q101</f>
        <v>3.5766183309002201E-3</v>
      </c>
      <c r="R214" s="346">
        <f>+China!R101</f>
        <v>8.516183859247916E-3</v>
      </c>
      <c r="S214" s="346">
        <f>+China!S101</f>
        <v>2.1530289584171886E-2</v>
      </c>
      <c r="T214" s="346">
        <f>+China!T101</f>
        <v>5.3833188353047234E-2</v>
      </c>
      <c r="U214" s="346">
        <f>+China!U101</f>
        <v>0.12973744072668453</v>
      </c>
      <c r="V214" s="346">
        <f>+China!V101</f>
        <v>0.29919990110504907</v>
      </c>
      <c r="W214" s="346">
        <f>+China!W101</f>
        <v>0.66126843802292989</v>
      </c>
      <c r="X214" s="346">
        <f>+China!X101</f>
        <v>1.4047386546896261</v>
      </c>
      <c r="Y214" s="346">
        <f>+China!Y101</f>
        <v>2.8696110898541138</v>
      </c>
      <c r="Z214" s="346">
        <f>+China!Z101</f>
        <v>5.6313004966981586</v>
      </c>
      <c r="AA214" s="346">
        <f>+China!AA101</f>
        <v>10.591311161020295</v>
      </c>
      <c r="AB214" s="346">
        <f>+China!AB101</f>
        <v>79.995221880029277</v>
      </c>
      <c r="AC214" s="346">
        <f>+China!AC101</f>
        <v>39.997610940014638</v>
      </c>
      <c r="AD214" s="346">
        <f>+China!AD101</f>
        <v>19.998805470007319</v>
      </c>
      <c r="AE214" s="346">
        <f>+China!AE101</f>
        <v>9.9994027350036596</v>
      </c>
      <c r="AF214" s="346">
        <f>+China!AF101</f>
        <v>4.9997013675018298</v>
      </c>
      <c r="AG214" s="346">
        <f>+China!AG101</f>
        <v>2.4998506837509149</v>
      </c>
      <c r="AH214" s="346">
        <f>+China!AH101</f>
        <v>1.2499253418754575</v>
      </c>
      <c r="AI214" s="346">
        <f>+China!AI101</f>
        <v>0.62496267093772873</v>
      </c>
      <c r="AJ214" s="346">
        <f>+China!AJ101</f>
        <v>0.31248133546886436</v>
      </c>
      <c r="AK214" s="346">
        <f>+China!AK101</f>
        <v>0.15624066773443218</v>
      </c>
      <c r="AL214" s="346">
        <f>+China!AL101</f>
        <v>7.8120333867216091E-2</v>
      </c>
      <c r="AM214" s="346">
        <f>+China!AM101</f>
        <v>3.9060166933608045E-2</v>
      </c>
      <c r="AN214" s="346">
        <f>+China!AN101</f>
        <v>1.9530083466804023E-2</v>
      </c>
      <c r="AO214" s="346">
        <f>+China!AO101</f>
        <v>9.7650417334020113E-3</v>
      </c>
      <c r="AP214" s="346">
        <f>+China!AP101</f>
        <v>4.8825208667010057E-3</v>
      </c>
      <c r="AQ214" s="346">
        <f>+China!AQ101</f>
        <v>2.4412604333505028E-3</v>
      </c>
      <c r="AR214" s="346">
        <f>+China!AR101</f>
        <v>1.2206302166752514E-3</v>
      </c>
      <c r="AS214" s="346">
        <f>+China!AS101</f>
        <v>6.1031510833762571E-4</v>
      </c>
      <c r="AT214" s="346">
        <f>+China!AT101</f>
        <v>3.0515755416881285E-4</v>
      </c>
      <c r="AU214" s="346">
        <f>+China!AU101</f>
        <v>1.5257877708440643E-4</v>
      </c>
      <c r="AV214" s="346">
        <f>+China!AV101</f>
        <v>7.6289388542203214E-5</v>
      </c>
      <c r="AW214" s="346">
        <f>+China!AW101</f>
        <v>3.8144694271101607E-5</v>
      </c>
      <c r="AX214" s="346">
        <f>+China!AX101</f>
        <v>1.9072347135550803E-5</v>
      </c>
      <c r="AY214" s="346">
        <f>+China!AY101</f>
        <v>9.5361735677754017E-6</v>
      </c>
      <c r="AZ214" s="346">
        <f>+China!AZ101</f>
        <v>4.7680867838877009E-6</v>
      </c>
      <c r="BA214" s="346">
        <f>+China!BA101</f>
        <v>2.3840433919438504E-6</v>
      </c>
      <c r="BB214" s="346">
        <f>+China!BB101</f>
        <v>1.1920216959719252E-6</v>
      </c>
      <c r="BC214" s="346">
        <f>+China!BC101</f>
        <v>5.9601084798596261E-7</v>
      </c>
      <c r="BD214" s="346">
        <f>+China!BD101</f>
        <v>2.980054239929813E-7</v>
      </c>
      <c r="BE214" s="346">
        <f>+China!BE101</f>
        <v>1.4900271199649065E-7</v>
      </c>
      <c r="BF214" s="346">
        <f>+China!BF101</f>
        <v>7.4501355998245326E-8</v>
      </c>
      <c r="BG214" s="346">
        <f>+China!BG101</f>
        <v>3.7250677999122663E-8</v>
      </c>
      <c r="BH214" s="346">
        <f>+China!BH101</f>
        <v>1.8625338999561331E-8</v>
      </c>
      <c r="BI214" s="346">
        <f>+China!BI101</f>
        <v>9.3126694997806657E-9</v>
      </c>
    </row>
    <row r="215" spans="1:61">
      <c r="A215" s="346" t="s">
        <v>186</v>
      </c>
      <c r="B215" s="346">
        <f>+India!B101</f>
        <v>9.9999999999999937E-4</v>
      </c>
      <c r="C215" s="346">
        <f>+India!C101</f>
        <v>9.999999999999998E-4</v>
      </c>
      <c r="D215" s="346">
        <f>+India!D101</f>
        <v>1.0000000000000534E-3</v>
      </c>
      <c r="E215" s="346">
        <f>+India!E101</f>
        <v>1.0000000000215483E-3</v>
      </c>
      <c r="F215" s="346">
        <f>+India!F101</f>
        <v>1.0000000017689826E-3</v>
      </c>
      <c r="G215" s="346">
        <f>+India!G101</f>
        <v>1.0000000576642798E-3</v>
      </c>
      <c r="H215" s="346">
        <f>+India!H101</f>
        <v>1.0000010087449871E-3</v>
      </c>
      <c r="I215" s="346">
        <f>+India!I101</f>
        <v>1.0000113920947305E-3</v>
      </c>
      <c r="J215" s="346">
        <f>+India!J101</f>
        <v>1.0000940394660192E-3</v>
      </c>
      <c r="K215" s="346">
        <f>+India!K101</f>
        <v>1.0006133774100512E-3</v>
      </c>
      <c r="L215" s="346">
        <f>+India!L101</f>
        <v>1.0033295900328694E-3</v>
      </c>
      <c r="M215" s="346">
        <f>+India!M101</f>
        <v>1.0155894218064863E-3</v>
      </c>
      <c r="N215" s="346">
        <f>+India!N101</f>
        <v>1.0645397255263091E-3</v>
      </c>
      <c r="O215" s="346">
        <f>+India!O101</f>
        <v>1.2410303223762522E-3</v>
      </c>
      <c r="P215" s="346">
        <f>+India!P101</f>
        <v>1.8210025266551034E-3</v>
      </c>
      <c r="Q215" s="346">
        <f>+India!Q101</f>
        <v>3.5766183309002201E-3</v>
      </c>
      <c r="R215" s="346">
        <f>+India!R101</f>
        <v>8.5161838592479003E-3</v>
      </c>
      <c r="S215" s="346">
        <f>+India!S101</f>
        <v>2.1530289584171886E-2</v>
      </c>
      <c r="T215" s="346">
        <f>+India!T101</f>
        <v>5.3833188353047234E-2</v>
      </c>
      <c r="U215" s="346">
        <f>+India!U101</f>
        <v>0.12973744072668456</v>
      </c>
      <c r="V215" s="346">
        <f>+India!V101</f>
        <v>0.29919990110504929</v>
      </c>
      <c r="W215" s="346">
        <f>+India!W101</f>
        <v>0.66126843802292923</v>
      </c>
      <c r="X215" s="346">
        <f>+India!X101</f>
        <v>1.4047386546896243</v>
      </c>
      <c r="Y215" s="346">
        <f>+India!Y101</f>
        <v>2.8696110898541183</v>
      </c>
      <c r="Z215" s="346">
        <f>+India!Z101</f>
        <v>5.6313004966981497</v>
      </c>
      <c r="AA215" s="346">
        <f>+India!AA101</f>
        <v>10.59131116102029</v>
      </c>
      <c r="AB215" s="346">
        <f>+India!AB101</f>
        <v>125.70677724004616</v>
      </c>
      <c r="AC215" s="346">
        <f>+India!AC101</f>
        <v>62.853388620023082</v>
      </c>
      <c r="AD215" s="346">
        <f>+India!AD101</f>
        <v>31.426694310011541</v>
      </c>
      <c r="AE215" s="346">
        <f>+India!AE101</f>
        <v>15.713347155005771</v>
      </c>
      <c r="AF215" s="346">
        <f>+India!AF101</f>
        <v>7.8566735775028853</v>
      </c>
      <c r="AG215" s="346">
        <f>+India!AG101</f>
        <v>3.9283367887514427</v>
      </c>
      <c r="AH215" s="346">
        <f>+India!AH101</f>
        <v>1.9641683943757213</v>
      </c>
      <c r="AI215" s="346">
        <f>+India!AI101</f>
        <v>0.98208419718786066</v>
      </c>
      <c r="AJ215" s="346">
        <f>+India!AJ101</f>
        <v>0.49104209859393033</v>
      </c>
      <c r="AK215" s="346">
        <f>+India!AK101</f>
        <v>0.24552104929696517</v>
      </c>
      <c r="AL215" s="346">
        <f>+India!AL101</f>
        <v>0.12276052464848258</v>
      </c>
      <c r="AM215" s="346">
        <f>+India!AM101</f>
        <v>6.1380262324241291E-2</v>
      </c>
      <c r="AN215" s="346">
        <f>+India!AN101</f>
        <v>3.0690131162120646E-2</v>
      </c>
      <c r="AO215" s="346">
        <f>+India!AO101</f>
        <v>1.5345065581060323E-2</v>
      </c>
      <c r="AP215" s="346">
        <f>+India!AP101</f>
        <v>7.6725327905301614E-3</v>
      </c>
      <c r="AQ215" s="346">
        <f>+India!AQ101</f>
        <v>3.8362663952650807E-3</v>
      </c>
      <c r="AR215" s="346">
        <f>+India!AR101</f>
        <v>1.9181331976325404E-3</v>
      </c>
      <c r="AS215" s="346">
        <f>+India!AS101</f>
        <v>9.5906659881627018E-4</v>
      </c>
      <c r="AT215" s="346">
        <f>+India!AT101</f>
        <v>4.7953329940813509E-4</v>
      </c>
      <c r="AU215" s="346">
        <f>+India!AU101</f>
        <v>2.3976664970406754E-4</v>
      </c>
      <c r="AV215" s="346">
        <f>+India!AV101</f>
        <v>1.1988332485203377E-4</v>
      </c>
      <c r="AW215" s="346">
        <f>+India!AW101</f>
        <v>5.9941662426016886E-5</v>
      </c>
      <c r="AX215" s="346">
        <f>+India!AX101</f>
        <v>2.9970831213008443E-5</v>
      </c>
      <c r="AY215" s="346">
        <f>+India!AY101</f>
        <v>1.4985415606504222E-5</v>
      </c>
      <c r="AZ215" s="346">
        <f>+India!AZ101</f>
        <v>7.4927078032521108E-6</v>
      </c>
      <c r="BA215" s="346">
        <f>+India!BA101</f>
        <v>3.7463539016260554E-6</v>
      </c>
      <c r="BB215" s="346">
        <f>+India!BB101</f>
        <v>1.8731769508130277E-6</v>
      </c>
      <c r="BC215" s="346">
        <f>+India!BC101</f>
        <v>9.3658847540651385E-7</v>
      </c>
      <c r="BD215" s="346">
        <f>+India!BD101</f>
        <v>4.6829423770325692E-7</v>
      </c>
      <c r="BE215" s="346">
        <f>+India!BE101</f>
        <v>2.3414711885162846E-7</v>
      </c>
      <c r="BF215" s="346">
        <f>+India!BF101</f>
        <v>1.1707355942581423E-7</v>
      </c>
      <c r="BG215" s="346">
        <f>+India!BG101</f>
        <v>5.8536779712907115E-8</v>
      </c>
      <c r="BH215" s="346">
        <f>+India!BH101</f>
        <v>2.9268389856453558E-8</v>
      </c>
      <c r="BI215" s="346">
        <f>+India!BI101</f>
        <v>1.4634194928226779E-8</v>
      </c>
    </row>
    <row r="216" spans="1:61">
      <c r="A216" s="346" t="s">
        <v>187</v>
      </c>
      <c r="B216" s="346">
        <f>+MidEast!B101</f>
        <v>1.000000000000002E-3</v>
      </c>
      <c r="C216" s="346">
        <f>+MidEast!C101</f>
        <v>1.0000000000000005E-3</v>
      </c>
      <c r="D216" s="346">
        <f>+MidEast!D101</f>
        <v>1.0000000000000523E-3</v>
      </c>
      <c r="E216" s="346">
        <f>+MidEast!E101</f>
        <v>1.0000000000215509E-3</v>
      </c>
      <c r="F216" s="346">
        <f>+MidEast!F101</f>
        <v>1.0000000017689817E-3</v>
      </c>
      <c r="G216" s="346">
        <f>+MidEast!G101</f>
        <v>1.0000000576642788E-3</v>
      </c>
      <c r="H216" s="346">
        <f>+MidEast!H101</f>
        <v>1.0000010087449864E-3</v>
      </c>
      <c r="I216" s="346">
        <f>+MidEast!I101</f>
        <v>1.0000113920947298E-3</v>
      </c>
      <c r="J216" s="346">
        <f>+MidEast!J101</f>
        <v>1.0000940394660203E-3</v>
      </c>
      <c r="K216" s="346">
        <f>+MidEast!K101</f>
        <v>1.0006133774100501E-3</v>
      </c>
      <c r="L216" s="346">
        <f>+MidEast!L101</f>
        <v>1.003329590032867E-3</v>
      </c>
      <c r="M216" s="346">
        <f>+MidEast!M101</f>
        <v>1.0155894218064892E-3</v>
      </c>
      <c r="N216" s="346">
        <f>+MidEast!N101</f>
        <v>1.0645397255263102E-3</v>
      </c>
      <c r="O216" s="346">
        <f>+MidEast!O101</f>
        <v>1.2410303223762513E-3</v>
      </c>
      <c r="P216" s="346">
        <f>+MidEast!P101</f>
        <v>1.8210025266551019E-3</v>
      </c>
      <c r="Q216" s="346">
        <f>+MidEast!Q101</f>
        <v>3.5766183309002236E-3</v>
      </c>
      <c r="R216" s="346">
        <f>+MidEast!R101</f>
        <v>8.5161838592479246E-3</v>
      </c>
      <c r="S216" s="346">
        <f>+MidEast!S101</f>
        <v>2.1530289584171868E-2</v>
      </c>
      <c r="T216" s="346">
        <f>+MidEast!T101</f>
        <v>5.3833188353047366E-2</v>
      </c>
      <c r="U216" s="346">
        <f>+MidEast!U101</f>
        <v>0.12973744072668419</v>
      </c>
      <c r="V216" s="346">
        <f>+MidEast!V101</f>
        <v>0.29919990110504935</v>
      </c>
      <c r="W216" s="346">
        <f>+MidEast!W101</f>
        <v>0.66126843802292967</v>
      </c>
      <c r="X216" s="346">
        <f>+MidEast!X101</f>
        <v>1.4047386546896243</v>
      </c>
      <c r="Y216" s="346">
        <f>+MidEast!Y101</f>
        <v>2.8696110898541156</v>
      </c>
      <c r="Z216" s="346">
        <f>+MidEast!Z101</f>
        <v>5.6313004966981515</v>
      </c>
      <c r="AA216" s="346">
        <f>+MidEast!AA101</f>
        <v>10.591311161020291</v>
      </c>
      <c r="AB216" s="346">
        <f>+MidEast!AB101</f>
        <v>114.27888840004199</v>
      </c>
      <c r="AC216" s="346">
        <f>+MidEast!AC101</f>
        <v>57.139444200020996</v>
      </c>
      <c r="AD216" s="346">
        <f>+MidEast!AD101</f>
        <v>28.569722100010498</v>
      </c>
      <c r="AE216" s="346">
        <f>+MidEast!AE101</f>
        <v>14.284861050005249</v>
      </c>
      <c r="AF216" s="346">
        <f>+MidEast!AF101</f>
        <v>7.1424305250026245</v>
      </c>
      <c r="AG216" s="346">
        <f>+MidEast!AG101</f>
        <v>3.5712152625013123</v>
      </c>
      <c r="AH216" s="346">
        <f>+MidEast!AH101</f>
        <v>1.7856076312506561</v>
      </c>
      <c r="AI216" s="346">
        <f>+MidEast!AI101</f>
        <v>0.89280381562532807</v>
      </c>
      <c r="AJ216" s="346">
        <f>+MidEast!AJ101</f>
        <v>0.44640190781266403</v>
      </c>
      <c r="AK216" s="346">
        <f>+MidEast!AK101</f>
        <v>0.22320095390633202</v>
      </c>
      <c r="AL216" s="346">
        <f>+MidEast!AL101</f>
        <v>0.11160047695316601</v>
      </c>
      <c r="AM216" s="346">
        <f>+MidEast!AM101</f>
        <v>5.5800238476583004E-2</v>
      </c>
      <c r="AN216" s="346">
        <f>+MidEast!AN101</f>
        <v>2.7900119238291502E-2</v>
      </c>
      <c r="AO216" s="346">
        <f>+MidEast!AO101</f>
        <v>1.3950059619145751E-2</v>
      </c>
      <c r="AP216" s="346">
        <f>+MidEast!AP101</f>
        <v>6.9750298095728755E-3</v>
      </c>
      <c r="AQ216" s="346">
        <f>+MidEast!AQ101</f>
        <v>3.4875149047864378E-3</v>
      </c>
      <c r="AR216" s="346">
        <f>+MidEast!AR101</f>
        <v>1.7437574523932189E-3</v>
      </c>
      <c r="AS216" s="346">
        <f>+MidEast!AS101</f>
        <v>8.7187872619660944E-4</v>
      </c>
      <c r="AT216" s="346">
        <f>+MidEast!AT101</f>
        <v>4.3593936309830472E-4</v>
      </c>
      <c r="AU216" s="346">
        <f>+MidEast!AU101</f>
        <v>2.1796968154915236E-4</v>
      </c>
      <c r="AV216" s="346">
        <f>+MidEast!AV101</f>
        <v>1.0898484077457618E-4</v>
      </c>
      <c r="AW216" s="346">
        <f>+MidEast!AW101</f>
        <v>5.449242038728809E-5</v>
      </c>
      <c r="AX216" s="346">
        <f>+MidEast!AX101</f>
        <v>2.7246210193644045E-5</v>
      </c>
      <c r="AY216" s="346">
        <f>+MidEast!AY101</f>
        <v>1.3623105096822023E-5</v>
      </c>
      <c r="AZ216" s="346">
        <f>+MidEast!AZ101</f>
        <v>6.8115525484110113E-6</v>
      </c>
      <c r="BA216" s="346">
        <f>+MidEast!BA101</f>
        <v>3.4057762742055056E-6</v>
      </c>
      <c r="BB216" s="346">
        <f>+MidEast!BB101</f>
        <v>1.7028881371027528E-6</v>
      </c>
      <c r="BC216" s="346">
        <f>+MidEast!BC101</f>
        <v>8.5144406855137641E-7</v>
      </c>
      <c r="BD216" s="346">
        <f>+MidEast!BD101</f>
        <v>4.257220342756882E-7</v>
      </c>
      <c r="BE216" s="346">
        <f>+MidEast!BE101</f>
        <v>2.128610171378441E-7</v>
      </c>
      <c r="BF216" s="346">
        <f>+MidEast!BF101</f>
        <v>1.0643050856892205E-7</v>
      </c>
      <c r="BG216" s="346">
        <f>+MidEast!BG101</f>
        <v>5.3215254284461025E-8</v>
      </c>
      <c r="BH216" s="346">
        <f>+MidEast!BH101</f>
        <v>2.6607627142230513E-8</v>
      </c>
      <c r="BI216" s="346">
        <f>+MidEast!BI101</f>
        <v>1.3303813571115256E-8</v>
      </c>
    </row>
    <row r="217" spans="1:61">
      <c r="A217" s="346" t="s">
        <v>188</v>
      </c>
      <c r="B217" s="346">
        <f>+Africa!B101</f>
        <v>9.9999999999999937E-4</v>
      </c>
      <c r="C217" s="346">
        <f>+Africa!C101</f>
        <v>9.999999999999998E-4</v>
      </c>
      <c r="D217" s="346">
        <f>+Africa!D101</f>
        <v>1.0000000000000534E-3</v>
      </c>
      <c r="E217" s="346">
        <f>+Africa!E101</f>
        <v>1.0000000000215483E-3</v>
      </c>
      <c r="F217" s="346">
        <f>+Africa!F101</f>
        <v>1.0000000017689826E-3</v>
      </c>
      <c r="G217" s="346">
        <f>+Africa!G101</f>
        <v>1.0000000576642798E-3</v>
      </c>
      <c r="H217" s="346">
        <f>+Africa!H101</f>
        <v>1.0000010087449871E-3</v>
      </c>
      <c r="I217" s="346">
        <f>+Africa!I101</f>
        <v>1.0000113920947305E-3</v>
      </c>
      <c r="J217" s="346">
        <f>+Africa!J101</f>
        <v>1.0000940394660192E-3</v>
      </c>
      <c r="K217" s="346">
        <f>+Africa!K101</f>
        <v>1.0006133774100512E-3</v>
      </c>
      <c r="L217" s="346">
        <f>+Africa!L101</f>
        <v>1.0033295900328694E-3</v>
      </c>
      <c r="M217" s="346">
        <f>+Africa!M101</f>
        <v>1.0155894218064863E-3</v>
      </c>
      <c r="N217" s="346">
        <f>+Africa!N101</f>
        <v>1.0645397255263091E-3</v>
      </c>
      <c r="O217" s="346">
        <f>+Africa!O101</f>
        <v>1.2410303223762522E-3</v>
      </c>
      <c r="P217" s="346">
        <f>+Africa!P101</f>
        <v>1.8210025266551034E-3</v>
      </c>
      <c r="Q217" s="346">
        <f>+Africa!Q101</f>
        <v>3.5766183309002201E-3</v>
      </c>
      <c r="R217" s="346">
        <f>+Africa!R101</f>
        <v>8.5161838592479003E-3</v>
      </c>
      <c r="S217" s="346">
        <f>+Africa!S101</f>
        <v>2.1530289584171886E-2</v>
      </c>
      <c r="T217" s="346">
        <f>+Africa!T101</f>
        <v>5.3833188353047234E-2</v>
      </c>
      <c r="U217" s="346">
        <f>+Africa!U101</f>
        <v>0.12973744072668456</v>
      </c>
      <c r="V217" s="346">
        <f>+Africa!V101</f>
        <v>0.29919990110504929</v>
      </c>
      <c r="W217" s="346">
        <f>+Africa!W101</f>
        <v>0.66126843802292923</v>
      </c>
      <c r="X217" s="346">
        <f>+Africa!X101</f>
        <v>1.4047386546896243</v>
      </c>
      <c r="Y217" s="346">
        <f>+Africa!Y101</f>
        <v>2.8696110898541183</v>
      </c>
      <c r="Z217" s="346">
        <f>+Africa!Z101</f>
        <v>5.6313004966981497</v>
      </c>
      <c r="AA217" s="346">
        <f>+Africa!AA101</f>
        <v>10.59131116102029</v>
      </c>
      <c r="AB217" s="346">
        <f>+Africa!AB101</f>
        <v>125.70677724004616</v>
      </c>
      <c r="AC217" s="346">
        <f>+Africa!AC101</f>
        <v>62.853388620023082</v>
      </c>
      <c r="AD217" s="346">
        <f>+Africa!AD101</f>
        <v>31.426694310011541</v>
      </c>
      <c r="AE217" s="346">
        <f>+Africa!AE101</f>
        <v>15.713347155005771</v>
      </c>
      <c r="AF217" s="346">
        <f>+Africa!AF101</f>
        <v>7.8566735775028853</v>
      </c>
      <c r="AG217" s="346">
        <f>+Africa!AG101</f>
        <v>3.9283367887514427</v>
      </c>
      <c r="AH217" s="346">
        <f>+Africa!AH101</f>
        <v>1.9641683943757213</v>
      </c>
      <c r="AI217" s="346">
        <f>+Africa!AI101</f>
        <v>0.98208419718786066</v>
      </c>
      <c r="AJ217" s="346">
        <f>+Africa!AJ101</f>
        <v>0.49104209859393033</v>
      </c>
      <c r="AK217" s="346">
        <f>+Africa!AK101</f>
        <v>0.24552104929696517</v>
      </c>
      <c r="AL217" s="346">
        <f>+Africa!AL101</f>
        <v>0.12276052464848258</v>
      </c>
      <c r="AM217" s="346">
        <f>+Africa!AM101</f>
        <v>6.1380262324241291E-2</v>
      </c>
      <c r="AN217" s="346">
        <f>+Africa!AN101</f>
        <v>3.0690131162120646E-2</v>
      </c>
      <c r="AO217" s="346">
        <f>+Africa!AO101</f>
        <v>1.5345065581060323E-2</v>
      </c>
      <c r="AP217" s="346">
        <f>+Africa!AP101</f>
        <v>7.6725327905301614E-3</v>
      </c>
      <c r="AQ217" s="346">
        <f>+Africa!AQ101</f>
        <v>3.8362663952650807E-3</v>
      </c>
      <c r="AR217" s="346">
        <f>+Africa!AR101</f>
        <v>1.9181331976325404E-3</v>
      </c>
      <c r="AS217" s="346">
        <f>+Africa!AS101</f>
        <v>9.5906659881627018E-4</v>
      </c>
      <c r="AT217" s="346">
        <f>+Africa!AT101</f>
        <v>4.7953329940813509E-4</v>
      </c>
      <c r="AU217" s="346">
        <f>+Africa!AU101</f>
        <v>2.3976664970406754E-4</v>
      </c>
      <c r="AV217" s="346">
        <f>+Africa!AV101</f>
        <v>1.1988332485203377E-4</v>
      </c>
      <c r="AW217" s="346">
        <f>+Africa!AW101</f>
        <v>5.9941662426016886E-5</v>
      </c>
      <c r="AX217" s="346">
        <f>+Africa!AX101</f>
        <v>2.9970831213008443E-5</v>
      </c>
      <c r="AY217" s="346">
        <f>+Africa!AY101</f>
        <v>1.4985415606504222E-5</v>
      </c>
      <c r="AZ217" s="346">
        <f>+Africa!AZ101</f>
        <v>7.4927078032521108E-6</v>
      </c>
      <c r="BA217" s="346">
        <f>+Africa!BA101</f>
        <v>3.7463539016260554E-6</v>
      </c>
      <c r="BB217" s="346">
        <f>+Africa!BB101</f>
        <v>1.8731769508130277E-6</v>
      </c>
      <c r="BC217" s="346">
        <f>+Africa!BC101</f>
        <v>9.3658847540651385E-7</v>
      </c>
      <c r="BD217" s="346">
        <f>+Africa!BD101</f>
        <v>4.6829423770325692E-7</v>
      </c>
      <c r="BE217" s="346">
        <f>+Africa!BE101</f>
        <v>2.3414711885162846E-7</v>
      </c>
      <c r="BF217" s="346">
        <f>+Africa!BF101</f>
        <v>1.1707355942581423E-7</v>
      </c>
      <c r="BG217" s="346">
        <f>+Africa!BG101</f>
        <v>5.8536779712907115E-8</v>
      </c>
      <c r="BH217" s="346">
        <f>+Africa!BH101</f>
        <v>2.9268389856453558E-8</v>
      </c>
      <c r="BI217" s="346">
        <f>+Africa!BI101</f>
        <v>1.4634194928226779E-8</v>
      </c>
    </row>
    <row r="218" spans="1:61">
      <c r="A218" s="346" t="s">
        <v>189</v>
      </c>
      <c r="B218" s="346">
        <f>+LatAm!B101</f>
        <v>1.0000000000000018E-3</v>
      </c>
      <c r="C218" s="346">
        <f>+LatAm!C101</f>
        <v>1.0000000000000002E-3</v>
      </c>
      <c r="D218" s="346">
        <f>+LatAm!D101</f>
        <v>1.0000000000000521E-3</v>
      </c>
      <c r="E218" s="346">
        <f>+LatAm!E101</f>
        <v>1.0000000000215505E-3</v>
      </c>
      <c r="F218" s="346">
        <f>+LatAm!F101</f>
        <v>1.0000000017689812E-3</v>
      </c>
      <c r="G218" s="346">
        <f>+LatAm!G101</f>
        <v>1.0000000576642785E-3</v>
      </c>
      <c r="H218" s="346">
        <f>+LatAm!H101</f>
        <v>1.0000010087449858E-3</v>
      </c>
      <c r="I218" s="346">
        <f>+LatAm!I101</f>
        <v>1.0000113920947292E-3</v>
      </c>
      <c r="J218" s="346">
        <f>+LatAm!J101</f>
        <v>1.0000940394660198E-3</v>
      </c>
      <c r="K218" s="346">
        <f>+LatAm!K101</f>
        <v>1.0006133774100496E-3</v>
      </c>
      <c r="L218" s="346">
        <f>+LatAm!L101</f>
        <v>1.0033295900328662E-3</v>
      </c>
      <c r="M218" s="346">
        <f>+LatAm!M101</f>
        <v>1.0155894218064883E-3</v>
      </c>
      <c r="N218" s="346">
        <f>+LatAm!N101</f>
        <v>1.0645397255263115E-3</v>
      </c>
      <c r="O218" s="346">
        <f>+LatAm!O101</f>
        <v>1.2410303223762502E-3</v>
      </c>
      <c r="P218" s="346">
        <f>+LatAm!P101</f>
        <v>1.8210025266551008E-3</v>
      </c>
      <c r="Q218" s="346">
        <f>+LatAm!Q101</f>
        <v>3.5766183309002219E-3</v>
      </c>
      <c r="R218" s="346">
        <f>+LatAm!R101</f>
        <v>8.5161838592479194E-3</v>
      </c>
      <c r="S218" s="346">
        <f>+LatAm!S101</f>
        <v>2.1530289584171892E-2</v>
      </c>
      <c r="T218" s="346">
        <f>+LatAm!T101</f>
        <v>5.3833188353047338E-2</v>
      </c>
      <c r="U218" s="346">
        <f>+LatAm!U101</f>
        <v>0.12973744072668408</v>
      </c>
      <c r="V218" s="346">
        <f>+LatAm!V101</f>
        <v>0.29919990110504913</v>
      </c>
      <c r="W218" s="346">
        <f>+LatAm!W101</f>
        <v>0.66126843802292945</v>
      </c>
      <c r="X218" s="346">
        <f>+LatAm!X101</f>
        <v>1.4047386546896246</v>
      </c>
      <c r="Y218" s="346">
        <f>+LatAm!Y101</f>
        <v>2.8696110898541165</v>
      </c>
      <c r="Z218" s="346">
        <f>+LatAm!Z101</f>
        <v>5.6313004966981515</v>
      </c>
      <c r="AA218" s="346">
        <f>+LatAm!AA101</f>
        <v>10.591311161020288</v>
      </c>
      <c r="AB218" s="346">
        <f>+LatAm!AB101</f>
        <v>148.56255492005451</v>
      </c>
      <c r="AC218" s="346">
        <f>+LatAm!AC101</f>
        <v>74.281277460027255</v>
      </c>
      <c r="AD218" s="346">
        <f>+LatAm!AD101</f>
        <v>37.140638730013627</v>
      </c>
      <c r="AE218" s="346">
        <f>+LatAm!AE101</f>
        <v>18.570319365006814</v>
      </c>
      <c r="AF218" s="346">
        <f>+LatAm!AF101</f>
        <v>9.2851596825034068</v>
      </c>
      <c r="AG218" s="346">
        <f>+LatAm!AG101</f>
        <v>4.6425798412517034</v>
      </c>
      <c r="AH218" s="346">
        <f>+LatAm!AH101</f>
        <v>2.3212899206258517</v>
      </c>
      <c r="AI218" s="346">
        <f>+LatAm!AI101</f>
        <v>1.1606449603129259</v>
      </c>
      <c r="AJ218" s="346">
        <f>+LatAm!AJ101</f>
        <v>0.58032248015646293</v>
      </c>
      <c r="AK218" s="346">
        <f>+LatAm!AK101</f>
        <v>0.29016124007823146</v>
      </c>
      <c r="AL218" s="346">
        <f>+LatAm!AL101</f>
        <v>0.14508062003911573</v>
      </c>
      <c r="AM218" s="346">
        <f>+LatAm!AM101</f>
        <v>7.2540310019557866E-2</v>
      </c>
      <c r="AN218" s="346">
        <f>+LatAm!AN101</f>
        <v>3.6270155009778933E-2</v>
      </c>
      <c r="AO218" s="346">
        <f>+LatAm!AO101</f>
        <v>1.8135077504889466E-2</v>
      </c>
      <c r="AP218" s="346">
        <f>+LatAm!AP101</f>
        <v>9.0675387524447332E-3</v>
      </c>
      <c r="AQ218" s="346">
        <f>+LatAm!AQ101</f>
        <v>4.5337693762223666E-3</v>
      </c>
      <c r="AR218" s="346">
        <f>+LatAm!AR101</f>
        <v>2.2668846881111833E-3</v>
      </c>
      <c r="AS218" s="346">
        <f>+LatAm!AS101</f>
        <v>1.1334423440555917E-3</v>
      </c>
      <c r="AT218" s="346">
        <f>+LatAm!AT101</f>
        <v>5.6672117202779583E-4</v>
      </c>
      <c r="AU218" s="346">
        <f>+LatAm!AU101</f>
        <v>2.8336058601389791E-4</v>
      </c>
      <c r="AV218" s="346">
        <f>+LatAm!AV101</f>
        <v>1.4168029300694896E-4</v>
      </c>
      <c r="AW218" s="346">
        <f>+LatAm!AW101</f>
        <v>7.0840146503474478E-5</v>
      </c>
      <c r="AX218" s="346">
        <f>+LatAm!AX101</f>
        <v>3.5420073251737239E-5</v>
      </c>
      <c r="AY218" s="346">
        <f>+LatAm!AY101</f>
        <v>1.771003662586862E-5</v>
      </c>
      <c r="AZ218" s="346">
        <f>+LatAm!AZ101</f>
        <v>8.8550183129343098E-6</v>
      </c>
      <c r="BA218" s="346">
        <f>+LatAm!BA101</f>
        <v>4.4275091564671549E-6</v>
      </c>
      <c r="BB218" s="346">
        <f>+LatAm!BB101</f>
        <v>2.2137545782335775E-6</v>
      </c>
      <c r="BC218" s="346">
        <f>+LatAm!BC101</f>
        <v>1.1068772891167887E-6</v>
      </c>
      <c r="BD218" s="346">
        <f>+LatAm!BD101</f>
        <v>5.5343864455839436E-7</v>
      </c>
      <c r="BE218" s="346">
        <f>+LatAm!BE101</f>
        <v>2.7671932227919718E-7</v>
      </c>
      <c r="BF218" s="346">
        <f>+LatAm!BF101</f>
        <v>1.3835966113959859E-7</v>
      </c>
      <c r="BG218" s="346">
        <f>+LatAm!BG101</f>
        <v>6.9179830569799295E-8</v>
      </c>
      <c r="BH218" s="346">
        <f>+LatAm!BH101</f>
        <v>3.4589915284899648E-8</v>
      </c>
      <c r="BI218" s="346">
        <f>+LatAm!BI101</f>
        <v>1.7294957642449824E-8</v>
      </c>
    </row>
    <row r="219" spans="1:61">
      <c r="A219" s="346" t="s">
        <v>190</v>
      </c>
      <c r="B219" s="346">
        <f>+OHI!B101</f>
        <v>9.9999999999999937E-4</v>
      </c>
      <c r="C219" s="346">
        <f>+OHI!C101</f>
        <v>9.999999999999998E-4</v>
      </c>
      <c r="D219" s="346">
        <f>+OHI!D101</f>
        <v>1.0000000000000534E-3</v>
      </c>
      <c r="E219" s="346">
        <f>+OHI!E101</f>
        <v>1.0000000000215483E-3</v>
      </c>
      <c r="F219" s="346">
        <f>+OHI!F101</f>
        <v>1.0000000017689826E-3</v>
      </c>
      <c r="G219" s="346">
        <f>+OHI!G101</f>
        <v>1.0000000576642798E-3</v>
      </c>
      <c r="H219" s="346">
        <f>+OHI!H101</f>
        <v>1.0000010087449871E-3</v>
      </c>
      <c r="I219" s="346">
        <f>+OHI!I101</f>
        <v>1.0000113920947305E-3</v>
      </c>
      <c r="J219" s="346">
        <f>+OHI!J101</f>
        <v>1.0000940394660192E-3</v>
      </c>
      <c r="K219" s="346">
        <f>+OHI!K101</f>
        <v>1.0006133774100512E-3</v>
      </c>
      <c r="L219" s="346">
        <f>+OHI!L101</f>
        <v>1.0033295900328694E-3</v>
      </c>
      <c r="M219" s="346">
        <f>+OHI!M101</f>
        <v>1.0155894218064863E-3</v>
      </c>
      <c r="N219" s="346">
        <f>+OHI!N101</f>
        <v>1.0645397255263091E-3</v>
      </c>
      <c r="O219" s="346">
        <f>+OHI!O101</f>
        <v>1.2410303223762522E-3</v>
      </c>
      <c r="P219" s="346">
        <f>+OHI!P101</f>
        <v>1.8210025266551034E-3</v>
      </c>
      <c r="Q219" s="346">
        <f>+OHI!Q101</f>
        <v>3.5766183309002201E-3</v>
      </c>
      <c r="R219" s="346">
        <f>+OHI!R101</f>
        <v>8.5161838592479003E-3</v>
      </c>
      <c r="S219" s="346">
        <f>+OHI!S101</f>
        <v>2.1530289584171886E-2</v>
      </c>
      <c r="T219" s="346">
        <f>+OHI!T101</f>
        <v>5.3833188353047234E-2</v>
      </c>
      <c r="U219" s="346">
        <f>+OHI!U101</f>
        <v>0.12973744072668456</v>
      </c>
      <c r="V219" s="346">
        <f>+OHI!V101</f>
        <v>0.29919990110504929</v>
      </c>
      <c r="W219" s="346">
        <f>+OHI!W101</f>
        <v>0.66126843802292923</v>
      </c>
      <c r="X219" s="346">
        <f>+OHI!X101</f>
        <v>1.4047386546896243</v>
      </c>
      <c r="Y219" s="346">
        <f>+OHI!Y101</f>
        <v>2.8696110898541183</v>
      </c>
      <c r="Z219" s="346">
        <f>+OHI!Z101</f>
        <v>5.6313004966981497</v>
      </c>
      <c r="AA219" s="346">
        <f>+OHI!AA101</f>
        <v>10.59131116102029</v>
      </c>
      <c r="AB219" s="346">
        <f>+OHI!AB101</f>
        <v>125.70677724004616</v>
      </c>
      <c r="AC219" s="346">
        <f>+OHI!AC101</f>
        <v>62.853388620023082</v>
      </c>
      <c r="AD219" s="346">
        <f>+OHI!AD101</f>
        <v>31.426694310011541</v>
      </c>
      <c r="AE219" s="346">
        <f>+OHI!AE101</f>
        <v>15.713347155005771</v>
      </c>
      <c r="AF219" s="346">
        <f>+OHI!AF101</f>
        <v>7.8566735775028853</v>
      </c>
      <c r="AG219" s="346">
        <f>+OHI!AG101</f>
        <v>3.9283367887514427</v>
      </c>
      <c r="AH219" s="346">
        <f>+OHI!AH101</f>
        <v>1.9641683943757213</v>
      </c>
      <c r="AI219" s="346">
        <f>+OHI!AI101</f>
        <v>0.98208419718786066</v>
      </c>
      <c r="AJ219" s="346">
        <f>+OHI!AJ101</f>
        <v>0.49104209859393033</v>
      </c>
      <c r="AK219" s="346">
        <f>+OHI!AK101</f>
        <v>0.24552104929696517</v>
      </c>
      <c r="AL219" s="346">
        <f>+OHI!AL101</f>
        <v>0.12276052464848258</v>
      </c>
      <c r="AM219" s="346">
        <f>+OHI!AM101</f>
        <v>6.1380262324241291E-2</v>
      </c>
      <c r="AN219" s="346">
        <f>+OHI!AN101</f>
        <v>3.0690131162120646E-2</v>
      </c>
      <c r="AO219" s="346">
        <f>+OHI!AO101</f>
        <v>1.5345065581060323E-2</v>
      </c>
      <c r="AP219" s="346">
        <f>+OHI!AP101</f>
        <v>7.6725327905301614E-3</v>
      </c>
      <c r="AQ219" s="346">
        <f>+OHI!AQ101</f>
        <v>3.8362663952650807E-3</v>
      </c>
      <c r="AR219" s="346">
        <f>+OHI!AR101</f>
        <v>1.9181331976325404E-3</v>
      </c>
      <c r="AS219" s="346">
        <f>+OHI!AS101</f>
        <v>9.5906659881627018E-4</v>
      </c>
      <c r="AT219" s="346">
        <f>+OHI!AT101</f>
        <v>4.7953329940813509E-4</v>
      </c>
      <c r="AU219" s="346">
        <f>+OHI!AU101</f>
        <v>2.3976664970406754E-4</v>
      </c>
      <c r="AV219" s="346">
        <f>+OHI!AV101</f>
        <v>1.1988332485203377E-4</v>
      </c>
      <c r="AW219" s="346">
        <f>+OHI!AW101</f>
        <v>5.9941662426016886E-5</v>
      </c>
      <c r="AX219" s="346">
        <f>+OHI!AX101</f>
        <v>2.9970831213008443E-5</v>
      </c>
      <c r="AY219" s="346">
        <f>+OHI!AY101</f>
        <v>1.4985415606504222E-5</v>
      </c>
      <c r="AZ219" s="346">
        <f>+OHI!AZ101</f>
        <v>7.4927078032521108E-6</v>
      </c>
      <c r="BA219" s="346">
        <f>+OHI!BA101</f>
        <v>3.7463539016260554E-6</v>
      </c>
      <c r="BB219" s="346">
        <f>+OHI!BB101</f>
        <v>1.8731769508130277E-6</v>
      </c>
      <c r="BC219" s="346">
        <f>+OHI!BC101</f>
        <v>9.3658847540651385E-7</v>
      </c>
      <c r="BD219" s="346">
        <f>+OHI!BD101</f>
        <v>4.6829423770325692E-7</v>
      </c>
      <c r="BE219" s="346">
        <f>+OHI!BE101</f>
        <v>2.3414711885162846E-7</v>
      </c>
      <c r="BF219" s="346">
        <f>+OHI!BF101</f>
        <v>1.1707355942581423E-7</v>
      </c>
      <c r="BG219" s="346">
        <f>+OHI!BG101</f>
        <v>5.8536779712907115E-8</v>
      </c>
      <c r="BH219" s="346">
        <f>+OHI!BH101</f>
        <v>2.9268389856453558E-8</v>
      </c>
      <c r="BI219" s="346">
        <f>+OHI!BI101</f>
        <v>1.4634194928226779E-8</v>
      </c>
    </row>
    <row r="220" spans="1:61">
      <c r="A220" s="346" t="s">
        <v>704</v>
      </c>
      <c r="B220" s="346">
        <f>+OthAsia!B101</f>
        <v>1.0000000000000015E-3</v>
      </c>
      <c r="C220" s="346">
        <f>+OthAsia!C101</f>
        <v>1.0000000000000002E-3</v>
      </c>
      <c r="D220" s="346">
        <f>+OthAsia!D101</f>
        <v>1.0000000000000521E-3</v>
      </c>
      <c r="E220" s="346">
        <f>+OthAsia!E101</f>
        <v>1.0000000000215505E-3</v>
      </c>
      <c r="F220" s="346">
        <f>+OthAsia!F101</f>
        <v>1.0000000017689812E-3</v>
      </c>
      <c r="G220" s="346">
        <f>+OthAsia!G101</f>
        <v>1.0000000576642803E-3</v>
      </c>
      <c r="H220" s="346">
        <f>+OthAsia!H101</f>
        <v>1.0000010087449873E-3</v>
      </c>
      <c r="I220" s="346">
        <f>+OthAsia!I101</f>
        <v>1.0000113920947292E-3</v>
      </c>
      <c r="J220" s="346">
        <f>+OthAsia!J101</f>
        <v>1.0000940394660196E-3</v>
      </c>
      <c r="K220" s="346">
        <f>+OthAsia!K101</f>
        <v>1.0006133774100498E-3</v>
      </c>
      <c r="L220" s="346">
        <f>+OthAsia!L101</f>
        <v>1.0033295900328666E-3</v>
      </c>
      <c r="M220" s="346">
        <f>+OthAsia!M101</f>
        <v>1.0155894218064887E-3</v>
      </c>
      <c r="N220" s="346">
        <f>+OthAsia!N101</f>
        <v>1.0645397255263115E-3</v>
      </c>
      <c r="O220" s="346">
        <f>+OthAsia!O101</f>
        <v>1.2410303223762504E-3</v>
      </c>
      <c r="P220" s="346">
        <f>+OthAsia!P101</f>
        <v>1.8210025266551012E-3</v>
      </c>
      <c r="Q220" s="346">
        <f>+OthAsia!Q101</f>
        <v>3.5766183309002158E-3</v>
      </c>
      <c r="R220" s="346">
        <f>+OthAsia!R101</f>
        <v>8.5161838592479194E-3</v>
      </c>
      <c r="S220" s="346">
        <f>+OthAsia!S101</f>
        <v>2.1530289584171892E-2</v>
      </c>
      <c r="T220" s="346">
        <f>+OthAsia!T101</f>
        <v>5.3833188353047338E-2</v>
      </c>
      <c r="U220" s="346">
        <f>+OthAsia!U101</f>
        <v>0.12973744072668436</v>
      </c>
      <c r="V220" s="346">
        <f>+OthAsia!V101</f>
        <v>0.29919990110504913</v>
      </c>
      <c r="W220" s="346">
        <f>+OthAsia!W101</f>
        <v>0.66126843802293012</v>
      </c>
      <c r="X220" s="346">
        <f>+OthAsia!X101</f>
        <v>1.4047386546896261</v>
      </c>
      <c r="Y220" s="346">
        <f>+OthAsia!Y101</f>
        <v>2.8696110898541161</v>
      </c>
      <c r="Z220" s="346">
        <f>+OthAsia!Z101</f>
        <v>5.6313004966981577</v>
      </c>
      <c r="AA220" s="346">
        <f>+OthAsia!AA101</f>
        <v>10.59131116102029</v>
      </c>
      <c r="AB220" s="346">
        <f>+OthAsia!AB101</f>
        <v>137.13466608005035</v>
      </c>
      <c r="AC220" s="346">
        <f>+OthAsia!AC101</f>
        <v>68.567333040025176</v>
      </c>
      <c r="AD220" s="346">
        <f>+OthAsia!AD101</f>
        <v>34.283666520012588</v>
      </c>
      <c r="AE220" s="346">
        <f>+OthAsia!AE101</f>
        <v>17.141833260006294</v>
      </c>
      <c r="AF220" s="346">
        <f>+OthAsia!AF101</f>
        <v>8.570916630003147</v>
      </c>
      <c r="AG220" s="346">
        <f>+OthAsia!AG101</f>
        <v>4.2854583150015735</v>
      </c>
      <c r="AH220" s="346">
        <f>+OthAsia!AH101</f>
        <v>2.1427291575007867</v>
      </c>
      <c r="AI220" s="346">
        <f>+OthAsia!AI101</f>
        <v>1.0713645787503934</v>
      </c>
      <c r="AJ220" s="346">
        <f>+OthAsia!AJ101</f>
        <v>0.53568228937519669</v>
      </c>
      <c r="AK220" s="346">
        <f>+OthAsia!AK101</f>
        <v>0.26784114468759834</v>
      </c>
      <c r="AL220" s="346">
        <f>+OthAsia!AL101</f>
        <v>0.13392057234379917</v>
      </c>
      <c r="AM220" s="346">
        <f>+OthAsia!AM101</f>
        <v>6.6960286171899586E-2</v>
      </c>
      <c r="AN220" s="346">
        <f>+OthAsia!AN101</f>
        <v>3.3480143085949793E-2</v>
      </c>
      <c r="AO220" s="346">
        <f>+OthAsia!AO101</f>
        <v>1.6740071542974896E-2</v>
      </c>
      <c r="AP220" s="346">
        <f>+OthAsia!AP101</f>
        <v>8.3700357714874482E-3</v>
      </c>
      <c r="AQ220" s="346">
        <f>+OthAsia!AQ101</f>
        <v>4.1850178857437241E-3</v>
      </c>
      <c r="AR220" s="346">
        <f>+OthAsia!AR101</f>
        <v>2.0925089428718621E-3</v>
      </c>
      <c r="AS220" s="346">
        <f>+OthAsia!AS101</f>
        <v>1.046254471435931E-3</v>
      </c>
      <c r="AT220" s="346">
        <f>+OthAsia!AT101</f>
        <v>5.2312723571796551E-4</v>
      </c>
      <c r="AU220" s="346">
        <f>+OthAsia!AU101</f>
        <v>2.6156361785898276E-4</v>
      </c>
      <c r="AV220" s="346">
        <f>+OthAsia!AV101</f>
        <v>1.3078180892949138E-4</v>
      </c>
      <c r="AW220" s="346">
        <f>+OthAsia!AW101</f>
        <v>6.5390904464745689E-5</v>
      </c>
      <c r="AX220" s="346">
        <f>+OthAsia!AX101</f>
        <v>3.2695452232372845E-5</v>
      </c>
      <c r="AY220" s="346">
        <f>+OthAsia!AY101</f>
        <v>1.6347726116186422E-5</v>
      </c>
      <c r="AZ220" s="346">
        <f>+OthAsia!AZ101</f>
        <v>8.1738630580932111E-6</v>
      </c>
      <c r="BA220" s="346">
        <f>+OthAsia!BA101</f>
        <v>4.0869315290466056E-6</v>
      </c>
      <c r="BB220" s="346">
        <f>+OthAsia!BB101</f>
        <v>2.0434657645233028E-6</v>
      </c>
      <c r="BC220" s="346">
        <f>+OthAsia!BC101</f>
        <v>1.0217328822616514E-6</v>
      </c>
      <c r="BD220" s="346">
        <f>+OthAsia!BD101</f>
        <v>5.108664411308257E-7</v>
      </c>
      <c r="BE220" s="346">
        <f>+OthAsia!BE101</f>
        <v>2.5543322056541285E-7</v>
      </c>
      <c r="BF220" s="346">
        <f>+OthAsia!BF101</f>
        <v>1.2771661028270642E-7</v>
      </c>
      <c r="BG220" s="346">
        <f>+OthAsia!BG101</f>
        <v>6.3858305141353212E-8</v>
      </c>
      <c r="BH220" s="346">
        <f>+OthAsia!BH101</f>
        <v>3.1929152570676606E-8</v>
      </c>
      <c r="BI220" s="346">
        <f>+OthAsia!BI101</f>
        <v>1.5964576285338303E-8</v>
      </c>
    </row>
    <row r="223" spans="1:61">
      <c r="A223" s="267" t="s">
        <v>709</v>
      </c>
    </row>
    <row r="224" spans="1:61">
      <c r="A224" s="346" t="s">
        <v>180</v>
      </c>
      <c r="B224" s="348">
        <f t="shared" ref="B224:AG224" si="92">+B209*B170*B155</f>
        <v>0</v>
      </c>
      <c r="C224" s="348">
        <f t="shared" si="92"/>
        <v>1.5035694246053584E-3</v>
      </c>
      <c r="D224" s="348">
        <f t="shared" si="92"/>
        <v>1.4674178156473209E-3</v>
      </c>
      <c r="E224" s="348">
        <f t="shared" si="92"/>
        <v>1.3484256622908761E-3</v>
      </c>
      <c r="F224" s="348">
        <f t="shared" si="92"/>
        <v>1.0823976898256865E-3</v>
      </c>
      <c r="G224" s="348">
        <f t="shared" si="92"/>
        <v>8.6469506370413047E-4</v>
      </c>
      <c r="H224" s="348">
        <f t="shared" si="92"/>
        <v>7.3857505537604944E-4</v>
      </c>
      <c r="I224" s="348">
        <f t="shared" si="92"/>
        <v>7.5929660940235607E-4</v>
      </c>
      <c r="J224" s="348">
        <f t="shared" si="92"/>
        <v>6.777579781580375E-4</v>
      </c>
      <c r="K224" s="348">
        <f t="shared" si="92"/>
        <v>6.186169267965823E-4</v>
      </c>
      <c r="L224" s="348">
        <f t="shared" si="92"/>
        <v>5.7783752181191051E-4</v>
      </c>
      <c r="M224" s="348">
        <f t="shared" si="92"/>
        <v>5.5037722487635973E-4</v>
      </c>
      <c r="N224" s="348">
        <f t="shared" si="92"/>
        <v>5.5266193535119675E-4</v>
      </c>
      <c r="O224" s="348">
        <f t="shared" si="92"/>
        <v>6.1512393863597762E-4</v>
      </c>
      <c r="P224" s="348">
        <f t="shared" si="92"/>
        <v>8.6479018534150391E-4</v>
      </c>
      <c r="Q224" s="348">
        <f t="shared" si="92"/>
        <v>1.633294748675345E-3</v>
      </c>
      <c r="R224" s="348">
        <f t="shared" si="92"/>
        <v>3.7592368549715094E-3</v>
      </c>
      <c r="S224" s="348">
        <f t="shared" si="92"/>
        <v>9.2477977225936779E-3</v>
      </c>
      <c r="T224" s="348">
        <f t="shared" si="92"/>
        <v>2.252588008707819E-2</v>
      </c>
      <c r="U224" s="348">
        <f t="shared" si="92"/>
        <v>5.2974556716900018E-2</v>
      </c>
      <c r="V224" s="348">
        <f t="shared" si="92"/>
        <v>0.11937182892654712</v>
      </c>
      <c r="W224" s="348">
        <f t="shared" si="92"/>
        <v>0.31994096762687574</v>
      </c>
      <c r="X224" s="348">
        <f t="shared" si="92"/>
        <v>0.79791068540508603</v>
      </c>
      <c r="Y224" s="348">
        <f t="shared" si="92"/>
        <v>1.8697500584097251</v>
      </c>
      <c r="Z224" s="348">
        <f t="shared" si="92"/>
        <v>4.1363784127511547</v>
      </c>
      <c r="AA224" s="348">
        <f t="shared" si="92"/>
        <v>1.0591311161020292E-2</v>
      </c>
      <c r="AB224" s="348">
        <f t="shared" si="92"/>
        <v>0.10285099956003779</v>
      </c>
      <c r="AC224" s="348">
        <f t="shared" si="92"/>
        <v>5.1425499780018896E-2</v>
      </c>
      <c r="AD224" s="348">
        <f t="shared" si="92"/>
        <v>2.5712749890009448E-2</v>
      </c>
      <c r="AE224" s="348">
        <f t="shared" si="92"/>
        <v>1.2856374945004724E-2</v>
      </c>
      <c r="AF224" s="348">
        <f t="shared" si="92"/>
        <v>6.428187472502362E-3</v>
      </c>
      <c r="AG224" s="348">
        <f t="shared" si="92"/>
        <v>3.214093736251181E-3</v>
      </c>
      <c r="AH224" s="348">
        <f t="shared" ref="AH224:BI224" si="93">+AH209*AH170*AH155</f>
        <v>1.6070468681255905E-3</v>
      </c>
      <c r="AI224" s="348">
        <f t="shared" si="93"/>
        <v>8.0352343406279525E-4</v>
      </c>
      <c r="AJ224" s="348">
        <f t="shared" si="93"/>
        <v>4.0176171703139763E-4</v>
      </c>
      <c r="AK224" s="348">
        <f t="shared" si="93"/>
        <v>2.0088085851569881E-4</v>
      </c>
      <c r="AL224" s="348">
        <f t="shared" si="93"/>
        <v>1.0044042925784941E-4</v>
      </c>
      <c r="AM224" s="348">
        <f t="shared" si="93"/>
        <v>5.0220214628924703E-5</v>
      </c>
      <c r="AN224" s="348">
        <f t="shared" si="93"/>
        <v>2.5110107314462352E-5</v>
      </c>
      <c r="AO224" s="348">
        <f t="shared" si="93"/>
        <v>1.2555053657231176E-5</v>
      </c>
      <c r="AP224" s="348">
        <f t="shared" si="93"/>
        <v>6.2775268286155879E-6</v>
      </c>
      <c r="AQ224" s="348">
        <f t="shared" si="93"/>
        <v>3.138763414307794E-6</v>
      </c>
      <c r="AR224" s="348">
        <f t="shared" si="93"/>
        <v>1.569381707153897E-6</v>
      </c>
      <c r="AS224" s="348">
        <f t="shared" si="93"/>
        <v>7.8469085357694849E-7</v>
      </c>
      <c r="AT224" s="348">
        <f t="shared" si="93"/>
        <v>3.9234542678847424E-7</v>
      </c>
      <c r="AU224" s="348">
        <f t="shared" si="93"/>
        <v>1.9617271339423712E-7</v>
      </c>
      <c r="AV224" s="348">
        <f t="shared" si="93"/>
        <v>9.8086356697118561E-8</v>
      </c>
      <c r="AW224" s="348">
        <f t="shared" si="93"/>
        <v>4.9043178348559281E-8</v>
      </c>
      <c r="AX224" s="348">
        <f t="shared" si="93"/>
        <v>2.452158917427964E-8</v>
      </c>
      <c r="AY224" s="348">
        <f t="shared" si="93"/>
        <v>1.226079458713982E-8</v>
      </c>
      <c r="AZ224" s="348">
        <f t="shared" si="93"/>
        <v>6.1303972935699101E-9</v>
      </c>
      <c r="BA224" s="348">
        <f t="shared" si="93"/>
        <v>3.065198646784955E-9</v>
      </c>
      <c r="BB224" s="348">
        <f t="shared" si="93"/>
        <v>1.5325993233924775E-9</v>
      </c>
      <c r="BC224" s="348">
        <f t="shared" si="93"/>
        <v>7.6629966169623876E-10</v>
      </c>
      <c r="BD224" s="348">
        <f t="shared" si="93"/>
        <v>3.8314983084811938E-10</v>
      </c>
      <c r="BE224" s="348">
        <f t="shared" si="93"/>
        <v>1.9157491542405969E-10</v>
      </c>
      <c r="BF224" s="348">
        <f t="shared" si="93"/>
        <v>9.5787457712029845E-11</v>
      </c>
      <c r="BG224" s="348">
        <f t="shared" si="93"/>
        <v>4.7893728856014922E-11</v>
      </c>
      <c r="BH224" s="348">
        <f t="shared" si="93"/>
        <v>2.3946864428007461E-11</v>
      </c>
      <c r="BI224" s="348">
        <f t="shared" si="93"/>
        <v>1.1973432214003731E-11</v>
      </c>
    </row>
    <row r="225" spans="1:61">
      <c r="A225" s="346" t="s">
        <v>181</v>
      </c>
      <c r="B225" s="348">
        <f t="shared" ref="B225:AG225" si="94">+B210*B171*B156</f>
        <v>0</v>
      </c>
      <c r="C225" s="348">
        <f t="shared" si="94"/>
        <v>9.3652889488308826E-4</v>
      </c>
      <c r="D225" s="348">
        <f t="shared" si="94"/>
        <v>9.4908742416541204E-4</v>
      </c>
      <c r="E225" s="348">
        <f t="shared" si="94"/>
        <v>9.1394225622939225E-4</v>
      </c>
      <c r="F225" s="348">
        <f t="shared" si="94"/>
        <v>8.0147024044185445E-4</v>
      </c>
      <c r="G225" s="348">
        <f t="shared" si="94"/>
        <v>7.0551084798596282E-4</v>
      </c>
      <c r="H225" s="348">
        <f t="shared" si="94"/>
        <v>6.4999759223617311E-4</v>
      </c>
      <c r="I225" s="348">
        <f t="shared" si="94"/>
        <v>6.6388572849972313E-4</v>
      </c>
      <c r="J225" s="348">
        <f t="shared" si="94"/>
        <v>6.2562425559100124E-4</v>
      </c>
      <c r="K225" s="348">
        <f t="shared" si="94"/>
        <v>5.9709080397302508E-4</v>
      </c>
      <c r="L225" s="348">
        <f t="shared" si="94"/>
        <v>5.8629058157432879E-4</v>
      </c>
      <c r="M225" s="348">
        <f t="shared" si="94"/>
        <v>5.9270866017517056E-4</v>
      </c>
      <c r="N225" s="348">
        <f t="shared" si="94"/>
        <v>6.2649024298878258E-4</v>
      </c>
      <c r="O225" s="348">
        <f t="shared" si="94"/>
        <v>7.3315634254185122E-4</v>
      </c>
      <c r="P225" s="348">
        <f t="shared" si="94"/>
        <v>1.0793813775381721E-3</v>
      </c>
      <c r="Q225" s="348">
        <f t="shared" si="94"/>
        <v>2.1271590915621897E-3</v>
      </c>
      <c r="R225" s="348">
        <f t="shared" si="94"/>
        <v>5.0867170421290357E-3</v>
      </c>
      <c r="S225" s="348">
        <f t="shared" si="94"/>
        <v>1.2935460967290402E-2</v>
      </c>
      <c r="T225" s="348">
        <f t="shared" si="94"/>
        <v>3.251772047625081E-2</v>
      </c>
      <c r="U225" s="348">
        <f t="shared" si="94"/>
        <v>7.8777503403107491E-2</v>
      </c>
      <c r="V225" s="348">
        <f t="shared" si="94"/>
        <v>0.18276381983003753</v>
      </c>
      <c r="W225" s="348">
        <f t="shared" si="94"/>
        <v>0.44067536006637786</v>
      </c>
      <c r="X225" s="348">
        <f t="shared" si="94"/>
        <v>1.0143693899955248</v>
      </c>
      <c r="Y225" s="348">
        <f t="shared" si="94"/>
        <v>2.2320487336741217</v>
      </c>
      <c r="Z225" s="348">
        <f t="shared" si="94"/>
        <v>4.693569903135927</v>
      </c>
      <c r="AA225" s="348">
        <f t="shared" si="94"/>
        <v>4.3724123969430675</v>
      </c>
      <c r="AB225" s="348">
        <f t="shared" si="94"/>
        <v>0</v>
      </c>
      <c r="AC225" s="348">
        <f t="shared" si="94"/>
        <v>0</v>
      </c>
      <c r="AD225" s="348">
        <f t="shared" si="94"/>
        <v>0</v>
      </c>
      <c r="AE225" s="348">
        <f t="shared" si="94"/>
        <v>0</v>
      </c>
      <c r="AF225" s="348">
        <f t="shared" si="94"/>
        <v>0</v>
      </c>
      <c r="AG225" s="348">
        <f t="shared" si="94"/>
        <v>0</v>
      </c>
      <c r="AH225" s="348">
        <f t="shared" ref="AH225:BI225" si="95">+AH210*AH171*AH156</f>
        <v>0</v>
      </c>
      <c r="AI225" s="348">
        <f t="shared" si="95"/>
        <v>0</v>
      </c>
      <c r="AJ225" s="348">
        <f t="shared" si="95"/>
        <v>0</v>
      </c>
      <c r="AK225" s="348">
        <f t="shared" si="95"/>
        <v>0</v>
      </c>
      <c r="AL225" s="348">
        <f t="shared" si="95"/>
        <v>0</v>
      </c>
      <c r="AM225" s="348">
        <f t="shared" si="95"/>
        <v>0</v>
      </c>
      <c r="AN225" s="348">
        <f t="shared" si="95"/>
        <v>0</v>
      </c>
      <c r="AO225" s="348">
        <f t="shared" si="95"/>
        <v>0</v>
      </c>
      <c r="AP225" s="348">
        <f t="shared" si="95"/>
        <v>0</v>
      </c>
      <c r="AQ225" s="348">
        <f t="shared" si="95"/>
        <v>0</v>
      </c>
      <c r="AR225" s="348">
        <f t="shared" si="95"/>
        <v>0</v>
      </c>
      <c r="AS225" s="348">
        <f t="shared" si="95"/>
        <v>0</v>
      </c>
      <c r="AT225" s="348">
        <f t="shared" si="95"/>
        <v>0</v>
      </c>
      <c r="AU225" s="348">
        <f t="shared" si="95"/>
        <v>0</v>
      </c>
      <c r="AV225" s="348">
        <f t="shared" si="95"/>
        <v>0</v>
      </c>
      <c r="AW225" s="348">
        <f t="shared" si="95"/>
        <v>0</v>
      </c>
      <c r="AX225" s="348">
        <f t="shared" si="95"/>
        <v>0</v>
      </c>
      <c r="AY225" s="348">
        <f t="shared" si="95"/>
        <v>0</v>
      </c>
      <c r="AZ225" s="348">
        <f t="shared" si="95"/>
        <v>0</v>
      </c>
      <c r="BA225" s="348">
        <f t="shared" si="95"/>
        <v>0</v>
      </c>
      <c r="BB225" s="348">
        <f t="shared" si="95"/>
        <v>0</v>
      </c>
      <c r="BC225" s="348">
        <f t="shared" si="95"/>
        <v>0</v>
      </c>
      <c r="BD225" s="348">
        <f t="shared" si="95"/>
        <v>0</v>
      </c>
      <c r="BE225" s="348">
        <f t="shared" si="95"/>
        <v>0</v>
      </c>
      <c r="BF225" s="348">
        <f t="shared" si="95"/>
        <v>0</v>
      </c>
      <c r="BG225" s="348">
        <f t="shared" si="95"/>
        <v>0</v>
      </c>
      <c r="BH225" s="348">
        <f t="shared" si="95"/>
        <v>0</v>
      </c>
      <c r="BI225" s="348">
        <f t="shared" si="95"/>
        <v>0</v>
      </c>
    </row>
    <row r="226" spans="1:61">
      <c r="A226" s="346" t="s">
        <v>182</v>
      </c>
      <c r="B226" s="348">
        <f t="shared" ref="B226:AG226" si="96">+B211*B172*B157</f>
        <v>0</v>
      </c>
      <c r="C226" s="348">
        <f t="shared" si="96"/>
        <v>3.5997073588767532E-4</v>
      </c>
      <c r="D226" s="348">
        <f t="shared" si="96"/>
        <v>3.2946270124551336E-4</v>
      </c>
      <c r="E226" s="348">
        <f t="shared" si="96"/>
        <v>2.8599049643173965E-4</v>
      </c>
      <c r="F226" s="348">
        <f t="shared" si="96"/>
        <v>2.2184625223065427E-4</v>
      </c>
      <c r="G226" s="348">
        <f t="shared" si="96"/>
        <v>1.8187776318514534E-4</v>
      </c>
      <c r="H226" s="348">
        <f t="shared" si="96"/>
        <v>1.6090318976760126E-4</v>
      </c>
      <c r="I226" s="348">
        <f t="shared" si="96"/>
        <v>1.5820502363717817E-4</v>
      </c>
      <c r="J226" s="348">
        <f t="shared" si="96"/>
        <v>1.4385310828678369E-4</v>
      </c>
      <c r="K226" s="348">
        <f t="shared" si="96"/>
        <v>1.3276331365824959E-4</v>
      </c>
      <c r="L226" s="348">
        <f t="shared" si="96"/>
        <v>1.2735523784211179E-4</v>
      </c>
      <c r="M226" s="348">
        <f t="shared" si="96"/>
        <v>1.2693758758254543E-4</v>
      </c>
      <c r="N226" s="348">
        <f t="shared" si="96"/>
        <v>1.3293837191803674E-4</v>
      </c>
      <c r="O226" s="348">
        <f t="shared" si="96"/>
        <v>1.5413439807991584E-4</v>
      </c>
      <c r="P226" s="348">
        <f t="shared" si="96"/>
        <v>2.2495021460979835E-4</v>
      </c>
      <c r="Q226" s="348">
        <f t="shared" si="96"/>
        <v>4.3980784918022778E-4</v>
      </c>
      <c r="R226" s="348">
        <f t="shared" si="96"/>
        <v>1.0443013192175338E-3</v>
      </c>
      <c r="S226" s="348">
        <f t="shared" si="96"/>
        <v>2.6391661602678173E-3</v>
      </c>
      <c r="T226" s="348">
        <f t="shared" si="96"/>
        <v>6.5986538786722655E-3</v>
      </c>
      <c r="U226" s="348">
        <f t="shared" si="96"/>
        <v>1.5911755176153692E-2</v>
      </c>
      <c r="V226" s="348">
        <f t="shared" si="96"/>
        <v>3.6759945537701628E-2</v>
      </c>
      <c r="W226" s="348">
        <f t="shared" si="96"/>
        <v>8.829006603275219E-2</v>
      </c>
      <c r="X226" s="348">
        <f t="shared" si="96"/>
        <v>0.20254354147637013</v>
      </c>
      <c r="Y226" s="348">
        <f t="shared" si="96"/>
        <v>0.44439714765276028</v>
      </c>
      <c r="Z226" s="348">
        <f t="shared" si="96"/>
        <v>0.9322256842826433</v>
      </c>
      <c r="AA226" s="348">
        <f t="shared" si="96"/>
        <v>0.8667228476816663</v>
      </c>
      <c r="AB226" s="348">
        <f t="shared" si="96"/>
        <v>0</v>
      </c>
      <c r="AC226" s="348">
        <f t="shared" si="96"/>
        <v>0</v>
      </c>
      <c r="AD226" s="348">
        <f t="shared" si="96"/>
        <v>0</v>
      </c>
      <c r="AE226" s="348">
        <f t="shared" si="96"/>
        <v>0</v>
      </c>
      <c r="AF226" s="348">
        <f t="shared" si="96"/>
        <v>0</v>
      </c>
      <c r="AG226" s="348">
        <f t="shared" si="96"/>
        <v>0</v>
      </c>
      <c r="AH226" s="348">
        <f t="shared" ref="AH226:BI226" si="97">+AH211*AH172*AH157</f>
        <v>0</v>
      </c>
      <c r="AI226" s="348">
        <f t="shared" si="97"/>
        <v>0</v>
      </c>
      <c r="AJ226" s="348">
        <f t="shared" si="97"/>
        <v>0</v>
      </c>
      <c r="AK226" s="348">
        <f t="shared" si="97"/>
        <v>0</v>
      </c>
      <c r="AL226" s="348">
        <f t="shared" si="97"/>
        <v>0</v>
      </c>
      <c r="AM226" s="348">
        <f t="shared" si="97"/>
        <v>0</v>
      </c>
      <c r="AN226" s="348">
        <f t="shared" si="97"/>
        <v>0</v>
      </c>
      <c r="AO226" s="348">
        <f t="shared" si="97"/>
        <v>0</v>
      </c>
      <c r="AP226" s="348">
        <f t="shared" si="97"/>
        <v>0</v>
      </c>
      <c r="AQ226" s="348">
        <f t="shared" si="97"/>
        <v>0</v>
      </c>
      <c r="AR226" s="348">
        <f t="shared" si="97"/>
        <v>0</v>
      </c>
      <c r="AS226" s="348">
        <f t="shared" si="97"/>
        <v>0</v>
      </c>
      <c r="AT226" s="348">
        <f t="shared" si="97"/>
        <v>0</v>
      </c>
      <c r="AU226" s="348">
        <f t="shared" si="97"/>
        <v>0</v>
      </c>
      <c r="AV226" s="348">
        <f t="shared" si="97"/>
        <v>0</v>
      </c>
      <c r="AW226" s="348">
        <f t="shared" si="97"/>
        <v>0</v>
      </c>
      <c r="AX226" s="348">
        <f t="shared" si="97"/>
        <v>0</v>
      </c>
      <c r="AY226" s="348">
        <f t="shared" si="97"/>
        <v>0</v>
      </c>
      <c r="AZ226" s="348">
        <f t="shared" si="97"/>
        <v>0</v>
      </c>
      <c r="BA226" s="348">
        <f t="shared" si="97"/>
        <v>0</v>
      </c>
      <c r="BB226" s="348">
        <f t="shared" si="97"/>
        <v>0</v>
      </c>
      <c r="BC226" s="348">
        <f t="shared" si="97"/>
        <v>0</v>
      </c>
      <c r="BD226" s="348">
        <f t="shared" si="97"/>
        <v>0</v>
      </c>
      <c r="BE226" s="348">
        <f t="shared" si="97"/>
        <v>0</v>
      </c>
      <c r="BF226" s="348">
        <f t="shared" si="97"/>
        <v>0</v>
      </c>
      <c r="BG226" s="348">
        <f t="shared" si="97"/>
        <v>0</v>
      </c>
      <c r="BH226" s="348">
        <f t="shared" si="97"/>
        <v>0</v>
      </c>
      <c r="BI226" s="348">
        <f t="shared" si="97"/>
        <v>0</v>
      </c>
    </row>
    <row r="227" spans="1:61">
      <c r="A227" s="346" t="s">
        <v>183</v>
      </c>
      <c r="B227" s="348">
        <f t="shared" ref="B227:AG227" si="98">+B212*B173*B158</f>
        <v>0</v>
      </c>
      <c r="C227" s="348">
        <f t="shared" si="98"/>
        <v>3.8402345881846526E-4</v>
      </c>
      <c r="D227" s="348">
        <f t="shared" si="98"/>
        <v>3.4245757947011903E-4</v>
      </c>
      <c r="E227" s="348">
        <f t="shared" si="98"/>
        <v>2.8263303410936276E-4</v>
      </c>
      <c r="F227" s="348">
        <f t="shared" si="98"/>
        <v>1.9097005959489629E-4</v>
      </c>
      <c r="G227" s="348">
        <f t="shared" si="98"/>
        <v>1.2302317065941351E-4</v>
      </c>
      <c r="H227" s="348">
        <f t="shared" si="98"/>
        <v>8.4763232047013306E-5</v>
      </c>
      <c r="I227" s="348">
        <f t="shared" si="98"/>
        <v>8.6293757487490195E-5</v>
      </c>
      <c r="J227" s="348">
        <f t="shared" si="98"/>
        <v>6.1131152672368408E-5</v>
      </c>
      <c r="K227" s="348">
        <f t="shared" si="98"/>
        <v>4.2498719935650651E-5</v>
      </c>
      <c r="L227" s="348">
        <f t="shared" si="98"/>
        <v>3.0156156052300965E-5</v>
      </c>
      <c r="M227" s="348">
        <f t="shared" si="98"/>
        <v>2.1151666524232384E-5</v>
      </c>
      <c r="N227" s="348">
        <f t="shared" si="98"/>
        <v>1.3249009187526048E-5</v>
      </c>
      <c r="O227" s="348">
        <f t="shared" si="98"/>
        <v>5.2886322681332571E-6</v>
      </c>
      <c r="P227" s="348">
        <f t="shared" si="98"/>
        <v>-5.7594460594698489E-6</v>
      </c>
      <c r="Q227" s="348">
        <f t="shared" si="98"/>
        <v>-3.5830307511989459E-5</v>
      </c>
      <c r="R227" s="348">
        <f t="shared" si="98"/>
        <v>-1.3803408899640645E-4</v>
      </c>
      <c r="S227" s="348">
        <f t="shared" si="98"/>
        <v>-4.65647818696325E-4</v>
      </c>
      <c r="T227" s="348">
        <f t="shared" si="98"/>
        <v>-1.452072325526394E-3</v>
      </c>
      <c r="U227" s="348">
        <f t="shared" si="98"/>
        <v>-4.1761445951634156E-3</v>
      </c>
      <c r="V227" s="348">
        <f t="shared" si="98"/>
        <v>-1.1122462153211393E-2</v>
      </c>
      <c r="W227" s="348">
        <f t="shared" si="98"/>
        <v>-9.1017089163431576E-3</v>
      </c>
      <c r="X227" s="348">
        <f t="shared" si="98"/>
        <v>1.3982474739431917E-2</v>
      </c>
      <c r="Y227" s="348">
        <f t="shared" si="98"/>
        <v>9.7312947232892202E-2</v>
      </c>
      <c r="Z227" s="348">
        <f t="shared" si="98"/>
        <v>0.32694028253832719</v>
      </c>
      <c r="AA227" s="348">
        <f t="shared" si="98"/>
        <v>0</v>
      </c>
      <c r="AB227" s="348">
        <f t="shared" si="98"/>
        <v>0</v>
      </c>
      <c r="AC227" s="348">
        <f t="shared" si="98"/>
        <v>0</v>
      </c>
      <c r="AD227" s="348">
        <f t="shared" si="98"/>
        <v>0</v>
      </c>
      <c r="AE227" s="348">
        <f t="shared" si="98"/>
        <v>0</v>
      </c>
      <c r="AF227" s="348">
        <f t="shared" si="98"/>
        <v>0</v>
      </c>
      <c r="AG227" s="348">
        <f t="shared" si="98"/>
        <v>0</v>
      </c>
      <c r="AH227" s="348">
        <f t="shared" ref="AH227:BI227" si="99">+AH212*AH173*AH158</f>
        <v>0</v>
      </c>
      <c r="AI227" s="348">
        <f t="shared" si="99"/>
        <v>0</v>
      </c>
      <c r="AJ227" s="348">
        <f t="shared" si="99"/>
        <v>0</v>
      </c>
      <c r="AK227" s="348">
        <f t="shared" si="99"/>
        <v>0</v>
      </c>
      <c r="AL227" s="348">
        <f t="shared" si="99"/>
        <v>0</v>
      </c>
      <c r="AM227" s="348">
        <f t="shared" si="99"/>
        <v>0</v>
      </c>
      <c r="AN227" s="348">
        <f t="shared" si="99"/>
        <v>0</v>
      </c>
      <c r="AO227" s="348">
        <f t="shared" si="99"/>
        <v>0</v>
      </c>
      <c r="AP227" s="348">
        <f t="shared" si="99"/>
        <v>0</v>
      </c>
      <c r="AQ227" s="348">
        <f t="shared" si="99"/>
        <v>0</v>
      </c>
      <c r="AR227" s="348">
        <f t="shared" si="99"/>
        <v>0</v>
      </c>
      <c r="AS227" s="348">
        <f t="shared" si="99"/>
        <v>0</v>
      </c>
      <c r="AT227" s="348">
        <f t="shared" si="99"/>
        <v>0</v>
      </c>
      <c r="AU227" s="348">
        <f t="shared" si="99"/>
        <v>0</v>
      </c>
      <c r="AV227" s="348">
        <f t="shared" si="99"/>
        <v>0</v>
      </c>
      <c r="AW227" s="348">
        <f t="shared" si="99"/>
        <v>0</v>
      </c>
      <c r="AX227" s="348">
        <f t="shared" si="99"/>
        <v>0</v>
      </c>
      <c r="AY227" s="348">
        <f t="shared" si="99"/>
        <v>0</v>
      </c>
      <c r="AZ227" s="348">
        <f t="shared" si="99"/>
        <v>0</v>
      </c>
      <c r="BA227" s="348">
        <f t="shared" si="99"/>
        <v>0</v>
      </c>
      <c r="BB227" s="348">
        <f t="shared" si="99"/>
        <v>0</v>
      </c>
      <c r="BC227" s="348">
        <f t="shared" si="99"/>
        <v>0</v>
      </c>
      <c r="BD227" s="348">
        <f t="shared" si="99"/>
        <v>0</v>
      </c>
      <c r="BE227" s="348">
        <f t="shared" si="99"/>
        <v>0</v>
      </c>
      <c r="BF227" s="348">
        <f t="shared" si="99"/>
        <v>0</v>
      </c>
      <c r="BG227" s="348">
        <f t="shared" si="99"/>
        <v>0</v>
      </c>
      <c r="BH227" s="348">
        <f t="shared" si="99"/>
        <v>0</v>
      </c>
      <c r="BI227" s="348">
        <f t="shared" si="99"/>
        <v>0</v>
      </c>
    </row>
    <row r="228" spans="1:61">
      <c r="A228" s="346" t="s">
        <v>184</v>
      </c>
      <c r="B228" s="348">
        <f t="shared" ref="B228:AG228" si="100">+B213*B174*B159</f>
        <v>0</v>
      </c>
      <c r="C228" s="348">
        <f t="shared" si="100"/>
        <v>0</v>
      </c>
      <c r="D228" s="348">
        <f t="shared" si="100"/>
        <v>2.0358856366431215E-4</v>
      </c>
      <c r="E228" s="348">
        <f t="shared" si="100"/>
        <v>1.7955570987003726E-4</v>
      </c>
      <c r="F228" s="348">
        <f t="shared" si="100"/>
        <v>1.2787738151699986E-4</v>
      </c>
      <c r="G228" s="348">
        <f t="shared" si="100"/>
        <v>8.5549357091564994E-5</v>
      </c>
      <c r="H228" s="348">
        <f t="shared" si="100"/>
        <v>6.0831695363096098E-5</v>
      </c>
      <c r="I228" s="348">
        <f t="shared" si="100"/>
        <v>6.3816648180804603E-5</v>
      </c>
      <c r="J228" s="348">
        <f t="shared" si="100"/>
        <v>4.6520675247413609E-5</v>
      </c>
      <c r="K228" s="348">
        <f t="shared" si="100"/>
        <v>3.3238698526334346E-5</v>
      </c>
      <c r="L228" s="348">
        <f t="shared" si="100"/>
        <v>2.3921301936025305E-5</v>
      </c>
      <c r="M228" s="348">
        <f t="shared" si="100"/>
        <v>1.6807723438287791E-5</v>
      </c>
      <c r="N228" s="348">
        <f t="shared" si="100"/>
        <v>1.0500663341538395E-5</v>
      </c>
      <c r="O228" s="348">
        <f t="shared" si="100"/>
        <v>4.1848479786436962E-6</v>
      </c>
      <c r="P228" s="348">
        <f t="shared" si="100"/>
        <v>-4.5505960981597751E-6</v>
      </c>
      <c r="Q228" s="348">
        <f t="shared" si="100"/>
        <v>-2.8259253437173972E-5</v>
      </c>
      <c r="R228" s="348">
        <f t="shared" si="100"/>
        <v>-1.0862120950396232E-4</v>
      </c>
      <c r="S228" s="348">
        <f t="shared" si="100"/>
        <v>-3.6540440807359022E-4</v>
      </c>
      <c r="T228" s="348">
        <f t="shared" si="100"/>
        <v>-1.1356930287040796E-3</v>
      </c>
      <c r="U228" s="348">
        <f t="shared" si="100"/>
        <v>-3.2537466120416787E-3</v>
      </c>
      <c r="V228" s="348">
        <f t="shared" si="100"/>
        <v>-8.6543320624768091E-3</v>
      </c>
      <c r="W228" s="348">
        <f t="shared" si="100"/>
        <v>-7.0949359516794654E-3</v>
      </c>
      <c r="X228" s="348">
        <f t="shared" si="100"/>
        <v>1.0925235622511145E-2</v>
      </c>
      <c r="Y228" s="348">
        <f t="shared" si="100"/>
        <v>7.6224339917053199E-2</v>
      </c>
      <c r="Z228" s="348">
        <f t="shared" si="100"/>
        <v>0.25670768867410171</v>
      </c>
      <c r="AA228" s="348">
        <f t="shared" si="100"/>
        <v>0</v>
      </c>
      <c r="AB228" s="348">
        <f t="shared" si="100"/>
        <v>0</v>
      </c>
      <c r="AC228" s="348">
        <f t="shared" si="100"/>
        <v>0</v>
      </c>
      <c r="AD228" s="348">
        <f t="shared" si="100"/>
        <v>0</v>
      </c>
      <c r="AE228" s="348">
        <f t="shared" si="100"/>
        <v>0</v>
      </c>
      <c r="AF228" s="348">
        <f t="shared" si="100"/>
        <v>0</v>
      </c>
      <c r="AG228" s="348">
        <f t="shared" si="100"/>
        <v>0</v>
      </c>
      <c r="AH228" s="348">
        <f t="shared" ref="AH228:BI228" si="101">+AH213*AH174*AH159</f>
        <v>0</v>
      </c>
      <c r="AI228" s="348">
        <f t="shared" si="101"/>
        <v>0</v>
      </c>
      <c r="AJ228" s="348">
        <f t="shared" si="101"/>
        <v>0</v>
      </c>
      <c r="AK228" s="348">
        <f t="shared" si="101"/>
        <v>0</v>
      </c>
      <c r="AL228" s="348">
        <f t="shared" si="101"/>
        <v>0</v>
      </c>
      <c r="AM228" s="348">
        <f t="shared" si="101"/>
        <v>0</v>
      </c>
      <c r="AN228" s="348">
        <f t="shared" si="101"/>
        <v>0</v>
      </c>
      <c r="AO228" s="348">
        <f t="shared" si="101"/>
        <v>0</v>
      </c>
      <c r="AP228" s="348">
        <f t="shared" si="101"/>
        <v>0</v>
      </c>
      <c r="AQ228" s="348">
        <f t="shared" si="101"/>
        <v>0</v>
      </c>
      <c r="AR228" s="348">
        <f t="shared" si="101"/>
        <v>0</v>
      </c>
      <c r="AS228" s="348">
        <f t="shared" si="101"/>
        <v>0</v>
      </c>
      <c r="AT228" s="348">
        <f t="shared" si="101"/>
        <v>0</v>
      </c>
      <c r="AU228" s="348">
        <f t="shared" si="101"/>
        <v>0</v>
      </c>
      <c r="AV228" s="348">
        <f t="shared" si="101"/>
        <v>0</v>
      </c>
      <c r="AW228" s="348">
        <f t="shared" si="101"/>
        <v>0</v>
      </c>
      <c r="AX228" s="348">
        <f t="shared" si="101"/>
        <v>0</v>
      </c>
      <c r="AY228" s="348">
        <f t="shared" si="101"/>
        <v>0</v>
      </c>
      <c r="AZ228" s="348">
        <f t="shared" si="101"/>
        <v>0</v>
      </c>
      <c r="BA228" s="348">
        <f t="shared" si="101"/>
        <v>0</v>
      </c>
      <c r="BB228" s="348">
        <f t="shared" si="101"/>
        <v>0</v>
      </c>
      <c r="BC228" s="348">
        <f t="shared" si="101"/>
        <v>0</v>
      </c>
      <c r="BD228" s="348">
        <f t="shared" si="101"/>
        <v>0</v>
      </c>
      <c r="BE228" s="348">
        <f t="shared" si="101"/>
        <v>0</v>
      </c>
      <c r="BF228" s="348">
        <f t="shared" si="101"/>
        <v>0</v>
      </c>
      <c r="BG228" s="348">
        <f t="shared" si="101"/>
        <v>0</v>
      </c>
      <c r="BH228" s="348">
        <f t="shared" si="101"/>
        <v>0</v>
      </c>
      <c r="BI228" s="348">
        <f t="shared" si="101"/>
        <v>0</v>
      </c>
    </row>
    <row r="229" spans="1:61">
      <c r="A229" s="346" t="s">
        <v>185</v>
      </c>
      <c r="B229" s="348">
        <f t="shared" ref="B229:AG229" si="102">+B214*B175*B160</f>
        <v>0</v>
      </c>
      <c r="C229" s="348">
        <f t="shared" si="102"/>
        <v>0</v>
      </c>
      <c r="D229" s="348">
        <f t="shared" si="102"/>
        <v>0</v>
      </c>
      <c r="E229" s="348">
        <f t="shared" si="102"/>
        <v>2.2602269648468003E-3</v>
      </c>
      <c r="F229" s="348">
        <f t="shared" si="102"/>
        <v>1.6681986928662057E-3</v>
      </c>
      <c r="G229" s="348">
        <f t="shared" si="102"/>
        <v>1.1911663291209013E-3</v>
      </c>
      <c r="H229" s="348">
        <f t="shared" si="102"/>
        <v>9.2042892180211212E-4</v>
      </c>
      <c r="I229" s="348">
        <f t="shared" si="102"/>
        <v>9.38937774960415E-4</v>
      </c>
      <c r="J229" s="348">
        <f t="shared" si="102"/>
        <v>7.5656761920469325E-4</v>
      </c>
      <c r="K229" s="348">
        <f t="shared" si="102"/>
        <v>6.191393151594581E-4</v>
      </c>
      <c r="L229" s="348">
        <f t="shared" si="102"/>
        <v>5.3001445324327373E-4</v>
      </c>
      <c r="M229" s="348">
        <f t="shared" si="102"/>
        <v>4.7400180087368615E-4</v>
      </c>
      <c r="N229" s="348">
        <f t="shared" si="102"/>
        <v>4.3490336028806468E-4</v>
      </c>
      <c r="O229" s="348">
        <f t="shared" si="102"/>
        <v>4.4045751585472537E-4</v>
      </c>
      <c r="P229" s="348">
        <f t="shared" si="102"/>
        <v>5.6169963602823272E-4</v>
      </c>
      <c r="Q229" s="348">
        <f t="shared" si="102"/>
        <v>9.5524044004957783E-4</v>
      </c>
      <c r="R229" s="348">
        <f t="shared" si="102"/>
        <v>1.9680948801393309E-3</v>
      </c>
      <c r="S229" s="348">
        <f t="shared" si="102"/>
        <v>4.3281417176218246E-3</v>
      </c>
      <c r="T229" s="348">
        <f t="shared" si="102"/>
        <v>9.2567564726963193E-3</v>
      </c>
      <c r="U229" s="348">
        <f t="shared" si="102"/>
        <v>1.8716446890915873E-2</v>
      </c>
      <c r="V229" s="348">
        <f t="shared" si="102"/>
        <v>3.5472406007426398E-2</v>
      </c>
      <c r="W229" s="348">
        <f t="shared" si="102"/>
        <v>0.18443383618946491</v>
      </c>
      <c r="X229" s="348">
        <f t="shared" si="102"/>
        <v>0.61678569149465434</v>
      </c>
      <c r="Y229" s="348">
        <f t="shared" si="102"/>
        <v>1.7179204201825198</v>
      </c>
      <c r="Z229" s="348">
        <f t="shared" si="102"/>
        <v>4.2641889758683762</v>
      </c>
      <c r="AA229" s="348">
        <f t="shared" si="102"/>
        <v>0</v>
      </c>
      <c r="AB229" s="348">
        <f t="shared" si="102"/>
        <v>0</v>
      </c>
      <c r="AC229" s="348">
        <f t="shared" si="102"/>
        <v>0</v>
      </c>
      <c r="AD229" s="348">
        <f t="shared" si="102"/>
        <v>0</v>
      </c>
      <c r="AE229" s="348">
        <f t="shared" si="102"/>
        <v>0</v>
      </c>
      <c r="AF229" s="348">
        <f t="shared" si="102"/>
        <v>0</v>
      </c>
      <c r="AG229" s="348">
        <f t="shared" si="102"/>
        <v>0</v>
      </c>
      <c r="AH229" s="348">
        <f t="shared" ref="AH229:BI229" si="103">+AH214*AH175*AH160</f>
        <v>0</v>
      </c>
      <c r="AI229" s="348">
        <f t="shared" si="103"/>
        <v>0</v>
      </c>
      <c r="AJ229" s="348">
        <f t="shared" si="103"/>
        <v>0</v>
      </c>
      <c r="AK229" s="348">
        <f t="shared" si="103"/>
        <v>0</v>
      </c>
      <c r="AL229" s="348">
        <f t="shared" si="103"/>
        <v>0</v>
      </c>
      <c r="AM229" s="348">
        <f t="shared" si="103"/>
        <v>0</v>
      </c>
      <c r="AN229" s="348">
        <f t="shared" si="103"/>
        <v>0</v>
      </c>
      <c r="AO229" s="348">
        <f t="shared" si="103"/>
        <v>0</v>
      </c>
      <c r="AP229" s="348">
        <f t="shared" si="103"/>
        <v>0</v>
      </c>
      <c r="AQ229" s="348">
        <f t="shared" si="103"/>
        <v>0</v>
      </c>
      <c r="AR229" s="348">
        <f t="shared" si="103"/>
        <v>0</v>
      </c>
      <c r="AS229" s="348">
        <f t="shared" si="103"/>
        <v>0</v>
      </c>
      <c r="AT229" s="348">
        <f t="shared" si="103"/>
        <v>0</v>
      </c>
      <c r="AU229" s="348">
        <f t="shared" si="103"/>
        <v>0</v>
      </c>
      <c r="AV229" s="348">
        <f t="shared" si="103"/>
        <v>0</v>
      </c>
      <c r="AW229" s="348">
        <f t="shared" si="103"/>
        <v>0</v>
      </c>
      <c r="AX229" s="348">
        <f t="shared" si="103"/>
        <v>0</v>
      </c>
      <c r="AY229" s="348">
        <f t="shared" si="103"/>
        <v>0</v>
      </c>
      <c r="AZ229" s="348">
        <f t="shared" si="103"/>
        <v>0</v>
      </c>
      <c r="BA229" s="348">
        <f t="shared" si="103"/>
        <v>0</v>
      </c>
      <c r="BB229" s="348">
        <f t="shared" si="103"/>
        <v>0</v>
      </c>
      <c r="BC229" s="348">
        <f t="shared" si="103"/>
        <v>0</v>
      </c>
      <c r="BD229" s="348">
        <f t="shared" si="103"/>
        <v>0</v>
      </c>
      <c r="BE229" s="348">
        <f t="shared" si="103"/>
        <v>0</v>
      </c>
      <c r="BF229" s="348">
        <f t="shared" si="103"/>
        <v>0</v>
      </c>
      <c r="BG229" s="348">
        <f t="shared" si="103"/>
        <v>0</v>
      </c>
      <c r="BH229" s="348">
        <f t="shared" si="103"/>
        <v>0</v>
      </c>
      <c r="BI229" s="348">
        <f t="shared" si="103"/>
        <v>0</v>
      </c>
    </row>
    <row r="230" spans="1:61">
      <c r="A230" s="346" t="s">
        <v>186</v>
      </c>
      <c r="B230" s="348">
        <f t="shared" ref="B230:AG230" si="104">+B215*B176*B161</f>
        <v>0</v>
      </c>
      <c r="C230" s="348">
        <f t="shared" si="104"/>
        <v>0</v>
      </c>
      <c r="D230" s="348">
        <f t="shared" si="104"/>
        <v>0</v>
      </c>
      <c r="E230" s="348">
        <f t="shared" si="104"/>
        <v>0</v>
      </c>
      <c r="F230" s="348">
        <f t="shared" si="104"/>
        <v>8.1603532926958946E-4</v>
      </c>
      <c r="G230" s="348">
        <f t="shared" si="104"/>
        <v>7.5216643842019931E-4</v>
      </c>
      <c r="H230" s="348">
        <f t="shared" si="104"/>
        <v>7.2199335710681416E-4</v>
      </c>
      <c r="I230" s="348">
        <f t="shared" si="104"/>
        <v>7.9048032503930513E-4</v>
      </c>
      <c r="J230" s="348">
        <f t="shared" si="104"/>
        <v>7.7281253394705042E-4</v>
      </c>
      <c r="K230" s="348">
        <f t="shared" si="104"/>
        <v>7.6421367340793447E-4</v>
      </c>
      <c r="L230" s="348">
        <f t="shared" si="104"/>
        <v>7.6618159444621469E-4</v>
      </c>
      <c r="M230" s="348">
        <f t="shared" si="104"/>
        <v>7.7964334744424167E-4</v>
      </c>
      <c r="N230" s="348">
        <f t="shared" si="104"/>
        <v>8.225057815590684E-4</v>
      </c>
      <c r="O230" s="348">
        <f t="shared" si="104"/>
        <v>9.6176956463896862E-4</v>
      </c>
      <c r="P230" s="348">
        <f t="shared" si="104"/>
        <v>1.4152046160928334E-3</v>
      </c>
      <c r="Q230" s="348">
        <f t="shared" si="104"/>
        <v>2.7855014567784906E-3</v>
      </c>
      <c r="R230" s="348">
        <f t="shared" si="104"/>
        <v>6.6476399861223716E-3</v>
      </c>
      <c r="S230" s="348">
        <f t="shared" si="104"/>
        <v>1.6861378777149841E-2</v>
      </c>
      <c r="T230" s="348">
        <f t="shared" si="104"/>
        <v>4.2207604024626172E-2</v>
      </c>
      <c r="U230" s="348">
        <f t="shared" si="104"/>
        <v>0.10167334788578838</v>
      </c>
      <c r="V230" s="348">
        <f t="shared" si="104"/>
        <v>0.23544136508942981</v>
      </c>
      <c r="W230" s="348">
        <f t="shared" si="104"/>
        <v>0.59582657215621715</v>
      </c>
      <c r="X230" s="348">
        <f t="shared" si="104"/>
        <v>1.4299505686198004</v>
      </c>
      <c r="Y230" s="348">
        <f t="shared" si="104"/>
        <v>3.2623339974792009</v>
      </c>
      <c r="Z230" s="348">
        <f t="shared" si="104"/>
        <v>7.0793252246762401</v>
      </c>
      <c r="AA230" s="348">
        <f t="shared" si="104"/>
        <v>3.7672373747226229</v>
      </c>
      <c r="AB230" s="348">
        <f t="shared" si="104"/>
        <v>0</v>
      </c>
      <c r="AC230" s="348">
        <f t="shared" si="104"/>
        <v>0</v>
      </c>
      <c r="AD230" s="348">
        <f t="shared" si="104"/>
        <v>0</v>
      </c>
      <c r="AE230" s="348">
        <f t="shared" si="104"/>
        <v>0</v>
      </c>
      <c r="AF230" s="348">
        <f t="shared" si="104"/>
        <v>0</v>
      </c>
      <c r="AG230" s="348">
        <f t="shared" si="104"/>
        <v>0</v>
      </c>
      <c r="AH230" s="348">
        <f t="shared" ref="AH230:BI230" si="105">+AH215*AH176*AH161</f>
        <v>0</v>
      </c>
      <c r="AI230" s="348">
        <f t="shared" si="105"/>
        <v>0</v>
      </c>
      <c r="AJ230" s="348">
        <f t="shared" si="105"/>
        <v>0</v>
      </c>
      <c r="AK230" s="348">
        <f t="shared" si="105"/>
        <v>0</v>
      </c>
      <c r="AL230" s="348">
        <f t="shared" si="105"/>
        <v>0</v>
      </c>
      <c r="AM230" s="348">
        <f t="shared" si="105"/>
        <v>0</v>
      </c>
      <c r="AN230" s="348">
        <f t="shared" si="105"/>
        <v>0</v>
      </c>
      <c r="AO230" s="348">
        <f t="shared" si="105"/>
        <v>0</v>
      </c>
      <c r="AP230" s="348">
        <f t="shared" si="105"/>
        <v>0</v>
      </c>
      <c r="AQ230" s="348">
        <f t="shared" si="105"/>
        <v>0</v>
      </c>
      <c r="AR230" s="348">
        <f t="shared" si="105"/>
        <v>0</v>
      </c>
      <c r="AS230" s="348">
        <f t="shared" si="105"/>
        <v>0</v>
      </c>
      <c r="AT230" s="348">
        <f t="shared" si="105"/>
        <v>0</v>
      </c>
      <c r="AU230" s="348">
        <f t="shared" si="105"/>
        <v>0</v>
      </c>
      <c r="AV230" s="348">
        <f t="shared" si="105"/>
        <v>0</v>
      </c>
      <c r="AW230" s="348">
        <f t="shared" si="105"/>
        <v>0</v>
      </c>
      <c r="AX230" s="348">
        <f t="shared" si="105"/>
        <v>0</v>
      </c>
      <c r="AY230" s="348">
        <f t="shared" si="105"/>
        <v>0</v>
      </c>
      <c r="AZ230" s="348">
        <f t="shared" si="105"/>
        <v>0</v>
      </c>
      <c r="BA230" s="348">
        <f t="shared" si="105"/>
        <v>0</v>
      </c>
      <c r="BB230" s="348">
        <f t="shared" si="105"/>
        <v>0</v>
      </c>
      <c r="BC230" s="348">
        <f t="shared" si="105"/>
        <v>0</v>
      </c>
      <c r="BD230" s="348">
        <f t="shared" si="105"/>
        <v>0</v>
      </c>
      <c r="BE230" s="348">
        <f t="shared" si="105"/>
        <v>0</v>
      </c>
      <c r="BF230" s="348">
        <f t="shared" si="105"/>
        <v>0</v>
      </c>
      <c r="BG230" s="348">
        <f t="shared" si="105"/>
        <v>0</v>
      </c>
      <c r="BH230" s="348">
        <f t="shared" si="105"/>
        <v>0</v>
      </c>
      <c r="BI230" s="348">
        <f t="shared" si="105"/>
        <v>0</v>
      </c>
    </row>
    <row r="231" spans="1:61">
      <c r="A231" s="346" t="s">
        <v>187</v>
      </c>
      <c r="B231" s="348">
        <f t="shared" ref="B231:AG231" si="106">+B216*B177*B162</f>
        <v>0</v>
      </c>
      <c r="C231" s="348">
        <f t="shared" si="106"/>
        <v>0</v>
      </c>
      <c r="D231" s="348">
        <f t="shared" si="106"/>
        <v>0</v>
      </c>
      <c r="E231" s="348">
        <f t="shared" si="106"/>
        <v>0</v>
      </c>
      <c r="F231" s="348">
        <f t="shared" si="106"/>
        <v>0</v>
      </c>
      <c r="G231" s="348">
        <f t="shared" si="106"/>
        <v>7.5689923938649381E-4</v>
      </c>
      <c r="H231" s="348">
        <f t="shared" si="106"/>
        <v>7.1246536019335595E-4</v>
      </c>
      <c r="I231" s="348">
        <f t="shared" si="106"/>
        <v>7.8282107772796995E-4</v>
      </c>
      <c r="J231" s="348">
        <f t="shared" si="106"/>
        <v>7.5951739342800374E-4</v>
      </c>
      <c r="K231" s="348">
        <f t="shared" si="106"/>
        <v>7.491999063235212E-4</v>
      </c>
      <c r="L231" s="348">
        <f t="shared" si="106"/>
        <v>7.3696080186910881E-4</v>
      </c>
      <c r="M231" s="348">
        <f t="shared" si="106"/>
        <v>7.2174191737110109E-4</v>
      </c>
      <c r="N231" s="348">
        <f t="shared" si="106"/>
        <v>7.4008525987064608E-4</v>
      </c>
      <c r="O231" s="348">
        <f t="shared" si="106"/>
        <v>8.4066308532796329E-4</v>
      </c>
      <c r="P231" s="348">
        <f t="shared" si="106"/>
        <v>1.2033108708045231E-3</v>
      </c>
      <c r="Q231" s="348">
        <f t="shared" si="106"/>
        <v>2.3081640397902602E-3</v>
      </c>
      <c r="R231" s="348">
        <f t="shared" si="106"/>
        <v>5.3802142277660295E-3</v>
      </c>
      <c r="S231" s="348">
        <f t="shared" si="106"/>
        <v>1.3361522776330523E-2</v>
      </c>
      <c r="T231" s="348">
        <f t="shared" si="106"/>
        <v>3.2800274154526458E-2</v>
      </c>
      <c r="U231" s="348">
        <f t="shared" si="106"/>
        <v>7.7607288679164638E-2</v>
      </c>
      <c r="V231" s="348">
        <f t="shared" si="106"/>
        <v>0.17672393588419322</v>
      </c>
      <c r="W231" s="348">
        <f t="shared" si="106"/>
        <v>0.45455375277802329</v>
      </c>
      <c r="X231" s="348">
        <f t="shared" si="106"/>
        <v>1.103122972409478</v>
      </c>
      <c r="Y231" s="348">
        <f t="shared" si="106"/>
        <v>2.5365190522620913</v>
      </c>
      <c r="Z231" s="348">
        <f t="shared" si="106"/>
        <v>5.535523380155718</v>
      </c>
      <c r="AA231" s="348">
        <f t="shared" si="106"/>
        <v>1.5902436570789313</v>
      </c>
      <c r="AB231" s="348">
        <f t="shared" si="106"/>
        <v>0</v>
      </c>
      <c r="AC231" s="348">
        <f t="shared" si="106"/>
        <v>0</v>
      </c>
      <c r="AD231" s="348">
        <f t="shared" si="106"/>
        <v>0</v>
      </c>
      <c r="AE231" s="348">
        <f t="shared" si="106"/>
        <v>0</v>
      </c>
      <c r="AF231" s="348">
        <f t="shared" si="106"/>
        <v>0</v>
      </c>
      <c r="AG231" s="348">
        <f t="shared" si="106"/>
        <v>0</v>
      </c>
      <c r="AH231" s="348">
        <f t="shared" ref="AH231:BI231" si="107">+AH216*AH177*AH162</f>
        <v>0</v>
      </c>
      <c r="AI231" s="348">
        <f t="shared" si="107"/>
        <v>0</v>
      </c>
      <c r="AJ231" s="348">
        <f t="shared" si="107"/>
        <v>0</v>
      </c>
      <c r="AK231" s="348">
        <f t="shared" si="107"/>
        <v>0</v>
      </c>
      <c r="AL231" s="348">
        <f t="shared" si="107"/>
        <v>0</v>
      </c>
      <c r="AM231" s="348">
        <f t="shared" si="107"/>
        <v>0</v>
      </c>
      <c r="AN231" s="348">
        <f t="shared" si="107"/>
        <v>0</v>
      </c>
      <c r="AO231" s="348">
        <f t="shared" si="107"/>
        <v>0</v>
      </c>
      <c r="AP231" s="348">
        <f t="shared" si="107"/>
        <v>0</v>
      </c>
      <c r="AQ231" s="348">
        <f t="shared" si="107"/>
        <v>0</v>
      </c>
      <c r="AR231" s="348">
        <f t="shared" si="107"/>
        <v>0</v>
      </c>
      <c r="AS231" s="348">
        <f t="shared" si="107"/>
        <v>0</v>
      </c>
      <c r="AT231" s="348">
        <f t="shared" si="107"/>
        <v>0</v>
      </c>
      <c r="AU231" s="348">
        <f t="shared" si="107"/>
        <v>0</v>
      </c>
      <c r="AV231" s="348">
        <f t="shared" si="107"/>
        <v>0</v>
      </c>
      <c r="AW231" s="348">
        <f t="shared" si="107"/>
        <v>0</v>
      </c>
      <c r="AX231" s="348">
        <f t="shared" si="107"/>
        <v>0</v>
      </c>
      <c r="AY231" s="348">
        <f t="shared" si="107"/>
        <v>0</v>
      </c>
      <c r="AZ231" s="348">
        <f t="shared" si="107"/>
        <v>0</v>
      </c>
      <c r="BA231" s="348">
        <f t="shared" si="107"/>
        <v>0</v>
      </c>
      <c r="BB231" s="348">
        <f t="shared" si="107"/>
        <v>0</v>
      </c>
      <c r="BC231" s="348">
        <f t="shared" si="107"/>
        <v>0</v>
      </c>
      <c r="BD231" s="348">
        <f t="shared" si="107"/>
        <v>0</v>
      </c>
      <c r="BE231" s="348">
        <f t="shared" si="107"/>
        <v>0</v>
      </c>
      <c r="BF231" s="348">
        <f t="shared" si="107"/>
        <v>0</v>
      </c>
      <c r="BG231" s="348">
        <f t="shared" si="107"/>
        <v>0</v>
      </c>
      <c r="BH231" s="348">
        <f t="shared" si="107"/>
        <v>0</v>
      </c>
      <c r="BI231" s="348">
        <f t="shared" si="107"/>
        <v>0</v>
      </c>
    </row>
    <row r="232" spans="1:61">
      <c r="A232" s="346" t="s">
        <v>188</v>
      </c>
      <c r="B232" s="348">
        <f t="shared" ref="B232:AG232" si="108">+B217*B178*B163</f>
        <v>0</v>
      </c>
      <c r="C232" s="348">
        <f t="shared" si="108"/>
        <v>0</v>
      </c>
      <c r="D232" s="348">
        <f t="shared" si="108"/>
        <v>0</v>
      </c>
      <c r="E232" s="348">
        <f t="shared" si="108"/>
        <v>0</v>
      </c>
      <c r="F232" s="348">
        <f t="shared" si="108"/>
        <v>0</v>
      </c>
      <c r="G232" s="348">
        <f t="shared" si="108"/>
        <v>0</v>
      </c>
      <c r="H232" s="348">
        <f t="shared" si="108"/>
        <v>0</v>
      </c>
      <c r="I232" s="348">
        <f t="shared" si="108"/>
        <v>4.2528615346560988E-4</v>
      </c>
      <c r="J232" s="348">
        <f t="shared" si="108"/>
        <v>4.3745862261384768E-4</v>
      </c>
      <c r="K232" s="348">
        <f t="shared" si="108"/>
        <v>4.5468446795736899E-4</v>
      </c>
      <c r="L232" s="348">
        <f t="shared" si="108"/>
        <v>4.6582810983662265E-4</v>
      </c>
      <c r="M232" s="348">
        <f t="shared" si="108"/>
        <v>4.7139424911733026E-4</v>
      </c>
      <c r="N232" s="348">
        <f t="shared" si="108"/>
        <v>4.9250875895315868E-4</v>
      </c>
      <c r="O232" s="348">
        <f t="shared" si="108"/>
        <v>5.708945305259519E-4</v>
      </c>
      <c r="P232" s="348">
        <f t="shared" si="108"/>
        <v>8.3294295751556535E-4</v>
      </c>
      <c r="Q232" s="348">
        <f t="shared" si="108"/>
        <v>1.6254027950478294E-3</v>
      </c>
      <c r="R232" s="348">
        <f t="shared" si="108"/>
        <v>3.8447719413839693E-3</v>
      </c>
      <c r="S232" s="348">
        <f t="shared" si="108"/>
        <v>9.6627437208653896E-3</v>
      </c>
      <c r="T232" s="348">
        <f t="shared" si="108"/>
        <v>2.3958317585395409E-2</v>
      </c>
      <c r="U232" s="348">
        <f t="shared" si="108"/>
        <v>5.7146521293969514E-2</v>
      </c>
      <c r="V232" s="348">
        <f t="shared" si="108"/>
        <v>0.13101514567753766</v>
      </c>
      <c r="W232" s="348">
        <f t="shared" si="108"/>
        <v>0.3282278943338946</v>
      </c>
      <c r="X232" s="348">
        <f t="shared" si="108"/>
        <v>0.78511882991497528</v>
      </c>
      <c r="Y232" s="348">
        <f t="shared" si="108"/>
        <v>1.7873645444478394</v>
      </c>
      <c r="Z232" s="348">
        <f t="shared" si="108"/>
        <v>3.872283178488467</v>
      </c>
      <c r="AA232" s="348">
        <f t="shared" si="108"/>
        <v>2.0576242817745429</v>
      </c>
      <c r="AB232" s="348">
        <f t="shared" si="108"/>
        <v>0</v>
      </c>
      <c r="AC232" s="348">
        <f t="shared" si="108"/>
        <v>0</v>
      </c>
      <c r="AD232" s="348">
        <f t="shared" si="108"/>
        <v>0</v>
      </c>
      <c r="AE232" s="348">
        <f t="shared" si="108"/>
        <v>0</v>
      </c>
      <c r="AF232" s="348">
        <f t="shared" si="108"/>
        <v>0</v>
      </c>
      <c r="AG232" s="348">
        <f t="shared" si="108"/>
        <v>0</v>
      </c>
      <c r="AH232" s="348">
        <f t="shared" ref="AH232:BI232" si="109">+AH217*AH178*AH163</f>
        <v>0</v>
      </c>
      <c r="AI232" s="348">
        <f t="shared" si="109"/>
        <v>0</v>
      </c>
      <c r="AJ232" s="348">
        <f t="shared" si="109"/>
        <v>0</v>
      </c>
      <c r="AK232" s="348">
        <f t="shared" si="109"/>
        <v>0</v>
      </c>
      <c r="AL232" s="348">
        <f t="shared" si="109"/>
        <v>0</v>
      </c>
      <c r="AM232" s="348">
        <f t="shared" si="109"/>
        <v>0</v>
      </c>
      <c r="AN232" s="348">
        <f t="shared" si="109"/>
        <v>0</v>
      </c>
      <c r="AO232" s="348">
        <f t="shared" si="109"/>
        <v>0</v>
      </c>
      <c r="AP232" s="348">
        <f t="shared" si="109"/>
        <v>0</v>
      </c>
      <c r="AQ232" s="348">
        <f t="shared" si="109"/>
        <v>0</v>
      </c>
      <c r="AR232" s="348">
        <f t="shared" si="109"/>
        <v>0</v>
      </c>
      <c r="AS232" s="348">
        <f t="shared" si="109"/>
        <v>0</v>
      </c>
      <c r="AT232" s="348">
        <f t="shared" si="109"/>
        <v>0</v>
      </c>
      <c r="AU232" s="348">
        <f t="shared" si="109"/>
        <v>0</v>
      </c>
      <c r="AV232" s="348">
        <f t="shared" si="109"/>
        <v>0</v>
      </c>
      <c r="AW232" s="348">
        <f t="shared" si="109"/>
        <v>0</v>
      </c>
      <c r="AX232" s="348">
        <f t="shared" si="109"/>
        <v>0</v>
      </c>
      <c r="AY232" s="348">
        <f t="shared" si="109"/>
        <v>0</v>
      </c>
      <c r="AZ232" s="348">
        <f t="shared" si="109"/>
        <v>0</v>
      </c>
      <c r="BA232" s="348">
        <f t="shared" si="109"/>
        <v>0</v>
      </c>
      <c r="BB232" s="348">
        <f t="shared" si="109"/>
        <v>0</v>
      </c>
      <c r="BC232" s="348">
        <f t="shared" si="109"/>
        <v>0</v>
      </c>
      <c r="BD232" s="348">
        <f t="shared" si="109"/>
        <v>0</v>
      </c>
      <c r="BE232" s="348">
        <f t="shared" si="109"/>
        <v>0</v>
      </c>
      <c r="BF232" s="348">
        <f t="shared" si="109"/>
        <v>0</v>
      </c>
      <c r="BG232" s="348">
        <f t="shared" si="109"/>
        <v>0</v>
      </c>
      <c r="BH232" s="348">
        <f t="shared" si="109"/>
        <v>0</v>
      </c>
      <c r="BI232" s="348">
        <f t="shared" si="109"/>
        <v>0</v>
      </c>
    </row>
    <row r="233" spans="1:61">
      <c r="A233" s="346" t="s">
        <v>189</v>
      </c>
      <c r="B233" s="348">
        <f t="shared" ref="B233:AG233" si="110">+B218*B179*B164</f>
        <v>0</v>
      </c>
      <c r="C233" s="348">
        <f t="shared" si="110"/>
        <v>0</v>
      </c>
      <c r="D233" s="348">
        <f t="shared" si="110"/>
        <v>0</v>
      </c>
      <c r="E233" s="348">
        <f t="shared" si="110"/>
        <v>6.1611449594817474E-4</v>
      </c>
      <c r="F233" s="348">
        <f t="shared" si="110"/>
        <v>5.835983561937666E-4</v>
      </c>
      <c r="G233" s="348">
        <f t="shared" si="110"/>
        <v>5.4480919870115508E-4</v>
      </c>
      <c r="H233" s="348">
        <f t="shared" si="110"/>
        <v>5.3051259535470783E-4</v>
      </c>
      <c r="I233" s="348">
        <f t="shared" si="110"/>
        <v>5.7512575506422849E-4</v>
      </c>
      <c r="J233" s="348">
        <f t="shared" si="110"/>
        <v>5.6872135178981191E-4</v>
      </c>
      <c r="K233" s="348">
        <f t="shared" si="110"/>
        <v>5.6798161605532943E-4</v>
      </c>
      <c r="L233" s="348">
        <f t="shared" si="110"/>
        <v>5.7469205484299703E-4</v>
      </c>
      <c r="M233" s="348">
        <f t="shared" si="110"/>
        <v>5.89497249209373E-4</v>
      </c>
      <c r="N233" s="348">
        <f t="shared" si="110"/>
        <v>6.3037664536928989E-4</v>
      </c>
      <c r="O233" s="348">
        <f t="shared" si="110"/>
        <v>7.4519647871607584E-4</v>
      </c>
      <c r="P233" s="348">
        <f t="shared" si="110"/>
        <v>1.1065561976887025E-3</v>
      </c>
      <c r="Q233" s="348">
        <f t="shared" si="110"/>
        <v>2.1959351500629113E-3</v>
      </c>
      <c r="R233" s="348">
        <f t="shared" si="110"/>
        <v>5.2799331939368983E-3</v>
      </c>
      <c r="S233" s="348">
        <f t="shared" si="110"/>
        <v>1.3482460802949665E-2</v>
      </c>
      <c r="T233" s="348">
        <f t="shared" si="110"/>
        <v>3.3983501997199773E-2</v>
      </c>
      <c r="U233" s="348">
        <f t="shared" si="110"/>
        <v>8.2441501957425264E-2</v>
      </c>
      <c r="V233" s="348">
        <f t="shared" si="110"/>
        <v>0.19207491501974688</v>
      </c>
      <c r="W233" s="348">
        <f t="shared" si="110"/>
        <v>0.47179585998910856</v>
      </c>
      <c r="X233" s="348">
        <f t="shared" si="110"/>
        <v>1.1050379669435013</v>
      </c>
      <c r="Y233" s="348">
        <f t="shared" si="110"/>
        <v>2.4708343458148549</v>
      </c>
      <c r="Z233" s="348">
        <f t="shared" si="110"/>
        <v>5.2725164598445247</v>
      </c>
      <c r="AA233" s="348">
        <f t="shared" si="110"/>
        <v>4.4140548211181745</v>
      </c>
      <c r="AB233" s="348">
        <f t="shared" si="110"/>
        <v>0</v>
      </c>
      <c r="AC233" s="348">
        <f t="shared" si="110"/>
        <v>0</v>
      </c>
      <c r="AD233" s="348">
        <f t="shared" si="110"/>
        <v>0</v>
      </c>
      <c r="AE233" s="348">
        <f t="shared" si="110"/>
        <v>0</v>
      </c>
      <c r="AF233" s="348">
        <f t="shared" si="110"/>
        <v>0</v>
      </c>
      <c r="AG233" s="348">
        <f t="shared" si="110"/>
        <v>0</v>
      </c>
      <c r="AH233" s="348">
        <f t="shared" ref="AH233:BI233" si="111">+AH218*AH179*AH164</f>
        <v>0</v>
      </c>
      <c r="AI233" s="348">
        <f t="shared" si="111"/>
        <v>0</v>
      </c>
      <c r="AJ233" s="348">
        <f t="shared" si="111"/>
        <v>0</v>
      </c>
      <c r="AK233" s="348">
        <f t="shared" si="111"/>
        <v>0</v>
      </c>
      <c r="AL233" s="348">
        <f t="shared" si="111"/>
        <v>0</v>
      </c>
      <c r="AM233" s="348">
        <f t="shared" si="111"/>
        <v>0</v>
      </c>
      <c r="AN233" s="348">
        <f t="shared" si="111"/>
        <v>0</v>
      </c>
      <c r="AO233" s="348">
        <f t="shared" si="111"/>
        <v>0</v>
      </c>
      <c r="AP233" s="348">
        <f t="shared" si="111"/>
        <v>0</v>
      </c>
      <c r="AQ233" s="348">
        <f t="shared" si="111"/>
        <v>0</v>
      </c>
      <c r="AR233" s="348">
        <f t="shared" si="111"/>
        <v>0</v>
      </c>
      <c r="AS233" s="348">
        <f t="shared" si="111"/>
        <v>0</v>
      </c>
      <c r="AT233" s="348">
        <f t="shared" si="111"/>
        <v>0</v>
      </c>
      <c r="AU233" s="348">
        <f t="shared" si="111"/>
        <v>0</v>
      </c>
      <c r="AV233" s="348">
        <f t="shared" si="111"/>
        <v>0</v>
      </c>
      <c r="AW233" s="348">
        <f t="shared" si="111"/>
        <v>0</v>
      </c>
      <c r="AX233" s="348">
        <f t="shared" si="111"/>
        <v>0</v>
      </c>
      <c r="AY233" s="348">
        <f t="shared" si="111"/>
        <v>0</v>
      </c>
      <c r="AZ233" s="348">
        <f t="shared" si="111"/>
        <v>0</v>
      </c>
      <c r="BA233" s="348">
        <f t="shared" si="111"/>
        <v>0</v>
      </c>
      <c r="BB233" s="348">
        <f t="shared" si="111"/>
        <v>0</v>
      </c>
      <c r="BC233" s="348">
        <f t="shared" si="111"/>
        <v>0</v>
      </c>
      <c r="BD233" s="348">
        <f t="shared" si="111"/>
        <v>0</v>
      </c>
      <c r="BE233" s="348">
        <f t="shared" si="111"/>
        <v>0</v>
      </c>
      <c r="BF233" s="348">
        <f t="shared" si="111"/>
        <v>0</v>
      </c>
      <c r="BG233" s="348">
        <f t="shared" si="111"/>
        <v>0</v>
      </c>
      <c r="BH233" s="348">
        <f t="shared" si="111"/>
        <v>0</v>
      </c>
      <c r="BI233" s="348">
        <f t="shared" si="111"/>
        <v>0</v>
      </c>
    </row>
    <row r="234" spans="1:61">
      <c r="A234" s="346" t="s">
        <v>190</v>
      </c>
      <c r="B234" s="348">
        <f t="shared" ref="B234:AG234" si="112">+B219*B180*B165</f>
        <v>0</v>
      </c>
      <c r="C234" s="348">
        <f t="shared" si="112"/>
        <v>5.31920930698809E-4</v>
      </c>
      <c r="D234" s="348">
        <f t="shared" si="112"/>
        <v>5.1927013023029699E-4</v>
      </c>
      <c r="E234" s="348">
        <f t="shared" si="112"/>
        <v>4.7799167012481516E-4</v>
      </c>
      <c r="F234" s="348">
        <f t="shared" si="112"/>
        <v>3.8969600037127119E-4</v>
      </c>
      <c r="G234" s="348">
        <f t="shared" si="112"/>
        <v>3.1699971982388121E-4</v>
      </c>
      <c r="H234" s="348">
        <f t="shared" si="112"/>
        <v>2.7273371576814857E-4</v>
      </c>
      <c r="I234" s="348">
        <f t="shared" si="112"/>
        <v>2.7014911540953796E-4</v>
      </c>
      <c r="J234" s="348">
        <f t="shared" si="112"/>
        <v>2.4094196637932785E-4</v>
      </c>
      <c r="K234" s="348">
        <f t="shared" si="112"/>
        <v>2.1895609153882838E-4</v>
      </c>
      <c r="L234" s="348">
        <f t="shared" si="112"/>
        <v>2.0636222392308952E-4</v>
      </c>
      <c r="M234" s="348">
        <f t="shared" si="112"/>
        <v>2.0151626909890296E-4</v>
      </c>
      <c r="N234" s="348">
        <f t="shared" si="112"/>
        <v>2.0631203128122129E-4</v>
      </c>
      <c r="O234" s="348">
        <f t="shared" si="112"/>
        <v>2.3443413125410635E-4</v>
      </c>
      <c r="P234" s="348">
        <f t="shared" si="112"/>
        <v>3.3613764122800204E-4</v>
      </c>
      <c r="Q234" s="348">
        <f t="shared" si="112"/>
        <v>6.4676865284115054E-4</v>
      </c>
      <c r="R234" s="348">
        <f t="shared" si="112"/>
        <v>1.5138843425175008E-3</v>
      </c>
      <c r="S234" s="348">
        <f t="shared" si="112"/>
        <v>3.7781277916773275E-3</v>
      </c>
      <c r="T234" s="348">
        <f t="shared" si="112"/>
        <v>9.3329884868878967E-3</v>
      </c>
      <c r="U234" s="348">
        <f t="shared" si="112"/>
        <v>2.2246818104312643E-2</v>
      </c>
      <c r="V234" s="348">
        <f t="shared" si="112"/>
        <v>5.0829867643944933E-2</v>
      </c>
      <c r="W234" s="348">
        <f t="shared" si="112"/>
        <v>0.12638713921308137</v>
      </c>
      <c r="X234" s="348">
        <f t="shared" si="112"/>
        <v>0.29813684937158896</v>
      </c>
      <c r="Y234" s="348">
        <f t="shared" si="112"/>
        <v>0.66920076292635666</v>
      </c>
      <c r="Z234" s="348">
        <f t="shared" si="112"/>
        <v>1.4304620796554746</v>
      </c>
      <c r="AA234" s="348">
        <f t="shared" si="112"/>
        <v>0.75077552664404867</v>
      </c>
      <c r="AB234" s="348">
        <f t="shared" si="112"/>
        <v>0</v>
      </c>
      <c r="AC234" s="348">
        <f t="shared" si="112"/>
        <v>0</v>
      </c>
      <c r="AD234" s="348">
        <f t="shared" si="112"/>
        <v>0</v>
      </c>
      <c r="AE234" s="348">
        <f t="shared" si="112"/>
        <v>0</v>
      </c>
      <c r="AF234" s="348">
        <f t="shared" si="112"/>
        <v>0</v>
      </c>
      <c r="AG234" s="348">
        <f t="shared" si="112"/>
        <v>0</v>
      </c>
      <c r="AH234" s="348">
        <f t="shared" ref="AH234:BI234" si="113">+AH219*AH180*AH165</f>
        <v>0</v>
      </c>
      <c r="AI234" s="348">
        <f t="shared" si="113"/>
        <v>0</v>
      </c>
      <c r="AJ234" s="348">
        <f t="shared" si="113"/>
        <v>0</v>
      </c>
      <c r="AK234" s="348">
        <f t="shared" si="113"/>
        <v>0</v>
      </c>
      <c r="AL234" s="348">
        <f t="shared" si="113"/>
        <v>0</v>
      </c>
      <c r="AM234" s="348">
        <f t="shared" si="113"/>
        <v>0</v>
      </c>
      <c r="AN234" s="348">
        <f t="shared" si="113"/>
        <v>0</v>
      </c>
      <c r="AO234" s="348">
        <f t="shared" si="113"/>
        <v>0</v>
      </c>
      <c r="AP234" s="348">
        <f t="shared" si="113"/>
        <v>0</v>
      </c>
      <c r="AQ234" s="348">
        <f t="shared" si="113"/>
        <v>0</v>
      </c>
      <c r="AR234" s="348">
        <f t="shared" si="113"/>
        <v>0</v>
      </c>
      <c r="AS234" s="348">
        <f t="shared" si="113"/>
        <v>0</v>
      </c>
      <c r="AT234" s="348">
        <f t="shared" si="113"/>
        <v>0</v>
      </c>
      <c r="AU234" s="348">
        <f t="shared" si="113"/>
        <v>0</v>
      </c>
      <c r="AV234" s="348">
        <f t="shared" si="113"/>
        <v>0</v>
      </c>
      <c r="AW234" s="348">
        <f t="shared" si="113"/>
        <v>0</v>
      </c>
      <c r="AX234" s="348">
        <f t="shared" si="113"/>
        <v>0</v>
      </c>
      <c r="AY234" s="348">
        <f t="shared" si="113"/>
        <v>0</v>
      </c>
      <c r="AZ234" s="348">
        <f t="shared" si="113"/>
        <v>0</v>
      </c>
      <c r="BA234" s="348">
        <f t="shared" si="113"/>
        <v>0</v>
      </c>
      <c r="BB234" s="348">
        <f t="shared" si="113"/>
        <v>0</v>
      </c>
      <c r="BC234" s="348">
        <f t="shared" si="113"/>
        <v>0</v>
      </c>
      <c r="BD234" s="348">
        <f t="shared" si="113"/>
        <v>0</v>
      </c>
      <c r="BE234" s="348">
        <f t="shared" si="113"/>
        <v>0</v>
      </c>
      <c r="BF234" s="348">
        <f t="shared" si="113"/>
        <v>0</v>
      </c>
      <c r="BG234" s="348">
        <f t="shared" si="113"/>
        <v>0</v>
      </c>
      <c r="BH234" s="348">
        <f t="shared" si="113"/>
        <v>0</v>
      </c>
      <c r="BI234" s="348">
        <f t="shared" si="113"/>
        <v>0</v>
      </c>
    </row>
    <row r="235" spans="1:61">
      <c r="A235" s="346" t="s">
        <v>704</v>
      </c>
      <c r="B235" s="348">
        <f t="shared" ref="B235:AG235" si="114">+B220*B181*B166</f>
        <v>0</v>
      </c>
      <c r="C235" s="348">
        <f t="shared" si="114"/>
        <v>0</v>
      </c>
      <c r="D235" s="348">
        <f t="shared" si="114"/>
        <v>0</v>
      </c>
      <c r="E235" s="348">
        <f t="shared" si="114"/>
        <v>0</v>
      </c>
      <c r="F235" s="348">
        <f t="shared" si="114"/>
        <v>8.7380202933206783E-4</v>
      </c>
      <c r="G235" s="348">
        <f t="shared" si="114"/>
        <v>8.6057703259158217E-4</v>
      </c>
      <c r="H235" s="348">
        <f t="shared" si="114"/>
        <v>8.7471574565783244E-4</v>
      </c>
      <c r="I235" s="348">
        <f t="shared" si="114"/>
        <v>9.9716699971236873E-4</v>
      </c>
      <c r="J235" s="348">
        <f t="shared" si="114"/>
        <v>1.0242058549208826E-3</v>
      </c>
      <c r="K235" s="348">
        <f t="shared" si="114"/>
        <v>1.0602818320281592E-3</v>
      </c>
      <c r="L235" s="348">
        <f t="shared" si="114"/>
        <v>1.0998512441052772E-3</v>
      </c>
      <c r="M235" s="348">
        <f t="shared" si="114"/>
        <v>1.147862185277685E-3</v>
      </c>
      <c r="N235" s="348">
        <f t="shared" si="114"/>
        <v>1.2288368407957549E-3</v>
      </c>
      <c r="O235" s="348">
        <f t="shared" si="114"/>
        <v>1.4603413886244245E-3</v>
      </c>
      <c r="P235" s="348">
        <f t="shared" si="114"/>
        <v>2.183201706953645E-3</v>
      </c>
      <c r="Q235" s="348">
        <f t="shared" si="114"/>
        <v>4.3619407546585656E-3</v>
      </c>
      <c r="R235" s="348">
        <f t="shared" si="114"/>
        <v>1.0553086667526001E-2</v>
      </c>
      <c r="S235" s="348">
        <f t="shared" si="114"/>
        <v>2.7094033536242706E-2</v>
      </c>
      <c r="T235" s="348">
        <f t="shared" si="114"/>
        <v>6.8578209293213094E-2</v>
      </c>
      <c r="U235" s="348">
        <f t="shared" si="114"/>
        <v>0.16685810978281834</v>
      </c>
      <c r="V235" s="348">
        <f t="shared" si="114"/>
        <v>0.38971872310936262</v>
      </c>
      <c r="W235" s="348">
        <f t="shared" si="114"/>
        <v>0.97316457544678114</v>
      </c>
      <c r="X235" s="348">
        <f t="shared" si="114"/>
        <v>2.3100390035323226</v>
      </c>
      <c r="Y235" s="348">
        <f t="shared" si="114"/>
        <v>5.2207563363991749</v>
      </c>
      <c r="Z235" s="348">
        <f t="shared" si="114"/>
        <v>11.234025595011236</v>
      </c>
      <c r="AA235" s="348">
        <f t="shared" si="114"/>
        <v>7.9340358704192706</v>
      </c>
      <c r="AB235" s="348">
        <f t="shared" si="114"/>
        <v>0</v>
      </c>
      <c r="AC235" s="348">
        <f t="shared" si="114"/>
        <v>0</v>
      </c>
      <c r="AD235" s="348">
        <f t="shared" si="114"/>
        <v>0</v>
      </c>
      <c r="AE235" s="348">
        <f t="shared" si="114"/>
        <v>0</v>
      </c>
      <c r="AF235" s="348">
        <f t="shared" si="114"/>
        <v>0</v>
      </c>
      <c r="AG235" s="348">
        <f t="shared" si="114"/>
        <v>0</v>
      </c>
      <c r="AH235" s="348">
        <f t="shared" ref="AH235:BI235" si="115">+AH220*AH181*AH166</f>
        <v>0</v>
      </c>
      <c r="AI235" s="348">
        <f t="shared" si="115"/>
        <v>0</v>
      </c>
      <c r="AJ235" s="348">
        <f t="shared" si="115"/>
        <v>0</v>
      </c>
      <c r="AK235" s="348">
        <f t="shared" si="115"/>
        <v>0</v>
      </c>
      <c r="AL235" s="348">
        <f t="shared" si="115"/>
        <v>0</v>
      </c>
      <c r="AM235" s="348">
        <f t="shared" si="115"/>
        <v>0</v>
      </c>
      <c r="AN235" s="348">
        <f t="shared" si="115"/>
        <v>0</v>
      </c>
      <c r="AO235" s="348">
        <f t="shared" si="115"/>
        <v>0</v>
      </c>
      <c r="AP235" s="348">
        <f t="shared" si="115"/>
        <v>0</v>
      </c>
      <c r="AQ235" s="348">
        <f t="shared" si="115"/>
        <v>0</v>
      </c>
      <c r="AR235" s="348">
        <f t="shared" si="115"/>
        <v>0</v>
      </c>
      <c r="AS235" s="348">
        <f t="shared" si="115"/>
        <v>0</v>
      </c>
      <c r="AT235" s="348">
        <f t="shared" si="115"/>
        <v>0</v>
      </c>
      <c r="AU235" s="348">
        <f t="shared" si="115"/>
        <v>0</v>
      </c>
      <c r="AV235" s="348">
        <f t="shared" si="115"/>
        <v>0</v>
      </c>
      <c r="AW235" s="348">
        <f t="shared" si="115"/>
        <v>0</v>
      </c>
      <c r="AX235" s="348">
        <f t="shared" si="115"/>
        <v>0</v>
      </c>
      <c r="AY235" s="348">
        <f t="shared" si="115"/>
        <v>0</v>
      </c>
      <c r="AZ235" s="348">
        <f t="shared" si="115"/>
        <v>0</v>
      </c>
      <c r="BA235" s="348">
        <f t="shared" si="115"/>
        <v>0</v>
      </c>
      <c r="BB235" s="348">
        <f t="shared" si="115"/>
        <v>0</v>
      </c>
      <c r="BC235" s="348">
        <f t="shared" si="115"/>
        <v>0</v>
      </c>
      <c r="BD235" s="348">
        <f t="shared" si="115"/>
        <v>0</v>
      </c>
      <c r="BE235" s="348">
        <f t="shared" si="115"/>
        <v>0</v>
      </c>
      <c r="BF235" s="348">
        <f t="shared" si="115"/>
        <v>0</v>
      </c>
      <c r="BG235" s="348">
        <f t="shared" si="115"/>
        <v>0</v>
      </c>
      <c r="BH235" s="348">
        <f t="shared" si="115"/>
        <v>0</v>
      </c>
      <c r="BI235" s="348">
        <f t="shared" si="115"/>
        <v>0</v>
      </c>
    </row>
    <row r="236" spans="1:61">
      <c r="B236" s="348">
        <f t="shared" ref="B236:AG236" si="116">SUM(B224:B235)</f>
        <v>0</v>
      </c>
      <c r="C236" s="348">
        <f t="shared" si="116"/>
        <v>3.7160134448933962E-3</v>
      </c>
      <c r="D236" s="348">
        <f t="shared" si="116"/>
        <v>3.8112842144229745E-3</v>
      </c>
      <c r="E236" s="348">
        <f t="shared" si="116"/>
        <v>6.3648802898511993E-3</v>
      </c>
      <c r="F236" s="348">
        <f t="shared" si="116"/>
        <v>6.7558920316429924E-3</v>
      </c>
      <c r="G236" s="348">
        <f t="shared" si="116"/>
        <v>6.3832741606704296E-3</v>
      </c>
      <c r="H236" s="348">
        <f t="shared" si="116"/>
        <v>5.7279204606729035E-3</v>
      </c>
      <c r="I236" s="348">
        <f t="shared" si="116"/>
        <v>6.5114649685869865E-3</v>
      </c>
      <c r="J236" s="348">
        <f t="shared" si="116"/>
        <v>6.1151125122392222E-3</v>
      </c>
      <c r="K236" s="348">
        <f t="shared" si="116"/>
        <v>5.8586653653604423E-3</v>
      </c>
      <c r="L236" s="348">
        <f t="shared" si="116"/>
        <v>5.7254512814832606E-3</v>
      </c>
      <c r="M236" s="348">
        <f t="shared" si="116"/>
        <v>5.6936398809889158E-3</v>
      </c>
      <c r="N236" s="348">
        <f t="shared" si="116"/>
        <v>5.8913689009042845E-3</v>
      </c>
      <c r="O236" s="348">
        <f t="shared" si="116"/>
        <v>6.7656448544467368E-3</v>
      </c>
      <c r="P236" s="348">
        <f t="shared" si="116"/>
        <v>9.79786536164335E-3</v>
      </c>
      <c r="Q236" s="348">
        <f t="shared" si="116"/>
        <v>1.9015125417697381E-2</v>
      </c>
      <c r="R236" s="348">
        <f t="shared" si="116"/>
        <v>4.4831225157209817E-2</v>
      </c>
      <c r="S236" s="348">
        <f t="shared" si="116"/>
        <v>0.11255978174621926</v>
      </c>
      <c r="T236" s="348">
        <f t="shared" si="116"/>
        <v>0.27917214110231592</v>
      </c>
      <c r="U236" s="348">
        <f t="shared" si="116"/>
        <v>0.66692395868335086</v>
      </c>
      <c r="V236" s="348">
        <f t="shared" si="116"/>
        <v>1.5303951585102398</v>
      </c>
      <c r="W236" s="348">
        <f t="shared" si="116"/>
        <v>3.9670993789645537</v>
      </c>
      <c r="X236" s="348">
        <f t="shared" si="116"/>
        <v>9.6879232095252448</v>
      </c>
      <c r="Y236" s="348">
        <f t="shared" si="116"/>
        <v>22.384662686398592</v>
      </c>
      <c r="Z236" s="348">
        <f t="shared" si="116"/>
        <v>49.034146865082192</v>
      </c>
      <c r="AA236" s="348">
        <f t="shared" si="116"/>
        <v>25.763698087543347</v>
      </c>
      <c r="AB236" s="348">
        <f t="shared" si="116"/>
        <v>0.10285099956003779</v>
      </c>
      <c r="AC236" s="348">
        <f t="shared" si="116"/>
        <v>5.1425499780018896E-2</v>
      </c>
      <c r="AD236" s="348">
        <f t="shared" si="116"/>
        <v>2.5712749890009448E-2</v>
      </c>
      <c r="AE236" s="348">
        <f t="shared" si="116"/>
        <v>1.2856374945004724E-2</v>
      </c>
      <c r="AF236" s="348">
        <f t="shared" si="116"/>
        <v>6.428187472502362E-3</v>
      </c>
      <c r="AG236" s="348">
        <f t="shared" si="116"/>
        <v>3.214093736251181E-3</v>
      </c>
      <c r="AH236" s="348">
        <f t="shared" ref="AH236:BI236" si="117">SUM(AH224:AH235)</f>
        <v>1.6070468681255905E-3</v>
      </c>
      <c r="AI236" s="348">
        <f t="shared" si="117"/>
        <v>8.0352343406279525E-4</v>
      </c>
      <c r="AJ236" s="348">
        <f t="shared" si="117"/>
        <v>4.0176171703139763E-4</v>
      </c>
      <c r="AK236" s="348">
        <f t="shared" si="117"/>
        <v>2.0088085851569881E-4</v>
      </c>
      <c r="AL236" s="348">
        <f t="shared" si="117"/>
        <v>1.0044042925784941E-4</v>
      </c>
      <c r="AM236" s="348">
        <f t="shared" si="117"/>
        <v>5.0220214628924703E-5</v>
      </c>
      <c r="AN236" s="348">
        <f t="shared" si="117"/>
        <v>2.5110107314462352E-5</v>
      </c>
      <c r="AO236" s="348">
        <f t="shared" si="117"/>
        <v>1.2555053657231176E-5</v>
      </c>
      <c r="AP236" s="348">
        <f t="shared" si="117"/>
        <v>6.2775268286155879E-6</v>
      </c>
      <c r="AQ236" s="348">
        <f t="shared" si="117"/>
        <v>3.138763414307794E-6</v>
      </c>
      <c r="AR236" s="348">
        <f t="shared" si="117"/>
        <v>1.569381707153897E-6</v>
      </c>
      <c r="AS236" s="348">
        <f t="shared" si="117"/>
        <v>7.8469085357694849E-7</v>
      </c>
      <c r="AT236" s="348">
        <f t="shared" si="117"/>
        <v>3.9234542678847424E-7</v>
      </c>
      <c r="AU236" s="348">
        <f t="shared" si="117"/>
        <v>1.9617271339423712E-7</v>
      </c>
      <c r="AV236" s="348">
        <f t="shared" si="117"/>
        <v>9.8086356697118561E-8</v>
      </c>
      <c r="AW236" s="348">
        <f t="shared" si="117"/>
        <v>4.9043178348559281E-8</v>
      </c>
      <c r="AX236" s="348">
        <f t="shared" si="117"/>
        <v>2.452158917427964E-8</v>
      </c>
      <c r="AY236" s="348">
        <f t="shared" si="117"/>
        <v>1.226079458713982E-8</v>
      </c>
      <c r="AZ236" s="348">
        <f t="shared" si="117"/>
        <v>6.1303972935699101E-9</v>
      </c>
      <c r="BA236" s="348">
        <f t="shared" si="117"/>
        <v>3.065198646784955E-9</v>
      </c>
      <c r="BB236" s="348">
        <f t="shared" si="117"/>
        <v>1.5325993233924775E-9</v>
      </c>
      <c r="BC236" s="348">
        <f t="shared" si="117"/>
        <v>7.6629966169623876E-10</v>
      </c>
      <c r="BD236" s="348">
        <f t="shared" si="117"/>
        <v>3.8314983084811938E-10</v>
      </c>
      <c r="BE236" s="348">
        <f t="shared" si="117"/>
        <v>1.9157491542405969E-10</v>
      </c>
      <c r="BF236" s="348">
        <f t="shared" si="117"/>
        <v>9.5787457712029845E-11</v>
      </c>
      <c r="BG236" s="348">
        <f t="shared" si="117"/>
        <v>4.7893728856014922E-11</v>
      </c>
      <c r="BH236" s="348">
        <f t="shared" si="117"/>
        <v>2.3946864428007461E-11</v>
      </c>
      <c r="BI236" s="348">
        <f t="shared" si="117"/>
        <v>1.1973432214003731E-11</v>
      </c>
    </row>
    <row r="237" spans="1:61">
      <c r="M237" s="267"/>
    </row>
    <row r="238" spans="1:61">
      <c r="A238" s="267" t="s">
        <v>710</v>
      </c>
      <c r="M238" s="267"/>
    </row>
    <row r="239" spans="1:61">
      <c r="A239" s="346" t="s">
        <v>180</v>
      </c>
      <c r="B239" s="348">
        <f t="shared" ref="B239:AG239" si="118">+B170*B155</f>
        <v>0</v>
      </c>
      <c r="C239" s="348">
        <f t="shared" si="118"/>
        <v>1.5035694246053564</v>
      </c>
      <c r="D239" s="348">
        <f t="shared" si="118"/>
        <v>1.4674178156472457</v>
      </c>
      <c r="E239" s="348">
        <f t="shared" si="118"/>
        <v>1.348425662261818</v>
      </c>
      <c r="F239" s="348">
        <f t="shared" si="118"/>
        <v>1.0823976879109443</v>
      </c>
      <c r="G239" s="348">
        <f t="shared" si="118"/>
        <v>0.86469501384211711</v>
      </c>
      <c r="H239" s="348">
        <f t="shared" si="118"/>
        <v>0.73857431034291665</v>
      </c>
      <c r="I239" s="348">
        <f t="shared" si="118"/>
        <v>0.75928795952199513</v>
      </c>
      <c r="J239" s="348">
        <f t="shared" si="118"/>
        <v>0.67769424815281853</v>
      </c>
      <c r="K239" s="348">
        <f t="shared" si="118"/>
        <v>0.61823771374892633</v>
      </c>
      <c r="L239" s="348">
        <f t="shared" si="118"/>
        <v>0.57591994450495732</v>
      </c>
      <c r="M239" s="348">
        <f t="shared" si="118"/>
        <v>0.54192886717682809</v>
      </c>
      <c r="N239" s="348">
        <f t="shared" si="118"/>
        <v>0.51915576478647574</v>
      </c>
      <c r="O239" s="348">
        <f t="shared" si="118"/>
        <v>0.49565584945432734</v>
      </c>
      <c r="P239" s="348">
        <f t="shared" si="118"/>
        <v>0.47489785032313403</v>
      </c>
      <c r="Q239" s="348">
        <f t="shared" si="118"/>
        <v>0.45665894360728421</v>
      </c>
      <c r="R239" s="348">
        <f t="shared" si="118"/>
        <v>0.44142269790115796</v>
      </c>
      <c r="S239" s="348">
        <f t="shared" si="118"/>
        <v>0.42952500413149275</v>
      </c>
      <c r="T239" s="348">
        <f t="shared" si="118"/>
        <v>0.41843852790864983</v>
      </c>
      <c r="U239" s="348">
        <f t="shared" si="118"/>
        <v>0.40832127117799905</v>
      </c>
      <c r="V239" s="348">
        <f t="shared" si="118"/>
        <v>0.39897014833783484</v>
      </c>
      <c r="W239" s="348">
        <f t="shared" si="118"/>
        <v>0.483829182265889</v>
      </c>
      <c r="X239" s="348">
        <f t="shared" si="118"/>
        <v>0.56801361786501359</v>
      </c>
      <c r="Y239" s="348">
        <f t="shared" si="118"/>
        <v>0.65156914991737713</v>
      </c>
      <c r="Z239" s="348">
        <f t="shared" si="118"/>
        <v>0.73453341997580768</v>
      </c>
      <c r="AA239" s="348">
        <f t="shared" si="118"/>
        <v>1E-3</v>
      </c>
      <c r="AB239" s="348">
        <f t="shared" si="118"/>
        <v>1E-3</v>
      </c>
      <c r="AC239" s="348">
        <f t="shared" si="118"/>
        <v>1E-3</v>
      </c>
      <c r="AD239" s="348">
        <f t="shared" si="118"/>
        <v>1E-3</v>
      </c>
      <c r="AE239" s="348">
        <f t="shared" si="118"/>
        <v>1E-3</v>
      </c>
      <c r="AF239" s="348">
        <f t="shared" si="118"/>
        <v>1E-3</v>
      </c>
      <c r="AG239" s="348">
        <f t="shared" si="118"/>
        <v>1E-3</v>
      </c>
      <c r="AH239" s="348">
        <f t="shared" ref="AH239:BI239" si="119">+AH170*AH155</f>
        <v>1E-3</v>
      </c>
      <c r="AI239" s="348">
        <f t="shared" si="119"/>
        <v>1E-3</v>
      </c>
      <c r="AJ239" s="348">
        <f t="shared" si="119"/>
        <v>1E-3</v>
      </c>
      <c r="AK239" s="348">
        <f t="shared" si="119"/>
        <v>1E-3</v>
      </c>
      <c r="AL239" s="348">
        <f t="shared" si="119"/>
        <v>1E-3</v>
      </c>
      <c r="AM239" s="348">
        <f t="shared" si="119"/>
        <v>1E-3</v>
      </c>
      <c r="AN239" s="348">
        <f t="shared" si="119"/>
        <v>1E-3</v>
      </c>
      <c r="AO239" s="348">
        <f t="shared" si="119"/>
        <v>1E-3</v>
      </c>
      <c r="AP239" s="348">
        <f t="shared" si="119"/>
        <v>1E-3</v>
      </c>
      <c r="AQ239" s="348">
        <f t="shared" si="119"/>
        <v>1E-3</v>
      </c>
      <c r="AR239" s="348">
        <f t="shared" si="119"/>
        <v>1E-3</v>
      </c>
      <c r="AS239" s="348">
        <f t="shared" si="119"/>
        <v>1E-3</v>
      </c>
      <c r="AT239" s="348">
        <f t="shared" si="119"/>
        <v>1E-3</v>
      </c>
      <c r="AU239" s="348">
        <f t="shared" si="119"/>
        <v>1E-3</v>
      </c>
      <c r="AV239" s="348">
        <f t="shared" si="119"/>
        <v>1E-3</v>
      </c>
      <c r="AW239" s="348">
        <f t="shared" si="119"/>
        <v>1E-3</v>
      </c>
      <c r="AX239" s="348">
        <f t="shared" si="119"/>
        <v>1E-3</v>
      </c>
      <c r="AY239" s="348">
        <f t="shared" si="119"/>
        <v>1E-3</v>
      </c>
      <c r="AZ239" s="348">
        <f t="shared" si="119"/>
        <v>1E-3</v>
      </c>
      <c r="BA239" s="348">
        <f t="shared" si="119"/>
        <v>1E-3</v>
      </c>
      <c r="BB239" s="348">
        <f t="shared" si="119"/>
        <v>1E-3</v>
      </c>
      <c r="BC239" s="348">
        <f t="shared" si="119"/>
        <v>1E-3</v>
      </c>
      <c r="BD239" s="348">
        <f t="shared" si="119"/>
        <v>1E-3</v>
      </c>
      <c r="BE239" s="348">
        <f t="shared" si="119"/>
        <v>1E-3</v>
      </c>
      <c r="BF239" s="348">
        <f t="shared" si="119"/>
        <v>1E-3</v>
      </c>
      <c r="BG239" s="348">
        <f t="shared" si="119"/>
        <v>1E-3</v>
      </c>
      <c r="BH239" s="348">
        <f t="shared" si="119"/>
        <v>1E-3</v>
      </c>
      <c r="BI239" s="348">
        <f t="shared" si="119"/>
        <v>1E-3</v>
      </c>
    </row>
    <row r="240" spans="1:61">
      <c r="A240" s="346" t="s">
        <v>181</v>
      </c>
      <c r="B240" s="348">
        <f t="shared" ref="B240:AG240" si="120">+B171*B156</f>
        <v>0</v>
      </c>
      <c r="C240" s="348">
        <f t="shared" si="120"/>
        <v>0.93652889488308866</v>
      </c>
      <c r="D240" s="348">
        <f t="shared" si="120"/>
        <v>0.94908742416536185</v>
      </c>
      <c r="E240" s="348">
        <f t="shared" si="120"/>
        <v>0.9139422562096956</v>
      </c>
      <c r="F240" s="348">
        <f t="shared" si="120"/>
        <v>0.80147023902406789</v>
      </c>
      <c r="G240" s="348">
        <f t="shared" si="120"/>
        <v>0.70551080730318938</v>
      </c>
      <c r="H240" s="348">
        <f t="shared" si="120"/>
        <v>0.64999693655502122</v>
      </c>
      <c r="I240" s="348">
        <f t="shared" si="120"/>
        <v>0.66387816553677259</v>
      </c>
      <c r="J240" s="348">
        <f t="shared" si="120"/>
        <v>0.62556542775221513</v>
      </c>
      <c r="K240" s="348">
        <f t="shared" si="120"/>
        <v>0.59672478646898741</v>
      </c>
      <c r="L240" s="348">
        <f t="shared" si="120"/>
        <v>0.58434495244491169</v>
      </c>
      <c r="M240" s="348">
        <f t="shared" si="120"/>
        <v>0.58361050976770246</v>
      </c>
      <c r="N240" s="348">
        <f t="shared" si="120"/>
        <v>0.58850809224526035</v>
      </c>
      <c r="O240" s="348">
        <f t="shared" si="120"/>
        <v>0.59076424590339405</v>
      </c>
      <c r="P240" s="348">
        <f t="shared" si="120"/>
        <v>0.59274018664917982</v>
      </c>
      <c r="Q240" s="348">
        <f t="shared" si="120"/>
        <v>0.59474030907479825</v>
      </c>
      <c r="R240" s="348">
        <f t="shared" si="120"/>
        <v>0.59730004967016381</v>
      </c>
      <c r="S240" s="348">
        <f t="shared" si="120"/>
        <v>0.60080292541907931</v>
      </c>
      <c r="T240" s="348">
        <f t="shared" si="120"/>
        <v>0.60404596998777027</v>
      </c>
      <c r="U240" s="348">
        <f t="shared" si="120"/>
        <v>0.60720716365190786</v>
      </c>
      <c r="V240" s="348">
        <f t="shared" si="120"/>
        <v>0.61084184571929112</v>
      </c>
      <c r="W240" s="348">
        <f t="shared" si="120"/>
        <v>0.66640918381635683</v>
      </c>
      <c r="X240" s="348">
        <f t="shared" si="120"/>
        <v>0.7221054155583464</v>
      </c>
      <c r="Y240" s="348">
        <f t="shared" si="120"/>
        <v>0.77782273060130713</v>
      </c>
      <c r="Z240" s="348">
        <f t="shared" si="120"/>
        <v>0.83347885730621962</v>
      </c>
      <c r="AA240" s="348">
        <f t="shared" si="120"/>
        <v>0.41283013316000639</v>
      </c>
      <c r="AB240" s="348">
        <f t="shared" si="120"/>
        <v>0</v>
      </c>
      <c r="AC240" s="348">
        <f t="shared" si="120"/>
        <v>0</v>
      </c>
      <c r="AD240" s="348">
        <f t="shared" si="120"/>
        <v>0</v>
      </c>
      <c r="AE240" s="348">
        <f t="shared" si="120"/>
        <v>0</v>
      </c>
      <c r="AF240" s="348">
        <f t="shared" si="120"/>
        <v>0</v>
      </c>
      <c r="AG240" s="348">
        <f t="shared" si="120"/>
        <v>0</v>
      </c>
      <c r="AH240" s="348">
        <f t="shared" ref="AH240:BI240" si="121">+AH171*AH156</f>
        <v>0</v>
      </c>
      <c r="AI240" s="348">
        <f t="shared" si="121"/>
        <v>0</v>
      </c>
      <c r="AJ240" s="348">
        <f t="shared" si="121"/>
        <v>0</v>
      </c>
      <c r="AK240" s="348">
        <f t="shared" si="121"/>
        <v>0</v>
      </c>
      <c r="AL240" s="348">
        <f t="shared" si="121"/>
        <v>0</v>
      </c>
      <c r="AM240" s="348">
        <f t="shared" si="121"/>
        <v>0</v>
      </c>
      <c r="AN240" s="348">
        <f t="shared" si="121"/>
        <v>0</v>
      </c>
      <c r="AO240" s="348">
        <f t="shared" si="121"/>
        <v>0</v>
      </c>
      <c r="AP240" s="348">
        <f t="shared" si="121"/>
        <v>0</v>
      </c>
      <c r="AQ240" s="348">
        <f t="shared" si="121"/>
        <v>0</v>
      </c>
      <c r="AR240" s="348">
        <f t="shared" si="121"/>
        <v>0</v>
      </c>
      <c r="AS240" s="348">
        <f t="shared" si="121"/>
        <v>0</v>
      </c>
      <c r="AT240" s="348">
        <f t="shared" si="121"/>
        <v>0</v>
      </c>
      <c r="AU240" s="348">
        <f t="shared" si="121"/>
        <v>0</v>
      </c>
      <c r="AV240" s="348">
        <f t="shared" si="121"/>
        <v>0</v>
      </c>
      <c r="AW240" s="348">
        <f t="shared" si="121"/>
        <v>0</v>
      </c>
      <c r="AX240" s="348">
        <f t="shared" si="121"/>
        <v>0</v>
      </c>
      <c r="AY240" s="348">
        <f t="shared" si="121"/>
        <v>0</v>
      </c>
      <c r="AZ240" s="348">
        <f t="shared" si="121"/>
        <v>0</v>
      </c>
      <c r="BA240" s="348">
        <f t="shared" si="121"/>
        <v>0</v>
      </c>
      <c r="BB240" s="348">
        <f t="shared" si="121"/>
        <v>0</v>
      </c>
      <c r="BC240" s="348">
        <f t="shared" si="121"/>
        <v>0</v>
      </c>
      <c r="BD240" s="348">
        <f t="shared" si="121"/>
        <v>0</v>
      </c>
      <c r="BE240" s="348">
        <f t="shared" si="121"/>
        <v>0</v>
      </c>
      <c r="BF240" s="348">
        <f t="shared" si="121"/>
        <v>0</v>
      </c>
      <c r="BG240" s="348">
        <f t="shared" si="121"/>
        <v>0</v>
      </c>
      <c r="BH240" s="348">
        <f t="shared" si="121"/>
        <v>0</v>
      </c>
      <c r="BI240" s="348">
        <f t="shared" si="121"/>
        <v>0</v>
      </c>
    </row>
    <row r="241" spans="1:256">
      <c r="A241" s="346" t="s">
        <v>182</v>
      </c>
      <c r="B241" s="348">
        <f t="shared" ref="B241:AG241" si="122">+B172*B157</f>
        <v>0</v>
      </c>
      <c r="C241" s="348">
        <f t="shared" si="122"/>
        <v>0.35997073588767547</v>
      </c>
      <c r="D241" s="348">
        <f t="shared" si="122"/>
        <v>0.32946270124549593</v>
      </c>
      <c r="E241" s="348">
        <f t="shared" si="122"/>
        <v>0.28599049642557617</v>
      </c>
      <c r="F241" s="348">
        <f t="shared" si="122"/>
        <v>0.22184625183821222</v>
      </c>
      <c r="G241" s="348">
        <f t="shared" si="122"/>
        <v>0.1818777526972955</v>
      </c>
      <c r="H241" s="348">
        <f t="shared" si="122"/>
        <v>0.16090302745747878</v>
      </c>
      <c r="I241" s="348">
        <f t="shared" si="122"/>
        <v>0.15820322137109383</v>
      </c>
      <c r="J241" s="348">
        <f t="shared" si="122"/>
        <v>0.14383958168932914</v>
      </c>
      <c r="K241" s="348">
        <f t="shared" si="122"/>
        <v>0.13268192955993552</v>
      </c>
      <c r="L241" s="348">
        <f t="shared" si="122"/>
        <v>0.12693260430796205</v>
      </c>
      <c r="M241" s="348">
        <f t="shared" si="122"/>
        <v>0.12498908009178962</v>
      </c>
      <c r="N241" s="348">
        <f t="shared" si="122"/>
        <v>0.12487873278032123</v>
      </c>
      <c r="O241" s="348">
        <f t="shared" si="122"/>
        <v>0.12419873656655595</v>
      </c>
      <c r="P241" s="348">
        <f t="shared" si="122"/>
        <v>0.12353097336059005</v>
      </c>
      <c r="Q241" s="348">
        <f t="shared" si="122"/>
        <v>0.12296750966702369</v>
      </c>
      <c r="R241" s="348">
        <f t="shared" si="122"/>
        <v>0.1226255018065987</v>
      </c>
      <c r="S241" s="348">
        <f t="shared" si="122"/>
        <v>0.12257922263191551</v>
      </c>
      <c r="T241" s="348">
        <f t="shared" si="122"/>
        <v>0.12257594395853273</v>
      </c>
      <c r="U241" s="348">
        <f t="shared" si="122"/>
        <v>0.12264582287910797</v>
      </c>
      <c r="V241" s="348">
        <f t="shared" si="122"/>
        <v>0.1228608211497878</v>
      </c>
      <c r="W241" s="348">
        <f t="shared" si="122"/>
        <v>0.13351622572025837</v>
      </c>
      <c r="X241" s="348">
        <f t="shared" si="122"/>
        <v>0.14418592440678704</v>
      </c>
      <c r="Y241" s="348">
        <f t="shared" si="122"/>
        <v>0.15486319704575446</v>
      </c>
      <c r="Z241" s="348">
        <f t="shared" si="122"/>
        <v>0.16554358710376799</v>
      </c>
      <c r="AA241" s="348">
        <f t="shared" si="122"/>
        <v>8.1833385357566318E-2</v>
      </c>
      <c r="AB241" s="348">
        <f t="shared" si="122"/>
        <v>0</v>
      </c>
      <c r="AC241" s="348">
        <f t="shared" si="122"/>
        <v>0</v>
      </c>
      <c r="AD241" s="348">
        <f t="shared" si="122"/>
        <v>0</v>
      </c>
      <c r="AE241" s="348">
        <f t="shared" si="122"/>
        <v>0</v>
      </c>
      <c r="AF241" s="348">
        <f t="shared" si="122"/>
        <v>0</v>
      </c>
      <c r="AG241" s="348">
        <f t="shared" si="122"/>
        <v>0</v>
      </c>
      <c r="AH241" s="348">
        <f t="shared" ref="AH241:BI241" si="123">+AH172*AH157</f>
        <v>0</v>
      </c>
      <c r="AI241" s="348">
        <f t="shared" si="123"/>
        <v>0</v>
      </c>
      <c r="AJ241" s="348">
        <f t="shared" si="123"/>
        <v>0</v>
      </c>
      <c r="AK241" s="348">
        <f t="shared" si="123"/>
        <v>0</v>
      </c>
      <c r="AL241" s="348">
        <f t="shared" si="123"/>
        <v>0</v>
      </c>
      <c r="AM241" s="348">
        <f t="shared" si="123"/>
        <v>0</v>
      </c>
      <c r="AN241" s="348">
        <f t="shared" si="123"/>
        <v>0</v>
      </c>
      <c r="AO241" s="348">
        <f t="shared" si="123"/>
        <v>0</v>
      </c>
      <c r="AP241" s="348">
        <f t="shared" si="123"/>
        <v>0</v>
      </c>
      <c r="AQ241" s="348">
        <f t="shared" si="123"/>
        <v>0</v>
      </c>
      <c r="AR241" s="348">
        <f t="shared" si="123"/>
        <v>0</v>
      </c>
      <c r="AS241" s="348">
        <f t="shared" si="123"/>
        <v>0</v>
      </c>
      <c r="AT241" s="348">
        <f t="shared" si="123"/>
        <v>0</v>
      </c>
      <c r="AU241" s="348">
        <f t="shared" si="123"/>
        <v>0</v>
      </c>
      <c r="AV241" s="348">
        <f t="shared" si="123"/>
        <v>0</v>
      </c>
      <c r="AW241" s="348">
        <f t="shared" si="123"/>
        <v>0</v>
      </c>
      <c r="AX241" s="348">
        <f t="shared" si="123"/>
        <v>0</v>
      </c>
      <c r="AY241" s="348">
        <f t="shared" si="123"/>
        <v>0</v>
      </c>
      <c r="AZ241" s="348">
        <f t="shared" si="123"/>
        <v>0</v>
      </c>
      <c r="BA241" s="348">
        <f t="shared" si="123"/>
        <v>0</v>
      </c>
      <c r="BB241" s="348">
        <f t="shared" si="123"/>
        <v>0</v>
      </c>
      <c r="BC241" s="348">
        <f t="shared" si="123"/>
        <v>0</v>
      </c>
      <c r="BD241" s="348">
        <f t="shared" si="123"/>
        <v>0</v>
      </c>
      <c r="BE241" s="348">
        <f t="shared" si="123"/>
        <v>0</v>
      </c>
      <c r="BF241" s="348">
        <f t="shared" si="123"/>
        <v>0</v>
      </c>
      <c r="BG241" s="348">
        <f t="shared" si="123"/>
        <v>0</v>
      </c>
      <c r="BH241" s="348">
        <f t="shared" si="123"/>
        <v>0</v>
      </c>
      <c r="BI241" s="348">
        <f t="shared" si="123"/>
        <v>0</v>
      </c>
    </row>
    <row r="242" spans="1:256">
      <c r="A242" s="346" t="s">
        <v>183</v>
      </c>
      <c r="B242" s="348">
        <f t="shared" ref="B242:AG242" si="124">+B173*B158</f>
        <v>0</v>
      </c>
      <c r="C242" s="348">
        <f t="shared" si="124"/>
        <v>0.38402345881846517</v>
      </c>
      <c r="D242" s="348">
        <f t="shared" si="124"/>
        <v>0.34245757947010114</v>
      </c>
      <c r="E242" s="348">
        <f t="shared" si="124"/>
        <v>0.2826330341032719</v>
      </c>
      <c r="F242" s="348">
        <f t="shared" si="124"/>
        <v>0.19097005925707383</v>
      </c>
      <c r="G242" s="348">
        <f t="shared" si="124"/>
        <v>0.12302316356537131</v>
      </c>
      <c r="H242" s="348">
        <f t="shared" si="124"/>
        <v>8.4763146542614104E-2</v>
      </c>
      <c r="I242" s="348">
        <f t="shared" si="124"/>
        <v>8.6292774432029429E-2</v>
      </c>
      <c r="J242" s="348">
        <f t="shared" si="124"/>
        <v>6.1125404471971637E-2</v>
      </c>
      <c r="K242" s="348">
        <f t="shared" si="124"/>
        <v>4.2472668160456473E-2</v>
      </c>
      <c r="L242" s="348">
        <f t="shared" si="124"/>
        <v>3.0056081622503599E-2</v>
      </c>
      <c r="M242" s="348">
        <f t="shared" si="124"/>
        <v>2.0826985856753674E-2</v>
      </c>
      <c r="N242" s="348">
        <f t="shared" si="124"/>
        <v>1.2445763055930766E-2</v>
      </c>
      <c r="O242" s="348">
        <f t="shared" si="124"/>
        <v>4.2614851327781346E-3</v>
      </c>
      <c r="P242" s="348">
        <f t="shared" si="124"/>
        <v>-3.1627886151531356E-3</v>
      </c>
      <c r="Q242" s="348">
        <f t="shared" si="124"/>
        <v>-1.0017928724022157E-2</v>
      </c>
      <c r="R242" s="348">
        <f t="shared" si="124"/>
        <v>-1.6208443978873475E-2</v>
      </c>
      <c r="S242" s="348">
        <f t="shared" si="124"/>
        <v>-2.1627568773559296E-2</v>
      </c>
      <c r="T242" s="348">
        <f t="shared" si="124"/>
        <v>-2.6973552374484223E-2</v>
      </c>
      <c r="U242" s="348">
        <f t="shared" si="124"/>
        <v>-3.2189201295879044E-2</v>
      </c>
      <c r="V242" s="348">
        <f t="shared" si="124"/>
        <v>-3.7174016809939696E-2</v>
      </c>
      <c r="W242" s="348">
        <f t="shared" si="124"/>
        <v>-1.3764015327202939E-2</v>
      </c>
      <c r="X242" s="348">
        <f t="shared" si="124"/>
        <v>9.9537908298830951E-3</v>
      </c>
      <c r="Y242" s="348">
        <f t="shared" si="124"/>
        <v>3.3911545566907939E-2</v>
      </c>
      <c r="Z242" s="348">
        <f t="shared" si="124"/>
        <v>5.8057687159480287E-2</v>
      </c>
      <c r="AA242" s="348">
        <f t="shared" si="124"/>
        <v>0</v>
      </c>
      <c r="AB242" s="348">
        <f t="shared" si="124"/>
        <v>0</v>
      </c>
      <c r="AC242" s="348">
        <f t="shared" si="124"/>
        <v>0</v>
      </c>
      <c r="AD242" s="348">
        <f t="shared" si="124"/>
        <v>0</v>
      </c>
      <c r="AE242" s="348">
        <f t="shared" si="124"/>
        <v>0</v>
      </c>
      <c r="AF242" s="348">
        <f t="shared" si="124"/>
        <v>0</v>
      </c>
      <c r="AG242" s="348">
        <f t="shared" si="124"/>
        <v>0</v>
      </c>
      <c r="AH242" s="348">
        <f t="shared" ref="AH242:BI242" si="125">+AH173*AH158</f>
        <v>0</v>
      </c>
      <c r="AI242" s="348">
        <f t="shared" si="125"/>
        <v>0</v>
      </c>
      <c r="AJ242" s="348">
        <f t="shared" si="125"/>
        <v>0</v>
      </c>
      <c r="AK242" s="348">
        <f t="shared" si="125"/>
        <v>0</v>
      </c>
      <c r="AL242" s="348">
        <f t="shared" si="125"/>
        <v>0</v>
      </c>
      <c r="AM242" s="348">
        <f t="shared" si="125"/>
        <v>0</v>
      </c>
      <c r="AN242" s="348">
        <f t="shared" si="125"/>
        <v>0</v>
      </c>
      <c r="AO242" s="348">
        <f t="shared" si="125"/>
        <v>0</v>
      </c>
      <c r="AP242" s="348">
        <f t="shared" si="125"/>
        <v>0</v>
      </c>
      <c r="AQ242" s="348">
        <f t="shared" si="125"/>
        <v>0</v>
      </c>
      <c r="AR242" s="348">
        <f t="shared" si="125"/>
        <v>0</v>
      </c>
      <c r="AS242" s="348">
        <f t="shared" si="125"/>
        <v>0</v>
      </c>
      <c r="AT242" s="348">
        <f t="shared" si="125"/>
        <v>0</v>
      </c>
      <c r="AU242" s="348">
        <f t="shared" si="125"/>
        <v>0</v>
      </c>
      <c r="AV242" s="348">
        <f t="shared" si="125"/>
        <v>0</v>
      </c>
      <c r="AW242" s="348">
        <f t="shared" si="125"/>
        <v>0</v>
      </c>
      <c r="AX242" s="348">
        <f t="shared" si="125"/>
        <v>0</v>
      </c>
      <c r="AY242" s="348">
        <f t="shared" si="125"/>
        <v>0</v>
      </c>
      <c r="AZ242" s="348">
        <f t="shared" si="125"/>
        <v>0</v>
      </c>
      <c r="BA242" s="348">
        <f t="shared" si="125"/>
        <v>0</v>
      </c>
      <c r="BB242" s="348">
        <f t="shared" si="125"/>
        <v>0</v>
      </c>
      <c r="BC242" s="348">
        <f t="shared" si="125"/>
        <v>0</v>
      </c>
      <c r="BD242" s="348">
        <f t="shared" si="125"/>
        <v>0</v>
      </c>
      <c r="BE242" s="348">
        <f t="shared" si="125"/>
        <v>0</v>
      </c>
      <c r="BF242" s="348">
        <f t="shared" si="125"/>
        <v>0</v>
      </c>
      <c r="BG242" s="348">
        <f t="shared" si="125"/>
        <v>0</v>
      </c>
      <c r="BH242" s="348">
        <f t="shared" si="125"/>
        <v>0</v>
      </c>
      <c r="BI242" s="348">
        <f t="shared" si="125"/>
        <v>0</v>
      </c>
    </row>
    <row r="243" spans="1:256">
      <c r="A243" s="346" t="s">
        <v>184</v>
      </c>
      <c r="B243" s="348">
        <f t="shared" ref="B243:AG243" si="126">+B174*B159</f>
        <v>0</v>
      </c>
      <c r="C243" s="348">
        <f t="shared" si="126"/>
        <v>0</v>
      </c>
      <c r="D243" s="348">
        <f t="shared" si="126"/>
        <v>0.2035885636643015</v>
      </c>
      <c r="E243" s="348">
        <f t="shared" si="126"/>
        <v>0.17955570986616776</v>
      </c>
      <c r="F243" s="348">
        <f t="shared" si="126"/>
        <v>0.12787738129078716</v>
      </c>
      <c r="G243" s="348">
        <f t="shared" si="126"/>
        <v>8.5549352158423159E-2</v>
      </c>
      <c r="H243" s="348">
        <f t="shared" si="126"/>
        <v>6.0831633999490216E-2</v>
      </c>
      <c r="I243" s="348">
        <f t="shared" si="126"/>
        <v>6.3815921183785249E-2</v>
      </c>
      <c r="J243" s="348">
        <f t="shared" si="126"/>
        <v>4.6516300879317712E-2</v>
      </c>
      <c r="K243" s="348">
        <f t="shared" si="126"/>
        <v>3.3218323157309909E-2</v>
      </c>
      <c r="L243" s="348">
        <f t="shared" si="126"/>
        <v>2.3841918123078242E-2</v>
      </c>
      <c r="M243" s="348">
        <f t="shared" si="126"/>
        <v>1.6549722828336378E-2</v>
      </c>
      <c r="N243" s="348">
        <f t="shared" si="126"/>
        <v>9.8640408523475581E-3</v>
      </c>
      <c r="O243" s="348">
        <f t="shared" si="126"/>
        <v>3.3720755272367495E-3</v>
      </c>
      <c r="P243" s="348">
        <f t="shared" si="126"/>
        <v>-2.4989510072336435E-3</v>
      </c>
      <c r="Q243" s="348">
        <f t="shared" si="126"/>
        <v>-7.9011096020584533E-3</v>
      </c>
      <c r="R243" s="348">
        <f t="shared" si="126"/>
        <v>-1.2754681122344257E-2</v>
      </c>
      <c r="S243" s="348">
        <f t="shared" si="126"/>
        <v>-1.697164390869221E-2</v>
      </c>
      <c r="T243" s="348">
        <f t="shared" si="126"/>
        <v>-2.1096521745210605E-2</v>
      </c>
      <c r="U243" s="348">
        <f t="shared" si="126"/>
        <v>-2.5079472770672989E-2</v>
      </c>
      <c r="V243" s="348">
        <f t="shared" si="126"/>
        <v>-2.8924916186513949E-2</v>
      </c>
      <c r="W243" s="348">
        <f t="shared" si="126"/>
        <v>-1.0729282608575735E-2</v>
      </c>
      <c r="X243" s="348">
        <f t="shared" si="126"/>
        <v>7.7774150985579962E-3</v>
      </c>
      <c r="Y243" s="348">
        <f t="shared" si="126"/>
        <v>2.6562602920846761E-2</v>
      </c>
      <c r="Z243" s="348">
        <f t="shared" si="126"/>
        <v>4.5585862239924752E-2</v>
      </c>
      <c r="AA243" s="348">
        <f t="shared" si="126"/>
        <v>0</v>
      </c>
      <c r="AB243" s="348">
        <f t="shared" si="126"/>
        <v>0</v>
      </c>
      <c r="AC243" s="348">
        <f t="shared" si="126"/>
        <v>0</v>
      </c>
      <c r="AD243" s="348">
        <f t="shared" si="126"/>
        <v>0</v>
      </c>
      <c r="AE243" s="348">
        <f t="shared" si="126"/>
        <v>0</v>
      </c>
      <c r="AF243" s="348">
        <f t="shared" si="126"/>
        <v>0</v>
      </c>
      <c r="AG243" s="348">
        <f t="shared" si="126"/>
        <v>0</v>
      </c>
      <c r="AH243" s="348">
        <f t="shared" ref="AH243:BI243" si="127">+AH174*AH159</f>
        <v>0</v>
      </c>
      <c r="AI243" s="348">
        <f t="shared" si="127"/>
        <v>0</v>
      </c>
      <c r="AJ243" s="348">
        <f t="shared" si="127"/>
        <v>0</v>
      </c>
      <c r="AK243" s="348">
        <f t="shared" si="127"/>
        <v>0</v>
      </c>
      <c r="AL243" s="348">
        <f t="shared" si="127"/>
        <v>0</v>
      </c>
      <c r="AM243" s="348">
        <f t="shared" si="127"/>
        <v>0</v>
      </c>
      <c r="AN243" s="348">
        <f t="shared" si="127"/>
        <v>0</v>
      </c>
      <c r="AO243" s="348">
        <f t="shared" si="127"/>
        <v>0</v>
      </c>
      <c r="AP243" s="348">
        <f t="shared" si="127"/>
        <v>0</v>
      </c>
      <c r="AQ243" s="348">
        <f t="shared" si="127"/>
        <v>0</v>
      </c>
      <c r="AR243" s="348">
        <f t="shared" si="127"/>
        <v>0</v>
      </c>
      <c r="AS243" s="348">
        <f t="shared" si="127"/>
        <v>0</v>
      </c>
      <c r="AT243" s="348">
        <f t="shared" si="127"/>
        <v>0</v>
      </c>
      <c r="AU243" s="348">
        <f t="shared" si="127"/>
        <v>0</v>
      </c>
      <c r="AV243" s="348">
        <f t="shared" si="127"/>
        <v>0</v>
      </c>
      <c r="AW243" s="348">
        <f t="shared" si="127"/>
        <v>0</v>
      </c>
      <c r="AX243" s="348">
        <f t="shared" si="127"/>
        <v>0</v>
      </c>
      <c r="AY243" s="348">
        <f t="shared" si="127"/>
        <v>0</v>
      </c>
      <c r="AZ243" s="348">
        <f t="shared" si="127"/>
        <v>0</v>
      </c>
      <c r="BA243" s="348">
        <f t="shared" si="127"/>
        <v>0</v>
      </c>
      <c r="BB243" s="348">
        <f t="shared" si="127"/>
        <v>0</v>
      </c>
      <c r="BC243" s="348">
        <f t="shared" si="127"/>
        <v>0</v>
      </c>
      <c r="BD243" s="348">
        <f t="shared" si="127"/>
        <v>0</v>
      </c>
      <c r="BE243" s="348">
        <f t="shared" si="127"/>
        <v>0</v>
      </c>
      <c r="BF243" s="348">
        <f t="shared" si="127"/>
        <v>0</v>
      </c>
      <c r="BG243" s="348">
        <f t="shared" si="127"/>
        <v>0</v>
      </c>
      <c r="BH243" s="348">
        <f t="shared" si="127"/>
        <v>0</v>
      </c>
      <c r="BI243" s="348">
        <f t="shared" si="127"/>
        <v>0</v>
      </c>
    </row>
    <row r="244" spans="1:256">
      <c r="A244" s="346" t="s">
        <v>185</v>
      </c>
      <c r="B244" s="348">
        <f t="shared" ref="B244:AG244" si="128">+B175*B160</f>
        <v>0</v>
      </c>
      <c r="C244" s="348">
        <f t="shared" si="128"/>
        <v>0</v>
      </c>
      <c r="D244" s="348">
        <f t="shared" si="128"/>
        <v>0</v>
      </c>
      <c r="E244" s="348">
        <f t="shared" si="128"/>
        <v>2.2602269647980893</v>
      </c>
      <c r="F244" s="348">
        <f t="shared" si="128"/>
        <v>1.6681986899151919</v>
      </c>
      <c r="G244" s="348">
        <f t="shared" si="128"/>
        <v>1.1911662604331554</v>
      </c>
      <c r="H244" s="348">
        <f t="shared" si="128"/>
        <v>0.92042799332498704</v>
      </c>
      <c r="I244" s="348">
        <f t="shared" si="128"/>
        <v>0.93892707861419145</v>
      </c>
      <c r="J244" s="348">
        <f t="shared" si="128"/>
        <v>0.75649647867979231</v>
      </c>
      <c r="K244" s="348">
        <f t="shared" si="128"/>
        <v>0.61875978188700154</v>
      </c>
      <c r="L244" s="348">
        <f t="shared" si="128"/>
        <v>0.52825557873351581</v>
      </c>
      <c r="M244" s="348">
        <f t="shared" si="128"/>
        <v>0.46672581527144258</v>
      </c>
      <c r="N244" s="348">
        <f t="shared" si="128"/>
        <v>0.4085365250912053</v>
      </c>
      <c r="O244" s="348">
        <f t="shared" si="128"/>
        <v>0.35491277522644499</v>
      </c>
      <c r="P244" s="348">
        <f t="shared" si="128"/>
        <v>0.30845626395696885</v>
      </c>
      <c r="Q244" s="348">
        <f t="shared" si="128"/>
        <v>0.26707922167617693</v>
      </c>
      <c r="R244" s="348">
        <f t="shared" si="128"/>
        <v>0.23110056248986829</v>
      </c>
      <c r="S244" s="348">
        <f t="shared" si="128"/>
        <v>0.20102570848855106</v>
      </c>
      <c r="T244" s="348">
        <f t="shared" si="128"/>
        <v>0.17195259571082677</v>
      </c>
      <c r="U244" s="348">
        <f t="shared" si="128"/>
        <v>0.14426403655013872</v>
      </c>
      <c r="V244" s="348">
        <f t="shared" si="128"/>
        <v>0.11855754589628703</v>
      </c>
      <c r="W244" s="348">
        <f t="shared" si="128"/>
        <v>0.27890917755108335</v>
      </c>
      <c r="X244" s="348">
        <f t="shared" si="128"/>
        <v>0.43907504747274984</v>
      </c>
      <c r="Y244" s="348">
        <f t="shared" si="128"/>
        <v>0.59865966724775099</v>
      </c>
      <c r="Z244" s="348">
        <f t="shared" si="128"/>
        <v>0.75722987582861701</v>
      </c>
      <c r="AA244" s="348">
        <f t="shared" si="128"/>
        <v>0</v>
      </c>
      <c r="AB244" s="348">
        <f t="shared" si="128"/>
        <v>0</v>
      </c>
      <c r="AC244" s="348">
        <f t="shared" si="128"/>
        <v>0</v>
      </c>
      <c r="AD244" s="348">
        <f t="shared" si="128"/>
        <v>0</v>
      </c>
      <c r="AE244" s="348">
        <f t="shared" si="128"/>
        <v>0</v>
      </c>
      <c r="AF244" s="348">
        <f t="shared" si="128"/>
        <v>0</v>
      </c>
      <c r="AG244" s="348">
        <f t="shared" si="128"/>
        <v>0</v>
      </c>
      <c r="AH244" s="348">
        <f t="shared" ref="AH244:BI244" si="129">+AH175*AH160</f>
        <v>0</v>
      </c>
      <c r="AI244" s="348">
        <f t="shared" si="129"/>
        <v>0</v>
      </c>
      <c r="AJ244" s="348">
        <f t="shared" si="129"/>
        <v>0</v>
      </c>
      <c r="AK244" s="348">
        <f t="shared" si="129"/>
        <v>0</v>
      </c>
      <c r="AL244" s="348">
        <f t="shared" si="129"/>
        <v>0</v>
      </c>
      <c r="AM244" s="348">
        <f t="shared" si="129"/>
        <v>0</v>
      </c>
      <c r="AN244" s="348">
        <f t="shared" si="129"/>
        <v>0</v>
      </c>
      <c r="AO244" s="348">
        <f t="shared" si="129"/>
        <v>0</v>
      </c>
      <c r="AP244" s="348">
        <f t="shared" si="129"/>
        <v>0</v>
      </c>
      <c r="AQ244" s="348">
        <f t="shared" si="129"/>
        <v>0</v>
      </c>
      <c r="AR244" s="348">
        <f t="shared" si="129"/>
        <v>0</v>
      </c>
      <c r="AS244" s="348">
        <f t="shared" si="129"/>
        <v>0</v>
      </c>
      <c r="AT244" s="348">
        <f t="shared" si="129"/>
        <v>0</v>
      </c>
      <c r="AU244" s="348">
        <f t="shared" si="129"/>
        <v>0</v>
      </c>
      <c r="AV244" s="348">
        <f t="shared" si="129"/>
        <v>0</v>
      </c>
      <c r="AW244" s="348">
        <f t="shared" si="129"/>
        <v>0</v>
      </c>
      <c r="AX244" s="348">
        <f t="shared" si="129"/>
        <v>0</v>
      </c>
      <c r="AY244" s="348">
        <f t="shared" si="129"/>
        <v>0</v>
      </c>
      <c r="AZ244" s="348">
        <f t="shared" si="129"/>
        <v>0</v>
      </c>
      <c r="BA244" s="348">
        <f t="shared" si="129"/>
        <v>0</v>
      </c>
      <c r="BB244" s="348">
        <f t="shared" si="129"/>
        <v>0</v>
      </c>
      <c r="BC244" s="348">
        <f t="shared" si="129"/>
        <v>0</v>
      </c>
      <c r="BD244" s="348">
        <f t="shared" si="129"/>
        <v>0</v>
      </c>
      <c r="BE244" s="348">
        <f t="shared" si="129"/>
        <v>0</v>
      </c>
      <c r="BF244" s="348">
        <f t="shared" si="129"/>
        <v>0</v>
      </c>
      <c r="BG244" s="348">
        <f t="shared" si="129"/>
        <v>0</v>
      </c>
      <c r="BH244" s="348">
        <f t="shared" si="129"/>
        <v>0</v>
      </c>
      <c r="BI244" s="348">
        <f t="shared" si="129"/>
        <v>0</v>
      </c>
      <c r="BJ244" s="261"/>
      <c r="BK244" s="261"/>
      <c r="BL244" s="261"/>
      <c r="BM244" s="261"/>
      <c r="BN244" s="261"/>
      <c r="BO244" s="261"/>
      <c r="BP244" s="261"/>
      <c r="BQ244" s="261"/>
      <c r="BR244" s="261"/>
      <c r="BS244" s="261"/>
      <c r="BT244" s="261"/>
      <c r="BU244" s="261"/>
      <c r="BV244" s="261"/>
      <c r="BW244" s="261"/>
      <c r="BX244" s="261"/>
      <c r="BY244" s="261"/>
      <c r="BZ244" s="261"/>
      <c r="CA244" s="261"/>
      <c r="CB244" s="261"/>
      <c r="CC244" s="261"/>
      <c r="CD244" s="261"/>
      <c r="CE244" s="261"/>
      <c r="CF244" s="261"/>
      <c r="CG244" s="261"/>
      <c r="CH244" s="261"/>
      <c r="CI244" s="261"/>
      <c r="CJ244" s="261"/>
      <c r="CK244" s="261"/>
      <c r="CL244" s="261"/>
      <c r="CM244" s="261"/>
      <c r="CN244" s="261"/>
      <c r="CO244" s="261"/>
      <c r="CP244" s="261"/>
      <c r="CQ244" s="261"/>
      <c r="CR244" s="261"/>
      <c r="CS244" s="261"/>
      <c r="CT244" s="261"/>
      <c r="CU244" s="261"/>
      <c r="CV244" s="261"/>
      <c r="CW244" s="261"/>
      <c r="CX244" s="261"/>
      <c r="CY244" s="261"/>
      <c r="CZ244" s="261"/>
      <c r="DA244" s="261"/>
      <c r="DB244" s="261"/>
      <c r="DC244" s="261"/>
      <c r="DD244" s="261"/>
      <c r="DE244" s="261"/>
      <c r="DF244" s="261"/>
      <c r="DG244" s="261"/>
      <c r="DH244" s="261"/>
      <c r="DI244" s="261"/>
      <c r="DJ244" s="261"/>
      <c r="DK244" s="261"/>
      <c r="DL244" s="261"/>
      <c r="DM244" s="261"/>
      <c r="DN244" s="261"/>
      <c r="DO244" s="261"/>
      <c r="DP244" s="261"/>
      <c r="DQ244" s="261"/>
      <c r="DR244" s="261"/>
      <c r="DS244" s="261"/>
      <c r="DT244" s="261"/>
      <c r="DU244" s="261"/>
      <c r="DV244" s="261"/>
      <c r="DW244" s="261"/>
      <c r="DX244" s="261"/>
      <c r="DY244" s="261"/>
      <c r="DZ244" s="261"/>
      <c r="EA244" s="261"/>
      <c r="EB244" s="261"/>
      <c r="EC244" s="261"/>
      <c r="ED244" s="261"/>
      <c r="EE244" s="261"/>
      <c r="EF244" s="261"/>
      <c r="EG244" s="261"/>
      <c r="EH244" s="261"/>
      <c r="EI244" s="261"/>
      <c r="EJ244" s="261"/>
      <c r="EK244" s="261"/>
      <c r="EL244" s="261"/>
      <c r="EM244" s="261"/>
      <c r="EN244" s="261"/>
      <c r="EO244" s="261"/>
      <c r="EP244" s="261"/>
      <c r="EQ244" s="261"/>
      <c r="ER244" s="261"/>
      <c r="ES244" s="261"/>
      <c r="ET244" s="261"/>
      <c r="EU244" s="261"/>
      <c r="EV244" s="261"/>
      <c r="EW244" s="261"/>
      <c r="EX244" s="261"/>
      <c r="EY244" s="261"/>
      <c r="EZ244" s="261"/>
      <c r="FA244" s="261"/>
      <c r="FB244" s="261"/>
      <c r="FC244" s="261"/>
      <c r="FD244" s="261"/>
      <c r="FE244" s="261"/>
      <c r="FF244" s="261"/>
      <c r="FG244" s="261"/>
      <c r="FH244" s="261"/>
      <c r="FI244" s="261"/>
      <c r="FJ244" s="261"/>
      <c r="FK244" s="261"/>
      <c r="FL244" s="261"/>
      <c r="FM244" s="261"/>
      <c r="FN244" s="261"/>
      <c r="FO244" s="261"/>
      <c r="FP244" s="261"/>
      <c r="FQ244" s="261"/>
      <c r="FR244" s="261"/>
      <c r="FS244" s="261"/>
      <c r="FT244" s="261"/>
      <c r="FU244" s="261"/>
      <c r="FV244" s="261"/>
      <c r="FW244" s="261"/>
      <c r="FX244" s="261"/>
      <c r="FY244" s="261"/>
      <c r="FZ244" s="261"/>
      <c r="GA244" s="261"/>
      <c r="GB244" s="261"/>
      <c r="GC244" s="261"/>
      <c r="GD244" s="261"/>
      <c r="GE244" s="261"/>
      <c r="GF244" s="261"/>
      <c r="GG244" s="261"/>
      <c r="GH244" s="261"/>
      <c r="GI244" s="261"/>
      <c r="GJ244" s="261"/>
      <c r="GK244" s="261"/>
      <c r="GL244" s="261"/>
      <c r="GM244" s="261"/>
      <c r="GN244" s="261"/>
      <c r="GO244" s="261"/>
      <c r="GP244" s="261"/>
      <c r="GQ244" s="261"/>
      <c r="GR244" s="261"/>
      <c r="GS244" s="261"/>
      <c r="GT244" s="261"/>
      <c r="GU244" s="261"/>
      <c r="GV244" s="261"/>
      <c r="GW244" s="261"/>
      <c r="GX244" s="261"/>
      <c r="GY244" s="261"/>
      <c r="GZ244" s="261"/>
      <c r="HA244" s="261"/>
      <c r="HB244" s="261"/>
      <c r="HC244" s="261"/>
      <c r="HD244" s="261"/>
      <c r="HE244" s="261"/>
      <c r="HF244" s="261"/>
      <c r="HG244" s="261"/>
      <c r="HH244" s="261"/>
      <c r="HI244" s="261"/>
      <c r="HJ244" s="261"/>
      <c r="HK244" s="261"/>
      <c r="HL244" s="261"/>
      <c r="HM244" s="261"/>
      <c r="HN244" s="261"/>
      <c r="HO244" s="261"/>
      <c r="HP244" s="261"/>
      <c r="HQ244" s="261"/>
      <c r="HR244" s="261"/>
      <c r="HS244" s="261"/>
      <c r="HT244" s="261"/>
      <c r="HU244" s="261"/>
      <c r="HV244" s="261"/>
      <c r="HW244" s="261"/>
      <c r="HX244" s="261"/>
      <c r="HY244" s="261"/>
      <c r="HZ244" s="261"/>
      <c r="IA244" s="261"/>
      <c r="IB244" s="261"/>
      <c r="IC244" s="261"/>
      <c r="ID244" s="261"/>
      <c r="IE244" s="261"/>
      <c r="IF244" s="261"/>
      <c r="IG244" s="261"/>
      <c r="IH244" s="261"/>
      <c r="II244" s="261"/>
      <c r="IJ244" s="261"/>
      <c r="IK244" s="261"/>
      <c r="IL244" s="261"/>
      <c r="IM244" s="261"/>
      <c r="IN244" s="261"/>
      <c r="IO244" s="261"/>
      <c r="IP244" s="261"/>
      <c r="IQ244" s="261"/>
      <c r="IR244" s="261"/>
      <c r="IS244" s="261"/>
      <c r="IT244" s="261"/>
      <c r="IU244" s="261"/>
      <c r="IV244" s="261"/>
    </row>
    <row r="245" spans="1:256">
      <c r="A245" s="346" t="s">
        <v>186</v>
      </c>
      <c r="B245" s="348">
        <f t="shared" ref="B245:AG245" si="130">+B176*B161</f>
        <v>0</v>
      </c>
      <c r="C245" s="348">
        <f t="shared" si="130"/>
        <v>0</v>
      </c>
      <c r="D245" s="348">
        <f t="shared" si="130"/>
        <v>0</v>
      </c>
      <c r="E245" s="348">
        <f t="shared" si="130"/>
        <v>0</v>
      </c>
      <c r="F245" s="348">
        <f t="shared" si="130"/>
        <v>0.81603532782603716</v>
      </c>
      <c r="G245" s="348">
        <f t="shared" si="130"/>
        <v>0.75216639504706584</v>
      </c>
      <c r="H245" s="348">
        <f t="shared" si="130"/>
        <v>0.72199262880036918</v>
      </c>
      <c r="I245" s="348">
        <f t="shared" si="130"/>
        <v>0.79047131991514696</v>
      </c>
      <c r="J245" s="348">
        <f t="shared" si="130"/>
        <v>0.77273986590268917</v>
      </c>
      <c r="K245" s="348">
        <f t="shared" si="130"/>
        <v>0.76374520934948475</v>
      </c>
      <c r="L245" s="348">
        <f t="shared" si="130"/>
        <v>0.76363898967747412</v>
      </c>
      <c r="M245" s="348">
        <f t="shared" si="130"/>
        <v>0.76767572672965223</v>
      </c>
      <c r="N245" s="348">
        <f t="shared" si="130"/>
        <v>0.77263981966705941</v>
      </c>
      <c r="O245" s="348">
        <f t="shared" si="130"/>
        <v>0.7749766845321141</v>
      </c>
      <c r="P245" s="348">
        <f t="shared" si="130"/>
        <v>0.77715686572513587</v>
      </c>
      <c r="Q245" s="348">
        <f t="shared" si="130"/>
        <v>0.77880869555276011</v>
      </c>
      <c r="R245" s="348">
        <f t="shared" si="130"/>
        <v>0.78058906383327575</v>
      </c>
      <c r="S245" s="348">
        <f t="shared" si="130"/>
        <v>0.78314686438521386</v>
      </c>
      <c r="T245" s="348">
        <f t="shared" si="130"/>
        <v>0.78404429155898225</v>
      </c>
      <c r="U245" s="348">
        <f t="shared" si="130"/>
        <v>0.78368547518970821</v>
      </c>
      <c r="V245" s="348">
        <f t="shared" si="130"/>
        <v>0.78690321828270315</v>
      </c>
      <c r="W245" s="348">
        <f t="shared" si="130"/>
        <v>0.90103585457311219</v>
      </c>
      <c r="X245" s="348">
        <f t="shared" si="130"/>
        <v>1.0179477612052661</v>
      </c>
      <c r="Y245" s="348">
        <f t="shared" si="130"/>
        <v>1.1368557952029128</v>
      </c>
      <c r="Z245" s="348">
        <f t="shared" si="130"/>
        <v>1.2571386003689775</v>
      </c>
      <c r="AA245" s="348">
        <f t="shared" si="130"/>
        <v>0.35569131313858166</v>
      </c>
      <c r="AB245" s="348">
        <f t="shared" si="130"/>
        <v>0</v>
      </c>
      <c r="AC245" s="348">
        <f t="shared" si="130"/>
        <v>0</v>
      </c>
      <c r="AD245" s="348">
        <f t="shared" si="130"/>
        <v>0</v>
      </c>
      <c r="AE245" s="348">
        <f t="shared" si="130"/>
        <v>0</v>
      </c>
      <c r="AF245" s="348">
        <f t="shared" si="130"/>
        <v>0</v>
      </c>
      <c r="AG245" s="348">
        <f t="shared" si="130"/>
        <v>0</v>
      </c>
      <c r="AH245" s="348">
        <f t="shared" ref="AH245:BI245" si="131">+AH176*AH161</f>
        <v>0</v>
      </c>
      <c r="AI245" s="348">
        <f t="shared" si="131"/>
        <v>0</v>
      </c>
      <c r="AJ245" s="348">
        <f t="shared" si="131"/>
        <v>0</v>
      </c>
      <c r="AK245" s="348">
        <f t="shared" si="131"/>
        <v>0</v>
      </c>
      <c r="AL245" s="348">
        <f t="shared" si="131"/>
        <v>0</v>
      </c>
      <c r="AM245" s="348">
        <f t="shared" si="131"/>
        <v>0</v>
      </c>
      <c r="AN245" s="348">
        <f t="shared" si="131"/>
        <v>0</v>
      </c>
      <c r="AO245" s="348">
        <f t="shared" si="131"/>
        <v>0</v>
      </c>
      <c r="AP245" s="348">
        <f t="shared" si="131"/>
        <v>0</v>
      </c>
      <c r="AQ245" s="348">
        <f t="shared" si="131"/>
        <v>0</v>
      </c>
      <c r="AR245" s="348">
        <f t="shared" si="131"/>
        <v>0</v>
      </c>
      <c r="AS245" s="348">
        <f t="shared" si="131"/>
        <v>0</v>
      </c>
      <c r="AT245" s="348">
        <f t="shared" si="131"/>
        <v>0</v>
      </c>
      <c r="AU245" s="348">
        <f t="shared" si="131"/>
        <v>0</v>
      </c>
      <c r="AV245" s="348">
        <f t="shared" si="131"/>
        <v>0</v>
      </c>
      <c r="AW245" s="348">
        <f t="shared" si="131"/>
        <v>0</v>
      </c>
      <c r="AX245" s="348">
        <f t="shared" si="131"/>
        <v>0</v>
      </c>
      <c r="AY245" s="348">
        <f t="shared" si="131"/>
        <v>0</v>
      </c>
      <c r="AZ245" s="348">
        <f t="shared" si="131"/>
        <v>0</v>
      </c>
      <c r="BA245" s="348">
        <f t="shared" si="131"/>
        <v>0</v>
      </c>
      <c r="BB245" s="348">
        <f t="shared" si="131"/>
        <v>0</v>
      </c>
      <c r="BC245" s="348">
        <f t="shared" si="131"/>
        <v>0</v>
      </c>
      <c r="BD245" s="348">
        <f t="shared" si="131"/>
        <v>0</v>
      </c>
      <c r="BE245" s="348">
        <f t="shared" si="131"/>
        <v>0</v>
      </c>
      <c r="BF245" s="348">
        <f t="shared" si="131"/>
        <v>0</v>
      </c>
      <c r="BG245" s="348">
        <f t="shared" si="131"/>
        <v>0</v>
      </c>
      <c r="BH245" s="348">
        <f t="shared" si="131"/>
        <v>0</v>
      </c>
      <c r="BI245" s="348">
        <f t="shared" si="131"/>
        <v>0</v>
      </c>
      <c r="BJ245" s="261"/>
      <c r="BK245" s="261"/>
      <c r="BL245" s="261"/>
      <c r="BM245" s="261"/>
      <c r="BN245" s="261"/>
      <c r="BO245" s="261"/>
      <c r="BP245" s="261"/>
      <c r="BQ245" s="261"/>
      <c r="BR245" s="261"/>
      <c r="BS245" s="261"/>
      <c r="BT245" s="261"/>
      <c r="BU245" s="261"/>
      <c r="BV245" s="261"/>
      <c r="BW245" s="261"/>
      <c r="BX245" s="261"/>
      <c r="BY245" s="261"/>
      <c r="BZ245" s="261"/>
      <c r="CA245" s="261"/>
      <c r="CB245" s="261"/>
      <c r="CC245" s="261"/>
      <c r="CD245" s="261"/>
      <c r="CE245" s="261"/>
      <c r="CF245" s="261"/>
      <c r="CG245" s="261"/>
      <c r="CH245" s="261"/>
      <c r="CI245" s="261"/>
      <c r="CJ245" s="261"/>
      <c r="CK245" s="261"/>
      <c r="CL245" s="261"/>
      <c r="CM245" s="261"/>
      <c r="CN245" s="261"/>
      <c r="CO245" s="261"/>
      <c r="CP245" s="261"/>
      <c r="CQ245" s="261"/>
      <c r="CR245" s="261"/>
      <c r="CS245" s="261"/>
      <c r="CT245" s="261"/>
      <c r="CU245" s="261"/>
      <c r="CV245" s="261"/>
      <c r="CW245" s="261"/>
      <c r="CX245" s="261"/>
      <c r="CY245" s="261"/>
      <c r="CZ245" s="261"/>
      <c r="DA245" s="261"/>
      <c r="DB245" s="261"/>
      <c r="DC245" s="261"/>
      <c r="DD245" s="261"/>
      <c r="DE245" s="261"/>
      <c r="DF245" s="261"/>
      <c r="DG245" s="261"/>
      <c r="DH245" s="261"/>
      <c r="DI245" s="261"/>
      <c r="DJ245" s="261"/>
      <c r="DK245" s="261"/>
      <c r="DL245" s="261"/>
      <c r="DM245" s="261"/>
      <c r="DN245" s="261"/>
      <c r="DO245" s="261"/>
      <c r="DP245" s="261"/>
      <c r="DQ245" s="261"/>
      <c r="DR245" s="261"/>
      <c r="DS245" s="261"/>
      <c r="DT245" s="261"/>
      <c r="DU245" s="261"/>
      <c r="DV245" s="261"/>
      <c r="DW245" s="261"/>
      <c r="DX245" s="261"/>
      <c r="DY245" s="261"/>
      <c r="DZ245" s="261"/>
      <c r="EA245" s="261"/>
      <c r="EB245" s="261"/>
      <c r="EC245" s="261"/>
      <c r="ED245" s="261"/>
      <c r="EE245" s="261"/>
      <c r="EF245" s="261"/>
      <c r="EG245" s="261"/>
      <c r="EH245" s="261"/>
      <c r="EI245" s="261"/>
      <c r="EJ245" s="261"/>
      <c r="EK245" s="261"/>
      <c r="EL245" s="261"/>
      <c r="EM245" s="261"/>
      <c r="EN245" s="261"/>
      <c r="EO245" s="261"/>
      <c r="EP245" s="261"/>
      <c r="EQ245" s="261"/>
      <c r="ER245" s="261"/>
      <c r="ES245" s="261"/>
      <c r="ET245" s="261"/>
      <c r="EU245" s="261"/>
      <c r="EV245" s="261"/>
      <c r="EW245" s="261"/>
      <c r="EX245" s="261"/>
      <c r="EY245" s="261"/>
      <c r="EZ245" s="261"/>
      <c r="FA245" s="261"/>
      <c r="FB245" s="261"/>
      <c r="FC245" s="261"/>
      <c r="FD245" s="261"/>
      <c r="FE245" s="261"/>
      <c r="FF245" s="261"/>
      <c r="FG245" s="261"/>
      <c r="FH245" s="261"/>
      <c r="FI245" s="261"/>
      <c r="FJ245" s="261"/>
      <c r="FK245" s="261"/>
      <c r="FL245" s="261"/>
      <c r="FM245" s="261"/>
      <c r="FN245" s="261"/>
      <c r="FO245" s="261"/>
      <c r="FP245" s="261"/>
      <c r="FQ245" s="261"/>
      <c r="FR245" s="261"/>
      <c r="FS245" s="261"/>
      <c r="FT245" s="261"/>
      <c r="FU245" s="261"/>
      <c r="FV245" s="261"/>
      <c r="FW245" s="261"/>
      <c r="FX245" s="261"/>
      <c r="FY245" s="261"/>
      <c r="FZ245" s="261"/>
      <c r="GA245" s="261"/>
      <c r="GB245" s="261"/>
      <c r="GC245" s="261"/>
      <c r="GD245" s="261"/>
      <c r="GE245" s="261"/>
      <c r="GF245" s="261"/>
      <c r="GG245" s="261"/>
      <c r="GH245" s="261"/>
      <c r="GI245" s="261"/>
      <c r="GJ245" s="261"/>
      <c r="GK245" s="261"/>
      <c r="GL245" s="261"/>
      <c r="GM245" s="261"/>
      <c r="GN245" s="261"/>
      <c r="GO245" s="261"/>
      <c r="GP245" s="261"/>
      <c r="GQ245" s="261"/>
      <c r="GR245" s="261"/>
      <c r="GS245" s="261"/>
      <c r="GT245" s="261"/>
      <c r="GU245" s="261"/>
      <c r="GV245" s="261"/>
      <c r="GW245" s="261"/>
      <c r="GX245" s="261"/>
      <c r="GY245" s="261"/>
      <c r="GZ245" s="261"/>
      <c r="HA245" s="261"/>
      <c r="HB245" s="261"/>
      <c r="HC245" s="261"/>
      <c r="HD245" s="261"/>
      <c r="HE245" s="261"/>
      <c r="HF245" s="261"/>
      <c r="HG245" s="261"/>
      <c r="HH245" s="261"/>
      <c r="HI245" s="261"/>
      <c r="HJ245" s="261"/>
      <c r="HK245" s="261"/>
      <c r="HL245" s="261"/>
      <c r="HM245" s="261"/>
      <c r="HN245" s="261"/>
      <c r="HO245" s="261"/>
      <c r="HP245" s="261"/>
      <c r="HQ245" s="261"/>
      <c r="HR245" s="261"/>
      <c r="HS245" s="261"/>
      <c r="HT245" s="261"/>
      <c r="HU245" s="261"/>
      <c r="HV245" s="261"/>
      <c r="HW245" s="261"/>
      <c r="HX245" s="261"/>
      <c r="HY245" s="261"/>
      <c r="HZ245" s="261"/>
      <c r="IA245" s="261"/>
      <c r="IB245" s="261"/>
      <c r="IC245" s="261"/>
      <c r="ID245" s="261"/>
      <c r="IE245" s="261"/>
      <c r="IF245" s="261"/>
      <c r="IG245" s="261"/>
      <c r="IH245" s="261"/>
      <c r="II245" s="261"/>
      <c r="IJ245" s="261"/>
      <c r="IK245" s="261"/>
      <c r="IL245" s="261"/>
      <c r="IM245" s="261"/>
      <c r="IN245" s="261"/>
      <c r="IO245" s="261"/>
      <c r="IP245" s="261"/>
      <c r="IQ245" s="261"/>
      <c r="IR245" s="261"/>
      <c r="IS245" s="261"/>
      <c r="IT245" s="261"/>
      <c r="IU245" s="261"/>
      <c r="IV245" s="261"/>
    </row>
    <row r="246" spans="1:256">
      <c r="A246" s="346" t="s">
        <v>187</v>
      </c>
      <c r="B246" s="348">
        <f t="shared" ref="B246:AG246" si="132">+B177*B162</f>
        <v>0</v>
      </c>
      <c r="C246" s="348">
        <f t="shared" si="132"/>
        <v>0</v>
      </c>
      <c r="D246" s="348">
        <f t="shared" si="132"/>
        <v>0</v>
      </c>
      <c r="E246" s="348">
        <f t="shared" si="132"/>
        <v>0</v>
      </c>
      <c r="F246" s="348">
        <f t="shared" si="132"/>
        <v>0</v>
      </c>
      <c r="G246" s="348">
        <f t="shared" si="132"/>
        <v>0.75689919574044762</v>
      </c>
      <c r="H246" s="348">
        <f t="shared" si="132"/>
        <v>0.71246464149822086</v>
      </c>
      <c r="I246" s="348">
        <f t="shared" si="132"/>
        <v>0.78281215985768915</v>
      </c>
      <c r="J246" s="348">
        <f t="shared" si="132"/>
        <v>0.75944597553399329</v>
      </c>
      <c r="K246" s="348">
        <f t="shared" si="132"/>
        <v>0.74874064572544696</v>
      </c>
      <c r="L246" s="348">
        <f t="shared" si="132"/>
        <v>0.73451516748844958</v>
      </c>
      <c r="M246" s="348">
        <f t="shared" si="132"/>
        <v>0.71066309068806166</v>
      </c>
      <c r="N246" s="348">
        <f t="shared" si="132"/>
        <v>0.69521619731452167</v>
      </c>
      <c r="O246" s="348">
        <f t="shared" si="132"/>
        <v>0.67739125319541871</v>
      </c>
      <c r="P246" s="348">
        <f t="shared" si="132"/>
        <v>0.66079582712870688</v>
      </c>
      <c r="Q246" s="348">
        <f t="shared" si="132"/>
        <v>0.64534815466577966</v>
      </c>
      <c r="R246" s="348">
        <f t="shared" si="132"/>
        <v>0.63176351247085016</v>
      </c>
      <c r="S246" s="348">
        <f t="shared" si="132"/>
        <v>0.62059187472115251</v>
      </c>
      <c r="T246" s="348">
        <f t="shared" si="132"/>
        <v>0.60929465926143156</v>
      </c>
      <c r="U246" s="348">
        <f t="shared" si="132"/>
        <v>0.59818729461959008</v>
      </c>
      <c r="V246" s="348">
        <f t="shared" si="132"/>
        <v>0.59065506115306265</v>
      </c>
      <c r="W246" s="348">
        <f t="shared" si="132"/>
        <v>0.68739671613097841</v>
      </c>
      <c r="X246" s="348">
        <f t="shared" si="132"/>
        <v>0.78528697756467158</v>
      </c>
      <c r="Y246" s="348">
        <f t="shared" si="132"/>
        <v>0.88392432731748405</v>
      </c>
      <c r="Z246" s="348">
        <f t="shared" si="132"/>
        <v>0.98299200751254678</v>
      </c>
      <c r="AA246" s="348">
        <f t="shared" si="132"/>
        <v>0.1501460615123443</v>
      </c>
      <c r="AB246" s="348">
        <f t="shared" si="132"/>
        <v>0</v>
      </c>
      <c r="AC246" s="348">
        <f t="shared" si="132"/>
        <v>0</v>
      </c>
      <c r="AD246" s="348">
        <f t="shared" si="132"/>
        <v>0</v>
      </c>
      <c r="AE246" s="348">
        <f t="shared" si="132"/>
        <v>0</v>
      </c>
      <c r="AF246" s="348">
        <f t="shared" si="132"/>
        <v>0</v>
      </c>
      <c r="AG246" s="348">
        <f t="shared" si="132"/>
        <v>0</v>
      </c>
      <c r="AH246" s="348">
        <f t="shared" ref="AH246:BI246" si="133">+AH177*AH162</f>
        <v>0</v>
      </c>
      <c r="AI246" s="348">
        <f t="shared" si="133"/>
        <v>0</v>
      </c>
      <c r="AJ246" s="348">
        <f t="shared" si="133"/>
        <v>0</v>
      </c>
      <c r="AK246" s="348">
        <f t="shared" si="133"/>
        <v>0</v>
      </c>
      <c r="AL246" s="348">
        <f t="shared" si="133"/>
        <v>0</v>
      </c>
      <c r="AM246" s="348">
        <f t="shared" si="133"/>
        <v>0</v>
      </c>
      <c r="AN246" s="348">
        <f t="shared" si="133"/>
        <v>0</v>
      </c>
      <c r="AO246" s="348">
        <f t="shared" si="133"/>
        <v>0</v>
      </c>
      <c r="AP246" s="348">
        <f t="shared" si="133"/>
        <v>0</v>
      </c>
      <c r="AQ246" s="348">
        <f t="shared" si="133"/>
        <v>0</v>
      </c>
      <c r="AR246" s="348">
        <f t="shared" si="133"/>
        <v>0</v>
      </c>
      <c r="AS246" s="348">
        <f t="shared" si="133"/>
        <v>0</v>
      </c>
      <c r="AT246" s="348">
        <f t="shared" si="133"/>
        <v>0</v>
      </c>
      <c r="AU246" s="348">
        <f t="shared" si="133"/>
        <v>0</v>
      </c>
      <c r="AV246" s="348">
        <f t="shared" si="133"/>
        <v>0</v>
      </c>
      <c r="AW246" s="348">
        <f t="shared" si="133"/>
        <v>0</v>
      </c>
      <c r="AX246" s="348">
        <f t="shared" si="133"/>
        <v>0</v>
      </c>
      <c r="AY246" s="348">
        <f t="shared" si="133"/>
        <v>0</v>
      </c>
      <c r="AZ246" s="348">
        <f t="shared" si="133"/>
        <v>0</v>
      </c>
      <c r="BA246" s="348">
        <f t="shared" si="133"/>
        <v>0</v>
      </c>
      <c r="BB246" s="348">
        <f t="shared" si="133"/>
        <v>0</v>
      </c>
      <c r="BC246" s="348">
        <f t="shared" si="133"/>
        <v>0</v>
      </c>
      <c r="BD246" s="348">
        <f t="shared" si="133"/>
        <v>0</v>
      </c>
      <c r="BE246" s="348">
        <f t="shared" si="133"/>
        <v>0</v>
      </c>
      <c r="BF246" s="348">
        <f t="shared" si="133"/>
        <v>0</v>
      </c>
      <c r="BG246" s="348">
        <f t="shared" si="133"/>
        <v>0</v>
      </c>
      <c r="BH246" s="348">
        <f t="shared" si="133"/>
        <v>0</v>
      </c>
      <c r="BI246" s="348">
        <f t="shared" si="133"/>
        <v>0</v>
      </c>
      <c r="BJ246" s="261"/>
      <c r="BK246" s="261"/>
      <c r="BL246" s="261"/>
      <c r="BM246" s="261"/>
      <c r="BN246" s="261"/>
      <c r="BO246" s="261"/>
      <c r="BP246" s="261"/>
      <c r="BQ246" s="261"/>
      <c r="BR246" s="261"/>
      <c r="BS246" s="261"/>
      <c r="BT246" s="261"/>
      <c r="BU246" s="261"/>
      <c r="BV246" s="261"/>
      <c r="BW246" s="261"/>
      <c r="BX246" s="261"/>
      <c r="BY246" s="261"/>
      <c r="BZ246" s="261"/>
      <c r="CA246" s="261"/>
      <c r="CB246" s="261"/>
      <c r="CC246" s="261"/>
      <c r="CD246" s="261"/>
      <c r="CE246" s="261"/>
      <c r="CF246" s="261"/>
      <c r="CG246" s="261"/>
      <c r="CH246" s="261"/>
      <c r="CI246" s="261"/>
      <c r="CJ246" s="261"/>
      <c r="CK246" s="261"/>
      <c r="CL246" s="261"/>
      <c r="CM246" s="261"/>
      <c r="CN246" s="261"/>
      <c r="CO246" s="261"/>
      <c r="CP246" s="261"/>
      <c r="CQ246" s="261"/>
      <c r="CR246" s="261"/>
      <c r="CS246" s="261"/>
      <c r="CT246" s="261"/>
      <c r="CU246" s="261"/>
      <c r="CV246" s="261"/>
      <c r="CW246" s="261"/>
      <c r="CX246" s="261"/>
      <c r="CY246" s="261"/>
      <c r="CZ246" s="261"/>
      <c r="DA246" s="261"/>
      <c r="DB246" s="261"/>
      <c r="DC246" s="261"/>
      <c r="DD246" s="261"/>
      <c r="DE246" s="261"/>
      <c r="DF246" s="261"/>
      <c r="DG246" s="261"/>
      <c r="DH246" s="261"/>
      <c r="DI246" s="261"/>
      <c r="DJ246" s="261"/>
      <c r="DK246" s="261"/>
      <c r="DL246" s="261"/>
      <c r="DM246" s="261"/>
      <c r="DN246" s="261"/>
      <c r="DO246" s="261"/>
      <c r="DP246" s="261"/>
      <c r="DQ246" s="261"/>
      <c r="DR246" s="261"/>
      <c r="DS246" s="261"/>
      <c r="DT246" s="261"/>
      <c r="DU246" s="261"/>
      <c r="DV246" s="261"/>
      <c r="DW246" s="261"/>
      <c r="DX246" s="261"/>
      <c r="DY246" s="261"/>
      <c r="DZ246" s="261"/>
      <c r="EA246" s="261"/>
      <c r="EB246" s="261"/>
      <c r="EC246" s="261"/>
      <c r="ED246" s="261"/>
      <c r="EE246" s="261"/>
      <c r="EF246" s="261"/>
      <c r="EG246" s="261"/>
      <c r="EH246" s="261"/>
      <c r="EI246" s="261"/>
      <c r="EJ246" s="261"/>
      <c r="EK246" s="261"/>
      <c r="EL246" s="261"/>
      <c r="EM246" s="261"/>
      <c r="EN246" s="261"/>
      <c r="EO246" s="261"/>
      <c r="EP246" s="261"/>
      <c r="EQ246" s="261"/>
      <c r="ER246" s="261"/>
      <c r="ES246" s="261"/>
      <c r="ET246" s="261"/>
      <c r="EU246" s="261"/>
      <c r="EV246" s="261"/>
      <c r="EW246" s="261"/>
      <c r="EX246" s="261"/>
      <c r="EY246" s="261"/>
      <c r="EZ246" s="261"/>
      <c r="FA246" s="261"/>
      <c r="FB246" s="261"/>
      <c r="FC246" s="261"/>
      <c r="FD246" s="261"/>
      <c r="FE246" s="261"/>
      <c r="FF246" s="261"/>
      <c r="FG246" s="261"/>
      <c r="FH246" s="261"/>
      <c r="FI246" s="261"/>
      <c r="FJ246" s="261"/>
      <c r="FK246" s="261"/>
      <c r="FL246" s="261"/>
      <c r="FM246" s="261"/>
      <c r="FN246" s="261"/>
      <c r="FO246" s="261"/>
      <c r="FP246" s="261"/>
      <c r="FQ246" s="261"/>
      <c r="FR246" s="261"/>
      <c r="FS246" s="261"/>
      <c r="FT246" s="261"/>
      <c r="FU246" s="261"/>
      <c r="FV246" s="261"/>
      <c r="FW246" s="261"/>
      <c r="FX246" s="261"/>
      <c r="FY246" s="261"/>
      <c r="FZ246" s="261"/>
      <c r="GA246" s="261"/>
      <c r="GB246" s="261"/>
      <c r="GC246" s="261"/>
      <c r="GD246" s="261"/>
      <c r="GE246" s="261"/>
      <c r="GF246" s="261"/>
      <c r="GG246" s="261"/>
      <c r="GH246" s="261"/>
      <c r="GI246" s="261"/>
      <c r="GJ246" s="261"/>
      <c r="GK246" s="261"/>
      <c r="GL246" s="261"/>
      <c r="GM246" s="261"/>
      <c r="GN246" s="261"/>
      <c r="GO246" s="261"/>
      <c r="GP246" s="261"/>
      <c r="GQ246" s="261"/>
      <c r="GR246" s="261"/>
      <c r="GS246" s="261"/>
      <c r="GT246" s="261"/>
      <c r="GU246" s="261"/>
      <c r="GV246" s="261"/>
      <c r="GW246" s="261"/>
      <c r="GX246" s="261"/>
      <c r="GY246" s="261"/>
      <c r="GZ246" s="261"/>
      <c r="HA246" s="261"/>
      <c r="HB246" s="261"/>
      <c r="HC246" s="261"/>
      <c r="HD246" s="261"/>
      <c r="HE246" s="261"/>
      <c r="HF246" s="261"/>
      <c r="HG246" s="261"/>
      <c r="HH246" s="261"/>
      <c r="HI246" s="261"/>
      <c r="HJ246" s="261"/>
      <c r="HK246" s="261"/>
      <c r="HL246" s="261"/>
      <c r="HM246" s="261"/>
      <c r="HN246" s="261"/>
      <c r="HO246" s="261"/>
      <c r="HP246" s="261"/>
      <c r="HQ246" s="261"/>
      <c r="HR246" s="261"/>
      <c r="HS246" s="261"/>
      <c r="HT246" s="261"/>
      <c r="HU246" s="261"/>
      <c r="HV246" s="261"/>
      <c r="HW246" s="261"/>
      <c r="HX246" s="261"/>
      <c r="HY246" s="261"/>
      <c r="HZ246" s="261"/>
      <c r="IA246" s="261"/>
      <c r="IB246" s="261"/>
      <c r="IC246" s="261"/>
      <c r="ID246" s="261"/>
      <c r="IE246" s="261"/>
      <c r="IF246" s="261"/>
      <c r="IG246" s="261"/>
      <c r="IH246" s="261"/>
      <c r="II246" s="261"/>
      <c r="IJ246" s="261"/>
      <c r="IK246" s="261"/>
      <c r="IL246" s="261"/>
      <c r="IM246" s="261"/>
      <c r="IN246" s="261"/>
      <c r="IO246" s="261"/>
      <c r="IP246" s="261"/>
      <c r="IQ246" s="261"/>
      <c r="IR246" s="261"/>
      <c r="IS246" s="261"/>
      <c r="IT246" s="261"/>
      <c r="IU246" s="261"/>
      <c r="IV246" s="261"/>
    </row>
    <row r="247" spans="1:256">
      <c r="A247" s="346" t="s">
        <v>188</v>
      </c>
      <c r="B247" s="348">
        <f t="shared" ref="B247:AG247" si="134">+B178*B163</f>
        <v>0</v>
      </c>
      <c r="C247" s="348">
        <f t="shared" si="134"/>
        <v>0</v>
      </c>
      <c r="D247" s="348">
        <f t="shared" si="134"/>
        <v>0</v>
      </c>
      <c r="E247" s="348">
        <f t="shared" si="134"/>
        <v>0</v>
      </c>
      <c r="F247" s="348">
        <f t="shared" si="134"/>
        <v>0</v>
      </c>
      <c r="G247" s="348">
        <f t="shared" si="134"/>
        <v>0</v>
      </c>
      <c r="H247" s="348">
        <f t="shared" si="134"/>
        <v>0</v>
      </c>
      <c r="I247" s="348">
        <f t="shared" si="134"/>
        <v>0.425281308620655</v>
      </c>
      <c r="J247" s="348">
        <f t="shared" si="134"/>
        <v>0.43741748810683867</v>
      </c>
      <c r="K247" s="348">
        <f t="shared" si="134"/>
        <v>0.45440574573793591</v>
      </c>
      <c r="L247" s="348">
        <f t="shared" si="134"/>
        <v>0.46428224031682547</v>
      </c>
      <c r="M247" s="348">
        <f t="shared" si="134"/>
        <v>0.46415828975338741</v>
      </c>
      <c r="N247" s="348">
        <f t="shared" si="134"/>
        <v>0.46264948798379696</v>
      </c>
      <c r="O247" s="348">
        <f t="shared" si="134"/>
        <v>0.46001658479450891</v>
      </c>
      <c r="P247" s="348">
        <f t="shared" si="134"/>
        <v>0.45740900702952414</v>
      </c>
      <c r="Q247" s="348">
        <f t="shared" si="134"/>
        <v>0.45445240298780276</v>
      </c>
      <c r="R247" s="348">
        <f t="shared" si="134"/>
        <v>0.45146652596149062</v>
      </c>
      <c r="S247" s="348">
        <f t="shared" si="134"/>
        <v>0.44879766633371293</v>
      </c>
      <c r="T247" s="348">
        <f t="shared" si="134"/>
        <v>0.44504734566848753</v>
      </c>
      <c r="U247" s="348">
        <f t="shared" si="134"/>
        <v>0.44047825341613622</v>
      </c>
      <c r="V247" s="348">
        <f t="shared" si="134"/>
        <v>0.43788498991361019</v>
      </c>
      <c r="W247" s="348">
        <f t="shared" si="134"/>
        <v>0.49636104713425538</v>
      </c>
      <c r="X247" s="348">
        <f t="shared" si="134"/>
        <v>0.55890740052885246</v>
      </c>
      <c r="Y247" s="348">
        <f t="shared" si="134"/>
        <v>0.62285950551532865</v>
      </c>
      <c r="Z247" s="348">
        <f t="shared" si="134"/>
        <v>0.68763568571042111</v>
      </c>
      <c r="AA247" s="348">
        <f t="shared" si="134"/>
        <v>0.19427474563747274</v>
      </c>
      <c r="AB247" s="348">
        <f t="shared" si="134"/>
        <v>0</v>
      </c>
      <c r="AC247" s="348">
        <f t="shared" si="134"/>
        <v>0</v>
      </c>
      <c r="AD247" s="348">
        <f t="shared" si="134"/>
        <v>0</v>
      </c>
      <c r="AE247" s="348">
        <f t="shared" si="134"/>
        <v>0</v>
      </c>
      <c r="AF247" s="348">
        <f t="shared" si="134"/>
        <v>0</v>
      </c>
      <c r="AG247" s="348">
        <f t="shared" si="134"/>
        <v>0</v>
      </c>
      <c r="AH247" s="348">
        <f t="shared" ref="AH247:BI247" si="135">+AH178*AH163</f>
        <v>0</v>
      </c>
      <c r="AI247" s="348">
        <f t="shared" si="135"/>
        <v>0</v>
      </c>
      <c r="AJ247" s="348">
        <f t="shared" si="135"/>
        <v>0</v>
      </c>
      <c r="AK247" s="348">
        <f t="shared" si="135"/>
        <v>0</v>
      </c>
      <c r="AL247" s="348">
        <f t="shared" si="135"/>
        <v>0</v>
      </c>
      <c r="AM247" s="348">
        <f t="shared" si="135"/>
        <v>0</v>
      </c>
      <c r="AN247" s="348">
        <f t="shared" si="135"/>
        <v>0</v>
      </c>
      <c r="AO247" s="348">
        <f t="shared" si="135"/>
        <v>0</v>
      </c>
      <c r="AP247" s="348">
        <f t="shared" si="135"/>
        <v>0</v>
      </c>
      <c r="AQ247" s="348">
        <f t="shared" si="135"/>
        <v>0</v>
      </c>
      <c r="AR247" s="348">
        <f t="shared" si="135"/>
        <v>0</v>
      </c>
      <c r="AS247" s="348">
        <f t="shared" si="135"/>
        <v>0</v>
      </c>
      <c r="AT247" s="348">
        <f t="shared" si="135"/>
        <v>0</v>
      </c>
      <c r="AU247" s="348">
        <f t="shared" si="135"/>
        <v>0</v>
      </c>
      <c r="AV247" s="348">
        <f t="shared" si="135"/>
        <v>0</v>
      </c>
      <c r="AW247" s="348">
        <f t="shared" si="135"/>
        <v>0</v>
      </c>
      <c r="AX247" s="348">
        <f t="shared" si="135"/>
        <v>0</v>
      </c>
      <c r="AY247" s="348">
        <f t="shared" si="135"/>
        <v>0</v>
      </c>
      <c r="AZ247" s="348">
        <f t="shared" si="135"/>
        <v>0</v>
      </c>
      <c r="BA247" s="348">
        <f t="shared" si="135"/>
        <v>0</v>
      </c>
      <c r="BB247" s="348">
        <f t="shared" si="135"/>
        <v>0</v>
      </c>
      <c r="BC247" s="348">
        <f t="shared" si="135"/>
        <v>0</v>
      </c>
      <c r="BD247" s="348">
        <f t="shared" si="135"/>
        <v>0</v>
      </c>
      <c r="BE247" s="348">
        <f t="shared" si="135"/>
        <v>0</v>
      </c>
      <c r="BF247" s="348">
        <f t="shared" si="135"/>
        <v>0</v>
      </c>
      <c r="BG247" s="348">
        <f t="shared" si="135"/>
        <v>0</v>
      </c>
      <c r="BH247" s="348">
        <f t="shared" si="135"/>
        <v>0</v>
      </c>
      <c r="BI247" s="348">
        <f t="shared" si="135"/>
        <v>0</v>
      </c>
      <c r="BJ247" s="261"/>
      <c r="BK247" s="261"/>
      <c r="BL247" s="261"/>
      <c r="BM247" s="261"/>
      <c r="BN247" s="261"/>
      <c r="BO247" s="261"/>
      <c r="BP247" s="261"/>
      <c r="BQ247" s="261"/>
      <c r="BR247" s="261"/>
      <c r="BS247" s="261"/>
      <c r="BT247" s="261"/>
      <c r="BU247" s="261"/>
      <c r="BV247" s="261"/>
      <c r="BW247" s="261"/>
      <c r="BX247" s="261"/>
      <c r="BY247" s="261"/>
      <c r="BZ247" s="261"/>
      <c r="CA247" s="261"/>
      <c r="CB247" s="261"/>
      <c r="CC247" s="261"/>
      <c r="CD247" s="261"/>
      <c r="CE247" s="261"/>
      <c r="CF247" s="261"/>
      <c r="CG247" s="261"/>
      <c r="CH247" s="261"/>
      <c r="CI247" s="261"/>
      <c r="CJ247" s="261"/>
      <c r="CK247" s="261"/>
      <c r="CL247" s="261"/>
      <c r="CM247" s="261"/>
      <c r="CN247" s="261"/>
      <c r="CO247" s="261"/>
      <c r="CP247" s="261"/>
      <c r="CQ247" s="261"/>
      <c r="CR247" s="261"/>
      <c r="CS247" s="261"/>
      <c r="CT247" s="261"/>
      <c r="CU247" s="261"/>
      <c r="CV247" s="261"/>
      <c r="CW247" s="261"/>
      <c r="CX247" s="261"/>
      <c r="CY247" s="261"/>
      <c r="CZ247" s="261"/>
      <c r="DA247" s="261"/>
      <c r="DB247" s="261"/>
      <c r="DC247" s="261"/>
      <c r="DD247" s="261"/>
      <c r="DE247" s="261"/>
      <c r="DF247" s="261"/>
      <c r="DG247" s="261"/>
      <c r="DH247" s="261"/>
      <c r="DI247" s="261"/>
      <c r="DJ247" s="261"/>
      <c r="DK247" s="261"/>
      <c r="DL247" s="261"/>
      <c r="DM247" s="261"/>
      <c r="DN247" s="261"/>
      <c r="DO247" s="261"/>
      <c r="DP247" s="261"/>
      <c r="DQ247" s="261"/>
      <c r="DR247" s="261"/>
      <c r="DS247" s="261"/>
      <c r="DT247" s="261"/>
      <c r="DU247" s="261"/>
      <c r="DV247" s="261"/>
      <c r="DW247" s="261"/>
      <c r="DX247" s="261"/>
      <c r="DY247" s="261"/>
      <c r="DZ247" s="261"/>
      <c r="EA247" s="261"/>
      <c r="EB247" s="261"/>
      <c r="EC247" s="261"/>
      <c r="ED247" s="261"/>
      <c r="EE247" s="261"/>
      <c r="EF247" s="261"/>
      <c r="EG247" s="261"/>
      <c r="EH247" s="261"/>
      <c r="EI247" s="261"/>
      <c r="EJ247" s="261"/>
      <c r="EK247" s="261"/>
      <c r="EL247" s="261"/>
      <c r="EM247" s="261"/>
      <c r="EN247" s="261"/>
      <c r="EO247" s="261"/>
      <c r="EP247" s="261"/>
      <c r="EQ247" s="261"/>
      <c r="ER247" s="261"/>
      <c r="ES247" s="261"/>
      <c r="ET247" s="261"/>
      <c r="EU247" s="261"/>
      <c r="EV247" s="261"/>
      <c r="EW247" s="261"/>
      <c r="EX247" s="261"/>
      <c r="EY247" s="261"/>
      <c r="EZ247" s="261"/>
      <c r="FA247" s="261"/>
      <c r="FB247" s="261"/>
      <c r="FC247" s="261"/>
      <c r="FD247" s="261"/>
      <c r="FE247" s="261"/>
      <c r="FF247" s="261"/>
      <c r="FG247" s="261"/>
      <c r="FH247" s="261"/>
      <c r="FI247" s="261"/>
      <c r="FJ247" s="261"/>
      <c r="FK247" s="261"/>
      <c r="FL247" s="261"/>
      <c r="FM247" s="261"/>
      <c r="FN247" s="261"/>
      <c r="FO247" s="261"/>
      <c r="FP247" s="261"/>
      <c r="FQ247" s="261"/>
      <c r="FR247" s="261"/>
      <c r="FS247" s="261"/>
      <c r="FT247" s="261"/>
      <c r="FU247" s="261"/>
      <c r="FV247" s="261"/>
      <c r="FW247" s="261"/>
      <c r="FX247" s="261"/>
      <c r="FY247" s="261"/>
      <c r="FZ247" s="261"/>
      <c r="GA247" s="261"/>
      <c r="GB247" s="261"/>
      <c r="GC247" s="261"/>
      <c r="GD247" s="261"/>
      <c r="GE247" s="261"/>
      <c r="GF247" s="261"/>
      <c r="GG247" s="261"/>
      <c r="GH247" s="261"/>
      <c r="GI247" s="261"/>
      <c r="GJ247" s="261"/>
      <c r="GK247" s="261"/>
      <c r="GL247" s="261"/>
      <c r="GM247" s="261"/>
      <c r="GN247" s="261"/>
      <c r="GO247" s="261"/>
      <c r="GP247" s="261"/>
      <c r="GQ247" s="261"/>
      <c r="GR247" s="261"/>
      <c r="GS247" s="261"/>
      <c r="GT247" s="261"/>
      <c r="GU247" s="261"/>
      <c r="GV247" s="261"/>
      <c r="GW247" s="261"/>
      <c r="GX247" s="261"/>
      <c r="GY247" s="261"/>
      <c r="GZ247" s="261"/>
      <c r="HA247" s="261"/>
      <c r="HB247" s="261"/>
      <c r="HC247" s="261"/>
      <c r="HD247" s="261"/>
      <c r="HE247" s="261"/>
      <c r="HF247" s="261"/>
      <c r="HG247" s="261"/>
      <c r="HH247" s="261"/>
      <c r="HI247" s="261"/>
      <c r="HJ247" s="261"/>
      <c r="HK247" s="261"/>
      <c r="HL247" s="261"/>
      <c r="HM247" s="261"/>
      <c r="HN247" s="261"/>
      <c r="HO247" s="261"/>
      <c r="HP247" s="261"/>
      <c r="HQ247" s="261"/>
      <c r="HR247" s="261"/>
      <c r="HS247" s="261"/>
      <c r="HT247" s="261"/>
      <c r="HU247" s="261"/>
      <c r="HV247" s="261"/>
      <c r="HW247" s="261"/>
      <c r="HX247" s="261"/>
      <c r="HY247" s="261"/>
      <c r="HZ247" s="261"/>
      <c r="IA247" s="261"/>
      <c r="IB247" s="261"/>
      <c r="IC247" s="261"/>
      <c r="ID247" s="261"/>
      <c r="IE247" s="261"/>
      <c r="IF247" s="261"/>
      <c r="IG247" s="261"/>
      <c r="IH247" s="261"/>
      <c r="II247" s="261"/>
      <c r="IJ247" s="261"/>
      <c r="IK247" s="261"/>
      <c r="IL247" s="261"/>
      <c r="IM247" s="261"/>
      <c r="IN247" s="261"/>
      <c r="IO247" s="261"/>
      <c r="IP247" s="261"/>
      <c r="IQ247" s="261"/>
      <c r="IR247" s="261"/>
      <c r="IS247" s="261"/>
      <c r="IT247" s="261"/>
      <c r="IU247" s="261"/>
      <c r="IV247" s="261"/>
    </row>
    <row r="248" spans="1:256">
      <c r="A248" s="346" t="s">
        <v>189</v>
      </c>
      <c r="B248" s="348">
        <f t="shared" ref="B248:AG248" si="136">+B179*B164</f>
        <v>0</v>
      </c>
      <c r="C248" s="348">
        <f t="shared" si="136"/>
        <v>0</v>
      </c>
      <c r="D248" s="348">
        <f t="shared" si="136"/>
        <v>0</v>
      </c>
      <c r="E248" s="348">
        <f t="shared" si="136"/>
        <v>0.6161144959348972</v>
      </c>
      <c r="F248" s="348">
        <f t="shared" si="136"/>
        <v>0.58359835516139202</v>
      </c>
      <c r="G248" s="348">
        <f t="shared" si="136"/>
        <v>0.54480916728512752</v>
      </c>
      <c r="H248" s="348">
        <f t="shared" si="136"/>
        <v>0.5305120602033272</v>
      </c>
      <c r="I248" s="348">
        <f t="shared" si="136"/>
        <v>0.57511920325178445</v>
      </c>
      <c r="J248" s="348">
        <f t="shared" si="136"/>
        <v>0.568667874566545</v>
      </c>
      <c r="K248" s="348">
        <f t="shared" si="136"/>
        <v>0.56763344252449621</v>
      </c>
      <c r="L248" s="348">
        <f t="shared" si="136"/>
        <v>0.5727849158960534</v>
      </c>
      <c r="M248" s="348">
        <f t="shared" si="136"/>
        <v>0.58044839435290663</v>
      </c>
      <c r="N248" s="348">
        <f t="shared" si="136"/>
        <v>0.59215887416284996</v>
      </c>
      <c r="O248" s="348">
        <f t="shared" si="136"/>
        <v>0.60046597192663143</v>
      </c>
      <c r="P248" s="348">
        <f t="shared" si="136"/>
        <v>0.60766318634454319</v>
      </c>
      <c r="Q248" s="348">
        <f t="shared" si="136"/>
        <v>0.61396966265343789</v>
      </c>
      <c r="R248" s="348">
        <f t="shared" si="136"/>
        <v>0.61998816385384847</v>
      </c>
      <c r="S248" s="348">
        <f t="shared" si="136"/>
        <v>0.62620898572870887</v>
      </c>
      <c r="T248" s="348">
        <f t="shared" si="136"/>
        <v>0.63127418302497906</v>
      </c>
      <c r="U248" s="348">
        <f t="shared" si="136"/>
        <v>0.63544880718823138</v>
      </c>
      <c r="V248" s="348">
        <f t="shared" si="136"/>
        <v>0.6419618265592586</v>
      </c>
      <c r="W248" s="348">
        <f t="shared" si="136"/>
        <v>0.7134710094431409</v>
      </c>
      <c r="X248" s="348">
        <f t="shared" si="136"/>
        <v>0.78665021657545131</v>
      </c>
      <c r="Y248" s="348">
        <f t="shared" si="136"/>
        <v>0.86103456825589064</v>
      </c>
      <c r="Z248" s="348">
        <f t="shared" si="136"/>
        <v>0.93628753481296267</v>
      </c>
      <c r="AA248" s="348">
        <f t="shared" si="136"/>
        <v>0.41676188660790486</v>
      </c>
      <c r="AB248" s="348">
        <f t="shared" si="136"/>
        <v>0</v>
      </c>
      <c r="AC248" s="348">
        <f t="shared" si="136"/>
        <v>0</v>
      </c>
      <c r="AD248" s="348">
        <f t="shared" si="136"/>
        <v>0</v>
      </c>
      <c r="AE248" s="348">
        <f t="shared" si="136"/>
        <v>0</v>
      </c>
      <c r="AF248" s="348">
        <f t="shared" si="136"/>
        <v>0</v>
      </c>
      <c r="AG248" s="348">
        <f t="shared" si="136"/>
        <v>0</v>
      </c>
      <c r="AH248" s="348">
        <f t="shared" ref="AH248:BI248" si="137">+AH179*AH164</f>
        <v>0</v>
      </c>
      <c r="AI248" s="348">
        <f t="shared" si="137"/>
        <v>0</v>
      </c>
      <c r="AJ248" s="348">
        <f t="shared" si="137"/>
        <v>0</v>
      </c>
      <c r="AK248" s="348">
        <f t="shared" si="137"/>
        <v>0</v>
      </c>
      <c r="AL248" s="348">
        <f t="shared" si="137"/>
        <v>0</v>
      </c>
      <c r="AM248" s="348">
        <f t="shared" si="137"/>
        <v>0</v>
      </c>
      <c r="AN248" s="348">
        <f t="shared" si="137"/>
        <v>0</v>
      </c>
      <c r="AO248" s="348">
        <f t="shared" si="137"/>
        <v>0</v>
      </c>
      <c r="AP248" s="348">
        <f t="shared" si="137"/>
        <v>0</v>
      </c>
      <c r="AQ248" s="348">
        <f t="shared" si="137"/>
        <v>0</v>
      </c>
      <c r="AR248" s="348">
        <f t="shared" si="137"/>
        <v>0</v>
      </c>
      <c r="AS248" s="348">
        <f t="shared" si="137"/>
        <v>0</v>
      </c>
      <c r="AT248" s="348">
        <f t="shared" si="137"/>
        <v>0</v>
      </c>
      <c r="AU248" s="348">
        <f t="shared" si="137"/>
        <v>0</v>
      </c>
      <c r="AV248" s="348">
        <f t="shared" si="137"/>
        <v>0</v>
      </c>
      <c r="AW248" s="348">
        <f t="shared" si="137"/>
        <v>0</v>
      </c>
      <c r="AX248" s="348">
        <f t="shared" si="137"/>
        <v>0</v>
      </c>
      <c r="AY248" s="348">
        <f t="shared" si="137"/>
        <v>0</v>
      </c>
      <c r="AZ248" s="348">
        <f t="shared" si="137"/>
        <v>0</v>
      </c>
      <c r="BA248" s="348">
        <f t="shared" si="137"/>
        <v>0</v>
      </c>
      <c r="BB248" s="348">
        <f t="shared" si="137"/>
        <v>0</v>
      </c>
      <c r="BC248" s="348">
        <f t="shared" si="137"/>
        <v>0</v>
      </c>
      <c r="BD248" s="348">
        <f t="shared" si="137"/>
        <v>0</v>
      </c>
      <c r="BE248" s="348">
        <f t="shared" si="137"/>
        <v>0</v>
      </c>
      <c r="BF248" s="348">
        <f t="shared" si="137"/>
        <v>0</v>
      </c>
      <c r="BG248" s="348">
        <f t="shared" si="137"/>
        <v>0</v>
      </c>
      <c r="BH248" s="348">
        <f t="shared" si="137"/>
        <v>0</v>
      </c>
      <c r="BI248" s="348">
        <f t="shared" si="137"/>
        <v>0</v>
      </c>
      <c r="BJ248" s="261"/>
      <c r="BK248" s="261"/>
      <c r="BL248" s="261"/>
      <c r="BM248" s="261"/>
      <c r="BN248" s="261"/>
      <c r="BO248" s="261"/>
      <c r="BP248" s="261"/>
      <c r="BQ248" s="261"/>
      <c r="BR248" s="261"/>
      <c r="BS248" s="261"/>
      <c r="BT248" s="261"/>
      <c r="BU248" s="261"/>
      <c r="BV248" s="261"/>
      <c r="BW248" s="261"/>
      <c r="BX248" s="261"/>
      <c r="BY248" s="261"/>
      <c r="BZ248" s="261"/>
      <c r="CA248" s="261"/>
      <c r="CB248" s="261"/>
      <c r="CC248" s="261"/>
      <c r="CD248" s="261"/>
      <c r="CE248" s="261"/>
      <c r="CF248" s="261"/>
      <c r="CG248" s="261"/>
      <c r="CH248" s="261"/>
      <c r="CI248" s="261"/>
      <c r="CJ248" s="261"/>
      <c r="CK248" s="261"/>
      <c r="CL248" s="261"/>
      <c r="CM248" s="261"/>
      <c r="CN248" s="261"/>
      <c r="CO248" s="261"/>
      <c r="CP248" s="261"/>
      <c r="CQ248" s="261"/>
      <c r="CR248" s="261"/>
      <c r="CS248" s="261"/>
      <c r="CT248" s="261"/>
      <c r="CU248" s="261"/>
      <c r="CV248" s="261"/>
      <c r="CW248" s="261"/>
      <c r="CX248" s="261"/>
      <c r="CY248" s="261"/>
      <c r="CZ248" s="261"/>
      <c r="DA248" s="261"/>
      <c r="DB248" s="261"/>
      <c r="DC248" s="261"/>
      <c r="DD248" s="261"/>
      <c r="DE248" s="261"/>
      <c r="DF248" s="261"/>
      <c r="DG248" s="261"/>
      <c r="DH248" s="261"/>
      <c r="DI248" s="261"/>
      <c r="DJ248" s="261"/>
      <c r="DK248" s="261"/>
      <c r="DL248" s="261"/>
      <c r="DM248" s="261"/>
      <c r="DN248" s="261"/>
      <c r="DO248" s="261"/>
      <c r="DP248" s="261"/>
      <c r="DQ248" s="261"/>
      <c r="DR248" s="261"/>
      <c r="DS248" s="261"/>
      <c r="DT248" s="261"/>
      <c r="DU248" s="261"/>
      <c r="DV248" s="261"/>
      <c r="DW248" s="261"/>
      <c r="DX248" s="261"/>
      <c r="DY248" s="261"/>
      <c r="DZ248" s="261"/>
      <c r="EA248" s="261"/>
      <c r="EB248" s="261"/>
      <c r="EC248" s="261"/>
      <c r="ED248" s="261"/>
      <c r="EE248" s="261"/>
      <c r="EF248" s="261"/>
      <c r="EG248" s="261"/>
      <c r="EH248" s="261"/>
      <c r="EI248" s="261"/>
      <c r="EJ248" s="261"/>
      <c r="EK248" s="261"/>
      <c r="EL248" s="261"/>
      <c r="EM248" s="261"/>
      <c r="EN248" s="261"/>
      <c r="EO248" s="261"/>
      <c r="EP248" s="261"/>
      <c r="EQ248" s="261"/>
      <c r="ER248" s="261"/>
      <c r="ES248" s="261"/>
      <c r="ET248" s="261"/>
      <c r="EU248" s="261"/>
      <c r="EV248" s="261"/>
      <c r="EW248" s="261"/>
      <c r="EX248" s="261"/>
      <c r="EY248" s="261"/>
      <c r="EZ248" s="261"/>
      <c r="FA248" s="261"/>
      <c r="FB248" s="261"/>
      <c r="FC248" s="261"/>
      <c r="FD248" s="261"/>
      <c r="FE248" s="261"/>
      <c r="FF248" s="261"/>
      <c r="FG248" s="261"/>
      <c r="FH248" s="261"/>
      <c r="FI248" s="261"/>
      <c r="FJ248" s="261"/>
      <c r="FK248" s="261"/>
      <c r="FL248" s="261"/>
      <c r="FM248" s="261"/>
      <c r="FN248" s="261"/>
      <c r="FO248" s="261"/>
      <c r="FP248" s="261"/>
      <c r="FQ248" s="261"/>
      <c r="FR248" s="261"/>
      <c r="FS248" s="261"/>
      <c r="FT248" s="261"/>
      <c r="FU248" s="261"/>
      <c r="FV248" s="261"/>
      <c r="FW248" s="261"/>
      <c r="FX248" s="261"/>
      <c r="FY248" s="261"/>
      <c r="FZ248" s="261"/>
      <c r="GA248" s="261"/>
      <c r="GB248" s="261"/>
      <c r="GC248" s="261"/>
      <c r="GD248" s="261"/>
      <c r="GE248" s="261"/>
      <c r="GF248" s="261"/>
      <c r="GG248" s="261"/>
      <c r="GH248" s="261"/>
      <c r="GI248" s="261"/>
      <c r="GJ248" s="261"/>
      <c r="GK248" s="261"/>
      <c r="GL248" s="261"/>
      <c r="GM248" s="261"/>
      <c r="GN248" s="261"/>
      <c r="GO248" s="261"/>
      <c r="GP248" s="261"/>
      <c r="GQ248" s="261"/>
      <c r="GR248" s="261"/>
      <c r="GS248" s="261"/>
      <c r="GT248" s="261"/>
      <c r="GU248" s="261"/>
      <c r="GV248" s="261"/>
      <c r="GW248" s="261"/>
      <c r="GX248" s="261"/>
      <c r="GY248" s="261"/>
      <c r="GZ248" s="261"/>
      <c r="HA248" s="261"/>
      <c r="HB248" s="261"/>
      <c r="HC248" s="261"/>
      <c r="HD248" s="261"/>
      <c r="HE248" s="261"/>
      <c r="HF248" s="261"/>
      <c r="HG248" s="261"/>
      <c r="HH248" s="261"/>
      <c r="HI248" s="261"/>
      <c r="HJ248" s="261"/>
      <c r="HK248" s="261"/>
      <c r="HL248" s="261"/>
      <c r="HM248" s="261"/>
      <c r="HN248" s="261"/>
      <c r="HO248" s="261"/>
      <c r="HP248" s="261"/>
      <c r="HQ248" s="261"/>
      <c r="HR248" s="261"/>
      <c r="HS248" s="261"/>
      <c r="HT248" s="261"/>
      <c r="HU248" s="261"/>
      <c r="HV248" s="261"/>
      <c r="HW248" s="261"/>
      <c r="HX248" s="261"/>
      <c r="HY248" s="261"/>
      <c r="HZ248" s="261"/>
      <c r="IA248" s="261"/>
      <c r="IB248" s="261"/>
      <c r="IC248" s="261"/>
      <c r="ID248" s="261"/>
      <c r="IE248" s="261"/>
      <c r="IF248" s="261"/>
      <c r="IG248" s="261"/>
      <c r="IH248" s="261"/>
      <c r="II248" s="261"/>
      <c r="IJ248" s="261"/>
      <c r="IK248" s="261"/>
      <c r="IL248" s="261"/>
      <c r="IM248" s="261"/>
      <c r="IN248" s="261"/>
      <c r="IO248" s="261"/>
      <c r="IP248" s="261"/>
      <c r="IQ248" s="261"/>
      <c r="IR248" s="261"/>
      <c r="IS248" s="261"/>
      <c r="IT248" s="261"/>
      <c r="IU248" s="261"/>
      <c r="IV248" s="261"/>
    </row>
    <row r="249" spans="1:256">
      <c r="A249" s="346" t="s">
        <v>190</v>
      </c>
      <c r="B249" s="348">
        <f t="shared" ref="B249:AG249" si="138">+B180*B165</f>
        <v>0</v>
      </c>
      <c r="C249" s="348">
        <f t="shared" si="138"/>
        <v>0.53192093069880908</v>
      </c>
      <c r="D249" s="348">
        <f t="shared" si="138"/>
        <v>0.51927013023026924</v>
      </c>
      <c r="E249" s="348">
        <f t="shared" si="138"/>
        <v>0.47799167011451527</v>
      </c>
      <c r="F249" s="348">
        <f t="shared" si="138"/>
        <v>0.38969599968190577</v>
      </c>
      <c r="G249" s="348">
        <f t="shared" si="138"/>
        <v>0.31699970154432172</v>
      </c>
      <c r="H249" s="348">
        <f t="shared" si="138"/>
        <v>0.27273344064965749</v>
      </c>
      <c r="I249" s="348">
        <f t="shared" si="138"/>
        <v>0.27014603788028335</v>
      </c>
      <c r="J249" s="348">
        <f t="shared" si="138"/>
        <v>0.24091931045601886</v>
      </c>
      <c r="K249" s="348">
        <f t="shared" si="138"/>
        <v>0.21882187114624216</v>
      </c>
      <c r="L249" s="348">
        <f t="shared" si="138"/>
        <v>0.20567740249375982</v>
      </c>
      <c r="M249" s="348">
        <f t="shared" si="138"/>
        <v>0.19842296972772183</v>
      </c>
      <c r="N249" s="348">
        <f t="shared" si="138"/>
        <v>0.19380397587250253</v>
      </c>
      <c r="O249" s="348">
        <f t="shared" si="138"/>
        <v>0.18890282294249314</v>
      </c>
      <c r="P249" s="348">
        <f t="shared" si="138"/>
        <v>0.18458933269325786</v>
      </c>
      <c r="Q249" s="348">
        <f t="shared" si="138"/>
        <v>0.1808324492589517</v>
      </c>
      <c r="R249" s="348">
        <f t="shared" si="138"/>
        <v>0.17776557758009678</v>
      </c>
      <c r="S249" s="348">
        <f t="shared" si="138"/>
        <v>0.17547965515776617</v>
      </c>
      <c r="T249" s="348">
        <f t="shared" si="138"/>
        <v>0.17336867409153933</v>
      </c>
      <c r="U249" s="348">
        <f t="shared" si="138"/>
        <v>0.17147569722127939</v>
      </c>
      <c r="V249" s="348">
        <f t="shared" si="138"/>
        <v>0.16988597742249431</v>
      </c>
      <c r="W249" s="348">
        <f t="shared" si="138"/>
        <v>0.19112834054344954</v>
      </c>
      <c r="X249" s="348">
        <f t="shared" si="138"/>
        <v>0.21223652412231939</v>
      </c>
      <c r="Y249" s="348">
        <f t="shared" si="138"/>
        <v>0.23320259853065198</v>
      </c>
      <c r="Z249" s="348">
        <f t="shared" si="138"/>
        <v>0.25401984505962877</v>
      </c>
      <c r="AA249" s="348">
        <f t="shared" si="138"/>
        <v>7.08859852411063E-2</v>
      </c>
      <c r="AB249" s="348">
        <f t="shared" si="138"/>
        <v>0</v>
      </c>
      <c r="AC249" s="348">
        <f t="shared" si="138"/>
        <v>0</v>
      </c>
      <c r="AD249" s="348">
        <f t="shared" si="138"/>
        <v>0</v>
      </c>
      <c r="AE249" s="348">
        <f t="shared" si="138"/>
        <v>0</v>
      </c>
      <c r="AF249" s="348">
        <f t="shared" si="138"/>
        <v>0</v>
      </c>
      <c r="AG249" s="348">
        <f t="shared" si="138"/>
        <v>0</v>
      </c>
      <c r="AH249" s="348">
        <f t="shared" ref="AH249:BI249" si="139">+AH180*AH165</f>
        <v>0</v>
      </c>
      <c r="AI249" s="348">
        <f t="shared" si="139"/>
        <v>0</v>
      </c>
      <c r="AJ249" s="348">
        <f t="shared" si="139"/>
        <v>0</v>
      </c>
      <c r="AK249" s="348">
        <f t="shared" si="139"/>
        <v>0</v>
      </c>
      <c r="AL249" s="348">
        <f t="shared" si="139"/>
        <v>0</v>
      </c>
      <c r="AM249" s="348">
        <f t="shared" si="139"/>
        <v>0</v>
      </c>
      <c r="AN249" s="348">
        <f t="shared" si="139"/>
        <v>0</v>
      </c>
      <c r="AO249" s="348">
        <f t="shared" si="139"/>
        <v>0</v>
      </c>
      <c r="AP249" s="348">
        <f t="shared" si="139"/>
        <v>0</v>
      </c>
      <c r="AQ249" s="348">
        <f t="shared" si="139"/>
        <v>0</v>
      </c>
      <c r="AR249" s="348">
        <f t="shared" si="139"/>
        <v>0</v>
      </c>
      <c r="AS249" s="348">
        <f t="shared" si="139"/>
        <v>0</v>
      </c>
      <c r="AT249" s="348">
        <f t="shared" si="139"/>
        <v>0</v>
      </c>
      <c r="AU249" s="348">
        <f t="shared" si="139"/>
        <v>0</v>
      </c>
      <c r="AV249" s="348">
        <f t="shared" si="139"/>
        <v>0</v>
      </c>
      <c r="AW249" s="348">
        <f t="shared" si="139"/>
        <v>0</v>
      </c>
      <c r="AX249" s="348">
        <f t="shared" si="139"/>
        <v>0</v>
      </c>
      <c r="AY249" s="348">
        <f t="shared" si="139"/>
        <v>0</v>
      </c>
      <c r="AZ249" s="348">
        <f t="shared" si="139"/>
        <v>0</v>
      </c>
      <c r="BA249" s="348">
        <f t="shared" si="139"/>
        <v>0</v>
      </c>
      <c r="BB249" s="348">
        <f t="shared" si="139"/>
        <v>0</v>
      </c>
      <c r="BC249" s="348">
        <f t="shared" si="139"/>
        <v>0</v>
      </c>
      <c r="BD249" s="348">
        <f t="shared" si="139"/>
        <v>0</v>
      </c>
      <c r="BE249" s="348">
        <f t="shared" si="139"/>
        <v>0</v>
      </c>
      <c r="BF249" s="348">
        <f t="shared" si="139"/>
        <v>0</v>
      </c>
      <c r="BG249" s="348">
        <f t="shared" si="139"/>
        <v>0</v>
      </c>
      <c r="BH249" s="348">
        <f t="shared" si="139"/>
        <v>0</v>
      </c>
      <c r="BI249" s="348">
        <f t="shared" si="139"/>
        <v>0</v>
      </c>
      <c r="BJ249" s="261"/>
      <c r="BK249" s="261"/>
      <c r="BL249" s="261"/>
      <c r="BM249" s="261"/>
      <c r="BN249" s="261"/>
      <c r="BO249" s="261"/>
      <c r="BP249" s="261"/>
      <c r="BQ249" s="261"/>
      <c r="BR249" s="261"/>
      <c r="BS249" s="261"/>
      <c r="BT249" s="261"/>
      <c r="BU249" s="261"/>
      <c r="BV249" s="261"/>
      <c r="BW249" s="261"/>
      <c r="BX249" s="261"/>
      <c r="BY249" s="261"/>
      <c r="BZ249" s="261"/>
      <c r="CA249" s="261"/>
      <c r="CB249" s="261"/>
      <c r="CC249" s="261"/>
      <c r="CD249" s="261"/>
      <c r="CE249" s="261"/>
      <c r="CF249" s="261"/>
      <c r="CG249" s="261"/>
      <c r="CH249" s="261"/>
      <c r="CI249" s="261"/>
      <c r="CJ249" s="261"/>
      <c r="CK249" s="261"/>
      <c r="CL249" s="261"/>
      <c r="CM249" s="261"/>
      <c r="CN249" s="261"/>
      <c r="CO249" s="261"/>
      <c r="CP249" s="261"/>
      <c r="CQ249" s="261"/>
      <c r="CR249" s="261"/>
      <c r="CS249" s="261"/>
      <c r="CT249" s="261"/>
      <c r="CU249" s="261"/>
      <c r="CV249" s="261"/>
      <c r="CW249" s="261"/>
      <c r="CX249" s="261"/>
      <c r="CY249" s="261"/>
      <c r="CZ249" s="261"/>
      <c r="DA249" s="261"/>
      <c r="DB249" s="261"/>
      <c r="DC249" s="261"/>
      <c r="DD249" s="261"/>
      <c r="DE249" s="261"/>
      <c r="DF249" s="261"/>
      <c r="DG249" s="261"/>
      <c r="DH249" s="261"/>
      <c r="DI249" s="261"/>
      <c r="DJ249" s="261"/>
      <c r="DK249" s="261"/>
      <c r="DL249" s="261"/>
      <c r="DM249" s="261"/>
      <c r="DN249" s="261"/>
      <c r="DO249" s="261"/>
      <c r="DP249" s="261"/>
      <c r="DQ249" s="261"/>
      <c r="DR249" s="261"/>
      <c r="DS249" s="261"/>
      <c r="DT249" s="261"/>
      <c r="DU249" s="261"/>
      <c r="DV249" s="261"/>
      <c r="DW249" s="261"/>
      <c r="DX249" s="261"/>
      <c r="DY249" s="261"/>
      <c r="DZ249" s="261"/>
      <c r="EA249" s="261"/>
      <c r="EB249" s="261"/>
      <c r="EC249" s="261"/>
      <c r="ED249" s="261"/>
      <c r="EE249" s="261"/>
      <c r="EF249" s="261"/>
      <c r="EG249" s="261"/>
      <c r="EH249" s="261"/>
      <c r="EI249" s="261"/>
      <c r="EJ249" s="261"/>
      <c r="EK249" s="261"/>
      <c r="EL249" s="261"/>
      <c r="EM249" s="261"/>
      <c r="EN249" s="261"/>
      <c r="EO249" s="261"/>
      <c r="EP249" s="261"/>
      <c r="EQ249" s="261"/>
      <c r="ER249" s="261"/>
      <c r="ES249" s="261"/>
      <c r="ET249" s="261"/>
      <c r="EU249" s="261"/>
      <c r="EV249" s="261"/>
      <c r="EW249" s="261"/>
      <c r="EX249" s="261"/>
      <c r="EY249" s="261"/>
      <c r="EZ249" s="261"/>
      <c r="FA249" s="261"/>
      <c r="FB249" s="261"/>
      <c r="FC249" s="261"/>
      <c r="FD249" s="261"/>
      <c r="FE249" s="261"/>
      <c r="FF249" s="261"/>
      <c r="FG249" s="261"/>
      <c r="FH249" s="261"/>
      <c r="FI249" s="261"/>
      <c r="FJ249" s="261"/>
      <c r="FK249" s="261"/>
      <c r="FL249" s="261"/>
      <c r="FM249" s="261"/>
      <c r="FN249" s="261"/>
      <c r="FO249" s="261"/>
      <c r="FP249" s="261"/>
      <c r="FQ249" s="261"/>
      <c r="FR249" s="261"/>
      <c r="FS249" s="261"/>
      <c r="FT249" s="261"/>
      <c r="FU249" s="261"/>
      <c r="FV249" s="261"/>
      <c r="FW249" s="261"/>
      <c r="FX249" s="261"/>
      <c r="FY249" s="261"/>
      <c r="FZ249" s="261"/>
      <c r="GA249" s="261"/>
      <c r="GB249" s="261"/>
      <c r="GC249" s="261"/>
      <c r="GD249" s="261"/>
      <c r="GE249" s="261"/>
      <c r="GF249" s="261"/>
      <c r="GG249" s="261"/>
      <c r="GH249" s="261"/>
      <c r="GI249" s="261"/>
      <c r="GJ249" s="261"/>
      <c r="GK249" s="261"/>
      <c r="GL249" s="261"/>
      <c r="GM249" s="261"/>
      <c r="GN249" s="261"/>
      <c r="GO249" s="261"/>
      <c r="GP249" s="261"/>
      <c r="GQ249" s="261"/>
      <c r="GR249" s="261"/>
      <c r="GS249" s="261"/>
      <c r="GT249" s="261"/>
      <c r="GU249" s="261"/>
      <c r="GV249" s="261"/>
      <c r="GW249" s="261"/>
      <c r="GX249" s="261"/>
      <c r="GY249" s="261"/>
      <c r="GZ249" s="261"/>
      <c r="HA249" s="261"/>
      <c r="HB249" s="261"/>
      <c r="HC249" s="261"/>
      <c r="HD249" s="261"/>
      <c r="HE249" s="261"/>
      <c r="HF249" s="261"/>
      <c r="HG249" s="261"/>
      <c r="HH249" s="261"/>
      <c r="HI249" s="261"/>
      <c r="HJ249" s="261"/>
      <c r="HK249" s="261"/>
      <c r="HL249" s="261"/>
      <c r="HM249" s="261"/>
      <c r="HN249" s="261"/>
      <c r="HO249" s="261"/>
      <c r="HP249" s="261"/>
      <c r="HQ249" s="261"/>
      <c r="HR249" s="261"/>
      <c r="HS249" s="261"/>
      <c r="HT249" s="261"/>
      <c r="HU249" s="261"/>
      <c r="HV249" s="261"/>
      <c r="HW249" s="261"/>
      <c r="HX249" s="261"/>
      <c r="HY249" s="261"/>
      <c r="HZ249" s="261"/>
      <c r="IA249" s="261"/>
      <c r="IB249" s="261"/>
      <c r="IC249" s="261"/>
      <c r="ID249" s="261"/>
      <c r="IE249" s="261"/>
      <c r="IF249" s="261"/>
      <c r="IG249" s="261"/>
      <c r="IH249" s="261"/>
      <c r="II249" s="261"/>
      <c r="IJ249" s="261"/>
      <c r="IK249" s="261"/>
      <c r="IL249" s="261"/>
      <c r="IM249" s="261"/>
      <c r="IN249" s="261"/>
      <c r="IO249" s="261"/>
      <c r="IP249" s="261"/>
      <c r="IQ249" s="261"/>
      <c r="IR249" s="261"/>
      <c r="IS249" s="261"/>
      <c r="IT249" s="261"/>
      <c r="IU249" s="261"/>
      <c r="IV249" s="261"/>
    </row>
    <row r="250" spans="1:256">
      <c r="A250" s="346" t="s">
        <v>704</v>
      </c>
      <c r="B250" s="348">
        <f t="shared" ref="B250:AG250" si="140">+B181*B166</f>
        <v>0</v>
      </c>
      <c r="C250" s="348">
        <f t="shared" si="140"/>
        <v>0</v>
      </c>
      <c r="D250" s="348">
        <f t="shared" si="140"/>
        <v>0</v>
      </c>
      <c r="E250" s="348">
        <f t="shared" si="140"/>
        <v>0</v>
      </c>
      <c r="F250" s="348">
        <f t="shared" si="140"/>
        <v>0.87380202778632843</v>
      </c>
      <c r="G250" s="348">
        <f t="shared" si="140"/>
        <v>0.86057698296702978</v>
      </c>
      <c r="H250" s="348">
        <f t="shared" si="140"/>
        <v>0.87471486329359882</v>
      </c>
      <c r="I250" s="348">
        <f t="shared" si="140"/>
        <v>0.99715564002085788</v>
      </c>
      <c r="J250" s="348">
        <f t="shared" si="140"/>
        <v>1.0241095482058238</v>
      </c>
      <c r="K250" s="348">
        <f t="shared" si="140"/>
        <v>1.0596318777713656</v>
      </c>
      <c r="L250" s="348">
        <f t="shared" si="140"/>
        <v>1.0962013430394779</v>
      </c>
      <c r="M250" s="348">
        <f t="shared" si="140"/>
        <v>1.1302423603781879</v>
      </c>
      <c r="N250" s="348">
        <f t="shared" si="140"/>
        <v>1.1543362932634706</v>
      </c>
      <c r="O250" s="348">
        <f t="shared" si="140"/>
        <v>1.1767169280991059</v>
      </c>
      <c r="P250" s="348">
        <f t="shared" si="140"/>
        <v>1.1989009762462259</v>
      </c>
      <c r="Q250" s="348">
        <f t="shared" si="140"/>
        <v>1.2195712125539233</v>
      </c>
      <c r="R250" s="348">
        <f t="shared" si="140"/>
        <v>1.2391802293073044</v>
      </c>
      <c r="S250" s="348">
        <f t="shared" si="140"/>
        <v>1.2584147291804673</v>
      </c>
      <c r="T250" s="348">
        <f t="shared" si="140"/>
        <v>1.273902055428435</v>
      </c>
      <c r="U250" s="348">
        <f t="shared" si="140"/>
        <v>1.2861214838847905</v>
      </c>
      <c r="V250" s="348">
        <f t="shared" si="140"/>
        <v>1.3025362697982052</v>
      </c>
      <c r="W250" s="348">
        <f t="shared" si="140"/>
        <v>1.4716634266658222</v>
      </c>
      <c r="X250" s="348">
        <f t="shared" si="140"/>
        <v>1.6444617622078042</v>
      </c>
      <c r="Y250" s="348">
        <f t="shared" si="140"/>
        <v>1.8193253973884611</v>
      </c>
      <c r="Z250" s="348">
        <f t="shared" si="140"/>
        <v>1.9949256129375736</v>
      </c>
      <c r="AA250" s="348">
        <f t="shared" si="140"/>
        <v>0.74910799520452986</v>
      </c>
      <c r="AB250" s="348">
        <f t="shared" si="140"/>
        <v>0</v>
      </c>
      <c r="AC250" s="348">
        <f t="shared" si="140"/>
        <v>0</v>
      </c>
      <c r="AD250" s="348">
        <f t="shared" si="140"/>
        <v>0</v>
      </c>
      <c r="AE250" s="348">
        <f t="shared" si="140"/>
        <v>0</v>
      </c>
      <c r="AF250" s="348">
        <f t="shared" si="140"/>
        <v>0</v>
      </c>
      <c r="AG250" s="348">
        <f t="shared" si="140"/>
        <v>0</v>
      </c>
      <c r="AH250" s="348">
        <f t="shared" ref="AH250:BI250" si="141">+AH181*AH166</f>
        <v>0</v>
      </c>
      <c r="AI250" s="348">
        <f t="shared" si="141"/>
        <v>0</v>
      </c>
      <c r="AJ250" s="348">
        <f t="shared" si="141"/>
        <v>0</v>
      </c>
      <c r="AK250" s="348">
        <f t="shared" si="141"/>
        <v>0</v>
      </c>
      <c r="AL250" s="348">
        <f t="shared" si="141"/>
        <v>0</v>
      </c>
      <c r="AM250" s="348">
        <f t="shared" si="141"/>
        <v>0</v>
      </c>
      <c r="AN250" s="348">
        <f t="shared" si="141"/>
        <v>0</v>
      </c>
      <c r="AO250" s="348">
        <f t="shared" si="141"/>
        <v>0</v>
      </c>
      <c r="AP250" s="348">
        <f t="shared" si="141"/>
        <v>0</v>
      </c>
      <c r="AQ250" s="348">
        <f t="shared" si="141"/>
        <v>0</v>
      </c>
      <c r="AR250" s="348">
        <f t="shared" si="141"/>
        <v>0</v>
      </c>
      <c r="AS250" s="348">
        <f t="shared" si="141"/>
        <v>0</v>
      </c>
      <c r="AT250" s="348">
        <f t="shared" si="141"/>
        <v>0</v>
      </c>
      <c r="AU250" s="348">
        <f t="shared" si="141"/>
        <v>0</v>
      </c>
      <c r="AV250" s="348">
        <f t="shared" si="141"/>
        <v>0</v>
      </c>
      <c r="AW250" s="348">
        <f t="shared" si="141"/>
        <v>0</v>
      </c>
      <c r="AX250" s="348">
        <f t="shared" si="141"/>
        <v>0</v>
      </c>
      <c r="AY250" s="348">
        <f t="shared" si="141"/>
        <v>0</v>
      </c>
      <c r="AZ250" s="348">
        <f t="shared" si="141"/>
        <v>0</v>
      </c>
      <c r="BA250" s="348">
        <f t="shared" si="141"/>
        <v>0</v>
      </c>
      <c r="BB250" s="348">
        <f t="shared" si="141"/>
        <v>0</v>
      </c>
      <c r="BC250" s="348">
        <f t="shared" si="141"/>
        <v>0</v>
      </c>
      <c r="BD250" s="348">
        <f t="shared" si="141"/>
        <v>0</v>
      </c>
      <c r="BE250" s="348">
        <f t="shared" si="141"/>
        <v>0</v>
      </c>
      <c r="BF250" s="348">
        <f t="shared" si="141"/>
        <v>0</v>
      </c>
      <c r="BG250" s="348">
        <f t="shared" si="141"/>
        <v>0</v>
      </c>
      <c r="BH250" s="348">
        <f t="shared" si="141"/>
        <v>0</v>
      </c>
      <c r="BI250" s="348">
        <f t="shared" si="141"/>
        <v>0</v>
      </c>
      <c r="BJ250" s="261"/>
      <c r="BK250" s="261"/>
      <c r="BL250" s="261"/>
      <c r="BM250" s="261"/>
      <c r="BN250" s="261"/>
      <c r="BO250" s="261"/>
      <c r="BP250" s="261"/>
      <c r="BQ250" s="261"/>
      <c r="BR250" s="261"/>
      <c r="BS250" s="261"/>
      <c r="BT250" s="261"/>
      <c r="BU250" s="261"/>
      <c r="BV250" s="261"/>
      <c r="BW250" s="261"/>
      <c r="BX250" s="261"/>
      <c r="BY250" s="261"/>
      <c r="BZ250" s="261"/>
      <c r="CA250" s="261"/>
      <c r="CB250" s="261"/>
      <c r="CC250" s="261"/>
      <c r="CD250" s="261"/>
      <c r="CE250" s="261"/>
      <c r="CF250" s="261"/>
      <c r="CG250" s="261"/>
      <c r="CH250" s="261"/>
      <c r="CI250" s="261"/>
      <c r="CJ250" s="261"/>
      <c r="CK250" s="261"/>
      <c r="CL250" s="261"/>
      <c r="CM250" s="261"/>
      <c r="CN250" s="261"/>
      <c r="CO250" s="261"/>
      <c r="CP250" s="261"/>
      <c r="CQ250" s="261"/>
      <c r="CR250" s="261"/>
      <c r="CS250" s="261"/>
      <c r="CT250" s="261"/>
      <c r="CU250" s="261"/>
      <c r="CV250" s="261"/>
      <c r="CW250" s="261"/>
      <c r="CX250" s="261"/>
      <c r="CY250" s="261"/>
      <c r="CZ250" s="261"/>
      <c r="DA250" s="261"/>
      <c r="DB250" s="261"/>
      <c r="DC250" s="261"/>
      <c r="DD250" s="261"/>
      <c r="DE250" s="261"/>
      <c r="DF250" s="261"/>
      <c r="DG250" s="261"/>
      <c r="DH250" s="261"/>
      <c r="DI250" s="261"/>
      <c r="DJ250" s="261"/>
      <c r="DK250" s="261"/>
      <c r="DL250" s="261"/>
      <c r="DM250" s="261"/>
      <c r="DN250" s="261"/>
      <c r="DO250" s="261"/>
      <c r="DP250" s="261"/>
      <c r="DQ250" s="261"/>
      <c r="DR250" s="261"/>
      <c r="DS250" s="261"/>
      <c r="DT250" s="261"/>
      <c r="DU250" s="261"/>
      <c r="DV250" s="261"/>
      <c r="DW250" s="261"/>
      <c r="DX250" s="261"/>
      <c r="DY250" s="261"/>
      <c r="DZ250" s="261"/>
      <c r="EA250" s="261"/>
      <c r="EB250" s="261"/>
      <c r="EC250" s="261"/>
      <c r="ED250" s="261"/>
      <c r="EE250" s="261"/>
      <c r="EF250" s="261"/>
      <c r="EG250" s="261"/>
      <c r="EH250" s="261"/>
      <c r="EI250" s="261"/>
      <c r="EJ250" s="261"/>
      <c r="EK250" s="261"/>
      <c r="EL250" s="261"/>
      <c r="EM250" s="261"/>
      <c r="EN250" s="261"/>
      <c r="EO250" s="261"/>
      <c r="EP250" s="261"/>
      <c r="EQ250" s="261"/>
      <c r="ER250" s="261"/>
      <c r="ES250" s="261"/>
      <c r="ET250" s="261"/>
      <c r="EU250" s="261"/>
      <c r="EV250" s="261"/>
      <c r="EW250" s="261"/>
      <c r="EX250" s="261"/>
      <c r="EY250" s="261"/>
      <c r="EZ250" s="261"/>
      <c r="FA250" s="261"/>
      <c r="FB250" s="261"/>
      <c r="FC250" s="261"/>
      <c r="FD250" s="261"/>
      <c r="FE250" s="261"/>
      <c r="FF250" s="261"/>
      <c r="FG250" s="261"/>
      <c r="FH250" s="261"/>
      <c r="FI250" s="261"/>
      <c r="FJ250" s="261"/>
      <c r="FK250" s="261"/>
      <c r="FL250" s="261"/>
      <c r="FM250" s="261"/>
      <c r="FN250" s="261"/>
      <c r="FO250" s="261"/>
      <c r="FP250" s="261"/>
      <c r="FQ250" s="261"/>
      <c r="FR250" s="261"/>
      <c r="FS250" s="261"/>
      <c r="FT250" s="261"/>
      <c r="FU250" s="261"/>
      <c r="FV250" s="261"/>
      <c r="FW250" s="261"/>
      <c r="FX250" s="261"/>
      <c r="FY250" s="261"/>
      <c r="FZ250" s="261"/>
      <c r="GA250" s="261"/>
      <c r="GB250" s="261"/>
      <c r="GC250" s="261"/>
      <c r="GD250" s="261"/>
      <c r="GE250" s="261"/>
      <c r="GF250" s="261"/>
      <c r="GG250" s="261"/>
      <c r="GH250" s="261"/>
      <c r="GI250" s="261"/>
      <c r="GJ250" s="261"/>
      <c r="GK250" s="261"/>
      <c r="GL250" s="261"/>
      <c r="GM250" s="261"/>
      <c r="GN250" s="261"/>
      <c r="GO250" s="261"/>
      <c r="GP250" s="261"/>
      <c r="GQ250" s="261"/>
      <c r="GR250" s="261"/>
      <c r="GS250" s="261"/>
      <c r="GT250" s="261"/>
      <c r="GU250" s="261"/>
      <c r="GV250" s="261"/>
      <c r="GW250" s="261"/>
      <c r="GX250" s="261"/>
      <c r="GY250" s="261"/>
      <c r="GZ250" s="261"/>
      <c r="HA250" s="261"/>
      <c r="HB250" s="261"/>
      <c r="HC250" s="261"/>
      <c r="HD250" s="261"/>
      <c r="HE250" s="261"/>
      <c r="HF250" s="261"/>
      <c r="HG250" s="261"/>
      <c r="HH250" s="261"/>
      <c r="HI250" s="261"/>
      <c r="HJ250" s="261"/>
      <c r="HK250" s="261"/>
      <c r="HL250" s="261"/>
      <c r="HM250" s="261"/>
      <c r="HN250" s="261"/>
      <c r="HO250" s="261"/>
      <c r="HP250" s="261"/>
      <c r="HQ250" s="261"/>
      <c r="HR250" s="261"/>
      <c r="HS250" s="261"/>
      <c r="HT250" s="261"/>
      <c r="HU250" s="261"/>
      <c r="HV250" s="261"/>
      <c r="HW250" s="261"/>
      <c r="HX250" s="261"/>
      <c r="HY250" s="261"/>
      <c r="HZ250" s="261"/>
      <c r="IA250" s="261"/>
      <c r="IB250" s="261"/>
      <c r="IC250" s="261"/>
      <c r="ID250" s="261"/>
      <c r="IE250" s="261"/>
      <c r="IF250" s="261"/>
      <c r="IG250" s="261"/>
      <c r="IH250" s="261"/>
      <c r="II250" s="261"/>
      <c r="IJ250" s="261"/>
      <c r="IK250" s="261"/>
      <c r="IL250" s="261"/>
      <c r="IM250" s="261"/>
      <c r="IN250" s="261"/>
      <c r="IO250" s="261"/>
      <c r="IP250" s="261"/>
      <c r="IQ250" s="261"/>
      <c r="IR250" s="261"/>
      <c r="IS250" s="261"/>
      <c r="IT250" s="261"/>
      <c r="IU250" s="261"/>
      <c r="IV250" s="261"/>
    </row>
    <row r="251" spans="1:256">
      <c r="B251" s="348">
        <f t="shared" ref="B251:AG251" si="142">SUM(B239:B250)</f>
        <v>0</v>
      </c>
      <c r="C251" s="348">
        <f t="shared" si="142"/>
        <v>3.7160134448933944</v>
      </c>
      <c r="D251" s="348">
        <f t="shared" si="142"/>
        <v>3.8112842144227752</v>
      </c>
      <c r="E251" s="348">
        <f t="shared" si="142"/>
        <v>6.3648802897140317</v>
      </c>
      <c r="F251" s="348">
        <f t="shared" si="142"/>
        <v>6.7558920196919408</v>
      </c>
      <c r="G251" s="348">
        <f t="shared" si="142"/>
        <v>6.3832737925835445</v>
      </c>
      <c r="H251" s="348">
        <f t="shared" si="142"/>
        <v>5.7279146826676826</v>
      </c>
      <c r="I251" s="348">
        <f t="shared" si="142"/>
        <v>6.511390790206284</v>
      </c>
      <c r="J251" s="348">
        <f t="shared" si="142"/>
        <v>6.1145375043973536</v>
      </c>
      <c r="K251" s="348">
        <f t="shared" si="142"/>
        <v>5.8550739952375883</v>
      </c>
      <c r="L251" s="348">
        <f t="shared" si="142"/>
        <v>5.7064511386489691</v>
      </c>
      <c r="M251" s="348">
        <f t="shared" si="142"/>
        <v>5.6062418126227707</v>
      </c>
      <c r="N251" s="348">
        <f t="shared" si="142"/>
        <v>5.5341935670757412</v>
      </c>
      <c r="O251" s="348">
        <f t="shared" si="142"/>
        <v>5.451635413301009</v>
      </c>
      <c r="P251" s="348">
        <f t="shared" si="142"/>
        <v>5.3804787298348797</v>
      </c>
      <c r="Q251" s="348">
        <f t="shared" si="142"/>
        <v>5.3165095233718569</v>
      </c>
      <c r="R251" s="348">
        <f t="shared" si="142"/>
        <v>5.2642387597734377</v>
      </c>
      <c r="S251" s="348">
        <f t="shared" si="142"/>
        <v>5.2279734234958095</v>
      </c>
      <c r="T251" s="348">
        <f t="shared" si="142"/>
        <v>5.1858741724799389</v>
      </c>
      <c r="U251" s="348">
        <f t="shared" si="142"/>
        <v>5.1405666317123373</v>
      </c>
      <c r="V251" s="348">
        <f t="shared" si="142"/>
        <v>5.1149587712360818</v>
      </c>
      <c r="W251" s="348">
        <f t="shared" si="142"/>
        <v>5.9992268659085672</v>
      </c>
      <c r="X251" s="348">
        <f t="shared" si="142"/>
        <v>6.8966018534357039</v>
      </c>
      <c r="Y251" s="348">
        <f t="shared" si="142"/>
        <v>7.8005910855106722</v>
      </c>
      <c r="Z251" s="348">
        <f t="shared" si="142"/>
        <v>8.7074285760159285</v>
      </c>
      <c r="AA251" s="348">
        <f t="shared" si="142"/>
        <v>2.4325315058595125</v>
      </c>
      <c r="AB251" s="348">
        <f t="shared" si="142"/>
        <v>1E-3</v>
      </c>
      <c r="AC251" s="348">
        <f t="shared" si="142"/>
        <v>1E-3</v>
      </c>
      <c r="AD251" s="348">
        <f t="shared" si="142"/>
        <v>1E-3</v>
      </c>
      <c r="AE251" s="348">
        <f t="shared" si="142"/>
        <v>1E-3</v>
      </c>
      <c r="AF251" s="348">
        <f t="shared" si="142"/>
        <v>1E-3</v>
      </c>
      <c r="AG251" s="348">
        <f t="shared" si="142"/>
        <v>1E-3</v>
      </c>
      <c r="AH251" s="348">
        <f t="shared" ref="AH251:BI251" si="143">SUM(AH239:AH250)</f>
        <v>1E-3</v>
      </c>
      <c r="AI251" s="348">
        <f t="shared" si="143"/>
        <v>1E-3</v>
      </c>
      <c r="AJ251" s="348">
        <f t="shared" si="143"/>
        <v>1E-3</v>
      </c>
      <c r="AK251" s="348">
        <f t="shared" si="143"/>
        <v>1E-3</v>
      </c>
      <c r="AL251" s="348">
        <f t="shared" si="143"/>
        <v>1E-3</v>
      </c>
      <c r="AM251" s="348">
        <f t="shared" si="143"/>
        <v>1E-3</v>
      </c>
      <c r="AN251" s="348">
        <f t="shared" si="143"/>
        <v>1E-3</v>
      </c>
      <c r="AO251" s="348">
        <f t="shared" si="143"/>
        <v>1E-3</v>
      </c>
      <c r="AP251" s="348">
        <f t="shared" si="143"/>
        <v>1E-3</v>
      </c>
      <c r="AQ251" s="348">
        <f t="shared" si="143"/>
        <v>1E-3</v>
      </c>
      <c r="AR251" s="348">
        <f t="shared" si="143"/>
        <v>1E-3</v>
      </c>
      <c r="AS251" s="348">
        <f t="shared" si="143"/>
        <v>1E-3</v>
      </c>
      <c r="AT251" s="348">
        <f t="shared" si="143"/>
        <v>1E-3</v>
      </c>
      <c r="AU251" s="348">
        <f t="shared" si="143"/>
        <v>1E-3</v>
      </c>
      <c r="AV251" s="348">
        <f t="shared" si="143"/>
        <v>1E-3</v>
      </c>
      <c r="AW251" s="348">
        <f t="shared" si="143"/>
        <v>1E-3</v>
      </c>
      <c r="AX251" s="348">
        <f t="shared" si="143"/>
        <v>1E-3</v>
      </c>
      <c r="AY251" s="348">
        <f t="shared" si="143"/>
        <v>1E-3</v>
      </c>
      <c r="AZ251" s="348">
        <f t="shared" si="143"/>
        <v>1E-3</v>
      </c>
      <c r="BA251" s="348">
        <f t="shared" si="143"/>
        <v>1E-3</v>
      </c>
      <c r="BB251" s="348">
        <f t="shared" si="143"/>
        <v>1E-3</v>
      </c>
      <c r="BC251" s="348">
        <f t="shared" si="143"/>
        <v>1E-3</v>
      </c>
      <c r="BD251" s="348">
        <f t="shared" si="143"/>
        <v>1E-3</v>
      </c>
      <c r="BE251" s="348">
        <f t="shared" si="143"/>
        <v>1E-3</v>
      </c>
      <c r="BF251" s="348">
        <f t="shared" si="143"/>
        <v>1E-3</v>
      </c>
      <c r="BG251" s="348">
        <f t="shared" si="143"/>
        <v>1E-3</v>
      </c>
      <c r="BH251" s="348">
        <f t="shared" si="143"/>
        <v>1E-3</v>
      </c>
      <c r="BI251" s="348">
        <f t="shared" si="143"/>
        <v>1E-3</v>
      </c>
      <c r="BJ251" s="261"/>
      <c r="BK251" s="261"/>
      <c r="BL251" s="261"/>
      <c r="BM251" s="261"/>
      <c r="BN251" s="261"/>
      <c r="BO251" s="261"/>
      <c r="BP251" s="261"/>
      <c r="BQ251" s="261"/>
      <c r="BR251" s="261"/>
      <c r="BS251" s="261"/>
      <c r="BT251" s="261"/>
      <c r="BU251" s="261"/>
      <c r="BV251" s="261"/>
      <c r="BW251" s="261"/>
      <c r="BX251" s="261"/>
      <c r="BY251" s="261"/>
      <c r="BZ251" s="261"/>
      <c r="CA251" s="261"/>
      <c r="CB251" s="261"/>
      <c r="CC251" s="261"/>
      <c r="CD251" s="261"/>
      <c r="CE251" s="261"/>
      <c r="CF251" s="261"/>
      <c r="CG251" s="261"/>
      <c r="CH251" s="261"/>
      <c r="CI251" s="261"/>
      <c r="CJ251" s="261"/>
      <c r="CK251" s="261"/>
      <c r="CL251" s="261"/>
      <c r="CM251" s="261"/>
      <c r="CN251" s="261"/>
      <c r="CO251" s="261"/>
      <c r="CP251" s="261"/>
      <c r="CQ251" s="261"/>
      <c r="CR251" s="261"/>
      <c r="CS251" s="261"/>
      <c r="CT251" s="261"/>
      <c r="CU251" s="261"/>
      <c r="CV251" s="261"/>
      <c r="CW251" s="261"/>
      <c r="CX251" s="261"/>
      <c r="CY251" s="261"/>
      <c r="CZ251" s="261"/>
      <c r="DA251" s="261"/>
      <c r="DB251" s="261"/>
      <c r="DC251" s="261"/>
      <c r="DD251" s="261"/>
      <c r="DE251" s="261"/>
      <c r="DF251" s="261"/>
      <c r="DG251" s="261"/>
      <c r="DH251" s="261"/>
      <c r="DI251" s="261"/>
      <c r="DJ251" s="261"/>
      <c r="DK251" s="261"/>
      <c r="DL251" s="261"/>
      <c r="DM251" s="261"/>
      <c r="DN251" s="261"/>
      <c r="DO251" s="261"/>
      <c r="DP251" s="261"/>
      <c r="DQ251" s="261"/>
      <c r="DR251" s="261"/>
      <c r="DS251" s="261"/>
      <c r="DT251" s="261"/>
      <c r="DU251" s="261"/>
      <c r="DV251" s="261"/>
      <c r="DW251" s="261"/>
      <c r="DX251" s="261"/>
      <c r="DY251" s="261"/>
      <c r="DZ251" s="261"/>
      <c r="EA251" s="261"/>
      <c r="EB251" s="261"/>
      <c r="EC251" s="261"/>
      <c r="ED251" s="261"/>
      <c r="EE251" s="261"/>
      <c r="EF251" s="261"/>
      <c r="EG251" s="261"/>
      <c r="EH251" s="261"/>
      <c r="EI251" s="261"/>
      <c r="EJ251" s="261"/>
      <c r="EK251" s="261"/>
      <c r="EL251" s="261"/>
      <c r="EM251" s="261"/>
      <c r="EN251" s="261"/>
      <c r="EO251" s="261"/>
      <c r="EP251" s="261"/>
      <c r="EQ251" s="261"/>
      <c r="ER251" s="261"/>
      <c r="ES251" s="261"/>
      <c r="ET251" s="261"/>
      <c r="EU251" s="261"/>
      <c r="EV251" s="261"/>
      <c r="EW251" s="261"/>
      <c r="EX251" s="261"/>
      <c r="EY251" s="261"/>
      <c r="EZ251" s="261"/>
      <c r="FA251" s="261"/>
      <c r="FB251" s="261"/>
      <c r="FC251" s="261"/>
      <c r="FD251" s="261"/>
      <c r="FE251" s="261"/>
      <c r="FF251" s="261"/>
      <c r="FG251" s="261"/>
      <c r="FH251" s="261"/>
      <c r="FI251" s="261"/>
      <c r="FJ251" s="261"/>
      <c r="FK251" s="261"/>
      <c r="FL251" s="261"/>
      <c r="FM251" s="261"/>
      <c r="FN251" s="261"/>
      <c r="FO251" s="261"/>
      <c r="FP251" s="261"/>
      <c r="FQ251" s="261"/>
      <c r="FR251" s="261"/>
      <c r="FS251" s="261"/>
      <c r="FT251" s="261"/>
      <c r="FU251" s="261"/>
      <c r="FV251" s="261"/>
      <c r="FW251" s="261"/>
      <c r="FX251" s="261"/>
      <c r="FY251" s="261"/>
      <c r="FZ251" s="261"/>
      <c r="GA251" s="261"/>
      <c r="GB251" s="261"/>
      <c r="GC251" s="261"/>
      <c r="GD251" s="261"/>
      <c r="GE251" s="261"/>
      <c r="GF251" s="261"/>
      <c r="GG251" s="261"/>
      <c r="GH251" s="261"/>
      <c r="GI251" s="261"/>
      <c r="GJ251" s="261"/>
      <c r="GK251" s="261"/>
      <c r="GL251" s="261"/>
      <c r="GM251" s="261"/>
      <c r="GN251" s="261"/>
      <c r="GO251" s="261"/>
      <c r="GP251" s="261"/>
      <c r="GQ251" s="261"/>
      <c r="GR251" s="261"/>
      <c r="GS251" s="261"/>
      <c r="GT251" s="261"/>
      <c r="GU251" s="261"/>
      <c r="GV251" s="261"/>
      <c r="GW251" s="261"/>
      <c r="GX251" s="261"/>
      <c r="GY251" s="261"/>
      <c r="GZ251" s="261"/>
      <c r="HA251" s="261"/>
      <c r="HB251" s="261"/>
      <c r="HC251" s="261"/>
      <c r="HD251" s="261"/>
      <c r="HE251" s="261"/>
      <c r="HF251" s="261"/>
      <c r="HG251" s="261"/>
      <c r="HH251" s="261"/>
      <c r="HI251" s="261"/>
      <c r="HJ251" s="261"/>
      <c r="HK251" s="261"/>
      <c r="HL251" s="261"/>
      <c r="HM251" s="261"/>
      <c r="HN251" s="261"/>
      <c r="HO251" s="261"/>
      <c r="HP251" s="261"/>
      <c r="HQ251" s="261"/>
      <c r="HR251" s="261"/>
      <c r="HS251" s="261"/>
      <c r="HT251" s="261"/>
      <c r="HU251" s="261"/>
      <c r="HV251" s="261"/>
      <c r="HW251" s="261"/>
      <c r="HX251" s="261"/>
      <c r="HY251" s="261"/>
      <c r="HZ251" s="261"/>
      <c r="IA251" s="261"/>
      <c r="IB251" s="261"/>
      <c r="IC251" s="261"/>
      <c r="ID251" s="261"/>
      <c r="IE251" s="261"/>
      <c r="IF251" s="261"/>
      <c r="IG251" s="261"/>
      <c r="IH251" s="261"/>
      <c r="II251" s="261"/>
      <c r="IJ251" s="261"/>
      <c r="IK251" s="261"/>
      <c r="IL251" s="261"/>
      <c r="IM251" s="261"/>
      <c r="IN251" s="261"/>
      <c r="IO251" s="261"/>
      <c r="IP251" s="261"/>
      <c r="IQ251" s="261"/>
      <c r="IR251" s="261"/>
      <c r="IS251" s="261"/>
      <c r="IT251" s="261"/>
      <c r="IU251" s="261"/>
      <c r="IV251" s="261"/>
    </row>
    <row r="252" spans="1:256">
      <c r="BJ252" s="261"/>
      <c r="BK252" s="261"/>
      <c r="BL252" s="261"/>
      <c r="BM252" s="261"/>
      <c r="BN252" s="261"/>
      <c r="BO252" s="261"/>
      <c r="BP252" s="261"/>
      <c r="BQ252" s="261"/>
      <c r="BR252" s="261"/>
      <c r="BS252" s="261"/>
      <c r="BT252" s="261"/>
      <c r="BU252" s="261"/>
      <c r="BV252" s="261"/>
      <c r="BW252" s="261"/>
      <c r="BX252" s="261"/>
      <c r="BY252" s="261"/>
      <c r="BZ252" s="261"/>
      <c r="CA252" s="261"/>
      <c r="CB252" s="261"/>
      <c r="CC252" s="261"/>
      <c r="CD252" s="261"/>
      <c r="CE252" s="261"/>
      <c r="CF252" s="261"/>
      <c r="CG252" s="261"/>
      <c r="CH252" s="261"/>
      <c r="CI252" s="261"/>
      <c r="CJ252" s="261"/>
      <c r="CK252" s="261"/>
      <c r="CL252" s="261"/>
      <c r="CM252" s="261"/>
      <c r="CN252" s="261"/>
      <c r="CO252" s="261"/>
      <c r="CP252" s="261"/>
      <c r="CQ252" s="261"/>
      <c r="CR252" s="261"/>
      <c r="CS252" s="261"/>
      <c r="CT252" s="261"/>
      <c r="CU252" s="261"/>
      <c r="CV252" s="261"/>
      <c r="CW252" s="261"/>
      <c r="CX252" s="261"/>
      <c r="CY252" s="261"/>
      <c r="CZ252" s="261"/>
      <c r="DA252" s="261"/>
      <c r="DB252" s="261"/>
      <c r="DC252" s="261"/>
      <c r="DD252" s="261"/>
      <c r="DE252" s="261"/>
      <c r="DF252" s="261"/>
      <c r="DG252" s="261"/>
      <c r="DH252" s="261"/>
      <c r="DI252" s="261"/>
      <c r="DJ252" s="261"/>
      <c r="DK252" s="261"/>
      <c r="DL252" s="261"/>
      <c r="DM252" s="261"/>
      <c r="DN252" s="261"/>
      <c r="DO252" s="261"/>
      <c r="DP252" s="261"/>
      <c r="DQ252" s="261"/>
      <c r="DR252" s="261"/>
      <c r="DS252" s="261"/>
      <c r="DT252" s="261"/>
      <c r="DU252" s="261"/>
      <c r="DV252" s="261"/>
      <c r="DW252" s="261"/>
      <c r="DX252" s="261"/>
      <c r="DY252" s="261"/>
      <c r="DZ252" s="261"/>
      <c r="EA252" s="261"/>
      <c r="EB252" s="261"/>
      <c r="EC252" s="261"/>
      <c r="ED252" s="261"/>
      <c r="EE252" s="261"/>
      <c r="EF252" s="261"/>
      <c r="EG252" s="261"/>
      <c r="EH252" s="261"/>
      <c r="EI252" s="261"/>
      <c r="EJ252" s="261"/>
      <c r="EK252" s="261"/>
      <c r="EL252" s="261"/>
      <c r="EM252" s="261"/>
      <c r="EN252" s="261"/>
      <c r="EO252" s="261"/>
      <c r="EP252" s="261"/>
      <c r="EQ252" s="261"/>
      <c r="ER252" s="261"/>
      <c r="ES252" s="261"/>
      <c r="ET252" s="261"/>
      <c r="EU252" s="261"/>
      <c r="EV252" s="261"/>
      <c r="EW252" s="261"/>
      <c r="EX252" s="261"/>
      <c r="EY252" s="261"/>
      <c r="EZ252" s="261"/>
      <c r="FA252" s="261"/>
      <c r="FB252" s="261"/>
      <c r="FC252" s="261"/>
      <c r="FD252" s="261"/>
      <c r="FE252" s="261"/>
      <c r="FF252" s="261"/>
      <c r="FG252" s="261"/>
      <c r="FH252" s="261"/>
      <c r="FI252" s="261"/>
      <c r="FJ252" s="261"/>
      <c r="FK252" s="261"/>
      <c r="FL252" s="261"/>
      <c r="FM252" s="261"/>
      <c r="FN252" s="261"/>
      <c r="FO252" s="261"/>
      <c r="FP252" s="261"/>
      <c r="FQ252" s="261"/>
      <c r="FR252" s="261"/>
      <c r="FS252" s="261"/>
      <c r="FT252" s="261"/>
      <c r="FU252" s="261"/>
      <c r="FV252" s="261"/>
      <c r="FW252" s="261"/>
      <c r="FX252" s="261"/>
      <c r="FY252" s="261"/>
      <c r="FZ252" s="261"/>
      <c r="GA252" s="261"/>
      <c r="GB252" s="261"/>
      <c r="GC252" s="261"/>
      <c r="GD252" s="261"/>
      <c r="GE252" s="261"/>
      <c r="GF252" s="261"/>
      <c r="GG252" s="261"/>
      <c r="GH252" s="261"/>
      <c r="GI252" s="261"/>
      <c r="GJ252" s="261"/>
      <c r="GK252" s="261"/>
      <c r="GL252" s="261"/>
      <c r="GM252" s="261"/>
      <c r="GN252" s="261"/>
      <c r="GO252" s="261"/>
      <c r="GP252" s="261"/>
      <c r="GQ252" s="261"/>
      <c r="GR252" s="261"/>
      <c r="GS252" s="261"/>
      <c r="GT252" s="261"/>
      <c r="GU252" s="261"/>
      <c r="GV252" s="261"/>
      <c r="GW252" s="261"/>
      <c r="GX252" s="261"/>
      <c r="GY252" s="261"/>
      <c r="GZ252" s="261"/>
      <c r="HA252" s="261"/>
      <c r="HB252" s="261"/>
      <c r="HC252" s="261"/>
      <c r="HD252" s="261"/>
      <c r="HE252" s="261"/>
      <c r="HF252" s="261"/>
      <c r="HG252" s="261"/>
      <c r="HH252" s="261"/>
      <c r="HI252" s="261"/>
      <c r="HJ252" s="261"/>
      <c r="HK252" s="261"/>
      <c r="HL252" s="261"/>
      <c r="HM252" s="261"/>
      <c r="HN252" s="261"/>
      <c r="HO252" s="261"/>
      <c r="HP252" s="261"/>
      <c r="HQ252" s="261"/>
      <c r="HR252" s="261"/>
      <c r="HS252" s="261"/>
      <c r="HT252" s="261"/>
      <c r="HU252" s="261"/>
      <c r="HV252" s="261"/>
      <c r="HW252" s="261"/>
      <c r="HX252" s="261"/>
      <c r="HY252" s="261"/>
      <c r="HZ252" s="261"/>
      <c r="IA252" s="261"/>
      <c r="IB252" s="261"/>
      <c r="IC252" s="261"/>
      <c r="ID252" s="261"/>
      <c r="IE252" s="261"/>
      <c r="IF252" s="261"/>
      <c r="IG252" s="261"/>
      <c r="IH252" s="261"/>
      <c r="II252" s="261"/>
      <c r="IJ252" s="261"/>
      <c r="IK252" s="261"/>
      <c r="IL252" s="261"/>
      <c r="IM252" s="261"/>
      <c r="IN252" s="261"/>
      <c r="IO252" s="261"/>
      <c r="IP252" s="261"/>
      <c r="IQ252" s="261"/>
      <c r="IR252" s="261"/>
      <c r="IS252" s="261"/>
      <c r="IT252" s="261"/>
      <c r="IU252" s="261"/>
      <c r="IV252" s="261"/>
    </row>
    <row r="253" spans="1:256">
      <c r="A253" s="267" t="s">
        <v>711</v>
      </c>
      <c r="BJ253" s="261"/>
      <c r="BK253" s="261"/>
      <c r="BL253" s="261"/>
      <c r="BM253" s="261"/>
      <c r="BN253" s="261"/>
      <c r="BO253" s="261"/>
      <c r="BP253" s="261"/>
      <c r="BQ253" s="261"/>
      <c r="BR253" s="261"/>
      <c r="BS253" s="261"/>
      <c r="BT253" s="261"/>
      <c r="BU253" s="261"/>
      <c r="BV253" s="261"/>
      <c r="BW253" s="261"/>
      <c r="BX253" s="261"/>
      <c r="BY253" s="261"/>
      <c r="BZ253" s="261"/>
      <c r="CA253" s="261"/>
      <c r="CB253" s="261"/>
      <c r="CC253" s="261"/>
      <c r="CD253" s="261"/>
      <c r="CE253" s="261"/>
      <c r="CF253" s="261"/>
      <c r="CG253" s="261"/>
      <c r="CH253" s="261"/>
      <c r="CI253" s="261"/>
      <c r="CJ253" s="261"/>
      <c r="CK253" s="261"/>
      <c r="CL253" s="261"/>
      <c r="CM253" s="261"/>
      <c r="CN253" s="261"/>
      <c r="CO253" s="261"/>
      <c r="CP253" s="261"/>
      <c r="CQ253" s="261"/>
      <c r="CR253" s="261"/>
      <c r="CS253" s="261"/>
      <c r="CT253" s="261"/>
      <c r="CU253" s="261"/>
      <c r="CV253" s="261"/>
      <c r="CW253" s="261"/>
      <c r="CX253" s="261"/>
      <c r="CY253" s="261"/>
      <c r="CZ253" s="261"/>
      <c r="DA253" s="261"/>
      <c r="DB253" s="261"/>
      <c r="DC253" s="261"/>
      <c r="DD253" s="261"/>
      <c r="DE253" s="261"/>
      <c r="DF253" s="261"/>
      <c r="DG253" s="261"/>
      <c r="DH253" s="261"/>
      <c r="DI253" s="261"/>
      <c r="DJ253" s="261"/>
      <c r="DK253" s="261"/>
      <c r="DL253" s="261"/>
      <c r="DM253" s="261"/>
      <c r="DN253" s="261"/>
      <c r="DO253" s="261"/>
      <c r="DP253" s="261"/>
      <c r="DQ253" s="261"/>
      <c r="DR253" s="261"/>
      <c r="DS253" s="261"/>
      <c r="DT253" s="261"/>
      <c r="DU253" s="261"/>
      <c r="DV253" s="261"/>
      <c r="DW253" s="261"/>
      <c r="DX253" s="261"/>
      <c r="DY253" s="261"/>
      <c r="DZ253" s="261"/>
      <c r="EA253" s="261"/>
      <c r="EB253" s="261"/>
      <c r="EC253" s="261"/>
      <c r="ED253" s="261"/>
      <c r="EE253" s="261"/>
      <c r="EF253" s="261"/>
      <c r="EG253" s="261"/>
      <c r="EH253" s="261"/>
      <c r="EI253" s="261"/>
      <c r="EJ253" s="261"/>
      <c r="EK253" s="261"/>
      <c r="EL253" s="261"/>
      <c r="EM253" s="261"/>
      <c r="EN253" s="261"/>
      <c r="EO253" s="261"/>
      <c r="EP253" s="261"/>
      <c r="EQ253" s="261"/>
      <c r="ER253" s="261"/>
      <c r="ES253" s="261"/>
      <c r="ET253" s="261"/>
      <c r="EU253" s="261"/>
      <c r="EV253" s="261"/>
      <c r="EW253" s="261"/>
      <c r="EX253" s="261"/>
      <c r="EY253" s="261"/>
      <c r="EZ253" s="261"/>
      <c r="FA253" s="261"/>
      <c r="FB253" s="261"/>
      <c r="FC253" s="261"/>
      <c r="FD253" s="261"/>
      <c r="FE253" s="261"/>
      <c r="FF253" s="261"/>
      <c r="FG253" s="261"/>
      <c r="FH253" s="261"/>
      <c r="FI253" s="261"/>
      <c r="FJ253" s="261"/>
      <c r="FK253" s="261"/>
      <c r="FL253" s="261"/>
      <c r="FM253" s="261"/>
      <c r="FN253" s="261"/>
      <c r="FO253" s="261"/>
      <c r="FP253" s="261"/>
      <c r="FQ253" s="261"/>
      <c r="FR253" s="261"/>
      <c r="FS253" s="261"/>
      <c r="FT253" s="261"/>
      <c r="FU253" s="261"/>
      <c r="FV253" s="261"/>
      <c r="FW253" s="261"/>
      <c r="FX253" s="261"/>
      <c r="FY253" s="261"/>
      <c r="FZ253" s="261"/>
      <c r="GA253" s="261"/>
      <c r="GB253" s="261"/>
      <c r="GC253" s="261"/>
      <c r="GD253" s="261"/>
      <c r="GE253" s="261"/>
      <c r="GF253" s="261"/>
      <c r="GG253" s="261"/>
      <c r="GH253" s="261"/>
      <c r="GI253" s="261"/>
      <c r="GJ253" s="261"/>
      <c r="GK253" s="261"/>
      <c r="GL253" s="261"/>
      <c r="GM253" s="261"/>
      <c r="GN253" s="261"/>
      <c r="GO253" s="261"/>
      <c r="GP253" s="261"/>
      <c r="GQ253" s="261"/>
      <c r="GR253" s="261"/>
      <c r="GS253" s="261"/>
      <c r="GT253" s="261"/>
      <c r="GU253" s="261"/>
      <c r="GV253" s="261"/>
      <c r="GW253" s="261"/>
      <c r="GX253" s="261"/>
      <c r="GY253" s="261"/>
      <c r="GZ253" s="261"/>
      <c r="HA253" s="261"/>
      <c r="HB253" s="261"/>
      <c r="HC253" s="261"/>
      <c r="HD253" s="261"/>
      <c r="HE253" s="261"/>
      <c r="HF253" s="261"/>
      <c r="HG253" s="261"/>
      <c r="HH253" s="261"/>
      <c r="HI253" s="261"/>
      <c r="HJ253" s="261"/>
      <c r="HK253" s="261"/>
      <c r="HL253" s="261"/>
      <c r="HM253" s="261"/>
      <c r="HN253" s="261"/>
      <c r="HO253" s="261"/>
      <c r="HP253" s="261"/>
      <c r="HQ253" s="261"/>
      <c r="HR253" s="261"/>
      <c r="HS253" s="261"/>
      <c r="HT253" s="261"/>
      <c r="HU253" s="261"/>
      <c r="HV253" s="261"/>
      <c r="HW253" s="261"/>
      <c r="HX253" s="261"/>
      <c r="HY253" s="261"/>
      <c r="HZ253" s="261"/>
      <c r="IA253" s="261"/>
      <c r="IB253" s="261"/>
      <c r="IC253" s="261"/>
      <c r="ID253" s="261"/>
      <c r="IE253" s="261"/>
      <c r="IF253" s="261"/>
      <c r="IG253" s="261"/>
      <c r="IH253" s="261"/>
      <c r="II253" s="261"/>
      <c r="IJ253" s="261"/>
      <c r="IK253" s="261"/>
      <c r="IL253" s="261"/>
      <c r="IM253" s="261"/>
      <c r="IN253" s="261"/>
      <c r="IO253" s="261"/>
      <c r="IP253" s="261"/>
      <c r="IQ253" s="261"/>
      <c r="IR253" s="261"/>
      <c r="IS253" s="261"/>
      <c r="IT253" s="261"/>
      <c r="IU253" s="261"/>
      <c r="IV253" s="261"/>
    </row>
    <row r="254" spans="1:256">
      <c r="A254" s="346" t="s">
        <v>180</v>
      </c>
      <c r="B254" s="346">
        <f>+US!B115</f>
        <v>0</v>
      </c>
      <c r="C254" s="346">
        <f>+US!C115</f>
        <v>34.554487320732839</v>
      </c>
      <c r="D254" s="346">
        <f>+US!D115</f>
        <v>82.660294046082882</v>
      </c>
      <c r="E254" s="346">
        <f>+US!E115</f>
        <v>229.29569390309408</v>
      </c>
      <c r="F254" s="346">
        <f>+US!F115</f>
        <v>397.67391726302537</v>
      </c>
      <c r="G254" s="346">
        <f>+US!G115</f>
        <v>523.60365048745541</v>
      </c>
      <c r="H254" s="346">
        <f>+US!H115</f>
        <v>566.82642039707537</v>
      </c>
      <c r="I254" s="346">
        <f>+US!I115</f>
        <v>590.76428818436398</v>
      </c>
      <c r="J254" s="346">
        <f>+US!J115</f>
        <v>600.65792374752596</v>
      </c>
      <c r="K254" s="346">
        <f>+US!K115</f>
        <v>600.66889219461802</v>
      </c>
      <c r="L254" s="346">
        <f>+US!L115</f>
        <v>592.83294632047887</v>
      </c>
      <c r="M254" s="346">
        <f>+US!M115</f>
        <v>580.97349319105683</v>
      </c>
      <c r="N254" s="346">
        <f>+US!N115</f>
        <v>569.11011386976679</v>
      </c>
      <c r="O254" s="346">
        <f>+US!O115</f>
        <v>555.58327409357548</v>
      </c>
      <c r="P254" s="346">
        <f>+US!P115</f>
        <v>541.16622729899177</v>
      </c>
      <c r="Q254" s="346">
        <f>+US!Q115</f>
        <v>526.27703822655565</v>
      </c>
      <c r="R254" s="346">
        <f>+US!R115</f>
        <v>511.17022814413093</v>
      </c>
      <c r="S254" s="346">
        <f>+US!S115</f>
        <v>496.01747649641311</v>
      </c>
      <c r="T254" s="346">
        <f>+US!T115</f>
        <v>480.94366116247522</v>
      </c>
      <c r="U254" s="346">
        <f>+US!U115</f>
        <v>466.04392728671428</v>
      </c>
      <c r="V254" s="346">
        <f>+US!V115</f>
        <v>451.36865002145345</v>
      </c>
      <c r="W254" s="346">
        <f>+US!W115</f>
        <v>435.73458917798632</v>
      </c>
      <c r="X254" s="346">
        <f>+US!X115</f>
        <v>420.74854757455574</v>
      </c>
      <c r="Y254" s="346">
        <f>+US!Y115</f>
        <v>406.39455047124903</v>
      </c>
      <c r="Z254" s="346">
        <f>+US!Z115</f>
        <v>392.65410523968342</v>
      </c>
      <c r="AA254" s="346">
        <f>+US!AA115</f>
        <v>196.88456033239584</v>
      </c>
      <c r="AB254" s="346">
        <f>+US!AB115</f>
        <v>98.704839000443641</v>
      </c>
      <c r="AC254" s="346">
        <f>+US!AC115</f>
        <v>49.476186409133661</v>
      </c>
      <c r="AD254" s="346">
        <f>+US!AD115</f>
        <v>24.796823642699103</v>
      </c>
      <c r="AE254" s="346">
        <f>+US!AE115</f>
        <v>12.426215612527416</v>
      </c>
      <c r="AF254" s="346">
        <f>+US!AF115</f>
        <v>6.2259021187060055</v>
      </c>
      <c r="AG254" s="346">
        <f>+US!AG115</f>
        <v>3.1188005640112482</v>
      </c>
      <c r="AH254" s="346">
        <f>+US!AH115</f>
        <v>1.562139435610773</v>
      </c>
      <c r="AI254" s="346">
        <f>+US!AI115</f>
        <v>0.78235634691677292</v>
      </c>
      <c r="AJ254" s="346">
        <f>+US!AJ115</f>
        <v>0.39178339397955392</v>
      </c>
      <c r="AK254" s="346">
        <f>+US!AK115</f>
        <v>0.19617657921010254</v>
      </c>
      <c r="BJ254" s="261"/>
      <c r="BK254" s="261"/>
      <c r="BL254" s="261"/>
      <c r="BM254" s="261"/>
      <c r="BN254" s="261"/>
      <c r="BO254" s="261"/>
      <c r="BP254" s="261"/>
      <c r="BQ254" s="261"/>
      <c r="BR254" s="261"/>
      <c r="BS254" s="261"/>
      <c r="BT254" s="261"/>
      <c r="BU254" s="261"/>
      <c r="BV254" s="261"/>
      <c r="BW254" s="261"/>
      <c r="BX254" s="261"/>
      <c r="BY254" s="261"/>
      <c r="BZ254" s="261"/>
      <c r="CA254" s="261"/>
      <c r="CB254" s="261"/>
      <c r="CC254" s="261"/>
      <c r="CD254" s="261"/>
      <c r="CE254" s="261"/>
      <c r="CF254" s="261"/>
      <c r="CG254" s="261"/>
      <c r="CH254" s="261"/>
      <c r="CI254" s="261"/>
      <c r="CJ254" s="261"/>
      <c r="CK254" s="261"/>
      <c r="CL254" s="261"/>
      <c r="CM254" s="261"/>
      <c r="CN254" s="261"/>
      <c r="CO254" s="261"/>
      <c r="CP254" s="261"/>
      <c r="CQ254" s="261"/>
      <c r="CR254" s="261"/>
      <c r="CS254" s="261"/>
      <c r="CT254" s="261"/>
      <c r="CU254" s="261"/>
      <c r="CV254" s="261"/>
      <c r="CW254" s="261"/>
      <c r="CX254" s="261"/>
      <c r="CY254" s="261"/>
      <c r="CZ254" s="261"/>
      <c r="DA254" s="261"/>
      <c r="DB254" s="261"/>
      <c r="DC254" s="261"/>
      <c r="DD254" s="261"/>
      <c r="DE254" s="261"/>
      <c r="DF254" s="261"/>
      <c r="DG254" s="261"/>
      <c r="DH254" s="261"/>
      <c r="DI254" s="261"/>
      <c r="DJ254" s="261"/>
      <c r="DK254" s="261"/>
      <c r="DL254" s="261"/>
      <c r="DM254" s="261"/>
      <c r="DN254" s="261"/>
      <c r="DO254" s="261"/>
      <c r="DP254" s="261"/>
      <c r="DQ254" s="261"/>
      <c r="DR254" s="261"/>
      <c r="DS254" s="261"/>
      <c r="DT254" s="261"/>
      <c r="DU254" s="261"/>
      <c r="DV254" s="261"/>
      <c r="DW254" s="261"/>
      <c r="DX254" s="261"/>
      <c r="DY254" s="261"/>
      <c r="DZ254" s="261"/>
      <c r="EA254" s="261"/>
      <c r="EB254" s="261"/>
      <c r="EC254" s="261"/>
      <c r="ED254" s="261"/>
      <c r="EE254" s="261"/>
      <c r="EF254" s="261"/>
      <c r="EG254" s="261"/>
      <c r="EH254" s="261"/>
      <c r="EI254" s="261"/>
      <c r="EJ254" s="261"/>
      <c r="EK254" s="261"/>
      <c r="EL254" s="261"/>
      <c r="EM254" s="261"/>
      <c r="EN254" s="261"/>
      <c r="EO254" s="261"/>
      <c r="EP254" s="261"/>
      <c r="EQ254" s="261"/>
      <c r="ER254" s="261"/>
      <c r="ES254" s="261"/>
      <c r="ET254" s="261"/>
      <c r="EU254" s="261"/>
      <c r="EV254" s="261"/>
      <c r="EW254" s="261"/>
      <c r="EX254" s="261"/>
      <c r="EY254" s="261"/>
      <c r="EZ254" s="261"/>
      <c r="FA254" s="261"/>
      <c r="FB254" s="261"/>
      <c r="FC254" s="261"/>
      <c r="FD254" s="261"/>
      <c r="FE254" s="261"/>
      <c r="FF254" s="261"/>
      <c r="FG254" s="261"/>
      <c r="FH254" s="261"/>
      <c r="FI254" s="261"/>
      <c r="FJ254" s="261"/>
      <c r="FK254" s="261"/>
      <c r="FL254" s="261"/>
      <c r="FM254" s="261"/>
      <c r="FN254" s="261"/>
      <c r="FO254" s="261"/>
      <c r="FP254" s="261"/>
      <c r="FQ254" s="261"/>
      <c r="FR254" s="261"/>
      <c r="FS254" s="261"/>
      <c r="FT254" s="261"/>
      <c r="FU254" s="261"/>
      <c r="FV254" s="261"/>
      <c r="FW254" s="261"/>
      <c r="FX254" s="261"/>
      <c r="FY254" s="261"/>
      <c r="FZ254" s="261"/>
      <c r="GA254" s="261"/>
      <c r="GB254" s="261"/>
      <c r="GC254" s="261"/>
      <c r="GD254" s="261"/>
      <c r="GE254" s="261"/>
      <c r="GF254" s="261"/>
      <c r="GG254" s="261"/>
      <c r="GH254" s="261"/>
      <c r="GI254" s="261"/>
      <c r="GJ254" s="261"/>
      <c r="GK254" s="261"/>
      <c r="GL254" s="261"/>
      <c r="GM254" s="261"/>
      <c r="GN254" s="261"/>
      <c r="GO254" s="261"/>
      <c r="GP254" s="261"/>
      <c r="GQ254" s="261"/>
      <c r="GR254" s="261"/>
      <c r="GS254" s="261"/>
      <c r="GT254" s="261"/>
      <c r="GU254" s="261"/>
      <c r="GV254" s="261"/>
      <c r="GW254" s="261"/>
      <c r="GX254" s="261"/>
      <c r="GY254" s="261"/>
      <c r="GZ254" s="261"/>
      <c r="HA254" s="261"/>
      <c r="HB254" s="261"/>
      <c r="HC254" s="261"/>
      <c r="HD254" s="261"/>
      <c r="HE254" s="261"/>
      <c r="HF254" s="261"/>
      <c r="HG254" s="261"/>
      <c r="HH254" s="261"/>
      <c r="HI254" s="261"/>
      <c r="HJ254" s="261"/>
      <c r="HK254" s="261"/>
      <c r="HL254" s="261"/>
      <c r="HM254" s="261"/>
      <c r="HN254" s="261"/>
      <c r="HO254" s="261"/>
      <c r="HP254" s="261"/>
      <c r="HQ254" s="261"/>
      <c r="HR254" s="261"/>
      <c r="HS254" s="261"/>
      <c r="HT254" s="261"/>
      <c r="HU254" s="261"/>
      <c r="HV254" s="261"/>
      <c r="HW254" s="261"/>
      <c r="HX254" s="261"/>
      <c r="HY254" s="261"/>
      <c r="HZ254" s="261"/>
      <c r="IA254" s="261"/>
      <c r="IB254" s="261"/>
      <c r="IC254" s="261"/>
      <c r="ID254" s="261"/>
      <c r="IE254" s="261"/>
      <c r="IF254" s="261"/>
      <c r="IG254" s="261"/>
      <c r="IH254" s="261"/>
      <c r="II254" s="261"/>
      <c r="IJ254" s="261"/>
      <c r="IK254" s="261"/>
      <c r="IL254" s="261"/>
      <c r="IM254" s="261"/>
      <c r="IN254" s="261"/>
      <c r="IO254" s="261"/>
      <c r="IP254" s="261"/>
      <c r="IQ254" s="261"/>
      <c r="IR254" s="261"/>
      <c r="IS254" s="261"/>
      <c r="IT254" s="261"/>
      <c r="IU254" s="261"/>
      <c r="IV254" s="261"/>
    </row>
    <row r="255" spans="1:256">
      <c r="A255" s="346" t="s">
        <v>181</v>
      </c>
      <c r="B255" s="346">
        <f>+EU!B115</f>
        <v>2.438120987636838E-25</v>
      </c>
      <c r="C255" s="346">
        <f>+EU!C115</f>
        <v>0</v>
      </c>
      <c r="D255" s="346">
        <f>+EU!D115</f>
        <v>74.043152040397104</v>
      </c>
      <c r="E255" s="346">
        <f>+EU!E115</f>
        <v>196.8218096083169</v>
      </c>
      <c r="F255" s="346">
        <f>+EU!F115</f>
        <v>477.05429853599679</v>
      </c>
      <c r="G255" s="346">
        <f>+EU!G115</f>
        <v>707.26702143750038</v>
      </c>
      <c r="H255" s="346">
        <f>+EU!H115</f>
        <v>795.56694714189155</v>
      </c>
      <c r="I255" s="346">
        <f>+EU!I115</f>
        <v>848.08466462764216</v>
      </c>
      <c r="J255" s="346">
        <f>+EU!J115</f>
        <v>874.31572082390721</v>
      </c>
      <c r="K255" s="346">
        <f>+EU!K115</f>
        <v>881.918033777711</v>
      </c>
      <c r="L255" s="346">
        <f>+EU!L115</f>
        <v>878.74870732693932</v>
      </c>
      <c r="M255" s="346">
        <f>+EU!M115</f>
        <v>870.39659928266099</v>
      </c>
      <c r="N255" s="346">
        <f>+EU!N115</f>
        <v>859.28461754227533</v>
      </c>
      <c r="O255" s="346">
        <f>+EU!O115</f>
        <v>843.96434425651421</v>
      </c>
      <c r="P255" s="346">
        <f>+EU!P115</f>
        <v>825.96802647725519</v>
      </c>
      <c r="Q255" s="346">
        <f>+EU!Q115</f>
        <v>806.22729996571809</v>
      </c>
      <c r="R255" s="346">
        <f>+EU!R115</f>
        <v>785.36525324670754</v>
      </c>
      <c r="S255" s="346">
        <f>+EU!S115</f>
        <v>763.82851951886266</v>
      </c>
      <c r="T255" s="346">
        <f>+EU!T115</f>
        <v>741.95147737101956</v>
      </c>
      <c r="U255" s="346">
        <f>+EU!U115</f>
        <v>719.99051437464072</v>
      </c>
      <c r="V255" s="346">
        <f>+EU!V115</f>
        <v>698.17498849351057</v>
      </c>
      <c r="W255" s="346">
        <f>+EU!W115</f>
        <v>674.55223344514673</v>
      </c>
      <c r="X255" s="346">
        <f>+EU!X115</f>
        <v>651.82148813291303</v>
      </c>
      <c r="Y255" s="346">
        <f>+EU!Y115</f>
        <v>629.97173048212312</v>
      </c>
      <c r="Z255" s="346">
        <f>+EU!Z115</f>
        <v>608.98983351178651</v>
      </c>
      <c r="AA255" s="346">
        <f>+EU!AA115</f>
        <v>305.49439667308172</v>
      </c>
      <c r="AB255" s="346">
        <f>+EU!AB115</f>
        <v>153.21168899638053</v>
      </c>
      <c r="AC255" s="346">
        <f>+EU!AC115</f>
        <v>76.822136469177096</v>
      </c>
      <c r="AD255" s="346">
        <f>+EU!AD115</f>
        <v>38.512694451544348</v>
      </c>
      <c r="AE255" s="346">
        <f>+EU!AE115</f>
        <v>19.304030517332649</v>
      </c>
      <c r="AF255" s="346">
        <f>+EU!AF115</f>
        <v>9.6736407211417212</v>
      </c>
      <c r="AG255" s="346">
        <f>+EU!AG115</f>
        <v>4.8465561760696367</v>
      </c>
      <c r="AH255" s="346">
        <f>+EU!AH115</f>
        <v>2.4278004228173709</v>
      </c>
      <c r="AI255" s="346">
        <f>+EU!AI115</f>
        <v>1.2160111827090061</v>
      </c>
      <c r="AJ255" s="346">
        <f>+EU!AJ115</f>
        <v>0.6089934618925974</v>
      </c>
      <c r="AK255" s="346">
        <f>+EU!AK115</f>
        <v>0.30495969326324718</v>
      </c>
      <c r="BJ255" s="261"/>
      <c r="BK255" s="261"/>
      <c r="BL255" s="261"/>
      <c r="BM255" s="261"/>
      <c r="BN255" s="261"/>
      <c r="BO255" s="261"/>
      <c r="BP255" s="261"/>
      <c r="BQ255" s="261"/>
      <c r="BR255" s="261"/>
      <c r="BS255" s="261"/>
      <c r="BT255" s="261"/>
      <c r="BU255" s="261"/>
      <c r="BV255" s="261"/>
      <c r="BW255" s="261"/>
      <c r="BX255" s="261"/>
      <c r="BY255" s="261"/>
      <c r="BZ255" s="261"/>
      <c r="CA255" s="261"/>
      <c r="CB255" s="261"/>
      <c r="CC255" s="261"/>
      <c r="CD255" s="261"/>
      <c r="CE255" s="261"/>
      <c r="CF255" s="261"/>
      <c r="CG255" s="261"/>
      <c r="CH255" s="261"/>
      <c r="CI255" s="261"/>
      <c r="CJ255" s="261"/>
      <c r="CK255" s="261"/>
      <c r="CL255" s="261"/>
      <c r="CM255" s="261"/>
      <c r="CN255" s="261"/>
      <c r="CO255" s="261"/>
      <c r="CP255" s="261"/>
      <c r="CQ255" s="261"/>
      <c r="CR255" s="261"/>
      <c r="CS255" s="261"/>
      <c r="CT255" s="261"/>
      <c r="CU255" s="261"/>
      <c r="CV255" s="261"/>
      <c r="CW255" s="261"/>
      <c r="CX255" s="261"/>
      <c r="CY255" s="261"/>
      <c r="CZ255" s="261"/>
      <c r="DA255" s="261"/>
      <c r="DB255" s="261"/>
      <c r="DC255" s="261"/>
      <c r="DD255" s="261"/>
      <c r="DE255" s="261"/>
      <c r="DF255" s="261"/>
      <c r="DG255" s="261"/>
      <c r="DH255" s="261"/>
      <c r="DI255" s="261"/>
      <c r="DJ255" s="261"/>
      <c r="DK255" s="261"/>
      <c r="DL255" s="261"/>
      <c r="DM255" s="261"/>
      <c r="DN255" s="261"/>
      <c r="DO255" s="261"/>
      <c r="DP255" s="261"/>
      <c r="DQ255" s="261"/>
      <c r="DR255" s="261"/>
      <c r="DS255" s="261"/>
      <c r="DT255" s="261"/>
      <c r="DU255" s="261"/>
      <c r="DV255" s="261"/>
      <c r="DW255" s="261"/>
      <c r="DX255" s="261"/>
      <c r="DY255" s="261"/>
      <c r="DZ255" s="261"/>
      <c r="EA255" s="261"/>
      <c r="EB255" s="261"/>
      <c r="EC255" s="261"/>
      <c r="ED255" s="261"/>
      <c r="EE255" s="261"/>
      <c r="EF255" s="261"/>
      <c r="EG255" s="261"/>
      <c r="EH255" s="261"/>
      <c r="EI255" s="261"/>
      <c r="EJ255" s="261"/>
      <c r="EK255" s="261"/>
      <c r="EL255" s="261"/>
      <c r="EM255" s="261"/>
      <c r="EN255" s="261"/>
      <c r="EO255" s="261"/>
      <c r="EP255" s="261"/>
      <c r="EQ255" s="261"/>
      <c r="ER255" s="261"/>
      <c r="ES255" s="261"/>
      <c r="ET255" s="261"/>
      <c r="EU255" s="261"/>
      <c r="EV255" s="261"/>
      <c r="EW255" s="261"/>
      <c r="EX255" s="261"/>
      <c r="EY255" s="261"/>
      <c r="EZ255" s="261"/>
      <c r="FA255" s="261"/>
      <c r="FB255" s="261"/>
      <c r="FC255" s="261"/>
      <c r="FD255" s="261"/>
      <c r="FE255" s="261"/>
      <c r="FF255" s="261"/>
      <c r="FG255" s="261"/>
      <c r="FH255" s="261"/>
      <c r="FI255" s="261"/>
      <c r="FJ255" s="261"/>
      <c r="FK255" s="261"/>
      <c r="FL255" s="261"/>
      <c r="FM255" s="261"/>
      <c r="FN255" s="261"/>
      <c r="FO255" s="261"/>
      <c r="FP255" s="261"/>
      <c r="FQ255" s="261"/>
      <c r="FR255" s="261"/>
      <c r="FS255" s="261"/>
      <c r="FT255" s="261"/>
      <c r="FU255" s="261"/>
      <c r="FV255" s="261"/>
      <c r="FW255" s="261"/>
      <c r="FX255" s="261"/>
      <c r="FY255" s="261"/>
      <c r="FZ255" s="261"/>
      <c r="GA255" s="261"/>
      <c r="GB255" s="261"/>
      <c r="GC255" s="261"/>
      <c r="GD255" s="261"/>
      <c r="GE255" s="261"/>
      <c r="GF255" s="261"/>
      <c r="GG255" s="261"/>
      <c r="GH255" s="261"/>
      <c r="GI255" s="261"/>
      <c r="GJ255" s="261"/>
      <c r="GK255" s="261"/>
      <c r="GL255" s="261"/>
      <c r="GM255" s="261"/>
      <c r="GN255" s="261"/>
      <c r="GO255" s="261"/>
      <c r="GP255" s="261"/>
      <c r="GQ255" s="261"/>
      <c r="GR255" s="261"/>
      <c r="GS255" s="261"/>
      <c r="GT255" s="261"/>
      <c r="GU255" s="261"/>
      <c r="GV255" s="261"/>
      <c r="GW255" s="261"/>
      <c r="GX255" s="261"/>
      <c r="GY255" s="261"/>
      <c r="GZ255" s="261"/>
      <c r="HA255" s="261"/>
      <c r="HB255" s="261"/>
      <c r="HC255" s="261"/>
      <c r="HD255" s="261"/>
      <c r="HE255" s="261"/>
      <c r="HF255" s="261"/>
      <c r="HG255" s="261"/>
      <c r="HH255" s="261"/>
      <c r="HI255" s="261"/>
      <c r="HJ255" s="261"/>
      <c r="HK255" s="261"/>
      <c r="HL255" s="261"/>
      <c r="HM255" s="261"/>
      <c r="HN255" s="261"/>
      <c r="HO255" s="261"/>
      <c r="HP255" s="261"/>
      <c r="HQ255" s="261"/>
      <c r="HR255" s="261"/>
      <c r="HS255" s="261"/>
      <c r="HT255" s="261"/>
      <c r="HU255" s="261"/>
      <c r="HV255" s="261"/>
      <c r="HW255" s="261"/>
      <c r="HX255" s="261"/>
      <c r="HY255" s="261"/>
      <c r="HZ255" s="261"/>
      <c r="IA255" s="261"/>
      <c r="IB255" s="261"/>
      <c r="IC255" s="261"/>
      <c r="ID255" s="261"/>
      <c r="IE255" s="261"/>
      <c r="IF255" s="261"/>
      <c r="IG255" s="261"/>
      <c r="IH255" s="261"/>
      <c r="II255" s="261"/>
      <c r="IJ255" s="261"/>
      <c r="IK255" s="261"/>
      <c r="IL255" s="261"/>
      <c r="IM255" s="261"/>
      <c r="IN255" s="261"/>
      <c r="IO255" s="261"/>
      <c r="IP255" s="261"/>
      <c r="IQ255" s="261"/>
      <c r="IR255" s="261"/>
      <c r="IS255" s="261"/>
      <c r="IT255" s="261"/>
      <c r="IU255" s="261"/>
      <c r="IV255" s="261"/>
    </row>
    <row r="256" spans="1:256">
      <c r="A256" s="346" t="s">
        <v>182</v>
      </c>
      <c r="B256" s="346">
        <f>+Japan!B115</f>
        <v>3.3747141653613035E-26</v>
      </c>
      <c r="C256" s="346">
        <f>+Japan!C115</f>
        <v>184.86823771769269</v>
      </c>
      <c r="D256" s="346">
        <f>+Japan!D115</f>
        <v>198.41132671237639</v>
      </c>
      <c r="E256" s="346">
        <f>+Japan!E115</f>
        <v>353.13634592784069</v>
      </c>
      <c r="F256" s="346">
        <f>+Japan!F115</f>
        <v>532.74028759764917</v>
      </c>
      <c r="G256" s="346">
        <f>+Japan!G115</f>
        <v>709.93134291148351</v>
      </c>
      <c r="H256" s="346">
        <f>+Japan!H115</f>
        <v>777.88868240696081</v>
      </c>
      <c r="I256" s="346">
        <f>+Japan!I115</f>
        <v>817.82780234369147</v>
      </c>
      <c r="J256" s="346">
        <f>+Japan!J115</f>
        <v>836.56535929564211</v>
      </c>
      <c r="K256" s="346">
        <f>+Japan!K115</f>
        <v>839.80782352022538</v>
      </c>
      <c r="L256" s="346">
        <f>+Japan!L115</f>
        <v>836.67096044093637</v>
      </c>
      <c r="M256" s="346">
        <f>+Japan!M115</f>
        <v>831.3325437296503</v>
      </c>
      <c r="N256" s="346">
        <f>+Japan!N115</f>
        <v>824.47051289303624</v>
      </c>
      <c r="O256" s="346">
        <f>+Japan!O115</f>
        <v>812.85437774879756</v>
      </c>
      <c r="P256" s="346">
        <f>+Japan!P115</f>
        <v>798.23264623343721</v>
      </c>
      <c r="Q256" s="346">
        <f>+Japan!Q115</f>
        <v>781.59990712499018</v>
      </c>
      <c r="R256" s="346">
        <f>+Japan!R115</f>
        <v>763.59288439715272</v>
      </c>
      <c r="S256" s="346">
        <f>+Japan!S115</f>
        <v>744.65983044561665</v>
      </c>
      <c r="T256" s="346">
        <f>+Japan!T115</f>
        <v>725.13777507708437</v>
      </c>
      <c r="U256" s="346">
        <f>+Japan!U115</f>
        <v>705.29031850042281</v>
      </c>
      <c r="V256" s="346">
        <f>+Japan!V115</f>
        <v>685.3508372693575</v>
      </c>
      <c r="W256" s="346">
        <f>+Japan!W115</f>
        <v>662.8148060461757</v>
      </c>
      <c r="X256" s="346">
        <f>+Japan!X115</f>
        <v>641.09628832075441</v>
      </c>
      <c r="Y256" s="346">
        <f>+Japan!Y115</f>
        <v>620.18568028280572</v>
      </c>
      <c r="Z256" s="346">
        <f>+Japan!Z115</f>
        <v>600.071884809685</v>
      </c>
      <c r="AA256" s="346">
        <f>+Japan!AA115</f>
        <v>301.28277866624057</v>
      </c>
      <c r="AB256" s="346">
        <f>+Japan!AB115</f>
        <v>151.22559030101712</v>
      </c>
      <c r="AC256" s="346">
        <f>+Japan!AC115</f>
        <v>75.886775866099597</v>
      </c>
      <c r="AD256" s="346">
        <f>+Japan!AD115</f>
        <v>38.072947842613054</v>
      </c>
      <c r="AE256" s="346">
        <f>+Japan!AE115</f>
        <v>19.097582524807674</v>
      </c>
      <c r="AF256" s="346">
        <f>+Japan!AF115</f>
        <v>9.5766362275171986</v>
      </c>
      <c r="AG256" s="346">
        <f>+Japan!AG115</f>
        <v>4.8009075665108316</v>
      </c>
      <c r="AH256" s="346">
        <f>+Japan!AH115</f>
        <v>2.406320160346989</v>
      </c>
      <c r="AI256" s="346">
        <f>+Japan!AI115</f>
        <v>1.2059052940255857</v>
      </c>
      <c r="AJ256" s="346">
        <f>+Japan!AJ115</f>
        <v>0.60424002794832643</v>
      </c>
      <c r="AK256" s="346">
        <f>+Japan!AK115</f>
        <v>0.30272440977442505</v>
      </c>
      <c r="BJ256" s="261"/>
      <c r="BK256" s="261"/>
      <c r="BL256" s="261"/>
      <c r="BM256" s="261"/>
      <c r="BN256" s="261"/>
      <c r="BO256" s="261"/>
      <c r="BP256" s="261"/>
      <c r="BQ256" s="261"/>
      <c r="BR256" s="261"/>
      <c r="BS256" s="261"/>
      <c r="BT256" s="261"/>
      <c r="BU256" s="261"/>
      <c r="BV256" s="261"/>
      <c r="BW256" s="261"/>
      <c r="BX256" s="261"/>
      <c r="BY256" s="261"/>
      <c r="BZ256" s="261"/>
      <c r="CA256" s="261"/>
      <c r="CB256" s="261"/>
      <c r="CC256" s="261"/>
      <c r="CD256" s="261"/>
      <c r="CE256" s="261"/>
      <c r="CF256" s="261"/>
      <c r="CG256" s="261"/>
      <c r="CH256" s="261"/>
      <c r="CI256" s="261"/>
      <c r="CJ256" s="261"/>
      <c r="CK256" s="261"/>
      <c r="CL256" s="261"/>
      <c r="CM256" s="261"/>
      <c r="CN256" s="261"/>
      <c r="CO256" s="261"/>
      <c r="CP256" s="261"/>
      <c r="CQ256" s="261"/>
      <c r="CR256" s="261"/>
      <c r="CS256" s="261"/>
      <c r="CT256" s="261"/>
      <c r="CU256" s="261"/>
      <c r="CV256" s="261"/>
      <c r="CW256" s="261"/>
      <c r="CX256" s="261"/>
      <c r="CY256" s="261"/>
      <c r="CZ256" s="261"/>
      <c r="DA256" s="261"/>
      <c r="DB256" s="261"/>
      <c r="DC256" s="261"/>
      <c r="DD256" s="261"/>
      <c r="DE256" s="261"/>
      <c r="DF256" s="261"/>
      <c r="DG256" s="261"/>
      <c r="DH256" s="261"/>
      <c r="DI256" s="261"/>
      <c r="DJ256" s="261"/>
      <c r="DK256" s="261"/>
      <c r="DL256" s="261"/>
      <c r="DM256" s="261"/>
      <c r="DN256" s="261"/>
      <c r="DO256" s="261"/>
      <c r="DP256" s="261"/>
      <c r="DQ256" s="261"/>
      <c r="DR256" s="261"/>
      <c r="DS256" s="261"/>
      <c r="DT256" s="261"/>
      <c r="DU256" s="261"/>
      <c r="DV256" s="261"/>
      <c r="DW256" s="261"/>
      <c r="DX256" s="261"/>
      <c r="DY256" s="261"/>
      <c r="DZ256" s="261"/>
      <c r="EA256" s="261"/>
      <c r="EB256" s="261"/>
      <c r="EC256" s="261"/>
      <c r="ED256" s="261"/>
      <c r="EE256" s="261"/>
      <c r="EF256" s="261"/>
      <c r="EG256" s="261"/>
      <c r="EH256" s="261"/>
      <c r="EI256" s="261"/>
      <c r="EJ256" s="261"/>
      <c r="EK256" s="261"/>
      <c r="EL256" s="261"/>
      <c r="EM256" s="261"/>
      <c r="EN256" s="261"/>
      <c r="EO256" s="261"/>
      <c r="EP256" s="261"/>
      <c r="EQ256" s="261"/>
      <c r="ER256" s="261"/>
      <c r="ES256" s="261"/>
      <c r="ET256" s="261"/>
      <c r="EU256" s="261"/>
      <c r="EV256" s="261"/>
      <c r="EW256" s="261"/>
      <c r="EX256" s="261"/>
      <c r="EY256" s="261"/>
      <c r="EZ256" s="261"/>
      <c r="FA256" s="261"/>
      <c r="FB256" s="261"/>
      <c r="FC256" s="261"/>
      <c r="FD256" s="261"/>
      <c r="FE256" s="261"/>
      <c r="FF256" s="261"/>
      <c r="FG256" s="261"/>
      <c r="FH256" s="261"/>
      <c r="FI256" s="261"/>
      <c r="FJ256" s="261"/>
      <c r="FK256" s="261"/>
      <c r="FL256" s="261"/>
      <c r="FM256" s="261"/>
      <c r="FN256" s="261"/>
      <c r="FO256" s="261"/>
      <c r="FP256" s="261"/>
      <c r="FQ256" s="261"/>
      <c r="FR256" s="261"/>
      <c r="FS256" s="261"/>
      <c r="FT256" s="261"/>
      <c r="FU256" s="261"/>
      <c r="FV256" s="261"/>
      <c r="FW256" s="261"/>
      <c r="FX256" s="261"/>
      <c r="FY256" s="261"/>
      <c r="FZ256" s="261"/>
      <c r="GA256" s="261"/>
      <c r="GB256" s="261"/>
      <c r="GC256" s="261"/>
      <c r="GD256" s="261"/>
      <c r="GE256" s="261"/>
      <c r="GF256" s="261"/>
      <c r="GG256" s="261"/>
      <c r="GH256" s="261"/>
      <c r="GI256" s="261"/>
      <c r="GJ256" s="261"/>
      <c r="GK256" s="261"/>
      <c r="GL256" s="261"/>
      <c r="GM256" s="261"/>
      <c r="GN256" s="261"/>
      <c r="GO256" s="261"/>
      <c r="GP256" s="261"/>
      <c r="GQ256" s="261"/>
      <c r="GR256" s="261"/>
      <c r="GS256" s="261"/>
      <c r="GT256" s="261"/>
      <c r="GU256" s="261"/>
      <c r="GV256" s="261"/>
      <c r="GW256" s="261"/>
      <c r="GX256" s="261"/>
      <c r="GY256" s="261"/>
      <c r="GZ256" s="261"/>
      <c r="HA256" s="261"/>
      <c r="HB256" s="261"/>
      <c r="HC256" s="261"/>
      <c r="HD256" s="261"/>
      <c r="HE256" s="261"/>
      <c r="HF256" s="261"/>
      <c r="HG256" s="261"/>
      <c r="HH256" s="261"/>
      <c r="HI256" s="261"/>
      <c r="HJ256" s="261"/>
      <c r="HK256" s="261"/>
      <c r="HL256" s="261"/>
      <c r="HM256" s="261"/>
      <c r="HN256" s="261"/>
      <c r="HO256" s="261"/>
      <c r="HP256" s="261"/>
      <c r="HQ256" s="261"/>
      <c r="HR256" s="261"/>
      <c r="HS256" s="261"/>
      <c r="HT256" s="261"/>
      <c r="HU256" s="261"/>
      <c r="HV256" s="261"/>
      <c r="HW256" s="261"/>
      <c r="HX256" s="261"/>
      <c r="HY256" s="261"/>
      <c r="HZ256" s="261"/>
      <c r="IA256" s="261"/>
      <c r="IB256" s="261"/>
      <c r="IC256" s="261"/>
      <c r="ID256" s="261"/>
      <c r="IE256" s="261"/>
      <c r="IF256" s="261"/>
      <c r="IG256" s="261"/>
      <c r="IH256" s="261"/>
      <c r="II256" s="261"/>
      <c r="IJ256" s="261"/>
      <c r="IK256" s="261"/>
      <c r="IL256" s="261"/>
      <c r="IM256" s="261"/>
      <c r="IN256" s="261"/>
      <c r="IO256" s="261"/>
      <c r="IP256" s="261"/>
      <c r="IQ256" s="261"/>
      <c r="IR256" s="261"/>
      <c r="IS256" s="261"/>
      <c r="IT256" s="261"/>
      <c r="IU256" s="261"/>
      <c r="IV256" s="261"/>
    </row>
    <row r="257" spans="1:37">
      <c r="A257" s="346" t="s">
        <v>183</v>
      </c>
      <c r="B257" s="346">
        <f>+Russia!B115</f>
        <v>5.0363302587749469E-26</v>
      </c>
      <c r="C257" s="346">
        <f>+Russia!C115</f>
        <v>0</v>
      </c>
      <c r="D257" s="346">
        <f>+Russia!D115</f>
        <v>0</v>
      </c>
      <c r="E257" s="346">
        <f>+Russia!E115</f>
        <v>0</v>
      </c>
      <c r="F257" s="346">
        <f>+Russia!F115</f>
        <v>39.124167347871179</v>
      </c>
      <c r="G257" s="346">
        <f>+Russia!G115</f>
        <v>141.25328788544547</v>
      </c>
      <c r="H257" s="346">
        <f>+Russia!H115</f>
        <v>196.14883980244468</v>
      </c>
      <c r="I257" s="346">
        <f>+Russia!I115</f>
        <v>235.89837827433541</v>
      </c>
      <c r="J257" s="346">
        <f>+Russia!J115</f>
        <v>262.2021452330186</v>
      </c>
      <c r="K257" s="346">
        <f>+Russia!K115</f>
        <v>277.82444498986877</v>
      </c>
      <c r="L257" s="346">
        <f>+Russia!L115</f>
        <v>289.42432041276641</v>
      </c>
      <c r="M257" s="346">
        <f>+Russia!M115</f>
        <v>299.41078531865577</v>
      </c>
      <c r="N257" s="346">
        <f>+Russia!N115</f>
        <v>306.698683175859</v>
      </c>
      <c r="O257" s="346">
        <f>+Russia!O115</f>
        <v>310.04741767201108</v>
      </c>
      <c r="P257" s="346">
        <f>+Russia!P115</f>
        <v>310.581560415485</v>
      </c>
      <c r="Q257" s="346">
        <f>+Russia!Q115</f>
        <v>309.01723826940383</v>
      </c>
      <c r="R257" s="346">
        <f>+Russia!R115</f>
        <v>305.85751192953524</v>
      </c>
      <c r="S257" s="346">
        <f>+Russia!S115</f>
        <v>301.48010903899302</v>
      </c>
      <c r="T257" s="346">
        <f>+Russia!T115</f>
        <v>296.18021652323415</v>
      </c>
      <c r="U257" s="346">
        <f>+Russia!U115</f>
        <v>290.1935442569561</v>
      </c>
      <c r="V257" s="346">
        <f>+Russia!V115</f>
        <v>283.67149893713116</v>
      </c>
      <c r="W257" s="346">
        <f>+Russia!W115</f>
        <v>275.2103867691319</v>
      </c>
      <c r="X257" s="346">
        <f>+Russia!X115</f>
        <v>266.92808647883646</v>
      </c>
      <c r="Y257" s="346">
        <f>+Russia!Y115</f>
        <v>258.85287541010069</v>
      </c>
      <c r="Z257" s="346">
        <f>+Russia!Z115</f>
        <v>251.00352668422909</v>
      </c>
      <c r="AA257" s="346">
        <f>+Russia!AA115</f>
        <v>126.26947567760594</v>
      </c>
      <c r="AB257" s="346">
        <f>+Russia!AB115</f>
        <v>63.491043536202945</v>
      </c>
      <c r="AC257" s="346">
        <f>+Russia!AC115</f>
        <v>31.91110679016451</v>
      </c>
      <c r="AD257" s="346">
        <f>+Russia!AD115</f>
        <v>16.033077039320336</v>
      </c>
      <c r="AE257" s="346">
        <f>+Russia!AE115</f>
        <v>8.052785741148778</v>
      </c>
      <c r="AF257" s="346">
        <f>+Russia!AF115</f>
        <v>4.0428606424398508</v>
      </c>
      <c r="AG257" s="346">
        <f>+Russia!AG115</f>
        <v>2.0288686113613181</v>
      </c>
      <c r="AH257" s="346">
        <f>+Russia!AH115</f>
        <v>1.0178855851493962</v>
      </c>
      <c r="AI257" s="346">
        <f>+Russia!AI115</f>
        <v>0.51055123516612688</v>
      </c>
      <c r="AJ257" s="346">
        <f>+Russia!AJ115</f>
        <v>0.25602708534976376</v>
      </c>
      <c r="AK257" s="346">
        <f>+Russia!AK115</f>
        <v>0.12836515639663676</v>
      </c>
    </row>
    <row r="258" spans="1:37">
      <c r="A258" s="346" t="s">
        <v>184</v>
      </c>
      <c r="B258" s="346">
        <f>+Eurasia!B115</f>
        <v>0</v>
      </c>
      <c r="C258" s="346">
        <f>+Eurasia!C115</f>
        <v>0</v>
      </c>
      <c r="D258" s="346">
        <f>+Eurasia!D115</f>
        <v>0</v>
      </c>
      <c r="E258" s="346">
        <f>+Eurasia!E115</f>
        <v>0</v>
      </c>
      <c r="F258" s="346">
        <f>+Eurasia!F115</f>
        <v>11.781080992751944</v>
      </c>
      <c r="G258" s="346">
        <f>+Eurasia!G115</f>
        <v>114.13992257933596</v>
      </c>
      <c r="H258" s="346">
        <f>+Eurasia!H115</f>
        <v>180.14998282872889</v>
      </c>
      <c r="I258" s="346">
        <f>+Eurasia!I115</f>
        <v>229.51176536583299</v>
      </c>
      <c r="J258" s="346">
        <f>+Eurasia!J115</f>
        <v>263.04596825941712</v>
      </c>
      <c r="K258" s="346">
        <f>+Eurasia!K115</f>
        <v>283.87750020437204</v>
      </c>
      <c r="L258" s="346">
        <f>+Eurasia!L115</f>
        <v>297.05878315144628</v>
      </c>
      <c r="M258" s="346">
        <f>+Eurasia!M115</f>
        <v>306.21351334035364</v>
      </c>
      <c r="N258" s="346">
        <f>+Eurasia!N115</f>
        <v>312.16579454770596</v>
      </c>
      <c r="O258" s="346">
        <f>+Eurasia!O115</f>
        <v>314.53609377546746</v>
      </c>
      <c r="P258" s="346">
        <f>+Eurasia!P115</f>
        <v>314.27363189529319</v>
      </c>
      <c r="Q258" s="346">
        <f>+Eurasia!Q115</f>
        <v>312.02842133073563</v>
      </c>
      <c r="R258" s="346">
        <f>+Eurasia!R115</f>
        <v>308.27838599140676</v>
      </c>
      <c r="S258" s="346">
        <f>+Eurasia!S115</f>
        <v>303.39046192102376</v>
      </c>
      <c r="T258" s="346">
        <f>+Eurasia!T115</f>
        <v>297.65321883187664</v>
      </c>
      <c r="U258" s="346">
        <f>+Eurasia!U115</f>
        <v>291.29638319176212</v>
      </c>
      <c r="V258" s="346">
        <f>+Eurasia!V115</f>
        <v>284.56752486336734</v>
      </c>
      <c r="W258" s="346">
        <f>+Eurasia!W115</f>
        <v>276.07033479156013</v>
      </c>
      <c r="X258" s="346">
        <f>+Eurasia!X115</f>
        <v>267.76528368067278</v>
      </c>
      <c r="Y258" s="346">
        <f>+Eurasia!Y115</f>
        <v>259.66696950437915</v>
      </c>
      <c r="Z258" s="346">
        <f>+Eurasia!Z115</f>
        <v>251.78990426904389</v>
      </c>
      <c r="AA258" s="346">
        <f>+Eurasia!AA115</f>
        <v>126.6604681623747</v>
      </c>
      <c r="AB258" s="346">
        <f>+Eurasia!AB115</f>
        <v>63.683917783341982</v>
      </c>
      <c r="AC258" s="346">
        <f>+Eurasia!AC115</f>
        <v>32.005746428174355</v>
      </c>
      <c r="AD258" s="346">
        <f>+Eurasia!AD115</f>
        <v>16.079202642985244</v>
      </c>
      <c r="AE258" s="346">
        <f>+Eurasia!AE115</f>
        <v>8.0751564251960417</v>
      </c>
      <c r="AF258" s="346">
        <f>+Eurasia!AF115</f>
        <v>4.0536995068150645</v>
      </c>
      <c r="AG258" s="346">
        <f>+Eurasia!AG115</f>
        <v>2.0341202654961732</v>
      </c>
      <c r="AH258" s="346">
        <f>+Eurasia!AH115</f>
        <v>1.0204242201129003</v>
      </c>
      <c r="AI258" s="346">
        <f>+Eurasia!AI115</f>
        <v>0.51177549651191445</v>
      </c>
      <c r="AJ258" s="346">
        <f>+Eurasia!AJ115</f>
        <v>0.25661615301256951</v>
      </c>
      <c r="AK258" s="346">
        <f>+Eurasia!AK115</f>
        <v>0.1286480042334251</v>
      </c>
    </row>
    <row r="259" spans="1:37">
      <c r="A259" s="346" t="s">
        <v>185</v>
      </c>
      <c r="B259" s="346">
        <f>+China!B115</f>
        <v>0</v>
      </c>
      <c r="C259" s="346">
        <f>+China!C115</f>
        <v>0</v>
      </c>
      <c r="D259" s="346">
        <f>+China!D115</f>
        <v>0</v>
      </c>
      <c r="E259" s="346">
        <f>+China!E115</f>
        <v>69.538269151764126</v>
      </c>
      <c r="F259" s="346">
        <f>+China!F115</f>
        <v>201.92567214380168</v>
      </c>
      <c r="G259" s="346">
        <f>+China!G115</f>
        <v>317.82385461662096</v>
      </c>
      <c r="H259" s="346">
        <f>+China!H115</f>
        <v>365.10642260733027</v>
      </c>
      <c r="I259" s="346">
        <f>+China!I115</f>
        <v>394.51327119723112</v>
      </c>
      <c r="J259" s="346">
        <f>+China!J115</f>
        <v>410.41004473219857</v>
      </c>
      <c r="K259" s="346">
        <f>+China!K115</f>
        <v>416.45653039256848</v>
      </c>
      <c r="L259" s="346">
        <f>+China!L115</f>
        <v>417.32043184804729</v>
      </c>
      <c r="M259" s="346">
        <f>+China!M115</f>
        <v>416.26179773466998</v>
      </c>
      <c r="N259" s="346">
        <f>+China!N115</f>
        <v>412.00513206054245</v>
      </c>
      <c r="O259" s="346">
        <f>+China!O115</f>
        <v>406.14640533772047</v>
      </c>
      <c r="P259" s="346">
        <f>+China!P115</f>
        <v>398.9897862385119</v>
      </c>
      <c r="Q259" s="346">
        <f>+China!Q115</f>
        <v>390.82826222526444</v>
      </c>
      <c r="R259" s="346">
        <f>+China!R115</f>
        <v>381.92138535610377</v>
      </c>
      <c r="S259" s="346">
        <f>+China!S115</f>
        <v>372.48895278201593</v>
      </c>
      <c r="T259" s="346">
        <f>+China!T115</f>
        <v>362.71268587490476</v>
      </c>
      <c r="U259" s="346">
        <f>+China!U115</f>
        <v>352.74065748894276</v>
      </c>
      <c r="V259" s="346">
        <f>+China!V115</f>
        <v>342.74581045780081</v>
      </c>
      <c r="W259" s="346">
        <f>+China!W115</f>
        <v>331.47996694865145</v>
      </c>
      <c r="X259" s="346">
        <f>+China!X115</f>
        <v>320.60937998936981</v>
      </c>
      <c r="Y259" s="346">
        <f>+China!Y115</f>
        <v>310.12906755754676</v>
      </c>
      <c r="Z259" s="346">
        <f>+China!Z115</f>
        <v>300.03624771260934</v>
      </c>
      <c r="AA259" s="346">
        <f>+China!AA115</f>
        <v>150.61894596003847</v>
      </c>
      <c r="AB259" s="346">
        <f>+China!AB115</f>
        <v>75.58818324111941</v>
      </c>
      <c r="AC259" s="346">
        <f>+China!AC115</f>
        <v>37.923655189118179</v>
      </c>
      <c r="AD259" s="346">
        <f>+China!AD115</f>
        <v>19.022669101564315</v>
      </c>
      <c r="AE259" s="346">
        <f>+China!AE115</f>
        <v>9.5399051986615273</v>
      </c>
      <c r="AF259" s="346">
        <f>+China!AF115</f>
        <v>4.7828517499883496</v>
      </c>
      <c r="AG259" s="346">
        <f>+China!AG115</f>
        <v>2.3972002902967557</v>
      </c>
      <c r="AH259" s="346">
        <f>+China!AH115</f>
        <v>1.2012879294033869</v>
      </c>
      <c r="AI259" s="346">
        <f>+China!AI115</f>
        <v>0.60190384978487477</v>
      </c>
      <c r="AJ259" s="346">
        <f>+China!AJ115</f>
        <v>0.30154434051372048</v>
      </c>
      <c r="AK259" s="346">
        <f>+China!AK115</f>
        <v>0.15105119591312421</v>
      </c>
    </row>
    <row r="260" spans="1:37">
      <c r="A260" s="346" t="s">
        <v>186</v>
      </c>
      <c r="B260" s="346">
        <f>+India!B115</f>
        <v>0</v>
      </c>
      <c r="C260" s="346">
        <f>+India!C115</f>
        <v>0</v>
      </c>
      <c r="D260" s="346">
        <f>+India!D115</f>
        <v>0</v>
      </c>
      <c r="E260" s="346">
        <f>+India!E115</f>
        <v>1.1748961195903658E-5</v>
      </c>
      <c r="F260" s="346">
        <f>+India!F115</f>
        <v>213.90905365096643</v>
      </c>
      <c r="G260" s="346">
        <f>+India!G115</f>
        <v>467.664679231641</v>
      </c>
      <c r="H260" s="346">
        <f>+India!H115</f>
        <v>583.10072138239514</v>
      </c>
      <c r="I260" s="346">
        <f>+India!I115</f>
        <v>654.07502773203998</v>
      </c>
      <c r="J260" s="346">
        <f>+India!J115</f>
        <v>692.93674183526048</v>
      </c>
      <c r="K260" s="346">
        <f>+India!K115</f>
        <v>709.89620367590339</v>
      </c>
      <c r="L260" s="346">
        <f>+India!L115</f>
        <v>711.35528999624205</v>
      </c>
      <c r="M260" s="346">
        <f>+India!M115</f>
        <v>704.62263060432974</v>
      </c>
      <c r="N260" s="346">
        <f>+India!N115</f>
        <v>694.01032768174935</v>
      </c>
      <c r="O260" s="346">
        <f>+India!O115</f>
        <v>680.29083951213818</v>
      </c>
      <c r="P260" s="346">
        <f>+India!P115</f>
        <v>664.48784557309307</v>
      </c>
      <c r="Q260" s="346">
        <f>+India!Q115</f>
        <v>647.32395051854087</v>
      </c>
      <c r="R260" s="346">
        <f>+India!R115</f>
        <v>629.32512607273975</v>
      </c>
      <c r="S260" s="346">
        <f>+India!S115</f>
        <v>610.88067533838068</v>
      </c>
      <c r="T260" s="346">
        <f>+India!T115</f>
        <v>592.28098509134634</v>
      </c>
      <c r="U260" s="346">
        <f>+India!U115</f>
        <v>573.74300718555116</v>
      </c>
      <c r="V260" s="346">
        <f>+India!V115</f>
        <v>555.59752665554254</v>
      </c>
      <c r="W260" s="346">
        <f>+India!W115</f>
        <v>536.59008456038021</v>
      </c>
      <c r="X260" s="346">
        <f>+India!X115</f>
        <v>518.30942050496458</v>
      </c>
      <c r="Y260" s="346">
        <f>+India!Y115</f>
        <v>500.73343647930528</v>
      </c>
      <c r="Z260" s="346">
        <f>+India!Z115</f>
        <v>483.8498944108203</v>
      </c>
      <c r="AA260" s="346">
        <f>+India!AA115</f>
        <v>242.61108072916434</v>
      </c>
      <c r="AB260" s="346">
        <f>+India!AB115</f>
        <v>121.61875082134526</v>
      </c>
      <c r="AC260" s="346">
        <f>+India!AC115</f>
        <v>60.952839769047188</v>
      </c>
      <c r="AD260" s="346">
        <f>+India!AD115</f>
        <v>30.542823440998003</v>
      </c>
      <c r="AE260" s="346">
        <f>+India!AE115</f>
        <v>15.302135724975713</v>
      </c>
      <c r="AF260" s="346">
        <f>+India!AF115</f>
        <v>7.6649367778422759</v>
      </c>
      <c r="AG260" s="346">
        <f>+India!AG115</f>
        <v>3.8386975797967176</v>
      </c>
      <c r="AH260" s="346">
        <f>+India!AH115</f>
        <v>1.9222130487757101</v>
      </c>
      <c r="AI260" s="346">
        <f>+India!AI115</f>
        <v>0.96242914186850814</v>
      </c>
      <c r="AJ260" s="346">
        <f>+India!AJ115</f>
        <v>0.48182694650187924</v>
      </c>
      <c r="AK260" s="346">
        <f>+India!AK115</f>
        <v>0.24119755389603451</v>
      </c>
    </row>
    <row r="261" spans="1:37">
      <c r="A261" s="346" t="s">
        <v>187</v>
      </c>
      <c r="B261" s="346">
        <f>+MidEast!B115</f>
        <v>0</v>
      </c>
      <c r="C261" s="346">
        <f>+MidEast!C115</f>
        <v>0</v>
      </c>
      <c r="D261" s="346">
        <f>+MidEast!D115</f>
        <v>0</v>
      </c>
      <c r="E261" s="346">
        <f>+MidEast!E115</f>
        <v>3.6675120966006435E-9</v>
      </c>
      <c r="F261" s="346">
        <f>+MidEast!F115</f>
        <v>2.1946037220485598E-5</v>
      </c>
      <c r="G261" s="346">
        <f>+MidEast!G115</f>
        <v>168.84657562021218</v>
      </c>
      <c r="H261" s="346">
        <f>+MidEast!H115</f>
        <v>309.9738855147711</v>
      </c>
      <c r="I261" s="346">
        <f>+MidEast!I115</f>
        <v>416.97596612600955</v>
      </c>
      <c r="J261" s="346">
        <f>+MidEast!J115</f>
        <v>489.44545477094016</v>
      </c>
      <c r="K261" s="346">
        <f>+MidEast!K115</f>
        <v>534.51924596359459</v>
      </c>
      <c r="L261" s="346">
        <f>+MidEast!L115</f>
        <v>553.29246599299995</v>
      </c>
      <c r="M261" s="346">
        <f>+MidEast!M115</f>
        <v>556.86343876526166</v>
      </c>
      <c r="N261" s="346">
        <f>+MidEast!N115</f>
        <v>557.63815608931407</v>
      </c>
      <c r="O261" s="346">
        <f>+MidEast!O115</f>
        <v>554.00670037716134</v>
      </c>
      <c r="P261" s="346">
        <f>+MidEast!P115</f>
        <v>547.37114602672273</v>
      </c>
      <c r="Q261" s="346">
        <f>+MidEast!Q115</f>
        <v>538.60462305964893</v>
      </c>
      <c r="R261" s="346">
        <f>+MidEast!R115</f>
        <v>528.30398434100914</v>
      </c>
      <c r="S261" s="346">
        <f>+MidEast!S115</f>
        <v>516.9053038160115</v>
      </c>
      <c r="T261" s="346">
        <f>+MidEast!T115</f>
        <v>504.74092684829111</v>
      </c>
      <c r="U261" s="346">
        <f>+MidEast!U115</f>
        <v>492.07038989440912</v>
      </c>
      <c r="V261" s="346">
        <f>+MidEast!V115</f>
        <v>479.37349583226955</v>
      </c>
      <c r="W261" s="346">
        <f>+MidEast!W115</f>
        <v>464.40741454196422</v>
      </c>
      <c r="X261" s="346">
        <f>+MidEast!X115</f>
        <v>449.92541917898563</v>
      </c>
      <c r="Y261" s="346">
        <f>+MidEast!Y115</f>
        <v>435.90278992552214</v>
      </c>
      <c r="Z261" s="346">
        <f>+MidEast!Z115</f>
        <v>422.33471408635347</v>
      </c>
      <c r="AA261" s="346">
        <f>+MidEast!AA115</f>
        <v>212.30050964373049</v>
      </c>
      <c r="AB261" s="346">
        <f>+MidEast!AB115</f>
        <v>106.67651059396</v>
      </c>
      <c r="AC261" s="346">
        <f>+MidEast!AC115</f>
        <v>53.582983553774845</v>
      </c>
      <c r="AD261" s="346">
        <f>+MidEast!AD115</f>
        <v>26.906451877392875</v>
      </c>
      <c r="AE261" s="346">
        <f>+MidEast!AE115</f>
        <v>13.507117681953114</v>
      </c>
      <c r="AF261" s="346">
        <f>+MidEast!AF115</f>
        <v>6.7781869213049264</v>
      </c>
      <c r="AG261" s="346">
        <f>+MidEast!AG115</f>
        <v>3.4002845579790129</v>
      </c>
      <c r="AH261" s="346">
        <f>+MidEast!AH115</f>
        <v>1.7053410590151141</v>
      </c>
      <c r="AI261" s="346">
        <f>+MidEast!AI115</f>
        <v>0.8550935670522356</v>
      </c>
      <c r="AJ261" s="346">
        <f>+MidEast!AJ115</f>
        <v>0.42867816822014887</v>
      </c>
      <c r="AK261" s="346">
        <f>+MidEast!AK115</f>
        <v>0.21486797129589758</v>
      </c>
    </row>
    <row r="262" spans="1:37">
      <c r="A262" s="346" t="s">
        <v>188</v>
      </c>
      <c r="B262" s="346">
        <f>+Africa!B115</f>
        <v>0</v>
      </c>
      <c r="C262" s="346">
        <f>+Africa!C115</f>
        <v>0</v>
      </c>
      <c r="D262" s="346">
        <f>+Africa!D115</f>
        <v>0</v>
      </c>
      <c r="E262" s="346">
        <f>+Africa!E115</f>
        <v>1.2920784047299222E-5</v>
      </c>
      <c r="F262" s="346">
        <f>+Africa!F115</f>
        <v>8.7000420744935746E-5</v>
      </c>
      <c r="G262" s="346">
        <f>+Africa!G115</f>
        <v>1.9143723730605824E-4</v>
      </c>
      <c r="H262" s="346">
        <f>+Africa!H115</f>
        <v>3.0978318842479909E-4</v>
      </c>
      <c r="I262" s="346">
        <f>+Africa!I115</f>
        <v>99.223518828227682</v>
      </c>
      <c r="J262" s="346">
        <f>+Africa!J115</f>
        <v>237.24032214817134</v>
      </c>
      <c r="K262" s="346">
        <f>+Africa!K115</f>
        <v>349.51394473185877</v>
      </c>
      <c r="L262" s="346">
        <f>+Africa!L115</f>
        <v>416.22603529838074</v>
      </c>
      <c r="M262" s="346">
        <f>+Africa!M115</f>
        <v>452.86901302388003</v>
      </c>
      <c r="N262" s="346">
        <f>+Africa!N115</f>
        <v>478.49464575608761</v>
      </c>
      <c r="O262" s="346">
        <f>+Africa!O115</f>
        <v>495.73718980311747</v>
      </c>
      <c r="P262" s="346">
        <f>+Africa!P115</f>
        <v>506.21382354126814</v>
      </c>
      <c r="Q262" s="346">
        <f>+Africa!Q115</f>
        <v>511.30345294066029</v>
      </c>
      <c r="R262" s="346">
        <f>+Africa!R115</f>
        <v>512.14956283225217</v>
      </c>
      <c r="S262" s="346">
        <f>+Africa!S115</f>
        <v>509.68531472895808</v>
      </c>
      <c r="T262" s="346">
        <f>+Africa!T115</f>
        <v>504.66517691579213</v>
      </c>
      <c r="U262" s="346">
        <f>+Africa!U115</f>
        <v>497.69580389697012</v>
      </c>
      <c r="V262" s="346">
        <f>+Africa!V115</f>
        <v>489.80129290251284</v>
      </c>
      <c r="W262" s="346">
        <f>+Africa!W115</f>
        <v>477.0821492229839</v>
      </c>
      <c r="X262" s="346">
        <f>+Africa!X115</f>
        <v>464.96754568002262</v>
      </c>
      <c r="Y262" s="346">
        <f>+Africa!Y115</f>
        <v>452.94064627319455</v>
      </c>
      <c r="Z262" s="346">
        <f>+Africa!Z115</f>
        <v>440.99590692697586</v>
      </c>
      <c r="AA262" s="346">
        <f>+Africa!AA115</f>
        <v>222.64964381685027</v>
      </c>
      <c r="AB262" s="346">
        <f>+Africa!AB115</f>
        <v>112.31128171328731</v>
      </c>
      <c r="AC262" s="346">
        <f>+Africa!AC115</f>
        <v>56.609548500725104</v>
      </c>
      <c r="AD262" s="346">
        <f>+Africa!AD115</f>
        <v>28.515648539197979</v>
      </c>
      <c r="AE262" s="346">
        <f>+Africa!AE115</f>
        <v>14.355803502524655</v>
      </c>
      <c r="AF262" s="346">
        <f>+Africa!AF115</f>
        <v>7.222275407346741</v>
      </c>
      <c r="AG262" s="346">
        <f>+Africa!AG115</f>
        <v>3.631122012764183</v>
      </c>
      <c r="AH262" s="346">
        <f>+Africa!AH115</f>
        <v>1.8247785077913283</v>
      </c>
      <c r="AI262" s="346">
        <f>+Africa!AI115</f>
        <v>0.91665817734623123</v>
      </c>
      <c r="AJ262" s="346">
        <f>+Africa!AJ115</f>
        <v>0.46031089015025994</v>
      </c>
      <c r="AK262" s="346">
        <f>+Africa!AK115</f>
        <v>0.23107703910253155</v>
      </c>
    </row>
    <row r="263" spans="1:37">
      <c r="A263" s="346" t="s">
        <v>189</v>
      </c>
      <c r="B263" s="346">
        <f>+LatAm!B115</f>
        <v>0</v>
      </c>
      <c r="C263" s="346">
        <f>+LatAm!C115</f>
        <v>0</v>
      </c>
      <c r="D263" s="346">
        <f>+LatAm!D115</f>
        <v>0</v>
      </c>
      <c r="E263" s="346">
        <f>+LatAm!E115</f>
        <v>209.99363276258555</v>
      </c>
      <c r="F263" s="346">
        <f>+LatAm!F115</f>
        <v>528.70481895750743</v>
      </c>
      <c r="G263" s="346">
        <f>+LatAm!G115</f>
        <v>758.12813183535047</v>
      </c>
      <c r="H263" s="346">
        <f>+LatAm!H115</f>
        <v>845.13114370759672</v>
      </c>
      <c r="I263" s="346">
        <f>+LatAm!I115</f>
        <v>891.20267090537141</v>
      </c>
      <c r="J263" s="346">
        <f>+LatAm!J115</f>
        <v>909.63337133782431</v>
      </c>
      <c r="K263" s="346">
        <f>+LatAm!K115</f>
        <v>909.95704410723579</v>
      </c>
      <c r="L263" s="346">
        <f>+LatAm!L115</f>
        <v>898.0411151382458</v>
      </c>
      <c r="M263" s="346">
        <f>+LatAm!M115</f>
        <v>879.8639201758499</v>
      </c>
      <c r="N263" s="346">
        <f>+LatAm!N115</f>
        <v>859.62337784329361</v>
      </c>
      <c r="O263" s="346">
        <f>+LatAm!O115</f>
        <v>836.94906199537672</v>
      </c>
      <c r="P263" s="346">
        <f>+LatAm!P115</f>
        <v>812.93277118940966</v>
      </c>
      <c r="Q263" s="346">
        <f>+LatAm!Q115</f>
        <v>788.25330165659147</v>
      </c>
      <c r="R263" s="346">
        <f>+LatAm!R115</f>
        <v>763.36299301462645</v>
      </c>
      <c r="S263" s="346">
        <f>+LatAm!S115</f>
        <v>738.57643001848749</v>
      </c>
      <c r="T263" s="346">
        <f>+LatAm!T115</f>
        <v>714.11729302632421</v>
      </c>
      <c r="U263" s="346">
        <f>+LatAm!U115</f>
        <v>690.14568323462424</v>
      </c>
      <c r="V263" s="346">
        <f>+LatAm!V115</f>
        <v>666.8930710348078</v>
      </c>
      <c r="W263" s="346">
        <f>+LatAm!W115</f>
        <v>643.28591809849627</v>
      </c>
      <c r="X263" s="346">
        <f>+LatAm!X115</f>
        <v>620.67169573615388</v>
      </c>
      <c r="Y263" s="346">
        <f>+LatAm!Y115</f>
        <v>599.01495069719431</v>
      </c>
      <c r="Z263" s="346">
        <f>+LatAm!Z115</f>
        <v>578.28733293687685</v>
      </c>
      <c r="AA263" s="346">
        <f>+LatAm!AA115</f>
        <v>289.72434282667513</v>
      </c>
      <c r="AB263" s="346">
        <f>+LatAm!AB115</f>
        <v>145.12790392302767</v>
      </c>
      <c r="AC263" s="346">
        <f>+LatAm!AC115</f>
        <v>72.68579816003647</v>
      </c>
      <c r="AD263" s="346">
        <f>+LatAm!AD115</f>
        <v>36.399248354210854</v>
      </c>
      <c r="AE263" s="346">
        <f>+LatAm!AE115</f>
        <v>18.225672284562481</v>
      </c>
      <c r="AF263" s="346">
        <f>+LatAm!AF115</f>
        <v>9.1245382116437845</v>
      </c>
      <c r="AG263" s="346">
        <f>+LatAm!AG115</f>
        <v>4.5674979214638416</v>
      </c>
      <c r="AH263" s="346">
        <f>+LatAm!AH115</f>
        <v>2.2861523056246504</v>
      </c>
      <c r="AI263" s="346">
        <f>+LatAm!AI115</f>
        <v>1.1441866122523145</v>
      </c>
      <c r="AJ263" s="346">
        <f>+LatAm!AJ115</f>
        <v>0.57260804688923539</v>
      </c>
      <c r="AK263" s="346">
        <f>+LatAm!AK115</f>
        <v>0.28654314559952904</v>
      </c>
    </row>
    <row r="264" spans="1:37">
      <c r="A264" s="346" t="s">
        <v>190</v>
      </c>
      <c r="B264" s="346">
        <f>+OHI!B115</f>
        <v>9.2332721410874043E-26</v>
      </c>
      <c r="C264" s="346">
        <f>+OHI!C115</f>
        <v>0</v>
      </c>
      <c r="D264" s="346">
        <f>+OHI!D115</f>
        <v>20.818049845366549</v>
      </c>
      <c r="E264" s="346">
        <f>+OHI!E115</f>
        <v>160.61840248950611</v>
      </c>
      <c r="F264" s="346">
        <f>+OHI!F115</f>
        <v>361.3702093409803</v>
      </c>
      <c r="G264" s="346">
        <f>+OHI!G115</f>
        <v>527.90106699444061</v>
      </c>
      <c r="H264" s="346">
        <f>+OHI!H115</f>
        <v>587.77266349077286</v>
      </c>
      <c r="I264" s="346">
        <f>+OHI!I115</f>
        <v>624.58566716790097</v>
      </c>
      <c r="J264" s="346">
        <f>+OHI!J115</f>
        <v>643.69791135263972</v>
      </c>
      <c r="K264" s="346">
        <f>+OHI!K115</f>
        <v>649.71916797215681</v>
      </c>
      <c r="L264" s="346">
        <f>+OHI!L115</f>
        <v>648.62132769750167</v>
      </c>
      <c r="M264" s="346">
        <f>+OHI!M115</f>
        <v>644.60920594800621</v>
      </c>
      <c r="N264" s="346">
        <f>+OHI!N115</f>
        <v>639.06005955855835</v>
      </c>
      <c r="O264" s="346">
        <f>+OHI!O115</f>
        <v>630.23030165416935</v>
      </c>
      <c r="P264" s="346">
        <f>+OHI!P115</f>
        <v>619.24418714307046</v>
      </c>
      <c r="Q264" s="346">
        <f>+OHI!Q115</f>
        <v>606.76614650010981</v>
      </c>
      <c r="R264" s="346">
        <f>+OHI!R115</f>
        <v>593.23579012878326</v>
      </c>
      <c r="S264" s="346">
        <f>+OHI!S115</f>
        <v>578.97205767878518</v>
      </c>
      <c r="T264" s="346">
        <f>+OHI!T115</f>
        <v>564.22107153406489</v>
      </c>
      <c r="U264" s="346">
        <f>+OHI!U115</f>
        <v>549.1796177991514</v>
      </c>
      <c r="V264" s="346">
        <f>+OHI!V115</f>
        <v>534.02211518768752</v>
      </c>
      <c r="W264" s="346">
        <f>+OHI!W115</f>
        <v>516.57697000896565</v>
      </c>
      <c r="X264" s="346">
        <f>+OHI!X115</f>
        <v>499.76570505965958</v>
      </c>
      <c r="Y264" s="346">
        <f>+OHI!Y115</f>
        <v>483.57931314811924</v>
      </c>
      <c r="Z264" s="346">
        <f>+OHI!Z115</f>
        <v>468.00801798377228</v>
      </c>
      <c r="AA264" s="346">
        <f>+OHI!AA115</f>
        <v>235.03286695955339</v>
      </c>
      <c r="AB264" s="346">
        <f>+OHI!AB115</f>
        <v>118.00036439222004</v>
      </c>
      <c r="AC264" s="346">
        <f>+OHI!AC115</f>
        <v>59.228029825441247</v>
      </c>
      <c r="AD264" s="346">
        <f>+OHI!AD115</f>
        <v>29.72224952831964</v>
      </c>
      <c r="AE264" s="346">
        <f>+OHI!AE115</f>
        <v>14.912416506358895</v>
      </c>
      <c r="AF264" s="346">
        <f>+OHI!AF115</f>
        <v>7.479665642584429</v>
      </c>
      <c r="AG264" s="346">
        <f>+OHI!AG115</f>
        <v>3.7504740643167778</v>
      </c>
      <c r="AH264" s="346">
        <f>+OHI!AH115</f>
        <v>1.8802173715182873</v>
      </c>
      <c r="AI264" s="346">
        <f>+OHI!AI115</f>
        <v>0.9424497947479884</v>
      </c>
      <c r="AJ264" s="346">
        <f>+OHI!AJ115</f>
        <v>0.47232750781491617</v>
      </c>
      <c r="AK264" s="346">
        <f>+OHI!AK115</f>
        <v>0.23668351988163716</v>
      </c>
    </row>
    <row r="265" spans="1:37">
      <c r="A265" s="346" t="s">
        <v>704</v>
      </c>
      <c r="B265" s="346">
        <f>+OthAsia!B115</f>
        <v>2.8926121417382605E-26</v>
      </c>
      <c r="C265" s="346">
        <f>+OthAsia!C115</f>
        <v>0</v>
      </c>
      <c r="D265" s="346">
        <f>+OthAsia!D115</f>
        <v>0</v>
      </c>
      <c r="E265" s="346">
        <f>+OthAsia!E115</f>
        <v>0</v>
      </c>
      <c r="F265" s="346">
        <f>+OthAsia!F115</f>
        <v>269.44096407842562</v>
      </c>
      <c r="G265" s="346">
        <f>+OthAsia!G115</f>
        <v>567.00905416799731</v>
      </c>
      <c r="H265" s="346">
        <f>+OthAsia!H115</f>
        <v>698.94639292385239</v>
      </c>
      <c r="I265" s="346">
        <f>+OthAsia!I115</f>
        <v>775.07283337245167</v>
      </c>
      <c r="J265" s="346">
        <f>+OthAsia!J115</f>
        <v>813.11189722128063</v>
      </c>
      <c r="K265" s="346">
        <f>+OthAsia!K115</f>
        <v>826.4411193052423</v>
      </c>
      <c r="L265" s="346">
        <f>+OthAsia!L115</f>
        <v>822.21613907319295</v>
      </c>
      <c r="M265" s="346">
        <f>+OthAsia!M115</f>
        <v>809.10553386470724</v>
      </c>
      <c r="N265" s="346">
        <f>+OthAsia!N115</f>
        <v>791.47462000956955</v>
      </c>
      <c r="O265" s="346">
        <f>+OthAsia!O115</f>
        <v>771.61604184192242</v>
      </c>
      <c r="P265" s="346">
        <f>+OthAsia!P115</f>
        <v>750.27695487028654</v>
      </c>
      <c r="Q265" s="346">
        <f>+OthAsia!Q115</f>
        <v>728.05937776128917</v>
      </c>
      <c r="R265" s="346">
        <f>+OthAsia!R115</f>
        <v>705.42638090639457</v>
      </c>
      <c r="S265" s="346">
        <f>+OthAsia!S115</f>
        <v>682.72530365085697</v>
      </c>
      <c r="T265" s="346">
        <f>+OthAsia!T115</f>
        <v>660.21241383376787</v>
      </c>
      <c r="U265" s="346">
        <f>+OthAsia!U115</f>
        <v>638.07408931170437</v>
      </c>
      <c r="V265" s="346">
        <f>+OthAsia!V115</f>
        <v>616.56314748544992</v>
      </c>
      <c r="W265" s="346">
        <f>+OthAsia!W115</f>
        <v>594.75108352538666</v>
      </c>
      <c r="X265" s="346">
        <f>+OthAsia!X115</f>
        <v>573.83100919126161</v>
      </c>
      <c r="Y265" s="346">
        <f>+OthAsia!Y115</f>
        <v>553.77728558014917</v>
      </c>
      <c r="Z265" s="346">
        <f>+OthAsia!Z115</f>
        <v>534.56995698132721</v>
      </c>
      <c r="AA265" s="346">
        <f>+OthAsia!AA115</f>
        <v>267.79359124745781</v>
      </c>
      <c r="AB265" s="346">
        <f>+OthAsia!AB115</f>
        <v>134.1262608678343</v>
      </c>
      <c r="AC265" s="346">
        <f>+OthAsia!AC115</f>
        <v>67.166943064503599</v>
      </c>
      <c r="AD265" s="346">
        <f>+OthAsia!AD115</f>
        <v>33.63107160054652</v>
      </c>
      <c r="AE265" s="346">
        <f>+OthAsia!AE115</f>
        <v>16.837369352562856</v>
      </c>
      <c r="AF265" s="346">
        <f>+OthAsia!AF115</f>
        <v>8.4284585408866821</v>
      </c>
      <c r="AG265" s="346">
        <f>+OthAsia!AG115</f>
        <v>4.2185843746247906</v>
      </c>
      <c r="AH265" s="346">
        <f>+OthAsia!AH115</f>
        <v>2.1112825091590866</v>
      </c>
      <c r="AI265" s="346">
        <f>+OthAsia!AI115</f>
        <v>1.0565557517238038</v>
      </c>
      <c r="AJ265" s="346">
        <f>+OthAsia!AJ115</f>
        <v>0.5286994855070889</v>
      </c>
      <c r="AK265" s="346">
        <f>+OthAsia!AK115</f>
        <v>0.26454459956933246</v>
      </c>
    </row>
    <row r="266" spans="1:37">
      <c r="B266" s="348"/>
    </row>
    <row r="268" spans="1:37">
      <c r="A268" s="267" t="s">
        <v>712</v>
      </c>
    </row>
    <row r="269" spans="1:37">
      <c r="A269" s="346" t="s">
        <v>180</v>
      </c>
      <c r="B269" s="348">
        <f t="shared" ref="B269:Z269" si="144">+B254*B284</f>
        <v>0</v>
      </c>
      <c r="C269" s="348">
        <f t="shared" si="144"/>
        <v>56.085027748551973</v>
      </c>
      <c r="D269" s="348">
        <f t="shared" si="144"/>
        <v>148.18607553533042</v>
      </c>
      <c r="E269" s="348">
        <f t="shared" si="144"/>
        <v>439.09067822017425</v>
      </c>
      <c r="F269" s="348">
        <f t="shared" si="144"/>
        <v>797.4887827415356</v>
      </c>
      <c r="G269" s="348">
        <f t="shared" si="144"/>
        <v>1079.8820685926607</v>
      </c>
      <c r="H269" s="348">
        <f t="shared" si="144"/>
        <v>1189.5740657330005</v>
      </c>
      <c r="I269" s="348">
        <f t="shared" si="144"/>
        <v>1261.2716390875742</v>
      </c>
      <c r="J269" s="348">
        <f t="shared" si="144"/>
        <v>1305.3115504158186</v>
      </c>
      <c r="K269" s="348">
        <f t="shared" si="144"/>
        <v>1330.0004529071775</v>
      </c>
      <c r="L269" s="348">
        <f t="shared" si="144"/>
        <v>1334.7236389235998</v>
      </c>
      <c r="M269" s="348">
        <f t="shared" si="144"/>
        <v>1324.2207726358301</v>
      </c>
      <c r="N269" s="348">
        <f t="shared" si="144"/>
        <v>1328.9236489887417</v>
      </c>
      <c r="O269" s="348">
        <f t="shared" si="144"/>
        <v>1320.2438213613275</v>
      </c>
      <c r="P269" s="348">
        <f t="shared" si="144"/>
        <v>1304.4348059989047</v>
      </c>
      <c r="Q269" s="348">
        <f t="shared" si="144"/>
        <v>1284.6008546086518</v>
      </c>
      <c r="R269" s="348">
        <f t="shared" si="144"/>
        <v>1262.2564035175199</v>
      </c>
      <c r="S269" s="348">
        <f t="shared" si="144"/>
        <v>1238.0700005835452</v>
      </c>
      <c r="T269" s="348">
        <f t="shared" si="144"/>
        <v>1212.191379473463</v>
      </c>
      <c r="U269" s="348">
        <f t="shared" si="144"/>
        <v>1184.3920591144929</v>
      </c>
      <c r="V269" s="348">
        <f t="shared" si="144"/>
        <v>1153.0626432238726</v>
      </c>
      <c r="W269" s="348">
        <f t="shared" si="144"/>
        <v>1114.0180494013052</v>
      </c>
      <c r="X269" s="348">
        <f t="shared" si="144"/>
        <v>1070.9458498581571</v>
      </c>
      <c r="Y269" s="348">
        <f t="shared" si="144"/>
        <v>1022.3075878650156</v>
      </c>
      <c r="Z269" s="348">
        <f t="shared" si="144"/>
        <v>966.23524696964625</v>
      </c>
      <c r="AA269" s="348">
        <f t="shared" ref="AA269:AB280" si="145">+AA254*AA155</f>
        <v>0.19688456033239585</v>
      </c>
      <c r="AB269" s="348">
        <f t="shared" si="145"/>
        <v>9.8704839000443648E-2</v>
      </c>
    </row>
    <row r="270" spans="1:37">
      <c r="A270" s="346" t="s">
        <v>181</v>
      </c>
      <c r="B270" s="348">
        <f t="shared" ref="B270:Z270" si="146">+B255*B285</f>
        <v>2.7932638694001344E-25</v>
      </c>
      <c r="C270" s="348">
        <f t="shared" si="146"/>
        <v>0</v>
      </c>
      <c r="D270" s="348">
        <f t="shared" si="146"/>
        <v>81.898482995210443</v>
      </c>
      <c r="E270" s="348">
        <f t="shared" si="146"/>
        <v>234.04935144065578</v>
      </c>
      <c r="F270" s="348">
        <f t="shared" si="146"/>
        <v>597.44996951064672</v>
      </c>
      <c r="G270" s="348">
        <f t="shared" si="146"/>
        <v>914.36763780449371</v>
      </c>
      <c r="H270" s="348">
        <f t="shared" si="146"/>
        <v>1048.8304837540729</v>
      </c>
      <c r="I270" s="348">
        <f t="shared" si="146"/>
        <v>1135.2512117052388</v>
      </c>
      <c r="J270" s="348">
        <f t="shared" si="146"/>
        <v>1184.6420853099216</v>
      </c>
      <c r="K270" s="348">
        <f t="shared" si="146"/>
        <v>1206.5647164991144</v>
      </c>
      <c r="L270" s="348">
        <f t="shared" si="146"/>
        <v>1228.8845905899423</v>
      </c>
      <c r="M270" s="348">
        <f t="shared" si="146"/>
        <v>1258.1630589818622</v>
      </c>
      <c r="N270" s="348">
        <f t="shared" si="146"/>
        <v>1291.1146723057595</v>
      </c>
      <c r="O270" s="348">
        <f t="shared" si="146"/>
        <v>1308.8594731228943</v>
      </c>
      <c r="P270" s="348">
        <f t="shared" si="146"/>
        <v>1316.4040880651473</v>
      </c>
      <c r="Q270" s="348">
        <f t="shared" si="146"/>
        <v>1316.5822826427798</v>
      </c>
      <c r="R270" s="348">
        <f t="shared" si="146"/>
        <v>1311.0495585669273</v>
      </c>
      <c r="S270" s="348">
        <f t="shared" si="146"/>
        <v>1300.7868292820967</v>
      </c>
      <c r="T270" s="348">
        <f t="shared" si="146"/>
        <v>1286.3245648372399</v>
      </c>
      <c r="U270" s="348">
        <f t="shared" si="146"/>
        <v>1267.8399006096163</v>
      </c>
      <c r="V270" s="348">
        <f t="shared" si="146"/>
        <v>1246.0688428898673</v>
      </c>
      <c r="W270" s="348">
        <f t="shared" si="146"/>
        <v>1216.8409290598254</v>
      </c>
      <c r="X270" s="348">
        <f t="shared" si="146"/>
        <v>1183.1292878100846</v>
      </c>
      <c r="Y270" s="348">
        <f t="shared" si="146"/>
        <v>1143.4596144545178</v>
      </c>
      <c r="Z270" s="348">
        <f t="shared" si="146"/>
        <v>1096.1652789882962</v>
      </c>
      <c r="AA270" s="348">
        <f t="shared" si="145"/>
        <v>126.11729245818414</v>
      </c>
      <c r="AB270" s="348">
        <f t="shared" si="145"/>
        <v>0</v>
      </c>
    </row>
    <row r="271" spans="1:37">
      <c r="A271" s="346" t="s">
        <v>182</v>
      </c>
      <c r="B271" s="348">
        <f t="shared" ref="B271:Z271" si="147">+B256*B286</f>
        <v>1.2481064631999633E-26</v>
      </c>
      <c r="C271" s="348">
        <f t="shared" si="147"/>
        <v>70.614862553316044</v>
      </c>
      <c r="D271" s="348">
        <f t="shared" si="147"/>
        <v>76.182892174266556</v>
      </c>
      <c r="E271" s="348">
        <f t="shared" si="147"/>
        <v>131.40427201373782</v>
      </c>
      <c r="F271" s="348">
        <f t="shared" si="147"/>
        <v>184.67749110547129</v>
      </c>
      <c r="G271" s="348">
        <f t="shared" si="147"/>
        <v>236.6081486324029</v>
      </c>
      <c r="H271" s="348">
        <f t="shared" si="147"/>
        <v>253.86271981728854</v>
      </c>
      <c r="I271" s="348">
        <f t="shared" si="147"/>
        <v>260.88047201164107</v>
      </c>
      <c r="J271" s="348">
        <f t="shared" si="147"/>
        <v>260.63000916332987</v>
      </c>
      <c r="K271" s="348">
        <f t="shared" si="147"/>
        <v>255.47006291439803</v>
      </c>
      <c r="L271" s="348">
        <f t="shared" si="147"/>
        <v>254.15870476193942</v>
      </c>
      <c r="M271" s="348">
        <f t="shared" si="147"/>
        <v>257.36144933518665</v>
      </c>
      <c r="N271" s="348">
        <f t="shared" si="147"/>
        <v>262.86874455184005</v>
      </c>
      <c r="O271" s="348">
        <f t="shared" si="147"/>
        <v>265.0236588576127</v>
      </c>
      <c r="P271" s="348">
        <f t="shared" si="147"/>
        <v>265.13493952255067</v>
      </c>
      <c r="Q271" s="348">
        <f t="shared" si="147"/>
        <v>263.89916087768233</v>
      </c>
      <c r="R271" s="348">
        <f t="shared" si="147"/>
        <v>261.69627755180306</v>
      </c>
      <c r="S271" s="348">
        <f t="shared" si="147"/>
        <v>258.73370788928838</v>
      </c>
      <c r="T271" s="348">
        <f t="shared" si="147"/>
        <v>255.11197469162354</v>
      </c>
      <c r="U271" s="348">
        <f t="shared" si="147"/>
        <v>250.85423530287628</v>
      </c>
      <c r="V271" s="348">
        <f t="shared" si="147"/>
        <v>246.02278528102411</v>
      </c>
      <c r="W271" s="348">
        <f t="shared" si="147"/>
        <v>239.55403984477383</v>
      </c>
      <c r="X271" s="348">
        <f t="shared" si="147"/>
        <v>232.35341419496217</v>
      </c>
      <c r="Y271" s="348">
        <f t="shared" si="147"/>
        <v>224.12437621723032</v>
      </c>
      <c r="Z271" s="348">
        <f t="shared" si="147"/>
        <v>214.5295156457282</v>
      </c>
      <c r="AA271" s="348">
        <f t="shared" si="145"/>
        <v>24.654989728192824</v>
      </c>
      <c r="AB271" s="348">
        <f t="shared" si="145"/>
        <v>0</v>
      </c>
    </row>
    <row r="272" spans="1:37">
      <c r="A272" s="346" t="s">
        <v>183</v>
      </c>
      <c r="B272" s="348">
        <f t="shared" ref="B272:Z272" si="148">+B257*B287</f>
        <v>2.1706702686480585E-26</v>
      </c>
      <c r="C272" s="348">
        <f t="shared" si="148"/>
        <v>0</v>
      </c>
      <c r="D272" s="348">
        <f t="shared" si="148"/>
        <v>0</v>
      </c>
      <c r="E272" s="348">
        <f t="shared" si="148"/>
        <v>0</v>
      </c>
      <c r="F272" s="348">
        <f t="shared" si="148"/>
        <v>17.646763820966243</v>
      </c>
      <c r="G272" s="348">
        <f t="shared" si="148"/>
        <v>63.780924516356485</v>
      </c>
      <c r="H272" s="348">
        <f t="shared" si="148"/>
        <v>88.394601758747157</v>
      </c>
      <c r="I272" s="348">
        <f t="shared" si="148"/>
        <v>105.61490282892838</v>
      </c>
      <c r="J272" s="348">
        <f t="shared" si="148"/>
        <v>116.24273053628117</v>
      </c>
      <c r="K272" s="348">
        <f t="shared" si="148"/>
        <v>121.66443449981821</v>
      </c>
      <c r="L272" s="348">
        <f t="shared" si="148"/>
        <v>128.58511511823903</v>
      </c>
      <c r="M272" s="348">
        <f t="shared" si="148"/>
        <v>138.43853699594283</v>
      </c>
      <c r="N272" s="348">
        <f t="shared" si="148"/>
        <v>148.50569179457329</v>
      </c>
      <c r="O272" s="348">
        <f t="shared" si="148"/>
        <v>156.10940552629037</v>
      </c>
      <c r="P272" s="348">
        <f t="shared" si="148"/>
        <v>161.89416188224507</v>
      </c>
      <c r="Q272" s="348">
        <f t="shared" si="148"/>
        <v>166.23884669788092</v>
      </c>
      <c r="R272" s="348">
        <f t="shared" si="148"/>
        <v>169.37404846752631</v>
      </c>
      <c r="S272" s="348">
        <f t="shared" si="148"/>
        <v>171.43906806653197</v>
      </c>
      <c r="T272" s="348">
        <f t="shared" si="148"/>
        <v>172.50346150953848</v>
      </c>
      <c r="U272" s="348">
        <f t="shared" si="148"/>
        <v>172.57287716753419</v>
      </c>
      <c r="V272" s="348">
        <f t="shared" si="148"/>
        <v>171.37391428122186</v>
      </c>
      <c r="W272" s="348">
        <f t="shared" si="148"/>
        <v>167.78917887728701</v>
      </c>
      <c r="X272" s="348">
        <f t="shared" si="148"/>
        <v>162.98923816857624</v>
      </c>
      <c r="Y272" s="348">
        <f t="shared" si="148"/>
        <v>156.68502970803701</v>
      </c>
      <c r="Z272" s="348">
        <f t="shared" si="148"/>
        <v>148.50738557118081</v>
      </c>
      <c r="AA272" s="348">
        <f t="shared" si="145"/>
        <v>0</v>
      </c>
      <c r="AB272" s="348">
        <f t="shared" si="145"/>
        <v>0</v>
      </c>
    </row>
    <row r="273" spans="1:29">
      <c r="A273" s="346" t="s">
        <v>184</v>
      </c>
      <c r="B273" s="348">
        <f t="shared" ref="B273:Z273" si="149">+B258*B288</f>
        <v>0</v>
      </c>
      <c r="C273" s="348">
        <f t="shared" si="149"/>
        <v>0</v>
      </c>
      <c r="D273" s="348">
        <f t="shared" si="149"/>
        <v>0</v>
      </c>
      <c r="E273" s="348">
        <f t="shared" si="149"/>
        <v>0</v>
      </c>
      <c r="F273" s="348">
        <f t="shared" si="149"/>
        <v>3.5582262422411124</v>
      </c>
      <c r="G273" s="348">
        <f t="shared" si="149"/>
        <v>35.839311057519787</v>
      </c>
      <c r="H273" s="348">
        <f t="shared" si="149"/>
        <v>58.263509005866439</v>
      </c>
      <c r="I273" s="348">
        <f t="shared" si="149"/>
        <v>75.990589280436183</v>
      </c>
      <c r="J273" s="348">
        <f t="shared" si="149"/>
        <v>88.745151909789357</v>
      </c>
      <c r="K273" s="348">
        <f t="shared" si="149"/>
        <v>97.228216608057437</v>
      </c>
      <c r="L273" s="348">
        <f t="shared" si="149"/>
        <v>104.69041087185252</v>
      </c>
      <c r="M273" s="348">
        <f t="shared" si="149"/>
        <v>112.5066557937851</v>
      </c>
      <c r="N273" s="348">
        <f t="shared" si="149"/>
        <v>119.79807381019502</v>
      </c>
      <c r="O273" s="348">
        <f t="shared" si="149"/>
        <v>125.3163554906253</v>
      </c>
      <c r="P273" s="348">
        <f t="shared" si="149"/>
        <v>129.43479481356758</v>
      </c>
      <c r="Q273" s="348">
        <f t="shared" si="149"/>
        <v>132.38967409597583</v>
      </c>
      <c r="R273" s="348">
        <f t="shared" si="149"/>
        <v>134.33806073461437</v>
      </c>
      <c r="S273" s="348">
        <f t="shared" si="149"/>
        <v>135.38459997217106</v>
      </c>
      <c r="T273" s="348">
        <f t="shared" si="149"/>
        <v>135.58918890141942</v>
      </c>
      <c r="U273" s="348">
        <f t="shared" si="149"/>
        <v>134.96715301570092</v>
      </c>
      <c r="V273" s="348">
        <f t="shared" si="149"/>
        <v>133.76637791182458</v>
      </c>
      <c r="W273" s="348">
        <f t="shared" si="149"/>
        <v>131.20319385888351</v>
      </c>
      <c r="X273" s="348">
        <f t="shared" si="149"/>
        <v>127.75140774272278</v>
      </c>
      <c r="Y273" s="348">
        <f t="shared" si="149"/>
        <v>123.11593465133483</v>
      </c>
      <c r="Z273" s="348">
        <f t="shared" si="149"/>
        <v>116.97067190355219</v>
      </c>
      <c r="AA273" s="348">
        <f t="shared" si="145"/>
        <v>0</v>
      </c>
      <c r="AB273" s="348">
        <f t="shared" si="145"/>
        <v>0</v>
      </c>
    </row>
    <row r="274" spans="1:29">
      <c r="A274" s="346" t="s">
        <v>185</v>
      </c>
      <c r="B274" s="348">
        <f t="shared" ref="B274:Z274" si="150">+B259*B289</f>
        <v>0</v>
      </c>
      <c r="C274" s="348">
        <f t="shared" si="150"/>
        <v>0</v>
      </c>
      <c r="D274" s="348">
        <f t="shared" si="150"/>
        <v>0</v>
      </c>
      <c r="E274" s="348">
        <f t="shared" si="150"/>
        <v>238.21061796165074</v>
      </c>
      <c r="F274" s="348">
        <f t="shared" si="150"/>
        <v>715.57181497907209</v>
      </c>
      <c r="G274" s="348">
        <f t="shared" si="150"/>
        <v>1139.6120080627213</v>
      </c>
      <c r="H274" s="348">
        <f t="shared" si="150"/>
        <v>1319.0677712740974</v>
      </c>
      <c r="I274" s="348">
        <f t="shared" si="150"/>
        <v>1429.9916340209579</v>
      </c>
      <c r="J274" s="348">
        <f t="shared" si="150"/>
        <v>1487.8079122575925</v>
      </c>
      <c r="K274" s="348">
        <f t="shared" si="150"/>
        <v>1505.6328547457763</v>
      </c>
      <c r="L274" s="348">
        <f t="shared" si="150"/>
        <v>1528.5528210885675</v>
      </c>
      <c r="M274" s="348">
        <f t="shared" si="150"/>
        <v>1573.4567873656154</v>
      </c>
      <c r="N274" s="348">
        <f t="shared" si="150"/>
        <v>1592.0624100035172</v>
      </c>
      <c r="O274" s="348">
        <f t="shared" si="150"/>
        <v>1603.290645651776</v>
      </c>
      <c r="P274" s="348">
        <f t="shared" si="150"/>
        <v>1606.9626103706591</v>
      </c>
      <c r="Q274" s="348">
        <f t="shared" si="150"/>
        <v>1603.3363504099013</v>
      </c>
      <c r="R274" s="348">
        <f t="shared" si="150"/>
        <v>1592.833928103084</v>
      </c>
      <c r="S274" s="348">
        <f t="shared" si="150"/>
        <v>1575.8428105759965</v>
      </c>
      <c r="T274" s="348">
        <f t="shared" si="150"/>
        <v>1552.5594924128061</v>
      </c>
      <c r="U274" s="348">
        <f t="shared" si="150"/>
        <v>1522.8818215169035</v>
      </c>
      <c r="V274" s="348">
        <f t="shared" si="150"/>
        <v>1489.270788783233</v>
      </c>
      <c r="W274" s="348">
        <f t="shared" si="150"/>
        <v>1445.218019628152</v>
      </c>
      <c r="X274" s="348">
        <f t="shared" si="150"/>
        <v>1393.5052973995735</v>
      </c>
      <c r="Y274" s="348">
        <f t="shared" si="150"/>
        <v>1331.3296243607026</v>
      </c>
      <c r="Z274" s="348">
        <f t="shared" si="150"/>
        <v>1255.7541501209846</v>
      </c>
      <c r="AA274" s="348">
        <f t="shared" si="145"/>
        <v>0</v>
      </c>
      <c r="AB274" s="348">
        <f t="shared" si="145"/>
        <v>0</v>
      </c>
    </row>
    <row r="275" spans="1:29">
      <c r="A275" s="346" t="s">
        <v>186</v>
      </c>
      <c r="B275" s="348">
        <f t="shared" ref="B275:Z275" si="151">+B260*B290</f>
        <v>0</v>
      </c>
      <c r="C275" s="348">
        <f t="shared" si="151"/>
        <v>0</v>
      </c>
      <c r="D275" s="348">
        <f t="shared" si="151"/>
        <v>0</v>
      </c>
      <c r="E275" s="348">
        <f t="shared" si="151"/>
        <v>1.3783943431383598E-5</v>
      </c>
      <c r="F275" s="348">
        <f t="shared" si="151"/>
        <v>296.70435000056801</v>
      </c>
      <c r="G275" s="348">
        <f t="shared" si="151"/>
        <v>731.98797766236873</v>
      </c>
      <c r="H275" s="348">
        <f t="shared" si="151"/>
        <v>1001.5907203998822</v>
      </c>
      <c r="I275" s="348">
        <f t="shared" si="151"/>
        <v>1220.4159019570636</v>
      </c>
      <c r="J275" s="348">
        <f t="shared" si="151"/>
        <v>1392.682972700143</v>
      </c>
      <c r="K275" s="348">
        <f t="shared" si="151"/>
        <v>1526.0184612252763</v>
      </c>
      <c r="L275" s="348">
        <f t="shared" si="151"/>
        <v>1624.7049601429228</v>
      </c>
      <c r="M275" s="348">
        <f t="shared" si="151"/>
        <v>1699.8742370457812</v>
      </c>
      <c r="N275" s="348">
        <f t="shared" si="151"/>
        <v>1761.4947025040117</v>
      </c>
      <c r="O275" s="348">
        <f t="shared" si="151"/>
        <v>1804.7615480936977</v>
      </c>
      <c r="P275" s="348">
        <f t="shared" si="151"/>
        <v>1832.5880861209382</v>
      </c>
      <c r="Q275" s="348">
        <f t="shared" si="151"/>
        <v>1847.0799317698854</v>
      </c>
      <c r="R275" s="348">
        <f t="shared" si="151"/>
        <v>1849.8441908861073</v>
      </c>
      <c r="S275" s="348">
        <f t="shared" si="151"/>
        <v>1842.1187917160762</v>
      </c>
      <c r="T275" s="348">
        <f t="shared" si="151"/>
        <v>1824.782018979352</v>
      </c>
      <c r="U275" s="348">
        <f t="shared" si="151"/>
        <v>1798.3272658431038</v>
      </c>
      <c r="V275" s="348">
        <f t="shared" si="151"/>
        <v>1773.3763698608589</v>
      </c>
      <c r="W275" s="348">
        <f t="shared" si="151"/>
        <v>1746.4706584591474</v>
      </c>
      <c r="X275" s="348">
        <f t="shared" si="151"/>
        <v>1711.7979865796199</v>
      </c>
      <c r="Y275" s="348">
        <f t="shared" si="151"/>
        <v>1665.5720079893999</v>
      </c>
      <c r="Z275" s="348">
        <f t="shared" si="151"/>
        <v>1604.2849772007626</v>
      </c>
      <c r="AA275" s="348">
        <f t="shared" si="145"/>
        <v>86.294653886526902</v>
      </c>
      <c r="AB275" s="348">
        <f t="shared" si="145"/>
        <v>0</v>
      </c>
    </row>
    <row r="276" spans="1:29">
      <c r="A276" s="346" t="s">
        <v>187</v>
      </c>
      <c r="B276" s="348">
        <f t="shared" ref="B276:Z276" si="152">+B261*B291</f>
        <v>0</v>
      </c>
      <c r="C276" s="348">
        <f t="shared" si="152"/>
        <v>0</v>
      </c>
      <c r="D276" s="348">
        <f t="shared" si="152"/>
        <v>0</v>
      </c>
      <c r="E276" s="348">
        <f t="shared" si="152"/>
        <v>4.6723538285107194E-9</v>
      </c>
      <c r="F276" s="348">
        <f t="shared" si="152"/>
        <v>3.2781829750218461E-5</v>
      </c>
      <c r="G276" s="348">
        <f t="shared" si="152"/>
        <v>282.55688907157077</v>
      </c>
      <c r="H276" s="348">
        <f t="shared" si="152"/>
        <v>568.03289892797216</v>
      </c>
      <c r="I276" s="348">
        <f t="shared" si="152"/>
        <v>832.06624312469842</v>
      </c>
      <c r="J276" s="348">
        <f t="shared" si="152"/>
        <v>1059.013568362757</v>
      </c>
      <c r="K276" s="348">
        <f t="shared" si="152"/>
        <v>1249.8355649676087</v>
      </c>
      <c r="L276" s="348">
        <f t="shared" si="152"/>
        <v>1363.1512574065837</v>
      </c>
      <c r="M276" s="348">
        <f t="shared" si="152"/>
        <v>1407.7386974389008</v>
      </c>
      <c r="N276" s="348">
        <f t="shared" si="152"/>
        <v>1454.3433504955469</v>
      </c>
      <c r="O276" s="348">
        <f t="shared" si="152"/>
        <v>1479.7805852370359</v>
      </c>
      <c r="P276" s="348">
        <f t="shared" si="152"/>
        <v>1490.2698007345095</v>
      </c>
      <c r="Q276" s="348">
        <f t="shared" si="152"/>
        <v>1489.5093733653684</v>
      </c>
      <c r="R276" s="348">
        <f t="shared" si="152"/>
        <v>1479.8147463965563</v>
      </c>
      <c r="S276" s="348">
        <f t="shared" si="152"/>
        <v>1462.6847218066848</v>
      </c>
      <c r="T276" s="348">
        <f t="shared" si="152"/>
        <v>1439.0486279163028</v>
      </c>
      <c r="U276" s="348">
        <f t="shared" si="152"/>
        <v>1409.373921186804</v>
      </c>
      <c r="V276" s="348">
        <f t="shared" si="152"/>
        <v>1381.7709967724359</v>
      </c>
      <c r="W276" s="348">
        <f t="shared" si="152"/>
        <v>1349.7512535947278</v>
      </c>
      <c r="X276" s="348">
        <f t="shared" si="152"/>
        <v>1312.9921570995871</v>
      </c>
      <c r="Y276" s="348">
        <f t="shared" si="152"/>
        <v>1268.437332687341</v>
      </c>
      <c r="Z276" s="348">
        <f t="shared" si="152"/>
        <v>1213.2670204014032</v>
      </c>
      <c r="AA276" s="348">
        <f t="shared" si="145"/>
        <v>31.876085380069604</v>
      </c>
      <c r="AB276" s="348">
        <f t="shared" si="145"/>
        <v>0</v>
      </c>
    </row>
    <row r="277" spans="1:29">
      <c r="A277" s="346" t="s">
        <v>188</v>
      </c>
      <c r="B277" s="348">
        <f t="shared" ref="B277:Z277" si="153">+B262*B292</f>
        <v>0</v>
      </c>
      <c r="C277" s="348">
        <f t="shared" si="153"/>
        <v>0</v>
      </c>
      <c r="D277" s="348">
        <f t="shared" si="153"/>
        <v>0</v>
      </c>
      <c r="E277" s="348">
        <f t="shared" si="153"/>
        <v>6.2254880329922192E-6</v>
      </c>
      <c r="F277" s="348">
        <f t="shared" si="153"/>
        <v>5.4447589838350318E-5</v>
      </c>
      <c r="G277" s="348">
        <f t="shared" si="153"/>
        <v>1.4520309996154346E-4</v>
      </c>
      <c r="H277" s="348">
        <f t="shared" si="153"/>
        <v>2.7183268439569599E-4</v>
      </c>
      <c r="I277" s="348">
        <f t="shared" si="153"/>
        <v>99.605906535778175</v>
      </c>
      <c r="J277" s="348">
        <f t="shared" si="153"/>
        <v>269.90442534958044</v>
      </c>
      <c r="K277" s="348">
        <f t="shared" si="153"/>
        <v>447.01773804476238</v>
      </c>
      <c r="L277" s="348">
        <f t="shared" si="153"/>
        <v>577.97780333350215</v>
      </c>
      <c r="M277" s="348">
        <f t="shared" si="153"/>
        <v>660.57344717200601</v>
      </c>
      <c r="N277" s="348">
        <f t="shared" si="153"/>
        <v>727.22280549958941</v>
      </c>
      <c r="O277" s="348">
        <f t="shared" si="153"/>
        <v>780.65933911099216</v>
      </c>
      <c r="P277" s="348">
        <f t="shared" si="153"/>
        <v>821.68969808537156</v>
      </c>
      <c r="Q277" s="348">
        <f t="shared" si="153"/>
        <v>851.33473221367376</v>
      </c>
      <c r="R277" s="348">
        <f t="shared" si="153"/>
        <v>870.68282463038804</v>
      </c>
      <c r="S277" s="348">
        <f t="shared" si="153"/>
        <v>880.78669029706293</v>
      </c>
      <c r="T277" s="348">
        <f t="shared" si="153"/>
        <v>882.57609306056031</v>
      </c>
      <c r="U277" s="348">
        <f t="shared" si="153"/>
        <v>876.79482363047237</v>
      </c>
      <c r="V277" s="348">
        <f t="shared" si="153"/>
        <v>869.95998599986046</v>
      </c>
      <c r="W277" s="348">
        <f t="shared" si="153"/>
        <v>855.39643618488572</v>
      </c>
      <c r="X277" s="348">
        <f t="shared" si="153"/>
        <v>843.14140665428658</v>
      </c>
      <c r="Y277" s="348">
        <f t="shared" si="153"/>
        <v>825.43491112504501</v>
      </c>
      <c r="Z277" s="348">
        <f t="shared" si="153"/>
        <v>799.79865597078435</v>
      </c>
      <c r="AA277" s="348">
        <f t="shared" si="145"/>
        <v>43.255202918792492</v>
      </c>
      <c r="AB277" s="348">
        <f t="shared" si="145"/>
        <v>0</v>
      </c>
    </row>
    <row r="278" spans="1:29">
      <c r="A278" s="346" t="s">
        <v>189</v>
      </c>
      <c r="B278" s="348">
        <f t="shared" ref="B278:Z278" si="154">+B263*B293</f>
        <v>0</v>
      </c>
      <c r="C278" s="348">
        <f t="shared" si="154"/>
        <v>0</v>
      </c>
      <c r="D278" s="348">
        <f t="shared" si="154"/>
        <v>0</v>
      </c>
      <c r="E278" s="348">
        <f t="shared" si="154"/>
        <v>170.49695421020522</v>
      </c>
      <c r="F278" s="348">
        <f t="shared" si="154"/>
        <v>493.82205902245153</v>
      </c>
      <c r="G278" s="348">
        <f t="shared" si="154"/>
        <v>784.32235830185209</v>
      </c>
      <c r="H278" s="348">
        <f t="shared" si="154"/>
        <v>950.45419228894798</v>
      </c>
      <c r="I278" s="348">
        <f t="shared" si="154"/>
        <v>1079.6094120214384</v>
      </c>
      <c r="J278" s="348">
        <f t="shared" si="154"/>
        <v>1178.1553410845468</v>
      </c>
      <c r="K278" s="348">
        <f t="shared" si="154"/>
        <v>1252.3045053762899</v>
      </c>
      <c r="L278" s="348">
        <f t="shared" si="154"/>
        <v>1307.6237141739712</v>
      </c>
      <c r="M278" s="348">
        <f t="shared" si="154"/>
        <v>1348.7132604824769</v>
      </c>
      <c r="N278" s="348">
        <f t="shared" si="154"/>
        <v>1390.4482310015676</v>
      </c>
      <c r="O278" s="348">
        <f t="shared" si="154"/>
        <v>1416.0748827630553</v>
      </c>
      <c r="P278" s="348">
        <f t="shared" si="154"/>
        <v>1429.808762367644</v>
      </c>
      <c r="Q278" s="348">
        <f t="shared" si="154"/>
        <v>1434.1925235019955</v>
      </c>
      <c r="R278" s="348">
        <f t="shared" si="154"/>
        <v>1430.8488390427856</v>
      </c>
      <c r="S278" s="348">
        <f t="shared" si="154"/>
        <v>1420.8475138370304</v>
      </c>
      <c r="T278" s="348">
        <f t="shared" si="154"/>
        <v>1404.8558171657721</v>
      </c>
      <c r="U278" s="348">
        <f t="shared" si="154"/>
        <v>1383.1955957763951</v>
      </c>
      <c r="V278" s="348">
        <f t="shared" si="154"/>
        <v>1362.4329865311117</v>
      </c>
      <c r="W278" s="348">
        <f t="shared" si="154"/>
        <v>1340.6832476709731</v>
      </c>
      <c r="X278" s="348">
        <f t="shared" si="154"/>
        <v>1313.7482395854352</v>
      </c>
      <c r="Y278" s="348">
        <f t="shared" si="154"/>
        <v>1279.1022258060748</v>
      </c>
      <c r="Z278" s="348">
        <f t="shared" si="154"/>
        <v>1234.3432181400451</v>
      </c>
      <c r="AA278" s="348">
        <f t="shared" si="145"/>
        <v>120.74606371268054</v>
      </c>
      <c r="AB278" s="348">
        <f t="shared" si="145"/>
        <v>0</v>
      </c>
    </row>
    <row r="279" spans="1:29">
      <c r="A279" s="346" t="s">
        <v>190</v>
      </c>
      <c r="B279" s="348">
        <f t="shared" ref="B279:Z279" si="155">+B264*B294</f>
        <v>5.0004493207186496E-26</v>
      </c>
      <c r="C279" s="348">
        <f t="shared" si="155"/>
        <v>0</v>
      </c>
      <c r="D279" s="348">
        <f t="shared" si="155"/>
        <v>12.904662981797252</v>
      </c>
      <c r="E279" s="348">
        <f t="shared" si="155"/>
        <v>104.40100369526874</v>
      </c>
      <c r="F279" s="348">
        <f t="shared" si="155"/>
        <v>239.36689238949364</v>
      </c>
      <c r="G279" s="348">
        <f t="shared" si="155"/>
        <v>348.23053037164692</v>
      </c>
      <c r="H279" s="348">
        <f t="shared" si="155"/>
        <v>381.38334626328492</v>
      </c>
      <c r="I279" s="348">
        <f t="shared" si="155"/>
        <v>398.27659763141082</v>
      </c>
      <c r="J279" s="348">
        <f t="shared" si="155"/>
        <v>403.34722126653497</v>
      </c>
      <c r="K279" s="348">
        <f t="shared" si="155"/>
        <v>400.15923269486882</v>
      </c>
      <c r="L279" s="348">
        <f t="shared" si="155"/>
        <v>399.00436823089973</v>
      </c>
      <c r="M279" s="348">
        <f t="shared" si="155"/>
        <v>401.94889998937583</v>
      </c>
      <c r="N279" s="348">
        <f t="shared" si="155"/>
        <v>406.85783080360136</v>
      </c>
      <c r="O279" s="348">
        <f t="shared" si="155"/>
        <v>407.543806971104</v>
      </c>
      <c r="P279" s="348">
        <f t="shared" si="155"/>
        <v>405.63709852361632</v>
      </c>
      <c r="Q279" s="348">
        <f t="shared" si="155"/>
        <v>402.00451306389726</v>
      </c>
      <c r="R279" s="348">
        <f t="shared" si="155"/>
        <v>397.11165055328883</v>
      </c>
      <c r="S279" s="348">
        <f t="shared" si="155"/>
        <v>391.20320958080532</v>
      </c>
      <c r="T279" s="348">
        <f t="shared" si="155"/>
        <v>384.38155093428577</v>
      </c>
      <c r="U279" s="348">
        <f t="shared" si="155"/>
        <v>376.64006306118961</v>
      </c>
      <c r="V279" s="348">
        <f t="shared" si="155"/>
        <v>367.99004302747954</v>
      </c>
      <c r="W279" s="348">
        <f t="shared" si="155"/>
        <v>356.64546585674367</v>
      </c>
      <c r="X279" s="348">
        <f t="shared" si="155"/>
        <v>344.13155137993533</v>
      </c>
      <c r="Y279" s="348">
        <f t="shared" si="155"/>
        <v>329.95334875522406</v>
      </c>
      <c r="Z279" s="348">
        <f t="shared" si="155"/>
        <v>313.55132824546803</v>
      </c>
      <c r="AA279" s="348">
        <f t="shared" si="145"/>
        <v>16.660536338469804</v>
      </c>
      <c r="AB279" s="348">
        <f t="shared" si="145"/>
        <v>0</v>
      </c>
    </row>
    <row r="280" spans="1:29">
      <c r="A280" s="346" t="s">
        <v>704</v>
      </c>
      <c r="B280" s="348">
        <f t="shared" ref="B280:Z280" si="156">+B265*B295</f>
        <v>1.0523838974252933E-26</v>
      </c>
      <c r="C280" s="348">
        <f t="shared" si="156"/>
        <v>0</v>
      </c>
      <c r="D280" s="348">
        <f t="shared" si="156"/>
        <v>0</v>
      </c>
      <c r="E280" s="348">
        <f t="shared" si="156"/>
        <v>0</v>
      </c>
      <c r="F280" s="348">
        <f t="shared" si="156"/>
        <v>387.38921585234783</v>
      </c>
      <c r="G280" s="348">
        <f t="shared" si="156"/>
        <v>966.09561128427958</v>
      </c>
      <c r="H280" s="348">
        <f t="shared" si="156"/>
        <v>1365.6227375403396</v>
      </c>
      <c r="I280" s="348">
        <f t="shared" si="156"/>
        <v>1714.2143521300809</v>
      </c>
      <c r="J280" s="348">
        <f t="shared" si="156"/>
        <v>2013.6269973509757</v>
      </c>
      <c r="K280" s="348">
        <f t="shared" si="156"/>
        <v>2270.3113181906829</v>
      </c>
      <c r="L280" s="348">
        <f t="shared" si="156"/>
        <v>2464.1159127308397</v>
      </c>
      <c r="M280" s="348">
        <f t="shared" si="156"/>
        <v>2609.8179289280265</v>
      </c>
      <c r="N280" s="348">
        <f t="shared" si="156"/>
        <v>2709.0238485741584</v>
      </c>
      <c r="O280" s="348">
        <f t="shared" si="156"/>
        <v>2789.0854505275629</v>
      </c>
      <c r="P280" s="348">
        <f t="shared" si="156"/>
        <v>2849.157095972444</v>
      </c>
      <c r="Q280" s="348">
        <f t="shared" si="156"/>
        <v>2889.5494654419317</v>
      </c>
      <c r="R280" s="348">
        <f t="shared" si="156"/>
        <v>2911.1164253170004</v>
      </c>
      <c r="S280" s="348">
        <f t="shared" si="156"/>
        <v>2914.8702578190532</v>
      </c>
      <c r="T280" s="348">
        <f t="shared" si="156"/>
        <v>2901.6839358751126</v>
      </c>
      <c r="U280" s="348">
        <f t="shared" si="156"/>
        <v>2872.0805314793402</v>
      </c>
      <c r="V280" s="348">
        <f t="shared" si="156"/>
        <v>2841.7930563886366</v>
      </c>
      <c r="W280" s="348">
        <f t="shared" si="156"/>
        <v>2807.6507138073689</v>
      </c>
      <c r="X280" s="348">
        <f t="shared" si="156"/>
        <v>2758.8341736147599</v>
      </c>
      <c r="Y280" s="348">
        <f t="shared" si="156"/>
        <v>2689.6961560887512</v>
      </c>
      <c r="Z280" s="348">
        <f t="shared" si="156"/>
        <v>2595.0490562707382</v>
      </c>
      <c r="AA280" s="348">
        <f t="shared" si="145"/>
        <v>200.60632026800445</v>
      </c>
      <c r="AB280" s="348">
        <f t="shared" si="145"/>
        <v>0</v>
      </c>
    </row>
    <row r="281" spans="1:29">
      <c r="B281" s="348">
        <f t="shared" ref="B281:AB281" si="157">SUM(B269:B280)</f>
        <v>3.7404248643993307E-25</v>
      </c>
      <c r="C281" s="348">
        <f t="shared" si="157"/>
        <v>126.69989030186801</v>
      </c>
      <c r="D281" s="348">
        <f t="shared" si="157"/>
        <v>319.17211368660463</v>
      </c>
      <c r="E281" s="348">
        <f t="shared" si="157"/>
        <v>1317.6528975557962</v>
      </c>
      <c r="F281" s="348">
        <f t="shared" si="157"/>
        <v>3733.6756528942133</v>
      </c>
      <c r="G281" s="348">
        <f t="shared" si="157"/>
        <v>6583.2836105609722</v>
      </c>
      <c r="H281" s="348">
        <f t="shared" si="157"/>
        <v>8225.0773185961843</v>
      </c>
      <c r="I281" s="348">
        <f t="shared" si="157"/>
        <v>9613.1888623352461</v>
      </c>
      <c r="J281" s="348">
        <f t="shared" si="157"/>
        <v>10760.10996570727</v>
      </c>
      <c r="K281" s="348">
        <f t="shared" si="157"/>
        <v>11662.207558673828</v>
      </c>
      <c r="L281" s="348">
        <f t="shared" si="157"/>
        <v>12316.173297372861</v>
      </c>
      <c r="M281" s="348">
        <f t="shared" si="157"/>
        <v>12792.81373216479</v>
      </c>
      <c r="N281" s="348">
        <f t="shared" si="157"/>
        <v>13192.664010333105</v>
      </c>
      <c r="O281" s="348">
        <f t="shared" si="157"/>
        <v>13456.748972713973</v>
      </c>
      <c r="P281" s="348">
        <f t="shared" si="157"/>
        <v>13613.415942457599</v>
      </c>
      <c r="Q281" s="348">
        <f t="shared" si="157"/>
        <v>13680.717708689623</v>
      </c>
      <c r="R281" s="348">
        <f t="shared" si="157"/>
        <v>13670.9669537676</v>
      </c>
      <c r="S281" s="348">
        <f t="shared" si="157"/>
        <v>13592.768201426343</v>
      </c>
      <c r="T281" s="348">
        <f t="shared" si="157"/>
        <v>13451.608105757476</v>
      </c>
      <c r="U281" s="348">
        <f t="shared" si="157"/>
        <v>13249.920247704427</v>
      </c>
      <c r="V281" s="348">
        <f t="shared" si="157"/>
        <v>13036.888790951427</v>
      </c>
      <c r="W281" s="348">
        <f t="shared" si="157"/>
        <v>12771.221186244074</v>
      </c>
      <c r="X281" s="348">
        <f t="shared" si="157"/>
        <v>12455.3200100877</v>
      </c>
      <c r="Y281" s="348">
        <f t="shared" si="157"/>
        <v>12059.218149708675</v>
      </c>
      <c r="Z281" s="348">
        <f t="shared" si="157"/>
        <v>11558.45650542859</v>
      </c>
      <c r="AA281" s="348">
        <f t="shared" si="157"/>
        <v>650.40802925125308</v>
      </c>
      <c r="AB281" s="348">
        <f t="shared" si="157"/>
        <v>9.8704839000443648E-2</v>
      </c>
    </row>
    <row r="283" spans="1:29">
      <c r="A283" s="267" t="s">
        <v>713</v>
      </c>
    </row>
    <row r="284" spans="1:29">
      <c r="A284" s="346" t="s">
        <v>180</v>
      </c>
      <c r="B284" s="346">
        <f>+US!B116</f>
        <v>1.6614140194193694</v>
      </c>
      <c r="C284" s="346">
        <f>+US!C116</f>
        <v>1.6230895636787734</v>
      </c>
      <c r="D284" s="346">
        <f>+US!D116</f>
        <v>1.7927116912107415</v>
      </c>
      <c r="E284" s="346">
        <f>+US!E116</f>
        <v>1.9149538778767674</v>
      </c>
      <c r="F284" s="346">
        <f>+US!F116</f>
        <v>2.0053836777383336</v>
      </c>
      <c r="G284" s="346">
        <f>+US!G116</f>
        <v>2.0624036283691507</v>
      </c>
      <c r="H284" s="346">
        <f>+US!H116</f>
        <v>2.0986567014636961</v>
      </c>
      <c r="I284" s="346">
        <f>+US!I116</f>
        <v>2.1349828761043188</v>
      </c>
      <c r="J284" s="346">
        <f>+US!J116</f>
        <v>2.1731363207063579</v>
      </c>
      <c r="K284" s="346">
        <f>+US!K116</f>
        <v>2.2141989874785368</v>
      </c>
      <c r="L284" s="346">
        <f>+US!L116</f>
        <v>2.2514329664162473</v>
      </c>
      <c r="M284" s="346">
        <f>+US!M116</f>
        <v>2.2793135799748985</v>
      </c>
      <c r="N284" s="346">
        <f>+US!N116</f>
        <v>2.3350905503198418</v>
      </c>
      <c r="O284" s="346">
        <f>+US!O116</f>
        <v>2.3763203158253505</v>
      </c>
      <c r="P284" s="346">
        <f>+US!P116</f>
        <v>2.4104142871395609</v>
      </c>
      <c r="Q284" s="346">
        <f>+US!Q116</f>
        <v>2.4409213423741418</v>
      </c>
      <c r="R284" s="346">
        <f>+US!R116</f>
        <v>2.4693464799393805</v>
      </c>
      <c r="S284" s="346">
        <f>+US!S116</f>
        <v>2.4960209251669343</v>
      </c>
      <c r="T284" s="346">
        <f>+US!T116</f>
        <v>2.5204436140056607</v>
      </c>
      <c r="U284" s="346">
        <f>+US!U116</f>
        <v>2.5413742992210357</v>
      </c>
      <c r="V284" s="346">
        <f>+US!V116</f>
        <v>2.5545917802866187</v>
      </c>
      <c r="W284" s="346">
        <f>+US!W116</f>
        <v>2.5566436015623668</v>
      </c>
      <c r="X284" s="346">
        <f>+US!X116</f>
        <v>2.54533463283884</v>
      </c>
      <c r="Y284" s="346">
        <f>+US!Y116</f>
        <v>2.515554371188204</v>
      </c>
      <c r="Z284" s="346">
        <f>+US!Z116</f>
        <v>2.4607796889831017</v>
      </c>
      <c r="AA284" s="346">
        <f>+US!AA142</f>
        <v>0</v>
      </c>
      <c r="AB284" s="346">
        <f>+US!AB142</f>
        <v>0</v>
      </c>
      <c r="AC284" s="346">
        <f>+US!AC142</f>
        <v>0</v>
      </c>
    </row>
    <row r="285" spans="1:29">
      <c r="A285" s="346" t="s">
        <v>181</v>
      </c>
      <c r="B285" s="346">
        <f>+EU!B116</f>
        <v>1.145662534207345</v>
      </c>
      <c r="C285" s="346">
        <f>+EU!C116</f>
        <v>0.99377439380320731</v>
      </c>
      <c r="D285" s="346">
        <f>+EU!D116</f>
        <v>1.1060912554145124</v>
      </c>
      <c r="E285" s="346">
        <f>+EU!E116</f>
        <v>1.1891433774865863</v>
      </c>
      <c r="F285" s="346">
        <f>+EU!F116</f>
        <v>1.2523730974526903</v>
      </c>
      <c r="G285" s="346">
        <f>+EU!G116</f>
        <v>1.2928181437698978</v>
      </c>
      <c r="H285" s="346">
        <f>+EU!H116</f>
        <v>1.3183434625106556</v>
      </c>
      <c r="I285" s="346">
        <f>+EU!I116</f>
        <v>1.3386059895372349</v>
      </c>
      <c r="J285" s="346">
        <f>+EU!J116</f>
        <v>1.3549362742712436</v>
      </c>
      <c r="K285" s="346">
        <f>+EU!K116</f>
        <v>1.3681143488253367</v>
      </c>
      <c r="L285" s="346">
        <f>+EU!L116</f>
        <v>1.3984482484510039</v>
      </c>
      <c r="M285" s="346">
        <f>+EU!M116</f>
        <v>1.445505485681791</v>
      </c>
      <c r="N285" s="346">
        <f>+EU!N116</f>
        <v>1.5025460085607072</v>
      </c>
      <c r="O285" s="346">
        <f>+EU!O116</f>
        <v>1.5508468835563509</v>
      </c>
      <c r="P285" s="346">
        <f>+EU!P116</f>
        <v>1.5937712427920445</v>
      </c>
      <c r="Q285" s="346">
        <f>+EU!Q116</f>
        <v>1.6330162507505794</v>
      </c>
      <c r="R285" s="346">
        <f>+EU!R116</f>
        <v>1.6693500930261884</v>
      </c>
      <c r="S285" s="346">
        <f>+EU!S116</f>
        <v>1.7029827978948275</v>
      </c>
      <c r="T285" s="346">
        <f>+EU!T116</f>
        <v>1.7337044322562911</v>
      </c>
      <c r="U285" s="346">
        <f>+EU!U116</f>
        <v>1.7609119499453667</v>
      </c>
      <c r="V285" s="346">
        <f>+EU!V116</f>
        <v>1.7847514783916514</v>
      </c>
      <c r="W285" s="346">
        <f>+EU!W116</f>
        <v>1.8039239494398274</v>
      </c>
      <c r="X285" s="346">
        <f>+EU!X116</f>
        <v>1.8151124339258242</v>
      </c>
      <c r="Y285" s="346">
        <f>+EU!Y116</f>
        <v>1.8150967085132814</v>
      </c>
      <c r="Z285" s="346">
        <f>+EU!Z116</f>
        <v>1.7999730351279841</v>
      </c>
      <c r="AA285" s="346">
        <f>+EU!AA142</f>
        <v>0</v>
      </c>
      <c r="AB285" s="346">
        <f>+EU!AB142</f>
        <v>0</v>
      </c>
      <c r="AC285" s="346">
        <f>+EU!AC142</f>
        <v>0</v>
      </c>
    </row>
    <row r="286" spans="1:29">
      <c r="A286" s="346" t="s">
        <v>182</v>
      </c>
      <c r="B286" s="346">
        <f>+Japan!B116</f>
        <v>0.36984064487913115</v>
      </c>
      <c r="C286" s="346">
        <f>+Japan!C116</f>
        <v>0.38197401254589819</v>
      </c>
      <c r="D286" s="346">
        <f>+Japan!D116</f>
        <v>0.38396443104633732</v>
      </c>
      <c r="E286" s="346">
        <f>+Japan!E116</f>
        <v>0.37210633662893694</v>
      </c>
      <c r="F286" s="346">
        <f>+Japan!F116</f>
        <v>0.34665576342697874</v>
      </c>
      <c r="G286" s="346">
        <f>+Japan!G116</f>
        <v>0.33328314208815535</v>
      </c>
      <c r="H286" s="346">
        <f>+Japan!H116</f>
        <v>0.32634839091858331</v>
      </c>
      <c r="I286" s="346">
        <f>+Japan!I116</f>
        <v>0.31899193358800276</v>
      </c>
      <c r="J286" s="346">
        <f>+Japan!J116</f>
        <v>0.31154769471063321</v>
      </c>
      <c r="K286" s="346">
        <f>+Japan!K116</f>
        <v>0.3042006227609827</v>
      </c>
      <c r="L286" s="346">
        <f>+Japan!L116</f>
        <v>0.30377378536957289</v>
      </c>
      <c r="M286" s="346">
        <f>+Japan!M116</f>
        <v>0.30957701737570942</v>
      </c>
      <c r="N286" s="346">
        <f>+Japan!N116</f>
        <v>0.31883340937135934</v>
      </c>
      <c r="O286" s="346">
        <f>+Japan!O116</f>
        <v>0.32604075971343904</v>
      </c>
      <c r="P286" s="346">
        <f>+Japan!P116</f>
        <v>0.33215246303646412</v>
      </c>
      <c r="Q286" s="346">
        <f>+Japan!Q116</f>
        <v>0.33763970347488886</v>
      </c>
      <c r="R286" s="346">
        <f>+Japan!R116</f>
        <v>0.34271701963070161</v>
      </c>
      <c r="S286" s="346">
        <f>+Japan!S116</f>
        <v>0.34745221550954064</v>
      </c>
      <c r="T286" s="346">
        <f>+Japan!T116</f>
        <v>0.35181172938412203</v>
      </c>
      <c r="U286" s="346">
        <f>+Japan!U116</f>
        <v>0.35567514358659935</v>
      </c>
      <c r="V286" s="346">
        <f>+Japan!V116</f>
        <v>0.35897349489095598</v>
      </c>
      <c r="W286" s="346">
        <f>+Japan!W116</f>
        <v>0.36141926471703628</v>
      </c>
      <c r="X286" s="346">
        <f>+Japan!X116</f>
        <v>0.36243138266105623</v>
      </c>
      <c r="Y286" s="346">
        <f>+Japan!Y116</f>
        <v>0.36138270092761449</v>
      </c>
      <c r="Z286" s="346">
        <f>+Japan!Z116</f>
        <v>0.35750636061505703</v>
      </c>
      <c r="AA286" s="346">
        <f>+Japan!AA142</f>
        <v>0</v>
      </c>
      <c r="AB286" s="346">
        <f>+Japan!AB142</f>
        <v>0</v>
      </c>
      <c r="AC286" s="346">
        <f>+Japan!AC142</f>
        <v>0</v>
      </c>
    </row>
    <row r="287" spans="1:29">
      <c r="A287" s="346" t="s">
        <v>183</v>
      </c>
      <c r="B287" s="346">
        <f>+Russia!B116</f>
        <v>0.43100236821563392</v>
      </c>
      <c r="C287" s="346">
        <f>+Russia!C116</f>
        <v>0.42305073907611485</v>
      </c>
      <c r="D287" s="346">
        <f>+Russia!D116</f>
        <v>0.44320939329804343</v>
      </c>
      <c r="E287" s="346">
        <f>+Russia!E116</f>
        <v>0.44907441009379173</v>
      </c>
      <c r="F287" s="346">
        <f>+Russia!F116</f>
        <v>0.45104509609266963</v>
      </c>
      <c r="G287" s="346">
        <f>+Russia!G116</f>
        <v>0.45153585782783306</v>
      </c>
      <c r="H287" s="346">
        <f>+Russia!H116</f>
        <v>0.450650647986374</v>
      </c>
      <c r="I287" s="346">
        <f>+Russia!I116</f>
        <v>0.44771356039635291</v>
      </c>
      <c r="J287" s="346">
        <f>+Russia!J116</f>
        <v>0.44333249231418931</v>
      </c>
      <c r="K287" s="346">
        <f>+Russia!K116</f>
        <v>0.43791839304944841</v>
      </c>
      <c r="L287" s="346">
        <f>+Russia!L116</f>
        <v>0.44427888760300321</v>
      </c>
      <c r="M287" s="346">
        <f>+Russia!M116</f>
        <v>0.46236990711141551</v>
      </c>
      <c r="N287" s="346">
        <f>+Russia!N116</f>
        <v>0.48420713860522552</v>
      </c>
      <c r="O287" s="346">
        <f>+Russia!O116</f>
        <v>0.50350171176537051</v>
      </c>
      <c r="P287" s="346">
        <f>+Russia!P116</f>
        <v>0.52126134489655085</v>
      </c>
      <c r="Q287" s="346">
        <f>+Russia!Q116</f>
        <v>0.53795978382588638</v>
      </c>
      <c r="R287" s="346">
        <f>+Russia!R116</f>
        <v>0.55376782279765435</v>
      </c>
      <c r="S287" s="346">
        <f>+Russia!S116</f>
        <v>0.56865797419609621</v>
      </c>
      <c r="T287" s="346">
        <f>+Russia!T116</f>
        <v>0.582427359715318</v>
      </c>
      <c r="U287" s="346">
        <f>+Russia!U116</f>
        <v>0.59468199959240653</v>
      </c>
      <c r="V287" s="346">
        <f>+Russia!V116</f>
        <v>0.60412806687781728</v>
      </c>
      <c r="W287" s="346">
        <f>+Russia!W116</f>
        <v>0.60967604038157819</v>
      </c>
      <c r="X287" s="346">
        <f>+Russia!X116</f>
        <v>0.61061104628830032</v>
      </c>
      <c r="Y287" s="346">
        <f>+Russia!Y116</f>
        <v>0.60530534752531095</v>
      </c>
      <c r="Z287" s="346">
        <f>+Russia!Z116</f>
        <v>0.5916545776586164</v>
      </c>
      <c r="AA287" s="346">
        <f>+Russia!AA142</f>
        <v>0</v>
      </c>
      <c r="AB287" s="346">
        <f>+Russia!AB142</f>
        <v>0</v>
      </c>
      <c r="AC287" s="346">
        <f>+Russia!AC142</f>
        <v>0</v>
      </c>
    </row>
    <row r="288" spans="1:29">
      <c r="A288" s="346" t="s">
        <v>184</v>
      </c>
      <c r="B288" s="346">
        <f>+Eurasia!B116</f>
        <v>0.25652713039837849</v>
      </c>
      <c r="C288" s="346">
        <f>+Eurasia!C116</f>
        <v>0.23333916590858106</v>
      </c>
      <c r="D288" s="346">
        <f>+Eurasia!D116</f>
        <v>0.26348479109060885</v>
      </c>
      <c r="E288" s="346">
        <f>+Eurasia!E116</f>
        <v>0.28529529374707951</v>
      </c>
      <c r="F288" s="346">
        <f>+Eurasia!F116</f>
        <v>0.3020288413627098</v>
      </c>
      <c r="G288" s="346">
        <f>+Eurasia!G116</f>
        <v>0.31399452748540924</v>
      </c>
      <c r="H288" s="346">
        <f>+Eurasia!H116</f>
        <v>0.32341667809792896</v>
      </c>
      <c r="I288" s="346">
        <f>+Eurasia!I116</f>
        <v>0.3310967050395438</v>
      </c>
      <c r="J288" s="346">
        <f>+Eurasia!J116</f>
        <v>0.33737506982912008</v>
      </c>
      <c r="K288" s="346">
        <f>+Eurasia!K116</f>
        <v>0.34250060867120463</v>
      </c>
      <c r="L288" s="346">
        <f>+Eurasia!L116</f>
        <v>0.35242321321460252</v>
      </c>
      <c r="M288" s="346">
        <f>+Eurasia!M116</f>
        <v>0.36741244554003383</v>
      </c>
      <c r="N288" s="346">
        <f>+Eurasia!N116</f>
        <v>0.38376425573394196</v>
      </c>
      <c r="O288" s="346">
        <f>+Eurasia!O116</f>
        <v>0.39841645512417012</v>
      </c>
      <c r="P288" s="346">
        <f>+Eurasia!P116</f>
        <v>0.41185381679329525</v>
      </c>
      <c r="Q288" s="346">
        <f>+Eurasia!Q116</f>
        <v>0.42428722848823097</v>
      </c>
      <c r="R288" s="346">
        <f>+Eurasia!R116</f>
        <v>0.43576866507390832</v>
      </c>
      <c r="S288" s="346">
        <f>+Eurasia!S116</f>
        <v>0.44623881421629308</v>
      </c>
      <c r="T288" s="346">
        <f>+Eurasia!T116</f>
        <v>0.45552737320809628</v>
      </c>
      <c r="U288" s="346">
        <f>+Eurasia!U116</f>
        <v>0.46333274562784821</v>
      </c>
      <c r="V288" s="346">
        <f>+Eurasia!V116</f>
        <v>0.47006902131946138</v>
      </c>
      <c r="W288" s="346">
        <f>+Eurasia!W116</f>
        <v>0.47525277918015041</v>
      </c>
      <c r="X288" s="346">
        <f>+Eurasia!X116</f>
        <v>0.47710220677851017</v>
      </c>
      <c r="Y288" s="346">
        <f>+Eurasia!Y116</f>
        <v>0.47413013247824165</v>
      </c>
      <c r="Z288" s="346">
        <f>+Eurasia!Z116</f>
        <v>0.4645566399618869</v>
      </c>
      <c r="AA288" s="346">
        <f>+Eurasia!AA142</f>
        <v>0</v>
      </c>
      <c r="AB288" s="346">
        <f>+Eurasia!AB142</f>
        <v>0</v>
      </c>
      <c r="AC288" s="346">
        <f>+Eurasia!AC142</f>
        <v>0</v>
      </c>
    </row>
    <row r="289" spans="1:256">
      <c r="A289" s="346" t="s">
        <v>185</v>
      </c>
      <c r="B289" s="346">
        <f>+China!B116</f>
        <v>1.5999444497034141</v>
      </c>
      <c r="C289" s="346">
        <f>+China!C116</f>
        <v>2.8420864715293779</v>
      </c>
      <c r="D289" s="346">
        <f>+China!D116</f>
        <v>3.2061376566936413</v>
      </c>
      <c r="E289" s="346">
        <f>+China!E116</f>
        <v>3.4256046471586292</v>
      </c>
      <c r="F289" s="346">
        <f>+China!F116</f>
        <v>3.5437386805847875</v>
      </c>
      <c r="G289" s="346">
        <f>+China!G116</f>
        <v>3.5856717219586702</v>
      </c>
      <c r="H289" s="346">
        <f>+China!H116</f>
        <v>3.612830916131943</v>
      </c>
      <c r="I289" s="346">
        <f>+China!I116</f>
        <v>3.6246984282210741</v>
      </c>
      <c r="J289" s="346">
        <f>+China!J116</f>
        <v>3.6251742162607625</v>
      </c>
      <c r="K289" s="346">
        <f>+China!K116</f>
        <v>3.6153421662676459</v>
      </c>
      <c r="L289" s="346">
        <f>+China!L116</f>
        <v>3.6627797357526379</v>
      </c>
      <c r="M289" s="346">
        <f>+China!M116</f>
        <v>3.7799692307304995</v>
      </c>
      <c r="N289" s="346">
        <f>+China!N116</f>
        <v>3.864181016486878</v>
      </c>
      <c r="O289" s="346">
        <f>+China!O116</f>
        <v>3.9475682280595379</v>
      </c>
      <c r="P289" s="346">
        <f>+China!P116</f>
        <v>4.0275783135211229</v>
      </c>
      <c r="Q289" s="346">
        <f>+China!Q116</f>
        <v>4.1024063645780435</v>
      </c>
      <c r="R289" s="346">
        <f>+China!R116</f>
        <v>4.1705806199302629</v>
      </c>
      <c r="S289" s="346">
        <f>+China!S116</f>
        <v>4.2305759642171044</v>
      </c>
      <c r="T289" s="346">
        <f>+China!T116</f>
        <v>4.2804113362284362</v>
      </c>
      <c r="U289" s="346">
        <f>+China!U116</f>
        <v>4.3172846372682194</v>
      </c>
      <c r="V289" s="346">
        <f>+China!V116</f>
        <v>4.3451174116294364</v>
      </c>
      <c r="W289" s="346">
        <f>+China!W116</f>
        <v>4.3598955102225716</v>
      </c>
      <c r="X289" s="346">
        <f>+China!X116</f>
        <v>4.3464270990629679</v>
      </c>
      <c r="Y289" s="346">
        <f>+China!Y116</f>
        <v>4.2928243871034901</v>
      </c>
      <c r="Z289" s="346">
        <f>+China!Z116</f>
        <v>4.185341470220667</v>
      </c>
      <c r="AA289" s="346">
        <f>+China!AA142</f>
        <v>0</v>
      </c>
      <c r="AB289" s="346">
        <f>+China!AB142</f>
        <v>0</v>
      </c>
      <c r="AC289" s="346">
        <f>+China!AC142</f>
        <v>0</v>
      </c>
    </row>
    <row r="290" spans="1:256">
      <c r="A290" s="346" t="s">
        <v>186</v>
      </c>
      <c r="B290" s="346">
        <f>+India!B116</f>
        <v>0.40499472440009932</v>
      </c>
      <c r="C290" s="346">
        <f>+India!C116</f>
        <v>0.72268116278292938</v>
      </c>
      <c r="D290" s="346">
        <f>+India!D116</f>
        <v>0.9513641565742168</v>
      </c>
      <c r="E290" s="346">
        <f>+India!E116</f>
        <v>1.1732052903697945</v>
      </c>
      <c r="F290" s="346">
        <f>+India!F116</f>
        <v>1.3870584013928553</v>
      </c>
      <c r="G290" s="346">
        <f>+India!G116</f>
        <v>1.5651983358354173</v>
      </c>
      <c r="H290" s="346">
        <f>+India!H116</f>
        <v>1.7176976183897448</v>
      </c>
      <c r="I290" s="346">
        <f>+India!I116</f>
        <v>1.8658653062918049</v>
      </c>
      <c r="J290" s="346">
        <f>+India!J116</f>
        <v>2.0098269995203126</v>
      </c>
      <c r="K290" s="346">
        <f>+India!K116</f>
        <v>2.1496360359774034</v>
      </c>
      <c r="L290" s="346">
        <f>+India!L116</f>
        <v>2.2839570928776052</v>
      </c>
      <c r="M290" s="346">
        <f>+India!M116</f>
        <v>2.4124604621169485</v>
      </c>
      <c r="N290" s="346">
        <f>+India!N116</f>
        <v>2.5381390337346335</v>
      </c>
      <c r="O290" s="346">
        <f>+India!O116</f>
        <v>2.6529264298016408</v>
      </c>
      <c r="P290" s="346">
        <f>+India!P116</f>
        <v>2.7578955707465309</v>
      </c>
      <c r="Q290" s="346">
        <f>+India!Q116</f>
        <v>2.8534089157218365</v>
      </c>
      <c r="R290" s="346">
        <f>+India!R116</f>
        <v>2.9394093994465673</v>
      </c>
      <c r="S290" s="346">
        <f>+India!S116</f>
        <v>3.0155132844817603</v>
      </c>
      <c r="T290" s="346">
        <f>+India!T116</f>
        <v>3.0809397311614171</v>
      </c>
      <c r="U290" s="346">
        <f>+India!U116</f>
        <v>3.1343776626832445</v>
      </c>
      <c r="V290" s="346">
        <f>+India!V116</f>
        <v>3.1918363289624772</v>
      </c>
      <c r="W290" s="346">
        <f>+India!W116</f>
        <v>3.2547576049415885</v>
      </c>
      <c r="X290" s="346">
        <f>+India!X116</f>
        <v>3.3026565191732291</v>
      </c>
      <c r="Y290" s="346">
        <f>+India!Y116</f>
        <v>3.3262648080786512</v>
      </c>
      <c r="Z290" s="346">
        <f>+India!Z116</f>
        <v>3.3156666886417039</v>
      </c>
      <c r="AA290" s="346">
        <f>+India!AA142</f>
        <v>0</v>
      </c>
      <c r="AB290" s="346">
        <f>+India!AB142</f>
        <v>0</v>
      </c>
      <c r="AC290" s="346">
        <f>+India!AC142</f>
        <v>0</v>
      </c>
    </row>
    <row r="291" spans="1:256">
      <c r="A291" s="346" t="s">
        <v>187</v>
      </c>
      <c r="B291" s="346">
        <f>+MidEast!B116</f>
        <v>0.58943423723936161</v>
      </c>
      <c r="C291" s="346">
        <f>+MidEast!C116</f>
        <v>0.80698509993939982</v>
      </c>
      <c r="D291" s="346">
        <f>+MidEast!D116</f>
        <v>1.043780764626282</v>
      </c>
      <c r="E291" s="346">
        <f>+MidEast!E116</f>
        <v>1.2739845719504095</v>
      </c>
      <c r="F291" s="346">
        <f>+MidEast!F116</f>
        <v>1.4937471134705886</v>
      </c>
      <c r="G291" s="346">
        <f>+MidEast!G116</f>
        <v>1.6734534771207208</v>
      </c>
      <c r="H291" s="346">
        <f>+MidEast!H116</f>
        <v>1.83251856195771</v>
      </c>
      <c r="I291" s="346">
        <f>+MidEast!I116</f>
        <v>1.9954777030800119</v>
      </c>
      <c r="J291" s="346">
        <f>+MidEast!J116</f>
        <v>2.1637008946346721</v>
      </c>
      <c r="K291" s="346">
        <f>+MidEast!K116</f>
        <v>2.3382424008222396</v>
      </c>
      <c r="L291" s="346">
        <f>+MidEast!L116</f>
        <v>2.4637083300241969</v>
      </c>
      <c r="M291" s="346">
        <f>+MidEast!M116</f>
        <v>2.5279783146839243</v>
      </c>
      <c r="N291" s="346">
        <f>+MidEast!N116</f>
        <v>2.60804131606556</v>
      </c>
      <c r="O291" s="346">
        <f>+MidEast!O116</f>
        <v>2.6710517837232266</v>
      </c>
      <c r="P291" s="346">
        <f>+MidEast!P116</f>
        <v>2.7225947358609113</v>
      </c>
      <c r="Q291" s="346">
        <f>+MidEast!Q116</f>
        <v>2.7654968219617557</v>
      </c>
      <c r="R291" s="346">
        <f>+MidEast!R116</f>
        <v>2.8010667915791583</v>
      </c>
      <c r="S291" s="346">
        <f>+MidEast!S116</f>
        <v>2.8296957121711337</v>
      </c>
      <c r="T291" s="346">
        <f>+MidEast!T116</f>
        <v>2.8510638851935908</v>
      </c>
      <c r="U291" s="346">
        <f>+MidEast!U116</f>
        <v>2.864171366802287</v>
      </c>
      <c r="V291" s="346">
        <f>+MidEast!V116</f>
        <v>2.8824518017489869</v>
      </c>
      <c r="W291" s="346">
        <f>+MidEast!W116</f>
        <v>2.9063947114753983</v>
      </c>
      <c r="X291" s="346">
        <f>+MidEast!X116</f>
        <v>2.9182440047408464</v>
      </c>
      <c r="Y291" s="346">
        <f>+MidEast!Y116</f>
        <v>2.9099087273657158</v>
      </c>
      <c r="Z291" s="346">
        <f>+MidEast!Z116</f>
        <v>2.8727617691245011</v>
      </c>
      <c r="AA291" s="346">
        <f>+MidEast!AA142</f>
        <v>0</v>
      </c>
      <c r="AB291" s="346">
        <f>+MidEast!AB142</f>
        <v>0</v>
      </c>
      <c r="AC291" s="346">
        <f>+MidEast!AC142</f>
        <v>0</v>
      </c>
    </row>
    <row r="292" spans="1:256">
      <c r="A292" s="346" t="s">
        <v>188</v>
      </c>
      <c r="B292" s="346">
        <f>+Africa!B116</f>
        <v>0.19130298725162215</v>
      </c>
      <c r="C292" s="346">
        <f>+Africa!C116</f>
        <v>0.24390148283972463</v>
      </c>
      <c r="D292" s="346">
        <f>+Africa!D116</f>
        <v>0.35373965665690837</v>
      </c>
      <c r="E292" s="346">
        <f>+Africa!E116</f>
        <v>0.48181967984315216</v>
      </c>
      <c r="F292" s="346">
        <f>+Africa!F116</f>
        <v>0.62583133934463975</v>
      </c>
      <c r="G292" s="346">
        <f>+Africa!G116</f>
        <v>0.75848932007622716</v>
      </c>
      <c r="H292" s="346">
        <f>+Africa!H116</f>
        <v>0.8774933390605355</v>
      </c>
      <c r="I292" s="346">
        <f>+Africa!I116</f>
        <v>1.0038538011155649</v>
      </c>
      <c r="J292" s="346">
        <f>+Africa!J116</f>
        <v>1.1376836066720915</v>
      </c>
      <c r="K292" s="346">
        <f>+Africa!K116</f>
        <v>1.2789696799871801</v>
      </c>
      <c r="L292" s="346">
        <f>+Africa!L116</f>
        <v>1.3886152098082143</v>
      </c>
      <c r="M292" s="346">
        <f>+Africa!M116</f>
        <v>1.4586413028377669</v>
      </c>
      <c r="N292" s="346">
        <f>+Africa!N116</f>
        <v>1.5198138828710965</v>
      </c>
      <c r="O292" s="346">
        <f>+Africa!O116</f>
        <v>1.5747443507739087</v>
      </c>
      <c r="P292" s="346">
        <f>+Africa!P116</f>
        <v>1.6232067554717515</v>
      </c>
      <c r="Q292" s="346">
        <f>+Africa!Q116</f>
        <v>1.6650283257767791</v>
      </c>
      <c r="R292" s="346">
        <f>+Africa!R116</f>
        <v>1.7000557802205305</v>
      </c>
      <c r="S292" s="346">
        <f>+Africa!S116</f>
        <v>1.7280990149097197</v>
      </c>
      <c r="T292" s="346">
        <f>+Africa!T116</f>
        <v>1.7488349373624921</v>
      </c>
      <c r="U292" s="346">
        <f>+Africa!U116</f>
        <v>1.7617082900139962</v>
      </c>
      <c r="V292" s="346">
        <f>+Africa!V116</f>
        <v>1.7761488150522546</v>
      </c>
      <c r="W292" s="346">
        <f>+Africa!W116</f>
        <v>1.7929751460582968</v>
      </c>
      <c r="X292" s="346">
        <f>+Africa!X116</f>
        <v>1.81333388639239</v>
      </c>
      <c r="Y292" s="346">
        <f>+Africa!Y116</f>
        <v>1.8223908980497585</v>
      </c>
      <c r="Z292" s="346">
        <f>+Africa!Z116</f>
        <v>1.8136192273168248</v>
      </c>
      <c r="AA292" s="346">
        <f>+Africa!AA142</f>
        <v>0</v>
      </c>
      <c r="AB292" s="346">
        <f>+Africa!AB142</f>
        <v>0</v>
      </c>
      <c r="AC292" s="346">
        <f>+Africa!AC142</f>
        <v>0</v>
      </c>
    </row>
    <row r="293" spans="1:256">
      <c r="A293" s="346" t="s">
        <v>189</v>
      </c>
      <c r="B293" s="346">
        <f>+LatAm!B116</f>
        <v>0.41212692374686294</v>
      </c>
      <c r="C293" s="346">
        <f>+LatAm!C116</f>
        <v>0.53274364690744613</v>
      </c>
      <c r="D293" s="346">
        <f>+LatAm!D116</f>
        <v>0.67574720152887091</v>
      </c>
      <c r="E293" s="346">
        <f>+LatAm!E116</f>
        <v>0.81191487554751496</v>
      </c>
      <c r="F293" s="346">
        <f>+LatAm!F116</f>
        <v>0.93402223947223095</v>
      </c>
      <c r="G293" s="346">
        <f>+LatAm!G116</f>
        <v>1.0345511864901888</v>
      </c>
      <c r="H293" s="346">
        <f>+LatAm!H116</f>
        <v>1.1246233195469502</v>
      </c>
      <c r="I293" s="346">
        <f>+LatAm!I116</f>
        <v>1.2114072895727128</v>
      </c>
      <c r="J293" s="346">
        <f>+LatAm!J116</f>
        <v>1.2951980195623203</v>
      </c>
      <c r="K293" s="346">
        <f>+LatAm!K116</f>
        <v>1.376223760765469</v>
      </c>
      <c r="L293" s="346">
        <f>+LatAm!L116</f>
        <v>1.4560844622049109</v>
      </c>
      <c r="M293" s="346">
        <f>+LatAm!M116</f>
        <v>1.5328657415716316</v>
      </c>
      <c r="N293" s="346">
        <f>+LatAm!N116</f>
        <v>1.6175086285927434</v>
      </c>
      <c r="O293" s="346">
        <f>+LatAm!O116</f>
        <v>1.6919487063967551</v>
      </c>
      <c r="P293" s="346">
        <f>+LatAm!P116</f>
        <v>1.7588278059890208</v>
      </c>
      <c r="Q293" s="346">
        <f>+LatAm!Q116</f>
        <v>1.8194564113945346</v>
      </c>
      <c r="R293" s="346">
        <f>+LatAm!R116</f>
        <v>1.8744016308573785</v>
      </c>
      <c r="S293" s="346">
        <f>+LatAm!S116</f>
        <v>1.9237650378329361</v>
      </c>
      <c r="T293" s="346">
        <f>+LatAm!T116</f>
        <v>1.9672620042741151</v>
      </c>
      <c r="U293" s="346">
        <f>+LatAm!U116</f>
        <v>2.0042081394953235</v>
      </c>
      <c r="V293" s="346">
        <f>+LatAm!V116</f>
        <v>2.0429556786623158</v>
      </c>
      <c r="W293" s="346">
        <f>+LatAm!W116</f>
        <v>2.0841172019339855</v>
      </c>
      <c r="X293" s="346">
        <f>+LatAm!X116</f>
        <v>2.1166556306829021</v>
      </c>
      <c r="Y293" s="346">
        <f>+LatAm!Y116</f>
        <v>2.1353427394714037</v>
      </c>
      <c r="Z293" s="346">
        <f>+LatAm!Z116</f>
        <v>2.1344808157414374</v>
      </c>
      <c r="AA293" s="346">
        <f>+LatAm!AA142</f>
        <v>0</v>
      </c>
      <c r="AB293" s="346">
        <f>+LatAm!AB142</f>
        <v>0</v>
      </c>
      <c r="AC293" s="346">
        <f>+LatAm!AC142</f>
        <v>0</v>
      </c>
    </row>
    <row r="294" spans="1:256">
      <c r="A294" s="346" t="s">
        <v>190</v>
      </c>
      <c r="B294" s="346">
        <f>+OHI!B116</f>
        <v>0.54156849752830372</v>
      </c>
      <c r="C294" s="346">
        <f>+OHI!C116</f>
        <v>0.56942681429125552</v>
      </c>
      <c r="D294" s="346">
        <f>+OHI!D116</f>
        <v>0.61987857064668472</v>
      </c>
      <c r="E294" s="346">
        <f>+OHI!E116</f>
        <v>0.64999403603263772</v>
      </c>
      <c r="F294" s="346">
        <f>+OHI!F116</f>
        <v>0.66238689909170889</v>
      </c>
      <c r="G294" s="346">
        <f>+OHI!G116</f>
        <v>0.65965112052958619</v>
      </c>
      <c r="H294" s="346">
        <f>+OHI!H116</f>
        <v>0.6488620004854514</v>
      </c>
      <c r="I294" s="346">
        <f>+OHI!I116</f>
        <v>0.63766528527198207</v>
      </c>
      <c r="J294" s="346">
        <f>+OHI!J116</f>
        <v>0.62660949205032856</v>
      </c>
      <c r="K294" s="346">
        <f>+OHI!K116</f>
        <v>0.6158956860451088</v>
      </c>
      <c r="L294" s="346">
        <f>+OHI!L116</f>
        <v>0.6151576446727387</v>
      </c>
      <c r="M294" s="346">
        <f>+OHI!M116</f>
        <v>0.6235543896681438</v>
      </c>
      <c r="N294" s="346">
        <f>+OHI!N116</f>
        <v>0.63665038163180676</v>
      </c>
      <c r="O294" s="346">
        <f>+OHI!O116</f>
        <v>0.64665854038027248</v>
      </c>
      <c r="P294" s="346">
        <f>+OHI!P116</f>
        <v>0.65505192772992105</v>
      </c>
      <c r="Q294" s="346">
        <f>+OHI!Q116</f>
        <v>0.66253616056647369</v>
      </c>
      <c r="R294" s="346">
        <f>+OHI!R116</f>
        <v>0.66939934704054416</v>
      </c>
      <c r="S294" s="346">
        <f>+OHI!S116</f>
        <v>0.67568582005359168</v>
      </c>
      <c r="T294" s="346">
        <f>+OHI!T116</f>
        <v>0.68126053833683997</v>
      </c>
      <c r="U294" s="346">
        <f>+OHI!U116</f>
        <v>0.68582309112377915</v>
      </c>
      <c r="V294" s="346">
        <f>+OHI!V116</f>
        <v>0.68909139258801233</v>
      </c>
      <c r="W294" s="346">
        <f>+OHI!W116</f>
        <v>0.69040140494562463</v>
      </c>
      <c r="X294" s="346">
        <f>+OHI!X116</f>
        <v>0.68858576708230623</v>
      </c>
      <c r="Y294" s="346">
        <f>+OHI!Y116</f>
        <v>0.68231485463514874</v>
      </c>
      <c r="Z294" s="346">
        <f>+OHI!Z116</f>
        <v>0.66996999238662636</v>
      </c>
      <c r="AA294" s="346">
        <f>+OHI!AA142</f>
        <v>0</v>
      </c>
      <c r="AB294" s="346">
        <f>+OHI!AB142</f>
        <v>0</v>
      </c>
      <c r="AC294" s="346">
        <f>+OHI!AC142</f>
        <v>0</v>
      </c>
    </row>
    <row r="295" spans="1:256">
      <c r="A295" s="346" t="s">
        <v>704</v>
      </c>
      <c r="B295" s="346">
        <f>+OthAsia!B116</f>
        <v>0.36381783863801498</v>
      </c>
      <c r="C295" s="346">
        <f>+OthAsia!C116</f>
        <v>0.63050158117884292</v>
      </c>
      <c r="D295" s="346">
        <f>+OthAsia!D116</f>
        <v>0.87826578804752076</v>
      </c>
      <c r="E295" s="346">
        <f>+OthAsia!E116</f>
        <v>1.1508416134336092</v>
      </c>
      <c r="F295" s="346">
        <f>+OthAsia!F116</f>
        <v>1.4377517434193534</v>
      </c>
      <c r="G295" s="346">
        <f>+OthAsia!G116</f>
        <v>1.7038451223708999</v>
      </c>
      <c r="H295" s="346">
        <f>+OthAsia!H116</f>
        <v>1.9538304387374086</v>
      </c>
      <c r="I295" s="346">
        <f>+OthAsia!I116</f>
        <v>2.2116816359970861</v>
      </c>
      <c r="J295" s="346">
        <f>+OthAsia!J116</f>
        <v>2.4764451291788028</v>
      </c>
      <c r="K295" s="346">
        <f>+OthAsia!K116</f>
        <v>2.7470938523717785</v>
      </c>
      <c r="L295" s="346">
        <f>+OthAsia!L116</f>
        <v>2.9969199041852987</v>
      </c>
      <c r="M295" s="346">
        <f>+OthAsia!M116</f>
        <v>3.2255593611653897</v>
      </c>
      <c r="N295" s="346">
        <f>+OthAsia!N116</f>
        <v>3.4227551712794075</v>
      </c>
      <c r="O295" s="346">
        <f>+OthAsia!O116</f>
        <v>3.6146027289294622</v>
      </c>
      <c r="P295" s="346">
        <f>+OthAsia!P116</f>
        <v>3.7974738228032439</v>
      </c>
      <c r="Q295" s="346">
        <f>+OthAsia!Q116</f>
        <v>3.9688376438842279</v>
      </c>
      <c r="R295" s="346">
        <f>+OthAsia!R116</f>
        <v>4.1267473178087544</v>
      </c>
      <c r="S295" s="346">
        <f>+OthAsia!S116</f>
        <v>4.269462757908423</v>
      </c>
      <c r="T295" s="346">
        <f>+OthAsia!T116</f>
        <v>4.3950763043448555</v>
      </c>
      <c r="U295" s="346">
        <f>+OthAsia!U116</f>
        <v>4.5011709135180151</v>
      </c>
      <c r="V295" s="346">
        <f>+OthAsia!V116</f>
        <v>4.6090867869388825</v>
      </c>
      <c r="W295" s="346">
        <f>+OthAsia!W116</f>
        <v>4.7207155927569247</v>
      </c>
      <c r="X295" s="346">
        <f>+OthAsia!X116</f>
        <v>4.8077467571907091</v>
      </c>
      <c r="Y295" s="346">
        <f>+OthAsia!Y116</f>
        <v>4.8569997833532783</v>
      </c>
      <c r="Z295" s="346">
        <f>+OthAsia!Z116</f>
        <v>4.8544610904151213</v>
      </c>
      <c r="AA295" s="346">
        <f>+OthAsia!AA142</f>
        <v>0</v>
      </c>
      <c r="AB295" s="346">
        <f>+OthAsia!AB142</f>
        <v>0</v>
      </c>
      <c r="AC295" s="346">
        <f>+OthAsia!AC142</f>
        <v>0</v>
      </c>
    </row>
    <row r="296" spans="1:256">
      <c r="A296" s="346"/>
      <c r="B296" s="346">
        <f t="shared" ref="B296:V296" si="158">SUM(B284:B295)</f>
        <v>7.9676363556275369</v>
      </c>
      <c r="C296" s="346">
        <f t="shared" si="158"/>
        <v>10.003554134481551</v>
      </c>
      <c r="D296" s="346">
        <f t="shared" si="158"/>
        <v>11.718375356834368</v>
      </c>
      <c r="E296" s="346">
        <f t="shared" si="158"/>
        <v>13.17793801016891</v>
      </c>
      <c r="F296" s="346">
        <f t="shared" si="158"/>
        <v>14.442022892849545</v>
      </c>
      <c r="G296" s="346">
        <f t="shared" si="158"/>
        <v>15.434895583922156</v>
      </c>
      <c r="H296" s="346">
        <f t="shared" si="158"/>
        <v>16.285272075286979</v>
      </c>
      <c r="I296" s="346">
        <f t="shared" si="158"/>
        <v>17.122040514215687</v>
      </c>
      <c r="J296" s="346">
        <f t="shared" si="158"/>
        <v>17.954966209710832</v>
      </c>
      <c r="K296" s="346">
        <f t="shared" si="158"/>
        <v>18.788336543022336</v>
      </c>
      <c r="L296" s="346">
        <f t="shared" si="158"/>
        <v>19.61757948058003</v>
      </c>
      <c r="M296" s="346">
        <f t="shared" si="158"/>
        <v>20.42520723845815</v>
      </c>
      <c r="N296" s="346">
        <f t="shared" si="158"/>
        <v>21.231530793253203</v>
      </c>
      <c r="O296" s="346">
        <f t="shared" si="158"/>
        <v>21.954626894049483</v>
      </c>
      <c r="P296" s="346">
        <f t="shared" si="158"/>
        <v>22.612082086780418</v>
      </c>
      <c r="Q296" s="346">
        <f t="shared" si="158"/>
        <v>23.210994952797378</v>
      </c>
      <c r="R296" s="346">
        <f t="shared" si="158"/>
        <v>23.752610967351028</v>
      </c>
      <c r="S296" s="346">
        <f t="shared" si="158"/>
        <v>24.234150318558356</v>
      </c>
      <c r="T296" s="346">
        <f t="shared" si="158"/>
        <v>24.648763245471233</v>
      </c>
      <c r="U296" s="346">
        <f t="shared" si="158"/>
        <v>24.984720238878118</v>
      </c>
      <c r="V296" s="346">
        <f t="shared" si="158"/>
        <v>25.309202057348873</v>
      </c>
      <c r="W296" s="346"/>
      <c r="X296" s="346"/>
      <c r="Y296" s="346"/>
      <c r="Z296" s="346"/>
      <c r="AA296" s="346"/>
      <c r="AB296" s="346"/>
      <c r="AC296" s="346"/>
    </row>
    <row r="298" spans="1:256">
      <c r="A298" s="267" t="s">
        <v>714</v>
      </c>
    </row>
    <row r="299" spans="1:256" s="261" customFormat="1">
      <c r="A299" s="346" t="s">
        <v>180</v>
      </c>
      <c r="B299" s="261">
        <f t="shared" ref="B299:P299" si="159">+B284*B170</f>
        <v>0</v>
      </c>
      <c r="C299" s="261">
        <f t="shared" si="159"/>
        <v>1.6230895636787734</v>
      </c>
      <c r="D299" s="261">
        <f t="shared" si="159"/>
        <v>1.7927116912107415</v>
      </c>
      <c r="E299" s="261">
        <f t="shared" si="159"/>
        <v>1.9149538778767674</v>
      </c>
      <c r="F299" s="261">
        <f t="shared" si="159"/>
        <v>2.0053836777383336</v>
      </c>
      <c r="G299" s="261">
        <f t="shared" si="159"/>
        <v>2.0624036283691507</v>
      </c>
      <c r="H299" s="261">
        <f t="shared" si="159"/>
        <v>2.0986567014636961</v>
      </c>
      <c r="I299" s="261">
        <f t="shared" si="159"/>
        <v>2.1349828761043188</v>
      </c>
      <c r="J299" s="261">
        <f t="shared" si="159"/>
        <v>2.1731363207063579</v>
      </c>
      <c r="K299" s="261">
        <f t="shared" si="159"/>
        <v>2.2141989874785368</v>
      </c>
      <c r="L299" s="261">
        <f t="shared" si="159"/>
        <v>2.2514329664162473</v>
      </c>
      <c r="M299" s="261">
        <f t="shared" si="159"/>
        <v>2.2793135799748985</v>
      </c>
      <c r="N299" s="261">
        <f t="shared" si="159"/>
        <v>2.3350905503198418</v>
      </c>
      <c r="O299" s="261">
        <f t="shared" si="159"/>
        <v>2.3763203158253505</v>
      </c>
      <c r="P299" s="261">
        <f t="shared" si="159"/>
        <v>2.4104142871395609</v>
      </c>
      <c r="BJ299" s="267"/>
      <c r="BK299" s="267"/>
      <c r="BL299" s="267"/>
      <c r="BM299" s="267"/>
      <c r="BN299" s="267"/>
      <c r="BO299" s="267"/>
      <c r="BP299" s="267"/>
      <c r="BQ299" s="267"/>
      <c r="BR299" s="267"/>
      <c r="BS299" s="267"/>
      <c r="BT299" s="267"/>
      <c r="BU299" s="267"/>
      <c r="BV299" s="267"/>
      <c r="BW299" s="267"/>
      <c r="BX299" s="267"/>
      <c r="BY299" s="267"/>
      <c r="BZ299" s="267"/>
      <c r="CA299" s="267"/>
      <c r="CB299" s="267"/>
      <c r="CC299" s="267"/>
      <c r="CD299" s="267"/>
      <c r="CE299" s="267"/>
      <c r="CF299" s="267"/>
      <c r="CG299" s="267"/>
      <c r="CH299" s="267"/>
      <c r="CI299" s="267"/>
      <c r="CJ299" s="267"/>
      <c r="CK299" s="267"/>
      <c r="CL299" s="267"/>
      <c r="CM299" s="267"/>
      <c r="CN299" s="267"/>
      <c r="CO299" s="267"/>
      <c r="CP299" s="267"/>
      <c r="CQ299" s="267"/>
      <c r="CR299" s="267"/>
      <c r="CS299" s="267"/>
      <c r="CT299" s="267"/>
      <c r="CU299" s="267"/>
      <c r="CV299" s="267"/>
      <c r="CW299" s="267"/>
      <c r="CX299" s="267"/>
      <c r="CY299" s="267"/>
      <c r="CZ299" s="267"/>
      <c r="DA299" s="267"/>
      <c r="DB299" s="267"/>
      <c r="DC299" s="267"/>
      <c r="DD299" s="267"/>
      <c r="DE299" s="267"/>
      <c r="DF299" s="267"/>
      <c r="DG299" s="267"/>
      <c r="DH299" s="267"/>
      <c r="DI299" s="267"/>
      <c r="DJ299" s="267"/>
      <c r="DK299" s="267"/>
      <c r="DL299" s="267"/>
      <c r="DM299" s="267"/>
      <c r="DN299" s="267"/>
      <c r="DO299" s="267"/>
      <c r="DP299" s="267"/>
      <c r="DQ299" s="267"/>
      <c r="DR299" s="267"/>
      <c r="DS299" s="267"/>
      <c r="DT299" s="267"/>
      <c r="DU299" s="267"/>
      <c r="DV299" s="267"/>
      <c r="DW299" s="267"/>
      <c r="DX299" s="267"/>
      <c r="DY299" s="267"/>
      <c r="DZ299" s="267"/>
      <c r="EA299" s="267"/>
      <c r="EB299" s="267"/>
      <c r="EC299" s="267"/>
      <c r="ED299" s="267"/>
      <c r="EE299" s="267"/>
      <c r="EF299" s="267"/>
      <c r="EG299" s="267"/>
      <c r="EH299" s="267"/>
      <c r="EI299" s="267"/>
      <c r="EJ299" s="267"/>
      <c r="EK299" s="267"/>
      <c r="EL299" s="267"/>
      <c r="EM299" s="267"/>
      <c r="EN299" s="267"/>
      <c r="EO299" s="267"/>
      <c r="EP299" s="267"/>
      <c r="EQ299" s="267"/>
      <c r="ER299" s="267"/>
      <c r="ES299" s="267"/>
      <c r="ET299" s="267"/>
      <c r="EU299" s="267"/>
      <c r="EV299" s="267"/>
      <c r="EW299" s="267"/>
      <c r="EX299" s="267"/>
      <c r="EY299" s="267"/>
      <c r="EZ299" s="267"/>
      <c r="FA299" s="267"/>
      <c r="FB299" s="267"/>
      <c r="FC299" s="267"/>
      <c r="FD299" s="267"/>
      <c r="FE299" s="267"/>
      <c r="FF299" s="267"/>
      <c r="FG299" s="267"/>
      <c r="FH299" s="267"/>
      <c r="FI299" s="267"/>
      <c r="FJ299" s="267"/>
      <c r="FK299" s="267"/>
      <c r="FL299" s="267"/>
      <c r="FM299" s="267"/>
      <c r="FN299" s="267"/>
      <c r="FO299" s="267"/>
      <c r="FP299" s="267"/>
      <c r="FQ299" s="267"/>
      <c r="FR299" s="267"/>
      <c r="FS299" s="267"/>
      <c r="FT299" s="267"/>
      <c r="FU299" s="267"/>
      <c r="FV299" s="267"/>
      <c r="FW299" s="267"/>
      <c r="FX299" s="267"/>
      <c r="FY299" s="267"/>
      <c r="FZ299" s="267"/>
      <c r="GA299" s="267"/>
      <c r="GB299" s="267"/>
      <c r="GC299" s="267"/>
      <c r="GD299" s="267"/>
      <c r="GE299" s="267"/>
      <c r="GF299" s="267"/>
      <c r="GG299" s="267"/>
      <c r="GH299" s="267"/>
      <c r="GI299" s="267"/>
      <c r="GJ299" s="267"/>
      <c r="GK299" s="267"/>
      <c r="GL299" s="267"/>
      <c r="GM299" s="267"/>
      <c r="GN299" s="267"/>
      <c r="GO299" s="267"/>
      <c r="GP299" s="267"/>
      <c r="GQ299" s="267"/>
      <c r="GR299" s="267"/>
      <c r="GS299" s="267"/>
      <c r="GT299" s="267"/>
      <c r="GU299" s="267"/>
      <c r="GV299" s="267"/>
      <c r="GW299" s="267"/>
      <c r="GX299" s="267"/>
      <c r="GY299" s="267"/>
      <c r="GZ299" s="267"/>
      <c r="HA299" s="267"/>
      <c r="HB299" s="267"/>
      <c r="HC299" s="267"/>
      <c r="HD299" s="267"/>
      <c r="HE299" s="267"/>
      <c r="HF299" s="267"/>
      <c r="HG299" s="267"/>
      <c r="HH299" s="267"/>
      <c r="HI299" s="267"/>
      <c r="HJ299" s="267"/>
      <c r="HK299" s="267"/>
      <c r="HL299" s="267"/>
      <c r="HM299" s="267"/>
      <c r="HN299" s="267"/>
      <c r="HO299" s="267"/>
      <c r="HP299" s="267"/>
      <c r="HQ299" s="267"/>
      <c r="HR299" s="267"/>
      <c r="HS299" s="267"/>
      <c r="HT299" s="267"/>
      <c r="HU299" s="267"/>
      <c r="HV299" s="267"/>
      <c r="HW299" s="267"/>
      <c r="HX299" s="267"/>
      <c r="HY299" s="267"/>
      <c r="HZ299" s="267"/>
      <c r="IA299" s="267"/>
      <c r="IB299" s="267"/>
      <c r="IC299" s="267"/>
      <c r="ID299" s="267"/>
      <c r="IE299" s="267"/>
      <c r="IF299" s="267"/>
      <c r="IG299" s="267"/>
      <c r="IH299" s="267"/>
      <c r="II299" s="267"/>
      <c r="IJ299" s="267"/>
      <c r="IK299" s="267"/>
      <c r="IL299" s="267"/>
      <c r="IM299" s="267"/>
      <c r="IN299" s="267"/>
      <c r="IO299" s="267"/>
      <c r="IP299" s="267"/>
      <c r="IQ299" s="267"/>
      <c r="IR299" s="267"/>
      <c r="IS299" s="267"/>
      <c r="IT299" s="267"/>
      <c r="IU299" s="267"/>
      <c r="IV299" s="267"/>
    </row>
    <row r="300" spans="1:256" s="261" customFormat="1">
      <c r="A300" s="346" t="s">
        <v>181</v>
      </c>
      <c r="B300" s="261">
        <f t="shared" ref="B300:P300" si="160">+B285*B171</f>
        <v>0</v>
      </c>
      <c r="C300" s="261">
        <f t="shared" si="160"/>
        <v>0.99377439380320731</v>
      </c>
      <c r="D300" s="261">
        <f t="shared" si="160"/>
        <v>1.1060912554145124</v>
      </c>
      <c r="E300" s="261">
        <f t="shared" si="160"/>
        <v>1.1891433774865863</v>
      </c>
      <c r="F300" s="261">
        <f t="shared" si="160"/>
        <v>1.2523730974526903</v>
      </c>
      <c r="G300" s="261">
        <f t="shared" si="160"/>
        <v>1.2928181437698978</v>
      </c>
      <c r="H300" s="261">
        <f t="shared" si="160"/>
        <v>1.3183434625106556</v>
      </c>
      <c r="I300" s="261">
        <f t="shared" si="160"/>
        <v>1.3386059895372349</v>
      </c>
      <c r="J300" s="261">
        <f t="shared" si="160"/>
        <v>1.3549362742712436</v>
      </c>
      <c r="K300" s="261">
        <f t="shared" si="160"/>
        <v>1.3681143488253367</v>
      </c>
      <c r="L300" s="261">
        <f t="shared" si="160"/>
        <v>1.3984482484510039</v>
      </c>
      <c r="M300" s="261">
        <f t="shared" si="160"/>
        <v>1.445505485681791</v>
      </c>
      <c r="N300" s="261">
        <f t="shared" si="160"/>
        <v>1.5025460085607072</v>
      </c>
      <c r="O300" s="261">
        <f t="shared" si="160"/>
        <v>1.5508468835563509</v>
      </c>
      <c r="P300" s="261">
        <f t="shared" si="160"/>
        <v>1.5937712427920445</v>
      </c>
      <c r="BJ300" s="267"/>
      <c r="BK300" s="267"/>
      <c r="BL300" s="267"/>
      <c r="BM300" s="267"/>
      <c r="BN300" s="267"/>
      <c r="BO300" s="267"/>
      <c r="BP300" s="267"/>
      <c r="BQ300" s="267"/>
      <c r="BR300" s="267"/>
      <c r="BS300" s="267"/>
      <c r="BT300" s="267"/>
      <c r="BU300" s="267"/>
      <c r="BV300" s="267"/>
      <c r="BW300" s="267"/>
      <c r="BX300" s="267"/>
      <c r="BY300" s="267"/>
      <c r="BZ300" s="267"/>
      <c r="CA300" s="267"/>
      <c r="CB300" s="267"/>
      <c r="CC300" s="267"/>
      <c r="CD300" s="267"/>
      <c r="CE300" s="267"/>
      <c r="CF300" s="267"/>
      <c r="CG300" s="267"/>
      <c r="CH300" s="267"/>
      <c r="CI300" s="267"/>
      <c r="CJ300" s="267"/>
      <c r="CK300" s="267"/>
      <c r="CL300" s="267"/>
      <c r="CM300" s="267"/>
      <c r="CN300" s="267"/>
      <c r="CO300" s="267"/>
      <c r="CP300" s="267"/>
      <c r="CQ300" s="267"/>
      <c r="CR300" s="267"/>
      <c r="CS300" s="267"/>
      <c r="CT300" s="267"/>
      <c r="CU300" s="267"/>
      <c r="CV300" s="267"/>
      <c r="CW300" s="267"/>
      <c r="CX300" s="267"/>
      <c r="CY300" s="267"/>
      <c r="CZ300" s="267"/>
      <c r="DA300" s="267"/>
      <c r="DB300" s="267"/>
      <c r="DC300" s="267"/>
      <c r="DD300" s="267"/>
      <c r="DE300" s="267"/>
      <c r="DF300" s="267"/>
      <c r="DG300" s="267"/>
      <c r="DH300" s="267"/>
      <c r="DI300" s="267"/>
      <c r="DJ300" s="267"/>
      <c r="DK300" s="267"/>
      <c r="DL300" s="267"/>
      <c r="DM300" s="267"/>
      <c r="DN300" s="267"/>
      <c r="DO300" s="267"/>
      <c r="DP300" s="267"/>
      <c r="DQ300" s="267"/>
      <c r="DR300" s="267"/>
      <c r="DS300" s="267"/>
      <c r="DT300" s="267"/>
      <c r="DU300" s="267"/>
      <c r="DV300" s="267"/>
      <c r="DW300" s="267"/>
      <c r="DX300" s="267"/>
      <c r="DY300" s="267"/>
      <c r="DZ300" s="267"/>
      <c r="EA300" s="267"/>
      <c r="EB300" s="267"/>
      <c r="EC300" s="267"/>
      <c r="ED300" s="267"/>
      <c r="EE300" s="267"/>
      <c r="EF300" s="267"/>
      <c r="EG300" s="267"/>
      <c r="EH300" s="267"/>
      <c r="EI300" s="267"/>
      <c r="EJ300" s="267"/>
      <c r="EK300" s="267"/>
      <c r="EL300" s="267"/>
      <c r="EM300" s="267"/>
      <c r="EN300" s="267"/>
      <c r="EO300" s="267"/>
      <c r="EP300" s="267"/>
      <c r="EQ300" s="267"/>
      <c r="ER300" s="267"/>
      <c r="ES300" s="267"/>
      <c r="ET300" s="267"/>
      <c r="EU300" s="267"/>
      <c r="EV300" s="267"/>
      <c r="EW300" s="267"/>
      <c r="EX300" s="267"/>
      <c r="EY300" s="267"/>
      <c r="EZ300" s="267"/>
      <c r="FA300" s="267"/>
      <c r="FB300" s="267"/>
      <c r="FC300" s="267"/>
      <c r="FD300" s="267"/>
      <c r="FE300" s="267"/>
      <c r="FF300" s="267"/>
      <c r="FG300" s="267"/>
      <c r="FH300" s="267"/>
      <c r="FI300" s="267"/>
      <c r="FJ300" s="267"/>
      <c r="FK300" s="267"/>
      <c r="FL300" s="267"/>
      <c r="FM300" s="267"/>
      <c r="FN300" s="267"/>
      <c r="FO300" s="267"/>
      <c r="FP300" s="267"/>
      <c r="FQ300" s="267"/>
      <c r="FR300" s="267"/>
      <c r="FS300" s="267"/>
      <c r="FT300" s="267"/>
      <c r="FU300" s="267"/>
      <c r="FV300" s="267"/>
      <c r="FW300" s="267"/>
      <c r="FX300" s="267"/>
      <c r="FY300" s="267"/>
      <c r="FZ300" s="267"/>
      <c r="GA300" s="267"/>
      <c r="GB300" s="267"/>
      <c r="GC300" s="267"/>
      <c r="GD300" s="267"/>
      <c r="GE300" s="267"/>
      <c r="GF300" s="267"/>
      <c r="GG300" s="267"/>
      <c r="GH300" s="267"/>
      <c r="GI300" s="267"/>
      <c r="GJ300" s="267"/>
      <c r="GK300" s="267"/>
      <c r="GL300" s="267"/>
      <c r="GM300" s="267"/>
      <c r="GN300" s="267"/>
      <c r="GO300" s="267"/>
      <c r="GP300" s="267"/>
      <c r="GQ300" s="267"/>
      <c r="GR300" s="267"/>
      <c r="GS300" s="267"/>
      <c r="GT300" s="267"/>
      <c r="GU300" s="267"/>
      <c r="GV300" s="267"/>
      <c r="GW300" s="267"/>
      <c r="GX300" s="267"/>
      <c r="GY300" s="267"/>
      <c r="GZ300" s="267"/>
      <c r="HA300" s="267"/>
      <c r="HB300" s="267"/>
      <c r="HC300" s="267"/>
      <c r="HD300" s="267"/>
      <c r="HE300" s="267"/>
      <c r="HF300" s="267"/>
      <c r="HG300" s="267"/>
      <c r="HH300" s="267"/>
      <c r="HI300" s="267"/>
      <c r="HJ300" s="267"/>
      <c r="HK300" s="267"/>
      <c r="HL300" s="267"/>
      <c r="HM300" s="267"/>
      <c r="HN300" s="267"/>
      <c r="HO300" s="267"/>
      <c r="HP300" s="267"/>
      <c r="HQ300" s="267"/>
      <c r="HR300" s="267"/>
      <c r="HS300" s="267"/>
      <c r="HT300" s="267"/>
      <c r="HU300" s="267"/>
      <c r="HV300" s="267"/>
      <c r="HW300" s="267"/>
      <c r="HX300" s="267"/>
      <c r="HY300" s="267"/>
      <c r="HZ300" s="267"/>
      <c r="IA300" s="267"/>
      <c r="IB300" s="267"/>
      <c r="IC300" s="267"/>
      <c r="ID300" s="267"/>
      <c r="IE300" s="267"/>
      <c r="IF300" s="267"/>
      <c r="IG300" s="267"/>
      <c r="IH300" s="267"/>
      <c r="II300" s="267"/>
      <c r="IJ300" s="267"/>
      <c r="IK300" s="267"/>
      <c r="IL300" s="267"/>
      <c r="IM300" s="267"/>
      <c r="IN300" s="267"/>
      <c r="IO300" s="267"/>
      <c r="IP300" s="267"/>
      <c r="IQ300" s="267"/>
      <c r="IR300" s="267"/>
      <c r="IS300" s="267"/>
      <c r="IT300" s="267"/>
      <c r="IU300" s="267"/>
      <c r="IV300" s="267"/>
    </row>
    <row r="301" spans="1:256" s="261" customFormat="1">
      <c r="A301" s="346" t="s">
        <v>182</v>
      </c>
      <c r="B301" s="261">
        <f t="shared" ref="B301:P301" si="161">+B286*B172</f>
        <v>0</v>
      </c>
      <c r="C301" s="261">
        <f t="shared" si="161"/>
        <v>0.38197401254589819</v>
      </c>
      <c r="D301" s="261">
        <f t="shared" si="161"/>
        <v>0.38396443104633732</v>
      </c>
      <c r="E301" s="261">
        <f t="shared" si="161"/>
        <v>0.37210633662893694</v>
      </c>
      <c r="F301" s="261">
        <f t="shared" si="161"/>
        <v>0.34665576342697874</v>
      </c>
      <c r="G301" s="261">
        <f t="shared" si="161"/>
        <v>0.33328314208815535</v>
      </c>
      <c r="H301" s="261">
        <f t="shared" si="161"/>
        <v>0.32634839091858331</v>
      </c>
      <c r="I301" s="261">
        <f t="shared" si="161"/>
        <v>0.31899193358800276</v>
      </c>
      <c r="J301" s="261">
        <f t="shared" si="161"/>
        <v>0.31154769471063321</v>
      </c>
      <c r="K301" s="261">
        <f t="shared" si="161"/>
        <v>0.3042006227609827</v>
      </c>
      <c r="L301" s="261">
        <f t="shared" si="161"/>
        <v>0.30377378536957289</v>
      </c>
      <c r="M301" s="261">
        <f t="shared" si="161"/>
        <v>0.30957701737570942</v>
      </c>
      <c r="N301" s="261">
        <f t="shared" si="161"/>
        <v>0.31883340937135934</v>
      </c>
      <c r="O301" s="261">
        <f t="shared" si="161"/>
        <v>0.32604075971343904</v>
      </c>
      <c r="P301" s="261">
        <f t="shared" si="161"/>
        <v>0.33215246303646412</v>
      </c>
      <c r="BJ301" s="267"/>
      <c r="BK301" s="267"/>
      <c r="BL301" s="267"/>
      <c r="BM301" s="267"/>
      <c r="BN301" s="267"/>
      <c r="BO301" s="267"/>
      <c r="BP301" s="267"/>
      <c r="BQ301" s="267"/>
      <c r="BR301" s="267"/>
      <c r="BS301" s="267"/>
      <c r="BT301" s="267"/>
      <c r="BU301" s="267"/>
      <c r="BV301" s="267"/>
      <c r="BW301" s="267"/>
      <c r="BX301" s="267"/>
      <c r="BY301" s="267"/>
      <c r="BZ301" s="267"/>
      <c r="CA301" s="267"/>
      <c r="CB301" s="267"/>
      <c r="CC301" s="267"/>
      <c r="CD301" s="267"/>
      <c r="CE301" s="267"/>
      <c r="CF301" s="267"/>
      <c r="CG301" s="267"/>
      <c r="CH301" s="267"/>
      <c r="CI301" s="267"/>
      <c r="CJ301" s="267"/>
      <c r="CK301" s="267"/>
      <c r="CL301" s="267"/>
      <c r="CM301" s="267"/>
      <c r="CN301" s="267"/>
      <c r="CO301" s="267"/>
      <c r="CP301" s="267"/>
      <c r="CQ301" s="267"/>
      <c r="CR301" s="267"/>
      <c r="CS301" s="267"/>
      <c r="CT301" s="267"/>
      <c r="CU301" s="267"/>
      <c r="CV301" s="267"/>
      <c r="CW301" s="267"/>
      <c r="CX301" s="267"/>
      <c r="CY301" s="267"/>
      <c r="CZ301" s="267"/>
      <c r="DA301" s="267"/>
      <c r="DB301" s="267"/>
      <c r="DC301" s="267"/>
      <c r="DD301" s="267"/>
      <c r="DE301" s="267"/>
      <c r="DF301" s="267"/>
      <c r="DG301" s="267"/>
      <c r="DH301" s="267"/>
      <c r="DI301" s="267"/>
      <c r="DJ301" s="267"/>
      <c r="DK301" s="267"/>
      <c r="DL301" s="267"/>
      <c r="DM301" s="267"/>
      <c r="DN301" s="267"/>
      <c r="DO301" s="267"/>
      <c r="DP301" s="267"/>
      <c r="DQ301" s="267"/>
      <c r="DR301" s="267"/>
      <c r="DS301" s="267"/>
      <c r="DT301" s="267"/>
      <c r="DU301" s="267"/>
      <c r="DV301" s="267"/>
      <c r="DW301" s="267"/>
      <c r="DX301" s="267"/>
      <c r="DY301" s="267"/>
      <c r="DZ301" s="267"/>
      <c r="EA301" s="267"/>
      <c r="EB301" s="267"/>
      <c r="EC301" s="267"/>
      <c r="ED301" s="267"/>
      <c r="EE301" s="267"/>
      <c r="EF301" s="267"/>
      <c r="EG301" s="267"/>
      <c r="EH301" s="267"/>
      <c r="EI301" s="267"/>
      <c r="EJ301" s="267"/>
      <c r="EK301" s="267"/>
      <c r="EL301" s="267"/>
      <c r="EM301" s="267"/>
      <c r="EN301" s="267"/>
      <c r="EO301" s="267"/>
      <c r="EP301" s="267"/>
      <c r="EQ301" s="267"/>
      <c r="ER301" s="267"/>
      <c r="ES301" s="267"/>
      <c r="ET301" s="267"/>
      <c r="EU301" s="267"/>
      <c r="EV301" s="267"/>
      <c r="EW301" s="267"/>
      <c r="EX301" s="267"/>
      <c r="EY301" s="267"/>
      <c r="EZ301" s="267"/>
      <c r="FA301" s="267"/>
      <c r="FB301" s="267"/>
      <c r="FC301" s="267"/>
      <c r="FD301" s="267"/>
      <c r="FE301" s="267"/>
      <c r="FF301" s="267"/>
      <c r="FG301" s="267"/>
      <c r="FH301" s="267"/>
      <c r="FI301" s="267"/>
      <c r="FJ301" s="267"/>
      <c r="FK301" s="267"/>
      <c r="FL301" s="267"/>
      <c r="FM301" s="267"/>
      <c r="FN301" s="267"/>
      <c r="FO301" s="267"/>
      <c r="FP301" s="267"/>
      <c r="FQ301" s="267"/>
      <c r="FR301" s="267"/>
      <c r="FS301" s="267"/>
      <c r="FT301" s="267"/>
      <c r="FU301" s="267"/>
      <c r="FV301" s="267"/>
      <c r="FW301" s="267"/>
      <c r="FX301" s="267"/>
      <c r="FY301" s="267"/>
      <c r="FZ301" s="267"/>
      <c r="GA301" s="267"/>
      <c r="GB301" s="267"/>
      <c r="GC301" s="267"/>
      <c r="GD301" s="267"/>
      <c r="GE301" s="267"/>
      <c r="GF301" s="267"/>
      <c r="GG301" s="267"/>
      <c r="GH301" s="267"/>
      <c r="GI301" s="267"/>
      <c r="GJ301" s="267"/>
      <c r="GK301" s="267"/>
      <c r="GL301" s="267"/>
      <c r="GM301" s="267"/>
      <c r="GN301" s="267"/>
      <c r="GO301" s="267"/>
      <c r="GP301" s="267"/>
      <c r="GQ301" s="267"/>
      <c r="GR301" s="267"/>
      <c r="GS301" s="267"/>
      <c r="GT301" s="267"/>
      <c r="GU301" s="267"/>
      <c r="GV301" s="267"/>
      <c r="GW301" s="267"/>
      <c r="GX301" s="267"/>
      <c r="GY301" s="267"/>
      <c r="GZ301" s="267"/>
      <c r="HA301" s="267"/>
      <c r="HB301" s="267"/>
      <c r="HC301" s="267"/>
      <c r="HD301" s="267"/>
      <c r="HE301" s="267"/>
      <c r="HF301" s="267"/>
      <c r="HG301" s="267"/>
      <c r="HH301" s="267"/>
      <c r="HI301" s="267"/>
      <c r="HJ301" s="267"/>
      <c r="HK301" s="267"/>
      <c r="HL301" s="267"/>
      <c r="HM301" s="267"/>
      <c r="HN301" s="267"/>
      <c r="HO301" s="267"/>
      <c r="HP301" s="267"/>
      <c r="HQ301" s="267"/>
      <c r="HR301" s="267"/>
      <c r="HS301" s="267"/>
      <c r="HT301" s="267"/>
      <c r="HU301" s="267"/>
      <c r="HV301" s="267"/>
      <c r="HW301" s="267"/>
      <c r="HX301" s="267"/>
      <c r="HY301" s="267"/>
      <c r="HZ301" s="267"/>
      <c r="IA301" s="267"/>
      <c r="IB301" s="267"/>
      <c r="IC301" s="267"/>
      <c r="ID301" s="267"/>
      <c r="IE301" s="267"/>
      <c r="IF301" s="267"/>
      <c r="IG301" s="267"/>
      <c r="IH301" s="267"/>
      <c r="II301" s="267"/>
      <c r="IJ301" s="267"/>
      <c r="IK301" s="267"/>
      <c r="IL301" s="267"/>
      <c r="IM301" s="267"/>
      <c r="IN301" s="267"/>
      <c r="IO301" s="267"/>
      <c r="IP301" s="267"/>
      <c r="IQ301" s="267"/>
      <c r="IR301" s="267"/>
      <c r="IS301" s="267"/>
      <c r="IT301" s="267"/>
      <c r="IU301" s="267"/>
      <c r="IV301" s="267"/>
    </row>
    <row r="302" spans="1:256" s="261" customFormat="1">
      <c r="A302" s="346" t="s">
        <v>183</v>
      </c>
      <c r="B302" s="261">
        <f t="shared" ref="B302:P302" si="162">+B287*B173</f>
        <v>0</v>
      </c>
      <c r="C302" s="261">
        <f t="shared" si="162"/>
        <v>0.42305073907611485</v>
      </c>
      <c r="D302" s="261">
        <f t="shared" si="162"/>
        <v>0.44320939329804343</v>
      </c>
      <c r="E302" s="261">
        <f t="shared" si="162"/>
        <v>0.44907441009379173</v>
      </c>
      <c r="F302" s="261">
        <f t="shared" si="162"/>
        <v>0.45104509609266963</v>
      </c>
      <c r="G302" s="261">
        <f t="shared" si="162"/>
        <v>0.45153585782783306</v>
      </c>
      <c r="H302" s="261">
        <f t="shared" si="162"/>
        <v>0.450650647986374</v>
      </c>
      <c r="I302" s="261">
        <f t="shared" si="162"/>
        <v>0.44771356039635291</v>
      </c>
      <c r="J302" s="261">
        <f t="shared" si="162"/>
        <v>0.44333249231418931</v>
      </c>
      <c r="K302" s="261">
        <f t="shared" si="162"/>
        <v>0.43791839304944841</v>
      </c>
      <c r="L302" s="261">
        <f t="shared" si="162"/>
        <v>0.44427888760300321</v>
      </c>
      <c r="M302" s="261">
        <f t="shared" si="162"/>
        <v>0.46236990711141551</v>
      </c>
      <c r="N302" s="261">
        <f t="shared" si="162"/>
        <v>0.48420713860522552</v>
      </c>
      <c r="O302" s="261">
        <f t="shared" si="162"/>
        <v>0.50350171176537051</v>
      </c>
      <c r="P302" s="261">
        <f t="shared" si="162"/>
        <v>0.52126134489655085</v>
      </c>
      <c r="BJ302" s="267"/>
      <c r="BK302" s="267"/>
      <c r="BL302" s="267"/>
      <c r="BM302" s="267"/>
      <c r="BN302" s="267"/>
      <c r="BO302" s="267"/>
      <c r="BP302" s="267"/>
      <c r="BQ302" s="267"/>
      <c r="BR302" s="267"/>
      <c r="BS302" s="267"/>
      <c r="BT302" s="267"/>
      <c r="BU302" s="267"/>
      <c r="BV302" s="267"/>
      <c r="BW302" s="267"/>
      <c r="BX302" s="267"/>
      <c r="BY302" s="267"/>
      <c r="BZ302" s="267"/>
      <c r="CA302" s="267"/>
      <c r="CB302" s="267"/>
      <c r="CC302" s="267"/>
      <c r="CD302" s="267"/>
      <c r="CE302" s="267"/>
      <c r="CF302" s="267"/>
      <c r="CG302" s="267"/>
      <c r="CH302" s="267"/>
      <c r="CI302" s="267"/>
      <c r="CJ302" s="267"/>
      <c r="CK302" s="267"/>
      <c r="CL302" s="267"/>
      <c r="CM302" s="267"/>
      <c r="CN302" s="267"/>
      <c r="CO302" s="267"/>
      <c r="CP302" s="267"/>
      <c r="CQ302" s="267"/>
      <c r="CR302" s="267"/>
      <c r="CS302" s="267"/>
      <c r="CT302" s="267"/>
      <c r="CU302" s="267"/>
      <c r="CV302" s="267"/>
      <c r="CW302" s="267"/>
      <c r="CX302" s="267"/>
      <c r="CY302" s="267"/>
      <c r="CZ302" s="267"/>
      <c r="DA302" s="267"/>
      <c r="DB302" s="267"/>
      <c r="DC302" s="267"/>
      <c r="DD302" s="267"/>
      <c r="DE302" s="267"/>
      <c r="DF302" s="267"/>
      <c r="DG302" s="267"/>
      <c r="DH302" s="267"/>
      <c r="DI302" s="267"/>
      <c r="DJ302" s="267"/>
      <c r="DK302" s="267"/>
      <c r="DL302" s="267"/>
      <c r="DM302" s="267"/>
      <c r="DN302" s="267"/>
      <c r="DO302" s="267"/>
      <c r="DP302" s="267"/>
      <c r="DQ302" s="267"/>
      <c r="DR302" s="267"/>
      <c r="DS302" s="267"/>
      <c r="DT302" s="267"/>
      <c r="DU302" s="267"/>
      <c r="DV302" s="267"/>
      <c r="DW302" s="267"/>
      <c r="DX302" s="267"/>
      <c r="DY302" s="267"/>
      <c r="DZ302" s="267"/>
      <c r="EA302" s="267"/>
      <c r="EB302" s="267"/>
      <c r="EC302" s="267"/>
      <c r="ED302" s="267"/>
      <c r="EE302" s="267"/>
      <c r="EF302" s="267"/>
      <c r="EG302" s="267"/>
      <c r="EH302" s="267"/>
      <c r="EI302" s="267"/>
      <c r="EJ302" s="267"/>
      <c r="EK302" s="267"/>
      <c r="EL302" s="267"/>
      <c r="EM302" s="267"/>
      <c r="EN302" s="267"/>
      <c r="EO302" s="267"/>
      <c r="EP302" s="267"/>
      <c r="EQ302" s="267"/>
      <c r="ER302" s="267"/>
      <c r="ES302" s="267"/>
      <c r="ET302" s="267"/>
      <c r="EU302" s="267"/>
      <c r="EV302" s="267"/>
      <c r="EW302" s="267"/>
      <c r="EX302" s="267"/>
      <c r="EY302" s="267"/>
      <c r="EZ302" s="267"/>
      <c r="FA302" s="267"/>
      <c r="FB302" s="267"/>
      <c r="FC302" s="267"/>
      <c r="FD302" s="267"/>
      <c r="FE302" s="267"/>
      <c r="FF302" s="267"/>
      <c r="FG302" s="267"/>
      <c r="FH302" s="267"/>
      <c r="FI302" s="267"/>
      <c r="FJ302" s="267"/>
      <c r="FK302" s="267"/>
      <c r="FL302" s="267"/>
      <c r="FM302" s="267"/>
      <c r="FN302" s="267"/>
      <c r="FO302" s="267"/>
      <c r="FP302" s="267"/>
      <c r="FQ302" s="267"/>
      <c r="FR302" s="267"/>
      <c r="FS302" s="267"/>
      <c r="FT302" s="267"/>
      <c r="FU302" s="267"/>
      <c r="FV302" s="267"/>
      <c r="FW302" s="267"/>
      <c r="FX302" s="267"/>
      <c r="FY302" s="267"/>
      <c r="FZ302" s="267"/>
      <c r="GA302" s="267"/>
      <c r="GB302" s="267"/>
      <c r="GC302" s="267"/>
      <c r="GD302" s="267"/>
      <c r="GE302" s="267"/>
      <c r="GF302" s="267"/>
      <c r="GG302" s="267"/>
      <c r="GH302" s="267"/>
      <c r="GI302" s="267"/>
      <c r="GJ302" s="267"/>
      <c r="GK302" s="267"/>
      <c r="GL302" s="267"/>
      <c r="GM302" s="267"/>
      <c r="GN302" s="267"/>
      <c r="GO302" s="267"/>
      <c r="GP302" s="267"/>
      <c r="GQ302" s="267"/>
      <c r="GR302" s="267"/>
      <c r="GS302" s="267"/>
      <c r="GT302" s="267"/>
      <c r="GU302" s="267"/>
      <c r="GV302" s="267"/>
      <c r="GW302" s="267"/>
      <c r="GX302" s="267"/>
      <c r="GY302" s="267"/>
      <c r="GZ302" s="267"/>
      <c r="HA302" s="267"/>
      <c r="HB302" s="267"/>
      <c r="HC302" s="267"/>
      <c r="HD302" s="267"/>
      <c r="HE302" s="267"/>
      <c r="HF302" s="267"/>
      <c r="HG302" s="267"/>
      <c r="HH302" s="267"/>
      <c r="HI302" s="267"/>
      <c r="HJ302" s="267"/>
      <c r="HK302" s="267"/>
      <c r="HL302" s="267"/>
      <c r="HM302" s="267"/>
      <c r="HN302" s="267"/>
      <c r="HO302" s="267"/>
      <c r="HP302" s="267"/>
      <c r="HQ302" s="267"/>
      <c r="HR302" s="267"/>
      <c r="HS302" s="267"/>
      <c r="HT302" s="267"/>
      <c r="HU302" s="267"/>
      <c r="HV302" s="267"/>
      <c r="HW302" s="267"/>
      <c r="HX302" s="267"/>
      <c r="HY302" s="267"/>
      <c r="HZ302" s="267"/>
      <c r="IA302" s="267"/>
      <c r="IB302" s="267"/>
      <c r="IC302" s="267"/>
      <c r="ID302" s="267"/>
      <c r="IE302" s="267"/>
      <c r="IF302" s="267"/>
      <c r="IG302" s="267"/>
      <c r="IH302" s="267"/>
      <c r="II302" s="267"/>
      <c r="IJ302" s="267"/>
      <c r="IK302" s="267"/>
      <c r="IL302" s="267"/>
      <c r="IM302" s="267"/>
      <c r="IN302" s="267"/>
      <c r="IO302" s="267"/>
      <c r="IP302" s="267"/>
      <c r="IQ302" s="267"/>
      <c r="IR302" s="267"/>
      <c r="IS302" s="267"/>
      <c r="IT302" s="267"/>
      <c r="IU302" s="267"/>
      <c r="IV302" s="267"/>
    </row>
    <row r="303" spans="1:256" s="261" customFormat="1">
      <c r="A303" s="346" t="s">
        <v>184</v>
      </c>
      <c r="B303" s="261">
        <f t="shared" ref="B303:P303" si="163">+B288*B174</f>
        <v>0</v>
      </c>
      <c r="C303" s="261">
        <f t="shared" si="163"/>
        <v>0</v>
      </c>
      <c r="D303" s="261">
        <f t="shared" si="163"/>
        <v>0.26348479109060885</v>
      </c>
      <c r="E303" s="261">
        <f t="shared" si="163"/>
        <v>0.28529529374707951</v>
      </c>
      <c r="F303" s="261">
        <f t="shared" si="163"/>
        <v>0.3020288413627098</v>
      </c>
      <c r="G303" s="261">
        <f t="shared" si="163"/>
        <v>0.31399452748540924</v>
      </c>
      <c r="H303" s="261">
        <f t="shared" si="163"/>
        <v>0.32341667809792896</v>
      </c>
      <c r="I303" s="261">
        <f t="shared" si="163"/>
        <v>0.3310967050395438</v>
      </c>
      <c r="J303" s="261">
        <f t="shared" si="163"/>
        <v>0.33737506982912008</v>
      </c>
      <c r="K303" s="261">
        <f t="shared" si="163"/>
        <v>0.34250060867120463</v>
      </c>
      <c r="L303" s="261">
        <f t="shared" si="163"/>
        <v>0.35242321321460252</v>
      </c>
      <c r="M303" s="261">
        <f t="shared" si="163"/>
        <v>0.36741244554003383</v>
      </c>
      <c r="N303" s="261">
        <f t="shared" si="163"/>
        <v>0.38376425573394196</v>
      </c>
      <c r="O303" s="261">
        <f t="shared" si="163"/>
        <v>0.39841645512417012</v>
      </c>
      <c r="P303" s="261">
        <f t="shared" si="163"/>
        <v>0.41185381679329525</v>
      </c>
      <c r="BJ303" s="267"/>
      <c r="BK303" s="267"/>
      <c r="BL303" s="267"/>
      <c r="BM303" s="267"/>
      <c r="BN303" s="267"/>
      <c r="BO303" s="267"/>
      <c r="BP303" s="267"/>
      <c r="BQ303" s="267"/>
      <c r="BR303" s="267"/>
      <c r="BS303" s="267"/>
      <c r="BT303" s="267"/>
      <c r="BU303" s="267"/>
      <c r="BV303" s="267"/>
      <c r="BW303" s="267"/>
      <c r="BX303" s="267"/>
      <c r="BY303" s="267"/>
      <c r="BZ303" s="267"/>
      <c r="CA303" s="267"/>
      <c r="CB303" s="267"/>
      <c r="CC303" s="267"/>
      <c r="CD303" s="267"/>
      <c r="CE303" s="267"/>
      <c r="CF303" s="267"/>
      <c r="CG303" s="267"/>
      <c r="CH303" s="267"/>
      <c r="CI303" s="267"/>
      <c r="CJ303" s="267"/>
      <c r="CK303" s="267"/>
      <c r="CL303" s="267"/>
      <c r="CM303" s="267"/>
      <c r="CN303" s="267"/>
      <c r="CO303" s="267"/>
      <c r="CP303" s="267"/>
      <c r="CQ303" s="267"/>
      <c r="CR303" s="267"/>
      <c r="CS303" s="267"/>
      <c r="CT303" s="267"/>
      <c r="CU303" s="267"/>
      <c r="CV303" s="267"/>
      <c r="CW303" s="267"/>
      <c r="CX303" s="267"/>
      <c r="CY303" s="267"/>
      <c r="CZ303" s="267"/>
      <c r="DA303" s="267"/>
      <c r="DB303" s="267"/>
      <c r="DC303" s="267"/>
      <c r="DD303" s="267"/>
      <c r="DE303" s="267"/>
      <c r="DF303" s="267"/>
      <c r="DG303" s="267"/>
      <c r="DH303" s="267"/>
      <c r="DI303" s="267"/>
      <c r="DJ303" s="267"/>
      <c r="DK303" s="267"/>
      <c r="DL303" s="267"/>
      <c r="DM303" s="267"/>
      <c r="DN303" s="267"/>
      <c r="DO303" s="267"/>
      <c r="DP303" s="267"/>
      <c r="DQ303" s="267"/>
      <c r="DR303" s="267"/>
      <c r="DS303" s="267"/>
      <c r="DT303" s="267"/>
      <c r="DU303" s="267"/>
      <c r="DV303" s="267"/>
      <c r="DW303" s="267"/>
      <c r="DX303" s="267"/>
      <c r="DY303" s="267"/>
      <c r="DZ303" s="267"/>
      <c r="EA303" s="267"/>
      <c r="EB303" s="267"/>
      <c r="EC303" s="267"/>
      <c r="ED303" s="267"/>
      <c r="EE303" s="267"/>
      <c r="EF303" s="267"/>
      <c r="EG303" s="267"/>
      <c r="EH303" s="267"/>
      <c r="EI303" s="267"/>
      <c r="EJ303" s="267"/>
      <c r="EK303" s="267"/>
      <c r="EL303" s="267"/>
      <c r="EM303" s="267"/>
      <c r="EN303" s="267"/>
      <c r="EO303" s="267"/>
      <c r="EP303" s="267"/>
      <c r="EQ303" s="267"/>
      <c r="ER303" s="267"/>
      <c r="ES303" s="267"/>
      <c r="ET303" s="267"/>
      <c r="EU303" s="267"/>
      <c r="EV303" s="267"/>
      <c r="EW303" s="267"/>
      <c r="EX303" s="267"/>
      <c r="EY303" s="267"/>
      <c r="EZ303" s="267"/>
      <c r="FA303" s="267"/>
      <c r="FB303" s="267"/>
      <c r="FC303" s="267"/>
      <c r="FD303" s="267"/>
      <c r="FE303" s="267"/>
      <c r="FF303" s="267"/>
      <c r="FG303" s="267"/>
      <c r="FH303" s="267"/>
      <c r="FI303" s="267"/>
      <c r="FJ303" s="267"/>
      <c r="FK303" s="267"/>
      <c r="FL303" s="267"/>
      <c r="FM303" s="267"/>
      <c r="FN303" s="267"/>
      <c r="FO303" s="267"/>
      <c r="FP303" s="267"/>
      <c r="FQ303" s="267"/>
      <c r="FR303" s="267"/>
      <c r="FS303" s="267"/>
      <c r="FT303" s="267"/>
      <c r="FU303" s="267"/>
      <c r="FV303" s="267"/>
      <c r="FW303" s="267"/>
      <c r="FX303" s="267"/>
      <c r="FY303" s="267"/>
      <c r="FZ303" s="267"/>
      <c r="GA303" s="267"/>
      <c r="GB303" s="267"/>
      <c r="GC303" s="267"/>
      <c r="GD303" s="267"/>
      <c r="GE303" s="267"/>
      <c r="GF303" s="267"/>
      <c r="GG303" s="267"/>
      <c r="GH303" s="267"/>
      <c r="GI303" s="267"/>
      <c r="GJ303" s="267"/>
      <c r="GK303" s="267"/>
      <c r="GL303" s="267"/>
      <c r="GM303" s="267"/>
      <c r="GN303" s="267"/>
      <c r="GO303" s="267"/>
      <c r="GP303" s="267"/>
      <c r="GQ303" s="267"/>
      <c r="GR303" s="267"/>
      <c r="GS303" s="267"/>
      <c r="GT303" s="267"/>
      <c r="GU303" s="267"/>
      <c r="GV303" s="267"/>
      <c r="GW303" s="267"/>
      <c r="GX303" s="267"/>
      <c r="GY303" s="267"/>
      <c r="GZ303" s="267"/>
      <c r="HA303" s="267"/>
      <c r="HB303" s="267"/>
      <c r="HC303" s="267"/>
      <c r="HD303" s="267"/>
      <c r="HE303" s="267"/>
      <c r="HF303" s="267"/>
      <c r="HG303" s="267"/>
      <c r="HH303" s="267"/>
      <c r="HI303" s="267"/>
      <c r="HJ303" s="267"/>
      <c r="HK303" s="267"/>
      <c r="HL303" s="267"/>
      <c r="HM303" s="267"/>
      <c r="HN303" s="267"/>
      <c r="HO303" s="267"/>
      <c r="HP303" s="267"/>
      <c r="HQ303" s="267"/>
      <c r="HR303" s="267"/>
      <c r="HS303" s="267"/>
      <c r="HT303" s="267"/>
      <c r="HU303" s="267"/>
      <c r="HV303" s="267"/>
      <c r="HW303" s="267"/>
      <c r="HX303" s="267"/>
      <c r="HY303" s="267"/>
      <c r="HZ303" s="267"/>
      <c r="IA303" s="267"/>
      <c r="IB303" s="267"/>
      <c r="IC303" s="267"/>
      <c r="ID303" s="267"/>
      <c r="IE303" s="267"/>
      <c r="IF303" s="267"/>
      <c r="IG303" s="267"/>
      <c r="IH303" s="267"/>
      <c r="II303" s="267"/>
      <c r="IJ303" s="267"/>
      <c r="IK303" s="267"/>
      <c r="IL303" s="267"/>
      <c r="IM303" s="267"/>
      <c r="IN303" s="267"/>
      <c r="IO303" s="267"/>
      <c r="IP303" s="267"/>
      <c r="IQ303" s="267"/>
      <c r="IR303" s="267"/>
      <c r="IS303" s="267"/>
      <c r="IT303" s="267"/>
      <c r="IU303" s="267"/>
      <c r="IV303" s="267"/>
    </row>
    <row r="304" spans="1:256" s="261" customFormat="1">
      <c r="A304" s="346" t="s">
        <v>185</v>
      </c>
      <c r="B304" s="261">
        <f t="shared" ref="B304:P304" si="164">+B289*B175</f>
        <v>0</v>
      </c>
      <c r="C304" s="261">
        <f t="shared" si="164"/>
        <v>0</v>
      </c>
      <c r="D304" s="261">
        <f t="shared" si="164"/>
        <v>0</v>
      </c>
      <c r="E304" s="261">
        <f t="shared" si="164"/>
        <v>3.4256046471586292</v>
      </c>
      <c r="F304" s="261">
        <f t="shared" si="164"/>
        <v>3.5437386805847875</v>
      </c>
      <c r="G304" s="261">
        <f t="shared" si="164"/>
        <v>3.5856717219586702</v>
      </c>
      <c r="H304" s="261">
        <f t="shared" si="164"/>
        <v>3.612830916131943</v>
      </c>
      <c r="I304" s="261">
        <f t="shared" si="164"/>
        <v>3.6246984282210741</v>
      </c>
      <c r="J304" s="261">
        <f t="shared" si="164"/>
        <v>3.6251742162607625</v>
      </c>
      <c r="K304" s="261">
        <f t="shared" si="164"/>
        <v>3.6153421662676459</v>
      </c>
      <c r="L304" s="261">
        <f t="shared" si="164"/>
        <v>3.6627797357526379</v>
      </c>
      <c r="M304" s="261">
        <f t="shared" si="164"/>
        <v>3.7799692307304995</v>
      </c>
      <c r="N304" s="261">
        <f t="shared" si="164"/>
        <v>3.864181016486878</v>
      </c>
      <c r="O304" s="261">
        <f t="shared" si="164"/>
        <v>3.9475682280595379</v>
      </c>
      <c r="P304" s="261">
        <f t="shared" si="164"/>
        <v>4.0275783135211229</v>
      </c>
      <c r="BJ304" s="267"/>
      <c r="BK304" s="267"/>
      <c r="BL304" s="267"/>
      <c r="BM304" s="267"/>
      <c r="BN304" s="267"/>
      <c r="BO304" s="267"/>
      <c r="BP304" s="267"/>
      <c r="BQ304" s="267"/>
      <c r="BR304" s="267"/>
      <c r="BS304" s="267"/>
      <c r="BT304" s="267"/>
      <c r="BU304" s="267"/>
      <c r="BV304" s="267"/>
      <c r="BW304" s="267"/>
      <c r="BX304" s="267"/>
      <c r="BY304" s="267"/>
      <c r="BZ304" s="267"/>
      <c r="CA304" s="267"/>
      <c r="CB304" s="267"/>
      <c r="CC304" s="267"/>
      <c r="CD304" s="267"/>
      <c r="CE304" s="267"/>
      <c r="CF304" s="267"/>
      <c r="CG304" s="267"/>
      <c r="CH304" s="267"/>
      <c r="CI304" s="267"/>
      <c r="CJ304" s="267"/>
      <c r="CK304" s="267"/>
      <c r="CL304" s="267"/>
      <c r="CM304" s="267"/>
      <c r="CN304" s="267"/>
      <c r="CO304" s="267"/>
      <c r="CP304" s="267"/>
      <c r="CQ304" s="267"/>
      <c r="CR304" s="267"/>
      <c r="CS304" s="267"/>
      <c r="CT304" s="267"/>
      <c r="CU304" s="267"/>
      <c r="CV304" s="267"/>
      <c r="CW304" s="267"/>
      <c r="CX304" s="267"/>
      <c r="CY304" s="267"/>
      <c r="CZ304" s="267"/>
      <c r="DA304" s="267"/>
      <c r="DB304" s="267"/>
      <c r="DC304" s="267"/>
      <c r="DD304" s="267"/>
      <c r="DE304" s="267"/>
      <c r="DF304" s="267"/>
      <c r="DG304" s="267"/>
      <c r="DH304" s="267"/>
      <c r="DI304" s="267"/>
      <c r="DJ304" s="267"/>
      <c r="DK304" s="267"/>
      <c r="DL304" s="267"/>
      <c r="DM304" s="267"/>
      <c r="DN304" s="267"/>
      <c r="DO304" s="267"/>
      <c r="DP304" s="267"/>
      <c r="DQ304" s="267"/>
      <c r="DR304" s="267"/>
      <c r="DS304" s="267"/>
      <c r="DT304" s="267"/>
      <c r="DU304" s="267"/>
      <c r="DV304" s="267"/>
      <c r="DW304" s="267"/>
      <c r="DX304" s="267"/>
      <c r="DY304" s="267"/>
      <c r="DZ304" s="267"/>
      <c r="EA304" s="267"/>
      <c r="EB304" s="267"/>
      <c r="EC304" s="267"/>
      <c r="ED304" s="267"/>
      <c r="EE304" s="267"/>
      <c r="EF304" s="267"/>
      <c r="EG304" s="267"/>
      <c r="EH304" s="267"/>
      <c r="EI304" s="267"/>
      <c r="EJ304" s="267"/>
      <c r="EK304" s="267"/>
      <c r="EL304" s="267"/>
      <c r="EM304" s="267"/>
      <c r="EN304" s="267"/>
      <c r="EO304" s="267"/>
      <c r="EP304" s="267"/>
      <c r="EQ304" s="267"/>
      <c r="ER304" s="267"/>
      <c r="ES304" s="267"/>
      <c r="ET304" s="267"/>
      <c r="EU304" s="267"/>
      <c r="EV304" s="267"/>
      <c r="EW304" s="267"/>
      <c r="EX304" s="267"/>
      <c r="EY304" s="267"/>
      <c r="EZ304" s="267"/>
      <c r="FA304" s="267"/>
      <c r="FB304" s="267"/>
      <c r="FC304" s="267"/>
      <c r="FD304" s="267"/>
      <c r="FE304" s="267"/>
      <c r="FF304" s="267"/>
      <c r="FG304" s="267"/>
      <c r="FH304" s="267"/>
      <c r="FI304" s="267"/>
      <c r="FJ304" s="267"/>
      <c r="FK304" s="267"/>
      <c r="FL304" s="267"/>
      <c r="FM304" s="267"/>
      <c r="FN304" s="267"/>
      <c r="FO304" s="267"/>
      <c r="FP304" s="267"/>
      <c r="FQ304" s="267"/>
      <c r="FR304" s="267"/>
      <c r="FS304" s="267"/>
      <c r="FT304" s="267"/>
      <c r="FU304" s="267"/>
      <c r="FV304" s="267"/>
      <c r="FW304" s="267"/>
      <c r="FX304" s="267"/>
      <c r="FY304" s="267"/>
      <c r="FZ304" s="267"/>
      <c r="GA304" s="267"/>
      <c r="GB304" s="267"/>
      <c r="GC304" s="267"/>
      <c r="GD304" s="267"/>
      <c r="GE304" s="267"/>
      <c r="GF304" s="267"/>
      <c r="GG304" s="267"/>
      <c r="GH304" s="267"/>
      <c r="GI304" s="267"/>
      <c r="GJ304" s="267"/>
      <c r="GK304" s="267"/>
      <c r="GL304" s="267"/>
      <c r="GM304" s="267"/>
      <c r="GN304" s="267"/>
      <c r="GO304" s="267"/>
      <c r="GP304" s="267"/>
      <c r="GQ304" s="267"/>
      <c r="GR304" s="267"/>
      <c r="GS304" s="267"/>
      <c r="GT304" s="267"/>
      <c r="GU304" s="267"/>
      <c r="GV304" s="267"/>
      <c r="GW304" s="267"/>
      <c r="GX304" s="267"/>
      <c r="GY304" s="267"/>
      <c r="GZ304" s="267"/>
      <c r="HA304" s="267"/>
      <c r="HB304" s="267"/>
      <c r="HC304" s="267"/>
      <c r="HD304" s="267"/>
      <c r="HE304" s="267"/>
      <c r="HF304" s="267"/>
      <c r="HG304" s="267"/>
      <c r="HH304" s="267"/>
      <c r="HI304" s="267"/>
      <c r="HJ304" s="267"/>
      <c r="HK304" s="267"/>
      <c r="HL304" s="267"/>
      <c r="HM304" s="267"/>
      <c r="HN304" s="267"/>
      <c r="HO304" s="267"/>
      <c r="HP304" s="267"/>
      <c r="HQ304" s="267"/>
      <c r="HR304" s="267"/>
      <c r="HS304" s="267"/>
      <c r="HT304" s="267"/>
      <c r="HU304" s="267"/>
      <c r="HV304" s="267"/>
      <c r="HW304" s="267"/>
      <c r="HX304" s="267"/>
      <c r="HY304" s="267"/>
      <c r="HZ304" s="267"/>
      <c r="IA304" s="267"/>
      <c r="IB304" s="267"/>
      <c r="IC304" s="267"/>
      <c r="ID304" s="267"/>
      <c r="IE304" s="267"/>
      <c r="IF304" s="267"/>
      <c r="IG304" s="267"/>
      <c r="IH304" s="267"/>
      <c r="II304" s="267"/>
      <c r="IJ304" s="267"/>
      <c r="IK304" s="267"/>
      <c r="IL304" s="267"/>
      <c r="IM304" s="267"/>
      <c r="IN304" s="267"/>
      <c r="IO304" s="267"/>
      <c r="IP304" s="267"/>
      <c r="IQ304" s="267"/>
      <c r="IR304" s="267"/>
      <c r="IS304" s="267"/>
      <c r="IT304" s="267"/>
      <c r="IU304" s="267"/>
      <c r="IV304" s="267"/>
    </row>
    <row r="305" spans="1:256" s="261" customFormat="1">
      <c r="A305" s="346" t="s">
        <v>186</v>
      </c>
      <c r="B305" s="261">
        <f t="shared" ref="B305:P305" si="165">+B290*B176</f>
        <v>0</v>
      </c>
      <c r="C305" s="261">
        <f t="shared" si="165"/>
        <v>0</v>
      </c>
      <c r="D305" s="261">
        <f t="shared" si="165"/>
        <v>0</v>
      </c>
      <c r="E305" s="261">
        <f t="shared" si="165"/>
        <v>0</v>
      </c>
      <c r="F305" s="261">
        <f t="shared" si="165"/>
        <v>1.3870584013928553</v>
      </c>
      <c r="G305" s="261">
        <f t="shared" si="165"/>
        <v>1.5651983358354173</v>
      </c>
      <c r="H305" s="261">
        <f t="shared" si="165"/>
        <v>1.7176976183897448</v>
      </c>
      <c r="I305" s="261">
        <f t="shared" si="165"/>
        <v>1.8658653062918049</v>
      </c>
      <c r="J305" s="261">
        <f t="shared" si="165"/>
        <v>2.0098269995203126</v>
      </c>
      <c r="K305" s="261">
        <f t="shared" si="165"/>
        <v>2.1496360359774034</v>
      </c>
      <c r="L305" s="261">
        <f t="shared" si="165"/>
        <v>2.2839570928776052</v>
      </c>
      <c r="M305" s="261">
        <f t="shared" si="165"/>
        <v>2.4124604621169485</v>
      </c>
      <c r="N305" s="261">
        <f t="shared" si="165"/>
        <v>2.5381390337346335</v>
      </c>
      <c r="O305" s="261">
        <f t="shared" si="165"/>
        <v>2.6529264298016408</v>
      </c>
      <c r="P305" s="261">
        <f t="shared" si="165"/>
        <v>2.7578955707465309</v>
      </c>
      <c r="BJ305" s="267"/>
      <c r="BK305" s="267"/>
      <c r="BL305" s="267"/>
      <c r="BM305" s="267"/>
      <c r="BN305" s="267"/>
      <c r="BO305" s="267"/>
      <c r="BP305" s="267"/>
      <c r="BQ305" s="267"/>
      <c r="BR305" s="267"/>
      <c r="BS305" s="267"/>
      <c r="BT305" s="267"/>
      <c r="BU305" s="267"/>
      <c r="BV305" s="267"/>
      <c r="BW305" s="267"/>
      <c r="BX305" s="267"/>
      <c r="BY305" s="267"/>
      <c r="BZ305" s="267"/>
      <c r="CA305" s="267"/>
      <c r="CB305" s="267"/>
      <c r="CC305" s="267"/>
      <c r="CD305" s="267"/>
      <c r="CE305" s="267"/>
      <c r="CF305" s="267"/>
      <c r="CG305" s="267"/>
      <c r="CH305" s="267"/>
      <c r="CI305" s="267"/>
      <c r="CJ305" s="267"/>
      <c r="CK305" s="267"/>
      <c r="CL305" s="267"/>
      <c r="CM305" s="267"/>
      <c r="CN305" s="267"/>
      <c r="CO305" s="267"/>
      <c r="CP305" s="267"/>
      <c r="CQ305" s="267"/>
      <c r="CR305" s="267"/>
      <c r="CS305" s="267"/>
      <c r="CT305" s="267"/>
      <c r="CU305" s="267"/>
      <c r="CV305" s="267"/>
      <c r="CW305" s="267"/>
      <c r="CX305" s="267"/>
      <c r="CY305" s="267"/>
      <c r="CZ305" s="267"/>
      <c r="DA305" s="267"/>
      <c r="DB305" s="267"/>
      <c r="DC305" s="267"/>
      <c r="DD305" s="267"/>
      <c r="DE305" s="267"/>
      <c r="DF305" s="267"/>
      <c r="DG305" s="267"/>
      <c r="DH305" s="267"/>
      <c r="DI305" s="267"/>
      <c r="DJ305" s="267"/>
      <c r="DK305" s="267"/>
      <c r="DL305" s="267"/>
      <c r="DM305" s="267"/>
      <c r="DN305" s="267"/>
      <c r="DO305" s="267"/>
      <c r="DP305" s="267"/>
      <c r="DQ305" s="267"/>
      <c r="DR305" s="267"/>
      <c r="DS305" s="267"/>
      <c r="DT305" s="267"/>
      <c r="DU305" s="267"/>
      <c r="DV305" s="267"/>
      <c r="DW305" s="267"/>
      <c r="DX305" s="267"/>
      <c r="DY305" s="267"/>
      <c r="DZ305" s="267"/>
      <c r="EA305" s="267"/>
      <c r="EB305" s="267"/>
      <c r="EC305" s="267"/>
      <c r="ED305" s="267"/>
      <c r="EE305" s="267"/>
      <c r="EF305" s="267"/>
      <c r="EG305" s="267"/>
      <c r="EH305" s="267"/>
      <c r="EI305" s="267"/>
      <c r="EJ305" s="267"/>
      <c r="EK305" s="267"/>
      <c r="EL305" s="267"/>
      <c r="EM305" s="267"/>
      <c r="EN305" s="267"/>
      <c r="EO305" s="267"/>
      <c r="EP305" s="267"/>
      <c r="EQ305" s="267"/>
      <c r="ER305" s="267"/>
      <c r="ES305" s="267"/>
      <c r="ET305" s="267"/>
      <c r="EU305" s="267"/>
      <c r="EV305" s="267"/>
      <c r="EW305" s="267"/>
      <c r="EX305" s="267"/>
      <c r="EY305" s="267"/>
      <c r="EZ305" s="267"/>
      <c r="FA305" s="267"/>
      <c r="FB305" s="267"/>
      <c r="FC305" s="267"/>
      <c r="FD305" s="267"/>
      <c r="FE305" s="267"/>
      <c r="FF305" s="267"/>
      <c r="FG305" s="267"/>
      <c r="FH305" s="267"/>
      <c r="FI305" s="267"/>
      <c r="FJ305" s="267"/>
      <c r="FK305" s="267"/>
      <c r="FL305" s="267"/>
      <c r="FM305" s="267"/>
      <c r="FN305" s="267"/>
      <c r="FO305" s="267"/>
      <c r="FP305" s="267"/>
      <c r="FQ305" s="267"/>
      <c r="FR305" s="267"/>
      <c r="FS305" s="267"/>
      <c r="FT305" s="267"/>
      <c r="FU305" s="267"/>
      <c r="FV305" s="267"/>
      <c r="FW305" s="267"/>
      <c r="FX305" s="267"/>
      <c r="FY305" s="267"/>
      <c r="FZ305" s="267"/>
      <c r="GA305" s="267"/>
      <c r="GB305" s="267"/>
      <c r="GC305" s="267"/>
      <c r="GD305" s="267"/>
      <c r="GE305" s="267"/>
      <c r="GF305" s="267"/>
      <c r="GG305" s="267"/>
      <c r="GH305" s="267"/>
      <c r="GI305" s="267"/>
      <c r="GJ305" s="267"/>
      <c r="GK305" s="267"/>
      <c r="GL305" s="267"/>
      <c r="GM305" s="267"/>
      <c r="GN305" s="267"/>
      <c r="GO305" s="267"/>
      <c r="GP305" s="267"/>
      <c r="GQ305" s="267"/>
      <c r="GR305" s="267"/>
      <c r="GS305" s="267"/>
      <c r="GT305" s="267"/>
      <c r="GU305" s="267"/>
      <c r="GV305" s="267"/>
      <c r="GW305" s="267"/>
      <c r="GX305" s="267"/>
      <c r="GY305" s="267"/>
      <c r="GZ305" s="267"/>
      <c r="HA305" s="267"/>
      <c r="HB305" s="267"/>
      <c r="HC305" s="267"/>
      <c r="HD305" s="267"/>
      <c r="HE305" s="267"/>
      <c r="HF305" s="267"/>
      <c r="HG305" s="267"/>
      <c r="HH305" s="267"/>
      <c r="HI305" s="267"/>
      <c r="HJ305" s="267"/>
      <c r="HK305" s="267"/>
      <c r="HL305" s="267"/>
      <c r="HM305" s="267"/>
      <c r="HN305" s="267"/>
      <c r="HO305" s="267"/>
      <c r="HP305" s="267"/>
      <c r="HQ305" s="267"/>
      <c r="HR305" s="267"/>
      <c r="HS305" s="267"/>
      <c r="HT305" s="267"/>
      <c r="HU305" s="267"/>
      <c r="HV305" s="267"/>
      <c r="HW305" s="267"/>
      <c r="HX305" s="267"/>
      <c r="HY305" s="267"/>
      <c r="HZ305" s="267"/>
      <c r="IA305" s="267"/>
      <c r="IB305" s="267"/>
      <c r="IC305" s="267"/>
      <c r="ID305" s="267"/>
      <c r="IE305" s="267"/>
      <c r="IF305" s="267"/>
      <c r="IG305" s="267"/>
      <c r="IH305" s="267"/>
      <c r="II305" s="267"/>
      <c r="IJ305" s="267"/>
      <c r="IK305" s="267"/>
      <c r="IL305" s="267"/>
      <c r="IM305" s="267"/>
      <c r="IN305" s="267"/>
      <c r="IO305" s="267"/>
      <c r="IP305" s="267"/>
      <c r="IQ305" s="267"/>
      <c r="IR305" s="267"/>
      <c r="IS305" s="267"/>
      <c r="IT305" s="267"/>
      <c r="IU305" s="267"/>
      <c r="IV305" s="267"/>
    </row>
    <row r="306" spans="1:256" s="261" customFormat="1">
      <c r="A306" s="346" t="s">
        <v>187</v>
      </c>
      <c r="B306" s="261">
        <f t="shared" ref="B306:P306" si="166">+B291*B177</f>
        <v>0</v>
      </c>
      <c r="C306" s="261">
        <f t="shared" si="166"/>
        <v>0</v>
      </c>
      <c r="D306" s="261">
        <f t="shared" si="166"/>
        <v>0</v>
      </c>
      <c r="E306" s="261">
        <f t="shared" si="166"/>
        <v>0</v>
      </c>
      <c r="F306" s="261">
        <f t="shared" si="166"/>
        <v>0</v>
      </c>
      <c r="G306" s="261">
        <f t="shared" si="166"/>
        <v>1.6734534771207208</v>
      </c>
      <c r="H306" s="261">
        <f t="shared" si="166"/>
        <v>1.83251856195771</v>
      </c>
      <c r="I306" s="261">
        <f t="shared" si="166"/>
        <v>1.9954777030800119</v>
      </c>
      <c r="J306" s="261">
        <f t="shared" si="166"/>
        <v>2.1637008946346721</v>
      </c>
      <c r="K306" s="261">
        <f t="shared" si="166"/>
        <v>2.3382424008222396</v>
      </c>
      <c r="L306" s="261">
        <f t="shared" si="166"/>
        <v>2.4637083300241969</v>
      </c>
      <c r="M306" s="261">
        <f t="shared" si="166"/>
        <v>2.5279783146839243</v>
      </c>
      <c r="N306" s="261">
        <f t="shared" si="166"/>
        <v>2.60804131606556</v>
      </c>
      <c r="O306" s="261">
        <f t="shared" si="166"/>
        <v>2.6710517837232266</v>
      </c>
      <c r="P306" s="261">
        <f t="shared" si="166"/>
        <v>2.7225947358609113</v>
      </c>
      <c r="BJ306" s="267"/>
      <c r="BK306" s="267"/>
      <c r="BL306" s="267"/>
      <c r="BM306" s="267"/>
      <c r="BN306" s="267"/>
      <c r="BO306" s="267"/>
      <c r="BP306" s="267"/>
      <c r="BQ306" s="267"/>
      <c r="BR306" s="267"/>
      <c r="BS306" s="267"/>
      <c r="BT306" s="267"/>
      <c r="BU306" s="267"/>
      <c r="BV306" s="267"/>
      <c r="BW306" s="267"/>
      <c r="BX306" s="267"/>
      <c r="BY306" s="267"/>
      <c r="BZ306" s="267"/>
      <c r="CA306" s="267"/>
      <c r="CB306" s="267"/>
      <c r="CC306" s="267"/>
      <c r="CD306" s="267"/>
      <c r="CE306" s="267"/>
      <c r="CF306" s="267"/>
      <c r="CG306" s="267"/>
      <c r="CH306" s="267"/>
      <c r="CI306" s="267"/>
      <c r="CJ306" s="267"/>
      <c r="CK306" s="267"/>
      <c r="CL306" s="267"/>
      <c r="CM306" s="267"/>
      <c r="CN306" s="267"/>
      <c r="CO306" s="267"/>
      <c r="CP306" s="267"/>
      <c r="CQ306" s="267"/>
      <c r="CR306" s="267"/>
      <c r="CS306" s="267"/>
      <c r="CT306" s="267"/>
      <c r="CU306" s="267"/>
      <c r="CV306" s="267"/>
      <c r="CW306" s="267"/>
      <c r="CX306" s="267"/>
      <c r="CY306" s="267"/>
      <c r="CZ306" s="267"/>
      <c r="DA306" s="267"/>
      <c r="DB306" s="267"/>
      <c r="DC306" s="267"/>
      <c r="DD306" s="267"/>
      <c r="DE306" s="267"/>
      <c r="DF306" s="267"/>
      <c r="DG306" s="267"/>
      <c r="DH306" s="267"/>
      <c r="DI306" s="267"/>
      <c r="DJ306" s="267"/>
      <c r="DK306" s="267"/>
      <c r="DL306" s="267"/>
      <c r="DM306" s="267"/>
      <c r="DN306" s="267"/>
      <c r="DO306" s="267"/>
      <c r="DP306" s="267"/>
      <c r="DQ306" s="267"/>
      <c r="DR306" s="267"/>
      <c r="DS306" s="267"/>
      <c r="DT306" s="267"/>
      <c r="DU306" s="267"/>
      <c r="DV306" s="267"/>
      <c r="DW306" s="267"/>
      <c r="DX306" s="267"/>
      <c r="DY306" s="267"/>
      <c r="DZ306" s="267"/>
      <c r="EA306" s="267"/>
      <c r="EB306" s="267"/>
      <c r="EC306" s="267"/>
      <c r="ED306" s="267"/>
      <c r="EE306" s="267"/>
      <c r="EF306" s="267"/>
      <c r="EG306" s="267"/>
      <c r="EH306" s="267"/>
      <c r="EI306" s="267"/>
      <c r="EJ306" s="267"/>
      <c r="EK306" s="267"/>
      <c r="EL306" s="267"/>
      <c r="EM306" s="267"/>
      <c r="EN306" s="267"/>
      <c r="EO306" s="267"/>
      <c r="EP306" s="267"/>
      <c r="EQ306" s="267"/>
      <c r="ER306" s="267"/>
      <c r="ES306" s="267"/>
      <c r="ET306" s="267"/>
      <c r="EU306" s="267"/>
      <c r="EV306" s="267"/>
      <c r="EW306" s="267"/>
      <c r="EX306" s="267"/>
      <c r="EY306" s="267"/>
      <c r="EZ306" s="267"/>
      <c r="FA306" s="267"/>
      <c r="FB306" s="267"/>
      <c r="FC306" s="267"/>
      <c r="FD306" s="267"/>
      <c r="FE306" s="267"/>
      <c r="FF306" s="267"/>
      <c r="FG306" s="267"/>
      <c r="FH306" s="267"/>
      <c r="FI306" s="267"/>
      <c r="FJ306" s="267"/>
      <c r="FK306" s="267"/>
      <c r="FL306" s="267"/>
      <c r="FM306" s="267"/>
      <c r="FN306" s="267"/>
      <c r="FO306" s="267"/>
      <c r="FP306" s="267"/>
      <c r="FQ306" s="267"/>
      <c r="FR306" s="267"/>
      <c r="FS306" s="267"/>
      <c r="FT306" s="267"/>
      <c r="FU306" s="267"/>
      <c r="FV306" s="267"/>
      <c r="FW306" s="267"/>
      <c r="FX306" s="267"/>
      <c r="FY306" s="267"/>
      <c r="FZ306" s="267"/>
      <c r="GA306" s="267"/>
      <c r="GB306" s="267"/>
      <c r="GC306" s="267"/>
      <c r="GD306" s="267"/>
      <c r="GE306" s="267"/>
      <c r="GF306" s="267"/>
      <c r="GG306" s="267"/>
      <c r="GH306" s="267"/>
      <c r="GI306" s="267"/>
      <c r="GJ306" s="267"/>
      <c r="GK306" s="267"/>
      <c r="GL306" s="267"/>
      <c r="GM306" s="267"/>
      <c r="GN306" s="267"/>
      <c r="GO306" s="267"/>
      <c r="GP306" s="267"/>
      <c r="GQ306" s="267"/>
      <c r="GR306" s="267"/>
      <c r="GS306" s="267"/>
      <c r="GT306" s="267"/>
      <c r="GU306" s="267"/>
      <c r="GV306" s="267"/>
      <c r="GW306" s="267"/>
      <c r="GX306" s="267"/>
      <c r="GY306" s="267"/>
      <c r="GZ306" s="267"/>
      <c r="HA306" s="267"/>
      <c r="HB306" s="267"/>
      <c r="HC306" s="267"/>
      <c r="HD306" s="267"/>
      <c r="HE306" s="267"/>
      <c r="HF306" s="267"/>
      <c r="HG306" s="267"/>
      <c r="HH306" s="267"/>
      <c r="HI306" s="267"/>
      <c r="HJ306" s="267"/>
      <c r="HK306" s="267"/>
      <c r="HL306" s="267"/>
      <c r="HM306" s="267"/>
      <c r="HN306" s="267"/>
      <c r="HO306" s="267"/>
      <c r="HP306" s="267"/>
      <c r="HQ306" s="267"/>
      <c r="HR306" s="267"/>
      <c r="HS306" s="267"/>
      <c r="HT306" s="267"/>
      <c r="HU306" s="267"/>
      <c r="HV306" s="267"/>
      <c r="HW306" s="267"/>
      <c r="HX306" s="267"/>
      <c r="HY306" s="267"/>
      <c r="HZ306" s="267"/>
      <c r="IA306" s="267"/>
      <c r="IB306" s="267"/>
      <c r="IC306" s="267"/>
      <c r="ID306" s="267"/>
      <c r="IE306" s="267"/>
      <c r="IF306" s="267"/>
      <c r="IG306" s="267"/>
      <c r="IH306" s="267"/>
      <c r="II306" s="267"/>
      <c r="IJ306" s="267"/>
      <c r="IK306" s="267"/>
      <c r="IL306" s="267"/>
      <c r="IM306" s="267"/>
      <c r="IN306" s="267"/>
      <c r="IO306" s="267"/>
      <c r="IP306" s="267"/>
      <c r="IQ306" s="267"/>
      <c r="IR306" s="267"/>
      <c r="IS306" s="267"/>
      <c r="IT306" s="267"/>
      <c r="IU306" s="267"/>
      <c r="IV306" s="267"/>
    </row>
    <row r="307" spans="1:256" s="261" customFormat="1">
      <c r="A307" s="346" t="s">
        <v>188</v>
      </c>
      <c r="B307" s="261">
        <f t="shared" ref="B307:P307" si="167">+B292*B178</f>
        <v>0</v>
      </c>
      <c r="C307" s="261">
        <f t="shared" si="167"/>
        <v>0</v>
      </c>
      <c r="D307" s="261">
        <f t="shared" si="167"/>
        <v>0</v>
      </c>
      <c r="E307" s="261">
        <f t="shared" si="167"/>
        <v>0</v>
      </c>
      <c r="F307" s="261">
        <f t="shared" si="167"/>
        <v>0</v>
      </c>
      <c r="G307" s="261">
        <f t="shared" si="167"/>
        <v>0</v>
      </c>
      <c r="H307" s="261">
        <f t="shared" si="167"/>
        <v>0</v>
      </c>
      <c r="I307" s="261">
        <f t="shared" si="167"/>
        <v>1.0038538011155649</v>
      </c>
      <c r="J307" s="261">
        <f t="shared" si="167"/>
        <v>1.1376836066720915</v>
      </c>
      <c r="K307" s="261">
        <f t="shared" si="167"/>
        <v>1.2789696799871801</v>
      </c>
      <c r="L307" s="261">
        <f t="shared" si="167"/>
        <v>1.3886152098082143</v>
      </c>
      <c r="M307" s="261">
        <f t="shared" si="167"/>
        <v>1.4586413028377669</v>
      </c>
      <c r="N307" s="261">
        <f t="shared" si="167"/>
        <v>1.5198138828710965</v>
      </c>
      <c r="O307" s="261">
        <f t="shared" si="167"/>
        <v>1.5747443507739087</v>
      </c>
      <c r="P307" s="261">
        <f t="shared" si="167"/>
        <v>1.6232067554717515</v>
      </c>
      <c r="BJ307" s="267"/>
      <c r="BK307" s="267"/>
      <c r="BL307" s="267"/>
      <c r="BM307" s="267"/>
      <c r="BN307" s="267"/>
      <c r="BO307" s="267"/>
      <c r="BP307" s="267"/>
      <c r="BQ307" s="267"/>
      <c r="BR307" s="267"/>
      <c r="BS307" s="267"/>
      <c r="BT307" s="267"/>
      <c r="BU307" s="267"/>
      <c r="BV307" s="267"/>
      <c r="BW307" s="267"/>
      <c r="BX307" s="267"/>
      <c r="BY307" s="267"/>
      <c r="BZ307" s="267"/>
      <c r="CA307" s="267"/>
      <c r="CB307" s="267"/>
      <c r="CC307" s="267"/>
      <c r="CD307" s="267"/>
      <c r="CE307" s="267"/>
      <c r="CF307" s="267"/>
      <c r="CG307" s="267"/>
      <c r="CH307" s="267"/>
      <c r="CI307" s="267"/>
      <c r="CJ307" s="267"/>
      <c r="CK307" s="267"/>
      <c r="CL307" s="267"/>
      <c r="CM307" s="267"/>
      <c r="CN307" s="267"/>
      <c r="CO307" s="267"/>
      <c r="CP307" s="267"/>
      <c r="CQ307" s="267"/>
      <c r="CR307" s="267"/>
      <c r="CS307" s="267"/>
      <c r="CT307" s="267"/>
      <c r="CU307" s="267"/>
      <c r="CV307" s="267"/>
      <c r="CW307" s="267"/>
      <c r="CX307" s="267"/>
      <c r="CY307" s="267"/>
      <c r="CZ307" s="267"/>
      <c r="DA307" s="267"/>
      <c r="DB307" s="267"/>
      <c r="DC307" s="267"/>
      <c r="DD307" s="267"/>
      <c r="DE307" s="267"/>
      <c r="DF307" s="267"/>
      <c r="DG307" s="267"/>
      <c r="DH307" s="267"/>
      <c r="DI307" s="267"/>
      <c r="DJ307" s="267"/>
      <c r="DK307" s="267"/>
      <c r="DL307" s="267"/>
      <c r="DM307" s="267"/>
      <c r="DN307" s="267"/>
      <c r="DO307" s="267"/>
      <c r="DP307" s="267"/>
      <c r="DQ307" s="267"/>
      <c r="DR307" s="267"/>
      <c r="DS307" s="267"/>
      <c r="DT307" s="267"/>
      <c r="DU307" s="267"/>
      <c r="DV307" s="267"/>
      <c r="DW307" s="267"/>
      <c r="DX307" s="267"/>
      <c r="DY307" s="267"/>
      <c r="DZ307" s="267"/>
      <c r="EA307" s="267"/>
      <c r="EB307" s="267"/>
      <c r="EC307" s="267"/>
      <c r="ED307" s="267"/>
      <c r="EE307" s="267"/>
      <c r="EF307" s="267"/>
      <c r="EG307" s="267"/>
      <c r="EH307" s="267"/>
      <c r="EI307" s="267"/>
      <c r="EJ307" s="267"/>
      <c r="EK307" s="267"/>
      <c r="EL307" s="267"/>
      <c r="EM307" s="267"/>
      <c r="EN307" s="267"/>
      <c r="EO307" s="267"/>
      <c r="EP307" s="267"/>
      <c r="EQ307" s="267"/>
      <c r="ER307" s="267"/>
      <c r="ES307" s="267"/>
      <c r="ET307" s="267"/>
      <c r="EU307" s="267"/>
      <c r="EV307" s="267"/>
      <c r="EW307" s="267"/>
      <c r="EX307" s="267"/>
      <c r="EY307" s="267"/>
      <c r="EZ307" s="267"/>
      <c r="FA307" s="267"/>
      <c r="FB307" s="267"/>
      <c r="FC307" s="267"/>
      <c r="FD307" s="267"/>
      <c r="FE307" s="267"/>
      <c r="FF307" s="267"/>
      <c r="FG307" s="267"/>
      <c r="FH307" s="267"/>
      <c r="FI307" s="267"/>
      <c r="FJ307" s="267"/>
      <c r="FK307" s="267"/>
      <c r="FL307" s="267"/>
      <c r="FM307" s="267"/>
      <c r="FN307" s="267"/>
      <c r="FO307" s="267"/>
      <c r="FP307" s="267"/>
      <c r="FQ307" s="267"/>
      <c r="FR307" s="267"/>
      <c r="FS307" s="267"/>
      <c r="FT307" s="267"/>
      <c r="FU307" s="267"/>
      <c r="FV307" s="267"/>
      <c r="FW307" s="267"/>
      <c r="FX307" s="267"/>
      <c r="FY307" s="267"/>
      <c r="FZ307" s="267"/>
      <c r="GA307" s="267"/>
      <c r="GB307" s="267"/>
      <c r="GC307" s="267"/>
      <c r="GD307" s="267"/>
      <c r="GE307" s="267"/>
      <c r="GF307" s="267"/>
      <c r="GG307" s="267"/>
      <c r="GH307" s="267"/>
      <c r="GI307" s="267"/>
      <c r="GJ307" s="267"/>
      <c r="GK307" s="267"/>
      <c r="GL307" s="267"/>
      <c r="GM307" s="267"/>
      <c r="GN307" s="267"/>
      <c r="GO307" s="267"/>
      <c r="GP307" s="267"/>
      <c r="GQ307" s="267"/>
      <c r="GR307" s="267"/>
      <c r="GS307" s="267"/>
      <c r="GT307" s="267"/>
      <c r="GU307" s="267"/>
      <c r="GV307" s="267"/>
      <c r="GW307" s="267"/>
      <c r="GX307" s="267"/>
      <c r="GY307" s="267"/>
      <c r="GZ307" s="267"/>
      <c r="HA307" s="267"/>
      <c r="HB307" s="267"/>
      <c r="HC307" s="267"/>
      <c r="HD307" s="267"/>
      <c r="HE307" s="267"/>
      <c r="HF307" s="267"/>
      <c r="HG307" s="267"/>
      <c r="HH307" s="267"/>
      <c r="HI307" s="267"/>
      <c r="HJ307" s="267"/>
      <c r="HK307" s="267"/>
      <c r="HL307" s="267"/>
      <c r="HM307" s="267"/>
      <c r="HN307" s="267"/>
      <c r="HO307" s="267"/>
      <c r="HP307" s="267"/>
      <c r="HQ307" s="267"/>
      <c r="HR307" s="267"/>
      <c r="HS307" s="267"/>
      <c r="HT307" s="267"/>
      <c r="HU307" s="267"/>
      <c r="HV307" s="267"/>
      <c r="HW307" s="267"/>
      <c r="HX307" s="267"/>
      <c r="HY307" s="267"/>
      <c r="HZ307" s="267"/>
      <c r="IA307" s="267"/>
      <c r="IB307" s="267"/>
      <c r="IC307" s="267"/>
      <c r="ID307" s="267"/>
      <c r="IE307" s="267"/>
      <c r="IF307" s="267"/>
      <c r="IG307" s="267"/>
      <c r="IH307" s="267"/>
      <c r="II307" s="267"/>
      <c r="IJ307" s="267"/>
      <c r="IK307" s="267"/>
      <c r="IL307" s="267"/>
      <c r="IM307" s="267"/>
      <c r="IN307" s="267"/>
      <c r="IO307" s="267"/>
      <c r="IP307" s="267"/>
      <c r="IQ307" s="267"/>
      <c r="IR307" s="267"/>
      <c r="IS307" s="267"/>
      <c r="IT307" s="267"/>
      <c r="IU307" s="267"/>
      <c r="IV307" s="267"/>
    </row>
    <row r="308" spans="1:256" s="261" customFormat="1">
      <c r="A308" s="346" t="s">
        <v>189</v>
      </c>
      <c r="B308" s="261">
        <f t="shared" ref="B308:P308" si="168">+B293*B179</f>
        <v>0</v>
      </c>
      <c r="C308" s="261">
        <f t="shared" si="168"/>
        <v>0</v>
      </c>
      <c r="D308" s="261">
        <f t="shared" si="168"/>
        <v>0</v>
      </c>
      <c r="E308" s="261">
        <f t="shared" si="168"/>
        <v>0.81191487554751496</v>
      </c>
      <c r="F308" s="261">
        <f t="shared" si="168"/>
        <v>0.93402223947223095</v>
      </c>
      <c r="G308" s="261">
        <f t="shared" si="168"/>
        <v>1.0345511864901888</v>
      </c>
      <c r="H308" s="261">
        <f t="shared" si="168"/>
        <v>1.1246233195469502</v>
      </c>
      <c r="I308" s="261">
        <f t="shared" si="168"/>
        <v>1.2114072895727128</v>
      </c>
      <c r="J308" s="261">
        <f t="shared" si="168"/>
        <v>1.2951980195623203</v>
      </c>
      <c r="K308" s="261">
        <f t="shared" si="168"/>
        <v>1.376223760765469</v>
      </c>
      <c r="L308" s="261">
        <f t="shared" si="168"/>
        <v>1.4560844622049109</v>
      </c>
      <c r="M308" s="261">
        <f t="shared" si="168"/>
        <v>1.5328657415716316</v>
      </c>
      <c r="N308" s="261">
        <f t="shared" si="168"/>
        <v>1.6175086285927434</v>
      </c>
      <c r="O308" s="261">
        <f t="shared" si="168"/>
        <v>1.6919487063967551</v>
      </c>
      <c r="P308" s="261">
        <f t="shared" si="168"/>
        <v>1.7588278059890208</v>
      </c>
      <c r="BJ308" s="267"/>
      <c r="BK308" s="267"/>
      <c r="BL308" s="267"/>
      <c r="BM308" s="267"/>
      <c r="BN308" s="267"/>
      <c r="BO308" s="267"/>
      <c r="BP308" s="267"/>
      <c r="BQ308" s="267"/>
      <c r="BR308" s="267"/>
      <c r="BS308" s="267"/>
      <c r="BT308" s="267"/>
      <c r="BU308" s="267"/>
      <c r="BV308" s="267"/>
      <c r="BW308" s="267"/>
      <c r="BX308" s="267"/>
      <c r="BY308" s="267"/>
      <c r="BZ308" s="267"/>
      <c r="CA308" s="267"/>
      <c r="CB308" s="267"/>
      <c r="CC308" s="267"/>
      <c r="CD308" s="267"/>
      <c r="CE308" s="267"/>
      <c r="CF308" s="267"/>
      <c r="CG308" s="267"/>
      <c r="CH308" s="267"/>
      <c r="CI308" s="267"/>
      <c r="CJ308" s="267"/>
      <c r="CK308" s="267"/>
      <c r="CL308" s="267"/>
      <c r="CM308" s="267"/>
      <c r="CN308" s="267"/>
      <c r="CO308" s="267"/>
      <c r="CP308" s="267"/>
      <c r="CQ308" s="267"/>
      <c r="CR308" s="267"/>
      <c r="CS308" s="267"/>
      <c r="CT308" s="267"/>
      <c r="CU308" s="267"/>
      <c r="CV308" s="267"/>
      <c r="CW308" s="267"/>
      <c r="CX308" s="267"/>
      <c r="CY308" s="267"/>
      <c r="CZ308" s="267"/>
      <c r="DA308" s="267"/>
      <c r="DB308" s="267"/>
      <c r="DC308" s="267"/>
      <c r="DD308" s="267"/>
      <c r="DE308" s="267"/>
      <c r="DF308" s="267"/>
      <c r="DG308" s="267"/>
      <c r="DH308" s="267"/>
      <c r="DI308" s="267"/>
      <c r="DJ308" s="267"/>
      <c r="DK308" s="267"/>
      <c r="DL308" s="267"/>
      <c r="DM308" s="267"/>
      <c r="DN308" s="267"/>
      <c r="DO308" s="267"/>
      <c r="DP308" s="267"/>
      <c r="DQ308" s="267"/>
      <c r="DR308" s="267"/>
      <c r="DS308" s="267"/>
      <c r="DT308" s="267"/>
      <c r="DU308" s="267"/>
      <c r="DV308" s="267"/>
      <c r="DW308" s="267"/>
      <c r="DX308" s="267"/>
      <c r="DY308" s="267"/>
      <c r="DZ308" s="267"/>
      <c r="EA308" s="267"/>
      <c r="EB308" s="267"/>
      <c r="EC308" s="267"/>
      <c r="ED308" s="267"/>
      <c r="EE308" s="267"/>
      <c r="EF308" s="267"/>
      <c r="EG308" s="267"/>
      <c r="EH308" s="267"/>
      <c r="EI308" s="267"/>
      <c r="EJ308" s="267"/>
      <c r="EK308" s="267"/>
      <c r="EL308" s="267"/>
      <c r="EM308" s="267"/>
      <c r="EN308" s="267"/>
      <c r="EO308" s="267"/>
      <c r="EP308" s="267"/>
      <c r="EQ308" s="267"/>
      <c r="ER308" s="267"/>
      <c r="ES308" s="267"/>
      <c r="ET308" s="267"/>
      <c r="EU308" s="267"/>
      <c r="EV308" s="267"/>
      <c r="EW308" s="267"/>
      <c r="EX308" s="267"/>
      <c r="EY308" s="267"/>
      <c r="EZ308" s="267"/>
      <c r="FA308" s="267"/>
      <c r="FB308" s="267"/>
      <c r="FC308" s="267"/>
      <c r="FD308" s="267"/>
      <c r="FE308" s="267"/>
      <c r="FF308" s="267"/>
      <c r="FG308" s="267"/>
      <c r="FH308" s="267"/>
      <c r="FI308" s="267"/>
      <c r="FJ308" s="267"/>
      <c r="FK308" s="267"/>
      <c r="FL308" s="267"/>
      <c r="FM308" s="267"/>
      <c r="FN308" s="267"/>
      <c r="FO308" s="267"/>
      <c r="FP308" s="267"/>
      <c r="FQ308" s="267"/>
      <c r="FR308" s="267"/>
      <c r="FS308" s="267"/>
      <c r="FT308" s="267"/>
      <c r="FU308" s="267"/>
      <c r="FV308" s="267"/>
      <c r="FW308" s="267"/>
      <c r="FX308" s="267"/>
      <c r="FY308" s="267"/>
      <c r="FZ308" s="267"/>
      <c r="GA308" s="267"/>
      <c r="GB308" s="267"/>
      <c r="GC308" s="267"/>
      <c r="GD308" s="267"/>
      <c r="GE308" s="267"/>
      <c r="GF308" s="267"/>
      <c r="GG308" s="267"/>
      <c r="GH308" s="267"/>
      <c r="GI308" s="267"/>
      <c r="GJ308" s="267"/>
      <c r="GK308" s="267"/>
      <c r="GL308" s="267"/>
      <c r="GM308" s="267"/>
      <c r="GN308" s="267"/>
      <c r="GO308" s="267"/>
      <c r="GP308" s="267"/>
      <c r="GQ308" s="267"/>
      <c r="GR308" s="267"/>
      <c r="GS308" s="267"/>
      <c r="GT308" s="267"/>
      <c r="GU308" s="267"/>
      <c r="GV308" s="267"/>
      <c r="GW308" s="267"/>
      <c r="GX308" s="267"/>
      <c r="GY308" s="267"/>
      <c r="GZ308" s="267"/>
      <c r="HA308" s="267"/>
      <c r="HB308" s="267"/>
      <c r="HC308" s="267"/>
      <c r="HD308" s="267"/>
      <c r="HE308" s="267"/>
      <c r="HF308" s="267"/>
      <c r="HG308" s="267"/>
      <c r="HH308" s="267"/>
      <c r="HI308" s="267"/>
      <c r="HJ308" s="267"/>
      <c r="HK308" s="267"/>
      <c r="HL308" s="267"/>
      <c r="HM308" s="267"/>
      <c r="HN308" s="267"/>
      <c r="HO308" s="267"/>
      <c r="HP308" s="267"/>
      <c r="HQ308" s="267"/>
      <c r="HR308" s="267"/>
      <c r="HS308" s="267"/>
      <c r="HT308" s="267"/>
      <c r="HU308" s="267"/>
      <c r="HV308" s="267"/>
      <c r="HW308" s="267"/>
      <c r="HX308" s="267"/>
      <c r="HY308" s="267"/>
      <c r="HZ308" s="267"/>
      <c r="IA308" s="267"/>
      <c r="IB308" s="267"/>
      <c r="IC308" s="267"/>
      <c r="ID308" s="267"/>
      <c r="IE308" s="267"/>
      <c r="IF308" s="267"/>
      <c r="IG308" s="267"/>
      <c r="IH308" s="267"/>
      <c r="II308" s="267"/>
      <c r="IJ308" s="267"/>
      <c r="IK308" s="267"/>
      <c r="IL308" s="267"/>
      <c r="IM308" s="267"/>
      <c r="IN308" s="267"/>
      <c r="IO308" s="267"/>
      <c r="IP308" s="267"/>
      <c r="IQ308" s="267"/>
      <c r="IR308" s="267"/>
      <c r="IS308" s="267"/>
      <c r="IT308" s="267"/>
      <c r="IU308" s="267"/>
      <c r="IV308" s="267"/>
    </row>
    <row r="309" spans="1:256" s="261" customFormat="1">
      <c r="A309" s="346" t="s">
        <v>190</v>
      </c>
      <c r="B309" s="261">
        <f t="shared" ref="B309:P309" si="169">+B294*B180</f>
        <v>0</v>
      </c>
      <c r="C309" s="261">
        <f t="shared" si="169"/>
        <v>0.56942681429125552</v>
      </c>
      <c r="D309" s="261">
        <f t="shared" si="169"/>
        <v>0.61987857064668472</v>
      </c>
      <c r="E309" s="261">
        <f t="shared" si="169"/>
        <v>0.64999403603263772</v>
      </c>
      <c r="F309" s="261">
        <f t="shared" si="169"/>
        <v>0.66238689909170889</v>
      </c>
      <c r="G309" s="261">
        <f t="shared" si="169"/>
        <v>0.65965112052958619</v>
      </c>
      <c r="H309" s="261">
        <f t="shared" si="169"/>
        <v>0.6488620004854514</v>
      </c>
      <c r="I309" s="261">
        <f t="shared" si="169"/>
        <v>0.63766528527198207</v>
      </c>
      <c r="J309" s="261">
        <f t="shared" si="169"/>
        <v>0.62660949205032856</v>
      </c>
      <c r="K309" s="261">
        <f t="shared" si="169"/>
        <v>0.6158956860451088</v>
      </c>
      <c r="L309" s="261">
        <f t="shared" si="169"/>
        <v>0.6151576446727387</v>
      </c>
      <c r="M309" s="261">
        <f t="shared" si="169"/>
        <v>0.6235543896681438</v>
      </c>
      <c r="N309" s="261">
        <f t="shared" si="169"/>
        <v>0.63665038163180676</v>
      </c>
      <c r="O309" s="261">
        <f t="shared" si="169"/>
        <v>0.64665854038027248</v>
      </c>
      <c r="P309" s="261">
        <f t="shared" si="169"/>
        <v>0.65505192772992105</v>
      </c>
      <c r="BJ309" s="267"/>
      <c r="BK309" s="267"/>
      <c r="BL309" s="267"/>
      <c r="BM309" s="267"/>
      <c r="BN309" s="267"/>
      <c r="BO309" s="267"/>
      <c r="BP309" s="267"/>
      <c r="BQ309" s="267"/>
      <c r="BR309" s="267"/>
      <c r="BS309" s="267"/>
      <c r="BT309" s="267"/>
      <c r="BU309" s="267"/>
      <c r="BV309" s="267"/>
      <c r="BW309" s="267"/>
      <c r="BX309" s="267"/>
      <c r="BY309" s="267"/>
      <c r="BZ309" s="267"/>
      <c r="CA309" s="267"/>
      <c r="CB309" s="267"/>
      <c r="CC309" s="267"/>
      <c r="CD309" s="267"/>
      <c r="CE309" s="267"/>
      <c r="CF309" s="267"/>
      <c r="CG309" s="267"/>
      <c r="CH309" s="267"/>
      <c r="CI309" s="267"/>
      <c r="CJ309" s="267"/>
      <c r="CK309" s="267"/>
      <c r="CL309" s="267"/>
      <c r="CM309" s="267"/>
      <c r="CN309" s="267"/>
      <c r="CO309" s="267"/>
      <c r="CP309" s="267"/>
      <c r="CQ309" s="267"/>
      <c r="CR309" s="267"/>
      <c r="CS309" s="267"/>
      <c r="CT309" s="267"/>
      <c r="CU309" s="267"/>
      <c r="CV309" s="267"/>
      <c r="CW309" s="267"/>
      <c r="CX309" s="267"/>
      <c r="CY309" s="267"/>
      <c r="CZ309" s="267"/>
      <c r="DA309" s="267"/>
      <c r="DB309" s="267"/>
      <c r="DC309" s="267"/>
      <c r="DD309" s="267"/>
      <c r="DE309" s="267"/>
      <c r="DF309" s="267"/>
      <c r="DG309" s="267"/>
      <c r="DH309" s="267"/>
      <c r="DI309" s="267"/>
      <c r="DJ309" s="267"/>
      <c r="DK309" s="267"/>
      <c r="DL309" s="267"/>
      <c r="DM309" s="267"/>
      <c r="DN309" s="267"/>
      <c r="DO309" s="267"/>
      <c r="DP309" s="267"/>
      <c r="DQ309" s="267"/>
      <c r="DR309" s="267"/>
      <c r="DS309" s="267"/>
      <c r="DT309" s="267"/>
      <c r="DU309" s="267"/>
      <c r="DV309" s="267"/>
      <c r="DW309" s="267"/>
      <c r="DX309" s="267"/>
      <c r="DY309" s="267"/>
      <c r="DZ309" s="267"/>
      <c r="EA309" s="267"/>
      <c r="EB309" s="267"/>
      <c r="EC309" s="267"/>
      <c r="ED309" s="267"/>
      <c r="EE309" s="267"/>
      <c r="EF309" s="267"/>
      <c r="EG309" s="267"/>
      <c r="EH309" s="267"/>
      <c r="EI309" s="267"/>
      <c r="EJ309" s="267"/>
      <c r="EK309" s="267"/>
      <c r="EL309" s="267"/>
      <c r="EM309" s="267"/>
      <c r="EN309" s="267"/>
      <c r="EO309" s="267"/>
      <c r="EP309" s="267"/>
      <c r="EQ309" s="267"/>
      <c r="ER309" s="267"/>
      <c r="ES309" s="267"/>
      <c r="ET309" s="267"/>
      <c r="EU309" s="267"/>
      <c r="EV309" s="267"/>
      <c r="EW309" s="267"/>
      <c r="EX309" s="267"/>
      <c r="EY309" s="267"/>
      <c r="EZ309" s="267"/>
      <c r="FA309" s="267"/>
      <c r="FB309" s="267"/>
      <c r="FC309" s="267"/>
      <c r="FD309" s="267"/>
      <c r="FE309" s="267"/>
      <c r="FF309" s="267"/>
      <c r="FG309" s="267"/>
      <c r="FH309" s="267"/>
      <c r="FI309" s="267"/>
      <c r="FJ309" s="267"/>
      <c r="FK309" s="267"/>
      <c r="FL309" s="267"/>
      <c r="FM309" s="267"/>
      <c r="FN309" s="267"/>
      <c r="FO309" s="267"/>
      <c r="FP309" s="267"/>
      <c r="FQ309" s="267"/>
      <c r="FR309" s="267"/>
      <c r="FS309" s="267"/>
      <c r="FT309" s="267"/>
      <c r="FU309" s="267"/>
      <c r="FV309" s="267"/>
      <c r="FW309" s="267"/>
      <c r="FX309" s="267"/>
      <c r="FY309" s="267"/>
      <c r="FZ309" s="267"/>
      <c r="GA309" s="267"/>
      <c r="GB309" s="267"/>
      <c r="GC309" s="267"/>
      <c r="GD309" s="267"/>
      <c r="GE309" s="267"/>
      <c r="GF309" s="267"/>
      <c r="GG309" s="267"/>
      <c r="GH309" s="267"/>
      <c r="GI309" s="267"/>
      <c r="GJ309" s="267"/>
      <c r="GK309" s="267"/>
      <c r="GL309" s="267"/>
      <c r="GM309" s="267"/>
      <c r="GN309" s="267"/>
      <c r="GO309" s="267"/>
      <c r="GP309" s="267"/>
      <c r="GQ309" s="267"/>
      <c r="GR309" s="267"/>
      <c r="GS309" s="267"/>
      <c r="GT309" s="267"/>
      <c r="GU309" s="267"/>
      <c r="GV309" s="267"/>
      <c r="GW309" s="267"/>
      <c r="GX309" s="267"/>
      <c r="GY309" s="267"/>
      <c r="GZ309" s="267"/>
      <c r="HA309" s="267"/>
      <c r="HB309" s="267"/>
      <c r="HC309" s="267"/>
      <c r="HD309" s="267"/>
      <c r="HE309" s="267"/>
      <c r="HF309" s="267"/>
      <c r="HG309" s="267"/>
      <c r="HH309" s="267"/>
      <c r="HI309" s="267"/>
      <c r="HJ309" s="267"/>
      <c r="HK309" s="267"/>
      <c r="HL309" s="267"/>
      <c r="HM309" s="267"/>
      <c r="HN309" s="267"/>
      <c r="HO309" s="267"/>
      <c r="HP309" s="267"/>
      <c r="HQ309" s="267"/>
      <c r="HR309" s="267"/>
      <c r="HS309" s="267"/>
      <c r="HT309" s="267"/>
      <c r="HU309" s="267"/>
      <c r="HV309" s="267"/>
      <c r="HW309" s="267"/>
      <c r="HX309" s="267"/>
      <c r="HY309" s="267"/>
      <c r="HZ309" s="267"/>
      <c r="IA309" s="267"/>
      <c r="IB309" s="267"/>
      <c r="IC309" s="267"/>
      <c r="ID309" s="267"/>
      <c r="IE309" s="267"/>
      <c r="IF309" s="267"/>
      <c r="IG309" s="267"/>
      <c r="IH309" s="267"/>
      <c r="II309" s="267"/>
      <c r="IJ309" s="267"/>
      <c r="IK309" s="267"/>
      <c r="IL309" s="267"/>
      <c r="IM309" s="267"/>
      <c r="IN309" s="267"/>
      <c r="IO309" s="267"/>
      <c r="IP309" s="267"/>
      <c r="IQ309" s="267"/>
      <c r="IR309" s="267"/>
      <c r="IS309" s="267"/>
      <c r="IT309" s="267"/>
      <c r="IU309" s="267"/>
      <c r="IV309" s="267"/>
    </row>
    <row r="310" spans="1:256" s="261" customFormat="1">
      <c r="A310" s="346" t="s">
        <v>704</v>
      </c>
      <c r="B310" s="261">
        <f t="shared" ref="B310:P310" si="170">+B295*B181</f>
        <v>0</v>
      </c>
      <c r="C310" s="261">
        <f t="shared" si="170"/>
        <v>0</v>
      </c>
      <c r="D310" s="261">
        <f t="shared" si="170"/>
        <v>0</v>
      </c>
      <c r="E310" s="261">
        <f t="shared" si="170"/>
        <v>0</v>
      </c>
      <c r="F310" s="261">
        <f t="shared" si="170"/>
        <v>1.4377517434193534</v>
      </c>
      <c r="G310" s="261">
        <f t="shared" si="170"/>
        <v>1.7038451223708999</v>
      </c>
      <c r="H310" s="261">
        <f t="shared" si="170"/>
        <v>1.9538304387374086</v>
      </c>
      <c r="I310" s="261">
        <f t="shared" si="170"/>
        <v>2.2116816359970861</v>
      </c>
      <c r="J310" s="261">
        <f t="shared" si="170"/>
        <v>2.4764451291788028</v>
      </c>
      <c r="K310" s="261">
        <f t="shared" si="170"/>
        <v>2.7470938523717785</v>
      </c>
      <c r="L310" s="261">
        <f t="shared" si="170"/>
        <v>2.9969199041852987</v>
      </c>
      <c r="M310" s="261">
        <f t="shared" si="170"/>
        <v>3.2255593611653897</v>
      </c>
      <c r="N310" s="261">
        <f t="shared" si="170"/>
        <v>3.4227551712794075</v>
      </c>
      <c r="O310" s="261">
        <f t="shared" si="170"/>
        <v>3.6146027289294622</v>
      </c>
      <c r="P310" s="261">
        <f t="shared" si="170"/>
        <v>3.7974738228032439</v>
      </c>
      <c r="BJ310" s="267"/>
      <c r="BK310" s="267"/>
      <c r="BL310" s="267"/>
      <c r="BM310" s="267"/>
      <c r="BN310" s="267"/>
      <c r="BO310" s="267"/>
      <c r="BP310" s="267"/>
      <c r="BQ310" s="267"/>
      <c r="BR310" s="267"/>
      <c r="BS310" s="267"/>
      <c r="BT310" s="267"/>
      <c r="BU310" s="267"/>
      <c r="BV310" s="267"/>
      <c r="BW310" s="267"/>
      <c r="BX310" s="267"/>
      <c r="BY310" s="267"/>
      <c r="BZ310" s="267"/>
      <c r="CA310" s="267"/>
      <c r="CB310" s="267"/>
      <c r="CC310" s="267"/>
      <c r="CD310" s="267"/>
      <c r="CE310" s="267"/>
      <c r="CF310" s="267"/>
      <c r="CG310" s="267"/>
      <c r="CH310" s="267"/>
      <c r="CI310" s="267"/>
      <c r="CJ310" s="267"/>
      <c r="CK310" s="267"/>
      <c r="CL310" s="267"/>
      <c r="CM310" s="267"/>
      <c r="CN310" s="267"/>
      <c r="CO310" s="267"/>
      <c r="CP310" s="267"/>
      <c r="CQ310" s="267"/>
      <c r="CR310" s="267"/>
      <c r="CS310" s="267"/>
      <c r="CT310" s="267"/>
      <c r="CU310" s="267"/>
      <c r="CV310" s="267"/>
      <c r="CW310" s="267"/>
      <c r="CX310" s="267"/>
      <c r="CY310" s="267"/>
      <c r="CZ310" s="267"/>
      <c r="DA310" s="267"/>
      <c r="DB310" s="267"/>
      <c r="DC310" s="267"/>
      <c r="DD310" s="267"/>
      <c r="DE310" s="267"/>
      <c r="DF310" s="267"/>
      <c r="DG310" s="267"/>
      <c r="DH310" s="267"/>
      <c r="DI310" s="267"/>
      <c r="DJ310" s="267"/>
      <c r="DK310" s="267"/>
      <c r="DL310" s="267"/>
      <c r="DM310" s="267"/>
      <c r="DN310" s="267"/>
      <c r="DO310" s="267"/>
      <c r="DP310" s="267"/>
      <c r="DQ310" s="267"/>
      <c r="DR310" s="267"/>
      <c r="DS310" s="267"/>
      <c r="DT310" s="267"/>
      <c r="DU310" s="267"/>
      <c r="DV310" s="267"/>
      <c r="DW310" s="267"/>
      <c r="DX310" s="267"/>
      <c r="DY310" s="267"/>
      <c r="DZ310" s="267"/>
      <c r="EA310" s="267"/>
      <c r="EB310" s="267"/>
      <c r="EC310" s="267"/>
      <c r="ED310" s="267"/>
      <c r="EE310" s="267"/>
      <c r="EF310" s="267"/>
      <c r="EG310" s="267"/>
      <c r="EH310" s="267"/>
      <c r="EI310" s="267"/>
      <c r="EJ310" s="267"/>
      <c r="EK310" s="267"/>
      <c r="EL310" s="267"/>
      <c r="EM310" s="267"/>
      <c r="EN310" s="267"/>
      <c r="EO310" s="267"/>
      <c r="EP310" s="267"/>
      <c r="EQ310" s="267"/>
      <c r="ER310" s="267"/>
      <c r="ES310" s="267"/>
      <c r="ET310" s="267"/>
      <c r="EU310" s="267"/>
      <c r="EV310" s="267"/>
      <c r="EW310" s="267"/>
      <c r="EX310" s="267"/>
      <c r="EY310" s="267"/>
      <c r="EZ310" s="267"/>
      <c r="FA310" s="267"/>
      <c r="FB310" s="267"/>
      <c r="FC310" s="267"/>
      <c r="FD310" s="267"/>
      <c r="FE310" s="267"/>
      <c r="FF310" s="267"/>
      <c r="FG310" s="267"/>
      <c r="FH310" s="267"/>
      <c r="FI310" s="267"/>
      <c r="FJ310" s="267"/>
      <c r="FK310" s="267"/>
      <c r="FL310" s="267"/>
      <c r="FM310" s="267"/>
      <c r="FN310" s="267"/>
      <c r="FO310" s="267"/>
      <c r="FP310" s="267"/>
      <c r="FQ310" s="267"/>
      <c r="FR310" s="267"/>
      <c r="FS310" s="267"/>
      <c r="FT310" s="267"/>
      <c r="FU310" s="267"/>
      <c r="FV310" s="267"/>
      <c r="FW310" s="267"/>
      <c r="FX310" s="267"/>
      <c r="FY310" s="267"/>
      <c r="FZ310" s="267"/>
      <c r="GA310" s="267"/>
      <c r="GB310" s="267"/>
      <c r="GC310" s="267"/>
      <c r="GD310" s="267"/>
      <c r="GE310" s="267"/>
      <c r="GF310" s="267"/>
      <c r="GG310" s="267"/>
      <c r="GH310" s="267"/>
      <c r="GI310" s="267"/>
      <c r="GJ310" s="267"/>
      <c r="GK310" s="267"/>
      <c r="GL310" s="267"/>
      <c r="GM310" s="267"/>
      <c r="GN310" s="267"/>
      <c r="GO310" s="267"/>
      <c r="GP310" s="267"/>
      <c r="GQ310" s="267"/>
      <c r="GR310" s="267"/>
      <c r="GS310" s="267"/>
      <c r="GT310" s="267"/>
      <c r="GU310" s="267"/>
      <c r="GV310" s="267"/>
      <c r="GW310" s="267"/>
      <c r="GX310" s="267"/>
      <c r="GY310" s="267"/>
      <c r="GZ310" s="267"/>
      <c r="HA310" s="267"/>
      <c r="HB310" s="267"/>
      <c r="HC310" s="267"/>
      <c r="HD310" s="267"/>
      <c r="HE310" s="267"/>
      <c r="HF310" s="267"/>
      <c r="HG310" s="267"/>
      <c r="HH310" s="267"/>
      <c r="HI310" s="267"/>
      <c r="HJ310" s="267"/>
      <c r="HK310" s="267"/>
      <c r="HL310" s="267"/>
      <c r="HM310" s="267"/>
      <c r="HN310" s="267"/>
      <c r="HO310" s="267"/>
      <c r="HP310" s="267"/>
      <c r="HQ310" s="267"/>
      <c r="HR310" s="267"/>
      <c r="HS310" s="267"/>
      <c r="HT310" s="267"/>
      <c r="HU310" s="267"/>
      <c r="HV310" s="267"/>
      <c r="HW310" s="267"/>
      <c r="HX310" s="267"/>
      <c r="HY310" s="267"/>
      <c r="HZ310" s="267"/>
      <c r="IA310" s="267"/>
      <c r="IB310" s="267"/>
      <c r="IC310" s="267"/>
      <c r="ID310" s="267"/>
      <c r="IE310" s="267"/>
      <c r="IF310" s="267"/>
      <c r="IG310" s="267"/>
      <c r="IH310" s="267"/>
      <c r="II310" s="267"/>
      <c r="IJ310" s="267"/>
      <c r="IK310" s="267"/>
      <c r="IL310" s="267"/>
      <c r="IM310" s="267"/>
      <c r="IN310" s="267"/>
      <c r="IO310" s="267"/>
      <c r="IP310" s="267"/>
      <c r="IQ310" s="267"/>
      <c r="IR310" s="267"/>
      <c r="IS310" s="267"/>
      <c r="IT310" s="267"/>
      <c r="IU310" s="267"/>
      <c r="IV310" s="267"/>
    </row>
    <row r="311" spans="1:256" s="261" customFormat="1" ht="15.5">
      <c r="B311" s="261">
        <f t="shared" ref="B311:P311" si="171">SUM(B299:B310)</f>
        <v>0</v>
      </c>
      <c r="C311" s="261">
        <f t="shared" si="171"/>
        <v>3.9913155233952491</v>
      </c>
      <c r="D311" s="261">
        <f t="shared" si="171"/>
        <v>4.6093401327069277</v>
      </c>
      <c r="E311" s="261">
        <f t="shared" si="171"/>
        <v>9.0980868545719442</v>
      </c>
      <c r="F311" s="261">
        <f t="shared" si="171"/>
        <v>12.322444440034317</v>
      </c>
      <c r="G311" s="261">
        <f t="shared" si="171"/>
        <v>14.676406263845928</v>
      </c>
      <c r="H311" s="261">
        <f t="shared" si="171"/>
        <v>15.407778736226446</v>
      </c>
      <c r="I311" s="261">
        <f t="shared" si="171"/>
        <v>17.122040514215687</v>
      </c>
      <c r="J311" s="261">
        <f t="shared" si="171"/>
        <v>17.954966209710832</v>
      </c>
      <c r="K311" s="261">
        <f t="shared" si="171"/>
        <v>18.788336543022336</v>
      </c>
      <c r="L311" s="261">
        <f t="shared" si="171"/>
        <v>19.61757948058003</v>
      </c>
      <c r="M311" s="261">
        <f t="shared" si="171"/>
        <v>20.42520723845815</v>
      </c>
      <c r="N311" s="261">
        <f t="shared" si="171"/>
        <v>21.231530793253203</v>
      </c>
      <c r="O311" s="261">
        <f t="shared" si="171"/>
        <v>21.954626894049483</v>
      </c>
      <c r="P311" s="261">
        <f t="shared" si="171"/>
        <v>22.612082086780418</v>
      </c>
      <c r="BJ311" s="280"/>
      <c r="BK311" s="280"/>
      <c r="BL311" s="280"/>
      <c r="BM311" s="280"/>
      <c r="BN311" s="280"/>
      <c r="BO311" s="280"/>
      <c r="BP311" s="280"/>
      <c r="BQ311" s="280"/>
      <c r="BR311" s="280"/>
      <c r="BS311" s="280"/>
      <c r="BT311" s="280"/>
      <c r="BU311" s="280"/>
      <c r="BV311" s="280"/>
      <c r="BW311" s="280"/>
      <c r="BX311" s="280"/>
      <c r="BY311" s="280"/>
      <c r="BZ311" s="280"/>
      <c r="CA311" s="280"/>
      <c r="CB311" s="280"/>
      <c r="CC311" s="280"/>
      <c r="CD311" s="280"/>
      <c r="CE311" s="280"/>
      <c r="CF311" s="280"/>
      <c r="CG311" s="280"/>
      <c r="CH311" s="280"/>
      <c r="CI311" s="280"/>
      <c r="CJ311" s="280"/>
      <c r="CK311" s="280"/>
      <c r="CL311" s="280"/>
      <c r="CM311" s="280"/>
      <c r="CN311" s="280"/>
      <c r="CO311" s="280"/>
      <c r="CP311" s="280"/>
      <c r="CQ311" s="280"/>
      <c r="CR311" s="280"/>
      <c r="CS311" s="280"/>
      <c r="CT311" s="280"/>
      <c r="CU311" s="280"/>
      <c r="CV311" s="280"/>
      <c r="CW311" s="280"/>
      <c r="CX311" s="280"/>
      <c r="CY311" s="280"/>
      <c r="CZ311" s="280"/>
      <c r="DA311" s="280"/>
      <c r="DB311" s="280"/>
      <c r="DC311" s="280"/>
      <c r="DD311" s="280"/>
      <c r="DE311" s="280"/>
      <c r="DF311" s="280"/>
      <c r="DG311" s="280"/>
      <c r="DH311" s="280"/>
      <c r="DI311" s="280"/>
      <c r="DJ311" s="280"/>
      <c r="DK311" s="280"/>
      <c r="DL311" s="280"/>
      <c r="DM311" s="280"/>
      <c r="DN311" s="280"/>
      <c r="DO311" s="280"/>
      <c r="DP311" s="280"/>
      <c r="DQ311" s="280"/>
      <c r="DR311" s="280"/>
      <c r="DS311" s="280"/>
      <c r="DT311" s="280"/>
      <c r="DU311" s="280"/>
      <c r="DV311" s="280"/>
      <c r="DW311" s="280"/>
      <c r="DX311" s="280"/>
      <c r="DY311" s="280"/>
      <c r="DZ311" s="280"/>
      <c r="EA311" s="280"/>
      <c r="EB311" s="280"/>
      <c r="EC311" s="280"/>
      <c r="ED311" s="280"/>
      <c r="EE311" s="280"/>
      <c r="EF311" s="280"/>
      <c r="EG311" s="280"/>
      <c r="EH311" s="280"/>
      <c r="EI311" s="280"/>
      <c r="EJ311" s="280"/>
      <c r="EK311" s="280"/>
      <c r="EL311" s="280"/>
      <c r="EM311" s="280"/>
      <c r="EN311" s="280"/>
      <c r="EO311" s="280"/>
      <c r="EP311" s="280"/>
      <c r="EQ311" s="280"/>
      <c r="ER311" s="280"/>
      <c r="ES311" s="280"/>
      <c r="ET311" s="280"/>
      <c r="EU311" s="280"/>
      <c r="EV311" s="280"/>
      <c r="EW311" s="280"/>
      <c r="EX311" s="280"/>
      <c r="EY311" s="280"/>
      <c r="EZ311" s="280"/>
      <c r="FA311" s="280"/>
      <c r="FB311" s="280"/>
      <c r="FC311" s="280"/>
      <c r="FD311" s="280"/>
      <c r="FE311" s="280"/>
      <c r="FF311" s="280"/>
      <c r="FG311" s="280"/>
      <c r="FH311" s="280"/>
      <c r="FI311" s="280"/>
      <c r="FJ311" s="280"/>
      <c r="FK311" s="280"/>
      <c r="FL311" s="280"/>
      <c r="FM311" s="280"/>
      <c r="FN311" s="280"/>
      <c r="FO311" s="280"/>
      <c r="FP311" s="280"/>
      <c r="FQ311" s="280"/>
      <c r="FR311" s="280"/>
      <c r="FS311" s="280"/>
      <c r="FT311" s="280"/>
      <c r="FU311" s="280"/>
      <c r="FV311" s="280"/>
      <c r="FW311" s="280"/>
      <c r="FX311" s="280"/>
      <c r="FY311" s="280"/>
      <c r="FZ311" s="280"/>
      <c r="GA311" s="280"/>
      <c r="GB311" s="280"/>
      <c r="GC311" s="280"/>
      <c r="GD311" s="280"/>
      <c r="GE311" s="280"/>
      <c r="GF311" s="280"/>
      <c r="GG311" s="280"/>
      <c r="GH311" s="280"/>
      <c r="GI311" s="280"/>
      <c r="GJ311" s="280"/>
      <c r="GK311" s="280"/>
      <c r="GL311" s="280"/>
      <c r="GM311" s="280"/>
      <c r="GN311" s="280"/>
      <c r="GO311" s="280"/>
      <c r="GP311" s="280"/>
      <c r="GQ311" s="280"/>
      <c r="GR311" s="280"/>
      <c r="GS311" s="280"/>
      <c r="GT311" s="280"/>
      <c r="GU311" s="280"/>
      <c r="GV311" s="280"/>
      <c r="GW311" s="280"/>
      <c r="GX311" s="280"/>
      <c r="GY311" s="280"/>
      <c r="GZ311" s="280"/>
      <c r="HA311" s="280"/>
      <c r="HB311" s="280"/>
      <c r="HC311" s="280"/>
      <c r="HD311" s="280"/>
      <c r="HE311" s="280"/>
      <c r="HF311" s="280"/>
      <c r="HG311" s="280"/>
      <c r="HH311" s="280"/>
      <c r="HI311" s="280"/>
      <c r="HJ311" s="280"/>
      <c r="HK311" s="280"/>
      <c r="HL311" s="280"/>
      <c r="HM311" s="280"/>
      <c r="HN311" s="280"/>
      <c r="HO311" s="280"/>
      <c r="HP311" s="280"/>
      <c r="HQ311" s="280"/>
      <c r="HR311" s="280"/>
      <c r="HS311" s="280"/>
      <c r="HT311" s="280"/>
      <c r="HU311" s="280"/>
      <c r="HV311" s="280"/>
      <c r="HW311" s="280"/>
      <c r="HX311" s="280"/>
      <c r="HY311" s="280"/>
      <c r="HZ311" s="280"/>
      <c r="IA311" s="280"/>
      <c r="IB311" s="280"/>
      <c r="IC311" s="280"/>
      <c r="ID311" s="280"/>
      <c r="IE311" s="280"/>
      <c r="IF311" s="280"/>
      <c r="IG311" s="280"/>
      <c r="IH311" s="280"/>
      <c r="II311" s="280"/>
      <c r="IJ311" s="280"/>
      <c r="IK311" s="280"/>
      <c r="IL311" s="280"/>
      <c r="IM311" s="280"/>
      <c r="IN311" s="280"/>
      <c r="IO311" s="280"/>
      <c r="IP311" s="280"/>
      <c r="IQ311" s="280"/>
      <c r="IR311" s="280"/>
      <c r="IS311" s="280"/>
      <c r="IT311" s="280"/>
      <c r="IU311" s="280"/>
      <c r="IV311" s="280"/>
    </row>
    <row r="312" spans="1:256">
      <c r="B312" s="267">
        <v>0</v>
      </c>
    </row>
    <row r="313" spans="1:256">
      <c r="A313" s="267" t="s">
        <v>715</v>
      </c>
      <c r="B313" s="267">
        <v>0</v>
      </c>
      <c r="C313" s="267">
        <v>0</v>
      </c>
      <c r="D313" s="267">
        <v>0</v>
      </c>
    </row>
    <row r="314" spans="1:256">
      <c r="A314" s="267" t="s">
        <v>716</v>
      </c>
      <c r="B314" s="267">
        <f>+Controls!B4</f>
        <v>2301.5179994214222</v>
      </c>
      <c r="BJ314" s="281"/>
      <c r="BK314" s="281"/>
      <c r="BL314" s="281"/>
      <c r="BM314" s="281"/>
      <c r="BN314" s="281"/>
      <c r="BO314" s="281"/>
      <c r="BP314" s="281"/>
      <c r="BQ314" s="281"/>
      <c r="BR314" s="281"/>
      <c r="BS314" s="281"/>
      <c r="BT314" s="281"/>
      <c r="BU314" s="281"/>
      <c r="BV314" s="281"/>
      <c r="BW314" s="281"/>
      <c r="BX314" s="281"/>
      <c r="BY314" s="281"/>
      <c r="BZ314" s="281"/>
      <c r="CA314" s="281"/>
      <c r="CB314" s="281"/>
      <c r="CC314" s="281"/>
      <c r="CD314" s="281"/>
      <c r="CE314" s="281"/>
      <c r="CF314" s="281"/>
      <c r="CG314" s="281"/>
      <c r="CH314" s="281"/>
      <c r="CI314" s="281"/>
      <c r="CJ314" s="281"/>
      <c r="CK314" s="281"/>
      <c r="CL314" s="281"/>
      <c r="CM314" s="281"/>
      <c r="CN314" s="281"/>
      <c r="CO314" s="281"/>
      <c r="CP314" s="281"/>
      <c r="CQ314" s="281"/>
      <c r="CR314" s="281"/>
      <c r="CS314" s="281"/>
      <c r="CT314" s="281"/>
      <c r="CU314" s="281"/>
      <c r="CV314" s="281"/>
      <c r="CW314" s="281"/>
      <c r="CX314" s="281"/>
      <c r="CY314" s="281"/>
      <c r="CZ314" s="281"/>
      <c r="DA314" s="281"/>
      <c r="DB314" s="281"/>
      <c r="DC314" s="281"/>
      <c r="DD314" s="281"/>
      <c r="DE314" s="281"/>
      <c r="DF314" s="281"/>
      <c r="DG314" s="281"/>
      <c r="DH314" s="281"/>
      <c r="DI314" s="281"/>
      <c r="DJ314" s="281"/>
      <c r="DK314" s="281"/>
      <c r="DL314" s="281"/>
      <c r="DM314" s="281"/>
      <c r="DN314" s="281"/>
      <c r="DO314" s="281"/>
      <c r="DP314" s="281"/>
      <c r="DQ314" s="281"/>
      <c r="DR314" s="281"/>
      <c r="DS314" s="281"/>
      <c r="DT314" s="281"/>
      <c r="DU314" s="281"/>
      <c r="DV314" s="281"/>
      <c r="DW314" s="281"/>
      <c r="DX314" s="281"/>
      <c r="DY314" s="281"/>
      <c r="DZ314" s="281"/>
      <c r="EA314" s="281"/>
      <c r="EB314" s="281"/>
      <c r="EC314" s="281"/>
      <c r="ED314" s="281"/>
      <c r="EE314" s="281"/>
      <c r="EF314" s="281"/>
      <c r="EG314" s="281"/>
      <c r="EH314" s="281"/>
      <c r="EI314" s="281"/>
      <c r="EJ314" s="281"/>
      <c r="EK314" s="281"/>
      <c r="EL314" s="281"/>
      <c r="EM314" s="281"/>
      <c r="EN314" s="281"/>
      <c r="EO314" s="281"/>
      <c r="EP314" s="281"/>
      <c r="EQ314" s="281"/>
      <c r="ER314" s="281"/>
      <c r="ES314" s="281"/>
      <c r="ET314" s="281"/>
      <c r="EU314" s="281"/>
      <c r="EV314" s="281"/>
      <c r="EW314" s="281"/>
      <c r="EX314" s="281"/>
      <c r="EY314" s="281"/>
      <c r="EZ314" s="281"/>
      <c r="FA314" s="281"/>
      <c r="FB314" s="281"/>
      <c r="FC314" s="281"/>
      <c r="FD314" s="281"/>
      <c r="FE314" s="281"/>
      <c r="FF314" s="281"/>
      <c r="FG314" s="281"/>
      <c r="FH314" s="281"/>
      <c r="FI314" s="281"/>
      <c r="FJ314" s="281"/>
      <c r="FK314" s="281"/>
      <c r="FL314" s="281"/>
      <c r="FM314" s="281"/>
      <c r="FN314" s="281"/>
      <c r="FO314" s="281"/>
      <c r="FP314" s="281"/>
      <c r="FQ314" s="281"/>
      <c r="FR314" s="281"/>
      <c r="FS314" s="281"/>
      <c r="FT314" s="281"/>
      <c r="FU314" s="281"/>
      <c r="FV314" s="281"/>
      <c r="FW314" s="281"/>
      <c r="FX314" s="281"/>
      <c r="FY314" s="281"/>
      <c r="FZ314" s="281"/>
      <c r="GA314" s="281"/>
      <c r="GB314" s="281"/>
      <c r="GC314" s="281"/>
      <c r="GD314" s="281"/>
      <c r="GE314" s="281"/>
      <c r="GF314" s="281"/>
      <c r="GG314" s="281"/>
      <c r="GH314" s="281"/>
      <c r="GI314" s="281"/>
      <c r="GJ314" s="281"/>
      <c r="GK314" s="281"/>
      <c r="GL314" s="281"/>
      <c r="GM314" s="281"/>
      <c r="GN314" s="281"/>
      <c r="GO314" s="281"/>
      <c r="GP314" s="281"/>
      <c r="GQ314" s="281"/>
      <c r="GR314" s="281"/>
      <c r="GS314" s="281"/>
      <c r="GT314" s="281"/>
      <c r="GU314" s="281"/>
      <c r="GV314" s="281"/>
      <c r="GW314" s="281"/>
      <c r="GX314" s="281"/>
      <c r="GY314" s="281"/>
      <c r="GZ314" s="281"/>
      <c r="HA314" s="281"/>
      <c r="HB314" s="281"/>
      <c r="HC314" s="281"/>
      <c r="HD314" s="281"/>
      <c r="HE314" s="281"/>
      <c r="HF314" s="281"/>
      <c r="HG314" s="281"/>
      <c r="HH314" s="281"/>
      <c r="HI314" s="281"/>
      <c r="HJ314" s="281"/>
      <c r="HK314" s="281"/>
      <c r="HL314" s="281"/>
      <c r="HM314" s="281"/>
      <c r="HN314" s="281"/>
      <c r="HO314" s="281"/>
      <c r="HP314" s="281"/>
      <c r="HQ314" s="281"/>
      <c r="HR314" s="281"/>
      <c r="HS314" s="281"/>
      <c r="HT314" s="281"/>
      <c r="HU314" s="281"/>
      <c r="HV314" s="281"/>
      <c r="HW314" s="281"/>
      <c r="HX314" s="281"/>
      <c r="HY314" s="281"/>
      <c r="HZ314" s="281"/>
      <c r="IA314" s="281"/>
      <c r="IB314" s="281"/>
      <c r="IC314" s="281"/>
      <c r="ID314" s="281"/>
      <c r="IE314" s="281"/>
      <c r="IF314" s="281"/>
      <c r="IG314" s="281"/>
      <c r="IH314" s="281"/>
      <c r="II314" s="281"/>
      <c r="IJ314" s="281"/>
      <c r="IK314" s="281"/>
      <c r="IL314" s="281"/>
      <c r="IM314" s="281"/>
      <c r="IN314" s="281"/>
      <c r="IO314" s="281"/>
      <c r="IP314" s="281"/>
      <c r="IQ314" s="281"/>
      <c r="IR314" s="281"/>
      <c r="IS314" s="281"/>
      <c r="IT314" s="281"/>
      <c r="IU314" s="281"/>
      <c r="IV314" s="281"/>
    </row>
    <row r="315" spans="1:256">
      <c r="A315" s="267" t="s">
        <v>717</v>
      </c>
      <c r="B315" s="267">
        <v>1578.55610935713</v>
      </c>
      <c r="C315" s="267">
        <v>1578.55610935713</v>
      </c>
      <c r="BJ315" s="281"/>
      <c r="BK315" s="281"/>
      <c r="BL315" s="281"/>
      <c r="BM315" s="281"/>
      <c r="BN315" s="281"/>
      <c r="BO315" s="281"/>
      <c r="BP315" s="281"/>
      <c r="BQ315" s="281"/>
      <c r="BR315" s="281"/>
      <c r="BS315" s="281"/>
      <c r="BT315" s="281"/>
      <c r="BU315" s="281"/>
      <c r="BV315" s="281"/>
      <c r="BW315" s="281"/>
      <c r="BX315" s="281"/>
      <c r="BY315" s="281"/>
      <c r="BZ315" s="281"/>
      <c r="CA315" s="281"/>
      <c r="CB315" s="281"/>
      <c r="CC315" s="281"/>
      <c r="CD315" s="281"/>
      <c r="CE315" s="281"/>
      <c r="CF315" s="281"/>
      <c r="CG315" s="281"/>
      <c r="CH315" s="281"/>
      <c r="CI315" s="281"/>
      <c r="CJ315" s="281"/>
      <c r="CK315" s="281"/>
      <c r="CL315" s="281"/>
      <c r="CM315" s="281"/>
      <c r="CN315" s="281"/>
      <c r="CO315" s="281"/>
      <c r="CP315" s="281"/>
      <c r="CQ315" s="281"/>
      <c r="CR315" s="281"/>
      <c r="CS315" s="281"/>
      <c r="CT315" s="281"/>
      <c r="CU315" s="281"/>
      <c r="CV315" s="281"/>
      <c r="CW315" s="281"/>
      <c r="CX315" s="281"/>
      <c r="CY315" s="281"/>
      <c r="CZ315" s="281"/>
      <c r="DA315" s="281"/>
      <c r="DB315" s="281"/>
      <c r="DC315" s="281"/>
      <c r="DD315" s="281"/>
      <c r="DE315" s="281"/>
      <c r="DF315" s="281"/>
      <c r="DG315" s="281"/>
      <c r="DH315" s="281"/>
      <c r="DI315" s="281"/>
      <c r="DJ315" s="281"/>
      <c r="DK315" s="281"/>
      <c r="DL315" s="281"/>
      <c r="DM315" s="281"/>
      <c r="DN315" s="281"/>
      <c r="DO315" s="281"/>
      <c r="DP315" s="281"/>
      <c r="DQ315" s="281"/>
      <c r="DR315" s="281"/>
      <c r="DS315" s="281"/>
      <c r="DT315" s="281"/>
      <c r="DU315" s="281"/>
      <c r="DV315" s="281"/>
      <c r="DW315" s="281"/>
      <c r="DX315" s="281"/>
      <c r="DY315" s="281"/>
      <c r="DZ315" s="281"/>
      <c r="EA315" s="281"/>
      <c r="EB315" s="281"/>
      <c r="EC315" s="281"/>
      <c r="ED315" s="281"/>
      <c r="EE315" s="281"/>
      <c r="EF315" s="281"/>
      <c r="EG315" s="281"/>
      <c r="EH315" s="281"/>
      <c r="EI315" s="281"/>
      <c r="EJ315" s="281"/>
      <c r="EK315" s="281"/>
      <c r="EL315" s="281"/>
      <c r="EM315" s="281"/>
      <c r="EN315" s="281"/>
      <c r="EO315" s="281"/>
      <c r="EP315" s="281"/>
      <c r="EQ315" s="281"/>
      <c r="ER315" s="281"/>
      <c r="ES315" s="281"/>
      <c r="ET315" s="281"/>
      <c r="EU315" s="281"/>
      <c r="EV315" s="281"/>
      <c r="EW315" s="281"/>
      <c r="EX315" s="281"/>
      <c r="EY315" s="281"/>
      <c r="EZ315" s="281"/>
      <c r="FA315" s="281"/>
      <c r="FB315" s="281"/>
      <c r="FC315" s="281"/>
      <c r="FD315" s="281"/>
      <c r="FE315" s="281"/>
      <c r="FF315" s="281"/>
      <c r="FG315" s="281"/>
      <c r="FH315" s="281"/>
      <c r="FI315" s="281"/>
      <c r="FJ315" s="281"/>
      <c r="FK315" s="281"/>
      <c r="FL315" s="281"/>
      <c r="FM315" s="281"/>
      <c r="FN315" s="281"/>
      <c r="FO315" s="281"/>
      <c r="FP315" s="281"/>
      <c r="FQ315" s="281"/>
      <c r="FR315" s="281"/>
      <c r="FS315" s="281"/>
      <c r="FT315" s="281"/>
      <c r="FU315" s="281"/>
      <c r="FV315" s="281"/>
      <c r="FW315" s="281"/>
      <c r="FX315" s="281"/>
      <c r="FY315" s="281"/>
      <c r="FZ315" s="281"/>
      <c r="GA315" s="281"/>
      <c r="GB315" s="281"/>
      <c r="GC315" s="281"/>
      <c r="GD315" s="281"/>
      <c r="GE315" s="281"/>
      <c r="GF315" s="281"/>
      <c r="GG315" s="281"/>
      <c r="GH315" s="281"/>
      <c r="GI315" s="281"/>
      <c r="GJ315" s="281"/>
      <c r="GK315" s="281"/>
      <c r="GL315" s="281"/>
      <c r="GM315" s="281"/>
      <c r="GN315" s="281"/>
      <c r="GO315" s="281"/>
      <c r="GP315" s="281"/>
      <c r="GQ315" s="281"/>
      <c r="GR315" s="281"/>
      <c r="GS315" s="281"/>
      <c r="GT315" s="281"/>
      <c r="GU315" s="281"/>
      <c r="GV315" s="281"/>
      <c r="GW315" s="281"/>
      <c r="GX315" s="281"/>
      <c r="GY315" s="281"/>
      <c r="GZ315" s="281"/>
      <c r="HA315" s="281"/>
      <c r="HB315" s="281"/>
      <c r="HC315" s="281"/>
      <c r="HD315" s="281"/>
      <c r="HE315" s="281"/>
      <c r="HF315" s="281"/>
      <c r="HG315" s="281"/>
      <c r="HH315" s="281"/>
      <c r="HI315" s="281"/>
      <c r="HJ315" s="281"/>
      <c r="HK315" s="281"/>
      <c r="HL315" s="281"/>
      <c r="HM315" s="281"/>
      <c r="HN315" s="281"/>
      <c r="HO315" s="281"/>
      <c r="HP315" s="281"/>
      <c r="HQ315" s="281"/>
      <c r="HR315" s="281"/>
      <c r="HS315" s="281"/>
      <c r="HT315" s="281"/>
      <c r="HU315" s="281"/>
      <c r="HV315" s="281"/>
      <c r="HW315" s="281"/>
      <c r="HX315" s="281"/>
      <c r="HY315" s="281"/>
      <c r="HZ315" s="281"/>
      <c r="IA315" s="281"/>
      <c r="IB315" s="281"/>
      <c r="IC315" s="281"/>
      <c r="ID315" s="281"/>
      <c r="IE315" s="281"/>
      <c r="IF315" s="281"/>
      <c r="IG315" s="281"/>
      <c r="IH315" s="281"/>
      <c r="II315" s="281"/>
      <c r="IJ315" s="281"/>
      <c r="IK315" s="281"/>
      <c r="IL315" s="281"/>
      <c r="IM315" s="281"/>
      <c r="IN315" s="281"/>
      <c r="IO315" s="281"/>
      <c r="IP315" s="281"/>
      <c r="IQ315" s="281"/>
      <c r="IR315" s="281"/>
      <c r="IS315" s="281"/>
      <c r="IT315" s="281"/>
      <c r="IU315" s="281"/>
      <c r="IV315" s="281"/>
    </row>
    <row r="316" spans="1:256">
      <c r="A316" s="267" t="s">
        <v>718</v>
      </c>
      <c r="B316" s="267">
        <v>1578.55594973803</v>
      </c>
      <c r="C316" s="267">
        <v>1578.55594973803</v>
      </c>
      <c r="BJ316" s="281"/>
      <c r="BK316" s="281"/>
      <c r="BL316" s="281"/>
      <c r="BM316" s="281"/>
      <c r="BN316" s="281"/>
      <c r="BO316" s="281"/>
      <c r="BP316" s="281"/>
      <c r="BQ316" s="281"/>
      <c r="BR316" s="281"/>
      <c r="BS316" s="281"/>
      <c r="BT316" s="281"/>
      <c r="BU316" s="281"/>
      <c r="BV316" s="281"/>
      <c r="BW316" s="281"/>
      <c r="BX316" s="281"/>
      <c r="BY316" s="281"/>
      <c r="BZ316" s="281"/>
      <c r="CA316" s="281"/>
      <c r="CB316" s="281"/>
      <c r="CC316" s="281"/>
      <c r="CD316" s="281"/>
      <c r="CE316" s="281"/>
      <c r="CF316" s="281"/>
      <c r="CG316" s="281"/>
      <c r="CH316" s="281"/>
      <c r="CI316" s="281"/>
      <c r="CJ316" s="281"/>
      <c r="CK316" s="281"/>
      <c r="CL316" s="281"/>
      <c r="CM316" s="281"/>
      <c r="CN316" s="281"/>
      <c r="CO316" s="281"/>
      <c r="CP316" s="281"/>
      <c r="CQ316" s="281"/>
      <c r="CR316" s="281"/>
      <c r="CS316" s="281"/>
      <c r="CT316" s="281"/>
      <c r="CU316" s="281"/>
      <c r="CV316" s="281"/>
      <c r="CW316" s="281"/>
      <c r="CX316" s="281"/>
      <c r="CY316" s="281"/>
      <c r="CZ316" s="281"/>
      <c r="DA316" s="281"/>
      <c r="DB316" s="281"/>
      <c r="DC316" s="281"/>
      <c r="DD316" s="281"/>
      <c r="DE316" s="281"/>
      <c r="DF316" s="281"/>
      <c r="DG316" s="281"/>
      <c r="DH316" s="281"/>
      <c r="DI316" s="281"/>
      <c r="DJ316" s="281"/>
      <c r="DK316" s="281"/>
      <c r="DL316" s="281"/>
      <c r="DM316" s="281"/>
      <c r="DN316" s="281"/>
      <c r="DO316" s="281"/>
      <c r="DP316" s="281"/>
      <c r="DQ316" s="281"/>
      <c r="DR316" s="281"/>
      <c r="DS316" s="281"/>
      <c r="DT316" s="281"/>
      <c r="DU316" s="281"/>
      <c r="DV316" s="281"/>
      <c r="DW316" s="281"/>
      <c r="DX316" s="281"/>
      <c r="DY316" s="281"/>
      <c r="DZ316" s="281"/>
      <c r="EA316" s="281"/>
      <c r="EB316" s="281"/>
      <c r="EC316" s="281"/>
      <c r="ED316" s="281"/>
      <c r="EE316" s="281"/>
      <c r="EF316" s="281"/>
      <c r="EG316" s="281"/>
      <c r="EH316" s="281"/>
      <c r="EI316" s="281"/>
      <c r="EJ316" s="281"/>
      <c r="EK316" s="281"/>
      <c r="EL316" s="281"/>
      <c r="EM316" s="281"/>
      <c r="EN316" s="281"/>
      <c r="EO316" s="281"/>
      <c r="EP316" s="281"/>
      <c r="EQ316" s="281"/>
      <c r="ER316" s="281"/>
      <c r="ES316" s="281"/>
      <c r="ET316" s="281"/>
      <c r="EU316" s="281"/>
      <c r="EV316" s="281"/>
      <c r="EW316" s="281"/>
      <c r="EX316" s="281"/>
      <c r="EY316" s="281"/>
      <c r="EZ316" s="281"/>
      <c r="FA316" s="281"/>
      <c r="FB316" s="281"/>
      <c r="FC316" s="281"/>
      <c r="FD316" s="281"/>
      <c r="FE316" s="281"/>
      <c r="FF316" s="281"/>
      <c r="FG316" s="281"/>
      <c r="FH316" s="281"/>
      <c r="FI316" s="281"/>
      <c r="FJ316" s="281"/>
      <c r="FK316" s="281"/>
      <c r="FL316" s="281"/>
      <c r="FM316" s="281"/>
      <c r="FN316" s="281"/>
      <c r="FO316" s="281"/>
      <c r="FP316" s="281"/>
      <c r="FQ316" s="281"/>
      <c r="FR316" s="281"/>
      <c r="FS316" s="281"/>
      <c r="FT316" s="281"/>
      <c r="FU316" s="281"/>
      <c r="FV316" s="281"/>
      <c r="FW316" s="281"/>
      <c r="FX316" s="281"/>
      <c r="FY316" s="281"/>
      <c r="FZ316" s="281"/>
      <c r="GA316" s="281"/>
      <c r="GB316" s="281"/>
      <c r="GC316" s="281"/>
      <c r="GD316" s="281"/>
      <c r="GE316" s="281"/>
      <c r="GF316" s="281"/>
      <c r="GG316" s="281"/>
      <c r="GH316" s="281"/>
      <c r="GI316" s="281"/>
      <c r="GJ316" s="281"/>
      <c r="GK316" s="281"/>
      <c r="GL316" s="281"/>
      <c r="GM316" s="281"/>
      <c r="GN316" s="281"/>
      <c r="GO316" s="281"/>
      <c r="GP316" s="281"/>
      <c r="GQ316" s="281"/>
      <c r="GR316" s="281"/>
      <c r="GS316" s="281"/>
      <c r="GT316" s="281"/>
      <c r="GU316" s="281"/>
      <c r="GV316" s="281"/>
      <c r="GW316" s="281"/>
      <c r="GX316" s="281"/>
      <c r="GY316" s="281"/>
      <c r="GZ316" s="281"/>
      <c r="HA316" s="281"/>
      <c r="HB316" s="281"/>
      <c r="HC316" s="281"/>
      <c r="HD316" s="281"/>
      <c r="HE316" s="281"/>
      <c r="HF316" s="281"/>
      <c r="HG316" s="281"/>
      <c r="HH316" s="281"/>
      <c r="HI316" s="281"/>
      <c r="HJ316" s="281"/>
      <c r="HK316" s="281"/>
      <c r="HL316" s="281"/>
      <c r="HM316" s="281"/>
      <c r="HN316" s="281"/>
      <c r="HO316" s="281"/>
      <c r="HP316" s="281"/>
      <c r="HQ316" s="281"/>
      <c r="HR316" s="281"/>
      <c r="HS316" s="281"/>
      <c r="HT316" s="281"/>
      <c r="HU316" s="281"/>
      <c r="HV316" s="281"/>
      <c r="HW316" s="281"/>
      <c r="HX316" s="281"/>
      <c r="HY316" s="281"/>
      <c r="HZ316" s="281"/>
      <c r="IA316" s="281"/>
      <c r="IB316" s="281"/>
      <c r="IC316" s="281"/>
      <c r="ID316" s="281"/>
      <c r="IE316" s="281"/>
      <c r="IF316" s="281"/>
      <c r="IG316" s="281"/>
      <c r="IH316" s="281"/>
      <c r="II316" s="281"/>
      <c r="IJ316" s="281"/>
      <c r="IK316" s="281"/>
      <c r="IL316" s="281"/>
      <c r="IM316" s="281"/>
      <c r="IN316" s="281"/>
      <c r="IO316" s="281"/>
      <c r="IP316" s="281"/>
      <c r="IQ316" s="281"/>
      <c r="IR316" s="281"/>
      <c r="IS316" s="281"/>
      <c r="IT316" s="281"/>
      <c r="IU316" s="281"/>
      <c r="IV316" s="281"/>
    </row>
    <row r="317" spans="1:256">
      <c r="A317" s="267" t="s">
        <v>719</v>
      </c>
      <c r="B317" s="267">
        <f>-(C316-$C315)*100000</f>
        <v>15.961910003170487</v>
      </c>
      <c r="BJ317" s="281"/>
      <c r="BK317" s="281"/>
      <c r="BL317" s="281"/>
      <c r="BM317" s="281"/>
      <c r="BN317" s="281"/>
      <c r="BO317" s="281"/>
      <c r="BP317" s="281"/>
      <c r="BQ317" s="281"/>
      <c r="BR317" s="281"/>
      <c r="BS317" s="281"/>
      <c r="BT317" s="281"/>
      <c r="BU317" s="281"/>
      <c r="BV317" s="281"/>
      <c r="BW317" s="281"/>
      <c r="BX317" s="281"/>
      <c r="BY317" s="281"/>
      <c r="BZ317" s="281"/>
      <c r="CA317" s="281"/>
      <c r="CB317" s="281"/>
      <c r="CC317" s="281"/>
      <c r="CD317" s="281"/>
      <c r="CE317" s="281"/>
      <c r="CF317" s="281"/>
      <c r="CG317" s="281"/>
      <c r="CH317" s="281"/>
      <c r="CI317" s="281"/>
      <c r="CJ317" s="281"/>
      <c r="CK317" s="281"/>
      <c r="CL317" s="281"/>
      <c r="CM317" s="281"/>
      <c r="CN317" s="281"/>
      <c r="CO317" s="281"/>
      <c r="CP317" s="281"/>
      <c r="CQ317" s="281"/>
      <c r="CR317" s="281"/>
      <c r="CS317" s="281"/>
      <c r="CT317" s="281"/>
      <c r="CU317" s="281"/>
      <c r="CV317" s="281"/>
      <c r="CW317" s="281"/>
      <c r="CX317" s="281"/>
      <c r="CY317" s="281"/>
      <c r="CZ317" s="281"/>
      <c r="DA317" s="281"/>
      <c r="DB317" s="281"/>
      <c r="DC317" s="281"/>
      <c r="DD317" s="281"/>
      <c r="DE317" s="281"/>
      <c r="DF317" s="281"/>
      <c r="DG317" s="281"/>
      <c r="DH317" s="281"/>
      <c r="DI317" s="281"/>
      <c r="DJ317" s="281"/>
      <c r="DK317" s="281"/>
      <c r="DL317" s="281"/>
      <c r="DM317" s="281"/>
      <c r="DN317" s="281"/>
      <c r="DO317" s="281"/>
      <c r="DP317" s="281"/>
      <c r="DQ317" s="281"/>
      <c r="DR317" s="281"/>
      <c r="DS317" s="281"/>
      <c r="DT317" s="281"/>
      <c r="DU317" s="281"/>
      <c r="DV317" s="281"/>
      <c r="DW317" s="281"/>
      <c r="DX317" s="281"/>
      <c r="DY317" s="281"/>
      <c r="DZ317" s="281"/>
      <c r="EA317" s="281"/>
      <c r="EB317" s="281"/>
      <c r="EC317" s="281"/>
      <c r="ED317" s="281"/>
      <c r="EE317" s="281"/>
      <c r="EF317" s="281"/>
      <c r="EG317" s="281"/>
      <c r="EH317" s="281"/>
      <c r="EI317" s="281"/>
      <c r="EJ317" s="281"/>
      <c r="EK317" s="281"/>
      <c r="EL317" s="281"/>
      <c r="EM317" s="281"/>
      <c r="EN317" s="281"/>
      <c r="EO317" s="281"/>
      <c r="EP317" s="281"/>
      <c r="EQ317" s="281"/>
      <c r="ER317" s="281"/>
      <c r="ES317" s="281"/>
      <c r="ET317" s="281"/>
      <c r="EU317" s="281"/>
      <c r="EV317" s="281"/>
      <c r="EW317" s="281"/>
      <c r="EX317" s="281"/>
      <c r="EY317" s="281"/>
      <c r="EZ317" s="281"/>
      <c r="FA317" s="281"/>
      <c r="FB317" s="281"/>
      <c r="FC317" s="281"/>
      <c r="FD317" s="281"/>
      <c r="FE317" s="281"/>
      <c r="FF317" s="281"/>
      <c r="FG317" s="281"/>
      <c r="FH317" s="281"/>
      <c r="FI317" s="281"/>
      <c r="FJ317" s="281"/>
      <c r="FK317" s="281"/>
      <c r="FL317" s="281"/>
      <c r="FM317" s="281"/>
      <c r="FN317" s="281"/>
      <c r="FO317" s="281"/>
      <c r="FP317" s="281"/>
      <c r="FQ317" s="281"/>
      <c r="FR317" s="281"/>
      <c r="FS317" s="281"/>
      <c r="FT317" s="281"/>
      <c r="FU317" s="281"/>
      <c r="FV317" s="281"/>
      <c r="FW317" s="281"/>
      <c r="FX317" s="281"/>
      <c r="FY317" s="281"/>
      <c r="FZ317" s="281"/>
      <c r="GA317" s="281"/>
      <c r="GB317" s="281"/>
      <c r="GC317" s="281"/>
      <c r="GD317" s="281"/>
      <c r="GE317" s="281"/>
      <c r="GF317" s="281"/>
      <c r="GG317" s="281"/>
      <c r="GH317" s="281"/>
      <c r="GI317" s="281"/>
      <c r="GJ317" s="281"/>
      <c r="GK317" s="281"/>
      <c r="GL317" s="281"/>
      <c r="GM317" s="281"/>
      <c r="GN317" s="281"/>
      <c r="GO317" s="281"/>
      <c r="GP317" s="281"/>
      <c r="GQ317" s="281"/>
      <c r="GR317" s="281"/>
      <c r="GS317" s="281"/>
      <c r="GT317" s="281"/>
      <c r="GU317" s="281"/>
      <c r="GV317" s="281"/>
      <c r="GW317" s="281"/>
      <c r="GX317" s="281"/>
      <c r="GY317" s="281"/>
      <c r="GZ317" s="281"/>
      <c r="HA317" s="281"/>
      <c r="HB317" s="281"/>
      <c r="HC317" s="281"/>
      <c r="HD317" s="281"/>
      <c r="HE317" s="281"/>
      <c r="HF317" s="281"/>
      <c r="HG317" s="281"/>
      <c r="HH317" s="281"/>
      <c r="HI317" s="281"/>
      <c r="HJ317" s="281"/>
      <c r="HK317" s="281"/>
      <c r="HL317" s="281"/>
      <c r="HM317" s="281"/>
      <c r="HN317" s="281"/>
      <c r="HO317" s="281"/>
      <c r="HP317" s="281"/>
      <c r="HQ317" s="281"/>
      <c r="HR317" s="281"/>
      <c r="HS317" s="281"/>
      <c r="HT317" s="281"/>
      <c r="HU317" s="281"/>
      <c r="HV317" s="281"/>
      <c r="HW317" s="281"/>
      <c r="HX317" s="281"/>
      <c r="HY317" s="281"/>
      <c r="HZ317" s="281"/>
      <c r="IA317" s="281"/>
      <c r="IB317" s="281"/>
      <c r="IC317" s="281"/>
      <c r="ID317" s="281"/>
      <c r="IE317" s="281"/>
      <c r="IF317" s="281"/>
      <c r="IG317" s="281"/>
      <c r="IH317" s="281"/>
      <c r="II317" s="281"/>
      <c r="IJ317" s="281"/>
      <c r="IK317" s="281"/>
      <c r="IL317" s="281"/>
      <c r="IM317" s="281"/>
      <c r="IN317" s="281"/>
      <c r="IO317" s="281"/>
      <c r="IP317" s="281"/>
      <c r="IQ317" s="281"/>
      <c r="IR317" s="281"/>
      <c r="IS317" s="281"/>
      <c r="IT317" s="281"/>
      <c r="IU317" s="281"/>
      <c r="IV317" s="281"/>
    </row>
    <row r="318" spans="1:256">
      <c r="A318" s="267" t="s">
        <v>720</v>
      </c>
      <c r="B318" s="348">
        <f>+B317/B366</f>
        <v>15.961910003170487</v>
      </c>
      <c r="C318" s="348"/>
      <c r="D318" s="348"/>
      <c r="BJ318" s="281"/>
      <c r="BK318" s="281"/>
      <c r="BL318" s="281"/>
      <c r="BM318" s="281"/>
      <c r="BN318" s="281"/>
      <c r="BO318" s="281"/>
      <c r="BP318" s="281"/>
      <c r="BQ318" s="281"/>
      <c r="BR318" s="281"/>
      <c r="BS318" s="281"/>
      <c r="BT318" s="281"/>
      <c r="BU318" s="281"/>
      <c r="BV318" s="281"/>
      <c r="BW318" s="281"/>
      <c r="BX318" s="281"/>
      <c r="BY318" s="281"/>
      <c r="BZ318" s="281"/>
      <c r="CA318" s="281"/>
      <c r="CB318" s="281"/>
      <c r="CC318" s="281"/>
      <c r="CD318" s="281"/>
      <c r="CE318" s="281"/>
      <c r="CF318" s="281"/>
      <c r="CG318" s="281"/>
      <c r="CH318" s="281"/>
      <c r="CI318" s="281"/>
      <c r="CJ318" s="281"/>
      <c r="CK318" s="281"/>
      <c r="CL318" s="281"/>
      <c r="CM318" s="281"/>
      <c r="CN318" s="281"/>
      <c r="CO318" s="281"/>
      <c r="CP318" s="281"/>
      <c r="CQ318" s="281"/>
      <c r="CR318" s="281"/>
      <c r="CS318" s="281"/>
      <c r="CT318" s="281"/>
      <c r="CU318" s="281"/>
      <c r="CV318" s="281"/>
      <c r="CW318" s="281"/>
      <c r="CX318" s="281"/>
      <c r="CY318" s="281"/>
      <c r="CZ318" s="281"/>
      <c r="DA318" s="281"/>
      <c r="DB318" s="281"/>
      <c r="DC318" s="281"/>
      <c r="DD318" s="281"/>
      <c r="DE318" s="281"/>
      <c r="DF318" s="281"/>
      <c r="DG318" s="281"/>
      <c r="DH318" s="281"/>
      <c r="DI318" s="281"/>
      <c r="DJ318" s="281"/>
      <c r="DK318" s="281"/>
      <c r="DL318" s="281"/>
      <c r="DM318" s="281"/>
      <c r="DN318" s="281"/>
      <c r="DO318" s="281"/>
      <c r="DP318" s="281"/>
      <c r="DQ318" s="281"/>
      <c r="DR318" s="281"/>
      <c r="DS318" s="281"/>
      <c r="DT318" s="281"/>
      <c r="DU318" s="281"/>
      <c r="DV318" s="281"/>
      <c r="DW318" s="281"/>
      <c r="DX318" s="281"/>
      <c r="DY318" s="281"/>
      <c r="DZ318" s="281"/>
      <c r="EA318" s="281"/>
      <c r="EB318" s="281"/>
      <c r="EC318" s="281"/>
      <c r="ED318" s="281"/>
      <c r="EE318" s="281"/>
      <c r="EF318" s="281"/>
      <c r="EG318" s="281"/>
      <c r="EH318" s="281"/>
      <c r="EI318" s="281"/>
      <c r="EJ318" s="281"/>
      <c r="EK318" s="281"/>
      <c r="EL318" s="281"/>
      <c r="EM318" s="281"/>
      <c r="EN318" s="281"/>
      <c r="EO318" s="281"/>
      <c r="EP318" s="281"/>
      <c r="EQ318" s="281"/>
      <c r="ER318" s="281"/>
      <c r="ES318" s="281"/>
      <c r="ET318" s="281"/>
      <c r="EU318" s="281"/>
      <c r="EV318" s="281"/>
      <c r="EW318" s="281"/>
      <c r="EX318" s="281"/>
      <c r="EY318" s="281"/>
      <c r="EZ318" s="281"/>
      <c r="FA318" s="281"/>
      <c r="FB318" s="281"/>
      <c r="FC318" s="281"/>
      <c r="FD318" s="281"/>
      <c r="FE318" s="281"/>
      <c r="FF318" s="281"/>
      <c r="FG318" s="281"/>
      <c r="FH318" s="281"/>
      <c r="FI318" s="281"/>
      <c r="FJ318" s="281"/>
      <c r="FK318" s="281"/>
      <c r="FL318" s="281"/>
      <c r="FM318" s="281"/>
      <c r="FN318" s="281"/>
      <c r="FO318" s="281"/>
      <c r="FP318" s="281"/>
      <c r="FQ318" s="281"/>
      <c r="FR318" s="281"/>
      <c r="FS318" s="281"/>
      <c r="FT318" s="281"/>
      <c r="FU318" s="281"/>
      <c r="FV318" s="281"/>
      <c r="FW318" s="281"/>
      <c r="FX318" s="281"/>
      <c r="FY318" s="281"/>
      <c r="FZ318" s="281"/>
      <c r="GA318" s="281"/>
      <c r="GB318" s="281"/>
      <c r="GC318" s="281"/>
      <c r="GD318" s="281"/>
      <c r="GE318" s="281"/>
      <c r="GF318" s="281"/>
      <c r="GG318" s="281"/>
      <c r="GH318" s="281"/>
      <c r="GI318" s="281"/>
      <c r="GJ318" s="281"/>
      <c r="GK318" s="281"/>
      <c r="GL318" s="281"/>
      <c r="GM318" s="281"/>
      <c r="GN318" s="281"/>
      <c r="GO318" s="281"/>
      <c r="GP318" s="281"/>
      <c r="GQ318" s="281"/>
      <c r="GR318" s="281"/>
      <c r="GS318" s="281"/>
      <c r="GT318" s="281"/>
      <c r="GU318" s="281"/>
      <c r="GV318" s="281"/>
      <c r="GW318" s="281"/>
      <c r="GX318" s="281"/>
      <c r="GY318" s="281"/>
      <c r="GZ318" s="281"/>
      <c r="HA318" s="281"/>
      <c r="HB318" s="281"/>
      <c r="HC318" s="281"/>
      <c r="HD318" s="281"/>
      <c r="HE318" s="281"/>
      <c r="HF318" s="281"/>
      <c r="HG318" s="281"/>
      <c r="HH318" s="281"/>
      <c r="HI318" s="281"/>
      <c r="HJ318" s="281"/>
      <c r="HK318" s="281"/>
      <c r="HL318" s="281"/>
      <c r="HM318" s="281"/>
      <c r="HN318" s="281"/>
      <c r="HO318" s="281"/>
      <c r="HP318" s="281"/>
      <c r="HQ318" s="281"/>
      <c r="HR318" s="281"/>
      <c r="HS318" s="281"/>
      <c r="HT318" s="281"/>
      <c r="HU318" s="281"/>
      <c r="HV318" s="281"/>
      <c r="HW318" s="281"/>
      <c r="HX318" s="281"/>
      <c r="HY318" s="281"/>
      <c r="HZ318" s="281"/>
      <c r="IA318" s="281"/>
      <c r="IB318" s="281"/>
      <c r="IC318" s="281"/>
      <c r="ID318" s="281"/>
      <c r="IE318" s="281"/>
      <c r="IF318" s="281"/>
      <c r="IG318" s="281"/>
      <c r="IH318" s="281"/>
      <c r="II318" s="281"/>
      <c r="IJ318" s="281"/>
      <c r="IK318" s="281"/>
      <c r="IL318" s="281"/>
      <c r="IM318" s="281"/>
      <c r="IN318" s="281"/>
      <c r="IO318" s="281"/>
      <c r="IP318" s="281"/>
      <c r="IQ318" s="281"/>
      <c r="IR318" s="281"/>
      <c r="IS318" s="281"/>
      <c r="IT318" s="281"/>
      <c r="IU318" s="281"/>
      <c r="IV318" s="281"/>
    </row>
    <row r="320" spans="1:256">
      <c r="B320" s="348"/>
      <c r="C320" s="348"/>
      <c r="D320" s="348"/>
      <c r="BJ320" s="281"/>
      <c r="BK320" s="281"/>
      <c r="BL320" s="281"/>
      <c r="BM320" s="281"/>
      <c r="BN320" s="281"/>
      <c r="BO320" s="281"/>
      <c r="BP320" s="281"/>
      <c r="BQ320" s="281"/>
      <c r="BR320" s="281"/>
      <c r="BS320" s="281"/>
      <c r="BT320" s="281"/>
      <c r="BU320" s="281"/>
      <c r="BV320" s="281"/>
      <c r="BW320" s="281"/>
      <c r="BX320" s="281"/>
      <c r="BY320" s="281"/>
      <c r="BZ320" s="281"/>
      <c r="CA320" s="281"/>
      <c r="CB320" s="281"/>
      <c r="CC320" s="281"/>
      <c r="CD320" s="281"/>
      <c r="CE320" s="281"/>
      <c r="CF320" s="281"/>
      <c r="CG320" s="281"/>
      <c r="CH320" s="281"/>
      <c r="CI320" s="281"/>
      <c r="CJ320" s="281"/>
      <c r="CK320" s="281"/>
      <c r="CL320" s="281"/>
      <c r="CM320" s="281"/>
      <c r="CN320" s="281"/>
      <c r="CO320" s="281"/>
      <c r="CP320" s="281"/>
      <c r="CQ320" s="281"/>
      <c r="CR320" s="281"/>
      <c r="CS320" s="281"/>
      <c r="CT320" s="281"/>
      <c r="CU320" s="281"/>
      <c r="CV320" s="281"/>
      <c r="CW320" s="281"/>
      <c r="CX320" s="281"/>
      <c r="CY320" s="281"/>
      <c r="CZ320" s="281"/>
      <c r="DA320" s="281"/>
      <c r="DB320" s="281"/>
      <c r="DC320" s="281"/>
      <c r="DD320" s="281"/>
      <c r="DE320" s="281"/>
      <c r="DF320" s="281"/>
      <c r="DG320" s="281"/>
      <c r="DH320" s="281"/>
      <c r="DI320" s="281"/>
      <c r="DJ320" s="281"/>
      <c r="DK320" s="281"/>
      <c r="DL320" s="281"/>
      <c r="DM320" s="281"/>
      <c r="DN320" s="281"/>
      <c r="DO320" s="281"/>
      <c r="DP320" s="281"/>
      <c r="DQ320" s="281"/>
      <c r="DR320" s="281"/>
      <c r="DS320" s="281"/>
      <c r="DT320" s="281"/>
      <c r="DU320" s="281"/>
      <c r="DV320" s="281"/>
      <c r="DW320" s="281"/>
      <c r="DX320" s="281"/>
      <c r="DY320" s="281"/>
      <c r="DZ320" s="281"/>
      <c r="EA320" s="281"/>
      <c r="EB320" s="281"/>
      <c r="EC320" s="281"/>
      <c r="ED320" s="281"/>
      <c r="EE320" s="281"/>
      <c r="EF320" s="281"/>
      <c r="EG320" s="281"/>
      <c r="EH320" s="281"/>
      <c r="EI320" s="281"/>
      <c r="EJ320" s="281"/>
      <c r="EK320" s="281"/>
      <c r="EL320" s="281"/>
      <c r="EM320" s="281"/>
      <c r="EN320" s="281"/>
      <c r="EO320" s="281"/>
      <c r="EP320" s="281"/>
      <c r="EQ320" s="281"/>
      <c r="ER320" s="281"/>
      <c r="ES320" s="281"/>
      <c r="ET320" s="281"/>
      <c r="EU320" s="281"/>
      <c r="EV320" s="281"/>
      <c r="EW320" s="281"/>
      <c r="EX320" s="281"/>
      <c r="EY320" s="281"/>
      <c r="EZ320" s="281"/>
      <c r="FA320" s="281"/>
      <c r="FB320" s="281"/>
      <c r="FC320" s="281"/>
      <c r="FD320" s="281"/>
      <c r="FE320" s="281"/>
      <c r="FF320" s="281"/>
      <c r="FG320" s="281"/>
      <c r="FH320" s="281"/>
      <c r="FI320" s="281"/>
      <c r="FJ320" s="281"/>
      <c r="FK320" s="281"/>
      <c r="FL320" s="281"/>
      <c r="FM320" s="281"/>
      <c r="FN320" s="281"/>
      <c r="FO320" s="281"/>
      <c r="FP320" s="281"/>
      <c r="FQ320" s="281"/>
      <c r="FR320" s="281"/>
      <c r="FS320" s="281"/>
      <c r="FT320" s="281"/>
      <c r="FU320" s="281"/>
      <c r="FV320" s="281"/>
      <c r="FW320" s="281"/>
      <c r="FX320" s="281"/>
      <c r="FY320" s="281"/>
      <c r="FZ320" s="281"/>
      <c r="GA320" s="281"/>
      <c r="GB320" s="281"/>
      <c r="GC320" s="281"/>
      <c r="GD320" s="281"/>
      <c r="GE320" s="281"/>
      <c r="GF320" s="281"/>
      <c r="GG320" s="281"/>
      <c r="GH320" s="281"/>
      <c r="GI320" s="281"/>
      <c r="GJ320" s="281"/>
      <c r="GK320" s="281"/>
      <c r="GL320" s="281"/>
      <c r="GM320" s="281"/>
      <c r="GN320" s="281"/>
      <c r="GO320" s="281"/>
      <c r="GP320" s="281"/>
      <c r="GQ320" s="281"/>
      <c r="GR320" s="281"/>
      <c r="GS320" s="281"/>
      <c r="GT320" s="281"/>
      <c r="GU320" s="281"/>
      <c r="GV320" s="281"/>
      <c r="GW320" s="281"/>
      <c r="GX320" s="281"/>
      <c r="GY320" s="281"/>
      <c r="GZ320" s="281"/>
      <c r="HA320" s="281"/>
      <c r="HB320" s="281"/>
      <c r="HC320" s="281"/>
      <c r="HD320" s="281"/>
      <c r="HE320" s="281"/>
      <c r="HF320" s="281"/>
      <c r="HG320" s="281"/>
      <c r="HH320" s="281"/>
      <c r="HI320" s="281"/>
      <c r="HJ320" s="281"/>
      <c r="HK320" s="281"/>
      <c r="HL320" s="281"/>
      <c r="HM320" s="281"/>
      <c r="HN320" s="281"/>
      <c r="HO320" s="281"/>
      <c r="HP320" s="281"/>
      <c r="HQ320" s="281"/>
      <c r="HR320" s="281"/>
      <c r="HS320" s="281"/>
      <c r="HT320" s="281"/>
      <c r="HU320" s="281"/>
      <c r="HV320" s="281"/>
      <c r="HW320" s="281"/>
      <c r="HX320" s="281"/>
      <c r="HY320" s="281"/>
      <c r="HZ320" s="281"/>
      <c r="IA320" s="281"/>
      <c r="IB320" s="281"/>
      <c r="IC320" s="281"/>
      <c r="ID320" s="281"/>
      <c r="IE320" s="281"/>
      <c r="IF320" s="281"/>
      <c r="IG320" s="281"/>
      <c r="IH320" s="281"/>
      <c r="II320" s="281"/>
      <c r="IJ320" s="281"/>
      <c r="IK320" s="281"/>
      <c r="IL320" s="281"/>
      <c r="IM320" s="281"/>
      <c r="IN320" s="281"/>
      <c r="IO320" s="281"/>
      <c r="IP320" s="281"/>
      <c r="IQ320" s="281"/>
      <c r="IR320" s="281"/>
      <c r="IS320" s="281"/>
      <c r="IT320" s="281"/>
      <c r="IU320" s="281"/>
      <c r="IV320" s="281"/>
    </row>
    <row r="321" spans="1:46" ht="13.5">
      <c r="A321" s="351" t="s">
        <v>721</v>
      </c>
      <c r="B321" s="352">
        <v>2005</v>
      </c>
      <c r="C321" s="352">
        <v>2005</v>
      </c>
      <c r="D321" s="352">
        <v>2005</v>
      </c>
      <c r="E321" s="352">
        <v>2005</v>
      </c>
      <c r="F321" s="352">
        <v>2005</v>
      </c>
      <c r="G321" s="352">
        <v>2005</v>
      </c>
      <c r="H321" s="352">
        <v>2005</v>
      </c>
      <c r="I321" s="352">
        <v>2005</v>
      </c>
      <c r="J321" s="352">
        <v>2005</v>
      </c>
      <c r="K321" s="352">
        <v>2005</v>
      </c>
      <c r="L321" s="352">
        <v>2005</v>
      </c>
      <c r="M321" s="352">
        <v>2005</v>
      </c>
      <c r="N321" s="352">
        <v>2005</v>
      </c>
      <c r="O321" s="352">
        <v>2005</v>
      </c>
      <c r="P321" s="352">
        <v>2005</v>
      </c>
      <c r="Q321" s="352">
        <v>2005</v>
      </c>
      <c r="R321" s="352">
        <v>2005</v>
      </c>
      <c r="S321" s="352">
        <v>2005</v>
      </c>
      <c r="T321" s="352">
        <v>2005</v>
      </c>
      <c r="U321" s="352">
        <v>2005</v>
      </c>
      <c r="V321" s="352">
        <v>2005</v>
      </c>
      <c r="W321" s="352">
        <v>2005</v>
      </c>
      <c r="X321" s="352">
        <v>2005</v>
      </c>
      <c r="Y321" s="352">
        <v>2005</v>
      </c>
      <c r="Z321" s="352">
        <v>2005</v>
      </c>
      <c r="AA321" s="352">
        <v>2005</v>
      </c>
      <c r="AB321" s="352">
        <v>2005</v>
      </c>
      <c r="AC321" s="352">
        <v>2005</v>
      </c>
      <c r="AD321" s="352">
        <v>2005</v>
      </c>
      <c r="AE321" s="352">
        <v>2005</v>
      </c>
      <c r="AF321" s="352">
        <v>2005</v>
      </c>
    </row>
    <row r="322" spans="1:46" ht="13">
      <c r="A322" s="353"/>
      <c r="B322" s="353"/>
      <c r="C322" s="353"/>
      <c r="D322" s="353"/>
      <c r="E322" s="353"/>
      <c r="F322" s="353"/>
      <c r="G322" s="353"/>
      <c r="H322" s="353"/>
      <c r="I322" s="353"/>
      <c r="J322" s="353"/>
      <c r="K322" s="353"/>
      <c r="L322" s="353"/>
      <c r="M322" s="353"/>
      <c r="N322" s="353"/>
      <c r="O322" s="353"/>
      <c r="P322" s="353"/>
      <c r="Q322" s="353"/>
      <c r="R322" s="353"/>
      <c r="S322" s="353"/>
      <c r="T322" s="353"/>
      <c r="U322" s="353"/>
      <c r="V322" s="353"/>
      <c r="W322" s="353"/>
      <c r="X322" s="353"/>
      <c r="Y322" s="353"/>
      <c r="Z322" s="353"/>
      <c r="AA322" s="353"/>
      <c r="AB322" s="353"/>
      <c r="AC322" s="353"/>
      <c r="AD322" s="353"/>
      <c r="AE322" s="353"/>
      <c r="AF322" s="353"/>
    </row>
    <row r="323" spans="1:46" ht="14.5">
      <c r="A323" s="354" t="s">
        <v>180</v>
      </c>
      <c r="B323" s="355">
        <f>+US!B148</f>
        <v>1</v>
      </c>
      <c r="C323" s="355">
        <f>+US!C148</f>
        <v>0.71146859772891957</v>
      </c>
      <c r="D323" s="355">
        <f>+US!D148</f>
        <v>0.46347445834778467</v>
      </c>
      <c r="E323" s="355">
        <f>+US!E148</f>
        <v>0.31590830399228509</v>
      </c>
      <c r="F323" s="355">
        <f>+US!F148</f>
        <v>0.22151908786296451</v>
      </c>
      <c r="G323" s="355">
        <f>+US!G148</f>
        <v>0.15835150665646333</v>
      </c>
      <c r="H323" s="355">
        <f>+US!H148</f>
        <v>0.1152688427640728</v>
      </c>
      <c r="I323" s="355">
        <f>+US!I148</f>
        <v>8.5121448780389089E-2</v>
      </c>
      <c r="J323" s="355">
        <f>+US!J148</f>
        <v>6.361645263752537E-2</v>
      </c>
      <c r="K323" s="355">
        <f>+US!K148</f>
        <v>4.7933414424568742E-2</v>
      </c>
      <c r="L323" s="355">
        <f>+US!L148</f>
        <v>3.627100034745849E-2</v>
      </c>
      <c r="M323" s="355">
        <f>+US!M148</f>
        <v>2.8469329646695334E-2</v>
      </c>
      <c r="N323" s="355">
        <f>+US!N148</f>
        <v>2.1566531902749989E-2</v>
      </c>
      <c r="O323" s="355">
        <f>+US!O148</f>
        <v>1.6619818215400994E-2</v>
      </c>
      <c r="P323" s="355">
        <f>+US!P148</f>
        <v>1.2952006615305139E-2</v>
      </c>
      <c r="Q323" s="355">
        <f>+US!Q148</f>
        <v>1.0174661733916056E-2</v>
      </c>
      <c r="R323" s="355">
        <f>+US!R148</f>
        <v>8.0421878928885887E-3</v>
      </c>
      <c r="S323" s="355">
        <f>+US!S148</f>
        <v>6.3886143101575862E-3</v>
      </c>
      <c r="T323" s="355">
        <f>+US!T148</f>
        <v>5.0967077679010438E-3</v>
      </c>
      <c r="U323" s="355">
        <f>+US!U148</f>
        <v>4.0812011041205624E-3</v>
      </c>
      <c r="V323" s="355">
        <f>+US!V148</f>
        <v>3.2770307553022936E-3</v>
      </c>
      <c r="W323" s="355">
        <f>+US!W148</f>
        <v>2.6383725210843462E-3</v>
      </c>
      <c r="X323" s="355">
        <f>+US!X148</f>
        <v>2.130755291907612E-3</v>
      </c>
      <c r="Y323" s="355">
        <f>+US!Y148</f>
        <v>1.7253713690348182E-3</v>
      </c>
      <c r="Z323" s="355">
        <f>+US!Z148</f>
        <v>1.4003496383344259E-3</v>
      </c>
      <c r="AA323" s="355">
        <f>+US!AA148</f>
        <v>1.138768616721926E-3</v>
      </c>
      <c r="AB323" s="355">
        <f>+US!AB148</f>
        <v>9.2720200668862114E-4</v>
      </c>
      <c r="AC323" s="355">
        <f>+US!AC148</f>
        <v>7.5335208187664229E-4</v>
      </c>
      <c r="AD323" s="355">
        <f>+US!AD148</f>
        <v>6.1185717249735922E-4</v>
      </c>
      <c r="AE323" s="355">
        <f>+US!AE148</f>
        <v>4.9699506097512379E-4</v>
      </c>
      <c r="AF323" s="355">
        <f>+US!AF148</f>
        <v>4.034707830049473E-4</v>
      </c>
    </row>
    <row r="324" spans="1:46" ht="14.5">
      <c r="A324" s="354" t="s">
        <v>181</v>
      </c>
      <c r="B324" s="355">
        <f>+EU!B148</f>
        <v>1</v>
      </c>
      <c r="C324" s="355">
        <f>+EU!C148</f>
        <v>0.68477919223394956</v>
      </c>
      <c r="D324" s="355">
        <f>+EU!D148</f>
        <v>0.42479887700738383</v>
      </c>
      <c r="E324" s="355">
        <f>+EU!E148</f>
        <v>0.27732067965299051</v>
      </c>
      <c r="F324" s="355">
        <f>+EU!F148</f>
        <v>0.18701582455524521</v>
      </c>
      <c r="G324" s="355">
        <f>+EU!G148</f>
        <v>0.12912905914877618</v>
      </c>
      <c r="H324" s="355">
        <f>+EU!H148</f>
        <v>9.1018944244530206E-2</v>
      </c>
      <c r="I324" s="355">
        <f>+EU!I148</f>
        <v>6.5315421077299624E-2</v>
      </c>
      <c r="J324" s="355">
        <f>+EU!J148</f>
        <v>4.7580036116075294E-2</v>
      </c>
      <c r="K324" s="355">
        <f>+EU!K148</f>
        <v>3.5423182562550524E-2</v>
      </c>
      <c r="L324" s="355">
        <f>+EU!L148</f>
        <v>2.6621541544755118E-2</v>
      </c>
      <c r="M324" s="355">
        <f>+EU!M148</f>
        <v>2.0402845415067192E-2</v>
      </c>
      <c r="N324" s="355">
        <f>+EU!N148</f>
        <v>1.5324577773832206E-2</v>
      </c>
      <c r="O324" s="355">
        <f>+EU!O148</f>
        <v>1.1703124323536535E-2</v>
      </c>
      <c r="P324" s="355">
        <f>+EU!P148</f>
        <v>9.0436546865268058E-3</v>
      </c>
      <c r="Q324" s="355">
        <f>+EU!Q148</f>
        <v>7.0524386007409954E-3</v>
      </c>
      <c r="R324" s="355">
        <f>+EU!R148</f>
        <v>5.5407213073641161E-3</v>
      </c>
      <c r="S324" s="355">
        <f>+EU!S148</f>
        <v>4.3807080555488117E-3</v>
      </c>
      <c r="T324" s="355">
        <f>+EU!T148</f>
        <v>3.4827798048811323E-3</v>
      </c>
      <c r="U324" s="355">
        <f>+EU!U148</f>
        <v>2.7825408269381989E-3</v>
      </c>
      <c r="V324" s="355">
        <f>+EU!V148</f>
        <v>2.2338527745830086E-3</v>
      </c>
      <c r="W324" s="355">
        <f>+EU!W148</f>
        <v>1.8009380593473131E-3</v>
      </c>
      <c r="X324" s="355">
        <f>+EU!X148</f>
        <v>1.456756070244359E-3</v>
      </c>
      <c r="Y324" s="355">
        <f>+EU!Y148</f>
        <v>1.182033771795647E-3</v>
      </c>
      <c r="Z324" s="355">
        <f>+EU!Z148</f>
        <v>9.6187336883169286E-4</v>
      </c>
      <c r="AA324" s="355">
        <f>+EU!AA148</f>
        <v>7.8466469138803083E-4</v>
      </c>
      <c r="AB324" s="355">
        <f>+EU!AB148</f>
        <v>6.4122097391343044E-4</v>
      </c>
      <c r="AC324" s="355">
        <f>+EU!AC148</f>
        <v>5.2268929384667259E-4</v>
      </c>
      <c r="AD324" s="355">
        <f>+EU!AD148</f>
        <v>4.2587360759254529E-4</v>
      </c>
      <c r="AE324" s="355">
        <f>+EU!AE148</f>
        <v>3.4702472447789231E-4</v>
      </c>
      <c r="AF324" s="355">
        <f>+EU!AF148</f>
        <v>2.8252689266768235E-4</v>
      </c>
    </row>
    <row r="325" spans="1:46" ht="14.5">
      <c r="A325" s="354" t="s">
        <v>182</v>
      </c>
      <c r="B325" s="355">
        <f>+Japan!B148</f>
        <v>1</v>
      </c>
      <c r="C325" s="355">
        <f>+Japan!C148</f>
        <v>0.72856804075090909</v>
      </c>
      <c r="D325" s="355">
        <f>+Japan!D148</f>
        <v>0.45786155278481705</v>
      </c>
      <c r="E325" s="355">
        <f>+Japan!E148</f>
        <v>0.29995586117448592</v>
      </c>
      <c r="F325" s="355">
        <f>+Japan!F148</f>
        <v>0.21549301676421281</v>
      </c>
      <c r="G325" s="355">
        <f>+Japan!G148</f>
        <v>0.15241099432289107</v>
      </c>
      <c r="H325" s="355">
        <f>+Japan!H148</f>
        <v>0.10841991649186211</v>
      </c>
      <c r="I325" s="355">
        <f>+Japan!I148</f>
        <v>7.8428445509612685E-2</v>
      </c>
      <c r="J325" s="355">
        <f>+Japan!J148</f>
        <v>5.7536488685088157E-2</v>
      </c>
      <c r="K325" s="355">
        <f>+Japan!K148</f>
        <v>4.324602632780996E-2</v>
      </c>
      <c r="L325" s="355">
        <f>+Japan!L148</f>
        <v>3.2733591846646697E-2</v>
      </c>
      <c r="M325" s="355">
        <f>+Japan!M148</f>
        <v>2.5348523813990841E-2</v>
      </c>
      <c r="N325" s="355">
        <f>+Japan!N148</f>
        <v>1.9001151645369151E-2</v>
      </c>
      <c r="O325" s="355">
        <f>+Japan!O148</f>
        <v>1.4498928187886319E-2</v>
      </c>
      <c r="P325" s="355">
        <f>+Japan!P148</f>
        <v>1.1197073239007883E-2</v>
      </c>
      <c r="Q325" s="355">
        <f>+Japan!Q148</f>
        <v>8.7237241293324011E-3</v>
      </c>
      <c r="R325" s="355">
        <f>+Japan!R148</f>
        <v>6.8440079243778564E-3</v>
      </c>
      <c r="S325" s="355">
        <f>+Japan!S148</f>
        <v>5.4001839213099791E-3</v>
      </c>
      <c r="T325" s="355">
        <f>+Japan!T148</f>
        <v>4.2818845689202899E-3</v>
      </c>
      <c r="U325" s="355">
        <f>+Japan!U148</f>
        <v>3.4097256838637809E-3</v>
      </c>
      <c r="V325" s="355">
        <f>+Japan!V148</f>
        <v>2.7261933872979472E-3</v>
      </c>
      <c r="W325" s="355">
        <f>+Japan!W148</f>
        <v>2.1873586154474451E-3</v>
      </c>
      <c r="X325" s="355">
        <f>+Japan!X148</f>
        <v>1.7600378752536945E-3</v>
      </c>
      <c r="Y325" s="355">
        <f>+Japan!Y148</f>
        <v>1.4199080240981697E-3</v>
      </c>
      <c r="Z325" s="355">
        <f>+Japan!Z148</f>
        <v>1.1482097155462304E-3</v>
      </c>
      <c r="AA325" s="355">
        <f>+Japan!AA148</f>
        <v>9.3034264569958594E-4</v>
      </c>
      <c r="AB325" s="355">
        <f>+Japan!AB148</f>
        <v>7.5485205530149448E-4</v>
      </c>
      <c r="AC325" s="355">
        <f>+Japan!AC148</f>
        <v>6.107118635150546E-4</v>
      </c>
      <c r="AD325" s="355">
        <f>+Japan!AD148</f>
        <v>4.9378387134952934E-4</v>
      </c>
      <c r="AE325" s="355">
        <f>+Japan!AE148</f>
        <v>3.9923643143513509E-4</v>
      </c>
      <c r="AF325" s="355">
        <f>+Japan!AF148</f>
        <v>3.2249440263924843E-4</v>
      </c>
    </row>
    <row r="326" spans="1:46" ht="14.5">
      <c r="A326" s="354" t="s">
        <v>183</v>
      </c>
      <c r="B326" s="355">
        <f>+Russia!B148</f>
        <v>1</v>
      </c>
      <c r="C326" s="355">
        <f>+Russia!C148</f>
        <v>0.53368259820335606</v>
      </c>
      <c r="D326" s="355">
        <f>+Russia!D148</f>
        <v>0.31586799193742204</v>
      </c>
      <c r="E326" s="355">
        <f>+Russia!E148</f>
        <v>0.19851703831378439</v>
      </c>
      <c r="F326" s="355">
        <f>+Russia!F148</f>
        <v>0.12970274490482012</v>
      </c>
      <c r="G326" s="355">
        <f>+Russia!G148</f>
        <v>8.6744587719983737E-2</v>
      </c>
      <c r="H326" s="355">
        <f>+Russia!H148</f>
        <v>5.9121101929918832E-2</v>
      </c>
      <c r="I326" s="355">
        <f>+Russia!I148</f>
        <v>4.1139139042295068E-2</v>
      </c>
      <c r="J326" s="355">
        <f>+Russia!J148</f>
        <v>2.9135685902366048E-2</v>
      </c>
      <c r="K326" s="355">
        <f>+Russia!K148</f>
        <v>2.1277837094767989E-2</v>
      </c>
      <c r="L326" s="355">
        <f>+Russia!L148</f>
        <v>1.5718096681619925E-2</v>
      </c>
      <c r="M326" s="355">
        <f>+Russia!M148</f>
        <v>1.1782323496297216E-2</v>
      </c>
      <c r="N326" s="355">
        <f>+Russia!N148</f>
        <v>8.6537346087939282E-3</v>
      </c>
      <c r="O326" s="355">
        <f>+Russia!O148</f>
        <v>6.4684068043600702E-3</v>
      </c>
      <c r="P326" s="355">
        <f>+Russia!P148</f>
        <v>4.8968401185177368E-3</v>
      </c>
      <c r="Q326" s="355">
        <f>+Russia!Q148</f>
        <v>3.7441098476367245E-3</v>
      </c>
      <c r="R326" s="355">
        <f>+Russia!R148</f>
        <v>2.8862576106522936E-3</v>
      </c>
      <c r="S326" s="355">
        <f>+Russia!S148</f>
        <v>2.240553785311595E-3</v>
      </c>
      <c r="T326" s="355">
        <f>+Russia!T148</f>
        <v>1.7499426034923026E-3</v>
      </c>
      <c r="U326" s="355">
        <f>+Russia!U148</f>
        <v>1.3741512992507478E-3</v>
      </c>
      <c r="V326" s="355">
        <f>+Russia!V148</f>
        <v>1.0834873338596124E-3</v>
      </c>
      <c r="W326" s="355">
        <f>+Russia!W148</f>
        <v>8.5767345044946753E-4</v>
      </c>
      <c r="X326" s="355">
        <f>+Russia!X148</f>
        <v>6.8190819058831548E-4</v>
      </c>
      <c r="Y326" s="355">
        <f>+Russia!Y148</f>
        <v>5.4419937143097028E-4</v>
      </c>
      <c r="Z326" s="355">
        <f>+Russia!Z148</f>
        <v>4.3571595030427466E-4</v>
      </c>
      <c r="AA326" s="355">
        <f>+Russia!AA148</f>
        <v>3.4983167435752413E-4</v>
      </c>
      <c r="AB326" s="355">
        <f>+Russia!AB148</f>
        <v>2.8155278987084193E-4</v>
      </c>
      <c r="AC326" s="355">
        <f>+Russia!AC148</f>
        <v>2.2631910566673629E-4</v>
      </c>
      <c r="AD326" s="355">
        <f>+Russia!AD148</f>
        <v>1.8202455849461845E-4</v>
      </c>
      <c r="AE326" s="355">
        <f>+Russia!AE148</f>
        <v>1.4653102012746608E-4</v>
      </c>
      <c r="AF326" s="355">
        <f>+Russia!AF148</f>
        <v>1.179471553697911E-4</v>
      </c>
    </row>
    <row r="327" spans="1:46" ht="14.5">
      <c r="A327" s="354" t="s">
        <v>184</v>
      </c>
      <c r="B327" s="355">
        <f>+Eurasia!B148</f>
        <v>1</v>
      </c>
      <c r="C327" s="355">
        <f>+Eurasia!C148</f>
        <v>0.59012507587585505</v>
      </c>
      <c r="D327" s="355">
        <f>+Eurasia!D148</f>
        <v>0.30552145666177449</v>
      </c>
      <c r="E327" s="355">
        <f>+Eurasia!E148</f>
        <v>0.16979045984368749</v>
      </c>
      <c r="F327" s="355">
        <f>+Eurasia!F148</f>
        <v>9.9195963098912529E-2</v>
      </c>
      <c r="G327" s="355">
        <f>+Eurasia!G148</f>
        <v>6.0218640924346659E-2</v>
      </c>
      <c r="H327" s="355">
        <f>+Eurasia!H148</f>
        <v>3.7694008346654907E-2</v>
      </c>
      <c r="I327" s="355">
        <f>+Eurasia!I148</f>
        <v>2.429579548224341E-2</v>
      </c>
      <c r="J327" s="355">
        <f>+Eurasia!J148</f>
        <v>1.6062652366660678E-2</v>
      </c>
      <c r="K327" s="355">
        <f>+Eurasia!K148</f>
        <v>1.0963979228603838E-2</v>
      </c>
      <c r="L327" s="355">
        <f>+Eurasia!L148</f>
        <v>7.6224118267662101E-3</v>
      </c>
      <c r="M327" s="355">
        <f>+Eurasia!M148</f>
        <v>5.3964681291542816E-3</v>
      </c>
      <c r="N327" s="355">
        <f>+Eurasia!N148</f>
        <v>3.8072058790235754E-3</v>
      </c>
      <c r="O327" s="355">
        <f>+Eurasia!O148</f>
        <v>2.738115039220358E-3</v>
      </c>
      <c r="P327" s="355">
        <f>+Eurasia!P148</f>
        <v>1.9998104109419114E-3</v>
      </c>
      <c r="Q327" s="355">
        <f>+Eurasia!Q148</f>
        <v>1.4796102643977046E-3</v>
      </c>
      <c r="R327" s="355">
        <f>+Eurasia!R148</f>
        <v>1.1070515587923379E-3</v>
      </c>
      <c r="S327" s="355">
        <f>+Eurasia!S148</f>
        <v>8.365024106601395E-4</v>
      </c>
      <c r="T327" s="355">
        <f>+Eurasia!T148</f>
        <v>6.3763158017840504E-4</v>
      </c>
      <c r="U327" s="355">
        <f>+Eurasia!U148</f>
        <v>4.8985937331290331E-4</v>
      </c>
      <c r="V327" s="355">
        <f>+Eurasia!V148</f>
        <v>3.794395140061139E-4</v>
      </c>
      <c r="W327" s="355">
        <f>+Eurasia!W148</f>
        <v>2.9595630123309142E-4</v>
      </c>
      <c r="X327" s="355">
        <f>+Eurasia!X148</f>
        <v>2.3195276439271956E-4</v>
      </c>
      <c r="Y327" s="355">
        <f>+Eurasia!Y148</f>
        <v>1.8263539340183501E-4</v>
      </c>
      <c r="Z327" s="355">
        <f>+Eurasia!Z148</f>
        <v>1.4442541877557788E-4</v>
      </c>
      <c r="AA327" s="355">
        <f>+Eurasia!AA148</f>
        <v>1.1465030074670156E-4</v>
      </c>
      <c r="AB327" s="355">
        <f>+Eurasia!AB148</f>
        <v>9.1278698049666995E-5</v>
      </c>
      <c r="AC327" s="355">
        <f>+Eurasia!AC148</f>
        <v>7.266796840229252E-5</v>
      </c>
      <c r="AD327" s="355">
        <f>+Eurasia!AD148</f>
        <v>5.7922159402198057E-5</v>
      </c>
      <c r="AE327" s="355">
        <f>+Eurasia!AE148</f>
        <v>4.6239726200820258E-5</v>
      </c>
      <c r="AF327" s="355">
        <f>+Eurasia!AF148</f>
        <v>3.6934715302509142E-5</v>
      </c>
    </row>
    <row r="328" spans="1:46" ht="14.5">
      <c r="A328" s="354" t="s">
        <v>185</v>
      </c>
      <c r="B328" s="355">
        <f>+China!B148</f>
        <v>1</v>
      </c>
      <c r="C328" s="355">
        <f>+China!C148</f>
        <v>0.21504089455941613</v>
      </c>
      <c r="D328" s="355">
        <f>+China!D148</f>
        <v>0.11476551047614543</v>
      </c>
      <c r="E328" s="355">
        <f>+China!E148</f>
        <v>6.5676981881551702E-2</v>
      </c>
      <c r="F328" s="355">
        <f>+China!F148</f>
        <v>3.9541812754536505E-2</v>
      </c>
      <c r="G328" s="355">
        <f>+China!G148</f>
        <v>2.4804237595104736E-2</v>
      </c>
      <c r="H328" s="355">
        <f>+China!H148</f>
        <v>1.5987872647822629E-2</v>
      </c>
      <c r="I328" s="355">
        <f>+China!I148</f>
        <v>1.0593049502245549E-2</v>
      </c>
      <c r="J328" s="355">
        <f>+China!J148</f>
        <v>7.1830638621911344E-3</v>
      </c>
      <c r="K328" s="355">
        <f>+China!K148</f>
        <v>5.0415877318474881E-3</v>
      </c>
      <c r="L328" s="355">
        <f>+China!L148</f>
        <v>3.6267824923018619E-3</v>
      </c>
      <c r="M328" s="355">
        <f>+China!M148</f>
        <v>2.5703639743819792E-3</v>
      </c>
      <c r="N328" s="355">
        <f>+China!N148</f>
        <v>1.890656010581106E-3</v>
      </c>
      <c r="O328" s="355">
        <f>+China!O148</f>
        <v>1.4084709577182899E-3</v>
      </c>
      <c r="P328" s="355">
        <f>+China!P148</f>
        <v>1.0625220751925488E-3</v>
      </c>
      <c r="Q328" s="355">
        <f>+China!Q148</f>
        <v>8.111781020825738E-4</v>
      </c>
      <c r="R328" s="355">
        <f>+China!R148</f>
        <v>6.2625680142178457E-4</v>
      </c>
      <c r="S328" s="355">
        <f>+China!S148</f>
        <v>4.8854437980172256E-4</v>
      </c>
      <c r="T328" s="355">
        <f>+China!T148</f>
        <v>3.8480416869448545E-4</v>
      </c>
      <c r="U328" s="355">
        <f>+China!U148</f>
        <v>3.0580900822358098E-4</v>
      </c>
      <c r="V328" s="355">
        <f>+China!V148</f>
        <v>2.4533536159436562E-4</v>
      </c>
      <c r="W328" s="355">
        <f>+China!W148</f>
        <v>1.984844396579914E-4</v>
      </c>
      <c r="X328" s="355">
        <f>+China!X148</f>
        <v>1.6163217147029108E-4</v>
      </c>
      <c r="Y328" s="355">
        <f>+China!Y148</f>
        <v>1.324672450510719E-4</v>
      </c>
      <c r="Z328" s="355">
        <f>+China!Z148</f>
        <v>1.0923568083448178E-4</v>
      </c>
      <c r="AA328" s="355">
        <f>+China!AA148</f>
        <v>9.0598783317551735E-5</v>
      </c>
      <c r="AB328" s="355">
        <f>+China!AB148</f>
        <v>7.5511402770269748E-5</v>
      </c>
      <c r="AC328" s="355">
        <f>+China!AC148</f>
        <v>6.2966117026928831E-5</v>
      </c>
      <c r="AD328" s="355">
        <f>+China!AD148</f>
        <v>5.2605613234739534E-5</v>
      </c>
      <c r="AE328" s="355">
        <f>+China!AE148</f>
        <v>4.4041164718522859E-5</v>
      </c>
      <c r="AF328" s="355">
        <f>+China!AF148</f>
        <v>3.6895747855110696E-5</v>
      </c>
    </row>
    <row r="329" spans="1:46" ht="14.5">
      <c r="A329" s="354" t="s">
        <v>186</v>
      </c>
      <c r="B329" s="355">
        <f>+India!B148</f>
        <v>1</v>
      </c>
      <c r="C329" s="355">
        <f>+India!C148</f>
        <v>0.38676825793824843</v>
      </c>
      <c r="D329" s="355">
        <f>+India!D148</f>
        <v>0.18465751549691706</v>
      </c>
      <c r="E329" s="355">
        <f>+India!E148</f>
        <v>9.5702083402369645E-2</v>
      </c>
      <c r="F329" s="355">
        <f>+India!F148</f>
        <v>5.222697817513218E-2</v>
      </c>
      <c r="G329" s="355">
        <f>+India!G148</f>
        <v>2.9990715159738657E-2</v>
      </c>
      <c r="H329" s="355">
        <f>+India!H148</f>
        <v>1.8003857526925477E-2</v>
      </c>
      <c r="I329" s="355">
        <f>+India!I148</f>
        <v>1.1182004478728341E-2</v>
      </c>
      <c r="J329" s="355">
        <f>+India!J148</f>
        <v>7.1541739205872633E-3</v>
      </c>
      <c r="K329" s="355">
        <f>+India!K148</f>
        <v>4.6975235834630013E-3</v>
      </c>
      <c r="L329" s="355">
        <f>+India!L148</f>
        <v>3.1564809360456153E-3</v>
      </c>
      <c r="M329" s="355">
        <f>+India!M148</f>
        <v>2.1683848178597059E-3</v>
      </c>
      <c r="N329" s="355">
        <f>+India!N148</f>
        <v>1.5067788528349544E-3</v>
      </c>
      <c r="O329" s="355">
        <f>+India!O148</f>
        <v>1.0672543991579527E-3</v>
      </c>
      <c r="P329" s="355">
        <f>+India!P148</f>
        <v>7.6846836622301948E-4</v>
      </c>
      <c r="Q329" s="355">
        <f>+India!Q148</f>
        <v>5.6138274920963869E-4</v>
      </c>
      <c r="R329" s="355">
        <f>+India!R148</f>
        <v>4.154117128742101E-4</v>
      </c>
      <c r="S329" s="355">
        <f>+India!S148</f>
        <v>3.1096342678604025E-4</v>
      </c>
      <c r="T329" s="355">
        <f>+India!T148</f>
        <v>2.3520894978941006E-4</v>
      </c>
      <c r="U329" s="355">
        <f>+India!U148</f>
        <v>1.7958690579108363E-4</v>
      </c>
      <c r="V329" s="355">
        <f>+India!V148</f>
        <v>1.3879189575023305E-4</v>
      </c>
      <c r="W329" s="355">
        <f>+India!W148</f>
        <v>1.0830325359527684E-4</v>
      </c>
      <c r="X329" s="355">
        <f>+India!X148</f>
        <v>8.4885921084155899E-5</v>
      </c>
      <c r="Y329" s="355">
        <f>+India!Y148</f>
        <v>6.6865354697881951E-5</v>
      </c>
      <c r="Z329" s="355">
        <f>+India!Z148</f>
        <v>5.2936642529347188E-5</v>
      </c>
      <c r="AA329" s="355">
        <f>+India!AA148</f>
        <v>4.21059200355038E-5</v>
      </c>
      <c r="AB329" s="355">
        <f>+India!AB148</f>
        <v>3.3609309333388355E-5</v>
      </c>
      <c r="AC329" s="355">
        <f>+India!AC148</f>
        <v>2.6792370546407601E-5</v>
      </c>
      <c r="AD329" s="355">
        <f>+India!AD148</f>
        <v>2.1378712055933714E-5</v>
      </c>
      <c r="AE329" s="355">
        <f>+India!AE148</f>
        <v>1.7086246758248382E-5</v>
      </c>
      <c r="AF329" s="355">
        <f>+India!AF148</f>
        <v>1.3668544643351517E-5</v>
      </c>
    </row>
    <row r="330" spans="1:46" ht="14.5">
      <c r="A330" s="354" t="s">
        <v>187</v>
      </c>
      <c r="B330" s="355">
        <f>+MidEast!B148</f>
        <v>1</v>
      </c>
      <c r="C330" s="355">
        <f>+MidEast!C148</f>
        <v>0.53101571018966021</v>
      </c>
      <c r="D330" s="355">
        <f>+MidEast!D148</f>
        <v>0.30182381728042762</v>
      </c>
      <c r="E330" s="355">
        <f>+MidEast!E148</f>
        <v>0.18234822272708892</v>
      </c>
      <c r="F330" s="355">
        <f>+MidEast!F148</f>
        <v>0.1141852675086978</v>
      </c>
      <c r="G330" s="355">
        <f>+MidEast!G148</f>
        <v>7.4339118123790668E-2</v>
      </c>
      <c r="H330" s="355">
        <f>+MidEast!H148</f>
        <v>4.9947990730366848E-2</v>
      </c>
      <c r="I330" s="355">
        <f>+MidEast!I148</f>
        <v>3.4333326864190716E-2</v>
      </c>
      <c r="J330" s="355">
        <f>+MidEast!J148</f>
        <v>2.4065235801810865E-2</v>
      </c>
      <c r="K330" s="355">
        <f>+MidEast!K148</f>
        <v>1.6930847735343302E-2</v>
      </c>
      <c r="L330" s="355">
        <f>+MidEast!L148</f>
        <v>1.2054193265282578E-2</v>
      </c>
      <c r="M330" s="355">
        <f>+MidEast!M148</f>
        <v>8.9766212863958538E-3</v>
      </c>
      <c r="N330" s="355">
        <f>+MidEast!N148</f>
        <v>6.5657665165033798E-3</v>
      </c>
      <c r="O330" s="355">
        <f>+MidEast!O148</f>
        <v>4.8906428608448994E-3</v>
      </c>
      <c r="P330" s="355">
        <f>+MidEast!P148</f>
        <v>3.6925737998744746E-3</v>
      </c>
      <c r="Q330" s="355">
        <f>+MidEast!Q148</f>
        <v>2.8182543830564365E-3</v>
      </c>
      <c r="R330" s="355">
        <f>+MidEast!R148</f>
        <v>2.1704378168992695E-3</v>
      </c>
      <c r="S330" s="355">
        <f>+MidEast!S148</f>
        <v>1.6845648012515796E-3</v>
      </c>
      <c r="T330" s="355">
        <f>+MidEast!T148</f>
        <v>1.316402248211195E-3</v>
      </c>
      <c r="U330" s="355">
        <f>+MidEast!U148</f>
        <v>1.0349422160321805E-3</v>
      </c>
      <c r="V330" s="355">
        <f>+MidEast!V148</f>
        <v>8.2084828116837059E-4</v>
      </c>
      <c r="W330" s="355">
        <f>+MidEast!W148</f>
        <v>6.5541131335786781E-4</v>
      </c>
      <c r="X330" s="355">
        <f>+MidEast!X148</f>
        <v>5.2435796478046649E-4</v>
      </c>
      <c r="Y330" s="355">
        <f>+MidEast!Y148</f>
        <v>4.2062711773295346E-4</v>
      </c>
      <c r="Z330" s="355">
        <f>+MidEast!Z148</f>
        <v>3.383745526850748E-4</v>
      </c>
      <c r="AA330" s="355">
        <f>+MidEast!AA148</f>
        <v>2.7292323602407084E-4</v>
      </c>
      <c r="AB330" s="355">
        <f>+MidEast!AB148</f>
        <v>2.2058223271575206E-4</v>
      </c>
      <c r="AC330" s="355">
        <f>+MidEast!AC148</f>
        <v>1.7776153285644624E-4</v>
      </c>
      <c r="AD330" s="355">
        <f>+MidEast!AD148</f>
        <v>1.432070428144034E-4</v>
      </c>
      <c r="AE330" s="355">
        <f>+MidEast!AE148</f>
        <v>1.1540869179917088E-4</v>
      </c>
      <c r="AF330" s="355">
        <f>+MidEast!AF148</f>
        <v>9.2988089200953859E-5</v>
      </c>
    </row>
    <row r="331" spans="1:46" ht="14.5">
      <c r="A331" s="354" t="s">
        <v>188</v>
      </c>
      <c r="B331" s="355">
        <f>+Africa!B148</f>
        <v>1</v>
      </c>
      <c r="C331" s="355">
        <f>+Africa!C148</f>
        <v>0.46490049319240828</v>
      </c>
      <c r="D331" s="355">
        <f>+Africa!D148</f>
        <v>0.21723358813919294</v>
      </c>
      <c r="E331" s="355">
        <f>+Africa!E148</f>
        <v>0.10993646578868368</v>
      </c>
      <c r="F331" s="355">
        <f>+Africa!F148</f>
        <v>5.8012637820454439E-2</v>
      </c>
      <c r="G331" s="355">
        <f>+Africa!G148</f>
        <v>3.2451358323540118E-2</v>
      </c>
      <c r="H331" s="355">
        <f>+Africa!H148</f>
        <v>1.9254520525658961E-2</v>
      </c>
      <c r="I331" s="355">
        <f>+Africa!I148</f>
        <v>1.1840012077194975E-2</v>
      </c>
      <c r="J331" s="355">
        <f>+Africa!J148</f>
        <v>7.5118630044058183E-3</v>
      </c>
      <c r="K331" s="355">
        <f>+Africa!K148</f>
        <v>4.819484711660724E-3</v>
      </c>
      <c r="L331" s="355">
        <f>+Africa!L148</f>
        <v>3.1776280823066455E-3</v>
      </c>
      <c r="M331" s="355">
        <f>+Africa!M148</f>
        <v>2.1611075302699393E-3</v>
      </c>
      <c r="N331" s="355">
        <f>+Africa!N148</f>
        <v>1.5068229211399077E-3</v>
      </c>
      <c r="O331" s="355">
        <f>+Africa!O148</f>
        <v>1.0698211393855856E-3</v>
      </c>
      <c r="P331" s="355">
        <f>+Africa!P148</f>
        <v>7.7220351548160256E-4</v>
      </c>
      <c r="Q331" s="355">
        <f>+Africa!Q148</f>
        <v>5.6581088199775579E-4</v>
      </c>
      <c r="R331" s="355">
        <f>+Africa!R148</f>
        <v>4.2026809531799071E-4</v>
      </c>
      <c r="S331" s="355">
        <f>+Africa!S148</f>
        <v>3.160416320779762E-4</v>
      </c>
      <c r="T331" s="355">
        <f>+Africa!T148</f>
        <v>2.4033685640932674E-4</v>
      </c>
      <c r="U331" s="355">
        <f>+Africa!U148</f>
        <v>1.8462679304414922E-4</v>
      </c>
      <c r="V331" s="355">
        <f>+Africa!V148</f>
        <v>1.4367344328412217E-4</v>
      </c>
      <c r="W331" s="355">
        <f>+Africa!W148</f>
        <v>1.1297657856455179E-4</v>
      </c>
      <c r="X331" s="355">
        <f>+Africa!X148</f>
        <v>8.9693620459783659E-5</v>
      </c>
      <c r="Y331" s="355">
        <f>+Africa!Y148</f>
        <v>7.1468873340250379E-5</v>
      </c>
      <c r="Z331" s="355">
        <f>+Africa!Z148</f>
        <v>5.7205659714651253E-5</v>
      </c>
      <c r="AA331" s="355">
        <f>+Africa!AA148</f>
        <v>4.5998714316352219E-5</v>
      </c>
      <c r="AB331" s="355">
        <f>+Africa!AB148</f>
        <v>3.7090787169992213E-5</v>
      </c>
      <c r="AC331" s="355">
        <f>+Africa!AC148</f>
        <v>2.9863538432842351E-5</v>
      </c>
      <c r="AD331" s="355">
        <f>+Africa!AD148</f>
        <v>2.4051821971303641E-5</v>
      </c>
      <c r="AE331" s="355">
        <f>+Africa!AE148</f>
        <v>1.9391715616767549E-5</v>
      </c>
      <c r="AF331" s="355">
        <f>+Africa!AF148</f>
        <v>1.5642621983949575E-5</v>
      </c>
    </row>
    <row r="332" spans="1:46" ht="14.5">
      <c r="A332" s="354" t="s">
        <v>189</v>
      </c>
      <c r="B332" s="355">
        <f>+LatAm!B148</f>
        <v>1</v>
      </c>
      <c r="C332" s="355">
        <f>+LatAm!C148</f>
        <v>0.52009422792887827</v>
      </c>
      <c r="D332" s="355">
        <f>+LatAm!D148</f>
        <v>0.28309963295085006</v>
      </c>
      <c r="E332" s="355">
        <f>+LatAm!E148</f>
        <v>0.16370384030612137</v>
      </c>
      <c r="F332" s="355">
        <f>+LatAm!F148</f>
        <v>9.9103097645087415E-2</v>
      </c>
      <c r="G332" s="355">
        <f>+LatAm!G148</f>
        <v>6.2423571027979699E-2</v>
      </c>
      <c r="H332" s="355">
        <f>+LatAm!H148</f>
        <v>4.0520618695917124E-2</v>
      </c>
      <c r="I332" s="355">
        <f>+LatAm!I148</f>
        <v>2.6987459452501493E-2</v>
      </c>
      <c r="J332" s="355">
        <f>+LatAm!J148</f>
        <v>1.837808806787115E-2</v>
      </c>
      <c r="K332" s="355">
        <f>+LatAm!K148</f>
        <v>1.2767504473336902E-2</v>
      </c>
      <c r="L332" s="355">
        <f>+LatAm!L148</f>
        <v>8.9967516930529283E-3</v>
      </c>
      <c r="M332" s="355">
        <f>+LatAm!M148</f>
        <v>6.540740792868289E-3</v>
      </c>
      <c r="N332" s="355">
        <f>+LatAm!N148</f>
        <v>4.6917325116801354E-3</v>
      </c>
      <c r="O332" s="355">
        <f>+LatAm!O148</f>
        <v>3.4300622036087199E-3</v>
      </c>
      <c r="P332" s="355">
        <f>+LatAm!P148</f>
        <v>2.5444486655948808E-3</v>
      </c>
      <c r="Q332" s="355">
        <f>+LatAm!Q148</f>
        <v>1.9099826372169677E-3</v>
      </c>
      <c r="R332" s="355">
        <f>+LatAm!R148</f>
        <v>1.448185632378816E-3</v>
      </c>
      <c r="S332" s="355">
        <f>+LatAm!S148</f>
        <v>1.1076658221784951E-3</v>
      </c>
      <c r="T332" s="355">
        <f>+LatAm!T148</f>
        <v>8.5376626785316656E-4</v>
      </c>
      <c r="U332" s="355">
        <f>+LatAm!U148</f>
        <v>6.6259659429996861E-4</v>
      </c>
      <c r="V332" s="355">
        <f>+LatAm!V148</f>
        <v>5.189543074226987E-4</v>
      </c>
      <c r="W332" s="355">
        <f>+LatAm!W148</f>
        <v>4.0935349788063515E-4</v>
      </c>
      <c r="X332" s="355">
        <f>+LatAm!X148</f>
        <v>3.2381410504499588E-4</v>
      </c>
      <c r="Y332" s="355">
        <f>+LatAm!Y148</f>
        <v>2.5700645952884336E-4</v>
      </c>
      <c r="Z332" s="355">
        <f>+LatAm!Z148</f>
        <v>2.046789972755387E-4</v>
      </c>
      <c r="AA332" s="355">
        <f>+LatAm!AA148</f>
        <v>1.6352306084770033E-4</v>
      </c>
      <c r="AB332" s="355">
        <f>+LatAm!AB148</f>
        <v>1.3100633126953584E-4</v>
      </c>
      <c r="AC332" s="355">
        <f>+LatAm!AC148</f>
        <v>1.0482300136131141E-4</v>
      </c>
      <c r="AD332" s="355">
        <f>+LatAm!AD148</f>
        <v>8.3936134730413489E-5</v>
      </c>
      <c r="AE332" s="355">
        <f>+LatAm!AE148</f>
        <v>6.7290141157314368E-5</v>
      </c>
      <c r="AF332" s="355">
        <f>+LatAm!AF148</f>
        <v>5.3952482080060754E-5</v>
      </c>
    </row>
    <row r="333" spans="1:46" ht="14.5">
      <c r="A333" s="354" t="s">
        <v>190</v>
      </c>
      <c r="B333" s="355">
        <f>+OHI!B148</f>
        <v>1</v>
      </c>
      <c r="C333" s="355">
        <f>+OHI!C148</f>
        <v>0.6505670433141153</v>
      </c>
      <c r="D333" s="355">
        <f>+OHI!D148</f>
        <v>0.41079707249005415</v>
      </c>
      <c r="E333" s="355">
        <f>+OHI!E148</f>
        <v>0.27177776810454118</v>
      </c>
      <c r="F333" s="355">
        <f>+OHI!F148</f>
        <v>0.18589404000515614</v>
      </c>
      <c r="G333" s="355">
        <f>+OHI!G148</f>
        <v>0.13018076321369126</v>
      </c>
      <c r="H333" s="355">
        <f>+OHI!H148</f>
        <v>9.3101334795104032E-2</v>
      </c>
      <c r="I333" s="355">
        <f>+OHI!I148</f>
        <v>6.7695446803747533E-2</v>
      </c>
      <c r="J333" s="355">
        <f>+OHI!J148</f>
        <v>4.9903616931190893E-2</v>
      </c>
      <c r="K333" s="355">
        <f>+OHI!K148</f>
        <v>3.7592122935099129E-2</v>
      </c>
      <c r="L333" s="355">
        <f>+OHI!L148</f>
        <v>2.8564943207143676E-2</v>
      </c>
      <c r="M333" s="355">
        <f>+OHI!M148</f>
        <v>2.2080769568913462E-2</v>
      </c>
      <c r="N333" s="355">
        <f>+OHI!N148</f>
        <v>1.673915552247204E-2</v>
      </c>
      <c r="O333" s="355">
        <f>+OHI!O148</f>
        <v>1.2893280744740811E-2</v>
      </c>
      <c r="P333" s="355">
        <f>+OHI!P148</f>
        <v>1.0043194175695817E-2</v>
      </c>
      <c r="Q333" s="355">
        <f>+OHI!Q148</f>
        <v>7.8908670377020873E-3</v>
      </c>
      <c r="R333" s="355">
        <f>+OHI!R148</f>
        <v>6.2435651457375769E-3</v>
      </c>
      <c r="S333" s="355">
        <f>+OHI!S148</f>
        <v>4.969833853786923E-3</v>
      </c>
      <c r="T333" s="355">
        <f>+OHI!T148</f>
        <v>3.9767526013728058E-3</v>
      </c>
      <c r="U333" s="355">
        <f>+OHI!U148</f>
        <v>3.1970091933186417E-3</v>
      </c>
      <c r="V333" s="355">
        <f>+OHI!V148</f>
        <v>2.5814628091471625E-3</v>
      </c>
      <c r="W333" s="355">
        <f>+OHI!W148</f>
        <v>2.09263187752701E-3</v>
      </c>
      <c r="X333" s="355">
        <f>+OHI!X148</f>
        <v>1.7020893587358608E-3</v>
      </c>
      <c r="Y333" s="355">
        <f>+OHI!Y148</f>
        <v>1.388755228949902E-3</v>
      </c>
      <c r="Z333" s="355">
        <f>+OHI!Z148</f>
        <v>1.1363385011578227E-3</v>
      </c>
      <c r="AA333" s="355">
        <f>+OHI!AA148</f>
        <v>9.3210478865827443E-4</v>
      </c>
      <c r="AB333" s="355">
        <f>+OHI!AB148</f>
        <v>7.659342645194464E-4</v>
      </c>
      <c r="AC333" s="355">
        <f>+OHI!AC148</f>
        <v>6.2775465702293726E-4</v>
      </c>
      <c r="AD333" s="355">
        <f>+OHI!AD148</f>
        <v>5.1423441212372189E-4</v>
      </c>
      <c r="AE333" s="355">
        <f>+OHI!AE148</f>
        <v>4.2124909250504177E-4</v>
      </c>
      <c r="AF333" s="355">
        <f>+OHI!AF148</f>
        <v>3.4476245242446755E-4</v>
      </c>
    </row>
    <row r="334" spans="1:46" ht="14.5">
      <c r="A334" s="354" t="s">
        <v>191</v>
      </c>
      <c r="B334" s="355">
        <f>+OthAsia!B148</f>
        <v>1</v>
      </c>
      <c r="C334" s="355">
        <f>+OthAsia!C148</f>
        <v>0.57253076903155009</v>
      </c>
      <c r="D334" s="355">
        <f>+OthAsia!D148</f>
        <v>0.2687044965546303</v>
      </c>
      <c r="E334" s="355">
        <f>+OthAsia!E148</f>
        <v>0.13620549390291101</v>
      </c>
      <c r="F334" s="355">
        <f>+OthAsia!F148</f>
        <v>7.2786550636584846E-2</v>
      </c>
      <c r="G334" s="355">
        <f>+OthAsia!G148</f>
        <v>4.1044659353819901E-2</v>
      </c>
      <c r="H334" s="355">
        <f>+OthAsia!H148</f>
        <v>2.4274277809478152E-2</v>
      </c>
      <c r="I334" s="355">
        <f>+OthAsia!I148</f>
        <v>1.4874763591799534E-2</v>
      </c>
      <c r="J334" s="355">
        <f>+OthAsia!J148</f>
        <v>9.402275243119481E-3</v>
      </c>
      <c r="K334" s="355">
        <f>+OthAsia!K148</f>
        <v>6.0808845259156851E-3</v>
      </c>
      <c r="L334" s="355">
        <f>+OthAsia!L148</f>
        <v>4.0485547000745897E-3</v>
      </c>
      <c r="M334" s="355">
        <f>+OthAsia!M148</f>
        <v>2.7078323866582556E-3</v>
      </c>
      <c r="N334" s="355">
        <f>+OthAsia!N148</f>
        <v>1.8879217347763546E-3</v>
      </c>
      <c r="O334" s="355">
        <f>+OthAsia!O148</f>
        <v>1.3369411878397916E-3</v>
      </c>
      <c r="P334" s="355">
        <f>+OthAsia!P148</f>
        <v>9.6143893571178801E-4</v>
      </c>
      <c r="Q334" s="355">
        <f>+OthAsia!Q148</f>
        <v>7.016157052636134E-4</v>
      </c>
      <c r="R334" s="355">
        <f>+OthAsia!R148</f>
        <v>5.1909785646567837E-4</v>
      </c>
      <c r="S334" s="355">
        <f>+OthAsia!S148</f>
        <v>3.8901010096679771E-4</v>
      </c>
      <c r="T334" s="355">
        <f>+OthAsia!T148</f>
        <v>2.9501247352648483E-4</v>
      </c>
      <c r="U334" s="355">
        <f>+OthAsia!U148</f>
        <v>2.2621635644830989E-4</v>
      </c>
      <c r="V334" s="355">
        <f>+OthAsia!V148</f>
        <v>1.7586450193146056E-4</v>
      </c>
      <c r="W334" s="355">
        <f>+OthAsia!W148</f>
        <v>1.3830934377825993E-4</v>
      </c>
      <c r="X334" s="355">
        <f>+OthAsia!X148</f>
        <v>1.09514677452255E-4</v>
      </c>
      <c r="Y334" s="355">
        <f>+OthAsia!Y148</f>
        <v>8.7362081618113223E-5</v>
      </c>
      <c r="Z334" s="355">
        <f>+OthAsia!Z148</f>
        <v>7.022301345506117E-5</v>
      </c>
      <c r="AA334" s="355">
        <f>+OthAsia!AA148</f>
        <v>5.6866561774054183E-5</v>
      </c>
      <c r="AB334" s="355">
        <f>+OthAsia!AB148</f>
        <v>4.6373926575666174E-5</v>
      </c>
      <c r="AC334" s="355">
        <f>+OthAsia!AC148</f>
        <v>3.7849880817124753E-5</v>
      </c>
      <c r="AD334" s="355">
        <f>+OthAsia!AD148</f>
        <v>3.1003393462556103E-5</v>
      </c>
      <c r="AE334" s="355">
        <f>+OthAsia!AE148</f>
        <v>2.5497101822125686E-5</v>
      </c>
      <c r="AF334" s="355">
        <f>+OthAsia!AF148</f>
        <v>2.1035394851274789E-5</v>
      </c>
    </row>
    <row r="335" spans="1:46" ht="13">
      <c r="A335" s="353"/>
      <c r="M335" s="267"/>
    </row>
    <row r="336" spans="1:46" ht="13">
      <c r="A336" s="354" t="s">
        <v>180</v>
      </c>
      <c r="C336" s="348">
        <f t="shared" ref="C336:AT336" si="172">+C323/$C323</f>
        <v>1</v>
      </c>
      <c r="D336" s="348">
        <f t="shared" si="172"/>
        <v>0.65143347131165374</v>
      </c>
      <c r="E336" s="348">
        <f t="shared" si="172"/>
        <v>0.44402283530249498</v>
      </c>
      <c r="F336" s="348">
        <f t="shared" si="172"/>
        <v>0.31135469445886449</v>
      </c>
      <c r="G336" s="348">
        <f t="shared" si="172"/>
        <v>0.22256991687607508</v>
      </c>
      <c r="H336" s="348">
        <f t="shared" si="172"/>
        <v>0.16201536249389323</v>
      </c>
      <c r="I336" s="348">
        <f t="shared" si="172"/>
        <v>0.11964189150737706</v>
      </c>
      <c r="J336" s="348">
        <f t="shared" si="172"/>
        <v>8.941568586525897E-2</v>
      </c>
      <c r="K336" s="348">
        <f t="shared" si="172"/>
        <v>6.7372494833330798E-2</v>
      </c>
      <c r="L336" s="348">
        <f t="shared" si="172"/>
        <v>5.0980465565506658E-2</v>
      </c>
      <c r="M336" s="348">
        <f t="shared" si="172"/>
        <v>4.0014878713652779E-2</v>
      </c>
      <c r="N336" s="348">
        <f t="shared" si="172"/>
        <v>3.0312696823995552E-2</v>
      </c>
      <c r="O336" s="348">
        <f t="shared" si="172"/>
        <v>2.3359875992353212E-2</v>
      </c>
      <c r="P336" s="348">
        <f t="shared" si="172"/>
        <v>1.8204607563354541E-2</v>
      </c>
      <c r="Q336" s="348">
        <f t="shared" si="172"/>
        <v>1.4300928763960372E-2</v>
      </c>
      <c r="R336" s="348">
        <f t="shared" si="172"/>
        <v>1.1303644206589122E-2</v>
      </c>
      <c r="S336" s="348">
        <f t="shared" si="172"/>
        <v>8.9794747520139263E-3</v>
      </c>
      <c r="T336" s="348">
        <f t="shared" si="172"/>
        <v>7.1636440233205732E-3</v>
      </c>
      <c r="U336" s="348">
        <f t="shared" si="172"/>
        <v>5.7363053227481482E-3</v>
      </c>
      <c r="V336" s="348">
        <f t="shared" si="172"/>
        <v>4.6060089872735216E-3</v>
      </c>
      <c r="W336" s="348">
        <f t="shared" si="172"/>
        <v>3.7083471139925232E-3</v>
      </c>
      <c r="X336" s="348">
        <f t="shared" si="172"/>
        <v>2.9948690619785619E-3</v>
      </c>
      <c r="Y336" s="348">
        <f t="shared" si="172"/>
        <v>2.4250843600720816E-3</v>
      </c>
      <c r="Z336" s="348">
        <f t="shared" si="172"/>
        <v>1.9682522079041646E-3</v>
      </c>
      <c r="AA336" s="348">
        <f t="shared" si="172"/>
        <v>1.600588726413213E-3</v>
      </c>
      <c r="AB336" s="348">
        <f t="shared" si="172"/>
        <v>1.3032226715955484E-3</v>
      </c>
      <c r="AC336" s="348">
        <f t="shared" si="172"/>
        <v>1.0588690551929054E-3</v>
      </c>
      <c r="AD336" s="348">
        <f t="shared" si="172"/>
        <v>8.5999181755943947E-4</v>
      </c>
      <c r="AE336" s="348">
        <f t="shared" si="172"/>
        <v>6.9854813348274646E-4</v>
      </c>
      <c r="AF336" s="348">
        <f t="shared" si="172"/>
        <v>5.6709570077002306E-4</v>
      </c>
      <c r="AG336" s="348">
        <f t="shared" si="172"/>
        <v>0</v>
      </c>
      <c r="AH336" s="348">
        <f t="shared" si="172"/>
        <v>0</v>
      </c>
      <c r="AI336" s="348">
        <f t="shared" si="172"/>
        <v>0</v>
      </c>
      <c r="AJ336" s="348">
        <f t="shared" si="172"/>
        <v>0</v>
      </c>
      <c r="AK336" s="348">
        <f t="shared" si="172"/>
        <v>0</v>
      </c>
      <c r="AL336" s="348">
        <f t="shared" si="172"/>
        <v>0</v>
      </c>
      <c r="AM336" s="348">
        <f t="shared" si="172"/>
        <v>0</v>
      </c>
      <c r="AN336" s="348">
        <f t="shared" si="172"/>
        <v>0</v>
      </c>
      <c r="AO336" s="348">
        <f t="shared" si="172"/>
        <v>0</v>
      </c>
      <c r="AP336" s="348">
        <f t="shared" si="172"/>
        <v>0</v>
      </c>
      <c r="AQ336" s="348">
        <f t="shared" si="172"/>
        <v>0</v>
      </c>
      <c r="AR336" s="348">
        <f t="shared" si="172"/>
        <v>0</v>
      </c>
      <c r="AS336" s="348">
        <f t="shared" si="172"/>
        <v>0</v>
      </c>
      <c r="AT336" s="348">
        <f t="shared" si="172"/>
        <v>0</v>
      </c>
    </row>
    <row r="337" spans="1:46" ht="13">
      <c r="A337" s="354" t="s">
        <v>181</v>
      </c>
      <c r="C337" s="348">
        <f t="shared" ref="C337:AT337" si="173">+C324/$C324</f>
        <v>1</v>
      </c>
      <c r="D337" s="348">
        <f t="shared" si="173"/>
        <v>0.62034431218852593</v>
      </c>
      <c r="E337" s="348">
        <f t="shared" si="173"/>
        <v>0.40497825108892332</v>
      </c>
      <c r="F337" s="348">
        <f t="shared" si="173"/>
        <v>0.27310383650114284</v>
      </c>
      <c r="G337" s="348">
        <f t="shared" si="173"/>
        <v>0.18857036050923145</v>
      </c>
      <c r="H337" s="348">
        <f t="shared" si="173"/>
        <v>0.1329172166397169</v>
      </c>
      <c r="I337" s="348">
        <f t="shared" si="173"/>
        <v>9.5381725697916808E-2</v>
      </c>
      <c r="J337" s="348">
        <f t="shared" si="173"/>
        <v>6.9482304158301492E-2</v>
      </c>
      <c r="K337" s="348">
        <f t="shared" si="173"/>
        <v>5.1729350079972154E-2</v>
      </c>
      <c r="L337" s="348">
        <f t="shared" si="173"/>
        <v>3.8876095895828668E-2</v>
      </c>
      <c r="M337" s="348">
        <f t="shared" si="173"/>
        <v>2.9794780049474279E-2</v>
      </c>
      <c r="N337" s="348">
        <f t="shared" si="173"/>
        <v>2.2378860145909167E-2</v>
      </c>
      <c r="O337" s="348">
        <f t="shared" si="173"/>
        <v>1.7090362055770896E-2</v>
      </c>
      <c r="P337" s="348">
        <f t="shared" si="173"/>
        <v>1.3206672733474516E-2</v>
      </c>
      <c r="Q337" s="348">
        <f t="shared" si="173"/>
        <v>1.0298850608666836E-2</v>
      </c>
      <c r="R337" s="348">
        <f t="shared" si="173"/>
        <v>8.0912524361154529E-3</v>
      </c>
      <c r="S337" s="348">
        <f t="shared" si="173"/>
        <v>6.3972563787425604E-3</v>
      </c>
      <c r="T337" s="348">
        <f t="shared" si="173"/>
        <v>5.08598953411433E-3</v>
      </c>
      <c r="U337" s="348">
        <f t="shared" si="173"/>
        <v>4.0634132264748563E-3</v>
      </c>
      <c r="V337" s="348">
        <f t="shared" si="173"/>
        <v>3.2621504857580862E-3</v>
      </c>
      <c r="W337" s="348">
        <f t="shared" si="173"/>
        <v>2.6299544141698107E-3</v>
      </c>
      <c r="X337" s="348">
        <f t="shared" si="173"/>
        <v>2.127336938337737E-3</v>
      </c>
      <c r="Y337" s="348">
        <f t="shared" si="173"/>
        <v>1.7261531676210954E-3</v>
      </c>
      <c r="Z337" s="348">
        <f t="shared" si="173"/>
        <v>1.4046474830722896E-3</v>
      </c>
      <c r="AA337" s="348">
        <f t="shared" si="173"/>
        <v>1.1458652661863536E-3</v>
      </c>
      <c r="AB337" s="348">
        <f t="shared" si="173"/>
        <v>9.3639085589265715E-4</v>
      </c>
      <c r="AC337" s="348">
        <f t="shared" si="173"/>
        <v>7.6329611030017948E-4</v>
      </c>
      <c r="AD337" s="348">
        <f t="shared" si="173"/>
        <v>6.2191376785737499E-4</v>
      </c>
      <c r="AE337" s="348">
        <f t="shared" si="173"/>
        <v>5.0676879264657034E-4</v>
      </c>
      <c r="AF337" s="348">
        <f t="shared" si="173"/>
        <v>4.1258101278749022E-4</v>
      </c>
      <c r="AG337" s="348">
        <f t="shared" si="173"/>
        <v>0</v>
      </c>
      <c r="AH337" s="348">
        <f t="shared" si="173"/>
        <v>0</v>
      </c>
      <c r="AI337" s="348">
        <f t="shared" si="173"/>
        <v>0</v>
      </c>
      <c r="AJ337" s="348">
        <f t="shared" si="173"/>
        <v>0</v>
      </c>
      <c r="AK337" s="348">
        <f t="shared" si="173"/>
        <v>0</v>
      </c>
      <c r="AL337" s="348">
        <f t="shared" si="173"/>
        <v>0</v>
      </c>
      <c r="AM337" s="348">
        <f t="shared" si="173"/>
        <v>0</v>
      </c>
      <c r="AN337" s="348">
        <f t="shared" si="173"/>
        <v>0</v>
      </c>
      <c r="AO337" s="348">
        <f t="shared" si="173"/>
        <v>0</v>
      </c>
      <c r="AP337" s="348">
        <f t="shared" si="173"/>
        <v>0</v>
      </c>
      <c r="AQ337" s="348">
        <f t="shared" si="173"/>
        <v>0</v>
      </c>
      <c r="AR337" s="348">
        <f t="shared" si="173"/>
        <v>0</v>
      </c>
      <c r="AS337" s="348">
        <f t="shared" si="173"/>
        <v>0</v>
      </c>
      <c r="AT337" s="348">
        <f t="shared" si="173"/>
        <v>0</v>
      </c>
    </row>
    <row r="338" spans="1:46" ht="13">
      <c r="A338" s="354" t="s">
        <v>182</v>
      </c>
      <c r="C338" s="348">
        <f t="shared" ref="C338:AT338" si="174">+C325/$C325</f>
        <v>1</v>
      </c>
      <c r="D338" s="348">
        <f t="shared" si="174"/>
        <v>0.62844034760695167</v>
      </c>
      <c r="E338" s="348">
        <f t="shared" si="174"/>
        <v>0.41170603759304636</v>
      </c>
      <c r="F338" s="348">
        <f t="shared" si="174"/>
        <v>0.29577610423607359</v>
      </c>
      <c r="G338" s="348">
        <f t="shared" si="174"/>
        <v>0.20919253357010623</v>
      </c>
      <c r="H338" s="348">
        <f t="shared" si="174"/>
        <v>0.14881234205677973</v>
      </c>
      <c r="I338" s="348">
        <f t="shared" si="174"/>
        <v>0.10764738654852234</v>
      </c>
      <c r="J338" s="348">
        <f t="shared" si="174"/>
        <v>7.897201835231113E-2</v>
      </c>
      <c r="K338" s="348">
        <f t="shared" si="174"/>
        <v>5.9357567047873559E-2</v>
      </c>
      <c r="L338" s="348">
        <f t="shared" si="174"/>
        <v>4.4928668313407423E-2</v>
      </c>
      <c r="M338" s="348">
        <f t="shared" si="174"/>
        <v>3.4792253291628085E-2</v>
      </c>
      <c r="N338" s="348">
        <f t="shared" si="174"/>
        <v>2.6080133333580405E-2</v>
      </c>
      <c r="O338" s="348">
        <f t="shared" si="174"/>
        <v>1.9900582206354798E-2</v>
      </c>
      <c r="P338" s="348">
        <f t="shared" si="174"/>
        <v>1.5368603359910572E-2</v>
      </c>
      <c r="Q338" s="348">
        <f t="shared" si="174"/>
        <v>1.1973794678587836E-2</v>
      </c>
      <c r="R338" s="348">
        <f t="shared" si="174"/>
        <v>9.3937800473981557E-3</v>
      </c>
      <c r="S338" s="348">
        <f t="shared" si="174"/>
        <v>7.4120516125634637E-3</v>
      </c>
      <c r="T338" s="348">
        <f t="shared" si="174"/>
        <v>5.8771237954757171E-3</v>
      </c>
      <c r="U338" s="348">
        <f t="shared" si="174"/>
        <v>4.6800374064576017E-3</v>
      </c>
      <c r="V338" s="348">
        <f t="shared" si="174"/>
        <v>3.7418514604183805E-3</v>
      </c>
      <c r="W338" s="348">
        <f t="shared" si="174"/>
        <v>3.0022708835718524E-3</v>
      </c>
      <c r="X338" s="348">
        <f t="shared" si="174"/>
        <v>2.4157494932658401E-3</v>
      </c>
      <c r="Y338" s="348">
        <f t="shared" si="174"/>
        <v>1.9489024287075798E-3</v>
      </c>
      <c r="Z338" s="348">
        <f t="shared" si="174"/>
        <v>1.5759814476116899E-3</v>
      </c>
      <c r="AA338" s="348">
        <f t="shared" si="174"/>
        <v>1.2769468239928765E-3</v>
      </c>
      <c r="AB338" s="348">
        <f t="shared" si="174"/>
        <v>1.0360762661555884E-3</v>
      </c>
      <c r="AC338" s="348">
        <f t="shared" si="174"/>
        <v>8.3823586728511406E-4</v>
      </c>
      <c r="AD338" s="348">
        <f t="shared" si="174"/>
        <v>6.7774572000249133E-4</v>
      </c>
      <c r="AE338" s="348">
        <f t="shared" si="174"/>
        <v>5.4797412061014417E-4</v>
      </c>
      <c r="AF338" s="348">
        <f t="shared" si="174"/>
        <v>4.4264143443193717E-4</v>
      </c>
      <c r="AG338" s="348">
        <f t="shared" si="174"/>
        <v>0</v>
      </c>
      <c r="AH338" s="348">
        <f t="shared" si="174"/>
        <v>0</v>
      </c>
      <c r="AI338" s="348">
        <f t="shared" si="174"/>
        <v>0</v>
      </c>
      <c r="AJ338" s="348">
        <f t="shared" si="174"/>
        <v>0</v>
      </c>
      <c r="AK338" s="348">
        <f t="shared" si="174"/>
        <v>0</v>
      </c>
      <c r="AL338" s="348">
        <f t="shared" si="174"/>
        <v>0</v>
      </c>
      <c r="AM338" s="348">
        <f t="shared" si="174"/>
        <v>0</v>
      </c>
      <c r="AN338" s="348">
        <f t="shared" si="174"/>
        <v>0</v>
      </c>
      <c r="AO338" s="348">
        <f t="shared" si="174"/>
        <v>0</v>
      </c>
      <c r="AP338" s="348">
        <f t="shared" si="174"/>
        <v>0</v>
      </c>
      <c r="AQ338" s="348">
        <f t="shared" si="174"/>
        <v>0</v>
      </c>
      <c r="AR338" s="348">
        <f t="shared" si="174"/>
        <v>0</v>
      </c>
      <c r="AS338" s="348">
        <f t="shared" si="174"/>
        <v>0</v>
      </c>
      <c r="AT338" s="348">
        <f t="shared" si="174"/>
        <v>0</v>
      </c>
    </row>
    <row r="339" spans="1:46" ht="13">
      <c r="A339" s="354" t="s">
        <v>183</v>
      </c>
      <c r="C339" s="348">
        <f t="shared" ref="C339:AT339" si="175">+C326/$C326</f>
        <v>1</v>
      </c>
      <c r="D339" s="348">
        <f t="shared" si="175"/>
        <v>0.59186488935706827</v>
      </c>
      <c r="E339" s="348">
        <f t="shared" si="175"/>
        <v>0.37197585040638864</v>
      </c>
      <c r="F339" s="348">
        <f t="shared" si="175"/>
        <v>0.2430334909578554</v>
      </c>
      <c r="G339" s="348">
        <f t="shared" si="175"/>
        <v>0.16253965936309264</v>
      </c>
      <c r="H339" s="348">
        <f t="shared" si="175"/>
        <v>0.11077951975378283</v>
      </c>
      <c r="I339" s="348">
        <f t="shared" si="175"/>
        <v>7.7085404659604964E-2</v>
      </c>
      <c r="J339" s="348">
        <f t="shared" si="175"/>
        <v>5.4593659228259296E-2</v>
      </c>
      <c r="K339" s="348">
        <f t="shared" si="175"/>
        <v>3.9869834928850753E-2</v>
      </c>
      <c r="L339" s="348">
        <f t="shared" si="175"/>
        <v>2.9452143904513544E-2</v>
      </c>
      <c r="M339" s="348">
        <f t="shared" si="175"/>
        <v>2.2077398693460197E-2</v>
      </c>
      <c r="N339" s="348">
        <f t="shared" si="175"/>
        <v>1.6215133560522208E-2</v>
      </c>
      <c r="O339" s="348">
        <f t="shared" si="175"/>
        <v>1.2120325500842598E-2</v>
      </c>
      <c r="P339" s="348">
        <f t="shared" si="175"/>
        <v>9.1755664040816826E-3</v>
      </c>
      <c r="Q339" s="348">
        <f t="shared" si="175"/>
        <v>7.0156116392801277E-3</v>
      </c>
      <c r="R339" s="348">
        <f t="shared" si="175"/>
        <v>5.4081913488820653E-3</v>
      </c>
      <c r="S339" s="348">
        <f t="shared" si="175"/>
        <v>4.1982890070885303E-3</v>
      </c>
      <c r="T339" s="348">
        <f t="shared" si="175"/>
        <v>3.2789950607036637E-3</v>
      </c>
      <c r="U339" s="348">
        <f t="shared" si="175"/>
        <v>2.5748474915180519E-3</v>
      </c>
      <c r="V339" s="348">
        <f t="shared" si="175"/>
        <v>2.0302092245600202E-3</v>
      </c>
      <c r="W339" s="348">
        <f t="shared" si="175"/>
        <v>1.6070852850305173E-3</v>
      </c>
      <c r="X339" s="348">
        <f t="shared" si="175"/>
        <v>1.2777411009539403E-3</v>
      </c>
      <c r="Y339" s="348">
        <f t="shared" si="175"/>
        <v>1.0197060448720249E-3</v>
      </c>
      <c r="Z339" s="348">
        <f t="shared" si="175"/>
        <v>8.1643274817487694E-4</v>
      </c>
      <c r="AA339" s="348">
        <f t="shared" si="175"/>
        <v>6.5550511771459937E-4</v>
      </c>
      <c r="AB339" s="348">
        <f t="shared" si="175"/>
        <v>5.2756599300537467E-4</v>
      </c>
      <c r="AC339" s="348">
        <f t="shared" si="175"/>
        <v>4.2407061131211732E-4</v>
      </c>
      <c r="AD339" s="348">
        <f t="shared" si="175"/>
        <v>3.4107268834960072E-4</v>
      </c>
      <c r="AE339" s="348">
        <f t="shared" si="175"/>
        <v>2.7456585734810012E-4</v>
      </c>
      <c r="AF339" s="348">
        <f t="shared" si="175"/>
        <v>2.2100618563704444E-4</v>
      </c>
      <c r="AG339" s="348">
        <f t="shared" si="175"/>
        <v>0</v>
      </c>
      <c r="AH339" s="348">
        <f t="shared" si="175"/>
        <v>0</v>
      </c>
      <c r="AI339" s="348">
        <f t="shared" si="175"/>
        <v>0</v>
      </c>
      <c r="AJ339" s="348">
        <f t="shared" si="175"/>
        <v>0</v>
      </c>
      <c r="AK339" s="348">
        <f t="shared" si="175"/>
        <v>0</v>
      </c>
      <c r="AL339" s="348">
        <f t="shared" si="175"/>
        <v>0</v>
      </c>
      <c r="AM339" s="348">
        <f t="shared" si="175"/>
        <v>0</v>
      </c>
      <c r="AN339" s="348">
        <f t="shared" si="175"/>
        <v>0</v>
      </c>
      <c r="AO339" s="348">
        <f t="shared" si="175"/>
        <v>0</v>
      </c>
      <c r="AP339" s="348">
        <f t="shared" si="175"/>
        <v>0</v>
      </c>
      <c r="AQ339" s="348">
        <f t="shared" si="175"/>
        <v>0</v>
      </c>
      <c r="AR339" s="348">
        <f t="shared" si="175"/>
        <v>0</v>
      </c>
      <c r="AS339" s="348">
        <f t="shared" si="175"/>
        <v>0</v>
      </c>
      <c r="AT339" s="348">
        <f t="shared" si="175"/>
        <v>0</v>
      </c>
    </row>
    <row r="340" spans="1:46" ht="13">
      <c r="A340" s="354" t="s">
        <v>184</v>
      </c>
      <c r="C340" s="348">
        <f t="shared" ref="C340:AT340" si="176">+C327/$C327</f>
        <v>1</v>
      </c>
      <c r="D340" s="348">
        <f t="shared" si="176"/>
        <v>0.51772322368834101</v>
      </c>
      <c r="E340" s="348">
        <f t="shared" si="176"/>
        <v>0.2877194459016793</v>
      </c>
      <c r="F340" s="348">
        <f t="shared" si="176"/>
        <v>0.16809311644940239</v>
      </c>
      <c r="G340" s="348">
        <f t="shared" si="176"/>
        <v>0.10204386050697986</v>
      </c>
      <c r="H340" s="348">
        <f t="shared" si="176"/>
        <v>6.3874608769522306E-2</v>
      </c>
      <c r="I340" s="348">
        <f t="shared" si="176"/>
        <v>4.1170586500131258E-2</v>
      </c>
      <c r="J340" s="348">
        <f t="shared" si="176"/>
        <v>2.7219064268402291E-2</v>
      </c>
      <c r="K340" s="348">
        <f t="shared" si="176"/>
        <v>1.8579077007245048E-2</v>
      </c>
      <c r="L340" s="348">
        <f t="shared" si="176"/>
        <v>1.2916603849536705E-2</v>
      </c>
      <c r="M340" s="348">
        <f t="shared" si="176"/>
        <v>9.1446175561086303E-3</v>
      </c>
      <c r="N340" s="348">
        <f t="shared" si="176"/>
        <v>6.4515236424633809E-3</v>
      </c>
      <c r="O340" s="348">
        <f t="shared" si="176"/>
        <v>4.6398893237276648E-3</v>
      </c>
      <c r="P340" s="348">
        <f t="shared" si="176"/>
        <v>3.388790771132411E-3</v>
      </c>
      <c r="Q340" s="348">
        <f t="shared" si="176"/>
        <v>2.5072824810938401E-3</v>
      </c>
      <c r="R340" s="348">
        <f t="shared" si="176"/>
        <v>1.8759608836300813E-3</v>
      </c>
      <c r="S340" s="348">
        <f t="shared" si="176"/>
        <v>1.4175001959010382E-3</v>
      </c>
      <c r="T340" s="348">
        <f t="shared" si="176"/>
        <v>1.0805024328648322E-3</v>
      </c>
      <c r="U340" s="348">
        <f t="shared" si="176"/>
        <v>8.3009415010175793E-4</v>
      </c>
      <c r="V340" s="348">
        <f t="shared" si="176"/>
        <v>6.4298151276312953E-4</v>
      </c>
      <c r="W340" s="348">
        <f t="shared" si="176"/>
        <v>5.0151453197245924E-4</v>
      </c>
      <c r="X340" s="348">
        <f t="shared" si="176"/>
        <v>3.9305695330512546E-4</v>
      </c>
      <c r="Y340" s="348">
        <f t="shared" si="176"/>
        <v>3.0948590539178533E-4</v>
      </c>
      <c r="Z340" s="348">
        <f t="shared" si="176"/>
        <v>2.4473696285693975E-4</v>
      </c>
      <c r="AA340" s="348">
        <f t="shared" si="176"/>
        <v>1.9428135734876078E-4</v>
      </c>
      <c r="AB340" s="348">
        <f t="shared" si="176"/>
        <v>1.546768672966362E-4</v>
      </c>
      <c r="AC340" s="348">
        <f t="shared" si="176"/>
        <v>1.2313994333224999E-4</v>
      </c>
      <c r="AD340" s="348">
        <f t="shared" si="176"/>
        <v>9.8152343918330925E-5</v>
      </c>
      <c r="AE340" s="348">
        <f t="shared" si="176"/>
        <v>7.8355806406280786E-5</v>
      </c>
      <c r="AF340" s="348">
        <f t="shared" si="176"/>
        <v>6.2587944170464498E-5</v>
      </c>
      <c r="AG340" s="348">
        <f t="shared" si="176"/>
        <v>0</v>
      </c>
      <c r="AH340" s="348">
        <f t="shared" si="176"/>
        <v>0</v>
      </c>
      <c r="AI340" s="348">
        <f t="shared" si="176"/>
        <v>0</v>
      </c>
      <c r="AJ340" s="348">
        <f t="shared" si="176"/>
        <v>0</v>
      </c>
      <c r="AK340" s="348">
        <f t="shared" si="176"/>
        <v>0</v>
      </c>
      <c r="AL340" s="348">
        <f t="shared" si="176"/>
        <v>0</v>
      </c>
      <c r="AM340" s="348">
        <f t="shared" si="176"/>
        <v>0</v>
      </c>
      <c r="AN340" s="348">
        <f t="shared" si="176"/>
        <v>0</v>
      </c>
      <c r="AO340" s="348">
        <f t="shared" si="176"/>
        <v>0</v>
      </c>
      <c r="AP340" s="348">
        <f t="shared" si="176"/>
        <v>0</v>
      </c>
      <c r="AQ340" s="348">
        <f t="shared" si="176"/>
        <v>0</v>
      </c>
      <c r="AR340" s="348">
        <f t="shared" si="176"/>
        <v>0</v>
      </c>
      <c r="AS340" s="348">
        <f t="shared" si="176"/>
        <v>0</v>
      </c>
      <c r="AT340" s="348">
        <f t="shared" si="176"/>
        <v>0</v>
      </c>
    </row>
    <row r="341" spans="1:46" ht="13">
      <c r="A341" s="354" t="s">
        <v>185</v>
      </c>
      <c r="C341" s="348">
        <f t="shared" ref="C341:AT341" si="177">+C328/$C328</f>
        <v>1</v>
      </c>
      <c r="D341" s="348">
        <f t="shared" si="177"/>
        <v>0.53369155997644691</v>
      </c>
      <c r="E341" s="348">
        <f t="shared" si="177"/>
        <v>0.30541624194836603</v>
      </c>
      <c r="F341" s="348">
        <f t="shared" si="177"/>
        <v>0.18388043276861946</v>
      </c>
      <c r="G341" s="348">
        <f t="shared" si="177"/>
        <v>0.11534660719266719</v>
      </c>
      <c r="H341" s="348">
        <f t="shared" si="177"/>
        <v>7.4348056822304345E-2</v>
      </c>
      <c r="I341" s="348">
        <f t="shared" si="177"/>
        <v>4.9260627956133583E-2</v>
      </c>
      <c r="J341" s="348">
        <f t="shared" si="177"/>
        <v>3.340324581939666E-2</v>
      </c>
      <c r="K341" s="348">
        <f t="shared" si="177"/>
        <v>2.3444785896082149E-2</v>
      </c>
      <c r="L341" s="348">
        <f t="shared" si="177"/>
        <v>1.6865547828623713E-2</v>
      </c>
      <c r="M341" s="348">
        <f t="shared" si="177"/>
        <v>1.1952907746446263E-2</v>
      </c>
      <c r="N341" s="348">
        <f t="shared" si="177"/>
        <v>8.7920765696903984E-3</v>
      </c>
      <c r="O341" s="348">
        <f t="shared" si="177"/>
        <v>6.5497818942951208E-3</v>
      </c>
      <c r="P341" s="348">
        <f t="shared" si="177"/>
        <v>4.9410233219568953E-3</v>
      </c>
      <c r="Q341" s="348">
        <f t="shared" si="177"/>
        <v>3.7722039044924267E-3</v>
      </c>
      <c r="R341" s="348">
        <f t="shared" si="177"/>
        <v>2.91226839762215E-3</v>
      </c>
      <c r="S341" s="348">
        <f t="shared" si="177"/>
        <v>2.2718673152967981E-3</v>
      </c>
      <c r="T341" s="348">
        <f t="shared" si="177"/>
        <v>1.7894464654403838E-3</v>
      </c>
      <c r="U341" s="348">
        <f t="shared" si="177"/>
        <v>1.4220969869481522E-3</v>
      </c>
      <c r="V341" s="348">
        <f t="shared" si="177"/>
        <v>1.1408777018762776E-3</v>
      </c>
      <c r="W341" s="348">
        <f t="shared" si="177"/>
        <v>9.2300787747676453E-4</v>
      </c>
      <c r="X341" s="348">
        <f t="shared" si="177"/>
        <v>7.5163457537436842E-4</v>
      </c>
      <c r="Y341" s="348">
        <f t="shared" si="177"/>
        <v>6.160095516830683E-4</v>
      </c>
      <c r="Z341" s="348">
        <f t="shared" si="177"/>
        <v>5.0797631333467032E-4</v>
      </c>
      <c r="AA341" s="348">
        <f t="shared" si="177"/>
        <v>4.2130955371616144E-4</v>
      </c>
      <c r="AB341" s="348">
        <f t="shared" si="177"/>
        <v>3.5114903574494681E-4</v>
      </c>
      <c r="AC341" s="348">
        <f t="shared" si="177"/>
        <v>2.9280996601105191E-4</v>
      </c>
      <c r="AD341" s="348">
        <f t="shared" si="177"/>
        <v>2.4463074031811434E-4</v>
      </c>
      <c r="AE341" s="348">
        <f t="shared" si="177"/>
        <v>2.0480367145400902E-4</v>
      </c>
      <c r="AF341" s="348">
        <f t="shared" si="177"/>
        <v>1.7157549465511706E-4</v>
      </c>
      <c r="AG341" s="348">
        <f t="shared" si="177"/>
        <v>0</v>
      </c>
      <c r="AH341" s="348">
        <f t="shared" si="177"/>
        <v>0</v>
      </c>
      <c r="AI341" s="348">
        <f t="shared" si="177"/>
        <v>0</v>
      </c>
      <c r="AJ341" s="348">
        <f t="shared" si="177"/>
        <v>0</v>
      </c>
      <c r="AK341" s="348">
        <f t="shared" si="177"/>
        <v>0</v>
      </c>
      <c r="AL341" s="348">
        <f t="shared" si="177"/>
        <v>0</v>
      </c>
      <c r="AM341" s="348">
        <f t="shared" si="177"/>
        <v>0</v>
      </c>
      <c r="AN341" s="348">
        <f t="shared" si="177"/>
        <v>0</v>
      </c>
      <c r="AO341" s="348">
        <f t="shared" si="177"/>
        <v>0</v>
      </c>
      <c r="AP341" s="348">
        <f t="shared" si="177"/>
        <v>0</v>
      </c>
      <c r="AQ341" s="348">
        <f t="shared" si="177"/>
        <v>0</v>
      </c>
      <c r="AR341" s="348">
        <f t="shared" si="177"/>
        <v>0</v>
      </c>
      <c r="AS341" s="348">
        <f t="shared" si="177"/>
        <v>0</v>
      </c>
      <c r="AT341" s="348">
        <f t="shared" si="177"/>
        <v>0</v>
      </c>
    </row>
    <row r="342" spans="1:46" ht="13">
      <c r="A342" s="354" t="s">
        <v>186</v>
      </c>
      <c r="C342" s="348">
        <f t="shared" ref="C342:AT342" si="178">+C329/$C329</f>
        <v>1</v>
      </c>
      <c r="D342" s="348">
        <f t="shared" si="178"/>
        <v>0.47743710014175866</v>
      </c>
      <c r="E342" s="348">
        <f t="shared" si="178"/>
        <v>0.24744037660311172</v>
      </c>
      <c r="F342" s="348">
        <f t="shared" si="178"/>
        <v>0.13503429276626616</v>
      </c>
      <c r="G342" s="348">
        <f t="shared" si="178"/>
        <v>7.7541821347001508E-2</v>
      </c>
      <c r="H342" s="348">
        <f t="shared" si="178"/>
        <v>4.6549470276849816E-2</v>
      </c>
      <c r="I342" s="348">
        <f t="shared" si="178"/>
        <v>2.8911381038186603E-2</v>
      </c>
      <c r="J342" s="348">
        <f t="shared" si="178"/>
        <v>1.849731402138358E-2</v>
      </c>
      <c r="K342" s="348">
        <f t="shared" si="178"/>
        <v>1.2145576807425106E-2</v>
      </c>
      <c r="L342" s="348">
        <f t="shared" si="178"/>
        <v>8.1611685324745036E-3</v>
      </c>
      <c r="M342" s="348">
        <f t="shared" si="178"/>
        <v>5.6064187620223768E-3</v>
      </c>
      <c r="N342" s="348">
        <f t="shared" si="178"/>
        <v>3.8958182888822468E-3</v>
      </c>
      <c r="O342" s="348">
        <f t="shared" si="178"/>
        <v>2.759415689506637E-3</v>
      </c>
      <c r="P342" s="348">
        <f t="shared" si="178"/>
        <v>1.9868961592647383E-3</v>
      </c>
      <c r="Q342" s="348">
        <f t="shared" si="178"/>
        <v>1.4514705839672843E-3</v>
      </c>
      <c r="R342" s="348">
        <f t="shared" si="178"/>
        <v>1.0740584428739106E-3</v>
      </c>
      <c r="S342" s="348">
        <f t="shared" si="178"/>
        <v>8.0400451796043928E-4</v>
      </c>
      <c r="T342" s="348">
        <f t="shared" si="178"/>
        <v>6.0813922797915752E-4</v>
      </c>
      <c r="U342" s="348">
        <f t="shared" si="178"/>
        <v>4.6432689887326931E-4</v>
      </c>
      <c r="V342" s="348">
        <f t="shared" si="178"/>
        <v>3.5885027507193368E-4</v>
      </c>
      <c r="W342" s="348">
        <f t="shared" si="178"/>
        <v>2.8002104974335454E-4</v>
      </c>
      <c r="X342" s="348">
        <f t="shared" si="178"/>
        <v>2.1947489056278453E-4</v>
      </c>
      <c r="Y342" s="348">
        <f t="shared" si="178"/>
        <v>1.7288221906917113E-4</v>
      </c>
      <c r="Z342" s="348">
        <f t="shared" si="178"/>
        <v>1.3686914953036055E-4</v>
      </c>
      <c r="AA342" s="348">
        <f t="shared" si="178"/>
        <v>1.0886601775429681E-4</v>
      </c>
      <c r="AB342" s="348">
        <f t="shared" si="178"/>
        <v>8.6897796402812436E-5</v>
      </c>
      <c r="AC342" s="348">
        <f t="shared" si="178"/>
        <v>6.9272413122085325E-5</v>
      </c>
      <c r="AD342" s="348">
        <f t="shared" si="178"/>
        <v>5.5275249757820222E-5</v>
      </c>
      <c r="AE342" s="348">
        <f t="shared" si="178"/>
        <v>4.4176962321909E-5</v>
      </c>
      <c r="AF342" s="348">
        <f t="shared" si="178"/>
        <v>3.5340399225662007E-5</v>
      </c>
      <c r="AG342" s="348">
        <f t="shared" si="178"/>
        <v>0</v>
      </c>
      <c r="AH342" s="348">
        <f t="shared" si="178"/>
        <v>0</v>
      </c>
      <c r="AI342" s="348">
        <f t="shared" si="178"/>
        <v>0</v>
      </c>
      <c r="AJ342" s="348">
        <f t="shared" si="178"/>
        <v>0</v>
      </c>
      <c r="AK342" s="348">
        <f t="shared" si="178"/>
        <v>0</v>
      </c>
      <c r="AL342" s="348">
        <f t="shared" si="178"/>
        <v>0</v>
      </c>
      <c r="AM342" s="348">
        <f t="shared" si="178"/>
        <v>0</v>
      </c>
      <c r="AN342" s="348">
        <f t="shared" si="178"/>
        <v>0</v>
      </c>
      <c r="AO342" s="348">
        <f t="shared" si="178"/>
        <v>0</v>
      </c>
      <c r="AP342" s="348">
        <f t="shared" si="178"/>
        <v>0</v>
      </c>
      <c r="AQ342" s="348">
        <f t="shared" si="178"/>
        <v>0</v>
      </c>
      <c r="AR342" s="348">
        <f t="shared" si="178"/>
        <v>0</v>
      </c>
      <c r="AS342" s="348">
        <f t="shared" si="178"/>
        <v>0</v>
      </c>
      <c r="AT342" s="348">
        <f t="shared" si="178"/>
        <v>0</v>
      </c>
    </row>
    <row r="343" spans="1:46" ht="13">
      <c r="A343" s="354" t="s">
        <v>187</v>
      </c>
      <c r="C343" s="348">
        <f t="shared" ref="C343:AT343" si="179">+C330/$C330</f>
        <v>1</v>
      </c>
      <c r="D343" s="348">
        <f t="shared" si="179"/>
        <v>0.56838961915576236</v>
      </c>
      <c r="E343" s="348">
        <f t="shared" si="179"/>
        <v>0.34339515616583272</v>
      </c>
      <c r="F343" s="348">
        <f t="shared" si="179"/>
        <v>0.2150318066256737</v>
      </c>
      <c r="G343" s="348">
        <f t="shared" si="179"/>
        <v>0.13999419734161789</v>
      </c>
      <c r="H343" s="348">
        <f t="shared" si="179"/>
        <v>9.40612297751552E-2</v>
      </c>
      <c r="I343" s="348">
        <f t="shared" si="179"/>
        <v>6.4655953120347526E-2</v>
      </c>
      <c r="J343" s="348">
        <f t="shared" si="179"/>
        <v>4.5319253912875015E-2</v>
      </c>
      <c r="K343" s="348">
        <f t="shared" si="179"/>
        <v>3.1883892341520739E-2</v>
      </c>
      <c r="L343" s="348">
        <f t="shared" si="179"/>
        <v>2.270025732567732E-2</v>
      </c>
      <c r="M343" s="348">
        <f t="shared" si="179"/>
        <v>1.6904624692157824E-2</v>
      </c>
      <c r="N343" s="348">
        <f t="shared" si="179"/>
        <v>1.2364542876063532E-2</v>
      </c>
      <c r="O343" s="348">
        <f t="shared" si="179"/>
        <v>9.2099777219361995E-3</v>
      </c>
      <c r="P343" s="348">
        <f t="shared" si="179"/>
        <v>6.9537938878599589E-3</v>
      </c>
      <c r="Q343" s="348">
        <f t="shared" si="179"/>
        <v>5.3072900273512715E-3</v>
      </c>
      <c r="R343" s="348">
        <f t="shared" si="179"/>
        <v>4.0873325878137672E-3</v>
      </c>
      <c r="S343" s="348">
        <f t="shared" si="179"/>
        <v>3.1723445633085167E-3</v>
      </c>
      <c r="T343" s="348">
        <f t="shared" si="179"/>
        <v>2.4790269345157834E-3</v>
      </c>
      <c r="U343" s="348">
        <f t="shared" si="179"/>
        <v>1.9489860585528353E-3</v>
      </c>
      <c r="V343" s="348">
        <f t="shared" si="179"/>
        <v>1.5458079025104405E-3</v>
      </c>
      <c r="W343" s="348">
        <f t="shared" si="179"/>
        <v>1.2342597418139999E-3</v>
      </c>
      <c r="X343" s="348">
        <f t="shared" si="179"/>
        <v>9.8746224399497368E-4</v>
      </c>
      <c r="Y343" s="348">
        <f t="shared" si="179"/>
        <v>7.9211802901786121E-4</v>
      </c>
      <c r="Z343" s="348">
        <f t="shared" si="179"/>
        <v>6.3722135935341583E-4</v>
      </c>
      <c r="AA343" s="348">
        <f t="shared" si="179"/>
        <v>5.1396452268162129E-4</v>
      </c>
      <c r="AB343" s="348">
        <f t="shared" si="179"/>
        <v>4.1539681121104273E-4</v>
      </c>
      <c r="AC343" s="348">
        <f t="shared" si="179"/>
        <v>3.3475757768627233E-4</v>
      </c>
      <c r="AD343" s="348">
        <f t="shared" si="179"/>
        <v>2.6968513372844442E-4</v>
      </c>
      <c r="AE343" s="348">
        <f t="shared" si="179"/>
        <v>2.1733573900845784E-4</v>
      </c>
      <c r="AF343" s="348">
        <f t="shared" si="179"/>
        <v>1.7511363113483359E-4</v>
      </c>
      <c r="AG343" s="348">
        <f t="shared" si="179"/>
        <v>0</v>
      </c>
      <c r="AH343" s="348">
        <f t="shared" si="179"/>
        <v>0</v>
      </c>
      <c r="AI343" s="348">
        <f t="shared" si="179"/>
        <v>0</v>
      </c>
      <c r="AJ343" s="348">
        <f t="shared" si="179"/>
        <v>0</v>
      </c>
      <c r="AK343" s="348">
        <f t="shared" si="179"/>
        <v>0</v>
      </c>
      <c r="AL343" s="348">
        <f t="shared" si="179"/>
        <v>0</v>
      </c>
      <c r="AM343" s="348">
        <f t="shared" si="179"/>
        <v>0</v>
      </c>
      <c r="AN343" s="348">
        <f t="shared" si="179"/>
        <v>0</v>
      </c>
      <c r="AO343" s="348">
        <f t="shared" si="179"/>
        <v>0</v>
      </c>
      <c r="AP343" s="348">
        <f t="shared" si="179"/>
        <v>0</v>
      </c>
      <c r="AQ343" s="348">
        <f t="shared" si="179"/>
        <v>0</v>
      </c>
      <c r="AR343" s="348">
        <f t="shared" si="179"/>
        <v>0</v>
      </c>
      <c r="AS343" s="348">
        <f t="shared" si="179"/>
        <v>0</v>
      </c>
      <c r="AT343" s="348">
        <f t="shared" si="179"/>
        <v>0</v>
      </c>
    </row>
    <row r="344" spans="1:46" ht="13">
      <c r="A344" s="354" t="s">
        <v>188</v>
      </c>
      <c r="C344" s="348">
        <f t="shared" ref="C344:AT344" si="180">+C331/$C331</f>
        <v>1</v>
      </c>
      <c r="D344" s="348">
        <f t="shared" si="180"/>
        <v>0.46726899910877601</v>
      </c>
      <c r="E344" s="348">
        <f t="shared" si="180"/>
        <v>0.23647311069464558</v>
      </c>
      <c r="F344" s="348">
        <f t="shared" si="180"/>
        <v>0.12478506405121141</v>
      </c>
      <c r="G344" s="348">
        <f t="shared" si="180"/>
        <v>6.980280468343035E-2</v>
      </c>
      <c r="H344" s="348">
        <f t="shared" si="180"/>
        <v>4.1416433855427419E-2</v>
      </c>
      <c r="I344" s="348">
        <f t="shared" si="180"/>
        <v>2.5467841507095908E-2</v>
      </c>
      <c r="J344" s="348">
        <f t="shared" si="180"/>
        <v>1.6158001796949879E-2</v>
      </c>
      <c r="K344" s="348">
        <f t="shared" si="180"/>
        <v>1.0366701653865712E-2</v>
      </c>
      <c r="L344" s="348">
        <f t="shared" si="180"/>
        <v>6.8350714375162453E-3</v>
      </c>
      <c r="M344" s="348">
        <f t="shared" si="180"/>
        <v>4.6485378310311279E-3</v>
      </c>
      <c r="N344" s="348">
        <f t="shared" si="180"/>
        <v>3.2411729890686075E-3</v>
      </c>
      <c r="O344" s="348">
        <f t="shared" si="180"/>
        <v>2.3011830597108422E-3</v>
      </c>
      <c r="P344" s="348">
        <f t="shared" si="180"/>
        <v>1.6610081658098195E-3</v>
      </c>
      <c r="Q344" s="348">
        <f t="shared" si="180"/>
        <v>1.2170580377585958E-3</v>
      </c>
      <c r="R344" s="348">
        <f t="shared" si="180"/>
        <v>9.039958044184187E-4</v>
      </c>
      <c r="S344" s="348">
        <f t="shared" si="180"/>
        <v>6.798048974045207E-4</v>
      </c>
      <c r="T344" s="348">
        <f t="shared" si="180"/>
        <v>5.1696408140797256E-4</v>
      </c>
      <c r="U344" s="348">
        <f t="shared" si="180"/>
        <v>3.9713185025109826E-4</v>
      </c>
      <c r="V344" s="348">
        <f t="shared" si="180"/>
        <v>3.0904127955971015E-4</v>
      </c>
      <c r="W344" s="348">
        <f t="shared" si="180"/>
        <v>2.430123869922293E-4</v>
      </c>
      <c r="X344" s="348">
        <f t="shared" si="180"/>
        <v>1.9293079223011746E-4</v>
      </c>
      <c r="Y344" s="348">
        <f t="shared" si="180"/>
        <v>1.5372939884292954E-4</v>
      </c>
      <c r="Z344" s="348">
        <f t="shared" si="180"/>
        <v>1.2304925581349202E-4</v>
      </c>
      <c r="AA344" s="348">
        <f t="shared" si="180"/>
        <v>9.8943139424278347E-5</v>
      </c>
      <c r="AB344" s="348">
        <f t="shared" si="180"/>
        <v>7.9782206543371967E-5</v>
      </c>
      <c r="AC344" s="348">
        <f t="shared" si="180"/>
        <v>6.4236409447048558E-5</v>
      </c>
      <c r="AD344" s="348">
        <f t="shared" si="180"/>
        <v>5.1735419349941015E-5</v>
      </c>
      <c r="AE344" s="348">
        <f t="shared" si="180"/>
        <v>4.1711540212847018E-5</v>
      </c>
      <c r="AF344" s="348">
        <f t="shared" si="180"/>
        <v>3.3647247557286558E-5</v>
      </c>
      <c r="AG344" s="348">
        <f t="shared" si="180"/>
        <v>0</v>
      </c>
      <c r="AH344" s="348">
        <f t="shared" si="180"/>
        <v>0</v>
      </c>
      <c r="AI344" s="348">
        <f t="shared" si="180"/>
        <v>0</v>
      </c>
      <c r="AJ344" s="348">
        <f t="shared" si="180"/>
        <v>0</v>
      </c>
      <c r="AK344" s="348">
        <f t="shared" si="180"/>
        <v>0</v>
      </c>
      <c r="AL344" s="348">
        <f t="shared" si="180"/>
        <v>0</v>
      </c>
      <c r="AM344" s="348">
        <f t="shared" si="180"/>
        <v>0</v>
      </c>
      <c r="AN344" s="348">
        <f t="shared" si="180"/>
        <v>0</v>
      </c>
      <c r="AO344" s="348">
        <f t="shared" si="180"/>
        <v>0</v>
      </c>
      <c r="AP344" s="348">
        <f t="shared" si="180"/>
        <v>0</v>
      </c>
      <c r="AQ344" s="348">
        <f t="shared" si="180"/>
        <v>0</v>
      </c>
      <c r="AR344" s="348">
        <f t="shared" si="180"/>
        <v>0</v>
      </c>
      <c r="AS344" s="348">
        <f t="shared" si="180"/>
        <v>0</v>
      </c>
      <c r="AT344" s="348">
        <f t="shared" si="180"/>
        <v>0</v>
      </c>
    </row>
    <row r="345" spans="1:46" ht="13">
      <c r="A345" s="354" t="s">
        <v>189</v>
      </c>
      <c r="C345" s="348">
        <f t="shared" ref="C345:AT345" si="181">+C332/$C332</f>
        <v>1</v>
      </c>
      <c r="D345" s="348">
        <f t="shared" si="181"/>
        <v>0.54432373548579993</v>
      </c>
      <c r="E345" s="348">
        <f t="shared" si="181"/>
        <v>0.31475804097658144</v>
      </c>
      <c r="F345" s="348">
        <f t="shared" si="181"/>
        <v>0.19054835128575884</v>
      </c>
      <c r="G345" s="348">
        <f t="shared" si="181"/>
        <v>0.12002357972047324</v>
      </c>
      <c r="H345" s="348">
        <f t="shared" si="181"/>
        <v>7.791014881529934E-2</v>
      </c>
      <c r="I345" s="348">
        <f t="shared" si="181"/>
        <v>5.188955770567015E-2</v>
      </c>
      <c r="J345" s="348">
        <f t="shared" si="181"/>
        <v>3.5336073890026548E-2</v>
      </c>
      <c r="K345" s="348">
        <f t="shared" si="181"/>
        <v>2.4548444854271347E-2</v>
      </c>
      <c r="L345" s="348">
        <f t="shared" si="181"/>
        <v>1.7298310978915949E-2</v>
      </c>
      <c r="M345" s="348">
        <f t="shared" si="181"/>
        <v>1.2576068799907391E-2</v>
      </c>
      <c r="N345" s="348">
        <f t="shared" si="181"/>
        <v>9.0209278621752355E-3</v>
      </c>
      <c r="O345" s="348">
        <f t="shared" si="181"/>
        <v>6.5950783904446123E-3</v>
      </c>
      <c r="P345" s="348">
        <f t="shared" si="181"/>
        <v>4.892283991936224E-3</v>
      </c>
      <c r="Q345" s="348">
        <f t="shared" si="181"/>
        <v>3.672378070456405E-3</v>
      </c>
      <c r="R345" s="348">
        <f t="shared" si="181"/>
        <v>2.7844678033551494E-3</v>
      </c>
      <c r="S345" s="348">
        <f t="shared" si="181"/>
        <v>2.1297406560142904E-3</v>
      </c>
      <c r="T345" s="348">
        <f t="shared" si="181"/>
        <v>1.6415607442002167E-3</v>
      </c>
      <c r="U345" s="348">
        <f t="shared" si="181"/>
        <v>1.27399336258463E-3</v>
      </c>
      <c r="V345" s="348">
        <f t="shared" si="181"/>
        <v>9.9780824234347123E-4</v>
      </c>
      <c r="W345" s="348">
        <f t="shared" si="181"/>
        <v>7.8707564110212227E-4</v>
      </c>
      <c r="X345" s="348">
        <f t="shared" si="181"/>
        <v>6.2260661175666176E-4</v>
      </c>
      <c r="Y345" s="348">
        <f t="shared" si="181"/>
        <v>4.941536470271853E-4</v>
      </c>
      <c r="Z345" s="348">
        <f t="shared" si="181"/>
        <v>3.9354214348929112E-4</v>
      </c>
      <c r="AA345" s="348">
        <f t="shared" si="181"/>
        <v>3.1441045115782702E-4</v>
      </c>
      <c r="AB345" s="348">
        <f t="shared" si="181"/>
        <v>2.5188960814125907E-4</v>
      </c>
      <c r="AC345" s="348">
        <f t="shared" si="181"/>
        <v>2.0154617323621927E-4</v>
      </c>
      <c r="AD345" s="348">
        <f t="shared" si="181"/>
        <v>1.6138639927742397E-4</v>
      </c>
      <c r="AE345" s="348">
        <f t="shared" si="181"/>
        <v>1.2938067285475844E-4</v>
      </c>
      <c r="AF345" s="348">
        <f t="shared" si="181"/>
        <v>1.0373597548834677E-4</v>
      </c>
      <c r="AG345" s="348">
        <f t="shared" si="181"/>
        <v>0</v>
      </c>
      <c r="AH345" s="348">
        <f t="shared" si="181"/>
        <v>0</v>
      </c>
      <c r="AI345" s="348">
        <f t="shared" si="181"/>
        <v>0</v>
      </c>
      <c r="AJ345" s="348">
        <f t="shared" si="181"/>
        <v>0</v>
      </c>
      <c r="AK345" s="348">
        <f t="shared" si="181"/>
        <v>0</v>
      </c>
      <c r="AL345" s="348">
        <f t="shared" si="181"/>
        <v>0</v>
      </c>
      <c r="AM345" s="348">
        <f t="shared" si="181"/>
        <v>0</v>
      </c>
      <c r="AN345" s="348">
        <f t="shared" si="181"/>
        <v>0</v>
      </c>
      <c r="AO345" s="348">
        <f t="shared" si="181"/>
        <v>0</v>
      </c>
      <c r="AP345" s="348">
        <f t="shared" si="181"/>
        <v>0</v>
      </c>
      <c r="AQ345" s="348">
        <f t="shared" si="181"/>
        <v>0</v>
      </c>
      <c r="AR345" s="348">
        <f t="shared" si="181"/>
        <v>0</v>
      </c>
      <c r="AS345" s="348">
        <f t="shared" si="181"/>
        <v>0</v>
      </c>
      <c r="AT345" s="348">
        <f t="shared" si="181"/>
        <v>0</v>
      </c>
    </row>
    <row r="346" spans="1:46" ht="13">
      <c r="A346" s="354" t="s">
        <v>190</v>
      </c>
      <c r="C346" s="348">
        <f t="shared" ref="C346:AT346" si="182">+C333/$C333</f>
        <v>1</v>
      </c>
      <c r="D346" s="348">
        <f t="shared" si="182"/>
        <v>0.63144464004412793</v>
      </c>
      <c r="E346" s="348">
        <f t="shared" si="182"/>
        <v>0.41775520432152891</v>
      </c>
      <c r="F346" s="348">
        <f t="shared" si="182"/>
        <v>0.28574155717783623</v>
      </c>
      <c r="G346" s="348">
        <f t="shared" si="182"/>
        <v>0.20010353206723336</v>
      </c>
      <c r="H346" s="348">
        <f t="shared" si="182"/>
        <v>0.14310797903445538</v>
      </c>
      <c r="I346" s="348">
        <f t="shared" si="182"/>
        <v>0.10405606539626375</v>
      </c>
      <c r="J346" s="348">
        <f t="shared" si="182"/>
        <v>7.6707877295739024E-2</v>
      </c>
      <c r="K346" s="348">
        <f t="shared" si="182"/>
        <v>5.7783626332495307E-2</v>
      </c>
      <c r="L346" s="348">
        <f t="shared" si="182"/>
        <v>4.3907762467690167E-2</v>
      </c>
      <c r="M346" s="348">
        <f t="shared" si="182"/>
        <v>3.3940805633850921E-2</v>
      </c>
      <c r="N346" s="348">
        <f t="shared" si="182"/>
        <v>2.5730100678324434E-2</v>
      </c>
      <c r="O346" s="348">
        <f t="shared" si="182"/>
        <v>1.9818527355858553E-2</v>
      </c>
      <c r="P346" s="348">
        <f t="shared" si="182"/>
        <v>1.5437600596141221E-2</v>
      </c>
      <c r="Q346" s="348">
        <f t="shared" si="182"/>
        <v>1.212921422749064E-2</v>
      </c>
      <c r="R346" s="348">
        <f t="shared" si="182"/>
        <v>9.5971125649581615E-3</v>
      </c>
      <c r="S346" s="348">
        <f t="shared" si="182"/>
        <v>7.6392339649878679E-3</v>
      </c>
      <c r="T346" s="348">
        <f t="shared" si="182"/>
        <v>6.112748320472019E-3</v>
      </c>
      <c r="U346" s="348">
        <f t="shared" si="182"/>
        <v>4.9141886699831175E-3</v>
      </c>
      <c r="V346" s="348">
        <f t="shared" si="182"/>
        <v>3.968019646363714E-3</v>
      </c>
      <c r="W346" s="348">
        <f t="shared" si="182"/>
        <v>3.2166275544281116E-3</v>
      </c>
      <c r="X346" s="348">
        <f t="shared" si="182"/>
        <v>2.6163166059951113E-3</v>
      </c>
      <c r="Y346" s="348">
        <f t="shared" si="182"/>
        <v>2.1346842623249282E-3</v>
      </c>
      <c r="Z346" s="348">
        <f t="shared" si="182"/>
        <v>1.7466893117872877E-3</v>
      </c>
      <c r="AA346" s="348">
        <f t="shared" si="182"/>
        <v>1.4327574663326795E-3</v>
      </c>
      <c r="AB346" s="348">
        <f t="shared" si="182"/>
        <v>1.1773333315773698E-3</v>
      </c>
      <c r="AC346" s="348">
        <f t="shared" si="182"/>
        <v>9.6493461123550413E-4</v>
      </c>
      <c r="AD346" s="348">
        <f t="shared" si="182"/>
        <v>7.9044030497473644E-4</v>
      </c>
      <c r="AE346" s="348">
        <f t="shared" si="182"/>
        <v>6.4751065525716885E-4</v>
      </c>
      <c r="AF346" s="348">
        <f t="shared" si="182"/>
        <v>5.2994146563001472E-4</v>
      </c>
      <c r="AG346" s="348">
        <f t="shared" si="182"/>
        <v>0</v>
      </c>
      <c r="AH346" s="348">
        <f t="shared" si="182"/>
        <v>0</v>
      </c>
      <c r="AI346" s="348">
        <f t="shared" si="182"/>
        <v>0</v>
      </c>
      <c r="AJ346" s="348">
        <f t="shared" si="182"/>
        <v>0</v>
      </c>
      <c r="AK346" s="348">
        <f t="shared" si="182"/>
        <v>0</v>
      </c>
      <c r="AL346" s="348">
        <f t="shared" si="182"/>
        <v>0</v>
      </c>
      <c r="AM346" s="348">
        <f t="shared" si="182"/>
        <v>0</v>
      </c>
      <c r="AN346" s="348">
        <f t="shared" si="182"/>
        <v>0</v>
      </c>
      <c r="AO346" s="348">
        <f t="shared" si="182"/>
        <v>0</v>
      </c>
      <c r="AP346" s="348">
        <f t="shared" si="182"/>
        <v>0</v>
      </c>
      <c r="AQ346" s="348">
        <f t="shared" si="182"/>
        <v>0</v>
      </c>
      <c r="AR346" s="348">
        <f t="shared" si="182"/>
        <v>0</v>
      </c>
      <c r="AS346" s="348">
        <f t="shared" si="182"/>
        <v>0</v>
      </c>
      <c r="AT346" s="348">
        <f t="shared" si="182"/>
        <v>0</v>
      </c>
    </row>
    <row r="347" spans="1:46" ht="13">
      <c r="A347" s="354" t="s">
        <v>191</v>
      </c>
      <c r="C347" s="348">
        <f t="shared" ref="C347:AT347" si="183">+C334/$C334</f>
        <v>1</v>
      </c>
      <c r="D347" s="348">
        <f t="shared" si="183"/>
        <v>0.46932760838190513</v>
      </c>
      <c r="E347" s="348">
        <f t="shared" si="183"/>
        <v>0.23790074048475326</v>
      </c>
      <c r="F347" s="348">
        <f t="shared" si="183"/>
        <v>0.12713124704145612</v>
      </c>
      <c r="G347" s="348">
        <f t="shared" si="183"/>
        <v>7.1689875154217389E-2</v>
      </c>
      <c r="H347" s="348">
        <f t="shared" si="183"/>
        <v>4.2398206563707817E-2</v>
      </c>
      <c r="I347" s="348">
        <f t="shared" si="183"/>
        <v>2.598072347615581E-2</v>
      </c>
      <c r="J347" s="348">
        <f t="shared" si="183"/>
        <v>1.6422305580228749E-2</v>
      </c>
      <c r="K347" s="348">
        <f t="shared" si="183"/>
        <v>1.0621061530372684E-2</v>
      </c>
      <c r="L347" s="348">
        <f t="shared" si="183"/>
        <v>7.0713312175742444E-3</v>
      </c>
      <c r="M347" s="348">
        <f t="shared" si="183"/>
        <v>4.7295840383192343E-3</v>
      </c>
      <c r="N347" s="348">
        <f t="shared" si="183"/>
        <v>3.2975026616819578E-3</v>
      </c>
      <c r="O347" s="348">
        <f t="shared" si="183"/>
        <v>2.3351429480397371E-3</v>
      </c>
      <c r="P347" s="348">
        <f t="shared" si="183"/>
        <v>1.67927906711125E-3</v>
      </c>
      <c r="Q347" s="348">
        <f t="shared" si="183"/>
        <v>1.2254637535907696E-3</v>
      </c>
      <c r="R347" s="348">
        <f t="shared" si="183"/>
        <v>9.0667241752569075E-4</v>
      </c>
      <c r="S347" s="348">
        <f t="shared" si="183"/>
        <v>6.7945710869796205E-4</v>
      </c>
      <c r="T347" s="348">
        <f t="shared" si="183"/>
        <v>5.1527793698407807E-4</v>
      </c>
      <c r="U347" s="348">
        <f t="shared" si="183"/>
        <v>3.9511650497135801E-4</v>
      </c>
      <c r="V347" s="348">
        <f t="shared" si="183"/>
        <v>3.0717039405399939E-4</v>
      </c>
      <c r="W347" s="348">
        <f t="shared" si="183"/>
        <v>2.4157538993443723E-4</v>
      </c>
      <c r="X347" s="348">
        <f t="shared" si="183"/>
        <v>1.9128173257395716E-4</v>
      </c>
      <c r="Y347" s="348">
        <f t="shared" si="183"/>
        <v>1.5258932155888904E-4</v>
      </c>
      <c r="Z347" s="348">
        <f t="shared" si="183"/>
        <v>1.2265369348418625E-4</v>
      </c>
      <c r="AA347" s="348">
        <f t="shared" si="183"/>
        <v>9.9324900686552399E-5</v>
      </c>
      <c r="AB347" s="348">
        <f t="shared" si="183"/>
        <v>8.0998138587571133E-5</v>
      </c>
      <c r="AC347" s="348">
        <f t="shared" si="183"/>
        <v>6.6109775866105426E-5</v>
      </c>
      <c r="AD347" s="348">
        <f t="shared" si="183"/>
        <v>5.4151488687671944E-5</v>
      </c>
      <c r="AE347" s="348">
        <f t="shared" si="183"/>
        <v>4.4534028913860229E-5</v>
      </c>
      <c r="AF347" s="348">
        <f t="shared" si="183"/>
        <v>3.6741073124954801E-5</v>
      </c>
      <c r="AG347" s="348">
        <f t="shared" si="183"/>
        <v>0</v>
      </c>
      <c r="AH347" s="348">
        <f t="shared" si="183"/>
        <v>0</v>
      </c>
      <c r="AI347" s="348">
        <f t="shared" si="183"/>
        <v>0</v>
      </c>
      <c r="AJ347" s="348">
        <f t="shared" si="183"/>
        <v>0</v>
      </c>
      <c r="AK347" s="348">
        <f t="shared" si="183"/>
        <v>0</v>
      </c>
      <c r="AL347" s="348">
        <f t="shared" si="183"/>
        <v>0</v>
      </c>
      <c r="AM347" s="348">
        <f t="shared" si="183"/>
        <v>0</v>
      </c>
      <c r="AN347" s="348">
        <f t="shared" si="183"/>
        <v>0</v>
      </c>
      <c r="AO347" s="348">
        <f t="shared" si="183"/>
        <v>0</v>
      </c>
      <c r="AP347" s="348">
        <f t="shared" si="183"/>
        <v>0</v>
      </c>
      <c r="AQ347" s="348">
        <f t="shared" si="183"/>
        <v>0</v>
      </c>
      <c r="AR347" s="348">
        <f t="shared" si="183"/>
        <v>0</v>
      </c>
      <c r="AS347" s="348">
        <f t="shared" si="183"/>
        <v>0</v>
      </c>
      <c r="AT347" s="348">
        <f t="shared" si="183"/>
        <v>0</v>
      </c>
    </row>
    <row r="348" spans="1:46">
      <c r="M348" s="267"/>
    </row>
    <row r="349" spans="1:46">
      <c r="M349" s="267"/>
    </row>
    <row r="350" spans="1:46">
      <c r="M350" s="267"/>
    </row>
    <row r="351" spans="1:46" ht="13.5">
      <c r="A351" s="351" t="s">
        <v>722</v>
      </c>
      <c r="B351" s="352">
        <v>2005</v>
      </c>
      <c r="C351" s="352">
        <v>2005</v>
      </c>
      <c r="D351" s="352">
        <v>2005</v>
      </c>
      <c r="E351" s="352">
        <v>2005</v>
      </c>
      <c r="F351" s="352">
        <v>2005</v>
      </c>
      <c r="G351" s="352">
        <v>2005</v>
      </c>
      <c r="H351" s="352">
        <v>2005</v>
      </c>
      <c r="I351" s="352">
        <v>2005</v>
      </c>
      <c r="J351" s="352">
        <v>2005</v>
      </c>
      <c r="K351" s="352">
        <v>2005</v>
      </c>
      <c r="L351" s="352">
        <v>2005</v>
      </c>
      <c r="M351" s="352">
        <v>2005</v>
      </c>
      <c r="N351" s="352">
        <v>2005</v>
      </c>
      <c r="O351" s="352">
        <v>2005</v>
      </c>
      <c r="P351" s="352">
        <v>2005</v>
      </c>
      <c r="Q351" s="352">
        <v>2005</v>
      </c>
      <c r="R351" s="352">
        <v>2005</v>
      </c>
      <c r="S351" s="352">
        <v>2005</v>
      </c>
      <c r="T351" s="352">
        <v>2005</v>
      </c>
      <c r="U351" s="352">
        <v>2005</v>
      </c>
      <c r="V351" s="352">
        <v>2005</v>
      </c>
      <c r="W351" s="352">
        <v>2005</v>
      </c>
      <c r="X351" s="352">
        <v>2005</v>
      </c>
      <c r="Y351" s="352">
        <v>2005</v>
      </c>
      <c r="Z351" s="352">
        <v>2005</v>
      </c>
      <c r="AA351" s="352">
        <v>2005</v>
      </c>
      <c r="AB351" s="352">
        <v>2005</v>
      </c>
      <c r="AC351" s="352">
        <v>2005</v>
      </c>
      <c r="AD351" s="352">
        <v>2005</v>
      </c>
      <c r="AE351" s="352">
        <v>2005</v>
      </c>
      <c r="AF351" s="352">
        <v>2005</v>
      </c>
    </row>
    <row r="352" spans="1:46" ht="14.5">
      <c r="A352" s="354" t="s">
        <v>180</v>
      </c>
      <c r="B352" s="355">
        <f>+US!B84</f>
        <v>10.174740710014721</v>
      </c>
      <c r="C352" s="355">
        <f>+US!C84</f>
        <v>12.690827351325549</v>
      </c>
      <c r="D352" s="355">
        <f>+US!D84</f>
        <v>16.507238418369649</v>
      </c>
      <c r="E352" s="355">
        <f>+US!E84</f>
        <v>20.443620933134142</v>
      </c>
      <c r="F352" s="355">
        <f>+US!F84</f>
        <v>24.488906468795818</v>
      </c>
      <c r="G352" s="355">
        <f>+US!G84</f>
        <v>28.428279772651766</v>
      </c>
      <c r="H352" s="355">
        <f>+US!H84</f>
        <v>32.242434849785027</v>
      </c>
      <c r="I352" s="355">
        <f>+US!I84</f>
        <v>36.219867239628819</v>
      </c>
      <c r="J352" s="355">
        <f>+US!J84</f>
        <v>40.364257242181715</v>
      </c>
      <c r="K352" s="355">
        <f>+US!K84</f>
        <v>44.739187478316566</v>
      </c>
      <c r="L352" s="355">
        <f>+US!L84</f>
        <v>49.294141049913499</v>
      </c>
      <c r="M352" s="355">
        <f>+US!M84</f>
        <v>52.839139687239353</v>
      </c>
      <c r="N352" s="355">
        <f>+US!N84</f>
        <v>57.995272963962861</v>
      </c>
      <c r="O352" s="355">
        <f>+US!O84</f>
        <v>62.931420048641925</v>
      </c>
      <c r="P352" s="355">
        <f>+US!P84</f>
        <v>67.779638117058951</v>
      </c>
      <c r="Q352" s="355">
        <f>+US!Q84</f>
        <v>72.613304971990232</v>
      </c>
      <c r="R352" s="355">
        <f>+US!R84</f>
        <v>77.473341217900554</v>
      </c>
      <c r="S352" s="355">
        <f>+US!S84</f>
        <v>82.382738238989717</v>
      </c>
      <c r="T352" s="355">
        <f>+US!T84</f>
        <v>87.354728953992293</v>
      </c>
      <c r="U352" s="355">
        <f>+US!U84</f>
        <v>92.397414424639919</v>
      </c>
      <c r="V352" s="355">
        <f>+US!V84</f>
        <v>97.431958119921873</v>
      </c>
      <c r="W352" s="355">
        <f>+US!W84</f>
        <v>102.43114949796899</v>
      </c>
      <c r="X352" s="355">
        <f>+US!X84</f>
        <v>107.46525831090892</v>
      </c>
      <c r="Y352" s="355">
        <f>+US!Y84</f>
        <v>112.54764885468583</v>
      </c>
      <c r="Z352" s="355">
        <f>+US!Z84</f>
        <v>117.68872109102701</v>
      </c>
      <c r="AA352" s="355">
        <f>+US!AA84</f>
        <v>122.90508554293299</v>
      </c>
      <c r="AB352" s="355">
        <f>+US!AB84</f>
        <v>128.24633191543012</v>
      </c>
      <c r="AC352" s="355">
        <f>+US!AC84</f>
        <v>134.00784190736712</v>
      </c>
      <c r="AD352" s="355">
        <f>+US!AD84</f>
        <v>140.06507313743418</v>
      </c>
      <c r="AE352" s="355">
        <f>+US!AE84</f>
        <v>146.3848689694789</v>
      </c>
      <c r="AF352" s="355">
        <f>+US!AF84</f>
        <v>152.68154374277412</v>
      </c>
      <c r="AG352" s="355">
        <f>+US!AG84</f>
        <v>158.84694599392333</v>
      </c>
      <c r="AH352" s="355">
        <f>+US!AH84</f>
        <v>165.07288887816526</v>
      </c>
      <c r="AI352" s="355">
        <f>+US!AI84</f>
        <v>171.37784636764371</v>
      </c>
      <c r="AJ352" s="355">
        <f>+US!AJ84</f>
        <v>177.77223805066001</v>
      </c>
      <c r="AK352" s="355">
        <f>+US!AK84</f>
        <v>184.26295243114316</v>
      </c>
      <c r="AL352" s="355">
        <f>+US!AL84</f>
        <v>190.85570588671504</v>
      </c>
      <c r="AM352" s="355">
        <f>+US!AM84</f>
        <v>197.55606216838405</v>
      </c>
      <c r="AN352" s="355">
        <f>+US!AN84</f>
        <v>204.36979783602368</v>
      </c>
      <c r="AO352" s="355">
        <f>+US!AO84</f>
        <v>211.30296855566743</v>
      </c>
      <c r="AP352" s="355">
        <f>+US!AP84</f>
        <v>218.36185435902399</v>
      </c>
    </row>
    <row r="353" spans="1:256" ht="14.5">
      <c r="A353" s="354" t="s">
        <v>181</v>
      </c>
      <c r="B353" s="355">
        <f>+EU!B84</f>
        <v>10.743501368688674</v>
      </c>
      <c r="C353" s="355">
        <f>+EU!C84</f>
        <v>13.0781121740215</v>
      </c>
      <c r="D353" s="355">
        <f>+EU!D84</f>
        <v>16.669544870156585</v>
      </c>
      <c r="E353" s="355">
        <f>+EU!E84</f>
        <v>20.252634158662293</v>
      </c>
      <c r="F353" s="355">
        <f>+EU!F84</f>
        <v>23.847305616846349</v>
      </c>
      <c r="G353" s="355">
        <f>+EU!G84</f>
        <v>27.216643379929877</v>
      </c>
      <c r="H353" s="355">
        <f>+EU!H84</f>
        <v>30.383947011687852</v>
      </c>
      <c r="I353" s="355">
        <f>+EU!I84</f>
        <v>33.517354312490653</v>
      </c>
      <c r="J353" s="355">
        <f>+EU!J84</f>
        <v>36.605404025799473</v>
      </c>
      <c r="K353" s="355">
        <f>+EU!K84</f>
        <v>39.40199061240962</v>
      </c>
      <c r="L353" s="355">
        <f>+EU!L84</f>
        <v>42.74614640961488</v>
      </c>
      <c r="M353" s="355">
        <f>+EU!M84</f>
        <v>46.422538608314206</v>
      </c>
      <c r="N353" s="355">
        <f>+EU!N84</f>
        <v>51.097616627811405</v>
      </c>
      <c r="O353" s="355">
        <f>+EU!O84</f>
        <v>55.623979039777247</v>
      </c>
      <c r="P353" s="355">
        <f>+EU!P84</f>
        <v>60.076445256023646</v>
      </c>
      <c r="Q353" s="355">
        <f>+EU!Q84</f>
        <v>64.492756889414252</v>
      </c>
      <c r="R353" s="355">
        <f>+EU!R84</f>
        <v>68.891116588427906</v>
      </c>
      <c r="S353" s="355">
        <f>+EU!S84</f>
        <v>73.279331179901078</v>
      </c>
      <c r="T353" s="355">
        <f>+EU!T84</f>
        <v>77.65998504985545</v>
      </c>
      <c r="U353" s="355">
        <f>+EU!U84</f>
        <v>82.033371417158904</v>
      </c>
      <c r="V353" s="355">
        <f>+EU!V84</f>
        <v>86.455726773456519</v>
      </c>
      <c r="W353" s="355">
        <f>+EU!W84</f>
        <v>90.946170370572432</v>
      </c>
      <c r="X353" s="355">
        <f>+EU!X84</f>
        <v>95.45803987832285</v>
      </c>
      <c r="Y353" s="355">
        <f>+EU!Y84</f>
        <v>99.985559951385284</v>
      </c>
      <c r="Z353" s="355">
        <f>+EU!Z84</f>
        <v>104.52786397512048</v>
      </c>
      <c r="AA353" s="355">
        <f>+EU!AA84</f>
        <v>109.09581026869662</v>
      </c>
      <c r="AB353" s="355">
        <f>+EU!AB84</f>
        <v>113.73107286304061</v>
      </c>
      <c r="AC353" s="355">
        <f>+EU!AC84</f>
        <v>118.76141103876616</v>
      </c>
      <c r="AD353" s="355">
        <f>+EU!AD84</f>
        <v>124.05208574017944</v>
      </c>
      <c r="AE353" s="355">
        <f>+EU!AE84</f>
        <v>129.56998627073153</v>
      </c>
      <c r="AF353" s="355">
        <f>+EU!AF84</f>
        <v>134.98787381600903</v>
      </c>
      <c r="AG353" s="355">
        <f>+EU!AG84</f>
        <v>140.18994359185999</v>
      </c>
      <c r="AH353" s="355">
        <f>+EU!AH84</f>
        <v>145.40567149205469</v>
      </c>
      <c r="AI353" s="355">
        <f>+EU!AI84</f>
        <v>150.65484656034616</v>
      </c>
      <c r="AJ353" s="355">
        <f>+EU!AJ84</f>
        <v>155.94894352306866</v>
      </c>
      <c r="AK353" s="355">
        <f>+EU!AK84</f>
        <v>161.29480626336664</v>
      </c>
      <c r="AL353" s="355">
        <f>+EU!AL84</f>
        <v>166.69755718566131</v>
      </c>
      <c r="AM353" s="355">
        <f>+EU!AM84</f>
        <v>172.16190687555448</v>
      </c>
      <c r="AN353" s="355">
        <f>+EU!AN84</f>
        <v>177.69266465878007</v>
      </c>
      <c r="AO353" s="355">
        <f>+EU!AO84</f>
        <v>183.29487536851639</v>
      </c>
      <c r="AP353" s="355">
        <f>+EU!AP84</f>
        <v>188.97379707192363</v>
      </c>
    </row>
    <row r="354" spans="1:256" ht="14.5">
      <c r="A354" s="354" t="s">
        <v>182</v>
      </c>
      <c r="B354" s="355">
        <f>+Japan!B84</f>
        <v>3.2810344026651053</v>
      </c>
      <c r="C354" s="355">
        <f>+Japan!C84</f>
        <v>3.62162568968124</v>
      </c>
      <c r="D354" s="355">
        <f>+Japan!D84</f>
        <v>4.2921949395933048</v>
      </c>
      <c r="E354" s="355">
        <f>+Japan!E84</f>
        <v>4.8514150763740975</v>
      </c>
      <c r="F354" s="355">
        <f>+Japan!F84</f>
        <v>5.0917108244990938</v>
      </c>
      <c r="G354" s="355">
        <f>+Japan!G84</f>
        <v>5.4737004870252477</v>
      </c>
      <c r="H354" s="355">
        <f>+Japan!H84</f>
        <v>5.9766588612338847</v>
      </c>
      <c r="I354" s="355">
        <f>+Japan!I84</f>
        <v>6.4533922188926738</v>
      </c>
      <c r="J354" s="355">
        <f>+Japan!J84</f>
        <v>6.9031532610080637</v>
      </c>
      <c r="K354" s="355">
        <f>+Japan!K84</f>
        <v>7.2658244192212846</v>
      </c>
      <c r="L354" s="355">
        <f>+Japan!L84</f>
        <v>7.7848537512470681</v>
      </c>
      <c r="M354" s="355">
        <f>+Japan!M84</f>
        <v>8.4016816912670134</v>
      </c>
      <c r="N354" s="355">
        <f>+Japan!N84</f>
        <v>9.2662318388196621</v>
      </c>
      <c r="O354" s="355">
        <f>+Japan!O84</f>
        <v>10.099214993834705</v>
      </c>
      <c r="P354" s="355">
        <f>+Japan!P84</f>
        <v>10.919354771213001</v>
      </c>
      <c r="Q354" s="355">
        <f>+Japan!Q84</f>
        <v>11.736911027681316</v>
      </c>
      <c r="R354" s="355">
        <f>+Japan!R84</f>
        <v>12.55750031633707</v>
      </c>
      <c r="S354" s="355">
        <f>+Japan!S84</f>
        <v>13.384216042424866</v>
      </c>
      <c r="T354" s="355">
        <f>+Japan!T84</f>
        <v>14.218827139671159</v>
      </c>
      <c r="U354" s="355">
        <f>+Japan!U84</f>
        <v>15.062459413331817</v>
      </c>
      <c r="V354" s="355">
        <f>+Japan!V84</f>
        <v>15.922131297112751</v>
      </c>
      <c r="W354" s="355">
        <f>+Japan!W84</f>
        <v>16.800832000445521</v>
      </c>
      <c r="X354" s="355">
        <f>+Japan!X84</f>
        <v>17.694348754150365</v>
      </c>
      <c r="Y354" s="355">
        <f>+Japan!Y84</f>
        <v>18.602911730932441</v>
      </c>
      <c r="Z354" s="355">
        <f>+Japan!Z84</f>
        <v>19.527443882055049</v>
      </c>
      <c r="AA354" s="355">
        <f>+Japan!AA84</f>
        <v>20.470858968210731</v>
      </c>
      <c r="AB354" s="355">
        <f>+Japan!AB84</f>
        <v>21.440188528610207</v>
      </c>
      <c r="AC354" s="355">
        <f>+Japan!AC84</f>
        <v>22.498353299160684</v>
      </c>
      <c r="AD354" s="355">
        <f>+Japan!AD84</f>
        <v>23.618674018528964</v>
      </c>
      <c r="AE354" s="355">
        <f>+Japan!AE84</f>
        <v>24.795058917864786</v>
      </c>
      <c r="AF354" s="355">
        <f>+Japan!AF84</f>
        <v>25.965871134779054</v>
      </c>
      <c r="AG354" s="355">
        <f>+Japan!AG84</f>
        <v>27.107389033879926</v>
      </c>
      <c r="AH354" s="355">
        <f>+Japan!AH84</f>
        <v>28.261857750489611</v>
      </c>
      <c r="AI354" s="355">
        <f>+Japan!AI84</f>
        <v>29.433749000378896</v>
      </c>
      <c r="AJ354" s="355">
        <f>+Japan!AJ84</f>
        <v>30.625655586319304</v>
      </c>
      <c r="AK354" s="355">
        <f>+Japan!AK84</f>
        <v>31.839347474664265</v>
      </c>
      <c r="AL354" s="355">
        <f>+Japan!AL84</f>
        <v>33.076312954672609</v>
      </c>
      <c r="AM354" s="355">
        <f>+Japan!AM84</f>
        <v>34.338002250536213</v>
      </c>
      <c r="AN354" s="355">
        <f>+Japan!AN84</f>
        <v>35.6259229047796</v>
      </c>
      <c r="AO354" s="355">
        <f>+Japan!AO84</f>
        <v>36.941665167775682</v>
      </c>
      <c r="AP354" s="355">
        <f>+Japan!AP84</f>
        <v>38.286897365512019</v>
      </c>
    </row>
    <row r="355" spans="1:256" ht="14.5">
      <c r="A355" s="354" t="s">
        <v>183</v>
      </c>
      <c r="B355" s="355">
        <f>+Russia!B84</f>
        <v>1.3722727986349696</v>
      </c>
      <c r="C355" s="355">
        <f>+Russia!C84</f>
        <v>1.8201968979912584</v>
      </c>
      <c r="D355" s="355">
        <f>+Russia!D84</f>
        <v>2.2425647522374001</v>
      </c>
      <c r="E355" s="355">
        <f>+Russia!E84</f>
        <v>2.6221341392029052</v>
      </c>
      <c r="F355" s="355">
        <f>+Russia!F84</f>
        <v>2.9952448276785777</v>
      </c>
      <c r="G355" s="355">
        <f>+Russia!G84</f>
        <v>3.3739786949540189</v>
      </c>
      <c r="H355" s="355">
        <f>+Russia!H84</f>
        <v>3.7574549509618622</v>
      </c>
      <c r="I355" s="355">
        <f>+Russia!I84</f>
        <v>4.1270227715140013</v>
      </c>
      <c r="J355" s="355">
        <f>+Russia!J84</f>
        <v>4.4799692691505726</v>
      </c>
      <c r="K355" s="355">
        <f>+Russia!K84</f>
        <v>4.7645850238212377</v>
      </c>
      <c r="L355" s="355">
        <f>+Russia!L84</f>
        <v>5.1750643696568588</v>
      </c>
      <c r="M355" s="355">
        <f>+Russia!M84</f>
        <v>5.7282445117240055</v>
      </c>
      <c r="N355" s="355">
        <f>+Russia!N84</f>
        <v>6.4273642185065931</v>
      </c>
      <c r="O355" s="355">
        <f>+Russia!O84</f>
        <v>7.1279316200454126</v>
      </c>
      <c r="P355" s="355">
        <f>+Russia!P84</f>
        <v>7.8381019496999578</v>
      </c>
      <c r="Q355" s="355">
        <f>+Russia!Q84</f>
        <v>8.5621385771371497</v>
      </c>
      <c r="R355" s="355">
        <f>+Russia!R84</f>
        <v>9.3021719371095042</v>
      </c>
      <c r="S355" s="355">
        <f>+Russia!S84</f>
        <v>10.059211902438838</v>
      </c>
      <c r="T355" s="355">
        <f>+Russia!T84</f>
        <v>10.833732778198645</v>
      </c>
      <c r="U355" s="355">
        <f>+Russia!U84</f>
        <v>11.626011183957726</v>
      </c>
      <c r="V355" s="355">
        <f>+Russia!V84</f>
        <v>12.422481801166549</v>
      </c>
      <c r="W355" s="355">
        <f>+Russia!W84</f>
        <v>13.217748413352146</v>
      </c>
      <c r="X355" s="355">
        <f>+Russia!X84</f>
        <v>14.022842353139918</v>
      </c>
      <c r="Y355" s="355">
        <f>+Russia!Y84</f>
        <v>14.839838104451847</v>
      </c>
      <c r="Z355" s="355">
        <f>+Russia!Z84</f>
        <v>15.670399863090186</v>
      </c>
      <c r="AA355" s="355">
        <f>+Russia!AA84</f>
        <v>16.516733536199887</v>
      </c>
      <c r="AB355" s="355">
        <f>+Russia!AB84</f>
        <v>17.380871767214526</v>
      </c>
      <c r="AC355" s="355">
        <f>+Russia!AC84</f>
        <v>18.305369398263181</v>
      </c>
      <c r="AD355" s="355">
        <f>+Russia!AD84</f>
        <v>19.271721718433227</v>
      </c>
      <c r="AE355" s="355">
        <f>+Russia!AE84</f>
        <v>20.276920043915148</v>
      </c>
      <c r="AF355" s="355">
        <f>+Russia!AF84</f>
        <v>21.277332539784471</v>
      </c>
      <c r="AG355" s="355">
        <f>+Russia!AG84</f>
        <v>22.256495130828682</v>
      </c>
      <c r="AH355" s="355">
        <f>+Russia!AH84</f>
        <v>23.246065799460602</v>
      </c>
      <c r="AI355" s="355">
        <f>+Russia!AI84</f>
        <v>24.250132643596139</v>
      </c>
      <c r="AJ355" s="355">
        <f>+Russia!AJ84</f>
        <v>25.27121663798102</v>
      </c>
      <c r="AK355" s="355">
        <f>+Russia!AK84</f>
        <v>26.311110555107192</v>
      </c>
      <c r="AL355" s="355">
        <f>+Russia!AL84</f>
        <v>27.371307937265129</v>
      </c>
      <c r="AM355" s="355">
        <f>+Russia!AM84</f>
        <v>28.453209612105304</v>
      </c>
      <c r="AN355" s="355">
        <f>+Russia!AN84</f>
        <v>29.55821569950902</v>
      </c>
      <c r="AO355" s="355">
        <f>+Russia!AO84</f>
        <v>30.687760772248378</v>
      </c>
      <c r="AP355" s="355">
        <f>+Russia!AP84</f>
        <v>31.843322419452242</v>
      </c>
    </row>
    <row r="356" spans="1:256" ht="14.5">
      <c r="A356" s="354" t="s">
        <v>184</v>
      </c>
      <c r="B356" s="355">
        <f>+Eurasia!B84</f>
        <v>0.64931557638439741</v>
      </c>
      <c r="C356" s="355">
        <f>+Eurasia!C84</f>
        <v>0.84528885326513314</v>
      </c>
      <c r="D356" s="355">
        <f>+Eurasia!D84</f>
        <v>1.1984064813412107</v>
      </c>
      <c r="E356" s="355">
        <f>+Eurasia!E84</f>
        <v>1.5908646897742558</v>
      </c>
      <c r="F356" s="355">
        <f>+Eurasia!F84</f>
        <v>2.024062088326092</v>
      </c>
      <c r="G356" s="355">
        <f>+Eurasia!G84</f>
        <v>2.4818012080701153</v>
      </c>
      <c r="H356" s="355">
        <f>+Eurasia!H84</f>
        <v>2.9715214187773165</v>
      </c>
      <c r="I356" s="355">
        <f>+Eurasia!I84</f>
        <v>3.4890922571501681</v>
      </c>
      <c r="J356" s="355">
        <f>+Eurasia!J84</f>
        <v>4.0280465740409852</v>
      </c>
      <c r="K356" s="355">
        <f>+Eurasia!K84</f>
        <v>4.5523255211922997</v>
      </c>
      <c r="L356" s="355">
        <f>+Eurasia!L84</f>
        <v>5.1667439478720585</v>
      </c>
      <c r="M356" s="355">
        <f>+Eurasia!M84</f>
        <v>5.8897773801063806</v>
      </c>
      <c r="N356" s="355">
        <f>+Eurasia!N84</f>
        <v>6.7296807316948355</v>
      </c>
      <c r="O356" s="355">
        <f>+Eurasia!O84</f>
        <v>7.5914427407735872</v>
      </c>
      <c r="P356" s="355">
        <f>+Eurasia!P84</f>
        <v>8.4760395843765064</v>
      </c>
      <c r="Q356" s="355">
        <f>+Eurasia!Q84</f>
        <v>9.3824022353908525</v>
      </c>
      <c r="R356" s="355">
        <f>+Eurasia!R84</f>
        <v>10.308459872514266</v>
      </c>
      <c r="S356" s="355">
        <f>+Eurasia!S84</f>
        <v>11.25177304997316</v>
      </c>
      <c r="T356" s="355">
        <f>+Eurasia!T84</f>
        <v>12.209914644623</v>
      </c>
      <c r="U356" s="355">
        <f>+Eurasia!U84</f>
        <v>13.180694788174002</v>
      </c>
      <c r="V356" s="355">
        <f>+Eurasia!V84</f>
        <v>14.188753278850875</v>
      </c>
      <c r="W356" s="355">
        <f>+Eurasia!W84</f>
        <v>15.244066877332033</v>
      </c>
      <c r="X356" s="355">
        <f>+Eurasia!X84</f>
        <v>16.32548791099244</v>
      </c>
      <c r="Y356" s="355">
        <f>+Eurasia!Y84</f>
        <v>17.429671714826341</v>
      </c>
      <c r="Z356" s="355">
        <f>+Eurasia!Z84</f>
        <v>18.555103395055049</v>
      </c>
      <c r="AA356" s="355">
        <f>+Eurasia!AA84</f>
        <v>19.702543829444114</v>
      </c>
      <c r="AB356" s="355">
        <f>+Eurasia!AB84</f>
        <v>20.880430189516208</v>
      </c>
      <c r="AC356" s="355">
        <f>+Eurasia!AC84</f>
        <v>22.129436379694933</v>
      </c>
      <c r="AD356" s="355">
        <f>+Eurasia!AD84</f>
        <v>23.434147967969956</v>
      </c>
      <c r="AE356" s="355">
        <f>+Eurasia!AE84</f>
        <v>24.790319670127648</v>
      </c>
      <c r="AF356" s="355">
        <f>+Eurasia!AF84</f>
        <v>26.145019351161963</v>
      </c>
      <c r="AG356" s="355">
        <f>+Eurasia!AG84</f>
        <v>27.477000922844461</v>
      </c>
      <c r="AH356" s="355">
        <f>+Eurasia!AH84</f>
        <v>28.822956906931346</v>
      </c>
      <c r="AI356" s="355">
        <f>+Eurasia!AI84</f>
        <v>30.187210683393346</v>
      </c>
      <c r="AJ356" s="355">
        <f>+Eurasia!AJ84</f>
        <v>31.572441167414077</v>
      </c>
      <c r="AK356" s="355">
        <f>+Eurasia!AK84</f>
        <v>32.980637350072755</v>
      </c>
      <c r="AL356" s="355">
        <f>+Eurasia!AL84</f>
        <v>34.413571486492003</v>
      </c>
      <c r="AM356" s="355">
        <f>+Eurasia!AM84</f>
        <v>35.873014764663736</v>
      </c>
      <c r="AN356" s="355">
        <f>+Eurasia!AN84</f>
        <v>37.360822583567895</v>
      </c>
      <c r="AO356" s="355">
        <f>+Eurasia!AO84</f>
        <v>38.878957076384793</v>
      </c>
      <c r="AP356" s="355">
        <f>+Eurasia!AP84</f>
        <v>40.429482056146227</v>
      </c>
    </row>
    <row r="357" spans="1:256" ht="14.5">
      <c r="A357" s="354" t="s">
        <v>185</v>
      </c>
      <c r="B357" s="355">
        <f>+China!B84</f>
        <v>3.4236355799910205</v>
      </c>
      <c r="C357" s="355">
        <f>+China!C84</f>
        <v>9.1882703662869254</v>
      </c>
      <c r="D357" s="355">
        <f>+China!D84</f>
        <v>13.163031559909632</v>
      </c>
      <c r="E357" s="355">
        <f>+China!E84</f>
        <v>17.401710804114749</v>
      </c>
      <c r="F357" s="355">
        <f>+China!F84</f>
        <v>21.766440994378371</v>
      </c>
      <c r="G357" s="355">
        <f>+China!G84</f>
        <v>26.02645817046373</v>
      </c>
      <c r="H357" s="355">
        <f>+China!H84</f>
        <v>30.550983463628487</v>
      </c>
      <c r="I357" s="355">
        <f>+China!I84</f>
        <v>35.209373975455009</v>
      </c>
      <c r="J357" s="355">
        <f>+China!J84</f>
        <v>39.956350004297128</v>
      </c>
      <c r="K357" s="355">
        <f>+China!K84</f>
        <v>44.313297012382876</v>
      </c>
      <c r="L357" s="355">
        <f>+China!L84</f>
        <v>49.195083975969197</v>
      </c>
      <c r="M357" s="355">
        <f>+China!M84</f>
        <v>56.130705477178644</v>
      </c>
      <c r="N357" s="355">
        <f>+China!N84</f>
        <v>62.476416153591018</v>
      </c>
      <c r="O357" s="355">
        <f>+China!O84</f>
        <v>68.953036448374036</v>
      </c>
      <c r="P357" s="355">
        <f>+China!P84</f>
        <v>75.466502530157584</v>
      </c>
      <c r="Q357" s="355">
        <f>+China!Q84</f>
        <v>81.940056051455855</v>
      </c>
      <c r="R357" s="355">
        <f>+China!R84</f>
        <v>88.307916091697734</v>
      </c>
      <c r="S357" s="355">
        <f>+China!S84</f>
        <v>94.513271626855115</v>
      </c>
      <c r="T357" s="355">
        <f>+China!T84</f>
        <v>100.5070447455752</v>
      </c>
      <c r="U357" s="355">
        <f>+China!U84</f>
        <v>106.2470883269763</v>
      </c>
      <c r="V357" s="355">
        <f>+China!V84</f>
        <v>111.90025307753217</v>
      </c>
      <c r="W357" s="355">
        <f>+China!W84</f>
        <v>117.49892272331405</v>
      </c>
      <c r="X357" s="355">
        <f>+China!X84</f>
        <v>122.84194475226423</v>
      </c>
      <c r="Y357" s="355">
        <f>+China!Y84</f>
        <v>127.88116338543179</v>
      </c>
      <c r="Z357" s="355">
        <f>+China!Z84</f>
        <v>132.58149991748087</v>
      </c>
      <c r="AA357" s="355">
        <f>+China!AA84</f>
        <v>136.92772439886465</v>
      </c>
      <c r="AB357" s="355">
        <f>+China!AB84</f>
        <v>140.95429116609665</v>
      </c>
      <c r="AC357" s="355">
        <f>+China!AC84</f>
        <v>145.0537894622432</v>
      </c>
      <c r="AD357" s="355">
        <f>+China!AD84</f>
        <v>149.08226711510281</v>
      </c>
      <c r="AE357" s="355">
        <f>+China!AE84</f>
        <v>153.01072612007943</v>
      </c>
      <c r="AF357" s="355">
        <f>+China!AF84</f>
        <v>156.43967341334491</v>
      </c>
      <c r="AG357" s="355">
        <f>+China!AG84</f>
        <v>159.28660644570294</v>
      </c>
      <c r="AH357" s="355">
        <f>+China!AH84</f>
        <v>161.88219440221843</v>
      </c>
      <c r="AI357" s="355">
        <f>+China!AI84</f>
        <v>164.24282281604624</v>
      </c>
      <c r="AJ357" s="355">
        <f>+China!AJ84</f>
        <v>166.38184309721055</v>
      </c>
      <c r="AK357" s="355">
        <f>+China!AK84</f>
        <v>168.30559809561612</v>
      </c>
      <c r="AL357" s="355">
        <f>+China!AL84</f>
        <v>170.01712211958352</v>
      </c>
      <c r="AM357" s="355">
        <f>+China!AM84</f>
        <v>171.51808831599334</v>
      </c>
      <c r="AN357" s="355">
        <f>+China!AN84</f>
        <v>172.80969077696719</v>
      </c>
      <c r="AO357" s="355">
        <f>+China!AO84</f>
        <v>173.8930289956123</v>
      </c>
      <c r="AP357" s="355">
        <f>+China!AP84</f>
        <v>174.76928328294113</v>
      </c>
      <c r="BJ357" s="257"/>
      <c r="BK357" s="257"/>
      <c r="BL357" s="257"/>
      <c r="BM357" s="257"/>
      <c r="BN357" s="257"/>
      <c r="BO357" s="257"/>
      <c r="BP357" s="257"/>
      <c r="BQ357" s="257"/>
      <c r="BR357" s="257"/>
      <c r="BS357" s="257"/>
      <c r="BT357" s="257"/>
      <c r="BU357" s="257"/>
      <c r="BV357" s="257"/>
      <c r="BW357" s="257"/>
      <c r="BX357" s="257"/>
      <c r="BY357" s="257"/>
      <c r="BZ357" s="257"/>
      <c r="CA357" s="257"/>
      <c r="CB357" s="257"/>
      <c r="CC357" s="257"/>
      <c r="CD357" s="257"/>
      <c r="CE357" s="257"/>
      <c r="CF357" s="257"/>
      <c r="CG357" s="257"/>
      <c r="CH357" s="257"/>
      <c r="CI357" s="257"/>
      <c r="CJ357" s="257"/>
      <c r="CK357" s="257"/>
      <c r="CL357" s="257"/>
      <c r="CM357" s="257"/>
      <c r="CN357" s="257"/>
      <c r="CO357" s="257"/>
      <c r="CP357" s="257"/>
      <c r="CQ357" s="257"/>
      <c r="CR357" s="257"/>
      <c r="CS357" s="257"/>
      <c r="CT357" s="257"/>
      <c r="CU357" s="257"/>
      <c r="CV357" s="257"/>
      <c r="CW357" s="257"/>
      <c r="CX357" s="257"/>
      <c r="CY357" s="257"/>
      <c r="CZ357" s="257"/>
      <c r="DA357" s="257"/>
      <c r="DB357" s="257"/>
      <c r="DC357" s="257"/>
      <c r="DD357" s="257"/>
      <c r="DE357" s="257"/>
      <c r="DF357" s="257"/>
      <c r="DG357" s="257"/>
      <c r="DH357" s="257"/>
      <c r="DI357" s="257"/>
      <c r="DJ357" s="257"/>
      <c r="DK357" s="257"/>
      <c r="DL357" s="257"/>
      <c r="DM357" s="257"/>
      <c r="DN357" s="257"/>
      <c r="DO357" s="257"/>
      <c r="DP357" s="257"/>
      <c r="DQ357" s="257"/>
      <c r="DR357" s="257"/>
      <c r="DS357" s="257"/>
      <c r="DT357" s="257"/>
      <c r="DU357" s="257"/>
      <c r="DV357" s="257"/>
      <c r="DW357" s="257"/>
      <c r="DX357" s="257"/>
      <c r="DY357" s="257"/>
      <c r="DZ357" s="257"/>
      <c r="EA357" s="257"/>
      <c r="EB357" s="257"/>
      <c r="EC357" s="257"/>
      <c r="ED357" s="257"/>
      <c r="EE357" s="257"/>
      <c r="EF357" s="257"/>
      <c r="EG357" s="257"/>
      <c r="EH357" s="257"/>
      <c r="EI357" s="257"/>
      <c r="EJ357" s="257"/>
      <c r="EK357" s="257"/>
      <c r="EL357" s="257"/>
      <c r="EM357" s="257"/>
      <c r="EN357" s="257"/>
      <c r="EO357" s="257"/>
      <c r="EP357" s="257"/>
      <c r="EQ357" s="257"/>
      <c r="ER357" s="257"/>
      <c r="ES357" s="257"/>
      <c r="ET357" s="257"/>
      <c r="EU357" s="257"/>
      <c r="EV357" s="257"/>
      <c r="EW357" s="257"/>
      <c r="EX357" s="257"/>
      <c r="EY357" s="257"/>
      <c r="EZ357" s="257"/>
      <c r="FA357" s="257"/>
      <c r="FB357" s="257"/>
      <c r="FC357" s="257"/>
      <c r="FD357" s="257"/>
      <c r="FE357" s="257"/>
      <c r="FF357" s="257"/>
      <c r="FG357" s="257"/>
      <c r="FH357" s="257"/>
      <c r="FI357" s="257"/>
      <c r="FJ357" s="257"/>
      <c r="FK357" s="257"/>
      <c r="FL357" s="257"/>
      <c r="FM357" s="257"/>
      <c r="FN357" s="257"/>
      <c r="FO357" s="257"/>
      <c r="FP357" s="257"/>
      <c r="FQ357" s="257"/>
      <c r="FR357" s="257"/>
      <c r="FS357" s="257"/>
      <c r="FT357" s="257"/>
      <c r="FU357" s="257"/>
      <c r="FV357" s="257"/>
      <c r="FW357" s="257"/>
      <c r="FX357" s="257"/>
      <c r="FY357" s="257"/>
      <c r="FZ357" s="257"/>
      <c r="GA357" s="257"/>
      <c r="GB357" s="257"/>
      <c r="GC357" s="257"/>
      <c r="GD357" s="257"/>
      <c r="GE357" s="257"/>
      <c r="GF357" s="257"/>
      <c r="GG357" s="257"/>
      <c r="GH357" s="257"/>
      <c r="GI357" s="257"/>
      <c r="GJ357" s="257"/>
      <c r="GK357" s="257"/>
      <c r="GL357" s="257"/>
      <c r="GM357" s="257"/>
      <c r="GN357" s="257"/>
      <c r="GO357" s="257"/>
      <c r="GP357" s="257"/>
      <c r="GQ357" s="257"/>
      <c r="GR357" s="257"/>
      <c r="GS357" s="257"/>
      <c r="GT357" s="257"/>
      <c r="GU357" s="257"/>
      <c r="GV357" s="257"/>
      <c r="GW357" s="257"/>
      <c r="GX357" s="257"/>
      <c r="GY357" s="257"/>
      <c r="GZ357" s="257"/>
      <c r="HA357" s="257"/>
      <c r="HB357" s="257"/>
      <c r="HC357" s="257"/>
      <c r="HD357" s="257"/>
      <c r="HE357" s="257"/>
      <c r="HF357" s="257"/>
      <c r="HG357" s="257"/>
      <c r="HH357" s="257"/>
      <c r="HI357" s="257"/>
      <c r="HJ357" s="257"/>
      <c r="HK357" s="257"/>
      <c r="HL357" s="257"/>
      <c r="HM357" s="257"/>
      <c r="HN357" s="257"/>
      <c r="HO357" s="257"/>
      <c r="HP357" s="257"/>
      <c r="HQ357" s="257"/>
      <c r="HR357" s="257"/>
      <c r="HS357" s="257"/>
      <c r="HT357" s="257"/>
      <c r="HU357" s="257"/>
      <c r="HV357" s="257"/>
      <c r="HW357" s="257"/>
      <c r="HX357" s="257"/>
      <c r="HY357" s="257"/>
      <c r="HZ357" s="257"/>
      <c r="IA357" s="257"/>
      <c r="IB357" s="257"/>
      <c r="IC357" s="257"/>
      <c r="ID357" s="257"/>
      <c r="IE357" s="257"/>
      <c r="IF357" s="257"/>
      <c r="IG357" s="257"/>
      <c r="IH357" s="257"/>
      <c r="II357" s="257"/>
      <c r="IJ357" s="257"/>
      <c r="IK357" s="257"/>
      <c r="IL357" s="257"/>
      <c r="IM357" s="257"/>
      <c r="IN357" s="257"/>
      <c r="IO357" s="257"/>
      <c r="IP357" s="257"/>
      <c r="IQ357" s="257"/>
      <c r="IR357" s="257"/>
      <c r="IS357" s="257"/>
      <c r="IT357" s="257"/>
      <c r="IU357" s="257"/>
      <c r="IV357" s="257"/>
    </row>
    <row r="358" spans="1:256" ht="14.5">
      <c r="A358" s="354" t="s">
        <v>186</v>
      </c>
      <c r="B358" s="355">
        <f>+India!B84</f>
        <v>1.712933539944731</v>
      </c>
      <c r="C358" s="355">
        <f>+India!C84</f>
        <v>3.3446383422403478</v>
      </c>
      <c r="D358" s="355">
        <f>+India!D84</f>
        <v>5.4830419803143329</v>
      </c>
      <c r="E358" s="355">
        <f>+India!E84</f>
        <v>8.2144496689114614</v>
      </c>
      <c r="F358" s="355">
        <f>+India!F84</f>
        <v>11.619342420470444</v>
      </c>
      <c r="G358" s="355">
        <f>+India!G84</f>
        <v>15.34469350934463</v>
      </c>
      <c r="H358" s="355">
        <f>+India!H84</f>
        <v>19.335339326920078</v>
      </c>
      <c r="I358" s="355">
        <f>+India!I84</f>
        <v>23.817443590538694</v>
      </c>
      <c r="J358" s="355">
        <f>+India!J84</f>
        <v>28.763915267557802</v>
      </c>
      <c r="K358" s="355">
        <f>+India!K84</f>
        <v>34.141905865629035</v>
      </c>
      <c r="L358" s="355">
        <f>+India!L84</f>
        <v>39.879288797965884</v>
      </c>
      <c r="M358" s="355">
        <f>+India!M84</f>
        <v>45.868100960065078</v>
      </c>
      <c r="N358" s="355">
        <f>+India!N84</f>
        <v>52.35451419479142</v>
      </c>
      <c r="O358" s="355">
        <f>+India!O84</f>
        <v>59.001174355398319</v>
      </c>
      <c r="P358" s="355">
        <f>+India!P84</f>
        <v>65.766910680642894</v>
      </c>
      <c r="Q358" s="355">
        <f>+India!Q84</f>
        <v>72.605726648117297</v>
      </c>
      <c r="R358" s="355">
        <f>+India!R84</f>
        <v>79.471224823065</v>
      </c>
      <c r="S358" s="355">
        <f>+India!S84</f>
        <v>86.319384686051308</v>
      </c>
      <c r="T358" s="355">
        <f>+India!T84</f>
        <v>93.110243634123833</v>
      </c>
      <c r="U358" s="355">
        <f>+India!U84</f>
        <v>99.808851840962561</v>
      </c>
      <c r="V358" s="355">
        <f>+India!V84</f>
        <v>106.98897385906335</v>
      </c>
      <c r="W358" s="355">
        <f>+India!W84</f>
        <v>114.87559926567144</v>
      </c>
      <c r="X358" s="355">
        <f>+India!X84</f>
        <v>122.98119643491106</v>
      </c>
      <c r="Y358" s="355">
        <f>+India!Y84</f>
        <v>131.22062058366336</v>
      </c>
      <c r="Z358" s="355">
        <f>+India!Z84</f>
        <v>139.54221921909803</v>
      </c>
      <c r="AA358" s="355">
        <f>+India!AA84</f>
        <v>147.92950760600573</v>
      </c>
      <c r="AB358" s="355">
        <f>+India!AB84</f>
        <v>156.45311906037136</v>
      </c>
      <c r="AC358" s="355">
        <f>+India!AC84</f>
        <v>165.61139751274541</v>
      </c>
      <c r="AD358" s="355">
        <f>+India!AD84</f>
        <v>175.1930966249862</v>
      </c>
      <c r="AE358" s="355">
        <f>+India!AE84</f>
        <v>185.13161794547563</v>
      </c>
      <c r="AF358" s="355">
        <f>+India!AF84</f>
        <v>195.0204873333501</v>
      </c>
      <c r="AG358" s="355">
        <f>+India!AG84</f>
        <v>204.68381901162417</v>
      </c>
      <c r="AH358" s="355">
        <f>+India!AH84</f>
        <v>214.35640033741086</v>
      </c>
      <c r="AI358" s="355">
        <f>+India!AI84</f>
        <v>224.0467334434482</v>
      </c>
      <c r="AJ358" s="355">
        <f>+India!AJ84</f>
        <v>233.75674918921317</v>
      </c>
      <c r="AK358" s="355">
        <f>+India!AK84</f>
        <v>243.48668957720724</v>
      </c>
      <c r="AL358" s="355">
        <f>+India!AL84</f>
        <v>253.23761751308123</v>
      </c>
      <c r="AM358" s="355">
        <f>+India!AM84</f>
        <v>263.01221737011878</v>
      </c>
      <c r="AN358" s="355">
        <f>+India!AN84</f>
        <v>272.81480211597454</v>
      </c>
      <c r="AO358" s="355">
        <f>+India!AO84</f>
        <v>282.65100034532509</v>
      </c>
      <c r="AP358" s="355">
        <f>+India!AP84</f>
        <v>292.52735580839595</v>
      </c>
    </row>
    <row r="359" spans="1:256" ht="14.5">
      <c r="A359" s="354" t="s">
        <v>187</v>
      </c>
      <c r="B359" s="355">
        <f>+MidEast!B84</f>
        <v>2.5769487796242259</v>
      </c>
      <c r="C359" s="355">
        <f>+MidEast!C84</f>
        <v>4.3045669601491428</v>
      </c>
      <c r="D359" s="355">
        <f>+MidEast!D84</f>
        <v>6.6264112190069984</v>
      </c>
      <c r="E359" s="355">
        <f>+MidEast!E84</f>
        <v>9.4557504493668318</v>
      </c>
      <c r="F359" s="355">
        <f>+MidEast!F84</f>
        <v>12.818381509387049</v>
      </c>
      <c r="G359" s="355">
        <f>+MidEast!G84</f>
        <v>16.278389008967796</v>
      </c>
      <c r="H359" s="355">
        <f>+MidEast!H84</f>
        <v>19.892851491535808</v>
      </c>
      <c r="I359" s="355">
        <f>+MidEast!I84</f>
        <v>23.943326777958525</v>
      </c>
      <c r="J359" s="355">
        <f>+MidEast!J84</f>
        <v>28.445988717258224</v>
      </c>
      <c r="K359" s="355">
        <f>+MidEast!K84</f>
        <v>33.711753385999813</v>
      </c>
      <c r="L359" s="355">
        <f>+MidEast!L84</f>
        <v>38.752337693850677</v>
      </c>
      <c r="M359" s="355">
        <f>+MidEast!M84</f>
        <v>42.267617215854514</v>
      </c>
      <c r="N359" s="355">
        <f>+MidEast!N84</f>
        <v>46.657246624391426</v>
      </c>
      <c r="O359" s="355">
        <f>+MidEast!O84</f>
        <v>50.881330370334702</v>
      </c>
      <c r="P359" s="355">
        <f>+MidEast!P84</f>
        <v>54.989022158288464</v>
      </c>
      <c r="Q359" s="355">
        <f>+MidEast!Q84</f>
        <v>59.002220161888786</v>
      </c>
      <c r="R359" s="355">
        <f>+MidEast!R84</f>
        <v>62.928871598162971</v>
      </c>
      <c r="S359" s="355">
        <f>+MidEast!S84</f>
        <v>66.77020709387115</v>
      </c>
      <c r="T359" s="355">
        <f>+MidEast!T84</f>
        <v>70.524793410450286</v>
      </c>
      <c r="U359" s="355">
        <f>+MidEast!U84</f>
        <v>74.190766762349256</v>
      </c>
      <c r="V359" s="355">
        <f>+MidEast!V84</f>
        <v>78.178129817086372</v>
      </c>
      <c r="W359" s="355">
        <f>+MidEast!W84</f>
        <v>82.633873448962717</v>
      </c>
      <c r="X359" s="355">
        <f>+MidEast!X84</f>
        <v>87.227953049669807</v>
      </c>
      <c r="Y359" s="355">
        <f>+MidEast!Y84</f>
        <v>91.914270058673793</v>
      </c>
      <c r="Z359" s="355">
        <f>+MidEast!Z84</f>
        <v>96.669510383908275</v>
      </c>
      <c r="AA359" s="355">
        <f>+MidEast!AA84</f>
        <v>101.49262879700608</v>
      </c>
      <c r="AB359" s="355">
        <f>+MidEast!AB84</f>
        <v>106.41136594603569</v>
      </c>
      <c r="AC359" s="355">
        <f>+MidEast!AC84</f>
        <v>111.78495936092614</v>
      </c>
      <c r="AD359" s="355">
        <f>+MidEast!AD84</f>
        <v>117.45526991338218</v>
      </c>
      <c r="AE359" s="355">
        <f>+MidEast!AE84</f>
        <v>123.38525804684329</v>
      </c>
      <c r="AF359" s="355">
        <f>+MidEast!AF84</f>
        <v>129.33141415459116</v>
      </c>
      <c r="AG359" s="355">
        <f>+MidEast!AG84</f>
        <v>135.19511325626394</v>
      </c>
      <c r="AH359" s="355">
        <f>+MidEast!AH84</f>
        <v>141.12705124727526</v>
      </c>
      <c r="AI359" s="355">
        <f>+MidEast!AI84</f>
        <v>147.13757286820436</v>
      </c>
      <c r="AJ359" s="355">
        <f>+MidEast!AJ84</f>
        <v>153.23257446663564</v>
      </c>
      <c r="AK359" s="355">
        <f>+MidEast!AK84</f>
        <v>159.41656935860362</v>
      </c>
      <c r="AL359" s="355">
        <f>+MidEast!AL84</f>
        <v>165.69432552726974</v>
      </c>
      <c r="AM359" s="355">
        <f>+MidEast!AM84</f>
        <v>172.07144849382107</v>
      </c>
      <c r="AN359" s="355">
        <f>+MidEast!AN84</f>
        <v>178.55447060545279</v>
      </c>
      <c r="AO359" s="355">
        <f>+MidEast!AO84</f>
        <v>185.15073545148073</v>
      </c>
      <c r="AP359" s="355">
        <f>+MidEast!AP84</f>
        <v>191.86821908346352</v>
      </c>
    </row>
    <row r="360" spans="1:256" ht="14.5">
      <c r="A360" s="354" t="s">
        <v>188</v>
      </c>
      <c r="B360" s="355">
        <f>+Africa!B84</f>
        <v>0.90930131088130695</v>
      </c>
      <c r="C360" s="355">
        <f>+Africa!C84</f>
        <v>1.7004907187190157</v>
      </c>
      <c r="D360" s="355">
        <f>+Africa!D84</f>
        <v>3.074379698152943</v>
      </c>
      <c r="E360" s="355">
        <f>+Africa!E84</f>
        <v>5.1075998001397229</v>
      </c>
      <c r="F360" s="355">
        <f>+Africa!F84</f>
        <v>8.03147416139333</v>
      </c>
      <c r="G360" s="355">
        <f>+Africa!G84</f>
        <v>11.483825414980894</v>
      </c>
      <c r="H360" s="355">
        <f>+Africa!H84</f>
        <v>15.246083203178024</v>
      </c>
      <c r="I360" s="355">
        <f>+Africa!I84</f>
        <v>19.764397687089563</v>
      </c>
      <c r="J360" s="355">
        <f>+Africa!J84</f>
        <v>25.093322290305416</v>
      </c>
      <c r="K360" s="355">
        <f>+Africa!K84</f>
        <v>31.622372900173382</v>
      </c>
      <c r="L360" s="355">
        <f>+Africa!L84</f>
        <v>38.047553991363685</v>
      </c>
      <c r="M360" s="355">
        <f>+Africa!M84</f>
        <v>43.598759004383524</v>
      </c>
      <c r="N360" s="355">
        <f>+Africa!N84</f>
        <v>49.137511710659552</v>
      </c>
      <c r="O360" s="355">
        <f>+Africa!O84</f>
        <v>54.715467669286035</v>
      </c>
      <c r="P360" s="355">
        <f>+Africa!P84</f>
        <v>60.259562780442039</v>
      </c>
      <c r="Q360" s="355">
        <f>+Africa!Q84</f>
        <v>65.704617116911237</v>
      </c>
      <c r="R360" s="355">
        <f>+Africa!R84</f>
        <v>70.994068463953226</v>
      </c>
      <c r="S360" s="355">
        <f>+Africa!S84</f>
        <v>76.080450541251579</v>
      </c>
      <c r="T360" s="355">
        <f>+Africa!T84</f>
        <v>80.925479676523295</v>
      </c>
      <c r="U360" s="355">
        <f>+Africa!U84</f>
        <v>85.499841434423715</v>
      </c>
      <c r="V360" s="355">
        <f>+Africa!V84</f>
        <v>90.306515737476275</v>
      </c>
      <c r="W360" s="355">
        <f>+Africa!W84</f>
        <v>95.513508989371275</v>
      </c>
      <c r="X360" s="355">
        <f>+Africa!X84</f>
        <v>101.38630929043515</v>
      </c>
      <c r="Y360" s="355">
        <f>+Africa!Y84</f>
        <v>107.35913345626022</v>
      </c>
      <c r="Z360" s="355">
        <f>+Africa!Z84</f>
        <v>113.34113569728757</v>
      </c>
      <c r="AA360" s="355">
        <f>+Africa!AA84</f>
        <v>119.29247098778609</v>
      </c>
      <c r="AB360" s="355">
        <f>+Africa!AB84</f>
        <v>125.32260124258666</v>
      </c>
      <c r="AC360" s="355">
        <f>+Africa!AC84</f>
        <v>131.78799847232546</v>
      </c>
      <c r="AD360" s="355">
        <f>+Africa!AD84</f>
        <v>138.5589730443381</v>
      </c>
      <c r="AE360" s="355">
        <f>+Africa!AE84</f>
        <v>145.57465119658934</v>
      </c>
      <c r="AF360" s="355">
        <f>+Africa!AF84</f>
        <v>152.50533676160748</v>
      </c>
      <c r="AG360" s="355">
        <f>+Africa!AG84</f>
        <v>159.21721650559914</v>
      </c>
      <c r="AH360" s="355">
        <f>+Africa!AH84</f>
        <v>165.89845510423737</v>
      </c>
      <c r="AI360" s="355">
        <f>+Africa!AI84</f>
        <v>172.54863485592819</v>
      </c>
      <c r="AJ360" s="355">
        <f>+Africa!AJ84</f>
        <v>179.16608698104449</v>
      </c>
      <c r="AK360" s="355">
        <f>+Africa!AK84</f>
        <v>185.74898587810407</v>
      </c>
      <c r="AL360" s="355">
        <f>+Africa!AL84</f>
        <v>192.29702119188133</v>
      </c>
      <c r="AM360" s="355">
        <f>+Africa!AM84</f>
        <v>198.81177999418483</v>
      </c>
      <c r="AN360" s="355">
        <f>+Africa!AN84</f>
        <v>205.29655152340104</v>
      </c>
      <c r="AO360" s="355">
        <f>+Africa!AO84</f>
        <v>211.75593121819162</v>
      </c>
      <c r="AP360" s="355">
        <f>+Africa!AP84</f>
        <v>218.19540003133795</v>
      </c>
    </row>
    <row r="361" spans="1:256" ht="14.5">
      <c r="A361" s="354" t="s">
        <v>189</v>
      </c>
      <c r="B361" s="355">
        <f>+LatAm!B84</f>
        <v>3.4790425598664338</v>
      </c>
      <c r="C361" s="355">
        <f>+LatAm!C84</f>
        <v>5.4137711545147571</v>
      </c>
      <c r="D361" s="355">
        <f>+LatAm!D84</f>
        <v>7.9605110681653599</v>
      </c>
      <c r="E361" s="355">
        <f>+LatAm!E84</f>
        <v>10.953583981735967</v>
      </c>
      <c r="F361" s="355">
        <f>+LatAm!F84</f>
        <v>14.244968580475678</v>
      </c>
      <c r="G361" s="355">
        <f>+LatAm!G84</f>
        <v>17.554928604122864</v>
      </c>
      <c r="H361" s="355">
        <f>+LatAm!H84</f>
        <v>21.005170252687755</v>
      </c>
      <c r="I361" s="355">
        <f>+LatAm!I84</f>
        <v>24.706678275267429</v>
      </c>
      <c r="J361" s="355">
        <f>+LatAm!J84</f>
        <v>28.633048374867961</v>
      </c>
      <c r="K361" s="355">
        <f>+LatAm!K84</f>
        <v>32.744817236419742</v>
      </c>
      <c r="L361" s="355">
        <f>+LatAm!L84</f>
        <v>37.131969978723134</v>
      </c>
      <c r="M361" s="355">
        <f>+LatAm!M84</f>
        <v>41.281823339108932</v>
      </c>
      <c r="N361" s="355">
        <f>+LatAm!N84</f>
        <v>46.308390192559372</v>
      </c>
      <c r="O361" s="355">
        <f>+LatAm!O84</f>
        <v>51.292302996200874</v>
      </c>
      <c r="P361" s="355">
        <f>+LatAm!P84</f>
        <v>56.263846212166428</v>
      </c>
      <c r="Q361" s="355">
        <f>+LatAm!Q84</f>
        <v>61.231836219472591</v>
      </c>
      <c r="R361" s="355">
        <f>+LatAm!R84</f>
        <v>66.194070725599161</v>
      </c>
      <c r="S361" s="355">
        <f>+LatAm!S84</f>
        <v>71.143368693475026</v>
      </c>
      <c r="T361" s="355">
        <f>+LatAm!T84</f>
        <v>76.071027856667925</v>
      </c>
      <c r="U361" s="355">
        <f>+LatAm!U84</f>
        <v>80.968761432260166</v>
      </c>
      <c r="V361" s="355">
        <f>+LatAm!V84</f>
        <v>86.230362105665364</v>
      </c>
      <c r="W361" s="355">
        <f>+LatAm!W84</f>
        <v>92.00983675181962</v>
      </c>
      <c r="X361" s="355">
        <f>+LatAm!X84</f>
        <v>97.991798647345803</v>
      </c>
      <c r="Y361" s="355">
        <f>+LatAm!Y84</f>
        <v>104.13047552250509</v>
      </c>
      <c r="Z361" s="355">
        <f>+LatAm!Z84</f>
        <v>110.40243799072701</v>
      </c>
      <c r="AA361" s="355">
        <f>+LatAm!AA84</f>
        <v>116.80510371362041</v>
      </c>
      <c r="AB361" s="355">
        <f>+LatAm!AB84</f>
        <v>123.35022371651257</v>
      </c>
      <c r="AC361" s="355">
        <f>+LatAm!AC84</f>
        <v>130.37191487953692</v>
      </c>
      <c r="AD361" s="355">
        <f>+LatAm!AD84</f>
        <v>137.72393865113375</v>
      </c>
      <c r="AE361" s="355">
        <f>+LatAm!AE84</f>
        <v>145.37668410565203</v>
      </c>
      <c r="AF361" s="355">
        <f>+LatAm!AF84</f>
        <v>152.98356536459158</v>
      </c>
      <c r="AG361" s="355">
        <f>+LatAm!AG84</f>
        <v>160.408259377191</v>
      </c>
      <c r="AH361" s="355">
        <f>+LatAm!AH84</f>
        <v>167.89236197150791</v>
      </c>
      <c r="AI361" s="355">
        <f>+LatAm!AI84</f>
        <v>175.46378419749226</v>
      </c>
      <c r="AJ361" s="355">
        <f>+LatAm!AJ84</f>
        <v>183.13915898123776</v>
      </c>
      <c r="AK361" s="355">
        <f>+LatAm!AK84</f>
        <v>190.93006570955475</v>
      </c>
      <c r="AL361" s="355">
        <f>+LatAm!AL84</f>
        <v>198.84621399700711</v>
      </c>
      <c r="AM361" s="355">
        <f>+LatAm!AM84</f>
        <v>206.89692544324694</v>
      </c>
      <c r="AN361" s="355">
        <f>+LatAm!AN84</f>
        <v>215.09174853851815</v>
      </c>
      <c r="AO361" s="355">
        <f>+LatAm!AO84</f>
        <v>223.44065159571352</v>
      </c>
      <c r="AP361" s="355">
        <f>+LatAm!AP84</f>
        <v>231.95402568052884</v>
      </c>
    </row>
    <row r="362" spans="1:256" ht="14.5">
      <c r="A362" s="354" t="s">
        <v>190</v>
      </c>
      <c r="B362" s="355">
        <f>+OHI!B84</f>
        <v>3.120575743483017</v>
      </c>
      <c r="C362" s="355">
        <f>+OHI!C84</f>
        <v>4.0475133020248917</v>
      </c>
      <c r="D362" s="355">
        <f>+OHI!D84</f>
        <v>5.2525858919633102</v>
      </c>
      <c r="E362" s="355">
        <f>+OHI!E84</f>
        <v>6.4649129384994124</v>
      </c>
      <c r="F362" s="355">
        <f>+OHI!F84</f>
        <v>7.6108225501166471</v>
      </c>
      <c r="G362" s="355">
        <f>+OHI!G84</f>
        <v>8.622594486929323</v>
      </c>
      <c r="H362" s="355">
        <f>+OHI!H84</f>
        <v>9.5161024181833831</v>
      </c>
      <c r="I362" s="355">
        <f>+OHI!I84</f>
        <v>10.386852109555273</v>
      </c>
      <c r="J362" s="355">
        <f>+OHI!J84</f>
        <v>11.233871361833824</v>
      </c>
      <c r="K362" s="355">
        <f>+OHI!K84</f>
        <v>11.976045454211684</v>
      </c>
      <c r="L362" s="355">
        <f>+OHI!L84</f>
        <v>12.890906923810032</v>
      </c>
      <c r="M362" s="355">
        <f>+OHI!M84</f>
        <v>13.931283440466357</v>
      </c>
      <c r="N362" s="355">
        <f>+OHI!N84</f>
        <v>15.252456150424562</v>
      </c>
      <c r="O362" s="355">
        <f>+OHI!O84</f>
        <v>16.5227147234488</v>
      </c>
      <c r="P362" s="355">
        <f>+OHI!P84</f>
        <v>17.765223425490017</v>
      </c>
      <c r="Q362" s="355">
        <f>+OHI!Q84</f>
        <v>18.991691446043671</v>
      </c>
      <c r="R362" s="355">
        <f>+OHI!R84</f>
        <v>20.207840893164999</v>
      </c>
      <c r="S362" s="355">
        <f>+OHI!S84</f>
        <v>21.416178672001621</v>
      </c>
      <c r="T362" s="355">
        <f>+OHI!T84</f>
        <v>22.617558814390424</v>
      </c>
      <c r="U362" s="355">
        <f>+OHI!U84</f>
        <v>23.812065591073672</v>
      </c>
      <c r="V362" s="355">
        <f>+OHI!V84</f>
        <v>25.006516491088163</v>
      </c>
      <c r="W362" s="355">
        <f>+OHI!W84</f>
        <v>26.20285267671774</v>
      </c>
      <c r="X362" s="355">
        <f>+OHI!X84</f>
        <v>27.394849321995615</v>
      </c>
      <c r="Y362" s="355">
        <f>+OHI!Y84</f>
        <v>28.581610939415086</v>
      </c>
      <c r="Z362" s="355">
        <f>+OHI!Z84</f>
        <v>29.763137755419454</v>
      </c>
      <c r="AA362" s="355">
        <f>+OHI!AA84</f>
        <v>30.942404337399225</v>
      </c>
      <c r="AB362" s="355">
        <f>+OHI!AB84</f>
        <v>32.130407848732084</v>
      </c>
      <c r="AC362" s="355">
        <f>+OHI!AC84</f>
        <v>33.421861047988401</v>
      </c>
      <c r="AD362" s="355">
        <f>+OHI!AD84</f>
        <v>34.777352851033427</v>
      </c>
      <c r="AE362" s="355">
        <f>+OHI!AE84</f>
        <v>36.187449998523327</v>
      </c>
      <c r="AF362" s="355">
        <f>+OHI!AF84</f>
        <v>37.564175584575935</v>
      </c>
      <c r="AG362" s="355">
        <f>+OHI!AG84</f>
        <v>38.877803645463985</v>
      </c>
      <c r="AH362" s="355">
        <f>+OHI!AH84</f>
        <v>40.190363521093232</v>
      </c>
      <c r="AI362" s="355">
        <f>+OHI!AI84</f>
        <v>41.506551179990531</v>
      </c>
      <c r="AJ362" s="355">
        <f>+OHI!AJ84</f>
        <v>42.829072653938077</v>
      </c>
      <c r="AK362" s="355">
        <f>+OHI!AK84</f>
        <v>44.159394578843148</v>
      </c>
      <c r="AL362" s="355">
        <f>+OHI!AL84</f>
        <v>45.498517475233442</v>
      </c>
      <c r="AM362" s="355">
        <f>+OHI!AM84</f>
        <v>46.847322002469717</v>
      </c>
      <c r="AN362" s="355">
        <f>+OHI!AN84</f>
        <v>48.206701384214966</v>
      </c>
      <c r="AO362" s="355">
        <f>+OHI!AO84</f>
        <v>49.577594961001729</v>
      </c>
      <c r="AP362" s="355">
        <f>+OHI!AP84</f>
        <v>50.960980393314927</v>
      </c>
    </row>
    <row r="363" spans="1:256" ht="14.5">
      <c r="A363" s="354" t="s">
        <v>191</v>
      </c>
      <c r="B363" s="355">
        <f>+OthAsia!B84</f>
        <v>1.9829504354425138</v>
      </c>
      <c r="C363" s="355">
        <f>+OthAsia!C84</f>
        <v>3.0038142599144679</v>
      </c>
      <c r="D363" s="355">
        <f>+OthAsia!D84</f>
        <v>5.0606269724569364</v>
      </c>
      <c r="E363" s="355">
        <f>+OthAsia!E84</f>
        <v>7.8818702302016899</v>
      </c>
      <c r="F363" s="355">
        <f>+OthAsia!F84</f>
        <v>11.559296619074175</v>
      </c>
      <c r="G363" s="355">
        <f>+OthAsia!G84</f>
        <v>15.752514589250993</v>
      </c>
      <c r="H363" s="355">
        <f>+OthAsia!H84</f>
        <v>20.396690519527311</v>
      </c>
      <c r="I363" s="355">
        <f>+OthAsia!I84</f>
        <v>25.792501293925014</v>
      </c>
      <c r="J363" s="355">
        <f>+OthAsia!J84</f>
        <v>31.947812437387</v>
      </c>
      <c r="K363" s="355">
        <f>+OthAsia!K84</f>
        <v>38.972193749007324</v>
      </c>
      <c r="L363" s="355">
        <f>+OthAsia!L84</f>
        <v>46.216560157098613</v>
      </c>
      <c r="M363" s="355">
        <f>+OthAsia!M84</f>
        <v>54.15560191000413</v>
      </c>
      <c r="N363" s="355">
        <f>+OthAsia!N84</f>
        <v>61.725155847118472</v>
      </c>
      <c r="O363" s="355">
        <f>+OthAsia!O84</f>
        <v>69.625810547963511</v>
      </c>
      <c r="P363" s="355">
        <f>+OthAsia!P84</f>
        <v>77.736373341437542</v>
      </c>
      <c r="Q363" s="355">
        <f>+OthAsia!Q84</f>
        <v>85.947416134959042</v>
      </c>
      <c r="R363" s="355">
        <f>+OthAsia!R84</f>
        <v>94.158561684619613</v>
      </c>
      <c r="S363" s="355">
        <f>+OthAsia!S84</f>
        <v>102.27724019817416</v>
      </c>
      <c r="T363" s="355">
        <f>+OthAsia!T84</f>
        <v>110.21810681303857</v>
      </c>
      <c r="U363" s="355">
        <f>+OthAsia!U84</f>
        <v>117.90280684535696</v>
      </c>
      <c r="V363" s="355">
        <f>+OthAsia!V84</f>
        <v>125.93097722546688</v>
      </c>
      <c r="W363" s="355">
        <f>+OthAsia!W84</f>
        <v>134.49697195117477</v>
      </c>
      <c r="X363" s="355">
        <f>+OthAsia!X84</f>
        <v>142.99717504374195</v>
      </c>
      <c r="Y363" s="355">
        <f>+OthAsia!Y84</f>
        <v>151.28267110255013</v>
      </c>
      <c r="Z363" s="355">
        <f>+OthAsia!Z84</f>
        <v>159.23811004648809</v>
      </c>
      <c r="AA363" s="355">
        <f>+OthAsia!AA84</f>
        <v>166.78519540309048</v>
      </c>
      <c r="AB363" s="355">
        <f>+OthAsia!AB84</f>
        <v>173.8768331163848</v>
      </c>
      <c r="AC363" s="355">
        <f>+OthAsia!AC84</f>
        <v>181.166035357981</v>
      </c>
      <c r="AD363" s="355">
        <f>+OthAsia!AD84</f>
        <v>188.31104471972327</v>
      </c>
      <c r="AE363" s="355">
        <f>+OthAsia!AE84</f>
        <v>195.21666599174966</v>
      </c>
      <c r="AF363" s="355">
        <f>+OthAsia!AF84</f>
        <v>201.45185086839911</v>
      </c>
      <c r="AG363" s="355">
        <f>+OthAsia!AG84</f>
        <v>206.86292828939642</v>
      </c>
      <c r="AH363" s="355">
        <f>+OthAsia!AH84</f>
        <v>211.70528247919407</v>
      </c>
      <c r="AI363" s="355">
        <f>+OthAsia!AI84</f>
        <v>215.97763751232549</v>
      </c>
      <c r="AJ363" s="355">
        <f>+OthAsia!AJ84</f>
        <v>219.67510777279628</v>
      </c>
      <c r="AK363" s="355">
        <f>+OthAsia!AK84</f>
        <v>222.78970274969157</v>
      </c>
      <c r="AL363" s="355">
        <f>+OthAsia!AL84</f>
        <v>225.31296786847258</v>
      </c>
      <c r="AM363" s="355">
        <f>+OthAsia!AM84</f>
        <v>227.23700080353314</v>
      </c>
      <c r="AN363" s="355">
        <f>+OthAsia!AN84</f>
        <v>228.55472846451369</v>
      </c>
      <c r="AO363" s="355">
        <f>+OthAsia!AO84</f>
        <v>229.25994210511993</v>
      </c>
      <c r="AP363" s="355">
        <f>+OthAsia!AP84</f>
        <v>229.34733116165137</v>
      </c>
    </row>
    <row r="364" spans="1:256">
      <c r="B364" s="348">
        <f t="shared" ref="B364:AF364" si="184">SUM(B352:B363)</f>
        <v>43.426252805621111</v>
      </c>
      <c r="C364" s="348">
        <f t="shared" si="184"/>
        <v>63.059116070134223</v>
      </c>
      <c r="D364" s="348">
        <f t="shared" si="184"/>
        <v>87.530537851667646</v>
      </c>
      <c r="E364" s="348">
        <f t="shared" si="184"/>
        <v>115.24054687011751</v>
      </c>
      <c r="F364" s="348">
        <f t="shared" si="184"/>
        <v>146.09795666144163</v>
      </c>
      <c r="G364" s="348">
        <f t="shared" si="184"/>
        <v>178.03780732669122</v>
      </c>
      <c r="H364" s="348">
        <f t="shared" si="184"/>
        <v>211.27523776810676</v>
      </c>
      <c r="I364" s="348">
        <f t="shared" si="184"/>
        <v>247.42730250946585</v>
      </c>
      <c r="J364" s="348">
        <f t="shared" si="184"/>
        <v>286.45513882568815</v>
      </c>
      <c r="K364" s="348">
        <f t="shared" si="184"/>
        <v>328.20629865878487</v>
      </c>
      <c r="L364" s="348">
        <f t="shared" si="184"/>
        <v>372.2806510470856</v>
      </c>
      <c r="M364" s="348">
        <f t="shared" si="184"/>
        <v>416.51527322571212</v>
      </c>
      <c r="N364" s="348">
        <f t="shared" si="184"/>
        <v>465.42785725433117</v>
      </c>
      <c r="O364" s="348">
        <f t="shared" si="184"/>
        <v>514.36582555407915</v>
      </c>
      <c r="P364" s="348">
        <f t="shared" si="184"/>
        <v>563.33702080699709</v>
      </c>
      <c r="Q364" s="348">
        <f t="shared" si="184"/>
        <v>612.21107748046234</v>
      </c>
      <c r="R364" s="348">
        <f t="shared" si="184"/>
        <v>660.79514421255192</v>
      </c>
      <c r="S364" s="348">
        <f t="shared" si="184"/>
        <v>708.8773719254076</v>
      </c>
      <c r="T364" s="348">
        <f t="shared" si="184"/>
        <v>756.25144351711015</v>
      </c>
      <c r="U364" s="348">
        <f t="shared" si="184"/>
        <v>802.730133460665</v>
      </c>
      <c r="V364" s="348">
        <f t="shared" si="184"/>
        <v>850.96277958388714</v>
      </c>
      <c r="W364" s="348">
        <f t="shared" si="184"/>
        <v>901.87153296670272</v>
      </c>
      <c r="X364" s="348">
        <f t="shared" si="184"/>
        <v>953.78720374787804</v>
      </c>
      <c r="Y364" s="348">
        <f t="shared" si="184"/>
        <v>1005.7755754047812</v>
      </c>
      <c r="Z364" s="348">
        <f t="shared" si="184"/>
        <v>1057.507583216757</v>
      </c>
      <c r="AA364" s="348">
        <f t="shared" si="184"/>
        <v>1108.8660673892571</v>
      </c>
      <c r="AB364" s="348">
        <f t="shared" si="184"/>
        <v>1160.1777373605314</v>
      </c>
      <c r="AC364" s="348">
        <f t="shared" si="184"/>
        <v>1214.9003681169984</v>
      </c>
      <c r="AD364" s="348">
        <f t="shared" si="184"/>
        <v>1271.5436455022455</v>
      </c>
      <c r="AE364" s="348">
        <f t="shared" si="184"/>
        <v>1329.7002072770306</v>
      </c>
      <c r="AF364" s="348">
        <f t="shared" si="184"/>
        <v>1386.3541440649688</v>
      </c>
    </row>
    <row r="366" spans="1:256" s="280" customFormat="1" ht="15.5">
      <c r="A366" s="280" t="s">
        <v>723</v>
      </c>
      <c r="B366" s="356">
        <f t="shared" ref="B366:AF366" si="185">+SUMPRODUCT(B323:B334*B352:B363)/B364</f>
        <v>1</v>
      </c>
      <c r="C366" s="356">
        <f t="shared" si="185"/>
        <v>0.56467664310483368</v>
      </c>
      <c r="D366" s="356">
        <f t="shared" si="185"/>
        <v>0.32827176080106124</v>
      </c>
      <c r="E366" s="356">
        <f t="shared" si="185"/>
        <v>0.20096352199768569</v>
      </c>
      <c r="F366" s="356">
        <f t="shared" si="185"/>
        <v>0.12755890606563622</v>
      </c>
      <c r="G366" s="356">
        <f t="shared" si="185"/>
        <v>8.338646375367062E-2</v>
      </c>
      <c r="H366" s="356">
        <f t="shared" si="185"/>
        <v>5.594666235740655E-2</v>
      </c>
      <c r="I366" s="358">
        <f t="shared" si="185"/>
        <v>3.8321988518206562E-2</v>
      </c>
      <c r="J366" s="358">
        <f t="shared" si="185"/>
        <v>2.6723173270050197E-2</v>
      </c>
      <c r="K366" s="358">
        <f t="shared" si="185"/>
        <v>1.8945338707328049E-2</v>
      </c>
      <c r="L366" s="358">
        <f t="shared" si="185"/>
        <v>1.3654215390679708E-2</v>
      </c>
      <c r="M366" s="358">
        <f t="shared" si="185"/>
        <v>1.0096490533480629E-2</v>
      </c>
      <c r="N366" s="358">
        <f t="shared" si="185"/>
        <v>7.428905668647263E-3</v>
      </c>
      <c r="O366" s="358">
        <f t="shared" si="185"/>
        <v>5.5597058624053258E-3</v>
      </c>
      <c r="P366" s="358">
        <f t="shared" si="185"/>
        <v>4.2166894692054506E-3</v>
      </c>
      <c r="Q366" s="358">
        <f t="shared" si="185"/>
        <v>3.2338167406072062E-3</v>
      </c>
      <c r="R366" s="358">
        <f t="shared" si="185"/>
        <v>2.5039681173915662E-3</v>
      </c>
      <c r="S366" s="358">
        <f t="shared" si="185"/>
        <v>1.9553716307058747E-3</v>
      </c>
      <c r="T366" s="358">
        <f t="shared" si="185"/>
        <v>1.5386319874577429E-3</v>
      </c>
      <c r="U366" s="358">
        <f t="shared" si="185"/>
        <v>1.2190622892193049E-3</v>
      </c>
      <c r="V366" s="358">
        <f t="shared" si="185"/>
        <v>9.7015546917725683E-4</v>
      </c>
      <c r="W366" s="358">
        <f t="shared" si="185"/>
        <v>7.7444535452331925E-4</v>
      </c>
      <c r="X366" s="358">
        <f t="shared" si="185"/>
        <v>6.2034787083000559E-4</v>
      </c>
      <c r="Y366" s="358">
        <f t="shared" si="185"/>
        <v>4.9888506548200298E-4</v>
      </c>
      <c r="Z366" s="358">
        <f t="shared" si="185"/>
        <v>4.0277840965157309E-4</v>
      </c>
      <c r="AA366" s="358">
        <f t="shared" si="185"/>
        <v>3.263636336158561E-4</v>
      </c>
      <c r="AB366" s="358">
        <f t="shared" si="185"/>
        <v>2.6519751043885091E-4</v>
      </c>
      <c r="AC366" s="358">
        <f t="shared" si="185"/>
        <v>2.1516373982302631E-4</v>
      </c>
      <c r="AD366" s="358">
        <f t="shared" si="185"/>
        <v>1.7465474002476648E-4</v>
      </c>
      <c r="AE366" s="358">
        <f t="shared" si="185"/>
        <v>1.4191288132262272E-4</v>
      </c>
      <c r="AF366" s="358">
        <f t="shared" si="185"/>
        <v>1.1532479201262678E-4</v>
      </c>
      <c r="BJ366" s="267"/>
      <c r="BK366" s="267"/>
      <c r="BL366" s="267"/>
      <c r="BM366" s="267"/>
      <c r="BN366" s="267"/>
      <c r="BO366" s="267"/>
      <c r="BP366" s="267"/>
      <c r="BQ366" s="267"/>
      <c r="BR366" s="267"/>
      <c r="BS366" s="267"/>
      <c r="BT366" s="267"/>
      <c r="BU366" s="267"/>
      <c r="BV366" s="267"/>
      <c r="BW366" s="267"/>
      <c r="BX366" s="267"/>
      <c r="BY366" s="267"/>
      <c r="BZ366" s="267"/>
      <c r="CA366" s="267"/>
      <c r="CB366" s="267"/>
      <c r="CC366" s="267"/>
      <c r="CD366" s="267"/>
      <c r="CE366" s="267"/>
      <c r="CF366" s="267"/>
      <c r="CG366" s="267"/>
      <c r="CH366" s="267"/>
      <c r="CI366" s="267"/>
      <c r="CJ366" s="267"/>
      <c r="CK366" s="267"/>
      <c r="CL366" s="267"/>
      <c r="CM366" s="267"/>
      <c r="CN366" s="267"/>
      <c r="CO366" s="267"/>
      <c r="CP366" s="267"/>
      <c r="CQ366" s="267"/>
      <c r="CR366" s="267"/>
      <c r="CS366" s="267"/>
      <c r="CT366" s="267"/>
      <c r="CU366" s="267"/>
      <c r="CV366" s="267"/>
      <c r="CW366" s="267"/>
      <c r="CX366" s="267"/>
      <c r="CY366" s="267"/>
      <c r="CZ366" s="267"/>
      <c r="DA366" s="267"/>
      <c r="DB366" s="267"/>
      <c r="DC366" s="267"/>
      <c r="DD366" s="267"/>
      <c r="DE366" s="267"/>
      <c r="DF366" s="267"/>
      <c r="DG366" s="267"/>
      <c r="DH366" s="267"/>
      <c r="DI366" s="267"/>
      <c r="DJ366" s="267"/>
      <c r="DK366" s="267"/>
      <c r="DL366" s="267"/>
      <c r="DM366" s="267"/>
      <c r="DN366" s="267"/>
      <c r="DO366" s="267"/>
      <c r="DP366" s="267"/>
      <c r="DQ366" s="267"/>
      <c r="DR366" s="267"/>
      <c r="DS366" s="267"/>
      <c r="DT366" s="267"/>
      <c r="DU366" s="267"/>
      <c r="DV366" s="267"/>
      <c r="DW366" s="267"/>
      <c r="DX366" s="267"/>
      <c r="DY366" s="267"/>
      <c r="DZ366" s="267"/>
      <c r="EA366" s="267"/>
      <c r="EB366" s="267"/>
      <c r="EC366" s="267"/>
      <c r="ED366" s="267"/>
      <c r="EE366" s="267"/>
      <c r="EF366" s="267"/>
      <c r="EG366" s="267"/>
      <c r="EH366" s="267"/>
      <c r="EI366" s="267"/>
      <c r="EJ366" s="267"/>
      <c r="EK366" s="267"/>
      <c r="EL366" s="267"/>
      <c r="EM366" s="267"/>
      <c r="EN366" s="267"/>
      <c r="EO366" s="267"/>
      <c r="EP366" s="267"/>
      <c r="EQ366" s="267"/>
      <c r="ER366" s="267"/>
      <c r="ES366" s="267"/>
      <c r="ET366" s="267"/>
      <c r="EU366" s="267"/>
      <c r="EV366" s="267"/>
      <c r="EW366" s="267"/>
      <c r="EX366" s="267"/>
      <c r="EY366" s="267"/>
      <c r="EZ366" s="267"/>
      <c r="FA366" s="267"/>
      <c r="FB366" s="267"/>
      <c r="FC366" s="267"/>
      <c r="FD366" s="267"/>
      <c r="FE366" s="267"/>
      <c r="FF366" s="267"/>
      <c r="FG366" s="267"/>
      <c r="FH366" s="267"/>
      <c r="FI366" s="267"/>
      <c r="FJ366" s="267"/>
      <c r="FK366" s="267"/>
      <c r="FL366" s="267"/>
      <c r="FM366" s="267"/>
      <c r="FN366" s="267"/>
      <c r="FO366" s="267"/>
      <c r="FP366" s="267"/>
      <c r="FQ366" s="267"/>
      <c r="FR366" s="267"/>
      <c r="FS366" s="267"/>
      <c r="FT366" s="267"/>
      <c r="FU366" s="267"/>
      <c r="FV366" s="267"/>
      <c r="FW366" s="267"/>
      <c r="FX366" s="267"/>
      <c r="FY366" s="267"/>
      <c r="FZ366" s="267"/>
      <c r="GA366" s="267"/>
      <c r="GB366" s="267"/>
      <c r="GC366" s="267"/>
      <c r="GD366" s="267"/>
      <c r="GE366" s="267"/>
      <c r="GF366" s="267"/>
      <c r="GG366" s="267"/>
      <c r="GH366" s="267"/>
      <c r="GI366" s="267"/>
      <c r="GJ366" s="267"/>
      <c r="GK366" s="267"/>
      <c r="GL366" s="267"/>
      <c r="GM366" s="267"/>
      <c r="GN366" s="267"/>
      <c r="GO366" s="267"/>
      <c r="GP366" s="267"/>
      <c r="GQ366" s="267"/>
      <c r="GR366" s="267"/>
      <c r="GS366" s="267"/>
      <c r="GT366" s="267"/>
      <c r="GU366" s="267"/>
      <c r="GV366" s="267"/>
      <c r="GW366" s="267"/>
      <c r="GX366" s="267"/>
      <c r="GY366" s="267"/>
      <c r="GZ366" s="267"/>
      <c r="HA366" s="267"/>
      <c r="HB366" s="267"/>
      <c r="HC366" s="267"/>
      <c r="HD366" s="267"/>
      <c r="HE366" s="267"/>
      <c r="HF366" s="267"/>
      <c r="HG366" s="267"/>
      <c r="HH366" s="267"/>
      <c r="HI366" s="267"/>
      <c r="HJ366" s="267"/>
      <c r="HK366" s="267"/>
      <c r="HL366" s="267"/>
      <c r="HM366" s="267"/>
      <c r="HN366" s="267"/>
      <c r="HO366" s="267"/>
      <c r="HP366" s="267"/>
      <c r="HQ366" s="267"/>
      <c r="HR366" s="267"/>
      <c r="HS366" s="267"/>
      <c r="HT366" s="267"/>
      <c r="HU366" s="267"/>
      <c r="HV366" s="267"/>
      <c r="HW366" s="267"/>
      <c r="HX366" s="267"/>
      <c r="HY366" s="267"/>
      <c r="HZ366" s="267"/>
      <c r="IA366" s="267"/>
      <c r="IB366" s="267"/>
      <c r="IC366" s="267"/>
      <c r="ID366" s="267"/>
      <c r="IE366" s="267"/>
      <c r="IF366" s="267"/>
      <c r="IG366" s="267"/>
      <c r="IH366" s="267"/>
      <c r="II366" s="267"/>
      <c r="IJ366" s="267"/>
      <c r="IK366" s="267"/>
      <c r="IL366" s="267"/>
      <c r="IM366" s="267"/>
      <c r="IN366" s="267"/>
      <c r="IO366" s="267"/>
      <c r="IP366" s="267"/>
      <c r="IQ366" s="267"/>
      <c r="IR366" s="267"/>
      <c r="IS366" s="267"/>
      <c r="IT366" s="267"/>
      <c r="IU366" s="267"/>
      <c r="IV366" s="267"/>
    </row>
    <row r="368" spans="1:256">
      <c r="A368" s="267" t="s">
        <v>724</v>
      </c>
    </row>
    <row r="369" spans="1:256" s="281" customFormat="1">
      <c r="A369" s="281" t="s">
        <v>725</v>
      </c>
      <c r="B369" s="281">
        <f>+(Parameters!$B11+2*Parameters!$B12*Global!B70)*B48</f>
        <v>0.23904719300464633</v>
      </c>
      <c r="C369" s="281">
        <f>+(Parameters!$B11+2*Parameters!$B12*Global!C70)*C48</f>
        <v>0.38985877725641321</v>
      </c>
      <c r="D369" s="281">
        <f>+(Parameters!$B11+2*Parameters!$B12*Global!D70)*D48</f>
        <v>0.63999000504658099</v>
      </c>
      <c r="E369" s="281">
        <f>+(Parameters!$B11+2*Parameters!$B12*Global!E70)*E39</f>
        <v>1.2719382094876324</v>
      </c>
      <c r="F369" s="281">
        <f>+(Parameters!$B11+2*Parameters!$B12*Global!F70)*F39</f>
        <v>1.872779974254994</v>
      </c>
      <c r="G369" s="281">
        <f>+(Parameters!$B11+2*Parameters!$B12*Global!G70)*G39</f>
        <v>2.616136437342147</v>
      </c>
      <c r="H369" s="281">
        <f>+(Parameters!$B11+2*Parameters!$B12*Global!H70)*H39</f>
        <v>3.510455959756114</v>
      </c>
      <c r="I369" s="281">
        <f>+(Parameters!$B11+2*Parameters!$B12*Global!I70)*I39</f>
        <v>4.5833046419154648</v>
      </c>
      <c r="J369" s="281">
        <f>+(Parameters!$B11+2*Parameters!$B12*Global!J70)*J39</f>
        <v>5.8460045660466022</v>
      </c>
      <c r="K369" s="281">
        <f>+(Parameters!$B11+2*Parameters!$B12*Global!K70)*K39</f>
        <v>7.3092834987503217</v>
      </c>
      <c r="L369" s="281">
        <f>+(Parameters!$B11+2*Parameters!$B12*Global!L70)*L39</f>
        <v>8.9734448202241524</v>
      </c>
      <c r="M369" s="281">
        <f>+(Parameters!$B11+2*Parameters!$B12*Global!M70)*M39</f>
        <v>10.811238356477837</v>
      </c>
      <c r="N369" s="281">
        <f>+(Parameters!$B11+2*Parameters!$B12*Global!N70)*N39</f>
        <v>12.854461013146377</v>
      </c>
      <c r="O369" s="281">
        <f>+(Parameters!$B11+2*Parameters!$B12*Global!O70)*O39</f>
        <v>15.038700505561666</v>
      </c>
      <c r="P369" s="281">
        <f>+(Parameters!$B11+2*Parameters!$B12*Global!P70)*P39</f>
        <v>17.363027875627424</v>
      </c>
      <c r="Q369" s="281">
        <f>+(Parameters!$B11+2*Parameters!$B12*Global!Q70)*Q39</f>
        <v>19.822232682426563</v>
      </c>
      <c r="R369" s="281">
        <f>+(Parameters!$B11+2*Parameters!$B12*Global!R70)*R39</f>
        <v>22.408429415348397</v>
      </c>
      <c r="S369" s="281">
        <f>+(Parameters!$B11+2*Parameters!$B12*Global!S70)*S39</f>
        <v>25.112121860558346</v>
      </c>
      <c r="T369" s="281">
        <f>+(Parameters!$B11+2*Parameters!$B12*Global!T70)*T39</f>
        <v>27.922887989722668</v>
      </c>
      <c r="U369" s="281">
        <f>+(Parameters!$B11+2*Parameters!$B12*Global!U70)*U39</f>
        <v>30.829769846623645</v>
      </c>
      <c r="V369" s="281">
        <f>+(Parameters!$B11+2*Parameters!$B12*Global!V70)*V39</f>
        <v>33.935464701061306</v>
      </c>
      <c r="W369" s="281">
        <f>+(Parameters!$B11+2*Parameters!$B12*Global!W70)*W39</f>
        <v>37.289135942485672</v>
      </c>
      <c r="X369" s="281">
        <f>+(Parameters!$B11+2*Parameters!$B12*Global!X70)*X39</f>
        <v>40.83452086021201</v>
      </c>
      <c r="Y369" s="281">
        <f>+(Parameters!$B11+2*Parameters!$B12*Global!Y70)*Y39</f>
        <v>44.532768166014115</v>
      </c>
      <c r="Z369" s="281">
        <f>+(Parameters!$B11+2*Parameters!$B12*Global!Z70)*Z39</f>
        <v>48.363490467501116</v>
      </c>
      <c r="AA369" s="281">
        <f>+(Parameters!$B11+2*Parameters!$B12*Global!AA70)*AA39</f>
        <v>52.283802323126224</v>
      </c>
      <c r="AB369" s="281">
        <f>+(Parameters!$B11+2*Parameters!$B12*Global!AB70)*AB39</f>
        <v>55.934354289551543</v>
      </c>
      <c r="AC369" s="281">
        <f>+(Parameters!$B11+2*Parameters!$B12*Global!AC70)*AC39</f>
        <v>59.06209183723734</v>
      </c>
      <c r="AD369" s="281">
        <f>+(Parameters!$B11+2*Parameters!$B12*Global!AD70)*AD48</f>
        <v>40.525952657683227</v>
      </c>
      <c r="AE369" s="281">
        <f>+(Parameters!$B11+2*Parameters!$B12*Global!AE70)*AE48</f>
        <v>41.999545616846063</v>
      </c>
      <c r="AF369" s="281">
        <f>+(Parameters!$B11+2*Parameters!$B12*Global!AF70)*AF48</f>
        <v>43.315838165486689</v>
      </c>
      <c r="AG369" s="281">
        <f>+(Parameters!$B11+2*Parameters!$B12*Global!AG70)*AG48</f>
        <v>44.488640757644731</v>
      </c>
      <c r="AH369" s="281">
        <f>+(Parameters!$B11+2*Parameters!$B12*Global!AH70)*AH48</f>
        <v>45.614256537293755</v>
      </c>
      <c r="AI369" s="281">
        <f>+(Parameters!$B11+2*Parameters!$B12*Global!AI70)*AI48</f>
        <v>46.719221292740166</v>
      </c>
      <c r="AJ369" s="281">
        <f>+(Parameters!$B11+2*Parameters!$B12*Global!AJ70)*AJ48</f>
        <v>47.820689547894958</v>
      </c>
      <c r="AK369" s="281">
        <f>+(Parameters!$B11+2*Parameters!$B12*Global!AK70)*AK48</f>
        <v>48.929272513768119</v>
      </c>
      <c r="AL369" s="281">
        <f>+(Parameters!$B11+2*Parameters!$B12*Global!AL70)*AL48</f>
        <v>50.051309053866618</v>
      </c>
      <c r="AM369" s="281">
        <f>+(Parameters!$B11+2*Parameters!$B12*Global!AM70)*AM48</f>
        <v>51.190326073239476</v>
      </c>
      <c r="AN369" s="281">
        <f>+(Parameters!$B11+2*Parameters!$B12*Global!AN70)*AN48</f>
        <v>52.347999954246944</v>
      </c>
      <c r="AO369" s="281">
        <f>+(Parameters!$B11+2*Parameters!$B12*Global!AO70)*AO48</f>
        <v>53.524807989694601</v>
      </c>
      <c r="AP369" s="281">
        <f>+(Parameters!$B11+2*Parameters!$B12*Global!AP70)*AP48</f>
        <v>54.720480324774655</v>
      </c>
      <c r="AQ369" s="281">
        <f>+(Parameters!$B11+2*Parameters!$B12*Global!AQ70)*AQ48</f>
        <v>55.934319234438092</v>
      </c>
      <c r="AR369" s="281">
        <f>+(Parameters!$B11+2*Parameters!$B12*Global!AR70)*AR48</f>
        <v>57.165428160510992</v>
      </c>
      <c r="AS369" s="281">
        <f>+(Parameters!$B11+2*Parameters!$B12*Global!AS70)*AS48</f>
        <v>58.412878989444202</v>
      </c>
      <c r="AT369" s="281">
        <f>+(Parameters!$B11+2*Parameters!$B12*Global!AT70)*AT48</f>
        <v>59.675837811601752</v>
      </c>
      <c r="AU369" s="281">
        <f>+(Parameters!$B11+2*Parameters!$B12*Global!AU70)*AU48</f>
        <v>60.953664335220957</v>
      </c>
      <c r="AV369" s="281">
        <f>+(Parameters!$B11+2*Parameters!$B12*Global!AV70)*AV48</f>
        <v>62.245996876617184</v>
      </c>
      <c r="AW369" s="281">
        <f>+(Parameters!$B11+2*Parameters!$B12*Global!AW70)*AW48</f>
        <v>63.552832658441318</v>
      </c>
      <c r="AX369" s="281">
        <f>+(Parameters!$B11+2*Parameters!$B12*Global!AX70)*AX48</f>
        <v>64.874611561312122</v>
      </c>
      <c r="AY369" s="281">
        <f>+(Parameters!$B11+2*Parameters!$B12*Global!AY70)*AY48</f>
        <v>66.212310174069415</v>
      </c>
      <c r="AZ369" s="281">
        <f>+(Parameters!$B11+2*Parameters!$B12*Global!AZ70)*AZ48</f>
        <v>67.567551739194798</v>
      </c>
      <c r="BA369" s="281">
        <f>+(Parameters!$B11+2*Parameters!$B12*Global!BA70)*BA48</f>
        <v>68.942736256918863</v>
      </c>
      <c r="BB369" s="281">
        <f>+(Parameters!$B11+2*Parameters!$B12*Global!BB70)*BB48</f>
        <v>70.341193663255808</v>
      </c>
      <c r="BC369" s="281">
        <f>+(Parameters!$B11+2*Parameters!$B12*Global!BC70)*BC48</f>
        <v>71.767362129737151</v>
      </c>
      <c r="BD369" s="281">
        <f>+(Parameters!$B11+2*Parameters!$B12*Global!BD70)*BD48</f>
        <v>73.226994437174909</v>
      </c>
      <c r="BE369" s="281">
        <f>+(Parameters!$B11+2*Parameters!$B12*Global!BE70)*BE48</f>
        <v>74.727400649961311</v>
      </c>
      <c r="BF369" s="281">
        <f>+(Parameters!$B11+2*Parameters!$B12*Global!BF70)*BF48</f>
        <v>76.277749432742453</v>
      </c>
      <c r="BG369" s="281">
        <f>+(Parameters!$B11+2*Parameters!$B12*Global!BG70)*BG48</f>
        <v>77.889480053965826</v>
      </c>
      <c r="BH369" s="281">
        <f>+(Parameters!$B11+2*Parameters!$B12*Global!BH70)*BH48</f>
        <v>79.576931275262254</v>
      </c>
      <c r="BI369" s="281">
        <f>+(Parameters!$B11+2*Parameters!$B12*Global!BI70)*BI48</f>
        <v>79.492733992352441</v>
      </c>
      <c r="BJ369" s="267"/>
      <c r="BK369" s="267"/>
      <c r="BL369" s="267"/>
      <c r="BM369" s="267"/>
      <c r="BN369" s="267"/>
      <c r="BO369" s="267"/>
      <c r="BP369" s="267"/>
      <c r="BQ369" s="267"/>
      <c r="BR369" s="267"/>
      <c r="BS369" s="267"/>
      <c r="BT369" s="267"/>
      <c r="BU369" s="267"/>
      <c r="BV369" s="267"/>
      <c r="BW369" s="267"/>
      <c r="BX369" s="267"/>
      <c r="BY369" s="267"/>
      <c r="BZ369" s="267"/>
      <c r="CA369" s="267"/>
      <c r="CB369" s="267"/>
      <c r="CC369" s="267"/>
      <c r="CD369" s="267"/>
      <c r="CE369" s="267"/>
      <c r="CF369" s="267"/>
      <c r="CG369" s="267"/>
      <c r="CH369" s="267"/>
      <c r="CI369" s="267"/>
      <c r="CJ369" s="267"/>
      <c r="CK369" s="267"/>
      <c r="CL369" s="267"/>
      <c r="CM369" s="267"/>
      <c r="CN369" s="267"/>
      <c r="CO369" s="267"/>
      <c r="CP369" s="267"/>
      <c r="CQ369" s="267"/>
      <c r="CR369" s="267"/>
      <c r="CS369" s="267"/>
      <c r="CT369" s="267"/>
      <c r="CU369" s="267"/>
      <c r="CV369" s="267"/>
      <c r="CW369" s="267"/>
      <c r="CX369" s="267"/>
      <c r="CY369" s="267"/>
      <c r="CZ369" s="267"/>
      <c r="DA369" s="267"/>
      <c r="DB369" s="267"/>
      <c r="DC369" s="267"/>
      <c r="DD369" s="267"/>
      <c r="DE369" s="267"/>
      <c r="DF369" s="267"/>
      <c r="DG369" s="267"/>
      <c r="DH369" s="267"/>
      <c r="DI369" s="267"/>
      <c r="DJ369" s="267"/>
      <c r="DK369" s="267"/>
      <c r="DL369" s="267"/>
      <c r="DM369" s="267"/>
      <c r="DN369" s="267"/>
      <c r="DO369" s="267"/>
      <c r="DP369" s="267"/>
      <c r="DQ369" s="267"/>
      <c r="DR369" s="267"/>
      <c r="DS369" s="267"/>
      <c r="DT369" s="267"/>
      <c r="DU369" s="267"/>
      <c r="DV369" s="267"/>
      <c r="DW369" s="267"/>
      <c r="DX369" s="267"/>
      <c r="DY369" s="267"/>
      <c r="DZ369" s="267"/>
      <c r="EA369" s="267"/>
      <c r="EB369" s="267"/>
      <c r="EC369" s="267"/>
      <c r="ED369" s="267"/>
      <c r="EE369" s="267"/>
      <c r="EF369" s="267"/>
      <c r="EG369" s="267"/>
      <c r="EH369" s="267"/>
      <c r="EI369" s="267"/>
      <c r="EJ369" s="267"/>
      <c r="EK369" s="267"/>
      <c r="EL369" s="267"/>
      <c r="EM369" s="267"/>
      <c r="EN369" s="267"/>
      <c r="EO369" s="267"/>
      <c r="EP369" s="267"/>
      <c r="EQ369" s="267"/>
      <c r="ER369" s="267"/>
      <c r="ES369" s="267"/>
      <c r="ET369" s="267"/>
      <c r="EU369" s="267"/>
      <c r="EV369" s="267"/>
      <c r="EW369" s="267"/>
      <c r="EX369" s="267"/>
      <c r="EY369" s="267"/>
      <c r="EZ369" s="267"/>
      <c r="FA369" s="267"/>
      <c r="FB369" s="267"/>
      <c r="FC369" s="267"/>
      <c r="FD369" s="267"/>
      <c r="FE369" s="267"/>
      <c r="FF369" s="267"/>
      <c r="FG369" s="267"/>
      <c r="FH369" s="267"/>
      <c r="FI369" s="267"/>
      <c r="FJ369" s="267"/>
      <c r="FK369" s="267"/>
      <c r="FL369" s="267"/>
      <c r="FM369" s="267"/>
      <c r="FN369" s="267"/>
      <c r="FO369" s="267"/>
      <c r="FP369" s="267"/>
      <c r="FQ369" s="267"/>
      <c r="FR369" s="267"/>
      <c r="FS369" s="267"/>
      <c r="FT369" s="267"/>
      <c r="FU369" s="267"/>
      <c r="FV369" s="267"/>
      <c r="FW369" s="267"/>
      <c r="FX369" s="267"/>
      <c r="FY369" s="267"/>
      <c r="FZ369" s="267"/>
      <c r="GA369" s="267"/>
      <c r="GB369" s="267"/>
      <c r="GC369" s="267"/>
      <c r="GD369" s="267"/>
      <c r="GE369" s="267"/>
      <c r="GF369" s="267"/>
      <c r="GG369" s="267"/>
      <c r="GH369" s="267"/>
      <c r="GI369" s="267"/>
      <c r="GJ369" s="267"/>
      <c r="GK369" s="267"/>
      <c r="GL369" s="267"/>
      <c r="GM369" s="267"/>
      <c r="GN369" s="267"/>
      <c r="GO369" s="267"/>
      <c r="GP369" s="267"/>
      <c r="GQ369" s="267"/>
      <c r="GR369" s="267"/>
      <c r="GS369" s="267"/>
      <c r="GT369" s="267"/>
      <c r="GU369" s="267"/>
      <c r="GV369" s="267"/>
      <c r="GW369" s="267"/>
      <c r="GX369" s="267"/>
      <c r="GY369" s="267"/>
      <c r="GZ369" s="267"/>
      <c r="HA369" s="267"/>
      <c r="HB369" s="267"/>
      <c r="HC369" s="267"/>
      <c r="HD369" s="267"/>
      <c r="HE369" s="267"/>
      <c r="HF369" s="267"/>
      <c r="HG369" s="267"/>
      <c r="HH369" s="267"/>
      <c r="HI369" s="267"/>
      <c r="HJ369" s="267"/>
      <c r="HK369" s="267"/>
      <c r="HL369" s="267"/>
      <c r="HM369" s="267"/>
      <c r="HN369" s="267"/>
      <c r="HO369" s="267"/>
      <c r="HP369" s="267"/>
      <c r="HQ369" s="267"/>
      <c r="HR369" s="267"/>
      <c r="HS369" s="267"/>
      <c r="HT369" s="267"/>
      <c r="HU369" s="267"/>
      <c r="HV369" s="267"/>
      <c r="HW369" s="267"/>
      <c r="HX369" s="267"/>
      <c r="HY369" s="267"/>
      <c r="HZ369" s="267"/>
      <c r="IA369" s="267"/>
      <c r="IB369" s="267"/>
      <c r="IC369" s="267"/>
      <c r="ID369" s="267"/>
      <c r="IE369" s="267"/>
      <c r="IF369" s="267"/>
      <c r="IG369" s="267"/>
      <c r="IH369" s="267"/>
      <c r="II369" s="267"/>
      <c r="IJ369" s="267"/>
      <c r="IK369" s="267"/>
      <c r="IL369" s="267"/>
      <c r="IM369" s="267"/>
      <c r="IN369" s="267"/>
      <c r="IO369" s="267"/>
      <c r="IP369" s="267"/>
      <c r="IQ369" s="267"/>
      <c r="IR369" s="267"/>
      <c r="IS369" s="267"/>
      <c r="IT369" s="267"/>
      <c r="IU369" s="267"/>
      <c r="IV369" s="267"/>
    </row>
    <row r="370" spans="1:256" s="281" customFormat="1">
      <c r="A370" s="281" t="s">
        <v>726</v>
      </c>
      <c r="B370" s="281">
        <f t="shared" ref="B370:AG370" si="186">+B372-B371</f>
        <v>0</v>
      </c>
      <c r="C370" s="281">
        <f t="shared" si="186"/>
        <v>5.6969682610263916E-6</v>
      </c>
      <c r="D370" s="281">
        <f t="shared" si="186"/>
        <v>1.3786876340127208E-5</v>
      </c>
      <c r="E370" s="281">
        <f t="shared" si="186"/>
        <v>1.7625092459949698E-5</v>
      </c>
      <c r="F370" s="281">
        <f t="shared" si="186"/>
        <v>1.8935800210062581E-5</v>
      </c>
      <c r="G370" s="281">
        <f t="shared" si="186"/>
        <v>1.8807465130166179E-5</v>
      </c>
      <c r="H370" s="281">
        <f t="shared" si="186"/>
        <v>1.7916240659943128E-5</v>
      </c>
      <c r="I370" s="281">
        <f t="shared" si="186"/>
        <v>1.6670340840185816E-5</v>
      </c>
      <c r="J370" s="281">
        <f t="shared" si="186"/>
        <v>1.5308596850172052E-5</v>
      </c>
      <c r="K370" s="281">
        <f t="shared" si="186"/>
        <v>1.3965261890014347E-5</v>
      </c>
      <c r="L370" s="281">
        <f t="shared" si="186"/>
        <v>1.2710661270176615E-5</v>
      </c>
      <c r="M370" s="281">
        <f t="shared" si="186"/>
        <v>1.1576854749950627E-5</v>
      </c>
      <c r="N370" s="281">
        <f t="shared" si="186"/>
        <v>1.0572947579667868E-5</v>
      </c>
      <c r="O370" s="281">
        <f t="shared" si="186"/>
        <v>9.6958153696924398E-6</v>
      </c>
      <c r="P370" s="281">
        <f t="shared" si="186"/>
        <v>8.9365940798558086E-6</v>
      </c>
      <c r="Q370" s="281">
        <f t="shared" si="186"/>
        <v>8.2833343899579859E-6</v>
      </c>
      <c r="R370" s="281">
        <f t="shared" si="186"/>
        <v>7.7229729606997921E-6</v>
      </c>
      <c r="S370" s="281">
        <f t="shared" si="186"/>
        <v>7.242603889956456E-6</v>
      </c>
      <c r="T370" s="281">
        <f t="shared" si="186"/>
        <v>6.8302085907134824E-6</v>
      </c>
      <c r="U370" s="281">
        <f t="shared" si="186"/>
        <v>6.4750134001201332E-6</v>
      </c>
      <c r="V370" s="281">
        <f t="shared" si="186"/>
        <v>6.1674578102355326E-6</v>
      </c>
      <c r="W370" s="281">
        <f t="shared" si="186"/>
        <v>5.8991002100938772E-6</v>
      </c>
      <c r="X370" s="281">
        <f t="shared" si="186"/>
        <v>5.6627749307480713E-6</v>
      </c>
      <c r="Y370" s="281">
        <f t="shared" si="186"/>
        <v>5.4526174899649504E-6</v>
      </c>
      <c r="Z370" s="281">
        <f t="shared" si="186"/>
        <v>5.2638727394693774E-6</v>
      </c>
      <c r="AA370" s="281">
        <f t="shared" si="186"/>
        <v>5.0927036099324141E-6</v>
      </c>
      <c r="AB370" s="281">
        <f t="shared" si="186"/>
        <v>4.9360209706250657E-6</v>
      </c>
      <c r="AC370" s="281">
        <f t="shared" si="186"/>
        <v>4.7913402791976978E-6</v>
      </c>
      <c r="AD370" s="281">
        <f t="shared" si="186"/>
        <v>4.6566637292855262E-6</v>
      </c>
      <c r="AE370" s="281">
        <f t="shared" si="186"/>
        <v>4.5303848299482752E-6</v>
      </c>
      <c r="AF370" s="281">
        <f t="shared" si="186"/>
        <v>4.4112770201110152E-6</v>
      </c>
      <c r="AG370" s="281">
        <f t="shared" si="186"/>
        <v>4.2984707295801172E-6</v>
      </c>
      <c r="AH370" s="281">
        <f t="shared" ref="AH370:BI370" si="187">+AH372-AH371</f>
        <v>4.1912972807978122E-6</v>
      </c>
      <c r="AI370" s="281">
        <f t="shared" si="187"/>
        <v>4.089173870625018E-6</v>
      </c>
      <c r="AJ370" s="281">
        <f t="shared" si="187"/>
        <v>3.9915865706063869E-6</v>
      </c>
      <c r="AK370" s="281">
        <f t="shared" si="187"/>
        <v>3.8980845094016559E-6</v>
      </c>
      <c r="AL370" s="281">
        <f t="shared" si="187"/>
        <v>3.8082768600844474E-6</v>
      </c>
      <c r="AM370" s="281">
        <f t="shared" si="187"/>
        <v>3.7218299597796545E-6</v>
      </c>
      <c r="AN370" s="281">
        <f t="shared" si="187"/>
        <v>3.6384638297803917E-6</v>
      </c>
      <c r="AO370" s="281">
        <f t="shared" si="187"/>
        <v>3.557948110355369E-6</v>
      </c>
      <c r="AP370" s="281">
        <f t="shared" si="187"/>
        <v>3.4803627402268944E-6</v>
      </c>
      <c r="AQ370" s="281">
        <f t="shared" si="187"/>
        <v>3.406221000368248E-6</v>
      </c>
      <c r="AR370" s="281">
        <f t="shared" si="187"/>
        <v>3.336457480074273E-6</v>
      </c>
      <c r="AS370" s="281">
        <f t="shared" si="187"/>
        <v>3.2727324503767363E-6</v>
      </c>
      <c r="AT370" s="281">
        <f t="shared" si="187"/>
        <v>3.2179150997180272E-6</v>
      </c>
      <c r="AU370" s="281">
        <f t="shared" si="187"/>
        <v>3.1768234398654727E-6</v>
      </c>
      <c r="AV370" s="281">
        <f t="shared" si="187"/>
        <v>3.157264809594551E-6</v>
      </c>
      <c r="AW370" s="281">
        <f t="shared" si="187"/>
        <v>3.1712481796120073E-6</v>
      </c>
      <c r="AX370" s="281">
        <f t="shared" si="187"/>
        <v>3.2258302793408689E-6</v>
      </c>
      <c r="AY370" s="281">
        <f t="shared" si="187"/>
        <v>3.292919829256391E-6</v>
      </c>
      <c r="AZ370" s="281">
        <f t="shared" si="187"/>
        <v>3.3455158297002185E-6</v>
      </c>
      <c r="BA370" s="281">
        <f t="shared" si="187"/>
        <v>3.3870376698885707E-6</v>
      </c>
      <c r="BB370" s="281">
        <f t="shared" si="187"/>
        <v>3.4199289000724775E-6</v>
      </c>
      <c r="BC370" s="281">
        <f t="shared" si="187"/>
        <v>3.4459703002198694E-6</v>
      </c>
      <c r="BD370" s="281">
        <f t="shared" si="187"/>
        <v>3.4664891899183203E-6</v>
      </c>
      <c r="BE370" s="281">
        <f t="shared" si="187"/>
        <v>3.4824987098502902E-6</v>
      </c>
      <c r="BF370" s="281">
        <f t="shared" si="187"/>
        <v>3.4947905698246018E-6</v>
      </c>
      <c r="BG370" s="281">
        <f t="shared" si="187"/>
        <v>3.5039968500072405E-6</v>
      </c>
      <c r="BH370" s="281">
        <f t="shared" si="187"/>
        <v>3.5106315001698363E-6</v>
      </c>
      <c r="BI370" s="281">
        <f t="shared" si="187"/>
        <v>3.5151185002746388E-6</v>
      </c>
      <c r="BJ370" s="267"/>
      <c r="BK370" s="267"/>
      <c r="BL370" s="267"/>
      <c r="BM370" s="267"/>
      <c r="BN370" s="267"/>
      <c r="BO370" s="267"/>
      <c r="BP370" s="267"/>
      <c r="BQ370" s="267"/>
      <c r="BR370" s="267"/>
      <c r="BS370" s="267"/>
      <c r="BT370" s="267"/>
      <c r="BU370" s="267"/>
      <c r="BV370" s="267"/>
      <c r="BW370" s="267"/>
      <c r="BX370" s="267"/>
      <c r="BY370" s="267"/>
      <c r="BZ370" s="267"/>
      <c r="CA370" s="267"/>
      <c r="CB370" s="267"/>
      <c r="CC370" s="267"/>
      <c r="CD370" s="267"/>
      <c r="CE370" s="267"/>
      <c r="CF370" s="267"/>
      <c r="CG370" s="267"/>
      <c r="CH370" s="267"/>
      <c r="CI370" s="267"/>
      <c r="CJ370" s="267"/>
      <c r="CK370" s="267"/>
      <c r="CL370" s="267"/>
      <c r="CM370" s="267"/>
      <c r="CN370" s="267"/>
      <c r="CO370" s="267"/>
      <c r="CP370" s="267"/>
      <c r="CQ370" s="267"/>
      <c r="CR370" s="267"/>
      <c r="CS370" s="267"/>
      <c r="CT370" s="267"/>
      <c r="CU370" s="267"/>
      <c r="CV370" s="267"/>
      <c r="CW370" s="267"/>
      <c r="CX370" s="267"/>
      <c r="CY370" s="267"/>
      <c r="CZ370" s="267"/>
      <c r="DA370" s="267"/>
      <c r="DB370" s="267"/>
      <c r="DC370" s="267"/>
      <c r="DD370" s="267"/>
      <c r="DE370" s="267"/>
      <c r="DF370" s="267"/>
      <c r="DG370" s="267"/>
      <c r="DH370" s="267"/>
      <c r="DI370" s="267"/>
      <c r="DJ370" s="267"/>
      <c r="DK370" s="267"/>
      <c r="DL370" s="267"/>
      <c r="DM370" s="267"/>
      <c r="DN370" s="267"/>
      <c r="DO370" s="267"/>
      <c r="DP370" s="267"/>
      <c r="DQ370" s="267"/>
      <c r="DR370" s="267"/>
      <c r="DS370" s="267"/>
      <c r="DT370" s="267"/>
      <c r="DU370" s="267"/>
      <c r="DV370" s="267"/>
      <c r="DW370" s="267"/>
      <c r="DX370" s="267"/>
      <c r="DY370" s="267"/>
      <c r="DZ370" s="267"/>
      <c r="EA370" s="267"/>
      <c r="EB370" s="267"/>
      <c r="EC370" s="267"/>
      <c r="ED370" s="267"/>
      <c r="EE370" s="267"/>
      <c r="EF370" s="267"/>
      <c r="EG370" s="267"/>
      <c r="EH370" s="267"/>
      <c r="EI370" s="267"/>
      <c r="EJ370" s="267"/>
      <c r="EK370" s="267"/>
      <c r="EL370" s="267"/>
      <c r="EM370" s="267"/>
      <c r="EN370" s="267"/>
      <c r="EO370" s="267"/>
      <c r="EP370" s="267"/>
      <c r="EQ370" s="267"/>
      <c r="ER370" s="267"/>
      <c r="ES370" s="267"/>
      <c r="ET370" s="267"/>
      <c r="EU370" s="267"/>
      <c r="EV370" s="267"/>
      <c r="EW370" s="267"/>
      <c r="EX370" s="267"/>
      <c r="EY370" s="267"/>
      <c r="EZ370" s="267"/>
      <c r="FA370" s="267"/>
      <c r="FB370" s="267"/>
      <c r="FC370" s="267"/>
      <c r="FD370" s="267"/>
      <c r="FE370" s="267"/>
      <c r="FF370" s="267"/>
      <c r="FG370" s="267"/>
      <c r="FH370" s="267"/>
      <c r="FI370" s="267"/>
      <c r="FJ370" s="267"/>
      <c r="FK370" s="267"/>
      <c r="FL370" s="267"/>
      <c r="FM370" s="267"/>
      <c r="FN370" s="267"/>
      <c r="FO370" s="267"/>
      <c r="FP370" s="267"/>
      <c r="FQ370" s="267"/>
      <c r="FR370" s="267"/>
      <c r="FS370" s="267"/>
      <c r="FT370" s="267"/>
      <c r="FU370" s="267"/>
      <c r="FV370" s="267"/>
      <c r="FW370" s="267"/>
      <c r="FX370" s="267"/>
      <c r="FY370" s="267"/>
      <c r="FZ370" s="267"/>
      <c r="GA370" s="267"/>
      <c r="GB370" s="267"/>
      <c r="GC370" s="267"/>
      <c r="GD370" s="267"/>
      <c r="GE370" s="267"/>
      <c r="GF370" s="267"/>
      <c r="GG370" s="267"/>
      <c r="GH370" s="267"/>
      <c r="GI370" s="267"/>
      <c r="GJ370" s="267"/>
      <c r="GK370" s="267"/>
      <c r="GL370" s="267"/>
      <c r="GM370" s="267"/>
      <c r="GN370" s="267"/>
      <c r="GO370" s="267"/>
      <c r="GP370" s="267"/>
      <c r="GQ370" s="267"/>
      <c r="GR370" s="267"/>
      <c r="GS370" s="267"/>
      <c r="GT370" s="267"/>
      <c r="GU370" s="267"/>
      <c r="GV370" s="267"/>
      <c r="GW370" s="267"/>
      <c r="GX370" s="267"/>
      <c r="GY370" s="267"/>
      <c r="GZ370" s="267"/>
      <c r="HA370" s="267"/>
      <c r="HB370" s="267"/>
      <c r="HC370" s="267"/>
      <c r="HD370" s="267"/>
      <c r="HE370" s="267"/>
      <c r="HF370" s="267"/>
      <c r="HG370" s="267"/>
      <c r="HH370" s="267"/>
      <c r="HI370" s="267"/>
      <c r="HJ370" s="267"/>
      <c r="HK370" s="267"/>
      <c r="HL370" s="267"/>
      <c r="HM370" s="267"/>
      <c r="HN370" s="267"/>
      <c r="HO370" s="267"/>
      <c r="HP370" s="267"/>
      <c r="HQ370" s="267"/>
      <c r="HR370" s="267"/>
      <c r="HS370" s="267"/>
      <c r="HT370" s="267"/>
      <c r="HU370" s="267"/>
      <c r="HV370" s="267"/>
      <c r="HW370" s="267"/>
      <c r="HX370" s="267"/>
      <c r="HY370" s="267"/>
      <c r="HZ370" s="267"/>
      <c r="IA370" s="267"/>
      <c r="IB370" s="267"/>
      <c r="IC370" s="267"/>
      <c r="ID370" s="267"/>
      <c r="IE370" s="267"/>
      <c r="IF370" s="267"/>
      <c r="IG370" s="267"/>
      <c r="IH370" s="267"/>
      <c r="II370" s="267"/>
      <c r="IJ370" s="267"/>
      <c r="IK370" s="267"/>
      <c r="IL370" s="267"/>
      <c r="IM370" s="267"/>
      <c r="IN370" s="267"/>
      <c r="IO370" s="267"/>
      <c r="IP370" s="267"/>
      <c r="IQ370" s="267"/>
      <c r="IR370" s="267"/>
      <c r="IS370" s="267"/>
      <c r="IT370" s="267"/>
      <c r="IU370" s="267"/>
      <c r="IV370" s="267"/>
    </row>
    <row r="371" spans="1:256" s="281" customFormat="1">
      <c r="A371" s="281" t="s">
        <v>727</v>
      </c>
      <c r="B371" s="281">
        <v>0.73070000000000002</v>
      </c>
      <c r="C371" s="281">
        <v>0.952554194182617</v>
      </c>
      <c r="D371" s="281">
        <v>1.2095720938082599</v>
      </c>
      <c r="E371" s="281">
        <v>1.48563816944899</v>
      </c>
      <c r="F371" s="281">
        <v>1.76878174226399</v>
      </c>
      <c r="G371" s="281">
        <v>2.0500827406765598</v>
      </c>
      <c r="H371" s="281">
        <v>2.32315943713883</v>
      </c>
      <c r="I371" s="281">
        <v>2.5844215781825799</v>
      </c>
      <c r="J371" s="281">
        <v>2.83247035731568</v>
      </c>
      <c r="K371" s="281">
        <v>3.0672058805253202</v>
      </c>
      <c r="L371" s="281">
        <v>3.28925140038502</v>
      </c>
      <c r="M371" s="281">
        <v>3.4926831558444702</v>
      </c>
      <c r="N371" s="281">
        <v>3.6807767721401201</v>
      </c>
      <c r="O371" s="281">
        <v>3.8560413988816902</v>
      </c>
      <c r="P371" s="281">
        <v>4.0200776107022902</v>
      </c>
      <c r="Q371" s="281">
        <v>4.1740903821622304</v>
      </c>
      <c r="R371" s="281">
        <v>4.3190999542706097</v>
      </c>
      <c r="S371" s="281">
        <v>4.4560228948220804</v>
      </c>
      <c r="T371" s="281">
        <v>4.5857000535791697</v>
      </c>
      <c r="U371" s="281">
        <v>4.7089046748708698</v>
      </c>
      <c r="V371" s="281">
        <v>4.8264521869028396</v>
      </c>
      <c r="W371" s="281">
        <v>4.9392745274955896</v>
      </c>
      <c r="X371" s="281">
        <v>5.0482545388538096</v>
      </c>
      <c r="Y371" s="281">
        <v>5.1540993753908104</v>
      </c>
      <c r="Z371" s="281">
        <v>5.2573609820445801</v>
      </c>
      <c r="AA371" s="281">
        <v>5.35846698295612</v>
      </c>
      <c r="AB371" s="281">
        <v>5.4577501295350697</v>
      </c>
      <c r="AC371" s="281">
        <v>5.5554724950870904</v>
      </c>
      <c r="AD371" s="281">
        <v>5.6518439541708503</v>
      </c>
      <c r="AE371" s="281">
        <v>5.7470357084527999</v>
      </c>
      <c r="AF371" s="281">
        <v>5.8411249603434001</v>
      </c>
      <c r="AG371" s="281">
        <v>5.9340547831389703</v>
      </c>
      <c r="AH371" s="281">
        <v>6.0257375315145696</v>
      </c>
      <c r="AI371" s="281">
        <v>6.1161376809333596</v>
      </c>
      <c r="AJ371" s="281">
        <v>6.2052660007028697</v>
      </c>
      <c r="AK371" s="281">
        <v>6.2931664890900203</v>
      </c>
      <c r="AL371" s="281">
        <v>6.37990329712588</v>
      </c>
      <c r="AM371" s="281">
        <v>6.4655500406351702</v>
      </c>
      <c r="AN371" s="281">
        <v>6.5501818807781804</v>
      </c>
      <c r="AO371" s="281">
        <v>6.6338700073096</v>
      </c>
      <c r="AP371" s="281">
        <v>6.71656117835267</v>
      </c>
      <c r="AQ371" s="281">
        <v>6.7980138616365</v>
      </c>
      <c r="AR371" s="281">
        <v>6.8777905192995696</v>
      </c>
      <c r="AS371" s="281">
        <v>6.9551026910973697</v>
      </c>
      <c r="AT371" s="281">
        <v>7.0285573584042904</v>
      </c>
      <c r="AU371" s="281">
        <v>7.09574772523366</v>
      </c>
      <c r="AV371" s="281">
        <v>7.1526229369234002</v>
      </c>
      <c r="AW371" s="281">
        <v>7.1926053253840401</v>
      </c>
      <c r="AX371" s="281">
        <v>7.2062070826101703</v>
      </c>
      <c r="AY371" s="281">
        <v>7.1910008620740404</v>
      </c>
      <c r="AZ371" s="281">
        <v>7.1558927341549099</v>
      </c>
      <c r="BA371" s="281">
        <v>7.1105033106165498</v>
      </c>
      <c r="BB371" s="281">
        <v>7.0610202608688999</v>
      </c>
      <c r="BC371" s="281">
        <v>7.0113022120773998</v>
      </c>
      <c r="BD371" s="281">
        <v>6.9636423256272</v>
      </c>
      <c r="BE371" s="281">
        <v>6.9192950248696903</v>
      </c>
      <c r="BF371" s="281">
        <v>6.8788378260651504</v>
      </c>
      <c r="BG371" s="281">
        <v>6.84241841305625</v>
      </c>
      <c r="BH371" s="281">
        <v>6.8099219584519597</v>
      </c>
      <c r="BI371" s="281">
        <v>6.7810831557253097</v>
      </c>
      <c r="BJ371" s="359"/>
      <c r="BK371" s="359"/>
      <c r="BL371" s="359"/>
      <c r="BM371" s="359"/>
      <c r="BN371" s="359"/>
      <c r="BO371" s="359"/>
      <c r="BP371" s="359"/>
      <c r="BQ371" s="359"/>
      <c r="BR371" s="359"/>
      <c r="BS371" s="359"/>
      <c r="BT371" s="359"/>
      <c r="BU371" s="359"/>
      <c r="BV371" s="359"/>
      <c r="BW371" s="359"/>
      <c r="BX371" s="359"/>
      <c r="BY371" s="359"/>
      <c r="BZ371" s="359"/>
      <c r="CA371" s="359"/>
      <c r="CB371" s="359"/>
      <c r="CC371" s="359"/>
      <c r="CD371" s="359"/>
      <c r="CE371" s="359"/>
      <c r="CF371" s="359"/>
      <c r="CG371" s="359"/>
      <c r="CH371" s="359"/>
      <c r="CI371" s="359"/>
      <c r="CJ371" s="359"/>
      <c r="CK371" s="359"/>
      <c r="CL371" s="359"/>
      <c r="CM371" s="359"/>
      <c r="CN371" s="359"/>
      <c r="CO371" s="359"/>
      <c r="CP371" s="359"/>
      <c r="CQ371" s="359"/>
      <c r="CR371" s="359"/>
      <c r="CS371" s="359"/>
      <c r="CT371" s="359"/>
      <c r="CU371" s="359"/>
      <c r="CV371" s="359"/>
      <c r="CW371" s="359"/>
      <c r="CX371" s="359"/>
      <c r="CY371" s="359"/>
      <c r="CZ371" s="359"/>
      <c r="DA371" s="359"/>
      <c r="DB371" s="359"/>
      <c r="DC371" s="359"/>
      <c r="DD371" s="359"/>
      <c r="DE371" s="359"/>
      <c r="DF371" s="359"/>
      <c r="DG371" s="359"/>
      <c r="DH371" s="359"/>
      <c r="DI371" s="359"/>
      <c r="DJ371" s="359"/>
      <c r="DK371" s="359"/>
      <c r="DL371" s="359"/>
      <c r="DM371" s="359"/>
      <c r="DN371" s="359"/>
      <c r="DO371" s="359"/>
      <c r="DP371" s="359"/>
      <c r="DQ371" s="359"/>
      <c r="DR371" s="359"/>
      <c r="DS371" s="359"/>
      <c r="DT371" s="359"/>
      <c r="DU371" s="359"/>
      <c r="DV371" s="359"/>
      <c r="DW371" s="359"/>
      <c r="DX371" s="359"/>
      <c r="DY371" s="359"/>
      <c r="DZ371" s="359"/>
      <c r="EA371" s="359"/>
      <c r="EB371" s="359"/>
      <c r="EC371" s="359"/>
      <c r="ED371" s="359"/>
      <c r="EE371" s="359"/>
      <c r="EF371" s="359"/>
      <c r="EG371" s="359"/>
      <c r="EH371" s="359"/>
      <c r="EI371" s="359"/>
      <c r="EJ371" s="359"/>
      <c r="EK371" s="359"/>
      <c r="EL371" s="359"/>
      <c r="EM371" s="359"/>
      <c r="EN371" s="359"/>
      <c r="EO371" s="359"/>
      <c r="EP371" s="359"/>
      <c r="EQ371" s="359"/>
      <c r="ER371" s="359"/>
      <c r="ES371" s="359"/>
      <c r="ET371" s="359"/>
      <c r="EU371" s="359"/>
      <c r="EV371" s="359"/>
      <c r="EW371" s="359"/>
      <c r="EX371" s="359"/>
      <c r="EY371" s="359"/>
      <c r="EZ371" s="359"/>
      <c r="FA371" s="359"/>
      <c r="FB371" s="359"/>
      <c r="FC371" s="359"/>
      <c r="FD371" s="359"/>
      <c r="FE371" s="359"/>
      <c r="FF371" s="359"/>
      <c r="FG371" s="359"/>
      <c r="FH371" s="359"/>
      <c r="FI371" s="359"/>
      <c r="FJ371" s="359"/>
      <c r="FK371" s="359"/>
      <c r="FL371" s="359"/>
      <c r="FM371" s="359"/>
      <c r="FN371" s="359"/>
      <c r="FO371" s="359"/>
      <c r="FP371" s="359"/>
      <c r="FQ371" s="359"/>
      <c r="FR371" s="359"/>
      <c r="FS371" s="359"/>
      <c r="FT371" s="359"/>
      <c r="FU371" s="359"/>
      <c r="FV371" s="359"/>
      <c r="FW371" s="359"/>
      <c r="FX371" s="359"/>
      <c r="FY371" s="359"/>
      <c r="FZ371" s="359"/>
      <c r="GA371" s="359"/>
      <c r="GB371" s="359"/>
      <c r="GC371" s="359"/>
      <c r="GD371" s="359"/>
      <c r="GE371" s="359"/>
      <c r="GF371" s="359"/>
      <c r="GG371" s="359"/>
      <c r="GH371" s="359"/>
      <c r="GI371" s="359"/>
      <c r="GJ371" s="359"/>
      <c r="GK371" s="359"/>
      <c r="GL371" s="359"/>
      <c r="GM371" s="359"/>
      <c r="GN371" s="359"/>
      <c r="GO371" s="359"/>
      <c r="GP371" s="359"/>
      <c r="GQ371" s="359"/>
      <c r="GR371" s="359"/>
      <c r="GS371" s="359"/>
      <c r="GT371" s="359"/>
      <c r="GU371" s="359"/>
      <c r="GV371" s="359"/>
      <c r="GW371" s="359"/>
      <c r="GX371" s="359"/>
      <c r="GY371" s="359"/>
      <c r="GZ371" s="359"/>
      <c r="HA371" s="359"/>
      <c r="HB371" s="359"/>
      <c r="HC371" s="359"/>
      <c r="HD371" s="359"/>
      <c r="HE371" s="359"/>
      <c r="HF371" s="359"/>
      <c r="HG371" s="359"/>
      <c r="HH371" s="359"/>
      <c r="HI371" s="359"/>
      <c r="HJ371" s="359"/>
      <c r="HK371" s="359"/>
      <c r="HL371" s="359"/>
      <c r="HM371" s="359"/>
      <c r="HN371" s="359"/>
      <c r="HO371" s="359"/>
      <c r="HP371" s="359"/>
      <c r="HQ371" s="359"/>
      <c r="HR371" s="359"/>
      <c r="HS371" s="359"/>
      <c r="HT371" s="359"/>
      <c r="HU371" s="359"/>
      <c r="HV371" s="359"/>
      <c r="HW371" s="359"/>
      <c r="HX371" s="359"/>
      <c r="HY371" s="359"/>
      <c r="HZ371" s="359"/>
      <c r="IA371" s="359"/>
      <c r="IB371" s="359"/>
      <c r="IC371" s="359"/>
      <c r="ID371" s="359"/>
      <c r="IE371" s="359"/>
      <c r="IF371" s="359"/>
      <c r="IG371" s="359"/>
      <c r="IH371" s="359"/>
      <c r="II371" s="359"/>
      <c r="IJ371" s="359"/>
      <c r="IK371" s="359"/>
      <c r="IL371" s="359"/>
      <c r="IM371" s="359"/>
      <c r="IN371" s="359"/>
      <c r="IO371" s="359"/>
      <c r="IP371" s="359"/>
      <c r="IQ371" s="359"/>
      <c r="IR371" s="359"/>
      <c r="IS371" s="359"/>
      <c r="IT371" s="359"/>
      <c r="IU371" s="359"/>
      <c r="IV371" s="359"/>
    </row>
    <row r="372" spans="1:256" s="281" customFormat="1">
      <c r="A372" s="281" t="s">
        <v>728</v>
      </c>
      <c r="B372" s="281">
        <v>0.73070000000000002</v>
      </c>
      <c r="C372" s="281">
        <v>0.95255989115087802</v>
      </c>
      <c r="D372" s="281">
        <v>1.2095858806846</v>
      </c>
      <c r="E372" s="281">
        <v>1.4856557945414499</v>
      </c>
      <c r="F372" s="281">
        <v>1.7688006780642</v>
      </c>
      <c r="G372" s="281">
        <v>2.05010154814169</v>
      </c>
      <c r="H372" s="281">
        <v>2.3231773533794899</v>
      </c>
      <c r="I372" s="281">
        <v>2.5844382485234201</v>
      </c>
      <c r="J372" s="281">
        <v>2.8324856659125301</v>
      </c>
      <c r="K372" s="281">
        <v>3.0672198457872102</v>
      </c>
      <c r="L372" s="281">
        <v>3.2892641110462901</v>
      </c>
      <c r="M372" s="281">
        <v>3.4926947326992202</v>
      </c>
      <c r="N372" s="281">
        <v>3.6807873450876998</v>
      </c>
      <c r="O372" s="281">
        <v>3.8560510946970599</v>
      </c>
      <c r="P372" s="281">
        <v>4.02008654729637</v>
      </c>
      <c r="Q372" s="281">
        <v>4.1740986654966203</v>
      </c>
      <c r="R372" s="281">
        <v>4.3191076772435704</v>
      </c>
      <c r="S372" s="281">
        <v>4.4560301374259703</v>
      </c>
      <c r="T372" s="281">
        <v>4.5857068837877604</v>
      </c>
      <c r="U372" s="281">
        <v>4.70891114988427</v>
      </c>
      <c r="V372" s="281">
        <v>4.8264583543606498</v>
      </c>
      <c r="W372" s="281">
        <v>4.9392804265957997</v>
      </c>
      <c r="X372" s="281">
        <v>5.0482602016287403</v>
      </c>
      <c r="Y372" s="281">
        <v>5.1541048280083004</v>
      </c>
      <c r="Z372" s="281">
        <v>5.2573662459173196</v>
      </c>
      <c r="AA372" s="281">
        <v>5.3584720756597299</v>
      </c>
      <c r="AB372" s="281">
        <v>5.4577550655560403</v>
      </c>
      <c r="AC372" s="281">
        <v>5.5554772864273696</v>
      </c>
      <c r="AD372" s="281">
        <v>5.6518486108345796</v>
      </c>
      <c r="AE372" s="281">
        <v>5.7470402388376298</v>
      </c>
      <c r="AF372" s="281">
        <v>5.8411293716204202</v>
      </c>
      <c r="AG372" s="281">
        <v>5.9340590816096999</v>
      </c>
      <c r="AH372" s="281">
        <v>6.0257417228118504</v>
      </c>
      <c r="AI372" s="281">
        <v>6.1161417701072303</v>
      </c>
      <c r="AJ372" s="281">
        <v>6.2052699922894403</v>
      </c>
      <c r="AK372" s="281">
        <v>6.2931703871745297</v>
      </c>
      <c r="AL372" s="281">
        <v>6.3799071054027401</v>
      </c>
      <c r="AM372" s="281">
        <v>6.46555376246513</v>
      </c>
      <c r="AN372" s="281">
        <v>6.5501855192420102</v>
      </c>
      <c r="AO372" s="281">
        <v>6.6338735652577103</v>
      </c>
      <c r="AP372" s="281">
        <v>6.7165646587154102</v>
      </c>
      <c r="AQ372" s="281">
        <v>6.7980172678575004</v>
      </c>
      <c r="AR372" s="281">
        <v>6.8777938557570497</v>
      </c>
      <c r="AS372" s="281">
        <v>6.95510596382982</v>
      </c>
      <c r="AT372" s="281">
        <v>7.0285605763193901</v>
      </c>
      <c r="AU372" s="281">
        <v>7.0957509020570999</v>
      </c>
      <c r="AV372" s="281">
        <v>7.1526260941882098</v>
      </c>
      <c r="AW372" s="281">
        <v>7.1926084966322197</v>
      </c>
      <c r="AX372" s="281">
        <v>7.2062103084404496</v>
      </c>
      <c r="AY372" s="281">
        <v>7.1910041549938697</v>
      </c>
      <c r="AZ372" s="281">
        <v>7.1558960796707396</v>
      </c>
      <c r="BA372" s="281">
        <v>7.1105066976542197</v>
      </c>
      <c r="BB372" s="281">
        <v>7.0610236807978</v>
      </c>
      <c r="BC372" s="281">
        <v>7.0113056580477</v>
      </c>
      <c r="BD372" s="281">
        <v>6.9636457921163899</v>
      </c>
      <c r="BE372" s="281">
        <v>6.9192985073684001</v>
      </c>
      <c r="BF372" s="281">
        <v>6.8788413208557202</v>
      </c>
      <c r="BG372" s="281">
        <v>6.8424219170531</v>
      </c>
      <c r="BH372" s="281">
        <v>6.8099254690834599</v>
      </c>
      <c r="BI372" s="281">
        <v>6.78108667084381</v>
      </c>
      <c r="BJ372" s="267"/>
      <c r="BK372" s="267"/>
      <c r="BL372" s="267"/>
      <c r="BM372" s="267"/>
      <c r="BN372" s="267"/>
      <c r="BO372" s="267"/>
      <c r="BP372" s="267"/>
      <c r="BQ372" s="267"/>
      <c r="BR372" s="267"/>
      <c r="BS372" s="267"/>
      <c r="BT372" s="267"/>
      <c r="BU372" s="267"/>
      <c r="BV372" s="267"/>
      <c r="BW372" s="267"/>
      <c r="BX372" s="267"/>
      <c r="BY372" s="267"/>
      <c r="BZ372" s="267"/>
      <c r="CA372" s="267"/>
      <c r="CB372" s="267"/>
      <c r="CC372" s="267"/>
      <c r="CD372" s="267"/>
      <c r="CE372" s="267"/>
      <c r="CF372" s="267"/>
      <c r="CG372" s="267"/>
      <c r="CH372" s="267"/>
      <c r="CI372" s="267"/>
      <c r="CJ372" s="267"/>
      <c r="CK372" s="267"/>
      <c r="CL372" s="267"/>
      <c r="CM372" s="267"/>
      <c r="CN372" s="267"/>
      <c r="CO372" s="267"/>
      <c r="CP372" s="267"/>
      <c r="CQ372" s="267"/>
      <c r="CR372" s="267"/>
      <c r="CS372" s="267"/>
      <c r="CT372" s="267"/>
      <c r="CU372" s="267"/>
      <c r="CV372" s="267"/>
      <c r="CW372" s="267"/>
      <c r="CX372" s="267"/>
      <c r="CY372" s="267"/>
      <c r="CZ372" s="267"/>
      <c r="DA372" s="267"/>
      <c r="DB372" s="267"/>
      <c r="DC372" s="267"/>
      <c r="DD372" s="267"/>
      <c r="DE372" s="267"/>
      <c r="DF372" s="267"/>
      <c r="DG372" s="267"/>
      <c r="DH372" s="267"/>
      <c r="DI372" s="267"/>
      <c r="DJ372" s="267"/>
      <c r="DK372" s="267"/>
      <c r="DL372" s="267"/>
      <c r="DM372" s="267"/>
      <c r="DN372" s="267"/>
      <c r="DO372" s="267"/>
      <c r="DP372" s="267"/>
      <c r="DQ372" s="267"/>
      <c r="DR372" s="267"/>
      <c r="DS372" s="267"/>
      <c r="DT372" s="267"/>
      <c r="DU372" s="267"/>
      <c r="DV372" s="267"/>
      <c r="DW372" s="267"/>
      <c r="DX372" s="267"/>
      <c r="DY372" s="267"/>
      <c r="DZ372" s="267"/>
      <c r="EA372" s="267"/>
      <c r="EB372" s="267"/>
      <c r="EC372" s="267"/>
      <c r="ED372" s="267"/>
      <c r="EE372" s="267"/>
      <c r="EF372" s="267"/>
      <c r="EG372" s="267"/>
      <c r="EH372" s="267"/>
      <c r="EI372" s="267"/>
      <c r="EJ372" s="267"/>
      <c r="EK372" s="267"/>
      <c r="EL372" s="267"/>
      <c r="EM372" s="267"/>
      <c r="EN372" s="267"/>
      <c r="EO372" s="267"/>
      <c r="EP372" s="267"/>
      <c r="EQ372" s="267"/>
      <c r="ER372" s="267"/>
      <c r="ES372" s="267"/>
      <c r="ET372" s="267"/>
      <c r="EU372" s="267"/>
      <c r="EV372" s="267"/>
      <c r="EW372" s="267"/>
      <c r="EX372" s="267"/>
      <c r="EY372" s="267"/>
      <c r="EZ372" s="267"/>
      <c r="FA372" s="267"/>
      <c r="FB372" s="267"/>
      <c r="FC372" s="267"/>
      <c r="FD372" s="267"/>
      <c r="FE372" s="267"/>
      <c r="FF372" s="267"/>
      <c r="FG372" s="267"/>
      <c r="FH372" s="267"/>
      <c r="FI372" s="267"/>
      <c r="FJ372" s="267"/>
      <c r="FK372" s="267"/>
      <c r="FL372" s="267"/>
      <c r="FM372" s="267"/>
      <c r="FN372" s="267"/>
      <c r="FO372" s="267"/>
      <c r="FP372" s="267"/>
      <c r="FQ372" s="267"/>
      <c r="FR372" s="267"/>
      <c r="FS372" s="267"/>
      <c r="FT372" s="267"/>
      <c r="FU372" s="267"/>
      <c r="FV372" s="267"/>
      <c r="FW372" s="267"/>
      <c r="FX372" s="267"/>
      <c r="FY372" s="267"/>
      <c r="FZ372" s="267"/>
      <c r="GA372" s="267"/>
      <c r="GB372" s="267"/>
      <c r="GC372" s="267"/>
      <c r="GD372" s="267"/>
      <c r="GE372" s="267"/>
      <c r="GF372" s="267"/>
      <c r="GG372" s="267"/>
      <c r="GH372" s="267"/>
      <c r="GI372" s="267"/>
      <c r="GJ372" s="267"/>
      <c r="GK372" s="267"/>
      <c r="GL372" s="267"/>
      <c r="GM372" s="267"/>
      <c r="GN372" s="267"/>
      <c r="GO372" s="267"/>
      <c r="GP372" s="267"/>
      <c r="GQ372" s="267"/>
      <c r="GR372" s="267"/>
      <c r="GS372" s="267"/>
      <c r="GT372" s="267"/>
      <c r="GU372" s="267"/>
      <c r="GV372" s="267"/>
      <c r="GW372" s="267"/>
      <c r="GX372" s="267"/>
      <c r="GY372" s="267"/>
      <c r="GZ372" s="267"/>
      <c r="HA372" s="267"/>
      <c r="HB372" s="267"/>
      <c r="HC372" s="267"/>
      <c r="HD372" s="267"/>
      <c r="HE372" s="267"/>
      <c r="HF372" s="267"/>
      <c r="HG372" s="267"/>
      <c r="HH372" s="267"/>
      <c r="HI372" s="267"/>
      <c r="HJ372" s="267"/>
      <c r="HK372" s="267"/>
      <c r="HL372" s="267"/>
      <c r="HM372" s="267"/>
      <c r="HN372" s="267"/>
      <c r="HO372" s="267"/>
      <c r="HP372" s="267"/>
      <c r="HQ372" s="267"/>
      <c r="HR372" s="267"/>
      <c r="HS372" s="267"/>
      <c r="HT372" s="267"/>
      <c r="HU372" s="267"/>
      <c r="HV372" s="267"/>
      <c r="HW372" s="267"/>
      <c r="HX372" s="267"/>
      <c r="HY372" s="267"/>
      <c r="HZ372" s="267"/>
      <c r="IA372" s="267"/>
      <c r="IB372" s="267"/>
      <c r="IC372" s="267"/>
      <c r="ID372" s="267"/>
      <c r="IE372" s="267"/>
      <c r="IF372" s="267"/>
      <c r="IG372" s="267"/>
      <c r="IH372" s="267"/>
      <c r="II372" s="267"/>
      <c r="IJ372" s="267"/>
      <c r="IK372" s="267"/>
      <c r="IL372" s="267"/>
      <c r="IM372" s="267"/>
      <c r="IN372" s="267"/>
      <c r="IO372" s="267"/>
      <c r="IP372" s="267"/>
      <c r="IQ372" s="267"/>
      <c r="IR372" s="267"/>
      <c r="IS372" s="267"/>
      <c r="IT372" s="267"/>
      <c r="IU372" s="267"/>
      <c r="IV372" s="267"/>
    </row>
    <row r="373" spans="1:256" s="281" customFormat="1">
      <c r="A373" s="281" t="s">
        <v>729</v>
      </c>
      <c r="B373" s="281">
        <f>+B370*(Parameters!$B$18/3)</f>
        <v>0</v>
      </c>
      <c r="C373" s="281">
        <f>+C370*(Parameters!$B$18/3)</f>
        <v>6.076766145094818E-6</v>
      </c>
      <c r="D373" s="281">
        <f>+D370*(Parameters!$B$18/3)</f>
        <v>1.4706001429469022E-5</v>
      </c>
      <c r="E373" s="281">
        <f>+E370*(Parameters!$B$18/3)</f>
        <v>1.8800098623946344E-5</v>
      </c>
      <c r="F373" s="281">
        <f>+F370*(Parameters!$B$18/3)</f>
        <v>2.0198186890733421E-5</v>
      </c>
      <c r="G373" s="281">
        <f>+G370*(Parameters!$B$18/3)</f>
        <v>2.0061296138843922E-5</v>
      </c>
      <c r="H373" s="281">
        <f>+H370*(Parameters!$B$18/3)</f>
        <v>1.9110656703939338E-5</v>
      </c>
      <c r="I373" s="281">
        <f>+I370*(Parameters!$B$18/3)</f>
        <v>1.7781696896198204E-5</v>
      </c>
      <c r="J373" s="281">
        <f>+J370*(Parameters!$B$18/3)</f>
        <v>1.6329169973516855E-5</v>
      </c>
      <c r="K373" s="281">
        <f>+K370*(Parameters!$B$18/3)</f>
        <v>1.4896279349348637E-5</v>
      </c>
      <c r="L373" s="281">
        <f>+L370*(Parameters!$B$18/3)</f>
        <v>1.355803868818839E-5</v>
      </c>
      <c r="M373" s="281">
        <f>+M370*(Parameters!$B$18/3)</f>
        <v>1.2348645066614002E-5</v>
      </c>
      <c r="N373" s="281">
        <f>+N370*(Parameters!$B$18/3)</f>
        <v>1.1277810751645726E-5</v>
      </c>
      <c r="O373" s="281">
        <f>+O370*(Parameters!$B$18/3)</f>
        <v>1.0342203061005268E-5</v>
      </c>
      <c r="P373" s="281">
        <f>+P370*(Parameters!$B$18/3)</f>
        <v>9.5323670185128623E-6</v>
      </c>
      <c r="Q373" s="281">
        <f>+Q370*(Parameters!$B$18/3)</f>
        <v>8.8355566826218517E-6</v>
      </c>
      <c r="R373" s="281">
        <f>+R370*(Parameters!$B$18/3)</f>
        <v>8.2378378247464454E-6</v>
      </c>
      <c r="S373" s="281">
        <f>+S370*(Parameters!$B$18/3)</f>
        <v>7.7254441492868864E-6</v>
      </c>
      <c r="T373" s="281">
        <f>+T370*(Parameters!$B$18/3)</f>
        <v>7.2855558300943809E-6</v>
      </c>
      <c r="U373" s="281">
        <f>+U370*(Parameters!$B$18/3)</f>
        <v>6.9066809601281415E-6</v>
      </c>
      <c r="V373" s="281">
        <f>+V370*(Parameters!$B$18/3)</f>
        <v>6.5786216642512349E-6</v>
      </c>
      <c r="W373" s="281">
        <f>+W370*(Parameters!$B$18/3)</f>
        <v>6.2923735574334689E-6</v>
      </c>
      <c r="X373" s="281">
        <f>+X370*(Parameters!$B$18/3)</f>
        <v>6.0402932594646092E-6</v>
      </c>
      <c r="Y373" s="281">
        <f>+Y370*(Parameters!$B$18/3)</f>
        <v>5.8161253226292805E-6</v>
      </c>
      <c r="Z373" s="281">
        <f>+Z370*(Parameters!$B$18/3)</f>
        <v>5.6147975887673358E-6</v>
      </c>
      <c r="AA373" s="281">
        <f>+AA370*(Parameters!$B$18/3)</f>
        <v>5.4322171839279081E-6</v>
      </c>
      <c r="AB373" s="281">
        <f>+AB370*(Parameters!$B$18/3)</f>
        <v>5.2650890353334031E-6</v>
      </c>
      <c r="AC373" s="281">
        <f>+AC370*(Parameters!$B$18/3)</f>
        <v>5.1107629644775446E-6</v>
      </c>
      <c r="AD373" s="281">
        <f>+AD370*(Parameters!$B$18/3)</f>
        <v>4.9671079779045616E-6</v>
      </c>
      <c r="AE373" s="281">
        <f>+AE370*(Parameters!$B$18/3)</f>
        <v>4.83241048527816E-6</v>
      </c>
      <c r="AF373" s="281">
        <f>+AF370*(Parameters!$B$18/3)</f>
        <v>4.7053621547850831E-6</v>
      </c>
      <c r="AG373" s="281">
        <f>+AG370*(Parameters!$B$18/3)</f>
        <v>4.5850354448854581E-6</v>
      </c>
      <c r="AH373" s="281">
        <f>+AH370*(Parameters!$B$18/3)</f>
        <v>4.4707170995176664E-6</v>
      </c>
      <c r="AI373" s="281">
        <f>+AI370*(Parameters!$B$18/3)</f>
        <v>4.3617854620000189E-6</v>
      </c>
      <c r="AJ373" s="281">
        <f>+AJ370*(Parameters!$B$18/3)</f>
        <v>4.2576923419801458E-6</v>
      </c>
      <c r="AK373" s="281">
        <f>+AK370*(Parameters!$B$18/3)</f>
        <v>4.1579568100284329E-6</v>
      </c>
      <c r="AL373" s="281">
        <f>+AL370*(Parameters!$B$18/3)</f>
        <v>4.0621619840900769E-6</v>
      </c>
      <c r="AM373" s="281">
        <f>+AM370*(Parameters!$B$18/3)</f>
        <v>3.9699519570982984E-6</v>
      </c>
      <c r="AN373" s="281">
        <f>+AN370*(Parameters!$B$18/3)</f>
        <v>3.8810280850990841E-6</v>
      </c>
      <c r="AO373" s="281">
        <f>+AO370*(Parameters!$B$18/3)</f>
        <v>3.7951446510457268E-6</v>
      </c>
      <c r="AP373" s="281">
        <f>+AP370*(Parameters!$B$18/3)</f>
        <v>3.7123869229086872E-6</v>
      </c>
      <c r="AQ373" s="281">
        <f>+AQ370*(Parameters!$B$18/3)</f>
        <v>3.6333024003927978E-6</v>
      </c>
      <c r="AR373" s="281">
        <f>+AR370*(Parameters!$B$18/3)</f>
        <v>3.558887978745891E-6</v>
      </c>
      <c r="AS373" s="281">
        <f>+AS370*(Parameters!$B$18/3)</f>
        <v>3.4909146137351855E-6</v>
      </c>
      <c r="AT373" s="281">
        <f>+AT370*(Parameters!$B$18/3)</f>
        <v>3.4324427730325625E-6</v>
      </c>
      <c r="AU373" s="281">
        <f>+AU370*(Parameters!$B$18/3)</f>
        <v>3.3886116691898374E-6</v>
      </c>
      <c r="AV373" s="281">
        <f>+AV370*(Parameters!$B$18/3)</f>
        <v>3.3677491302341878E-6</v>
      </c>
      <c r="AW373" s="281">
        <f>+AW370*(Parameters!$B$18/3)</f>
        <v>3.3826647249194743E-6</v>
      </c>
      <c r="AX373" s="281">
        <f>+AX370*(Parameters!$B$18/3)</f>
        <v>3.4408856312969266E-6</v>
      </c>
      <c r="AY373" s="281">
        <f>+AY370*(Parameters!$B$18/3)</f>
        <v>3.5124478178734838E-6</v>
      </c>
      <c r="AZ373" s="281">
        <f>+AZ370*(Parameters!$B$18/3)</f>
        <v>3.5685502183468999E-6</v>
      </c>
      <c r="BA373" s="281">
        <f>+BA370*(Parameters!$B$18/3)</f>
        <v>3.6128401812144754E-6</v>
      </c>
      <c r="BB373" s="281">
        <f>+BB370*(Parameters!$B$18/3)</f>
        <v>3.6479241600773094E-6</v>
      </c>
      <c r="BC373" s="281">
        <f>+BC370*(Parameters!$B$18/3)</f>
        <v>3.6757016535678608E-6</v>
      </c>
      <c r="BD373" s="281">
        <f>+BD370*(Parameters!$B$18/3)</f>
        <v>3.6975884692462083E-6</v>
      </c>
      <c r="BE373" s="281">
        <f>+BE370*(Parameters!$B$18/3)</f>
        <v>3.7146652905069762E-6</v>
      </c>
      <c r="BF373" s="281">
        <f>+BF370*(Parameters!$B$18/3)</f>
        <v>3.7277766078129086E-6</v>
      </c>
      <c r="BG373" s="281">
        <f>+BG370*(Parameters!$B$18/3)</f>
        <v>3.7375966400077229E-6</v>
      </c>
      <c r="BH373" s="281">
        <f>+BH370*(Parameters!$B$18/3)</f>
        <v>3.7446736001811586E-6</v>
      </c>
      <c r="BI373" s="281">
        <f>+BI370*(Parameters!$B$18/3)</f>
        <v>3.7494597336262811E-6</v>
      </c>
      <c r="BJ373" s="267"/>
      <c r="BK373" s="267"/>
      <c r="BL373" s="267"/>
      <c r="BM373" s="267"/>
      <c r="BN373" s="267"/>
      <c r="BO373" s="267"/>
      <c r="BP373" s="267"/>
      <c r="BQ373" s="267"/>
      <c r="BR373" s="267"/>
      <c r="BS373" s="267"/>
      <c r="BT373" s="267"/>
      <c r="BU373" s="267"/>
      <c r="BV373" s="267"/>
      <c r="BW373" s="267"/>
      <c r="BX373" s="267"/>
      <c r="BY373" s="267"/>
      <c r="BZ373" s="267"/>
      <c r="CA373" s="267"/>
      <c r="CB373" s="267"/>
      <c r="CC373" s="267"/>
      <c r="CD373" s="267"/>
      <c r="CE373" s="267"/>
      <c r="CF373" s="267"/>
      <c r="CG373" s="267"/>
      <c r="CH373" s="267"/>
      <c r="CI373" s="267"/>
      <c r="CJ373" s="267"/>
      <c r="CK373" s="267"/>
      <c r="CL373" s="267"/>
      <c r="CM373" s="267"/>
      <c r="CN373" s="267"/>
      <c r="CO373" s="267"/>
      <c r="CP373" s="267"/>
      <c r="CQ373" s="267"/>
      <c r="CR373" s="267"/>
      <c r="CS373" s="267"/>
      <c r="CT373" s="267"/>
      <c r="CU373" s="267"/>
      <c r="CV373" s="267"/>
      <c r="CW373" s="267"/>
      <c r="CX373" s="267"/>
      <c r="CY373" s="267"/>
      <c r="CZ373" s="267"/>
      <c r="DA373" s="267"/>
      <c r="DB373" s="267"/>
      <c r="DC373" s="267"/>
      <c r="DD373" s="267"/>
      <c r="DE373" s="267"/>
      <c r="DF373" s="267"/>
      <c r="DG373" s="267"/>
      <c r="DH373" s="267"/>
      <c r="DI373" s="267"/>
      <c r="DJ373" s="267"/>
      <c r="DK373" s="267"/>
      <c r="DL373" s="267"/>
      <c r="DM373" s="267"/>
      <c r="DN373" s="267"/>
      <c r="DO373" s="267"/>
      <c r="DP373" s="267"/>
      <c r="DQ373" s="267"/>
      <c r="DR373" s="267"/>
      <c r="DS373" s="267"/>
      <c r="DT373" s="267"/>
      <c r="DU373" s="267"/>
      <c r="DV373" s="267"/>
      <c r="DW373" s="267"/>
      <c r="DX373" s="267"/>
      <c r="DY373" s="267"/>
      <c r="DZ373" s="267"/>
      <c r="EA373" s="267"/>
      <c r="EB373" s="267"/>
      <c r="EC373" s="267"/>
      <c r="ED373" s="267"/>
      <c r="EE373" s="267"/>
      <c r="EF373" s="267"/>
      <c r="EG373" s="267"/>
      <c r="EH373" s="267"/>
      <c r="EI373" s="267"/>
      <c r="EJ373" s="267"/>
      <c r="EK373" s="267"/>
      <c r="EL373" s="267"/>
      <c r="EM373" s="267"/>
      <c r="EN373" s="267"/>
      <c r="EO373" s="267"/>
      <c r="EP373" s="267"/>
      <c r="EQ373" s="267"/>
      <c r="ER373" s="267"/>
      <c r="ES373" s="267"/>
      <c r="ET373" s="267"/>
      <c r="EU373" s="267"/>
      <c r="EV373" s="267"/>
      <c r="EW373" s="267"/>
      <c r="EX373" s="267"/>
      <c r="EY373" s="267"/>
      <c r="EZ373" s="267"/>
      <c r="FA373" s="267"/>
      <c r="FB373" s="267"/>
      <c r="FC373" s="267"/>
      <c r="FD373" s="267"/>
      <c r="FE373" s="267"/>
      <c r="FF373" s="267"/>
      <c r="FG373" s="267"/>
      <c r="FH373" s="267"/>
      <c r="FI373" s="267"/>
      <c r="FJ373" s="267"/>
      <c r="FK373" s="267"/>
      <c r="FL373" s="267"/>
      <c r="FM373" s="267"/>
      <c r="FN373" s="267"/>
      <c r="FO373" s="267"/>
      <c r="FP373" s="267"/>
      <c r="FQ373" s="267"/>
      <c r="FR373" s="267"/>
      <c r="FS373" s="267"/>
      <c r="FT373" s="267"/>
      <c r="FU373" s="267"/>
      <c r="FV373" s="267"/>
      <c r="FW373" s="267"/>
      <c r="FX373" s="267"/>
      <c r="FY373" s="267"/>
      <c r="FZ373" s="267"/>
      <c r="GA373" s="267"/>
      <c r="GB373" s="267"/>
      <c r="GC373" s="267"/>
      <c r="GD373" s="267"/>
      <c r="GE373" s="267"/>
      <c r="GF373" s="267"/>
      <c r="GG373" s="267"/>
      <c r="GH373" s="267"/>
      <c r="GI373" s="267"/>
      <c r="GJ373" s="267"/>
      <c r="GK373" s="267"/>
      <c r="GL373" s="267"/>
      <c r="GM373" s="267"/>
      <c r="GN373" s="267"/>
      <c r="GO373" s="267"/>
      <c r="GP373" s="267"/>
      <c r="GQ373" s="267"/>
      <c r="GR373" s="267"/>
      <c r="GS373" s="267"/>
      <c r="GT373" s="267"/>
      <c r="GU373" s="267"/>
      <c r="GV373" s="267"/>
      <c r="GW373" s="267"/>
      <c r="GX373" s="267"/>
      <c r="GY373" s="267"/>
      <c r="GZ373" s="267"/>
      <c r="HA373" s="267"/>
      <c r="HB373" s="267"/>
      <c r="HC373" s="267"/>
      <c r="HD373" s="267"/>
      <c r="HE373" s="267"/>
      <c r="HF373" s="267"/>
      <c r="HG373" s="267"/>
      <c r="HH373" s="267"/>
      <c r="HI373" s="267"/>
      <c r="HJ373" s="267"/>
      <c r="HK373" s="267"/>
      <c r="HL373" s="267"/>
      <c r="HM373" s="267"/>
      <c r="HN373" s="267"/>
      <c r="HO373" s="267"/>
      <c r="HP373" s="267"/>
      <c r="HQ373" s="267"/>
      <c r="HR373" s="267"/>
      <c r="HS373" s="267"/>
      <c r="HT373" s="267"/>
      <c r="HU373" s="267"/>
      <c r="HV373" s="267"/>
      <c r="HW373" s="267"/>
      <c r="HX373" s="267"/>
      <c r="HY373" s="267"/>
      <c r="HZ373" s="267"/>
      <c r="IA373" s="267"/>
      <c r="IB373" s="267"/>
      <c r="IC373" s="267"/>
      <c r="ID373" s="267"/>
      <c r="IE373" s="267"/>
      <c r="IF373" s="267"/>
      <c r="IG373" s="267"/>
      <c r="IH373" s="267"/>
      <c r="II373" s="267"/>
      <c r="IJ373" s="267"/>
      <c r="IK373" s="267"/>
      <c r="IL373" s="267"/>
      <c r="IM373" s="267"/>
      <c r="IN373" s="267"/>
      <c r="IO373" s="267"/>
      <c r="IP373" s="267"/>
      <c r="IQ373" s="267"/>
      <c r="IR373" s="267"/>
      <c r="IS373" s="267"/>
      <c r="IT373" s="267"/>
      <c r="IU373" s="267"/>
      <c r="IV373" s="267"/>
    </row>
    <row r="374" spans="1:256">
      <c r="M374" s="267"/>
    </row>
    <row r="375" spans="1:256" s="281" customFormat="1">
      <c r="A375" s="281" t="s">
        <v>730</v>
      </c>
      <c r="B375" s="281">
        <f t="shared" ref="B375:AG375" si="188">+B373*B369</f>
        <v>0</v>
      </c>
      <c r="C375" s="281">
        <f t="shared" si="188"/>
        <v>2.3690806189998336E-6</v>
      </c>
      <c r="D375" s="281">
        <f t="shared" si="188"/>
        <v>9.4116939290609063E-6</v>
      </c>
      <c r="E375" s="281">
        <f t="shared" si="188"/>
        <v>2.3912563781933215E-5</v>
      </c>
      <c r="F375" s="281">
        <f t="shared" si="188"/>
        <v>3.7826759925225292E-5</v>
      </c>
      <c r="G375" s="281">
        <f t="shared" si="188"/>
        <v>5.2483087809140912E-5</v>
      </c>
      <c r="H375" s="281">
        <f t="shared" si="188"/>
        <v>6.708711872119698E-5</v>
      </c>
      <c r="I375" s="281">
        <f t="shared" si="188"/>
        <v>8.1498933925479037E-5</v>
      </c>
      <c r="J375" s="281">
        <f t="shared" si="188"/>
        <v>9.5460402224930606E-5</v>
      </c>
      <c r="K375" s="281">
        <f t="shared" si="188"/>
        <v>1.0888112884096917E-4</v>
      </c>
      <c r="L375" s="281">
        <f t="shared" si="188"/>
        <v>1.2166231203892276E-4</v>
      </c>
      <c r="M375" s="281">
        <f t="shared" si="188"/>
        <v>1.3350414519470812E-4</v>
      </c>
      <c r="N375" s="281">
        <f t="shared" si="188"/>
        <v>1.4497017862067301E-4</v>
      </c>
      <c r="O375" s="281">
        <f t="shared" si="188"/>
        <v>1.5553329440216133E-4</v>
      </c>
      <c r="P375" s="281">
        <f t="shared" si="188"/>
        <v>1.6551075426315032E-4</v>
      </c>
      <c r="Q375" s="281">
        <f t="shared" si="188"/>
        <v>1.7514046044169929E-4</v>
      </c>
      <c r="R375" s="281">
        <f t="shared" si="188"/>
        <v>1.8459700743091791E-4</v>
      </c>
      <c r="S375" s="281">
        <f t="shared" si="188"/>
        <v>1.9400229490382979E-4</v>
      </c>
      <c r="T375" s="281">
        <f t="shared" si="188"/>
        <v>2.0343375938659635E-4</v>
      </c>
      <c r="U375" s="281">
        <f t="shared" si="188"/>
        <v>2.1293138440480822E-4</v>
      </c>
      <c r="V375" s="281">
        <f t="shared" si="188"/>
        <v>2.2324858326883498E-4</v>
      </c>
      <c r="W375" s="281">
        <f t="shared" si="188"/>
        <v>2.3463717298403879E-4</v>
      </c>
      <c r="X375" s="281">
        <f t="shared" si="188"/>
        <v>2.4665248110540555E-4</v>
      </c>
      <c r="Y375" s="281">
        <f t="shared" si="188"/>
        <v>2.5900816061713382E-4</v>
      </c>
      <c r="Z375" s="281">
        <f t="shared" si="188"/>
        <v>2.7155120966129731E-4</v>
      </c>
      <c r="AA375" s="281">
        <f t="shared" si="188"/>
        <v>2.8401696942077618E-4</v>
      </c>
      <c r="AB375" s="281">
        <f t="shared" si="188"/>
        <v>2.9449935546837174E-4</v>
      </c>
      <c r="AC375" s="281">
        <f t="shared" si="188"/>
        <v>3.0185235156632409E-4</v>
      </c>
      <c r="AD375" s="281">
        <f t="shared" si="188"/>
        <v>2.0129678275816092E-4</v>
      </c>
      <c r="AE375" s="281">
        <f t="shared" si="188"/>
        <v>2.029590446157653E-4</v>
      </c>
      <c r="AF375" s="281">
        <f t="shared" si="188"/>
        <v>2.0381670560667639E-4</v>
      </c>
      <c r="AG375" s="281">
        <f t="shared" si="188"/>
        <v>2.0398199476857694E-4</v>
      </c>
      <c r="AH375" s="281">
        <f t="shared" ref="AH375:BI375" si="189">+AH373*AH369</f>
        <v>2.0392843668306468E-4</v>
      </c>
      <c r="AI375" s="281">
        <f t="shared" si="189"/>
        <v>2.0377922023063577E-4</v>
      </c>
      <c r="AJ375" s="281">
        <f t="shared" si="189"/>
        <v>2.0360578367628236E-4</v>
      </c>
      <c r="AK375" s="281">
        <f t="shared" si="189"/>
        <v>2.0344580185835916E-4</v>
      </c>
      <c r="AL375" s="281">
        <f t="shared" si="189"/>
        <v>2.0331652489256045E-4</v>
      </c>
      <c r="AM375" s="281">
        <f t="shared" si="189"/>
        <v>2.032231351789571E-4</v>
      </c>
      <c r="AN375" s="281">
        <f t="shared" si="189"/>
        <v>2.0316405802119796E-4</v>
      </c>
      <c r="AO375" s="281">
        <f t="shared" si="189"/>
        <v>2.0313438874033904E-4</v>
      </c>
      <c r="AP375" s="281">
        <f t="shared" si="189"/>
        <v>2.0314359557297554E-4</v>
      </c>
      <c r="AQ375" s="281">
        <f t="shared" si="189"/>
        <v>2.0322629633882095E-4</v>
      </c>
      <c r="AR375" s="281">
        <f t="shared" si="189"/>
        <v>2.0344535508030439E-4</v>
      </c>
      <c r="AS375" s="281">
        <f t="shared" si="189"/>
        <v>2.0391437289459573E-4</v>
      </c>
      <c r="AT375" s="281">
        <f t="shared" si="189"/>
        <v>2.0483389822109578E-4</v>
      </c>
      <c r="AU375" s="281">
        <f t="shared" si="189"/>
        <v>2.0654829824621015E-4</v>
      </c>
      <c r="AV375" s="281">
        <f t="shared" si="189"/>
        <v>2.0962890184178748E-4</v>
      </c>
      <c r="AW375" s="281">
        <f t="shared" si="189"/>
        <v>2.1497792520241979E-4</v>
      </c>
      <c r="AX375" s="281">
        <f t="shared" si="189"/>
        <v>2.2322611875728835E-4</v>
      </c>
      <c r="AY375" s="281">
        <f t="shared" si="189"/>
        <v>2.325672843872724E-4</v>
      </c>
      <c r="AZ375" s="281">
        <f t="shared" si="189"/>
        <v>2.4111820151206904E-4</v>
      </c>
      <c r="BA375" s="281">
        <f t="shared" si="189"/>
        <v>2.4907908775186852E-4</v>
      </c>
      <c r="BB375" s="281">
        <f t="shared" si="189"/>
        <v>2.5659933981286777E-4</v>
      </c>
      <c r="BC375" s="281">
        <f t="shared" si="189"/>
        <v>2.6379541165247832E-4</v>
      </c>
      <c r="BD375" s="281">
        <f t="shared" si="189"/>
        <v>2.7076329026845417E-4</v>
      </c>
      <c r="BE375" s="281">
        <f t="shared" si="189"/>
        <v>2.7758728144421975E-4</v>
      </c>
      <c r="BF375" s="281">
        <f t="shared" si="189"/>
        <v>2.843464100319917E-4</v>
      </c>
      <c r="BG375" s="281">
        <f t="shared" si="189"/>
        <v>2.9111945894165123E-4</v>
      </c>
      <c r="BH375" s="281">
        <f t="shared" si="189"/>
        <v>2.9798963372990495E-4</v>
      </c>
      <c r="BI375" s="281">
        <f t="shared" si="189"/>
        <v>2.9805480522019062E-4</v>
      </c>
      <c r="BJ375" s="267"/>
      <c r="BK375" s="267"/>
      <c r="BL375" s="267"/>
      <c r="BM375" s="267"/>
      <c r="BN375" s="267"/>
      <c r="BO375" s="267"/>
      <c r="BP375" s="267"/>
      <c r="BQ375" s="267"/>
      <c r="BR375" s="267"/>
      <c r="BS375" s="267"/>
      <c r="BT375" s="267"/>
      <c r="BU375" s="267"/>
      <c r="BV375" s="267"/>
      <c r="BW375" s="267"/>
      <c r="BX375" s="267"/>
      <c r="BY375" s="267"/>
      <c r="BZ375" s="267"/>
      <c r="CA375" s="267"/>
      <c r="CB375" s="267"/>
      <c r="CC375" s="267"/>
      <c r="CD375" s="267"/>
      <c r="CE375" s="267"/>
      <c r="CF375" s="267"/>
      <c r="CG375" s="267"/>
      <c r="CH375" s="267"/>
      <c r="CI375" s="267"/>
      <c r="CJ375" s="267"/>
      <c r="CK375" s="267"/>
      <c r="CL375" s="267"/>
      <c r="CM375" s="267"/>
      <c r="CN375" s="267"/>
      <c r="CO375" s="267"/>
      <c r="CP375" s="267"/>
      <c r="CQ375" s="267"/>
      <c r="CR375" s="267"/>
      <c r="CS375" s="267"/>
      <c r="CT375" s="267"/>
      <c r="CU375" s="267"/>
      <c r="CV375" s="267"/>
      <c r="CW375" s="267"/>
      <c r="CX375" s="267"/>
      <c r="CY375" s="267"/>
      <c r="CZ375" s="267"/>
      <c r="DA375" s="267"/>
      <c r="DB375" s="267"/>
      <c r="DC375" s="267"/>
      <c r="DD375" s="267"/>
      <c r="DE375" s="267"/>
      <c r="DF375" s="267"/>
      <c r="DG375" s="267"/>
      <c r="DH375" s="267"/>
      <c r="DI375" s="267"/>
      <c r="DJ375" s="267"/>
      <c r="DK375" s="267"/>
      <c r="DL375" s="267"/>
      <c r="DM375" s="267"/>
      <c r="DN375" s="267"/>
      <c r="DO375" s="267"/>
      <c r="DP375" s="267"/>
      <c r="DQ375" s="267"/>
      <c r="DR375" s="267"/>
      <c r="DS375" s="267"/>
      <c r="DT375" s="267"/>
      <c r="DU375" s="267"/>
      <c r="DV375" s="267"/>
      <c r="DW375" s="267"/>
      <c r="DX375" s="267"/>
      <c r="DY375" s="267"/>
      <c r="DZ375" s="267"/>
      <c r="EA375" s="267"/>
      <c r="EB375" s="267"/>
      <c r="EC375" s="267"/>
      <c r="ED375" s="267"/>
      <c r="EE375" s="267"/>
      <c r="EF375" s="267"/>
      <c r="EG375" s="267"/>
      <c r="EH375" s="267"/>
      <c r="EI375" s="267"/>
      <c r="EJ375" s="267"/>
      <c r="EK375" s="267"/>
      <c r="EL375" s="267"/>
      <c r="EM375" s="267"/>
      <c r="EN375" s="267"/>
      <c r="EO375" s="267"/>
      <c r="EP375" s="267"/>
      <c r="EQ375" s="267"/>
      <c r="ER375" s="267"/>
      <c r="ES375" s="267"/>
      <c r="ET375" s="267"/>
      <c r="EU375" s="267"/>
      <c r="EV375" s="267"/>
      <c r="EW375" s="267"/>
      <c r="EX375" s="267"/>
      <c r="EY375" s="267"/>
      <c r="EZ375" s="267"/>
      <c r="FA375" s="267"/>
      <c r="FB375" s="267"/>
      <c r="FC375" s="267"/>
      <c r="FD375" s="267"/>
      <c r="FE375" s="267"/>
      <c r="FF375" s="267"/>
      <c r="FG375" s="267"/>
      <c r="FH375" s="267"/>
      <c r="FI375" s="267"/>
      <c r="FJ375" s="267"/>
      <c r="FK375" s="267"/>
      <c r="FL375" s="267"/>
      <c r="FM375" s="267"/>
      <c r="FN375" s="267"/>
      <c r="FO375" s="267"/>
      <c r="FP375" s="267"/>
      <c r="FQ375" s="267"/>
      <c r="FR375" s="267"/>
      <c r="FS375" s="267"/>
      <c r="FT375" s="267"/>
      <c r="FU375" s="267"/>
      <c r="FV375" s="267"/>
      <c r="FW375" s="267"/>
      <c r="FX375" s="267"/>
      <c r="FY375" s="267"/>
      <c r="FZ375" s="267"/>
      <c r="GA375" s="267"/>
      <c r="GB375" s="267"/>
      <c r="GC375" s="267"/>
      <c r="GD375" s="267"/>
      <c r="GE375" s="267"/>
      <c r="GF375" s="267"/>
      <c r="GG375" s="267"/>
      <c r="GH375" s="267"/>
      <c r="GI375" s="267"/>
      <c r="GJ375" s="267"/>
      <c r="GK375" s="267"/>
      <c r="GL375" s="267"/>
      <c r="GM375" s="267"/>
      <c r="GN375" s="267"/>
      <c r="GO375" s="267"/>
      <c r="GP375" s="267"/>
      <c r="GQ375" s="267"/>
      <c r="GR375" s="267"/>
      <c r="GS375" s="267"/>
      <c r="GT375" s="267"/>
      <c r="GU375" s="267"/>
      <c r="GV375" s="267"/>
      <c r="GW375" s="267"/>
      <c r="GX375" s="267"/>
      <c r="GY375" s="267"/>
      <c r="GZ375" s="267"/>
      <c r="HA375" s="267"/>
      <c r="HB375" s="267"/>
      <c r="HC375" s="267"/>
      <c r="HD375" s="267"/>
      <c r="HE375" s="267"/>
      <c r="HF375" s="267"/>
      <c r="HG375" s="267"/>
      <c r="HH375" s="267"/>
      <c r="HI375" s="267"/>
      <c r="HJ375" s="267"/>
      <c r="HK375" s="267"/>
      <c r="HL375" s="267"/>
      <c r="HM375" s="267"/>
      <c r="HN375" s="267"/>
      <c r="HO375" s="267"/>
      <c r="HP375" s="267"/>
      <c r="HQ375" s="267"/>
      <c r="HR375" s="267"/>
      <c r="HS375" s="267"/>
      <c r="HT375" s="267"/>
      <c r="HU375" s="267"/>
      <c r="HV375" s="267"/>
      <c r="HW375" s="267"/>
      <c r="HX375" s="267"/>
      <c r="HY375" s="267"/>
      <c r="HZ375" s="267"/>
      <c r="IA375" s="267"/>
      <c r="IB375" s="267"/>
      <c r="IC375" s="267"/>
      <c r="ID375" s="267"/>
      <c r="IE375" s="267"/>
      <c r="IF375" s="267"/>
      <c r="IG375" s="267"/>
      <c r="IH375" s="267"/>
      <c r="II375" s="267"/>
      <c r="IJ375" s="267"/>
      <c r="IK375" s="267"/>
      <c r="IL375" s="267"/>
      <c r="IM375" s="267"/>
      <c r="IN375" s="267"/>
      <c r="IO375" s="267"/>
      <c r="IP375" s="267"/>
      <c r="IQ375" s="267"/>
      <c r="IR375" s="267"/>
      <c r="IS375" s="267"/>
      <c r="IT375" s="267"/>
      <c r="IU375" s="267"/>
      <c r="IV375" s="267"/>
    </row>
    <row r="376" spans="1:256">
      <c r="A376" s="267" t="s">
        <v>731</v>
      </c>
      <c r="B376" s="357">
        <f t="shared" ref="B376:AG376" si="190">+B375*B366</f>
        <v>0</v>
      </c>
      <c r="C376" s="357">
        <f t="shared" si="190"/>
        <v>1.3377644911815475E-6</v>
      </c>
      <c r="D376" s="357">
        <f t="shared" si="190"/>
        <v>3.0895933382134822E-6</v>
      </c>
      <c r="E376" s="357">
        <f t="shared" si="190"/>
        <v>4.8055530376115976E-6</v>
      </c>
      <c r="F376" s="357">
        <f t="shared" si="190"/>
        <v>4.8251401160691857E-6</v>
      </c>
      <c r="G376" s="357">
        <f t="shared" si="190"/>
        <v>4.3763790992776411E-6</v>
      </c>
      <c r="H376" s="357">
        <f t="shared" si="190"/>
        <v>3.7533003796260555E-6</v>
      </c>
      <c r="I376" s="357">
        <f t="shared" si="190"/>
        <v>3.1232012101382827E-6</v>
      </c>
      <c r="J376" s="357">
        <f t="shared" si="190"/>
        <v>2.5510048690855059E-6</v>
      </c>
      <c r="K376" s="357">
        <f t="shared" si="190"/>
        <v>2.0627898647283857E-6</v>
      </c>
      <c r="L376" s="357">
        <f t="shared" si="190"/>
        <v>1.6612034135075363E-6</v>
      </c>
      <c r="M376" s="357">
        <f t="shared" si="190"/>
        <v>1.347923338138794E-6</v>
      </c>
      <c r="N376" s="357">
        <f t="shared" si="190"/>
        <v>1.0769697817399239E-6</v>
      </c>
      <c r="O376" s="357">
        <f t="shared" si="190"/>
        <v>8.6471936868690975E-7</v>
      </c>
      <c r="P376" s="357">
        <f t="shared" si="190"/>
        <v>6.979074545416771E-7</v>
      </c>
      <c r="Q376" s="357">
        <f t="shared" si="190"/>
        <v>5.663721529340213E-7</v>
      </c>
      <c r="R376" s="357">
        <f t="shared" si="190"/>
        <v>4.6222502117291248E-7</v>
      </c>
      <c r="S376" s="357">
        <f t="shared" si="190"/>
        <v>3.7934658374678364E-7</v>
      </c>
      <c r="T376" s="357">
        <f t="shared" si="190"/>
        <v>3.1300968952099901E-7</v>
      </c>
      <c r="U376" s="357">
        <f t="shared" si="190"/>
        <v>2.5957662091916132E-7</v>
      </c>
      <c r="V376" s="357">
        <f t="shared" si="190"/>
        <v>2.1658583404433448E-7</v>
      </c>
      <c r="W376" s="357">
        <f t="shared" si="190"/>
        <v>1.8171366861597331E-7</v>
      </c>
      <c r="X376" s="357">
        <f t="shared" si="190"/>
        <v>1.5301034148867651E-7</v>
      </c>
      <c r="Y376" s="357">
        <f t="shared" si="190"/>
        <v>1.2921530316985194E-7</v>
      </c>
      <c r="Z376" s="357">
        <f t="shared" si="190"/>
        <v>1.0937496436633822E-7</v>
      </c>
      <c r="AA376" s="357">
        <f t="shared" si="190"/>
        <v>9.2692810148728008E-8</v>
      </c>
      <c r="AB376" s="357">
        <f t="shared" si="190"/>
        <v>7.8100495896058381E-8</v>
      </c>
      <c r="AC376" s="357">
        <f t="shared" si="190"/>
        <v>6.4947680837385226E-8</v>
      </c>
      <c r="AD376" s="357">
        <f t="shared" si="190"/>
        <v>3.5157437260448489E-8</v>
      </c>
      <c r="AE376" s="357">
        <f t="shared" si="190"/>
        <v>2.8802502811909988E-8</v>
      </c>
      <c r="AF376" s="357">
        <f t="shared" si="190"/>
        <v>2.3505119182788737E-8</v>
      </c>
      <c r="AG376" s="357">
        <f t="shared" si="190"/>
        <v>0</v>
      </c>
      <c r="AH376" s="357">
        <f t="shared" ref="AH376:BI376" si="191">+AH375*AH366</f>
        <v>0</v>
      </c>
      <c r="AI376" s="357">
        <f t="shared" si="191"/>
        <v>0</v>
      </c>
      <c r="AJ376" s="357">
        <f t="shared" si="191"/>
        <v>0</v>
      </c>
      <c r="AK376" s="357">
        <f t="shared" si="191"/>
        <v>0</v>
      </c>
      <c r="AL376" s="357">
        <f t="shared" si="191"/>
        <v>0</v>
      </c>
      <c r="AM376" s="357">
        <f t="shared" si="191"/>
        <v>0</v>
      </c>
      <c r="AN376" s="357">
        <f t="shared" si="191"/>
        <v>0</v>
      </c>
      <c r="AO376" s="357">
        <f t="shared" si="191"/>
        <v>0</v>
      </c>
      <c r="AP376" s="357">
        <f t="shared" si="191"/>
        <v>0</v>
      </c>
      <c r="AQ376" s="357">
        <f t="shared" si="191"/>
        <v>0</v>
      </c>
      <c r="AR376" s="357">
        <f t="shared" si="191"/>
        <v>0</v>
      </c>
      <c r="AS376" s="357">
        <f t="shared" si="191"/>
        <v>0</v>
      </c>
      <c r="AT376" s="357">
        <f t="shared" si="191"/>
        <v>0</v>
      </c>
      <c r="AU376" s="357">
        <f t="shared" si="191"/>
        <v>0</v>
      </c>
      <c r="AV376" s="357">
        <f t="shared" si="191"/>
        <v>0</v>
      </c>
      <c r="AW376" s="357">
        <f t="shared" si="191"/>
        <v>0</v>
      </c>
      <c r="AX376" s="357">
        <f t="shared" si="191"/>
        <v>0</v>
      </c>
      <c r="AY376" s="357">
        <f t="shared" si="191"/>
        <v>0</v>
      </c>
      <c r="AZ376" s="357">
        <f t="shared" si="191"/>
        <v>0</v>
      </c>
      <c r="BA376" s="357">
        <f t="shared" si="191"/>
        <v>0</v>
      </c>
      <c r="BB376" s="357">
        <f t="shared" si="191"/>
        <v>0</v>
      </c>
      <c r="BC376" s="357">
        <f t="shared" si="191"/>
        <v>0</v>
      </c>
      <c r="BD376" s="357">
        <f t="shared" si="191"/>
        <v>0</v>
      </c>
      <c r="BE376" s="357">
        <f t="shared" si="191"/>
        <v>0</v>
      </c>
      <c r="BF376" s="357">
        <f t="shared" si="191"/>
        <v>0</v>
      </c>
      <c r="BG376" s="357">
        <f t="shared" si="191"/>
        <v>0</v>
      </c>
      <c r="BH376" s="357">
        <f t="shared" si="191"/>
        <v>0</v>
      </c>
      <c r="BI376" s="357">
        <f t="shared" si="191"/>
        <v>0</v>
      </c>
    </row>
    <row r="378" spans="1:256">
      <c r="A378" s="267" t="s">
        <v>732</v>
      </c>
      <c r="B378" s="357">
        <f>+SUM(B376:BI376)*1000000</f>
        <v>38.667085988662905</v>
      </c>
      <c r="C378" s="357">
        <f>+SUM(C376:BI376)*1000000/C366</f>
        <v>68.476510337057206</v>
      </c>
      <c r="D378" s="357">
        <f>+SUM(D376:BI376)*1000000/D366</f>
        <v>113.71468994588182</v>
      </c>
      <c r="E378" s="357">
        <f>+SUM(E376:BI376)*1000000/E366</f>
        <v>170.37782687577592</v>
      </c>
      <c r="F378" s="357">
        <f>+SUM(F376:BI376)*1000000/F366</f>
        <v>230.74966718913947</v>
      </c>
      <c r="G378" s="357">
        <f>+SUM(G376:BI376)*1000000/G366</f>
        <v>295.12026170439208</v>
      </c>
      <c r="H378" s="357">
        <f>+SUM(H376:BI376)*1000000/H366</f>
        <v>361.64187556098091</v>
      </c>
      <c r="I378" s="357">
        <f>+SUM(I376:BI376)*1000000/I366</f>
        <v>430.02349731549384</v>
      </c>
      <c r="J378" s="357">
        <f>+SUM(J376:BI376)*1000000/J366</f>
        <v>499.79671880936087</v>
      </c>
      <c r="K378" s="357">
        <f>+SUM(K376:BI376)*1000000/K366</f>
        <v>570.33287260682084</v>
      </c>
      <c r="L378" s="357">
        <f>+SUM(L376:BI376)*1000000/L366</f>
        <v>640.26817598751961</v>
      </c>
    </row>
    <row r="379" spans="1:256">
      <c r="B379" s="357"/>
      <c r="C379" s="357"/>
      <c r="D379" s="357"/>
      <c r="E379" s="357"/>
      <c r="F379" s="357"/>
      <c r="G379" s="357"/>
      <c r="H379" s="357"/>
      <c r="I379" s="357"/>
      <c r="J379" s="357"/>
      <c r="K379" s="357"/>
      <c r="L379" s="357"/>
    </row>
    <row r="380" spans="1:256">
      <c r="A380" s="267" t="s">
        <v>623</v>
      </c>
      <c r="B380" s="357"/>
      <c r="C380" s="357"/>
      <c r="D380" s="357"/>
      <c r="E380" s="357"/>
      <c r="F380" s="357"/>
      <c r="G380" s="357"/>
      <c r="H380" s="357"/>
      <c r="I380" s="357"/>
      <c r="J380" s="357"/>
      <c r="K380" s="357"/>
      <c r="L380" s="357"/>
    </row>
    <row r="381" spans="1:256" ht="14.5">
      <c r="A381" s="354" t="s">
        <v>180</v>
      </c>
      <c r="B381" s="355">
        <f>+US!B56</f>
        <v>296.842578</v>
      </c>
      <c r="C381" s="355">
        <f>+US!C56</f>
        <v>325.86437638060806</v>
      </c>
      <c r="D381" s="355">
        <f>+US!D56</f>
        <v>351.75615200154499</v>
      </c>
      <c r="E381" s="355">
        <f>+US!E56</f>
        <v>372.61088410817069</v>
      </c>
      <c r="F381" s="355">
        <f>+US!F56</f>
        <v>389.05183333766468</v>
      </c>
      <c r="G381" s="355">
        <f>+US!G56</f>
        <v>398.75208457544323</v>
      </c>
      <c r="H381" s="355">
        <f>+US!H56</f>
        <v>404.15409826279222</v>
      </c>
      <c r="I381" s="355">
        <f>+US!I56</f>
        <v>409.62929464436934</v>
      </c>
      <c r="J381" s="355">
        <f>+US!J56</f>
        <v>415.17866514800949</v>
      </c>
      <c r="K381" s="355">
        <f>+US!K56</f>
        <v>420.80321463271696</v>
      </c>
      <c r="L381" s="355">
        <f>+US!L56</f>
        <v>425.18113453181383</v>
      </c>
      <c r="M381" s="355">
        <f>+US!M56</f>
        <v>428.2721572408945</v>
      </c>
      <c r="N381" s="355">
        <f>+US!N56</f>
        <v>431.38565136418453</v>
      </c>
      <c r="O381" s="355">
        <f>+US!O56</f>
        <v>434.52178026653235</v>
      </c>
      <c r="P381" s="355">
        <f>+US!P56</f>
        <v>437.68070850043199</v>
      </c>
      <c r="Q381" s="355">
        <f>+US!Q56</f>
        <v>440.86260181465695</v>
      </c>
      <c r="R381" s="355">
        <f>+US!R56</f>
        <v>444.06762716295719</v>
      </c>
      <c r="S381" s="355">
        <f>+US!S56</f>
        <v>447.29595271281897</v>
      </c>
      <c r="T381" s="355">
        <f>+US!T56</f>
        <v>450.54774785428884</v>
      </c>
      <c r="U381" s="355">
        <f>+US!U56</f>
        <v>453.82318320886139</v>
      </c>
      <c r="V381" s="355">
        <f>+US!V56</f>
        <v>456.55901188204848</v>
      </c>
      <c r="W381" s="355">
        <f>+US!W56</f>
        <v>458.74521657842882</v>
      </c>
      <c r="X381" s="355">
        <f>+US!X56</f>
        <v>460.94188978128932</v>
      </c>
      <c r="Y381" s="355">
        <f>+US!Y56</f>
        <v>463.14908161842828</v>
      </c>
      <c r="Z381" s="355">
        <f>+US!Z56</f>
        <v>465.36684245767776</v>
      </c>
      <c r="AA381" s="355">
        <f>+US!AA56</f>
        <v>467.59522290805313</v>
      </c>
      <c r="AB381" s="355">
        <f>+US!AB56</f>
        <v>469.83427382090792</v>
      </c>
      <c r="AC381" s="355">
        <f>+US!AC56</f>
        <v>472.08404629109424</v>
      </c>
      <c r="AD381" s="355">
        <f>+US!AD56</f>
        <v>474.34459165812876</v>
      </c>
      <c r="AE381" s="355">
        <f>+US!AE56</f>
        <v>476.6159615073642</v>
      </c>
      <c r="AF381" s="355">
        <f>+US!AF56</f>
        <v>477.75572180074039</v>
      </c>
    </row>
    <row r="382" spans="1:256" ht="14.5">
      <c r="A382" s="354" t="s">
        <v>181</v>
      </c>
      <c r="B382" s="355">
        <f>+EU!B56</f>
        <v>490.08019258719202</v>
      </c>
      <c r="C382" s="355">
        <f>+EU!C56</f>
        <v>511.84722130983005</v>
      </c>
      <c r="D382" s="355">
        <f>+EU!D56</f>
        <v>524.06020897325254</v>
      </c>
      <c r="E382" s="355">
        <f>+EU!E56</f>
        <v>529.14964196619098</v>
      </c>
      <c r="F382" s="355">
        <f>+EU!F56</f>
        <v>529.14413690075787</v>
      </c>
      <c r="G382" s="355">
        <f>+EU!G56</f>
        <v>521.00265388596608</v>
      </c>
      <c r="H382" s="355">
        <f>+EU!H56</f>
        <v>508.73902001306737</v>
      </c>
      <c r="I382" s="355">
        <f>+EU!I56</f>
        <v>496.76405398983655</v>
      </c>
      <c r="J382" s="355">
        <f>+EU!J56</f>
        <v>485.07096100094435</v>
      </c>
      <c r="K382" s="355">
        <f>+EU!K56</f>
        <v>473.65310617099038</v>
      </c>
      <c r="L382" s="355">
        <f>+EU!L56</f>
        <v>469.07601347157839</v>
      </c>
      <c r="M382" s="355">
        <f>+EU!M56</f>
        <v>471.14412904799497</v>
      </c>
      <c r="N382" s="355">
        <f>+EU!N56</f>
        <v>473.22136276713167</v>
      </c>
      <c r="O382" s="355">
        <f>+EU!O56</f>
        <v>475.30775483009114</v>
      </c>
      <c r="P382" s="355">
        <f>+EU!P56</f>
        <v>477.40334561521928</v>
      </c>
      <c r="Q382" s="355">
        <f>+EU!Q56</f>
        <v>479.50817567888663</v>
      </c>
      <c r="R382" s="355">
        <f>+EU!R56</f>
        <v>481.62228575627324</v>
      </c>
      <c r="S382" s="355">
        <f>+EU!S56</f>
        <v>483.74571676215697</v>
      </c>
      <c r="T382" s="355">
        <f>+EU!T56</f>
        <v>485.87850979170554</v>
      </c>
      <c r="U382" s="355">
        <f>+EU!U56</f>
        <v>488.02070612127159</v>
      </c>
      <c r="V382" s="355">
        <f>+EU!V56</f>
        <v>490.63335574728183</v>
      </c>
      <c r="W382" s="355">
        <f>+EU!W56</f>
        <v>493.72390483528295</v>
      </c>
      <c r="X382" s="355">
        <f>+EU!X56</f>
        <v>496.83392160429975</v>
      </c>
      <c r="Y382" s="355">
        <f>+EU!Y56</f>
        <v>499.96352868322225</v>
      </c>
      <c r="Z382" s="355">
        <f>+EU!Z56</f>
        <v>503.1128494733922</v>
      </c>
      <c r="AA382" s="355">
        <f>+EU!AA56</f>
        <v>506.28200815346884</v>
      </c>
      <c r="AB382" s="355">
        <f>+EU!AB56</f>
        <v>509.47112968432543</v>
      </c>
      <c r="AC382" s="355">
        <f>+EU!AC56</f>
        <v>512.68033981397639</v>
      </c>
      <c r="AD382" s="355">
        <f>+EU!AD56</f>
        <v>515.90976508253539</v>
      </c>
      <c r="AE382" s="355">
        <f>+EU!AE56</f>
        <v>519.15953282720534</v>
      </c>
      <c r="AF382" s="355">
        <f>+EU!AF56</f>
        <v>520.79208514014681</v>
      </c>
    </row>
    <row r="383" spans="1:256" ht="14.5">
      <c r="A383" s="354" t="s">
        <v>182</v>
      </c>
      <c r="B383" s="355">
        <f>+Japan!B56</f>
        <v>127.773</v>
      </c>
      <c r="C383" s="355">
        <f>+Japan!C56</f>
        <v>126.11078504342912</v>
      </c>
      <c r="D383" s="355">
        <f>+Japan!D56</f>
        <v>121.1000791610762</v>
      </c>
      <c r="E383" s="355">
        <f>+Japan!E56</f>
        <v>114.02213127603983</v>
      </c>
      <c r="F383" s="355">
        <f>+Japan!F56</f>
        <v>106.00881152460984</v>
      </c>
      <c r="G383" s="355">
        <f>+Japan!G56</f>
        <v>99.905242120466625</v>
      </c>
      <c r="H383" s="355">
        <f>+Japan!H56</f>
        <v>95.999250914928439</v>
      </c>
      <c r="I383" s="355">
        <f>+Japan!I56</f>
        <v>92.245972089380729</v>
      </c>
      <c r="J383" s="355">
        <f>+Japan!J56</f>
        <v>88.639435054087073</v>
      </c>
      <c r="K383" s="355">
        <f>+Japan!K56</f>
        <v>85.173902651216196</v>
      </c>
      <c r="L383" s="355">
        <f>+Japan!L56</f>
        <v>83.70357831228803</v>
      </c>
      <c r="M383" s="355">
        <f>+Japan!M56</f>
        <v>84.127776690940138</v>
      </c>
      <c r="N383" s="355">
        <f>+Japan!N56</f>
        <v>84.554124849423388</v>
      </c>
      <c r="O383" s="355">
        <f>+Japan!O56</f>
        <v>84.98263368253032</v>
      </c>
      <c r="P383" s="355">
        <f>+Japan!P56</f>
        <v>85.413314140266763</v>
      </c>
      <c r="Q383" s="355">
        <f>+Japan!Q56</f>
        <v>85.846177228131722</v>
      </c>
      <c r="R383" s="355">
        <f>+Japan!R56</f>
        <v>86.281234007398567</v>
      </c>
      <c r="S383" s="355">
        <f>+Japan!S56</f>
        <v>86.718495595397698</v>
      </c>
      <c r="T383" s="355">
        <f>+Japan!T56</f>
        <v>87.157973165800641</v>
      </c>
      <c r="U383" s="355">
        <f>+Japan!U56</f>
        <v>87.59967794890558</v>
      </c>
      <c r="V383" s="355">
        <f>+Japan!V56</f>
        <v>88.092631169487674</v>
      </c>
      <c r="W383" s="355">
        <f>+Japan!W56</f>
        <v>88.637671574052376</v>
      </c>
      <c r="X383" s="355">
        <f>+Japan!X56</f>
        <v>89.18608421348695</v>
      </c>
      <c r="Y383" s="355">
        <f>+Japan!Y56</f>
        <v>89.73788995224092</v>
      </c>
      <c r="Z383" s="355">
        <f>+Japan!Z56</f>
        <v>90.29310978385486</v>
      </c>
      <c r="AA383" s="355">
        <f>+Japan!AA56</f>
        <v>90.85176483175907</v>
      </c>
      <c r="AB383" s="355">
        <f>+Japan!AB56</f>
        <v>91.413876350077189</v>
      </c>
      <c r="AC383" s="355">
        <f>+Japan!AC56</f>
        <v>91.979465724434888</v>
      </c>
      <c r="AD383" s="355">
        <f>+Japan!AD56</f>
        <v>92.548554472773418</v>
      </c>
      <c r="AE383" s="355">
        <f>+Japan!AE56</f>
        <v>93.121164246168291</v>
      </c>
      <c r="AF383" s="355">
        <f>+Japan!AF56</f>
        <v>93.408796319829463</v>
      </c>
    </row>
    <row r="384" spans="1:256" ht="14.5">
      <c r="A384" s="354" t="s">
        <v>183</v>
      </c>
      <c r="B384" s="355">
        <f>+Russia!B56</f>
        <v>143.15</v>
      </c>
      <c r="C384" s="355">
        <f>+Russia!C56</f>
        <v>137.96372459314105</v>
      </c>
      <c r="D384" s="355">
        <f>+Russia!D56</f>
        <v>132.32651218830762</v>
      </c>
      <c r="E384" s="355">
        <f>+Russia!E56</f>
        <v>125.36948417964659</v>
      </c>
      <c r="F384" s="355">
        <f>+Russia!F56</f>
        <v>119.08136271565274</v>
      </c>
      <c r="G384" s="355">
        <f>+Russia!G56</f>
        <v>113.28947562516088</v>
      </c>
      <c r="H384" s="355">
        <f>+Russia!H56</f>
        <v>107.90661026901763</v>
      </c>
      <c r="I384" s="355">
        <f>+Russia!I56</f>
        <v>102.77950776535891</v>
      </c>
      <c r="J384" s="355">
        <f>+Russia!J56</f>
        <v>97.896015732064228</v>
      </c>
      <c r="K384" s="355">
        <f>+Russia!K56</f>
        <v>93.244559198430593</v>
      </c>
      <c r="L384" s="355">
        <f>+Russia!L56</f>
        <v>91.397876887626765</v>
      </c>
      <c r="M384" s="355">
        <f>+Russia!M56</f>
        <v>92.194038330465446</v>
      </c>
      <c r="N384" s="355">
        <f>+Russia!N56</f>
        <v>92.997135088047187</v>
      </c>
      <c r="O384" s="355">
        <f>+Russia!O56</f>
        <v>93.807227573484198</v>
      </c>
      <c r="P384" s="355">
        <f>+Russia!P56</f>
        <v>94.624376726143709</v>
      </c>
      <c r="Q384" s="355">
        <f>+Russia!Q56</f>
        <v>95.448644016232123</v>
      </c>
      <c r="R384" s="355">
        <f>+Russia!R56</f>
        <v>96.280091449419132</v>
      </c>
      <c r="S384" s="355">
        <f>+Russia!S56</f>
        <v>97.118781571502126</v>
      </c>
      <c r="T384" s="355">
        <f>+Russia!T56</f>
        <v>97.964777473111198</v>
      </c>
      <c r="U384" s="355">
        <f>+Russia!U56</f>
        <v>98.818142794455127</v>
      </c>
      <c r="V384" s="355">
        <f>+Russia!V56</f>
        <v>99.520861263790053</v>
      </c>
      <c r="W384" s="355">
        <f>+Russia!W56</f>
        <v>100.06962479452285</v>
      </c>
      <c r="X384" s="355">
        <f>+Russia!X56</f>
        <v>100.62141423770092</v>
      </c>
      <c r="Y384" s="355">
        <f>+Russia!Y56</f>
        <v>101.17624627837277</v>
      </c>
      <c r="Z384" s="355">
        <f>+Russia!Z56</f>
        <v>101.73413769358918</v>
      </c>
      <c r="AA384" s="355">
        <f>+Russia!AA56</f>
        <v>102.2951053529105</v>
      </c>
      <c r="AB384" s="355">
        <f>+Russia!AB56</f>
        <v>102.8591662189168</v>
      </c>
      <c r="AC384" s="355">
        <f>+Russia!AC56</f>
        <v>103.42633734772075</v>
      </c>
      <c r="AD384" s="355">
        <f>+Russia!AD56</f>
        <v>103.99663588948334</v>
      </c>
      <c r="AE384" s="355">
        <f>+Russia!AE56</f>
        <v>104.57007908893253</v>
      </c>
      <c r="AF384" s="355">
        <f>+Russia!AF56</f>
        <v>104.85798535025349</v>
      </c>
    </row>
    <row r="385" spans="1:61" ht="14.5">
      <c r="A385" s="354" t="s">
        <v>184</v>
      </c>
      <c r="B385" s="355">
        <f>+Eurasia!B56</f>
        <v>155.94246849385499</v>
      </c>
      <c r="C385" s="355">
        <f>+Eurasia!C56</f>
        <v>157.7308776678521</v>
      </c>
      <c r="D385" s="355">
        <f>+Eurasia!D56</f>
        <v>159.22861094864422</v>
      </c>
      <c r="E385" s="355">
        <f>+Eurasia!E56</f>
        <v>157.78711196871737</v>
      </c>
      <c r="F385" s="355">
        <f>+Eurasia!F56</f>
        <v>154.93737936993895</v>
      </c>
      <c r="G385" s="355">
        <f>+Eurasia!G56</f>
        <v>150.41724029517903</v>
      </c>
      <c r="H385" s="355">
        <f>+Eurasia!H56</f>
        <v>145.53831861087644</v>
      </c>
      <c r="I385" s="355">
        <f>+Eurasia!I56</f>
        <v>140.8176492436277</v>
      </c>
      <c r="J385" s="355">
        <f>+Eurasia!J56</f>
        <v>136.25009913381976</v>
      </c>
      <c r="K385" s="355">
        <f>+Eurasia!K56</f>
        <v>131.83070171735434</v>
      </c>
      <c r="L385" s="355">
        <f>+Eurasia!L56</f>
        <v>129.67510617919331</v>
      </c>
      <c r="M385" s="355">
        <f>+Eurasia!M56</f>
        <v>129.67521371498526</v>
      </c>
      <c r="N385" s="355">
        <f>+Eurasia!N56</f>
        <v>129.67532125086638</v>
      </c>
      <c r="O385" s="355">
        <f>+Eurasia!O56</f>
        <v>129.67542878683668</v>
      </c>
      <c r="P385" s="355">
        <f>+Eurasia!P56</f>
        <v>129.67553632289614</v>
      </c>
      <c r="Q385" s="355">
        <f>+Eurasia!Q56</f>
        <v>129.67564385904478</v>
      </c>
      <c r="R385" s="355">
        <f>+Eurasia!R56</f>
        <v>129.67575139528262</v>
      </c>
      <c r="S385" s="355">
        <f>+Eurasia!S56</f>
        <v>129.67585893160961</v>
      </c>
      <c r="T385" s="355">
        <f>+Eurasia!T56</f>
        <v>129.67596646802579</v>
      </c>
      <c r="U385" s="355">
        <f>+Eurasia!U56</f>
        <v>129.67607400453116</v>
      </c>
      <c r="V385" s="355">
        <f>+Eurasia!V56</f>
        <v>130.02299251384758</v>
      </c>
      <c r="W385" s="355">
        <f>+Eurasia!W56</f>
        <v>130.71950791554815</v>
      </c>
      <c r="X385" s="355">
        <f>+Eurasia!X56</f>
        <v>131.41975445506847</v>
      </c>
      <c r="Y385" s="355">
        <f>+Eurasia!Y56</f>
        <v>132.12375211960392</v>
      </c>
      <c r="Z385" s="355">
        <f>+Eurasia!Z56</f>
        <v>132.8315210034186</v>
      </c>
      <c r="AA385" s="355">
        <f>+Eurasia!AA56</f>
        <v>133.54308130841881</v>
      </c>
      <c r="AB385" s="355">
        <f>+Eurasia!AB56</f>
        <v>134.25845334472967</v>
      </c>
      <c r="AC385" s="355">
        <f>+Eurasia!AC56</f>
        <v>134.97765753127493</v>
      </c>
      <c r="AD385" s="355">
        <f>+Eurasia!AD56</f>
        <v>135.70071439635964</v>
      </c>
      <c r="AE385" s="355">
        <f>+Eurasia!AE56</f>
        <v>136.42764457825626</v>
      </c>
      <c r="AF385" s="355">
        <f>+Eurasia!AF56</f>
        <v>136.79256864268325</v>
      </c>
    </row>
    <row r="386" spans="1:61" ht="14.5">
      <c r="A386" s="354" t="s">
        <v>185</v>
      </c>
      <c r="B386" s="355">
        <f>+China!B56</f>
        <v>1304.5</v>
      </c>
      <c r="C386" s="355">
        <f>+China!C56</f>
        <v>1387.7502211844821</v>
      </c>
      <c r="D386" s="355">
        <f>+China!D56</f>
        <v>1444.5546171355679</v>
      </c>
      <c r="E386" s="355">
        <f>+China!E56</f>
        <v>1453.7111970786125</v>
      </c>
      <c r="F386" s="355">
        <f>+China!F56</f>
        <v>1431.7795428930247</v>
      </c>
      <c r="G386" s="355">
        <f>+China!G56</f>
        <v>1385.4481804592529</v>
      </c>
      <c r="H386" s="355">
        <f>+China!H56</f>
        <v>1340.1411957953853</v>
      </c>
      <c r="I386" s="355">
        <f>+China!I56</f>
        <v>1296.3158420494287</v>
      </c>
      <c r="J386" s="355">
        <f>+China!J56</f>
        <v>1253.9236668647941</v>
      </c>
      <c r="K386" s="355">
        <f>+China!K56</f>
        <v>1212.9178023758952</v>
      </c>
      <c r="L386" s="355">
        <f>+China!L56</f>
        <v>1193.8838632508532</v>
      </c>
      <c r="M386" s="355">
        <f>+China!M56</f>
        <v>1195.812902455109</v>
      </c>
      <c r="N386" s="355">
        <f>+China!N56</f>
        <v>1197.7450585389593</v>
      </c>
      <c r="O386" s="355">
        <f>+China!O56</f>
        <v>1199.6803365385581</v>
      </c>
      <c r="P386" s="355">
        <f>+China!P56</f>
        <v>1201.6187414981966</v>
      </c>
      <c r="Q386" s="355">
        <f>+China!Q56</f>
        <v>1203.5602784703162</v>
      </c>
      <c r="R386" s="355">
        <f>+China!R56</f>
        <v>1205.5049525155223</v>
      </c>
      <c r="S386" s="355">
        <f>+China!S56</f>
        <v>1207.4527687025968</v>
      </c>
      <c r="T386" s="355">
        <f>+China!T56</f>
        <v>1209.4037321085116</v>
      </c>
      <c r="U386" s="355">
        <f>+China!U56</f>
        <v>1211.3578478184418</v>
      </c>
      <c r="V386" s="355">
        <f>+China!V56</f>
        <v>1216.4661289242617</v>
      </c>
      <c r="W386" s="355">
        <f>+China!W56</f>
        <v>1224.7684650996184</v>
      </c>
      <c r="X386" s="355">
        <f>+China!X56</f>
        <v>1233.1274644111938</v>
      </c>
      <c r="Y386" s="355">
        <f>+China!Y56</f>
        <v>1241.5435135827893</v>
      </c>
      <c r="Z386" s="355">
        <f>+China!Z56</f>
        <v>1250.0170019775817</v>
      </c>
      <c r="AA386" s="355">
        <f>+China!AA56</f>
        <v>1258.5483216161374</v>
      </c>
      <c r="AB386" s="355">
        <f>+China!AB56</f>
        <v>1267.1378671945483</v>
      </c>
      <c r="AC386" s="355">
        <f>+China!AC56</f>
        <v>1275.7860361026928</v>
      </c>
      <c r="AD386" s="355">
        <f>+China!AD56</f>
        <v>1284.4932284426202</v>
      </c>
      <c r="AE386" s="355">
        <f>+China!AE56</f>
        <v>1293.2598470470614</v>
      </c>
      <c r="AF386" s="355">
        <f>+China!AF56</f>
        <v>1297.6655678349578</v>
      </c>
    </row>
    <row r="387" spans="1:61" ht="14.5">
      <c r="A387" s="354" t="s">
        <v>186</v>
      </c>
      <c r="B387" s="355">
        <f>+India!B56</f>
        <v>1094.5830000000001</v>
      </c>
      <c r="C387" s="355">
        <f>+India!C56</f>
        <v>1252.9435777035212</v>
      </c>
      <c r="D387" s="355">
        <f>+India!D56</f>
        <v>1385.6545708417864</v>
      </c>
      <c r="E387" s="355">
        <f>+India!E56</f>
        <v>1479.1825173993327</v>
      </c>
      <c r="F387" s="355">
        <f>+India!F56</f>
        <v>1543.0528292632869</v>
      </c>
      <c r="G387" s="355">
        <f>+India!G56</f>
        <v>1554.7444927218073</v>
      </c>
      <c r="H387" s="355">
        <f>+India!H56</f>
        <v>1539.614711160558</v>
      </c>
      <c r="I387" s="355">
        <f>+India!I56</f>
        <v>1524.63216298149</v>
      </c>
      <c r="J387" s="355">
        <f>+India!J56</f>
        <v>1509.7954154032545</v>
      </c>
      <c r="K387" s="355">
        <f>+India!K56</f>
        <v>1495.1030495874174</v>
      </c>
      <c r="L387" s="355">
        <f>+India!L56</f>
        <v>1479.5416228087793</v>
      </c>
      <c r="M387" s="355">
        <f>+India!M56</f>
        <v>1463.1413439062742</v>
      </c>
      <c r="N387" s="355">
        <f>+India!N56</f>
        <v>1446.9228572182858</v>
      </c>
      <c r="O387" s="355">
        <f>+India!O56</f>
        <v>1430.8841476321775</v>
      </c>
      <c r="P387" s="355">
        <f>+India!P56</f>
        <v>1415.0232223722371</v>
      </c>
      <c r="Q387" s="355">
        <f>+India!Q56</f>
        <v>1399.3381107520786</v>
      </c>
      <c r="R387" s="355">
        <f>+India!R56</f>
        <v>1383.8268639297885</v>
      </c>
      <c r="S387" s="355">
        <f>+India!S56</f>
        <v>1368.4875546657863</v>
      </c>
      <c r="T387" s="355">
        <f>+India!T56</f>
        <v>1353.3182770833694</v>
      </c>
      <c r="U387" s="355">
        <f>+India!U56</f>
        <v>1338.3171464319114</v>
      </c>
      <c r="V387" s="355">
        <f>+India!V56</f>
        <v>1334.224505429431</v>
      </c>
      <c r="W387" s="355">
        <f>+India!W56</f>
        <v>1340.9406601043136</v>
      </c>
      <c r="X387" s="355">
        <f>+India!X56</f>
        <v>1347.6906222332141</v>
      </c>
      <c r="Y387" s="355">
        <f>+India!Y56</f>
        <v>1354.4745619944565</v>
      </c>
      <c r="Z387" s="355">
        <f>+India!Z56</f>
        <v>1361.2926504230006</v>
      </c>
      <c r="AA387" s="355">
        <f>+India!AA56</f>
        <v>1368.1450594147534</v>
      </c>
      <c r="AB387" s="355">
        <f>+India!AB56</f>
        <v>1375.0319617309033</v>
      </c>
      <c r="AC387" s="355">
        <f>+India!AC56</f>
        <v>1381.9535310022752</v>
      </c>
      <c r="AD387" s="355">
        <f>+India!AD56</f>
        <v>1388.909941733709</v>
      </c>
      <c r="AE387" s="355">
        <f>+India!AE56</f>
        <v>1395.9013693084585</v>
      </c>
      <c r="AF387" s="355">
        <f>+India!AF56</f>
        <v>1399.4102694606222</v>
      </c>
    </row>
    <row r="388" spans="1:61" ht="14.5">
      <c r="A388" s="354" t="s">
        <v>187</v>
      </c>
      <c r="B388" s="355">
        <f>+MidEast!B56</f>
        <v>412.76900131563002</v>
      </c>
      <c r="C388" s="355">
        <f>+MidEast!C56</f>
        <v>499.31653842438493</v>
      </c>
      <c r="D388" s="355">
        <f>+MidEast!D56</f>
        <v>582.45526247535861</v>
      </c>
      <c r="E388" s="355">
        <f>+MidEast!E56</f>
        <v>655.97279000116714</v>
      </c>
      <c r="F388" s="355">
        <f>+MidEast!F56</f>
        <v>718.79049213952032</v>
      </c>
      <c r="G388" s="355">
        <f>+MidEast!G56</f>
        <v>757.22635740042699</v>
      </c>
      <c r="H388" s="355">
        <f>+MidEast!H56</f>
        <v>783.944589089376</v>
      </c>
      <c r="I388" s="355">
        <f>+MidEast!I56</f>
        <v>811.60555592958826</v>
      </c>
      <c r="J388" s="355">
        <f>+MidEast!J56</f>
        <v>840.24252170797047</v>
      </c>
      <c r="K388" s="355">
        <f>+MidEast!K56</f>
        <v>869.88992390217163</v>
      </c>
      <c r="L388" s="355">
        <f>+MidEast!L56</f>
        <v>880.49611539260331</v>
      </c>
      <c r="M388" s="355">
        <f>+MidEast!M56</f>
        <v>871.35291338015577</v>
      </c>
      <c r="N388" s="355">
        <f>+MidEast!N56</f>
        <v>862.30465573098138</v>
      </c>
      <c r="O388" s="355">
        <f>+MidEast!O56</f>
        <v>853.35035652875615</v>
      </c>
      <c r="P388" s="355">
        <f>+MidEast!P56</f>
        <v>844.48904009505725</v>
      </c>
      <c r="Q388" s="355">
        <f>+MidEast!Q56</f>
        <v>835.71974088305092</v>
      </c>
      <c r="R388" s="355">
        <f>+MidEast!R56</f>
        <v>827.04150337228464</v>
      </c>
      <c r="S388" s="355">
        <f>+MidEast!S56</f>
        <v>818.45338196457192</v>
      </c>
      <c r="T388" s="355">
        <f>+MidEast!T56</f>
        <v>809.95444088095769</v>
      </c>
      <c r="U388" s="355">
        <f>+MidEast!U56</f>
        <v>801.54375405975406</v>
      </c>
      <c r="V388" s="355">
        <f>+MidEast!V56</f>
        <v>799.22205589290229</v>
      </c>
      <c r="W388" s="355">
        <f>+MidEast!W56</f>
        <v>802.93662751675902</v>
      </c>
      <c r="X388" s="355">
        <f>+MidEast!X56</f>
        <v>806.66846348191746</v>
      </c>
      <c r="Y388" s="355">
        <f>+MidEast!Y56</f>
        <v>810.41764402844581</v>
      </c>
      <c r="Z388" s="355">
        <f>+MidEast!Z56</f>
        <v>814.18424976934682</v>
      </c>
      <c r="AA388" s="355">
        <f>+MidEast!AA56</f>
        <v>817.96836169229107</v>
      </c>
      <c r="AB388" s="355">
        <f>+MidEast!AB56</f>
        <v>821.77006116135817</v>
      </c>
      <c r="AC388" s="355">
        <f>+MidEast!AC56</f>
        <v>825.58942991878655</v>
      </c>
      <c r="AD388" s="355">
        <f>+MidEast!AD56</f>
        <v>829.42655008673069</v>
      </c>
      <c r="AE388" s="355">
        <f>+MidEast!AE56</f>
        <v>833.28150416902702</v>
      </c>
      <c r="AF388" s="355">
        <f>+MidEast!AF56</f>
        <v>835.21569481530878</v>
      </c>
    </row>
    <row r="389" spans="1:61" ht="14.5">
      <c r="A389" s="354" t="s">
        <v>188</v>
      </c>
      <c r="B389" s="355">
        <f>+Africa!B56</f>
        <v>763.50611154103399</v>
      </c>
      <c r="C389" s="355">
        <f>+Africa!C56</f>
        <v>946.29363600988165</v>
      </c>
      <c r="D389" s="355">
        <f>+Africa!D56</f>
        <v>1137.6991088911182</v>
      </c>
      <c r="E389" s="355">
        <f>+Africa!E56</f>
        <v>1325.5728111834637</v>
      </c>
      <c r="F389" s="355">
        <f>+Africa!F56</f>
        <v>1503.1748556643367</v>
      </c>
      <c r="G389" s="355">
        <f>+Africa!G56</f>
        <v>1611.4417457695636</v>
      </c>
      <c r="H389" s="355">
        <f>+Africa!H56</f>
        <v>1668.2449350273405</v>
      </c>
      <c r="I389" s="355">
        <f>+Africa!I56</f>
        <v>1727.0504320435737</v>
      </c>
      <c r="J389" s="355">
        <f>+Africa!J56</f>
        <v>1787.9288180023825</v>
      </c>
      <c r="K389" s="355">
        <f>+Africa!K56</f>
        <v>1850.9531620688329</v>
      </c>
      <c r="L389" s="355">
        <f>+Africa!L56</f>
        <v>1863.1005860693228</v>
      </c>
      <c r="M389" s="355">
        <f>+Africa!M56</f>
        <v>1823.3617677448258</v>
      </c>
      <c r="N389" s="355">
        <f>+Africa!N56</f>
        <v>1784.4705545864883</v>
      </c>
      <c r="O389" s="355">
        <f>+Africa!O56</f>
        <v>1746.4088676843683</v>
      </c>
      <c r="P389" s="355">
        <f>+Africa!P56</f>
        <v>1709.1590137408316</v>
      </c>
      <c r="Q389" s="355">
        <f>+Africa!Q56</f>
        <v>1672.7036768456735</v>
      </c>
      <c r="R389" s="355">
        <f>+Africa!R56</f>
        <v>1637.0259104266706</v>
      </c>
      <c r="S389" s="355">
        <f>+Africa!S56</f>
        <v>1602.1091293718234</v>
      </c>
      <c r="T389" s="355">
        <f>+Africa!T56</f>
        <v>1567.9371023196263</v>
      </c>
      <c r="U389" s="355">
        <f>+Africa!U56</f>
        <v>1534.4939441137817</v>
      </c>
      <c r="V389" s="355">
        <f>+Africa!V56</f>
        <v>1514.3063853972103</v>
      </c>
      <c r="W389" s="355">
        <f>+Africa!W56</f>
        <v>1506.8650549886877</v>
      </c>
      <c r="X389" s="355">
        <f>+Africa!X56</f>
        <v>1514.5301178843081</v>
      </c>
      <c r="Y389" s="355">
        <f>+Africa!Y56</f>
        <v>1522.2341711254801</v>
      </c>
      <c r="Z389" s="355">
        <f>+Africa!Z56</f>
        <v>1529.9774130467861</v>
      </c>
      <c r="AA389" s="355">
        <f>+Africa!AA56</f>
        <v>1537.7600429916886</v>
      </c>
      <c r="AB389" s="355">
        <f>+Africa!AB56</f>
        <v>1545.5822613176631</v>
      </c>
      <c r="AC389" s="355">
        <f>+Africa!AC56</f>
        <v>1553.4442694013558</v>
      </c>
      <c r="AD389" s="355">
        <f>+Africa!AD56</f>
        <v>1561.3462696437675</v>
      </c>
      <c r="AE389" s="355">
        <f>+Africa!AE56</f>
        <v>1569.288465475465</v>
      </c>
      <c r="AF389" s="355">
        <f>+Africa!AF56</f>
        <v>1573.2747005921581</v>
      </c>
    </row>
    <row r="390" spans="1:61" ht="14.5">
      <c r="A390" s="354" t="s">
        <v>189</v>
      </c>
      <c r="B390" s="355">
        <f>+LatAm!B56</f>
        <v>555.38007856447803</v>
      </c>
      <c r="C390" s="355">
        <f>+LatAm!C56</f>
        <v>617.24666775945718</v>
      </c>
      <c r="D390" s="355">
        <f>+LatAm!D56</f>
        <v>668.20790232089666</v>
      </c>
      <c r="E390" s="355">
        <f>+LatAm!E56</f>
        <v>704.76915491453929</v>
      </c>
      <c r="F390" s="355">
        <f>+LatAm!F56</f>
        <v>724.34366223780546</v>
      </c>
      <c r="G390" s="355">
        <f>+LatAm!G56</f>
        <v>724.37497469952928</v>
      </c>
      <c r="H390" s="355">
        <f>+LatAm!H56</f>
        <v>717.60011089517138</v>
      </c>
      <c r="I390" s="355">
        <f>+LatAm!I56</f>
        <v>710.88861037802076</v>
      </c>
      <c r="J390" s="355">
        <f>+LatAm!J56</f>
        <v>704.23988053008793</v>
      </c>
      <c r="K390" s="355">
        <f>+LatAm!K56</f>
        <v>697.65333427596363</v>
      </c>
      <c r="L390" s="355">
        <f>+LatAm!L56</f>
        <v>691.83923244645587</v>
      </c>
      <c r="M390" s="355">
        <f>+LatAm!M56</f>
        <v>686.77922759032947</v>
      </c>
      <c r="N390" s="355">
        <f>+LatAm!N56</f>
        <v>681.75623082501841</v>
      </c>
      <c r="O390" s="355">
        <f>+LatAm!O56</f>
        <v>676.76997147908571</v>
      </c>
      <c r="P390" s="355">
        <f>+LatAm!P56</f>
        <v>671.82018086074333</v>
      </c>
      <c r="Q390" s="355">
        <f>+LatAm!Q56</f>
        <v>666.9065922433731</v>
      </c>
      <c r="R390" s="355">
        <f>+LatAm!R56</f>
        <v>662.02894085115406</v>
      </c>
      <c r="S390" s="355">
        <f>+LatAm!S56</f>
        <v>657.18696384479472</v>
      </c>
      <c r="T390" s="355">
        <f>+LatAm!T56</f>
        <v>652.3804003073692</v>
      </c>
      <c r="U390" s="355">
        <f>+LatAm!U56</f>
        <v>647.60899123025752</v>
      </c>
      <c r="V390" s="355">
        <f>+LatAm!V56</f>
        <v>647.16617925287824</v>
      </c>
      <c r="W390" s="355">
        <f>+LatAm!W56</f>
        <v>651.04309163718335</v>
      </c>
      <c r="X390" s="355">
        <f>+LatAm!X56</f>
        <v>654.94322904485568</v>
      </c>
      <c r="Y390" s="355">
        <f>+LatAm!Y56</f>
        <v>658.86673060767237</v>
      </c>
      <c r="Z390" s="355">
        <f>+LatAm!Z56</f>
        <v>662.8137362908933</v>
      </c>
      <c r="AA390" s="355">
        <f>+LatAm!AA56</f>
        <v>666.78438689825396</v>
      </c>
      <c r="AB390" s="355">
        <f>+LatAm!AB56</f>
        <v>670.77882407698826</v>
      </c>
      <c r="AC390" s="355">
        <f>+LatAm!AC56</f>
        <v>674.79719032288187</v>
      </c>
      <c r="AD390" s="355">
        <f>+LatAm!AD56</f>
        <v>678.83962898535538</v>
      </c>
      <c r="AE390" s="355">
        <f>+LatAm!AE56</f>
        <v>682.90628427257809</v>
      </c>
      <c r="AF390" s="355">
        <f>+LatAm!AF56</f>
        <v>684.94873845160282</v>
      </c>
    </row>
    <row r="391" spans="1:61" ht="14.5">
      <c r="A391" s="354" t="s">
        <v>190</v>
      </c>
      <c r="B391" s="355">
        <f>+OHI!B56</f>
        <v>129.169624</v>
      </c>
      <c r="C391" s="355">
        <f>+OHI!C56</f>
        <v>138.9149347636984</v>
      </c>
      <c r="D391" s="355">
        <f>+OHI!D56</f>
        <v>146.53148576729271</v>
      </c>
      <c r="E391" s="355">
        <f>+OHI!E56</f>
        <v>151.22321883689457</v>
      </c>
      <c r="F391" s="355">
        <f>+OHI!F56</f>
        <v>152.6260626118586</v>
      </c>
      <c r="G391" s="355">
        <f>+OHI!G56</f>
        <v>150.59003919774131</v>
      </c>
      <c r="H391" s="355">
        <f>+OHI!H56</f>
        <v>146.77893634951542</v>
      </c>
      <c r="I391" s="355">
        <f>+OHI!I56</f>
        <v>143.06428413638557</v>
      </c>
      <c r="J391" s="355">
        <f>+OHI!J56</f>
        <v>139.443641604806</v>
      </c>
      <c r="K391" s="355">
        <f>+OHI!K56</f>
        <v>135.91462957639931</v>
      </c>
      <c r="L391" s="355">
        <f>+OHI!L56</f>
        <v>134.53466436875334</v>
      </c>
      <c r="M391" s="355">
        <f>+OHI!M56</f>
        <v>135.23923246311676</v>
      </c>
      <c r="N391" s="355">
        <f>+OHI!N56</f>
        <v>135.94749043325996</v>
      </c>
      <c r="O391" s="355">
        <f>+OHI!O56</f>
        <v>136.65945760333824</v>
      </c>
      <c r="P391" s="355">
        <f>+OHI!P56</f>
        <v>137.37515339870893</v>
      </c>
      <c r="Q391" s="355">
        <f>+OHI!Q56</f>
        <v>138.09459734646143</v>
      </c>
      <c r="R391" s="355">
        <f>+OHI!R56</f>
        <v>138.81780907594992</v>
      </c>
      <c r="S391" s="355">
        <f>+OHI!S56</f>
        <v>139.54480831932904</v>
      </c>
      <c r="T391" s="355">
        <f>+OHI!T56</f>
        <v>140.27561491209215</v>
      </c>
      <c r="U391" s="355">
        <f>+OHI!U56</f>
        <v>141.01024879361262</v>
      </c>
      <c r="V391" s="355">
        <f>+OHI!V56</f>
        <v>141.80615416502141</v>
      </c>
      <c r="W391" s="355">
        <f>+OHI!W56</f>
        <v>142.66432354356957</v>
      </c>
      <c r="X391" s="355">
        <f>+OHI!X56</f>
        <v>143.52768631225382</v>
      </c>
      <c r="Y391" s="355">
        <f>+OHI!Y56</f>
        <v>144.39627389995263</v>
      </c>
      <c r="Z391" s="355">
        <f>+OHI!Z56</f>
        <v>145.27011792574285</v>
      </c>
      <c r="AA391" s="355">
        <f>+OHI!AA56</f>
        <v>146.14925020005074</v>
      </c>
      <c r="AB391" s="355">
        <f>+OHI!AB56</f>
        <v>147.03370272580997</v>
      </c>
      <c r="AC391" s="355">
        <f>+OHI!AC56</f>
        <v>147.92350769962661</v>
      </c>
      <c r="AD391" s="355">
        <f>+OHI!AD56</f>
        <v>148.81869751295113</v>
      </c>
      <c r="AE391" s="355">
        <f>+OHI!AE56</f>
        <v>149.71930475325763</v>
      </c>
      <c r="AF391" s="355">
        <f>+OHI!AF56</f>
        <v>150.17165014600675</v>
      </c>
    </row>
    <row r="392" spans="1:61" ht="14.5">
      <c r="A392" s="354" t="s">
        <v>191</v>
      </c>
      <c r="B392" s="355">
        <f>+OthAsia!B56</f>
        <v>937.19556697899202</v>
      </c>
      <c r="C392" s="355">
        <f>+OthAsia!C56</f>
        <v>1081.0130680798491</v>
      </c>
      <c r="D392" s="355">
        <f>+OthAsia!D56</f>
        <v>1214.6557543238848</v>
      </c>
      <c r="E392" s="355">
        <f>+OthAsia!E56</f>
        <v>1328.2043822189548</v>
      </c>
      <c r="F392" s="355">
        <f>+OthAsia!F56</f>
        <v>1416.5926818179373</v>
      </c>
      <c r="G392" s="355">
        <f>+OthAsia!G56</f>
        <v>1455.1489019430535</v>
      </c>
      <c r="H392" s="355">
        <f>+OthAsia!H56</f>
        <v>1466.0562767158237</v>
      </c>
      <c r="I392" s="355">
        <f>+OthAsia!I56</f>
        <v>1477.045410011227</v>
      </c>
      <c r="J392" s="355">
        <f>+OthAsia!J56</f>
        <v>1488.1169146674722</v>
      </c>
      <c r="K392" s="355">
        <f>+OthAsia!K56</f>
        <v>1499.2714081164265</v>
      </c>
      <c r="L392" s="355">
        <f>+OthAsia!L56</f>
        <v>1497.1045923920383</v>
      </c>
      <c r="M392" s="355">
        <f>+OthAsia!M56</f>
        <v>1481.6741508046168</v>
      </c>
      <c r="N392" s="355">
        <f>+OthAsia!N56</f>
        <v>1466.4027485580623</v>
      </c>
      <c r="O392" s="355">
        <f>+OthAsia!O56</f>
        <v>1451.2887464567752</v>
      </c>
      <c r="P392" s="355">
        <f>+OthAsia!P56</f>
        <v>1436.33052220011</v>
      </c>
      <c r="Q392" s="355">
        <f>+OthAsia!Q56</f>
        <v>1421.5264702082397</v>
      </c>
      <c r="R392" s="355">
        <f>+OthAsia!R56</f>
        <v>1406.875001449818</v>
      </c>
      <c r="S392" s="355">
        <f>+OthAsia!S56</f>
        <v>1392.3745432714156</v>
      </c>
      <c r="T392" s="355">
        <f>+OthAsia!T56</f>
        <v>1378.0235392287159</v>
      </c>
      <c r="U392" s="355">
        <f>+OthAsia!U56</f>
        <v>1363.8204489194502</v>
      </c>
      <c r="V392" s="355">
        <f>+OthAsia!V56</f>
        <v>1360.1141672812662</v>
      </c>
      <c r="W392" s="355">
        <f>+OthAsia!W56</f>
        <v>1366.8194038038775</v>
      </c>
      <c r="X392" s="355">
        <f>+OthAsia!X56</f>
        <v>1373.5576965197893</v>
      </c>
      <c r="Y392" s="355">
        <f>+OthAsia!Y56</f>
        <v>1380.3292083929641</v>
      </c>
      <c r="Z392" s="355">
        <f>+OthAsia!Z56</f>
        <v>1387.1341031907623</v>
      </c>
      <c r="AA392" s="355">
        <f>+OthAsia!AA56</f>
        <v>1393.9725454879015</v>
      </c>
      <c r="AB392" s="355">
        <f>+OthAsia!AB56</f>
        <v>1400.8447006704378</v>
      </c>
      <c r="AC392" s="355">
        <f>+OthAsia!AC56</f>
        <v>1407.7507349397652</v>
      </c>
      <c r="AD392" s="355">
        <f>+OthAsia!AD56</f>
        <v>1414.6908153166348</v>
      </c>
      <c r="AE392" s="355">
        <f>+OthAsia!AE56</f>
        <v>1421.6651096451949</v>
      </c>
      <c r="AF392" s="355">
        <f>+OthAsia!AF56</f>
        <v>1425.1651397188014</v>
      </c>
    </row>
    <row r="394" spans="1:61">
      <c r="A394" s="267" t="s">
        <v>733</v>
      </c>
    </row>
    <row r="395" spans="1:61" ht="14.5">
      <c r="A395" s="354" t="s">
        <v>180</v>
      </c>
      <c r="B395" s="355">
        <f>US!B88^-Parameters!$B$10*1000</f>
        <v>4.9831535091007941</v>
      </c>
      <c r="C395" s="355">
        <f>US!C88^-Parameters!$B$10*1000</f>
        <v>4.1145318156080988</v>
      </c>
      <c r="D395" s="355">
        <f>US!D88^-Parameters!$B$10*1000</f>
        <v>3.1106483393905013</v>
      </c>
      <c r="E395" s="355">
        <f>US!E88^-Parameters!$B$10*1000</f>
        <v>2.4606314781931262</v>
      </c>
      <c r="F395" s="355">
        <f>US!F88^-Parameters!$B$10*1000</f>
        <v>2.0024289273710258</v>
      </c>
      <c r="G395" s="355">
        <f>US!G88^-Parameters!$B$10*1000</f>
        <v>1.6612254597147642</v>
      </c>
      <c r="H395" s="355">
        <f>US!H88^-Parameters!$B$10*1000</f>
        <v>1.4033911521608624</v>
      </c>
      <c r="I395" s="355">
        <f>US!I88^-Parameters!$B$10*1000</f>
        <v>1.2027247007385427</v>
      </c>
      <c r="J395" s="355">
        <f>US!J88^-Parameters!$B$10*1000</f>
        <v>1.043174817326517</v>
      </c>
      <c r="K395" s="355">
        <f>US!K88^-Parameters!$B$10*1000</f>
        <v>0.9121923684891543</v>
      </c>
      <c r="L395" s="355">
        <f>US!L88^-Parameters!$B$10*1000</f>
        <v>0.80106549338533906</v>
      </c>
      <c r="M395" s="355">
        <f>US!M88^-Parameters!$B$10*1000</f>
        <v>0.72970303846774454</v>
      </c>
      <c r="N395" s="355">
        <f>US!N88^-Parameters!$B$10*1000</f>
        <v>0.64151918414389375</v>
      </c>
      <c r="O395" s="355">
        <f>US!O88^-Parameters!$B$10*1000</f>
        <v>0.57374118719081046</v>
      </c>
      <c r="P395" s="355">
        <f>US!P88^-Parameters!$B$10*1000</f>
        <v>0.51890426292074965</v>
      </c>
      <c r="Q395" s="355">
        <f>US!Q88^-Parameters!$B$10*1000</f>
        <v>0.47307563728531959</v>
      </c>
      <c r="R395" s="355">
        <f>US!R88^-Parameters!$B$10*1000</f>
        <v>0.43395554437569456</v>
      </c>
      <c r="S395" s="355">
        <f>US!S88^-Parameters!$B$10*1000</f>
        <v>0.40007196416069518</v>
      </c>
      <c r="T395" s="355">
        <f>US!T88^-Parameters!$B$10*1000</f>
        <v>0.37040906271248852</v>
      </c>
      <c r="U395" s="355">
        <f>US!U88^-Parameters!$B$10*1000</f>
        <v>0.34422331991986832</v>
      </c>
      <c r="V395" s="355">
        <f>US!V88^-Parameters!$B$10*1000</f>
        <v>0.32076962264657705</v>
      </c>
      <c r="W395" s="355">
        <f>US!W88^-Parameters!$B$10*1000</f>
        <v>0.29971553461150274</v>
      </c>
      <c r="X395" s="355">
        <f>US!X88^-Parameters!$B$10*1000</f>
        <v>0.28090995917943884</v>
      </c>
      <c r="Y395" s="355">
        <f>US!Y88^-Parameters!$B$10*1000</f>
        <v>0.26398337103518432</v>
      </c>
      <c r="Z395" s="355">
        <f>US!Z88^-Parameters!$B$10*1000</f>
        <v>0.24865138892175115</v>
      </c>
      <c r="AA395" s="355">
        <f>US!AA88^-Parameters!$B$10*1000</f>
        <v>0.23466607980760368</v>
      </c>
      <c r="AB395" s="355">
        <f>US!AB88^-Parameters!$B$10*1000</f>
        <v>0.22174284421178947</v>
      </c>
      <c r="AC395" s="355">
        <f>US!AC88^-Parameters!$B$10*1000</f>
        <v>0.20909019428020256</v>
      </c>
      <c r="AD395" s="355">
        <f>US!AD88^-Parameters!$B$10*1000</f>
        <v>0.19708163261404416</v>
      </c>
      <c r="AE395" s="355">
        <f>US!AE88^-Parameters!$B$10*1000</f>
        <v>0.18578412064698938</v>
      </c>
      <c r="AF395" s="355">
        <f>US!AF88^-Parameters!$B$10*1000</f>
        <v>0.17503666577799273</v>
      </c>
      <c r="AG395" s="348"/>
      <c r="AH395" s="348"/>
      <c r="AI395" s="348"/>
      <c r="AJ395" s="348"/>
      <c r="AK395" s="348"/>
      <c r="AL395" s="348"/>
      <c r="AM395" s="348"/>
      <c r="AN395" s="348"/>
      <c r="AO395" s="348"/>
      <c r="AP395" s="348"/>
      <c r="AQ395" s="348"/>
      <c r="AR395" s="348"/>
      <c r="AS395" s="348"/>
      <c r="AT395" s="348"/>
      <c r="AU395" s="348"/>
      <c r="AV395" s="348"/>
      <c r="AW395" s="348"/>
      <c r="AX395" s="348"/>
      <c r="AY395" s="348"/>
      <c r="AZ395" s="348"/>
      <c r="BA395" s="348"/>
      <c r="BB395" s="348"/>
      <c r="BC395" s="348"/>
      <c r="BD395" s="348"/>
      <c r="BE395" s="348"/>
      <c r="BF395" s="348"/>
      <c r="BG395" s="348"/>
      <c r="BH395" s="348"/>
      <c r="BI395" s="348"/>
    </row>
    <row r="396" spans="1:61" ht="14.5">
      <c r="A396" s="354" t="s">
        <v>181</v>
      </c>
      <c r="B396" s="355">
        <f>+EU!B88^-Parameters!$B$10*1000</f>
        <v>9.7427590025672455</v>
      </c>
      <c r="C396" s="355">
        <f>+EU!C88^-Parameters!$B$10*1000</f>
        <v>7.7427090114285226</v>
      </c>
      <c r="D396" s="355">
        <f>+EU!D88^-Parameters!$B$10*1000</f>
        <v>5.5742464368415687</v>
      </c>
      <c r="E396" s="355">
        <f>+EU!E88^-Parameters!$B$10*1000</f>
        <v>4.2232372861941023</v>
      </c>
      <c r="F396" s="355">
        <f>+EU!F88^-Parameters!$B$10*1000</f>
        <v>3.3052324379882174</v>
      </c>
      <c r="G396" s="355">
        <f>+EU!G88^-Parameters!$B$10*1000</f>
        <v>2.6485492867930649</v>
      </c>
      <c r="H396" s="355">
        <f>+EU!H88^-Parameters!$B$10*1000</f>
        <v>2.1665877764427437</v>
      </c>
      <c r="I396" s="355">
        <f>+EU!I88^-Parameters!$B$10*1000</f>
        <v>1.8043494369255206</v>
      </c>
      <c r="J396" s="355">
        <f>+EU!J88^-Parameters!$B$10*1000</f>
        <v>1.525422357032616</v>
      </c>
      <c r="K396" s="355">
        <f>+EU!K88^-Parameters!$B$10*1000</f>
        <v>1.3179937164755404</v>
      </c>
      <c r="L396" s="355">
        <f>+EU!L88^-Parameters!$B$10*1000</f>
        <v>1.1495275520344099</v>
      </c>
      <c r="M396" s="355">
        <f>+EU!M88^-Parameters!$B$10*1000</f>
        <v>1.0224388577013581</v>
      </c>
      <c r="N396" s="355">
        <f>+EU!N88^-Parameters!$B$10*1000</f>
        <v>0.8912418007110996</v>
      </c>
      <c r="O396" s="355">
        <f>+EU!O88^-Parameters!$B$10*1000</f>
        <v>0.78989482938355482</v>
      </c>
      <c r="P396" s="355">
        <f>+EU!P88^-Parameters!$B$10*1000</f>
        <v>0.70838906104085919</v>
      </c>
      <c r="Q396" s="355">
        <f>+EU!Q88^-Parameters!$B$10*1000</f>
        <v>0.64110270774994549</v>
      </c>
      <c r="R396" s="355">
        <f>+EU!R88^-Parameters!$B$10*1000</f>
        <v>0.58454106429181074</v>
      </c>
      <c r="S396" s="355">
        <f>+EU!S88^-Parameters!$B$10*1000</f>
        <v>0.53635638336920166</v>
      </c>
      <c r="T396" s="355">
        <f>+EU!T88^-Parameters!$B$10*1000</f>
        <v>0.49487507698662125</v>
      </c>
      <c r="U396" s="355">
        <f>+EU!U88^-Parameters!$B$10*1000</f>
        <v>0.45885084155674699</v>
      </c>
      <c r="V396" s="355">
        <f>+EU!V88^-Parameters!$B$10*1000</f>
        <v>0.42750869945082404</v>
      </c>
      <c r="W396" s="355">
        <f>+EU!W88^-Parameters!$B$10*1000</f>
        <v>0.39999043711761428</v>
      </c>
      <c r="X396" s="355">
        <f>+EU!X88^-Parameters!$B$10*1000</f>
        <v>0.37548975429326731</v>
      </c>
      <c r="Y396" s="355">
        <f>+EU!Y88^-Parameters!$B$10*1000</f>
        <v>0.35359129299258701</v>
      </c>
      <c r="Z396" s="355">
        <f>+EU!Z88^-Parameters!$B$10*1000</f>
        <v>0.33392581949239447</v>
      </c>
      <c r="AA396" s="355">
        <f>+EU!AA88^-Parameters!$B$10*1000</f>
        <v>0.31613794999707528</v>
      </c>
      <c r="AB396" s="355">
        <f>+EU!AB88^-Parameters!$B$10*1000</f>
        <v>0.2998200444063614</v>
      </c>
      <c r="AC396" s="355">
        <f>+EU!AC88^-Parameters!$B$10*1000</f>
        <v>0.28363313931113859</v>
      </c>
      <c r="AD396" s="355">
        <f>+EU!AD88^-Parameters!$B$10*1000</f>
        <v>0.26819737100057878</v>
      </c>
      <c r="AE396" s="355">
        <f>+EU!AE88^-Parameters!$B$10*1000</f>
        <v>0.25362650102284084</v>
      </c>
      <c r="AF396" s="355">
        <f>+EU!AF88^-Parameters!$B$10*1000</f>
        <v>0.23963730549338491</v>
      </c>
      <c r="AG396" s="348"/>
      <c r="AH396" s="348"/>
      <c r="AI396" s="348"/>
      <c r="AJ396" s="348"/>
      <c r="AK396" s="348"/>
      <c r="AL396" s="348"/>
      <c r="AM396" s="348"/>
      <c r="AN396" s="348"/>
      <c r="AO396" s="348"/>
      <c r="AP396" s="348"/>
      <c r="AQ396" s="348"/>
      <c r="AR396" s="348"/>
      <c r="AS396" s="348"/>
      <c r="AT396" s="348"/>
      <c r="AU396" s="348"/>
      <c r="AV396" s="348"/>
      <c r="AW396" s="348"/>
      <c r="AX396" s="348"/>
      <c r="AY396" s="348"/>
      <c r="AZ396" s="348"/>
      <c r="BA396" s="348"/>
      <c r="BB396" s="348"/>
      <c r="BC396" s="348"/>
      <c r="BD396" s="348"/>
      <c r="BE396" s="348"/>
      <c r="BF396" s="348"/>
      <c r="BG396" s="348"/>
      <c r="BH396" s="348"/>
      <c r="BI396" s="348"/>
    </row>
    <row r="397" spans="1:61" ht="14.5">
      <c r="A397" s="354" t="s">
        <v>182</v>
      </c>
      <c r="B397" s="355">
        <f>+Japan!B88^-Parameters!$B$10*1000</f>
        <v>7.6849750432175421</v>
      </c>
      <c r="C397" s="355">
        <f>+Japan!C88^-Parameters!$B$10*1000</f>
        <v>6.4978996581615993</v>
      </c>
      <c r="D397" s="355">
        <f>+Japan!D88^-Parameters!$B$10*1000</f>
        <v>4.7391175729504447</v>
      </c>
      <c r="E397" s="355">
        <f>+Japan!E88^-Parameters!$B$10*1000</f>
        <v>3.6031395396720529</v>
      </c>
      <c r="F397" s="355">
        <f>+Japan!F88^-Parameters!$B$10*1000</f>
        <v>3.0041205246904945</v>
      </c>
      <c r="G397" s="355">
        <f>+Japan!G88^-Parameters!$B$10*1000</f>
        <v>2.465817158694823</v>
      </c>
      <c r="H397" s="355">
        <f>+Japan!H88^-Parameters!$B$10*1000</f>
        <v>2.0357013510420825</v>
      </c>
      <c r="I397" s="355">
        <f>+Japan!I88^-Parameters!$B$10*1000</f>
        <v>1.7089880505331068</v>
      </c>
      <c r="J397" s="355">
        <f>+Japan!J88^-Parameters!$B$10*1000</f>
        <v>1.4550207801374193</v>
      </c>
      <c r="K397" s="355">
        <f>+Japan!K88^-Parameters!$B$10*1000</f>
        <v>1.2692070397519215</v>
      </c>
      <c r="L397" s="355">
        <f>+Japan!L88^-Parameters!$B$10*1000</f>
        <v>1.114911382447392</v>
      </c>
      <c r="M397" s="355">
        <f>+Japan!M88^-Parameters!$B$10*1000</f>
        <v>1.0019816819422596</v>
      </c>
      <c r="N397" s="355">
        <f>+Japan!N88^-Parameters!$B$10*1000</f>
        <v>0.87166067936696368</v>
      </c>
      <c r="O397" s="355">
        <f>+Japan!O88^-Parameters!$B$10*1000</f>
        <v>0.77190499758074549</v>
      </c>
      <c r="P397" s="355">
        <f>+Japan!P88^-Parameters!$B$10*1000</f>
        <v>0.69181965317313909</v>
      </c>
      <c r="Q397" s="355">
        <f>+Japan!Q88^-Parameters!$B$10*1000</f>
        <v>0.62553371502993749</v>
      </c>
      <c r="R397" s="355">
        <f>+Japan!R88^-Parameters!$B$10*1000</f>
        <v>0.56953409101597563</v>
      </c>
      <c r="S397" s="355">
        <f>+Japan!S88^-Parameters!$B$10*1000</f>
        <v>0.52152867885959631</v>
      </c>
      <c r="T397" s="355">
        <f>+Japan!T88^-Parameters!$B$10*1000</f>
        <v>0.47991577075784825</v>
      </c>
      <c r="U397" s="355">
        <f>+Japan!U88^-Parameters!$B$10*1000</f>
        <v>0.44351665153175024</v>
      </c>
      <c r="V397" s="355">
        <f>+Japan!V88^-Parameters!$B$10*1000</f>
        <v>0.41153575295770106</v>
      </c>
      <c r="W397" s="355">
        <f>+Japan!W88^-Parameters!$B$10*1000</f>
        <v>0.38320513925684629</v>
      </c>
      <c r="X397" s="355">
        <f>+Japan!X88^-Parameters!$B$10*1000</f>
        <v>0.35784402495972534</v>
      </c>
      <c r="Y397" s="355">
        <f>+Japan!Y88^-Parameters!$B$10*1000</f>
        <v>0.33503670762917631</v>
      </c>
      <c r="Z397" s="355">
        <f>+Japan!Z88^-Parameters!$B$10*1000</f>
        <v>0.31442264633211575</v>
      </c>
      <c r="AA397" s="355">
        <f>+Japan!AA88^-Parameters!$B$10*1000</f>
        <v>0.29566230113915404</v>
      </c>
      <c r="AB397" s="355">
        <f>+Japan!AB88^-Parameters!$B$10*1000</f>
        <v>0.27840388294310225</v>
      </c>
      <c r="AC397" s="355">
        <f>+Japan!AC88^-Parameters!$B$10*1000</f>
        <v>0.26140279406525518</v>
      </c>
      <c r="AD397" s="355">
        <f>+Japan!AD88^-Parameters!$B$10*1000</f>
        <v>0.24528511358378222</v>
      </c>
      <c r="AE397" s="355">
        <f>+Japan!AE88^-Parameters!$B$10*1000</f>
        <v>0.23015736603273479</v>
      </c>
      <c r="AF397" s="355">
        <f>+Japan!AF88^-Parameters!$B$10*1000</f>
        <v>0.2157631716430663</v>
      </c>
      <c r="AG397" s="348"/>
      <c r="AH397" s="348"/>
      <c r="AI397" s="348"/>
      <c r="AJ397" s="348"/>
      <c r="AK397" s="348"/>
      <c r="AL397" s="348"/>
      <c r="AM397" s="348"/>
      <c r="AN397" s="348"/>
      <c r="AO397" s="348"/>
      <c r="AP397" s="348"/>
      <c r="AQ397" s="348"/>
      <c r="AR397" s="348"/>
      <c r="AS397" s="348"/>
      <c r="AT397" s="348"/>
      <c r="AU397" s="348"/>
      <c r="AV397" s="348"/>
      <c r="AW397" s="348"/>
      <c r="AX397" s="348"/>
      <c r="AY397" s="348"/>
      <c r="AZ397" s="348"/>
      <c r="BA397" s="348"/>
      <c r="BB397" s="348"/>
      <c r="BC397" s="348"/>
      <c r="BD397" s="348"/>
      <c r="BE397" s="348"/>
      <c r="BF397" s="348"/>
      <c r="BG397" s="348"/>
      <c r="BH397" s="348"/>
      <c r="BI397" s="348"/>
    </row>
    <row r="398" spans="1:61" ht="14.5">
      <c r="A398" s="354" t="s">
        <v>183</v>
      </c>
      <c r="B398" s="355">
        <f>+Russia!B88^-Parameters!$B$10*1000</f>
        <v>33.691965426194216</v>
      </c>
      <c r="C398" s="355">
        <f>+Russia!C88^-Parameters!$B$10*1000</f>
        <v>20.867470625860221</v>
      </c>
      <c r="D398" s="355">
        <f>+Russia!D88^-Parameters!$B$10*1000</f>
        <v>14.333518484220004</v>
      </c>
      <c r="E398" s="355">
        <f>+Russia!E88^-Parameters!$B$10*1000</f>
        <v>10.45455137519733</v>
      </c>
      <c r="F398" s="355">
        <f>+Russia!F88^-Parameters!$B$10*1000</f>
        <v>7.9271523249725231</v>
      </c>
      <c r="G398" s="355">
        <f>+Russia!G88^-Parameters!$B$10*1000</f>
        <v>6.152772341444229</v>
      </c>
      <c r="H398" s="355">
        <f>+Russia!H88^-Parameters!$B$10*1000</f>
        <v>4.8666644290308598</v>
      </c>
      <c r="I398" s="355">
        <f>+Russia!I88^-Parameters!$B$10*1000</f>
        <v>3.9301081569607681</v>
      </c>
      <c r="J398" s="355">
        <f>+Russia!J88^-Parameters!$B$10*1000</f>
        <v>3.230241354920429</v>
      </c>
      <c r="K398" s="355">
        <f>+Russia!K88^-Parameters!$B$10*1000</f>
        <v>2.7377742116345578</v>
      </c>
      <c r="L398" s="355">
        <f>+Russia!L88^-Parameters!$B$10*1000</f>
        <v>2.3470942368567651</v>
      </c>
      <c r="M398" s="355">
        <f>+Russia!M88^-Parameters!$B$10*1000</f>
        <v>2.0418410761285983</v>
      </c>
      <c r="N398" s="355">
        <f>+Russia!N88^-Parameters!$B$10*1000</f>
        <v>1.7404236994195521</v>
      </c>
      <c r="O398" s="355">
        <f>+Russia!O88^-Parameters!$B$10*1000</f>
        <v>1.5097643426015632</v>
      </c>
      <c r="P398" s="355">
        <f>+Russia!P88^-Parameters!$B$10*1000</f>
        <v>1.3264417588440309</v>
      </c>
      <c r="Q398" s="355">
        <f>+Russia!Q88^-Parameters!$B$10*1000</f>
        <v>1.1770130164135633</v>
      </c>
      <c r="R398" s="355">
        <f>+Russia!R88^-Parameters!$B$10*1000</f>
        <v>1.0529995784783599</v>
      </c>
      <c r="S398" s="355">
        <f>+Russia!S88^-Parameters!$B$10*1000</f>
        <v>0.94865631594750177</v>
      </c>
      <c r="T398" s="355">
        <f>+Russia!T88^-Parameters!$B$10*1000</f>
        <v>0.85987981763696852</v>
      </c>
      <c r="U398" s="355">
        <f>+Russia!U88^-Parameters!$B$10*1000</f>
        <v>0.78362616144231867</v>
      </c>
      <c r="V398" s="355">
        <f>+Russia!V88^-Parameters!$B$10*1000</f>
        <v>0.71706518136937358</v>
      </c>
      <c r="W398" s="355">
        <f>+Russia!W88^-Parameters!$B$10*1000</f>
        <v>0.65874477764300443</v>
      </c>
      <c r="X398" s="355">
        <f>+Russia!X88^-Parameters!$B$10*1000</f>
        <v>0.60782918380204998</v>
      </c>
      <c r="Y398" s="355">
        <f>+Russia!Y88^-Parameters!$B$10*1000</f>
        <v>0.56295554279173665</v>
      </c>
      <c r="Z398" s="355">
        <f>+Russia!Z88^-Parameters!$B$10*1000</f>
        <v>0.52309424819704819</v>
      </c>
      <c r="AA398" s="355">
        <f>+Russia!AA88^-Parameters!$B$10*1000</f>
        <v>0.48741179811633251</v>
      </c>
      <c r="AB398" s="355">
        <f>+Russia!AB88^-Parameters!$B$10*1000</f>
        <v>0.45525755980225258</v>
      </c>
      <c r="AC398" s="355">
        <f>+Russia!AC88^-Parameters!$B$10*1000</f>
        <v>0.42469678360840318</v>
      </c>
      <c r="AD398" s="355">
        <f>+Russia!AD88^-Parameters!$B$10*1000</f>
        <v>0.39641325022818064</v>
      </c>
      <c r="AE398" s="355">
        <f>+Russia!AE88^-Parameters!$B$10*1000</f>
        <v>0.37034643782555132</v>
      </c>
      <c r="AF398" s="355">
        <f>+Russia!AF88^-Parameters!$B$10*1000</f>
        <v>0.345960480986017</v>
      </c>
      <c r="AG398" s="348"/>
      <c r="AH398" s="348"/>
      <c r="AI398" s="348"/>
      <c r="AJ398" s="348"/>
      <c r="AK398" s="348"/>
      <c r="AL398" s="348"/>
      <c r="AM398" s="348"/>
      <c r="AN398" s="348"/>
      <c r="AO398" s="348"/>
      <c r="AP398" s="348"/>
      <c r="AQ398" s="348"/>
      <c r="AR398" s="348"/>
      <c r="AS398" s="348"/>
      <c r="AT398" s="348"/>
      <c r="AU398" s="348"/>
      <c r="AV398" s="348"/>
      <c r="AW398" s="348"/>
      <c r="AX398" s="348"/>
      <c r="AY398" s="348"/>
      <c r="AZ398" s="348"/>
      <c r="BA398" s="348"/>
      <c r="BB398" s="348"/>
      <c r="BC398" s="348"/>
      <c r="BD398" s="348"/>
      <c r="BE398" s="348"/>
      <c r="BF398" s="348"/>
      <c r="BG398" s="348"/>
      <c r="BH398" s="348"/>
      <c r="BI398" s="348"/>
    </row>
    <row r="399" spans="1:61" ht="14.5">
      <c r="A399" s="354" t="s">
        <v>184</v>
      </c>
      <c r="B399" s="355">
        <f>+Eurasia!B88^-Parameters!$B$10*1000</f>
        <v>117.69631756661582</v>
      </c>
      <c r="C399" s="355">
        <f>+Eurasia!C88^-Parameters!$B$10*1000</f>
        <v>80.605999366471849</v>
      </c>
      <c r="D399" s="355">
        <f>+Eurasia!D88^-Parameters!$B$10*1000</f>
        <v>48.431222987582679</v>
      </c>
      <c r="E399" s="355">
        <f>+Eurasia!E88^-Parameters!$B$10*1000</f>
        <v>31.236144774030041</v>
      </c>
      <c r="F399" s="355">
        <f>+Eurasia!F88^-Parameters!$B$10*1000</f>
        <v>21.178664148829746</v>
      </c>
      <c r="G399" s="355">
        <f>+Eurasia!G88^-Parameters!$B$10*1000</f>
        <v>14.920931520352028</v>
      </c>
      <c r="H399" s="355">
        <f>+Eurasia!H88^-Parameters!$B$10*1000</f>
        <v>10.839212544117482</v>
      </c>
      <c r="I399" s="355">
        <f>+Eurasia!I88^-Parameters!$B$10*1000</f>
        <v>8.1080600327983881</v>
      </c>
      <c r="J399" s="355">
        <f>+Eurasia!J88^-Parameters!$B$10*1000</f>
        <v>6.2210474703279672</v>
      </c>
      <c r="K399" s="355">
        <f>+Eurasia!K88^-Parameters!$B$10*1000</f>
        <v>4.9280474584749836</v>
      </c>
      <c r="L399" s="355">
        <f>+Eurasia!L88^-Parameters!$B$10*1000</f>
        <v>3.9761202403861575</v>
      </c>
      <c r="M399" s="355">
        <f>+Eurasia!M88^-Parameters!$B$10*1000</f>
        <v>3.2669097644617402</v>
      </c>
      <c r="N399" s="355">
        <f>+Eurasia!N88^-Parameters!$B$10*1000</f>
        <v>2.6748184327829065</v>
      </c>
      <c r="O399" s="355">
        <f>+Eurasia!O88^-Parameters!$B$10*1000</f>
        <v>2.232544160130439</v>
      </c>
      <c r="P399" s="355">
        <f>+Eurasia!P88^-Parameters!$B$10*1000</f>
        <v>1.8923332260987347</v>
      </c>
      <c r="Q399" s="355">
        <f>+Eurasia!Q88^-Parameters!$B$10*1000</f>
        <v>1.6248622459793114</v>
      </c>
      <c r="R399" s="355">
        <f>+Eurasia!R88^-Parameters!$B$10*1000</f>
        <v>1.4109040583699257</v>
      </c>
      <c r="S399" s="355">
        <f>+Eurasia!S88^-Parameters!$B$10*1000</f>
        <v>1.237249406812208</v>
      </c>
      <c r="T399" s="355">
        <f>+Eurasia!T88^-Parameters!$B$10*1000</f>
        <v>1.0945114223895156</v>
      </c>
      <c r="U399" s="355">
        <f>+Eurasia!U88^-Parameters!$B$10*1000</f>
        <v>0.97584833383563319</v>
      </c>
      <c r="V399" s="355">
        <f>+Eurasia!V88^-Parameters!$B$10*1000</f>
        <v>0.87723081758254562</v>
      </c>
      <c r="W399" s="355">
        <f>+Eurasia!W88^-Parameters!$B$10*1000</f>
        <v>0.79407100510545348</v>
      </c>
      <c r="X399" s="355">
        <f>+Eurasia!X88^-Parameters!$B$10*1000</f>
        <v>0.72225693843612893</v>
      </c>
      <c r="Y399" s="355">
        <f>+Eurasia!Y88^-Parameters!$B$10*1000</f>
        <v>0.6599902758628271</v>
      </c>
      <c r="Z399" s="355">
        <f>+Eurasia!Z88^-Parameters!$B$10*1000</f>
        <v>0.60569871226626204</v>
      </c>
      <c r="AA399" s="355">
        <f>+Eurasia!AA88^-Parameters!$B$10*1000</f>
        <v>0.55801854918746863</v>
      </c>
      <c r="AB399" s="355">
        <f>+Eurasia!AB88^-Parameters!$B$10*1000</f>
        <v>0.51558858870853597</v>
      </c>
      <c r="AC399" s="355">
        <f>+Eurasia!AC88^-Parameters!$B$10*1000</f>
        <v>0.47636220953251146</v>
      </c>
      <c r="AD399" s="355">
        <f>+Eurasia!AD88^-Parameters!$B$10*1000</f>
        <v>0.44065575791129175</v>
      </c>
      <c r="AE399" s="355">
        <f>+Eurasia!AE88^-Parameters!$B$10*1000</f>
        <v>0.40825393661491921</v>
      </c>
      <c r="AF399" s="355">
        <f>+Eurasia!AF88^-Parameters!$B$10*1000</f>
        <v>0.37845156506158595</v>
      </c>
      <c r="AG399" s="348"/>
      <c r="AH399" s="348"/>
      <c r="AI399" s="348"/>
      <c r="AJ399" s="348"/>
      <c r="AK399" s="348"/>
      <c r="AL399" s="348"/>
      <c r="AM399" s="348"/>
      <c r="AN399" s="348"/>
      <c r="AO399" s="348"/>
      <c r="AP399" s="348"/>
      <c r="AQ399" s="348"/>
      <c r="AR399" s="348"/>
      <c r="AS399" s="348"/>
      <c r="AT399" s="348"/>
      <c r="AU399" s="348"/>
      <c r="AV399" s="348"/>
      <c r="AW399" s="348"/>
      <c r="AX399" s="348"/>
      <c r="AY399" s="348"/>
      <c r="AZ399" s="348"/>
      <c r="BA399" s="348"/>
      <c r="BB399" s="348"/>
      <c r="BC399" s="348"/>
      <c r="BD399" s="348"/>
      <c r="BE399" s="348"/>
      <c r="BF399" s="348"/>
      <c r="BG399" s="348"/>
      <c r="BH399" s="348"/>
      <c r="BI399" s="348"/>
    </row>
    <row r="400" spans="1:61" ht="14.5">
      <c r="A400" s="354" t="s">
        <v>185</v>
      </c>
      <c r="B400" s="355">
        <f>+China!B88^-Parameters!$B$10*1000</f>
        <v>235.19865208271901</v>
      </c>
      <c r="C400" s="355">
        <f>+China!C88^-Parameters!$B$10*1000</f>
        <v>58.697054594903882</v>
      </c>
      <c r="D400" s="355">
        <f>+China!D88^-Parameters!$B$10*1000</f>
        <v>36.355244205081931</v>
      </c>
      <c r="E400" s="355">
        <f>+China!E88^-Parameters!$B$10*1000</f>
        <v>24.145115263582934</v>
      </c>
      <c r="F400" s="355">
        <f>+China!F88^-Parameters!$B$10*1000</f>
        <v>16.870699648198762</v>
      </c>
      <c r="G400" s="355">
        <f>+China!G88^-Parameters!$B$10*1000</f>
        <v>12.281822700906371</v>
      </c>
      <c r="H400" s="355">
        <f>+China!H88^-Parameters!$B$10*1000</f>
        <v>9.1873030818596053</v>
      </c>
      <c r="I400" s="355">
        <f>+China!I88^-Parameters!$B$10*1000</f>
        <v>7.0644570277416721</v>
      </c>
      <c r="J400" s="355">
        <f>+China!J88^-Parameters!$B$10*1000</f>
        <v>5.5594001701662554</v>
      </c>
      <c r="K400" s="355">
        <f>+China!K88^-Parameters!$B$10*1000</f>
        <v>4.5284122852669579</v>
      </c>
      <c r="L400" s="355">
        <f>+China!L88^-Parameters!$B$10*1000</f>
        <v>3.7805985547960144</v>
      </c>
      <c r="M400" s="355">
        <f>+China!M88^-Parameters!$B$10*1000</f>
        <v>3.1095253487110721</v>
      </c>
      <c r="N400" s="355">
        <f>+China!N88^-Parameters!$B$10*1000</f>
        <v>2.654436974123735</v>
      </c>
      <c r="O400" s="355">
        <f>+China!O88^-Parameters!$B$10*1000</f>
        <v>2.2949235217384847</v>
      </c>
      <c r="P400" s="355">
        <f>+China!P88^-Parameters!$B$10*1000</f>
        <v>2.0091793466730365</v>
      </c>
      <c r="Q400" s="355">
        <f>+China!Q88^-Parameters!$B$10*1000</f>
        <v>1.7801532198448149</v>
      </c>
      <c r="R400" s="355">
        <f>+China!R88^-Parameters!$B$10*1000</f>
        <v>1.5949756010889395</v>
      </c>
      <c r="S400" s="355">
        <f>+China!S88^-Parameters!$B$10*1000</f>
        <v>1.443996140279405</v>
      </c>
      <c r="T400" s="355">
        <f>+China!T88^-Parameters!$B$10*1000</f>
        <v>1.3199643492855466</v>
      </c>
      <c r="U400" s="355">
        <f>+China!U88^-Parameters!$B$10*1000</f>
        <v>1.2173995310474182</v>
      </c>
      <c r="V400" s="355">
        <f>+China!V88^-Parameters!$B$10*1000</f>
        <v>1.133452770626235</v>
      </c>
      <c r="W400" s="355">
        <f>+China!W88^-Parameters!$B$10*1000</f>
        <v>1.0642169369126397</v>
      </c>
      <c r="X400" s="355">
        <f>+China!X88^-Parameters!$B$10*1000</f>
        <v>1.0057543760618106</v>
      </c>
      <c r="Y400" s="355">
        <f>+China!Y88^-Parameters!$B$10*1000</f>
        <v>0.95660588894849552</v>
      </c>
      <c r="Z400" s="355">
        <f>+China!Z88^-Parameters!$B$10*1000</f>
        <v>0.91548132214086309</v>
      </c>
      <c r="AA400" s="355">
        <f>+China!AA88^-Parameters!$B$10*1000</f>
        <v>0.88118634008467445</v>
      </c>
      <c r="AB400" s="355">
        <f>+China!AB88^-Parameters!$B$10*1000</f>
        <v>0.85235075755552903</v>
      </c>
      <c r="AC400" s="355">
        <f>+China!AC88^-Parameters!$B$10*1000</f>
        <v>0.82484652286718341</v>
      </c>
      <c r="AD400" s="355">
        <f>+China!AD88^-Parameters!$B$10*1000</f>
        <v>0.79975828149005734</v>
      </c>
      <c r="AE400" s="355">
        <f>+China!AE88^-Parameters!$B$10*1000</f>
        <v>0.77704447461045034</v>
      </c>
      <c r="AF400" s="355">
        <f>+China!AF88^-Parameters!$B$10*1000</f>
        <v>0.75548147735033588</v>
      </c>
      <c r="AG400" s="348"/>
      <c r="AH400" s="348"/>
      <c r="AI400" s="348"/>
      <c r="AJ400" s="348"/>
      <c r="AK400" s="348"/>
      <c r="AL400" s="348"/>
      <c r="AM400" s="348"/>
      <c r="AN400" s="348"/>
      <c r="AO400" s="348"/>
      <c r="AP400" s="348"/>
      <c r="AQ400" s="348"/>
      <c r="AR400" s="348"/>
      <c r="AS400" s="348"/>
      <c r="AT400" s="348"/>
      <c r="AU400" s="348"/>
      <c r="AV400" s="348"/>
      <c r="AW400" s="348"/>
      <c r="AX400" s="348"/>
      <c r="AY400" s="348"/>
      <c r="AZ400" s="348"/>
      <c r="BA400" s="348"/>
      <c r="BB400" s="348"/>
      <c r="BC400" s="348"/>
      <c r="BD400" s="348"/>
      <c r="BE400" s="348"/>
      <c r="BF400" s="348"/>
      <c r="BG400" s="348"/>
      <c r="BH400" s="348"/>
      <c r="BI400" s="348"/>
    </row>
    <row r="401" spans="1:61" ht="14.5">
      <c r="A401" s="354" t="s">
        <v>186</v>
      </c>
      <c r="B401" s="355">
        <f>+India!B88^-Parameters!$B$10*1000</f>
        <v>510.81339660271351</v>
      </c>
      <c r="C401" s="355">
        <f>+India!C88^-Parameters!$B$10*1000</f>
        <v>229.28388159856345</v>
      </c>
      <c r="D401" s="355">
        <f>+India!D88^-Parameters!$B$10*1000</f>
        <v>127.04281596141637</v>
      </c>
      <c r="E401" s="355">
        <f>+India!E88^-Parameters!$B$10*1000</f>
        <v>76.412593174416216</v>
      </c>
      <c r="F401" s="355">
        <f>+India!F88^-Parameters!$B$10*1000</f>
        <v>48.394818681196519</v>
      </c>
      <c r="G401" s="355">
        <f>+India!G88^-Parameters!$B$10*1000</f>
        <v>32.251596158756335</v>
      </c>
      <c r="H401" s="355">
        <f>+India!H88^-Parameters!$B$10*1000</f>
        <v>22.469343367790255</v>
      </c>
      <c r="I401" s="355">
        <f>+India!I88^-Parameters!$B$10*1000</f>
        <v>16.195892962091349</v>
      </c>
      <c r="J401" s="355">
        <f>+India!J88^-Parameters!$B$10*1000</f>
        <v>12.025555646571055</v>
      </c>
      <c r="K401" s="355">
        <f>+India!K88^-Parameters!$B$10*1000</f>
        <v>9.163788351694981</v>
      </c>
      <c r="L401" s="355">
        <f>+India!L88^-Parameters!$B$10*1000</f>
        <v>7.146109624308413</v>
      </c>
      <c r="M401" s="355">
        <f>+India!M88^-Parameters!$B$10*1000</f>
        <v>5.6972238520284222</v>
      </c>
      <c r="N401" s="355">
        <f>+India!N88^-Parameters!$B$10*1000</f>
        <v>4.5944852842184671</v>
      </c>
      <c r="O401" s="355">
        <f>+India!O88^-Parameters!$B$10*1000</f>
        <v>3.7767281435976421</v>
      </c>
      <c r="P401" s="355">
        <f>+India!P88^-Parameters!$B$10*1000</f>
        <v>3.1559796054152698</v>
      </c>
      <c r="Q401" s="355">
        <f>+India!Q88^-Parameters!$B$10*1000</f>
        <v>2.6756399942378448</v>
      </c>
      <c r="R401" s="355">
        <f>+India!R88^-Parameters!$B$10*1000</f>
        <v>2.2977764609564266</v>
      </c>
      <c r="S401" s="355">
        <f>+India!S88^-Parameters!$B$10*1000</f>
        <v>1.9961757457807863</v>
      </c>
      <c r="T401" s="355">
        <f>+India!T88^-Parameters!$B$10*1000</f>
        <v>1.7522808962278311</v>
      </c>
      <c r="U401" s="355">
        <f>+India!U88^-Parameters!$B$10*1000</f>
        <v>1.5526907784714592</v>
      </c>
      <c r="V401" s="355">
        <f>+India!V88^-Parameters!$B$10*1000</f>
        <v>1.3926270810190895</v>
      </c>
      <c r="W401" s="355">
        <f>+India!W88^-Parameters!$B$10*1000</f>
        <v>1.2611671632494734</v>
      </c>
      <c r="X401" s="355">
        <f>+India!X88^-Parameters!$B$10*1000</f>
        <v>1.1471685677118826</v>
      </c>
      <c r="Y401" s="355">
        <f>+India!Y88^-Parameters!$B$10*1000</f>
        <v>1.0487045411541196</v>
      </c>
      <c r="Z401" s="355">
        <f>+India!Z88^-Parameters!$B$10*1000</f>
        <v>0.96353792090249957</v>
      </c>
      <c r="AA401" s="355">
        <f>+India!AA88^-Parameters!$B$10*1000</f>
        <v>0.88943865961167545</v>
      </c>
      <c r="AB401" s="355">
        <f>+India!AB88^-Parameters!$B$10*1000</f>
        <v>0.82393480942467412</v>
      </c>
      <c r="AC401" s="355">
        <f>+India!AC88^-Parameters!$B$10*1000</f>
        <v>0.76226297731640114</v>
      </c>
      <c r="AD401" s="355">
        <f>+India!AD88^-Parameters!$B$10*1000</f>
        <v>0.70588775173192986</v>
      </c>
      <c r="AE401" s="355">
        <f>+India!AE88^-Parameters!$B$10*1000</f>
        <v>0.65472843819136306</v>
      </c>
      <c r="AF401" s="355">
        <f>+India!AF88^-Parameters!$B$10*1000</f>
        <v>0.6078511307164951</v>
      </c>
      <c r="AG401" s="348"/>
      <c r="AH401" s="348"/>
      <c r="AI401" s="348"/>
      <c r="AJ401" s="348"/>
      <c r="AK401" s="348"/>
      <c r="AL401" s="348"/>
      <c r="AM401" s="348"/>
      <c r="AN401" s="348"/>
      <c r="AO401" s="348"/>
      <c r="AP401" s="348"/>
      <c r="AQ401" s="348"/>
      <c r="AR401" s="348"/>
      <c r="AS401" s="348"/>
      <c r="AT401" s="348"/>
      <c r="AU401" s="348"/>
      <c r="AV401" s="348"/>
      <c r="AW401" s="348"/>
      <c r="AX401" s="348"/>
      <c r="AY401" s="348"/>
      <c r="AZ401" s="348"/>
      <c r="BA401" s="348"/>
      <c r="BB401" s="348"/>
      <c r="BC401" s="348"/>
      <c r="BD401" s="348"/>
      <c r="BE401" s="348"/>
      <c r="BF401" s="348"/>
      <c r="BG401" s="348"/>
      <c r="BH401" s="348"/>
      <c r="BI401" s="348"/>
    </row>
    <row r="402" spans="1:61" ht="14.5">
      <c r="A402" s="354" t="s">
        <v>187</v>
      </c>
      <c r="B402" s="355">
        <f>+MidEast!B88^-Parameters!$B$10*1000</f>
        <v>64.10648018257389</v>
      </c>
      <c r="C402" s="355">
        <f>+MidEast!C88^-Parameters!$B$10*1000</f>
        <v>39.506606319322572</v>
      </c>
      <c r="D402" s="355">
        <f>+MidEast!D88^-Parameters!$B$10*1000</f>
        <v>26.060112411488671</v>
      </c>
      <c r="E402" s="355">
        <f>+MidEast!E88^-Parameters!$B$10*1000</f>
        <v>18.271943115337809</v>
      </c>
      <c r="F402" s="355">
        <f>+MidEast!F88^-Parameters!$B$10*1000</f>
        <v>13.278643029624094</v>
      </c>
      <c r="G402" s="355">
        <f>+MidEast!G88^-Parameters!$B$10*1000</f>
        <v>10.032783706180924</v>
      </c>
      <c r="H402" s="355">
        <f>+MidEast!H88^-Parameters!$B$10*1000</f>
        <v>7.8231649912818249</v>
      </c>
      <c r="I402" s="355">
        <f>+MidEast!I88^-Parameters!$B$10*1000</f>
        <v>6.2408073712450181</v>
      </c>
      <c r="J402" s="355">
        <f>+MidEast!J88^-Parameters!$B$10*1000</f>
        <v>5.076629085423205</v>
      </c>
      <c r="K402" s="355">
        <f>+MidEast!K88^-Parameters!$B$10*1000</f>
        <v>4.1449990816178364</v>
      </c>
      <c r="L402" s="355">
        <f>+MidEast!L88^-Parameters!$B$10*1000</f>
        <v>3.424871703993182</v>
      </c>
      <c r="M402" s="355">
        <f>+MidEast!M88^-Parameters!$B$10*1000</f>
        <v>2.9599166578951319</v>
      </c>
      <c r="N402" s="355">
        <f>+MidEast!N88^-Parameters!$B$10*1000</f>
        <v>2.5125368324299964</v>
      </c>
      <c r="O402" s="355">
        <f>+MidEast!O88^-Parameters!$B$10*1000</f>
        <v>2.1719677592322943</v>
      </c>
      <c r="P402" s="355">
        <f>+MidEast!P88^-Parameters!$B$10*1000</f>
        <v>1.9031675802040644</v>
      </c>
      <c r="Q402" s="355">
        <f>+MidEast!Q88^-Parameters!$B$10*1000</f>
        <v>1.6857317271396184</v>
      </c>
      <c r="R402" s="355">
        <f>+MidEast!R88^-Parameters!$B$10*1000</f>
        <v>1.5066627112082158</v>
      </c>
      <c r="S402" s="355">
        <f>+MidEast!S88^-Parameters!$B$10*1000</f>
        <v>1.3571155807033257</v>
      </c>
      <c r="T402" s="355">
        <f>+MidEast!T88^-Parameters!$B$10*1000</f>
        <v>1.230773544324113</v>
      </c>
      <c r="U402" s="355">
        <f>+MidEast!U88^-Parameters!$B$10*1000</f>
        <v>1.1229645901460525</v>
      </c>
      <c r="V402" s="355">
        <f>+MidEast!V88^-Parameters!$B$10*1000</f>
        <v>1.0336494436672374</v>
      </c>
      <c r="W402" s="355">
        <f>+MidEast!W88^-Parameters!$B$10*1000</f>
        <v>0.95782184611749555</v>
      </c>
      <c r="X402" s="355">
        <f>+MidEast!X88^-Parameters!$B$10*1000</f>
        <v>0.88932212332735427</v>
      </c>
      <c r="Y402" s="355">
        <f>+MidEast!Y88^-Parameters!$B$10*1000</f>
        <v>0.82792103659364391</v>
      </c>
      <c r="Z402" s="355">
        <f>+MidEast!Z88^-Parameters!$B$10*1000</f>
        <v>0.77294709044219156</v>
      </c>
      <c r="AA402" s="355">
        <f>+MidEast!AA88^-Parameters!$B$10*1000</f>
        <v>0.72352410815407597</v>
      </c>
      <c r="AB402" s="355">
        <f>+MidEast!AB88^-Parameters!$B$10*1000</f>
        <v>0.6786462370368419</v>
      </c>
      <c r="AC402" s="355">
        <f>+MidEast!AC88^-Parameters!$B$10*1000</f>
        <v>0.63470384042955019</v>
      </c>
      <c r="AD402" s="355">
        <f>+MidEast!AD88^-Parameters!$B$10*1000</f>
        <v>0.59341447919724233</v>
      </c>
      <c r="AE402" s="355">
        <f>+MidEast!AE88^-Parameters!$B$10*1000</f>
        <v>0.55499964163063153</v>
      </c>
      <c r="AF402" s="355">
        <f>+MidEast!AF88^-Parameters!$B$10*1000</f>
        <v>0.5189696142331508</v>
      </c>
      <c r="AG402" s="348"/>
      <c r="AH402" s="348"/>
      <c r="AI402" s="348"/>
      <c r="AJ402" s="348"/>
      <c r="AK402" s="348"/>
      <c r="AL402" s="348"/>
      <c r="AM402" s="348"/>
      <c r="AN402" s="348"/>
      <c r="AO402" s="348"/>
      <c r="AP402" s="348"/>
      <c r="AQ402" s="348"/>
      <c r="AR402" s="348"/>
      <c r="AS402" s="348"/>
      <c r="AT402" s="348"/>
      <c r="AU402" s="348"/>
      <c r="AV402" s="348"/>
      <c r="AW402" s="348"/>
      <c r="AX402" s="348"/>
      <c r="AY402" s="348"/>
      <c r="AZ402" s="348"/>
      <c r="BA402" s="348"/>
      <c r="BB402" s="348"/>
      <c r="BC402" s="348"/>
      <c r="BD402" s="348"/>
      <c r="BE402" s="348"/>
      <c r="BF402" s="348"/>
      <c r="BG402" s="348"/>
      <c r="BH402" s="348"/>
      <c r="BI402" s="348"/>
    </row>
    <row r="403" spans="1:61" ht="14.5">
      <c r="A403" s="354" t="s">
        <v>188</v>
      </c>
      <c r="B403" s="355">
        <f>+Africa!B88^-Parameters!$B$10*1000</f>
        <v>769.40862579769839</v>
      </c>
      <c r="C403" s="355">
        <f>+Africa!C88^-Parameters!$B$10*1000</f>
        <v>415.12365380881857</v>
      </c>
      <c r="D403" s="355">
        <f>+Africa!D88^-Parameters!$B$10*1000</f>
        <v>225.115226714534</v>
      </c>
      <c r="E403" s="355">
        <f>+Africa!E88^-Parameters!$B$10*1000</f>
        <v>132.21480523620303</v>
      </c>
      <c r="F403" s="355">
        <f>+Africa!F88^-Parameters!$B$10*1000</f>
        <v>80.969480713766785</v>
      </c>
      <c r="G403" s="355">
        <f>+Africa!G88^-Parameters!$B$10*1000</f>
        <v>52.564440146120177</v>
      </c>
      <c r="H403" s="355">
        <f>+Africa!H88^-Parameters!$B$10*1000</f>
        <v>36.195309464607213</v>
      </c>
      <c r="I403" s="355">
        <f>+Africa!I88^-Parameters!$B$10*1000</f>
        <v>25.830460792900336</v>
      </c>
      <c r="J403" s="355">
        <f>+Africa!J88^-Parameters!$B$10*1000</f>
        <v>19.019018014496986</v>
      </c>
      <c r="K403" s="355">
        <f>+Africa!K88^-Parameters!$B$10*1000</f>
        <v>14.161245774693466</v>
      </c>
      <c r="L403" s="355">
        <f>+Africa!L88^-Parameters!$B$10*1000</f>
        <v>10.835883837722733</v>
      </c>
      <c r="M403" s="355">
        <f>+Africa!M88^-Parameters!$B$10*1000</f>
        <v>8.5525983078670897</v>
      </c>
      <c r="N403" s="355">
        <f>+Africa!N88^-Parameters!$B$10*1000</f>
        <v>6.9206094053818612</v>
      </c>
      <c r="O403" s="355">
        <f>+Africa!O88^-Parameters!$B$10*1000</f>
        <v>5.7023480098906045</v>
      </c>
      <c r="P403" s="355">
        <f>+Africa!P88^-Parameters!$B$10*1000</f>
        <v>4.7767745044190875</v>
      </c>
      <c r="Q403" s="355">
        <f>+Africa!Q88^-Parameters!$B$10*1000</f>
        <v>4.0619510364965885</v>
      </c>
      <c r="R403" s="355">
        <f>+Africa!R88^-Parameters!$B$10*1000</f>
        <v>3.5014685709237474</v>
      </c>
      <c r="S403" s="355">
        <f>+Africa!S88^-Parameters!$B$10*1000</f>
        <v>3.0558253484367084</v>
      </c>
      <c r="T403" s="355">
        <f>+Africa!T88^-Parameters!$B$10*1000</f>
        <v>2.6969011721659051</v>
      </c>
      <c r="U403" s="355">
        <f>+Africa!U88^-Parameters!$B$10*1000</f>
        <v>2.4043617165160782</v>
      </c>
      <c r="V403" s="355">
        <f>+Africa!V88^-Parameters!$B$10*1000</f>
        <v>2.1714108367252534</v>
      </c>
      <c r="W403" s="355">
        <f>+Africa!W88^-Parameters!$B$10*1000</f>
        <v>1.9815924615027916</v>
      </c>
      <c r="X403" s="355">
        <f>+Africa!X88^-Parameters!$B$10*1000</f>
        <v>1.8257777080744131</v>
      </c>
      <c r="Y403" s="355">
        <f>+Africa!Y88^-Parameters!$B$10*1000</f>
        <v>1.688354749818872</v>
      </c>
      <c r="Z403" s="355">
        <f>+Africa!Z88^-Parameters!$B$10*1000</f>
        <v>1.5683615589510032</v>
      </c>
      <c r="AA403" s="355">
        <f>+Africa!AA88^-Parameters!$B$10*1000</f>
        <v>1.4635693512055372</v>
      </c>
      <c r="AB403" s="355">
        <f>+Africa!AB88^-Parameters!$B$10*1000</f>
        <v>1.3696010680806339</v>
      </c>
      <c r="AC403" s="355">
        <f>+Africa!AC88^-Parameters!$B$10*1000</f>
        <v>1.2797635093351065</v>
      </c>
      <c r="AD403" s="355">
        <f>+Africa!AD88^-Parameters!$B$10*1000</f>
        <v>1.1961808936188298</v>
      </c>
      <c r="AE403" s="355">
        <f>+Africa!AE88^-Parameters!$B$10*1000</f>
        <v>1.1192459631107208</v>
      </c>
      <c r="AF403" s="355">
        <f>+Africa!AF88^-Parameters!$B$10*1000</f>
        <v>1.0478021276580751</v>
      </c>
      <c r="AG403" s="348"/>
      <c r="AH403" s="348"/>
      <c r="AI403" s="348"/>
      <c r="AJ403" s="348"/>
      <c r="AK403" s="348"/>
      <c r="AL403" s="348"/>
      <c r="AM403" s="348"/>
      <c r="AN403" s="348"/>
      <c r="AO403" s="348"/>
      <c r="AP403" s="348"/>
      <c r="AQ403" s="348"/>
      <c r="AR403" s="348"/>
      <c r="AS403" s="348"/>
      <c r="AT403" s="348"/>
      <c r="AU403" s="348"/>
      <c r="AV403" s="348"/>
      <c r="AW403" s="348"/>
      <c r="AX403" s="348"/>
      <c r="AY403" s="348"/>
      <c r="AZ403" s="348"/>
      <c r="BA403" s="348"/>
      <c r="BB403" s="348"/>
      <c r="BC403" s="348"/>
      <c r="BD403" s="348"/>
      <c r="BE403" s="348"/>
      <c r="BF403" s="348"/>
      <c r="BG403" s="348"/>
      <c r="BH403" s="348"/>
      <c r="BI403" s="348"/>
    </row>
    <row r="404" spans="1:61" ht="14.5">
      <c r="A404" s="354" t="s">
        <v>189</v>
      </c>
      <c r="B404" s="355">
        <f>+LatAm!B88^-Parameters!$B$10*1000</f>
        <v>63.781662329045126</v>
      </c>
      <c r="C404" s="355">
        <f>+LatAm!C88^-Parameters!$B$10*1000</f>
        <v>38.498010837367531</v>
      </c>
      <c r="D404" s="355">
        <f>+LatAm!D88^-Parameters!$B$10*1000</f>
        <v>24.319575233104668</v>
      </c>
      <c r="E404" s="355">
        <f>+LatAm!E88^-Parameters!$B$10*1000</f>
        <v>16.32059429607186</v>
      </c>
      <c r="F404" s="355">
        <f>+LatAm!F88^-Parameters!$B$10*1000</f>
        <v>11.46633836237282</v>
      </c>
      <c r="G404" s="355">
        <f>+LatAm!G88^-Parameters!$B$10*1000</f>
        <v>8.3819787584598764</v>
      </c>
      <c r="H404" s="355">
        <f>+LatAm!H88^-Parameters!$B$10*1000</f>
        <v>6.314434123891373</v>
      </c>
      <c r="I404" s="355">
        <f>+LatAm!I88^-Parameters!$B$10*1000</f>
        <v>4.8806851699723293</v>
      </c>
      <c r="J404" s="355">
        <f>+LatAm!J88^-Parameters!$B$10*1000</f>
        <v>3.8572655833133211</v>
      </c>
      <c r="K404" s="355">
        <f>+LatAm!K88^-Parameters!$B$10*1000</f>
        <v>3.1098944916179669</v>
      </c>
      <c r="L404" s="355">
        <f>+LatAm!L88^-Parameters!$B$10*1000</f>
        <v>2.5432309094751377</v>
      </c>
      <c r="M404" s="355">
        <f>+LatAm!M88^-Parameters!$B$10*1000</f>
        <v>2.145791002619247</v>
      </c>
      <c r="N404" s="355">
        <f>+LatAm!N88^-Parameters!$B$10*1000</f>
        <v>1.7862989697380893</v>
      </c>
      <c r="O404" s="355">
        <f>+LatAm!O88^-Parameters!$B$10*1000</f>
        <v>1.5155955531546557</v>
      </c>
      <c r="P404" s="355">
        <f>+LatAm!P88^-Parameters!$B$10*1000</f>
        <v>1.304774445396623</v>
      </c>
      <c r="Q404" s="355">
        <f>+LatAm!Q88^-Parameters!$B$10*1000</f>
        <v>1.1366626528023676</v>
      </c>
      <c r="R404" s="355">
        <f>+LatAm!R88^-Parameters!$B$10*1000</f>
        <v>1.0001999496353919</v>
      </c>
      <c r="S404" s="355">
        <f>+LatAm!S88^-Parameters!$B$10*1000</f>
        <v>0.88783399856643386</v>
      </c>
      <c r="T404" s="355">
        <f>+LatAm!T88^-Parameters!$B$10*1000</f>
        <v>0.79418637260790503</v>
      </c>
      <c r="U404" s="355">
        <f>+LatAm!U88^-Parameters!$B$10*1000</f>
        <v>0.71530796447499356</v>
      </c>
      <c r="V404" s="355">
        <f>+LatAm!V88^-Parameters!$B$10*1000</f>
        <v>0.65017969864586389</v>
      </c>
      <c r="W404" s="355">
        <f>+LatAm!W88^-Parameters!$B$10*1000</f>
        <v>0.59520039679761716</v>
      </c>
      <c r="X404" s="355">
        <f>+LatAm!X88^-Parameters!$B$10*1000</f>
        <v>0.54641283365896653</v>
      </c>
      <c r="Y404" s="355">
        <f>+LatAm!Y88^-Parameters!$B$10*1000</f>
        <v>0.50330308244906341</v>
      </c>
      <c r="Z404" s="355">
        <f>+LatAm!Z88^-Parameters!$B$10*1000</f>
        <v>0.46517809356822482</v>
      </c>
      <c r="AA404" s="355">
        <f>+LatAm!AA88^-Parameters!$B$10*1000</f>
        <v>0.43130590490833487</v>
      </c>
      <c r="AB404" s="355">
        <f>+LatAm!AB88^-Parameters!$B$10*1000</f>
        <v>0.40101360180916129</v>
      </c>
      <c r="AC404" s="355">
        <f>+LatAm!AC88^-Parameters!$B$10*1000</f>
        <v>0.37237784289564158</v>
      </c>
      <c r="AD404" s="355">
        <f>+LatAm!AD88^-Parameters!$B$10*1000</f>
        <v>0.3460482280716391</v>
      </c>
      <c r="AE404" s="355">
        <f>+LatAm!AE88^-Parameters!$B$10*1000</f>
        <v>0.32195822589280249</v>
      </c>
      <c r="AF404" s="355">
        <f>+LatAm!AF88^-Parameters!$B$10*1000</f>
        <v>0.2995849124991346</v>
      </c>
      <c r="AG404" s="348"/>
      <c r="AH404" s="348"/>
      <c r="AI404" s="348"/>
      <c r="AJ404" s="348"/>
      <c r="AK404" s="348"/>
      <c r="AL404" s="348"/>
      <c r="AM404" s="348"/>
      <c r="AN404" s="348"/>
      <c r="AO404" s="348"/>
      <c r="AP404" s="348"/>
      <c r="AQ404" s="348"/>
      <c r="AR404" s="348"/>
      <c r="AS404" s="348"/>
      <c r="AT404" s="348"/>
      <c r="AU404" s="348"/>
      <c r="AV404" s="348"/>
      <c r="AW404" s="348"/>
      <c r="AX404" s="348"/>
      <c r="AY404" s="348"/>
      <c r="AZ404" s="348"/>
      <c r="BA404" s="348"/>
      <c r="BB404" s="348"/>
      <c r="BC404" s="348"/>
      <c r="BD404" s="348"/>
      <c r="BE404" s="348"/>
      <c r="BF404" s="348"/>
      <c r="BG404" s="348"/>
      <c r="BH404" s="348"/>
      <c r="BI404" s="348"/>
    </row>
    <row r="405" spans="1:61" ht="14.5">
      <c r="A405" s="354" t="s">
        <v>190</v>
      </c>
      <c r="B405" s="355">
        <f>+OHI!B88^-Parameters!$B$10*1000</f>
        <v>8.4214815310468456</v>
      </c>
      <c r="C405" s="355">
        <f>+OHI!C88^-Parameters!$B$10*1000</f>
        <v>6.3582995131744893</v>
      </c>
      <c r="D405" s="355">
        <f>+OHI!D88^-Parameters!$B$10*1000</f>
        <v>4.6594717770162255</v>
      </c>
      <c r="E405" s="355">
        <f>+OHI!E88^-Parameters!$B$10*1000</f>
        <v>3.5775333899742385</v>
      </c>
      <c r="F405" s="355">
        <f>+OHI!F88^-Parameters!$B$10*1000</f>
        <v>2.8398516683186692</v>
      </c>
      <c r="G405" s="355">
        <f>+OHI!G88^-Parameters!$B$10*1000</f>
        <v>2.3080086193013942</v>
      </c>
      <c r="H405" s="355">
        <f>+OHI!H88^-Parameters!$B$10*1000</f>
        <v>1.915609327343847</v>
      </c>
      <c r="I405" s="355">
        <f>+OHI!I88^-Parameters!$B$10*1000</f>
        <v>1.6164821638830391</v>
      </c>
      <c r="J405" s="355">
        <f>+OHI!J88^-Parameters!$B$10*1000</f>
        <v>1.3829418020110147</v>
      </c>
      <c r="K405" s="355">
        <f>+OHI!K88^-Parameters!$B$10*1000</f>
        <v>1.209007946113865</v>
      </c>
      <c r="L405" s="355">
        <f>+OHI!L88^-Parameters!$B$10*1000</f>
        <v>1.0661690972227225</v>
      </c>
      <c r="M405" s="355">
        <f>+OHI!M88^-Parameters!$B$10*1000</f>
        <v>0.95646119221592985</v>
      </c>
      <c r="N405" s="355">
        <f>+OHI!N88^-Parameters!$B$10*1000</f>
        <v>0.84148642612880487</v>
      </c>
      <c r="O405" s="355">
        <f>+OHI!O88^-Parameters!$B$10*1000</f>
        <v>0.75220710674339397</v>
      </c>
      <c r="P405" s="355">
        <f>+OHI!P88^-Parameters!$B$10*1000</f>
        <v>0.67999586982375426</v>
      </c>
      <c r="Q405" s="355">
        <f>+OHI!Q88^-Parameters!$B$10*1000</f>
        <v>0.62003979420129662</v>
      </c>
      <c r="R405" s="355">
        <f>+OHI!R88^-Parameters!$B$10*1000</f>
        <v>0.56936125218313061</v>
      </c>
      <c r="S405" s="355">
        <f>+OHI!S88^-Parameters!$B$10*1000</f>
        <v>0.5259658571385788</v>
      </c>
      <c r="T405" s="355">
        <f>+OHI!T88^-Parameters!$B$10*1000</f>
        <v>0.48843264094195599</v>
      </c>
      <c r="U405" s="355">
        <f>+OHI!U88^-Parameters!$B$10*1000</f>
        <v>0.45570145268574097</v>
      </c>
      <c r="V405" s="355">
        <f>+OHI!V88^-Parameters!$B$10*1000</f>
        <v>0.42703436235191689</v>
      </c>
      <c r="W405" s="355">
        <f>+OHI!W88^-Parameters!$B$10*1000</f>
        <v>0.40174474954570033</v>
      </c>
      <c r="X405" s="355">
        <f>+OHI!X88^-Parameters!$B$10*1000</f>
        <v>0.37922778719930383</v>
      </c>
      <c r="Y405" s="355">
        <f>+OHI!Y88^-Parameters!$B$10*1000</f>
        <v>0.35909050771120415</v>
      </c>
      <c r="Z405" s="355">
        <f>+OHI!Z88^-Parameters!$B$10*1000</f>
        <v>0.3409937052263935</v>
      </c>
      <c r="AA405" s="355">
        <f>+OHI!AA88^-Parameters!$B$10*1000</f>
        <v>0.32461142563589063</v>
      </c>
      <c r="AB405" s="355">
        <f>+OHI!AB88^-Parameters!$B$10*1000</f>
        <v>0.30956438063834713</v>
      </c>
      <c r="AC405" s="355">
        <f>+OHI!AC88^-Parameters!$B$10*1000</f>
        <v>0.2944488422623317</v>
      </c>
      <c r="AD405" s="355">
        <f>+OHI!AD88^-Parameters!$B$10*1000</f>
        <v>0.27992485777383963</v>
      </c>
      <c r="AE405" s="355">
        <f>+OHI!AE88^-Parameters!$B$10*1000</f>
        <v>0.26612135809036114</v>
      </c>
      <c r="AF405" s="355">
        <f>+OHI!AF88^-Parameters!$B$10*1000</f>
        <v>0.25276744389137606</v>
      </c>
      <c r="AG405" s="348"/>
      <c r="AH405" s="348"/>
      <c r="AI405" s="348"/>
      <c r="AJ405" s="348"/>
      <c r="AK405" s="348"/>
      <c r="AL405" s="348"/>
      <c r="AM405" s="348"/>
      <c r="AN405" s="348"/>
      <c r="AO405" s="348"/>
      <c r="AP405" s="348"/>
      <c r="AQ405" s="348"/>
      <c r="AR405" s="348"/>
      <c r="AS405" s="348"/>
      <c r="AT405" s="348"/>
      <c r="AU405" s="348"/>
      <c r="AV405" s="348"/>
      <c r="AW405" s="348"/>
      <c r="AX405" s="348"/>
      <c r="AY405" s="348"/>
      <c r="AZ405" s="348"/>
      <c r="BA405" s="348"/>
      <c r="BB405" s="348"/>
      <c r="BC405" s="348"/>
      <c r="BD405" s="348"/>
      <c r="BE405" s="348"/>
      <c r="BF405" s="348"/>
      <c r="BG405" s="348"/>
      <c r="BH405" s="348"/>
      <c r="BI405" s="348"/>
    </row>
    <row r="406" spans="1:61" ht="14.5">
      <c r="A406" s="354" t="s">
        <v>191</v>
      </c>
      <c r="B406" s="355">
        <f>+OthAsia!B88^-Parameters!$B$10*1000</f>
        <v>324.9208270585479</v>
      </c>
      <c r="C406" s="355">
        <f>+OthAsia!C88^-Parameters!$B$10*1000</f>
        <v>215.89212649805836</v>
      </c>
      <c r="D406" s="355">
        <f>+OthAsia!D88^-Parameters!$B$10*1000</f>
        <v>117.59079568954304</v>
      </c>
      <c r="E406" s="355">
        <f>+OthAsia!E88^-Parameters!$B$10*1000</f>
        <v>69.175680940377319</v>
      </c>
      <c r="F406" s="355">
        <f>+OthAsia!F88^-Parameters!$B$10*1000</f>
        <v>42.901292706640547</v>
      </c>
      <c r="G406" s="355">
        <f>+OthAsia!G88^-Parameters!$B$10*1000</f>
        <v>28.076070102215905</v>
      </c>
      <c r="H406" s="355">
        <f>+OthAsia!H88^-Parameters!$B$10*1000</f>
        <v>19.270208024070229</v>
      </c>
      <c r="I406" s="355">
        <f>+OthAsia!I88^-Parameters!$B$10*1000</f>
        <v>13.704101909864152</v>
      </c>
      <c r="J406" s="355">
        <f>+OthAsia!J88^-Parameters!$B$10*1000</f>
        <v>10.052958519637031</v>
      </c>
      <c r="K406" s="355">
        <f>+OthAsia!K88^-Parameters!$B$10*1000</f>
        <v>7.5455014835465004</v>
      </c>
      <c r="L406" s="355">
        <f>+OthAsia!L88^-Parameters!$B$10*1000</f>
        <v>5.8301776246178818</v>
      </c>
      <c r="M406" s="355">
        <f>+OthAsia!M88^-Parameters!$B$10*1000</f>
        <v>4.5254729745202686</v>
      </c>
      <c r="N406" s="355">
        <f>+OthAsia!N88^-Parameters!$B$10*1000</f>
        <v>3.6617324290592621</v>
      </c>
      <c r="O406" s="355">
        <f>+OthAsia!O88^-Parameters!$B$10*1000</f>
        <v>3.009368324618555</v>
      </c>
      <c r="P406" s="355">
        <f>+OthAsia!P88^-Parameters!$B$10*1000</f>
        <v>2.5115693288206886</v>
      </c>
      <c r="Q406" s="355">
        <f>+OthAsia!Q88^-Parameters!$B$10*1000</f>
        <v>2.1270768907691808</v>
      </c>
      <c r="R406" s="355">
        <f>+OthAsia!R88^-Parameters!$B$10*1000</f>
        <v>1.8263901044095703</v>
      </c>
      <c r="S406" s="355">
        <f>+OthAsia!S88^-Parameters!$B$10*1000</f>
        <v>1.5884209655521346</v>
      </c>
      <c r="T406" s="355">
        <f>+OthAsia!T88^-Parameters!$B$10*1000</f>
        <v>1.3979947285536611</v>
      </c>
      <c r="U406" s="355">
        <f>+OthAsia!U88^-Parameters!$B$10*1000</f>
        <v>1.2440836442403893</v>
      </c>
      <c r="V406" s="355">
        <f>+OthAsia!V88^-Parameters!$B$10*1000</f>
        <v>1.1224427168020457</v>
      </c>
      <c r="W406" s="355">
        <f>+OthAsia!W88^-Parameters!$B$10*1000</f>
        <v>1.0244669283230916</v>
      </c>
      <c r="X406" s="355">
        <f>+OthAsia!X88^-Parameters!$B$10*1000</f>
        <v>0.94141079341181377</v>
      </c>
      <c r="Y406" s="355">
        <f>+OthAsia!Y88^-Parameters!$B$10*1000</f>
        <v>0.87154585341908808</v>
      </c>
      <c r="Z406" s="355">
        <f>+OthAsia!Z88^-Parameters!$B$10*1000</f>
        <v>0.81303108798690626</v>
      </c>
      <c r="AA406" s="355">
        <f>+OthAsia!AA88^-Parameters!$B$10*1000</f>
        <v>0.76409099838605921</v>
      </c>
      <c r="AB406" s="355">
        <f>+OthAsia!AB88^-Parameters!$B$10*1000</f>
        <v>0.7231400332669865</v>
      </c>
      <c r="AC406" s="355">
        <f>+OthAsia!AC88^-Parameters!$B$10*1000</f>
        <v>0.6849730325791058</v>
      </c>
      <c r="AD406" s="355">
        <f>+OthAsia!AD88^-Parameters!$B$10*1000</f>
        <v>0.651146351931992</v>
      </c>
      <c r="AE406" s="355">
        <f>+OthAsia!AE88^-Parameters!$B$10*1000</f>
        <v>0.62147064633296056</v>
      </c>
      <c r="AF406" s="355">
        <f>+OthAsia!AF88^-Parameters!$B$10*1000</f>
        <v>0.59503278255999048</v>
      </c>
      <c r="AG406" s="348"/>
      <c r="AH406" s="348"/>
      <c r="AI406" s="348"/>
      <c r="AJ406" s="348"/>
      <c r="AK406" s="348"/>
      <c r="AL406" s="348"/>
      <c r="AM406" s="348"/>
      <c r="AN406" s="348"/>
      <c r="AO406" s="348"/>
      <c r="AP406" s="348"/>
      <c r="AQ406" s="348"/>
      <c r="AR406" s="348"/>
      <c r="AS406" s="348"/>
      <c r="AT406" s="348"/>
      <c r="AU406" s="348"/>
      <c r="AV406" s="348"/>
      <c r="AW406" s="348"/>
      <c r="AX406" s="348"/>
      <c r="AY406" s="348"/>
      <c r="AZ406" s="348"/>
      <c r="BA406" s="348"/>
      <c r="BB406" s="348"/>
      <c r="BC406" s="348"/>
      <c r="BD406" s="348"/>
      <c r="BE406" s="348"/>
      <c r="BF406" s="348"/>
      <c r="BG406" s="348"/>
      <c r="BH406" s="348"/>
      <c r="BI406" s="348"/>
    </row>
    <row r="407" spans="1:61">
      <c r="M407" s="267"/>
    </row>
    <row r="408" spans="1:61">
      <c r="A408" s="267" t="s">
        <v>734</v>
      </c>
      <c r="B408" s="348">
        <f t="shared" ref="B408:AF408" si="192">+SUMPRODUCT(B381:B392*B395:B406)/SUM(B381:B392)</f>
        <v>288.77287695585147</v>
      </c>
      <c r="C408" s="348">
        <f t="shared" si="192"/>
        <v>147.71502243161925</v>
      </c>
      <c r="D408" s="348">
        <f t="shared" si="192"/>
        <v>85.6368104889916</v>
      </c>
      <c r="E408" s="348">
        <f t="shared" si="192"/>
        <v>53.479592698619186</v>
      </c>
      <c r="F408" s="348">
        <f t="shared" si="192"/>
        <v>34.894268272080751</v>
      </c>
      <c r="G408" s="348">
        <f t="shared" si="192"/>
        <v>23.756616123534346</v>
      </c>
      <c r="H408" s="348">
        <f t="shared" si="192"/>
        <v>16.858023817702261</v>
      </c>
      <c r="I408" s="348">
        <f t="shared" si="192"/>
        <v>12.376909990891859</v>
      </c>
      <c r="J408" s="348">
        <f t="shared" si="192"/>
        <v>9.3590172054339114</v>
      </c>
      <c r="K408" s="348">
        <f t="shared" si="192"/>
        <v>7.2134542083925988</v>
      </c>
      <c r="L408" s="348">
        <f t="shared" si="192"/>
        <v>5.6630553878106173</v>
      </c>
      <c r="M408" s="348">
        <f t="shared" si="192"/>
        <v>4.5162586965388059</v>
      </c>
      <c r="N408" s="348">
        <f t="shared" si="192"/>
        <v>3.6786952799774926</v>
      </c>
      <c r="O408" s="348">
        <f t="shared" si="192"/>
        <v>3.0512721268688074</v>
      </c>
      <c r="P408" s="348">
        <f t="shared" si="192"/>
        <v>2.5720687100029496</v>
      </c>
      <c r="Q408" s="348">
        <f t="shared" si="192"/>
        <v>2.1997385190872847</v>
      </c>
      <c r="R408" s="348">
        <f t="shared" si="192"/>
        <v>1.9059736144024475</v>
      </c>
      <c r="S408" s="348">
        <f t="shared" si="192"/>
        <v>1.6709706518049112</v>
      </c>
      <c r="T408" s="348">
        <f t="shared" si="192"/>
        <v>1.4806110070772478</v>
      </c>
      <c r="U408" s="348">
        <f t="shared" si="192"/>
        <v>1.3246560327870895</v>
      </c>
      <c r="V408" s="348">
        <f t="shared" si="192"/>
        <v>1.2003958412859015</v>
      </c>
      <c r="W408" s="348">
        <f t="shared" si="192"/>
        <v>1.099355760429515</v>
      </c>
      <c r="X408" s="348">
        <f t="shared" si="192"/>
        <v>1.0149886903824974</v>
      </c>
      <c r="Y408" s="348">
        <f t="shared" si="192"/>
        <v>0.94171317172248692</v>
      </c>
      <c r="Z408" s="348">
        <f t="shared" si="192"/>
        <v>0.87829274480356323</v>
      </c>
      <c r="AA408" s="348">
        <f t="shared" si="192"/>
        <v>0.82327413922802006</v>
      </c>
      <c r="AB408" s="348">
        <f t="shared" si="192"/>
        <v>0.77477021525527179</v>
      </c>
      <c r="AC408" s="348">
        <f t="shared" si="192"/>
        <v>0.72861739906310885</v>
      </c>
      <c r="AD408" s="348">
        <f t="shared" si="192"/>
        <v>0.68615616342615926</v>
      </c>
      <c r="AE408" s="348">
        <f t="shared" si="192"/>
        <v>0.64743115474232704</v>
      </c>
      <c r="AF408" s="348">
        <f t="shared" si="192"/>
        <v>0.61161649715673361</v>
      </c>
    </row>
    <row r="409" spans="1:61">
      <c r="A409" s="267" t="s">
        <v>735</v>
      </c>
      <c r="B409" s="348">
        <f t="shared" ref="B409:AF409" si="193">+STDEV(B395:B406)/AVERAGE(B395:B406)</f>
        <v>1.3584127346369383</v>
      </c>
      <c r="C409" s="348">
        <f t="shared" si="193"/>
        <v>1.3665312652624253</v>
      </c>
      <c r="D409" s="348">
        <f t="shared" si="193"/>
        <v>1.2948450936254083</v>
      </c>
      <c r="E409" s="348">
        <f t="shared" si="193"/>
        <v>1.2245791346640462</v>
      </c>
      <c r="F409" s="348">
        <f t="shared" si="193"/>
        <v>1.1471272663695369</v>
      </c>
      <c r="G409" s="348">
        <f t="shared" si="193"/>
        <v>1.0778940800246577</v>
      </c>
      <c r="H409" s="348">
        <f t="shared" si="193"/>
        <v>1.0218217779857368</v>
      </c>
      <c r="I409" s="348">
        <f t="shared" si="193"/>
        <v>0.96962741390016161</v>
      </c>
      <c r="J409" s="348">
        <f t="shared" si="193"/>
        <v>0.92152690930452785</v>
      </c>
      <c r="K409" s="348">
        <f t="shared" si="193"/>
        <v>0.86704183066842944</v>
      </c>
      <c r="L409" s="348">
        <f t="shared" si="193"/>
        <v>0.81862068918741893</v>
      </c>
      <c r="M409" s="348">
        <f t="shared" si="193"/>
        <v>0.77437884445279592</v>
      </c>
      <c r="N409" s="348">
        <f t="shared" si="193"/>
        <v>0.74728292198253332</v>
      </c>
      <c r="O409" s="348">
        <f t="shared" si="193"/>
        <v>0.72059097134883998</v>
      </c>
      <c r="P409" s="348">
        <f t="shared" si="193"/>
        <v>0.69560211008938699</v>
      </c>
      <c r="Q409" s="348">
        <f t="shared" si="193"/>
        <v>0.672867386743353</v>
      </c>
      <c r="R409" s="348">
        <f t="shared" si="193"/>
        <v>0.65256721247289906</v>
      </c>
      <c r="S409" s="348">
        <f t="shared" si="193"/>
        <v>0.63469749762809569</v>
      </c>
      <c r="T409" s="348">
        <f t="shared" si="193"/>
        <v>0.61916574318612672</v>
      </c>
      <c r="U409" s="348">
        <f t="shared" si="193"/>
        <v>0.60584151611955217</v>
      </c>
      <c r="V409" s="348">
        <f t="shared" si="193"/>
        <v>0.59594924740932098</v>
      </c>
      <c r="W409" s="348">
        <f t="shared" si="193"/>
        <v>0.58874981660243497</v>
      </c>
      <c r="X409" s="348">
        <f t="shared" si="193"/>
        <v>0.58431003135127746</v>
      </c>
      <c r="Y409" s="348">
        <f t="shared" si="193"/>
        <v>0.58031056865850372</v>
      </c>
      <c r="Z409" s="348">
        <f t="shared" si="193"/>
        <v>0.57727659223247074</v>
      </c>
      <c r="AA409" s="348">
        <f t="shared" si="193"/>
        <v>0.5754379669862274</v>
      </c>
      <c r="AB409" s="348">
        <f t="shared" si="193"/>
        <v>0.57438008682669761</v>
      </c>
      <c r="AC409" s="348">
        <f t="shared" si="193"/>
        <v>0.57403263334720822</v>
      </c>
      <c r="AD409" s="348">
        <f t="shared" si="193"/>
        <v>0.57442004240988631</v>
      </c>
      <c r="AE409" s="348">
        <f t="shared" si="193"/>
        <v>0.57573175575095403</v>
      </c>
      <c r="AF409" s="348">
        <f t="shared" si="193"/>
        <v>0.57814905273997508</v>
      </c>
    </row>
    <row r="410" spans="1:61">
      <c r="A410" s="267" t="s">
        <v>736</v>
      </c>
      <c r="B410" s="348">
        <f t="shared" ref="B410:AF410" si="194">+MAX(B395:B406)/MIN(B395:B406)</f>
        <v>154.40195137326555</v>
      </c>
      <c r="C410" s="348">
        <f t="shared" si="194"/>
        <v>100.89207531075228</v>
      </c>
      <c r="D410" s="348">
        <f t="shared" si="194"/>
        <v>72.369230511811224</v>
      </c>
      <c r="E410" s="348">
        <f t="shared" si="194"/>
        <v>53.732062849691772</v>
      </c>
      <c r="F410" s="348">
        <f t="shared" si="194"/>
        <v>40.435632749308617</v>
      </c>
      <c r="G410" s="348">
        <f t="shared" si="194"/>
        <v>31.641966380135781</v>
      </c>
      <c r="H410" s="348">
        <f t="shared" si="194"/>
        <v>25.791319411466805</v>
      </c>
      <c r="I410" s="348">
        <f t="shared" si="194"/>
        <v>21.47661952651254</v>
      </c>
      <c r="J410" s="348">
        <f t="shared" si="194"/>
        <v>18.231860756799666</v>
      </c>
      <c r="K410" s="348">
        <f t="shared" si="194"/>
        <v>15.524407201683182</v>
      </c>
      <c r="L410" s="348">
        <f t="shared" si="194"/>
        <v>13.526838850503717</v>
      </c>
      <c r="M410" s="348">
        <f t="shared" si="194"/>
        <v>11.720656016214663</v>
      </c>
      <c r="N410" s="348">
        <f t="shared" si="194"/>
        <v>10.787844816546528</v>
      </c>
      <c r="O410" s="348">
        <f t="shared" si="194"/>
        <v>9.938885576283651</v>
      </c>
      <c r="P410" s="348">
        <f t="shared" si="194"/>
        <v>9.2055025286015564</v>
      </c>
      <c r="Q410" s="348">
        <f t="shared" si="194"/>
        <v>8.5862613002130992</v>
      </c>
      <c r="R410" s="348">
        <f t="shared" si="194"/>
        <v>8.0687264313239666</v>
      </c>
      <c r="S410" s="348">
        <f t="shared" si="194"/>
        <v>7.6381891814075935</v>
      </c>
      <c r="T410" s="348">
        <f t="shared" si="194"/>
        <v>7.2808725370179168</v>
      </c>
      <c r="U410" s="348">
        <f t="shared" si="194"/>
        <v>6.9848891036080563</v>
      </c>
      <c r="V410" s="348">
        <f t="shared" si="194"/>
        <v>6.769378031527963</v>
      </c>
      <c r="W410" s="348">
        <f t="shared" si="194"/>
        <v>6.6115774214752374</v>
      </c>
      <c r="X410" s="348">
        <f t="shared" si="194"/>
        <v>6.4995122045785072</v>
      </c>
      <c r="Y410" s="348">
        <f t="shared" si="194"/>
        <v>6.3956859979405447</v>
      </c>
      <c r="Z410" s="348">
        <f t="shared" si="194"/>
        <v>6.3074715397811651</v>
      </c>
      <c r="AA410" s="348">
        <f t="shared" si="194"/>
        <v>6.236816809679004</v>
      </c>
      <c r="AB410" s="348">
        <f t="shared" si="194"/>
        <v>6.1765288208015861</v>
      </c>
      <c r="AC410" s="348">
        <f t="shared" si="194"/>
        <v>6.1206290124733949</v>
      </c>
      <c r="AD410" s="348">
        <f t="shared" si="194"/>
        <v>6.0694691725097334</v>
      </c>
      <c r="AE410" s="348">
        <f t="shared" si="194"/>
        <v>6.0244436349725143</v>
      </c>
      <c r="AF410" s="348">
        <f t="shared" si="194"/>
        <v>5.9861865112710273</v>
      </c>
    </row>
    <row r="411" spans="1:61">
      <c r="A411" s="267" t="s">
        <v>737</v>
      </c>
      <c r="B411" s="348">
        <f t="shared" ref="B411:AF411" si="195">+AVERAGE(B395:B406)</f>
        <v>179.20419134433666</v>
      </c>
      <c r="C411" s="348">
        <f t="shared" si="195"/>
        <v>93.59902030397825</v>
      </c>
      <c r="D411" s="348">
        <f t="shared" si="195"/>
        <v>53.110999651097508</v>
      </c>
      <c r="E411" s="348">
        <f t="shared" si="195"/>
        <v>32.674664155770841</v>
      </c>
      <c r="F411" s="348">
        <f t="shared" si="195"/>
        <v>21.178226931164186</v>
      </c>
      <c r="G411" s="348">
        <f t="shared" si="195"/>
        <v>14.478832996578324</v>
      </c>
      <c r="H411" s="348">
        <f t="shared" si="195"/>
        <v>10.373910802803197</v>
      </c>
      <c r="I411" s="348">
        <f t="shared" si="195"/>
        <v>7.6905931479711844</v>
      </c>
      <c r="J411" s="348">
        <f t="shared" si="195"/>
        <v>5.8707229667803178</v>
      </c>
      <c r="K411" s="348">
        <f t="shared" si="195"/>
        <v>4.585672017448144</v>
      </c>
      <c r="L411" s="348">
        <f t="shared" si="195"/>
        <v>3.6679800214371787</v>
      </c>
      <c r="M411" s="348">
        <f t="shared" si="195"/>
        <v>3.0008219795465716</v>
      </c>
      <c r="N411" s="348">
        <f t="shared" si="195"/>
        <v>2.4826041764587194</v>
      </c>
      <c r="O411" s="348">
        <f t="shared" si="195"/>
        <v>2.0917489946552288</v>
      </c>
      <c r="P411" s="348">
        <f t="shared" si="195"/>
        <v>1.7899440535691697</v>
      </c>
      <c r="Q411" s="348">
        <f t="shared" si="195"/>
        <v>1.5524035531624827</v>
      </c>
      <c r="R411" s="348">
        <f t="shared" si="195"/>
        <v>1.3623974155780989</v>
      </c>
      <c r="S411" s="348">
        <f t="shared" si="195"/>
        <v>1.2082663654672148</v>
      </c>
      <c r="T411" s="348">
        <f t="shared" si="195"/>
        <v>1.0816770712158634</v>
      </c>
      <c r="U411" s="348">
        <f t="shared" si="195"/>
        <v>0.97654791548903719</v>
      </c>
      <c r="V411" s="348">
        <f t="shared" si="195"/>
        <v>0.89040891532038857</v>
      </c>
      <c r="W411" s="348">
        <f t="shared" si="195"/>
        <v>0.81849478134860265</v>
      </c>
      <c r="X411" s="348">
        <f t="shared" si="195"/>
        <v>0.75661700417634625</v>
      </c>
      <c r="Y411" s="348">
        <f t="shared" si="195"/>
        <v>0.70259023753383321</v>
      </c>
      <c r="Z411" s="348">
        <f t="shared" si="195"/>
        <v>0.65544363286897123</v>
      </c>
      <c r="AA411" s="348">
        <f t="shared" si="195"/>
        <v>0.61413528885282365</v>
      </c>
      <c r="AB411" s="348">
        <f t="shared" si="195"/>
        <v>0.57742198399035127</v>
      </c>
      <c r="AC411" s="348">
        <f t="shared" si="195"/>
        <v>0.54238014070690255</v>
      </c>
      <c r="AD411" s="348">
        <f t="shared" si="195"/>
        <v>0.50999949742945072</v>
      </c>
      <c r="AE411" s="348">
        <f t="shared" si="195"/>
        <v>0.48031142583352709</v>
      </c>
      <c r="AF411" s="348">
        <f t="shared" si="195"/>
        <v>0.45269488982255041</v>
      </c>
    </row>
  </sheetData>
  <phoneticPr fontId="56" type="noConversion"/>
  <pageMargins left="0.69930555555555596" right="0.69930555555555596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8DC9-DA02-4B07-8550-90B5C2FD7758}">
  <dimension ref="A1:FJ160"/>
  <sheetViews>
    <sheetView tabSelected="1" defaultGridColor="0" colorId="23" workbookViewId="0">
      <pane xSplit="1" ySplit="4" topLeftCell="B35" activePane="bottomRight" state="frozen"/>
      <selection pane="topRight"/>
      <selection pane="bottomLeft"/>
      <selection pane="bottomRight" activeCell="B61" sqref="B61"/>
    </sheetView>
  </sheetViews>
  <sheetFormatPr defaultColWidth="11.54296875" defaultRowHeight="18" customHeight="1"/>
  <cols>
    <col min="1" max="1" width="65.7265625" style="52" customWidth="1"/>
    <col min="2" max="2" width="13" style="65" customWidth="1"/>
    <col min="3" max="3" width="12.453125" style="54" customWidth="1"/>
    <col min="4" max="4" width="13" style="54" customWidth="1"/>
    <col min="5" max="7" width="12" style="54" customWidth="1"/>
    <col min="8" max="8" width="11.1796875" style="54" customWidth="1"/>
    <col min="9" max="9" width="12.1796875" style="54" customWidth="1"/>
    <col min="10" max="10" width="11.7265625" style="54" customWidth="1"/>
    <col min="11" max="11" width="12.81640625" style="54" customWidth="1"/>
    <col min="12" max="12" width="11.81640625" style="54" customWidth="1"/>
    <col min="13" max="13" width="13.1796875" style="34" customWidth="1"/>
    <col min="14" max="61" width="11.54296875" style="54"/>
    <col min="62" max="62" width="12" style="54" customWidth="1"/>
    <col min="63" max="16384" width="11.54296875" style="54"/>
  </cols>
  <sheetData>
    <row r="1" spans="1:62" ht="18" customHeight="1">
      <c r="A1" s="52" t="s">
        <v>180</v>
      </c>
      <c r="B1" s="143"/>
    </row>
    <row r="2" spans="1:62" s="32" customFormat="1" ht="18" customHeight="1">
      <c r="A2" s="56"/>
      <c r="B2" s="144">
        <v>1</v>
      </c>
      <c r="C2" s="32">
        <v>2</v>
      </c>
      <c r="D2" s="32">
        <v>3</v>
      </c>
      <c r="E2" s="32">
        <v>4</v>
      </c>
      <c r="F2" s="32">
        <v>5</v>
      </c>
      <c r="G2" s="32">
        <v>6</v>
      </c>
      <c r="H2" s="32">
        <v>7</v>
      </c>
      <c r="I2" s="32">
        <v>8</v>
      </c>
      <c r="J2" s="32">
        <v>9</v>
      </c>
      <c r="K2" s="32">
        <v>10</v>
      </c>
      <c r="L2" s="32">
        <v>11</v>
      </c>
      <c r="M2" s="34">
        <v>12</v>
      </c>
      <c r="N2" s="32">
        <v>13</v>
      </c>
      <c r="O2" s="32">
        <v>14</v>
      </c>
      <c r="P2" s="32">
        <v>15</v>
      </c>
      <c r="Q2" s="32">
        <v>16</v>
      </c>
      <c r="R2" s="32">
        <v>17</v>
      </c>
      <c r="S2" s="32">
        <v>18</v>
      </c>
      <c r="T2" s="32">
        <v>19</v>
      </c>
      <c r="U2" s="32">
        <v>20</v>
      </c>
      <c r="V2" s="32">
        <v>21</v>
      </c>
      <c r="W2" s="32">
        <v>22</v>
      </c>
      <c r="X2" s="32">
        <v>23</v>
      </c>
      <c r="Y2" s="32">
        <v>24</v>
      </c>
      <c r="Z2" s="32">
        <v>25</v>
      </c>
      <c r="AA2" s="32">
        <v>26</v>
      </c>
      <c r="AB2" s="32">
        <v>27</v>
      </c>
      <c r="AC2" s="32">
        <v>28</v>
      </c>
      <c r="AD2" s="32">
        <v>29</v>
      </c>
      <c r="AE2" s="32">
        <v>30</v>
      </c>
      <c r="AF2" s="32">
        <v>31</v>
      </c>
      <c r="AG2" s="32">
        <v>32</v>
      </c>
      <c r="AH2" s="32">
        <v>33</v>
      </c>
      <c r="AI2" s="32">
        <v>34</v>
      </c>
      <c r="AJ2" s="32">
        <v>35</v>
      </c>
      <c r="AK2" s="32">
        <v>36</v>
      </c>
      <c r="AL2" s="32">
        <v>37</v>
      </c>
      <c r="AM2" s="32">
        <v>38</v>
      </c>
      <c r="AN2" s="32">
        <v>39</v>
      </c>
      <c r="AO2" s="32">
        <f>+AN2+1</f>
        <v>40</v>
      </c>
      <c r="AP2" s="32">
        <f t="shared" ref="AP2:BB2" si="0">+AO2+1</f>
        <v>41</v>
      </c>
      <c r="AQ2" s="32">
        <f t="shared" si="0"/>
        <v>42</v>
      </c>
      <c r="AR2" s="32">
        <f t="shared" si="0"/>
        <v>43</v>
      </c>
      <c r="AS2" s="32">
        <f t="shared" si="0"/>
        <v>44</v>
      </c>
      <c r="AT2" s="32">
        <f t="shared" si="0"/>
        <v>45</v>
      </c>
      <c r="AU2" s="32">
        <f t="shared" si="0"/>
        <v>46</v>
      </c>
      <c r="AV2" s="32">
        <f t="shared" si="0"/>
        <v>47</v>
      </c>
      <c r="AW2" s="32">
        <f t="shared" si="0"/>
        <v>48</v>
      </c>
      <c r="AX2" s="32">
        <f t="shared" si="0"/>
        <v>49</v>
      </c>
      <c r="AY2" s="32">
        <f t="shared" si="0"/>
        <v>50</v>
      </c>
      <c r="AZ2" s="32">
        <f t="shared" si="0"/>
        <v>51</v>
      </c>
      <c r="BA2" s="32">
        <f t="shared" si="0"/>
        <v>52</v>
      </c>
      <c r="BB2" s="32">
        <f t="shared" si="0"/>
        <v>53</v>
      </c>
      <c r="BC2" s="32">
        <f t="shared" ref="BC2:BI2" si="1">+BB2+1</f>
        <v>54</v>
      </c>
      <c r="BD2" s="32">
        <f t="shared" si="1"/>
        <v>55</v>
      </c>
      <c r="BE2" s="32">
        <f t="shared" si="1"/>
        <v>56</v>
      </c>
      <c r="BF2" s="32">
        <f t="shared" si="1"/>
        <v>57</v>
      </c>
      <c r="BG2" s="32">
        <f t="shared" si="1"/>
        <v>58</v>
      </c>
      <c r="BH2" s="32">
        <f t="shared" si="1"/>
        <v>59</v>
      </c>
      <c r="BI2" s="32">
        <f t="shared" si="1"/>
        <v>60</v>
      </c>
    </row>
    <row r="3" spans="1:62" s="32" customFormat="1" ht="18" customHeight="1">
      <c r="A3" s="57"/>
      <c r="B3" s="144"/>
      <c r="M3" s="34"/>
    </row>
    <row r="4" spans="1:62" s="32" customFormat="1" ht="18" customHeight="1">
      <c r="A4" s="57"/>
      <c r="B4" s="144">
        <v>2005</v>
      </c>
      <c r="C4" s="32">
        <f>+B4+10</f>
        <v>2015</v>
      </c>
      <c r="D4" s="32">
        <f t="shared" ref="D4:AO4" si="2">+C4+10</f>
        <v>2025</v>
      </c>
      <c r="E4" s="32">
        <f t="shared" si="2"/>
        <v>2035</v>
      </c>
      <c r="F4" s="32">
        <f t="shared" si="2"/>
        <v>2045</v>
      </c>
      <c r="G4" s="32">
        <f t="shared" si="2"/>
        <v>2055</v>
      </c>
      <c r="H4" s="32">
        <f t="shared" si="2"/>
        <v>2065</v>
      </c>
      <c r="I4" s="32">
        <f t="shared" si="2"/>
        <v>2075</v>
      </c>
      <c r="J4" s="32">
        <f t="shared" si="2"/>
        <v>2085</v>
      </c>
      <c r="K4" s="32">
        <f t="shared" si="2"/>
        <v>2095</v>
      </c>
      <c r="L4" s="32">
        <f t="shared" si="2"/>
        <v>2105</v>
      </c>
      <c r="M4" s="34">
        <f t="shared" si="2"/>
        <v>2115</v>
      </c>
      <c r="N4" s="32">
        <f t="shared" si="2"/>
        <v>2125</v>
      </c>
      <c r="O4" s="32">
        <f t="shared" si="2"/>
        <v>2135</v>
      </c>
      <c r="P4" s="32">
        <f t="shared" si="2"/>
        <v>2145</v>
      </c>
      <c r="Q4" s="32">
        <f t="shared" si="2"/>
        <v>2155</v>
      </c>
      <c r="R4" s="32">
        <f t="shared" si="2"/>
        <v>2165</v>
      </c>
      <c r="S4" s="32">
        <f t="shared" si="2"/>
        <v>2175</v>
      </c>
      <c r="T4" s="32">
        <f t="shared" si="2"/>
        <v>2185</v>
      </c>
      <c r="U4" s="32">
        <f t="shared" si="2"/>
        <v>2195</v>
      </c>
      <c r="V4" s="32">
        <f t="shared" si="2"/>
        <v>2205</v>
      </c>
      <c r="W4" s="32">
        <f t="shared" si="2"/>
        <v>2215</v>
      </c>
      <c r="X4" s="32">
        <f t="shared" si="2"/>
        <v>2225</v>
      </c>
      <c r="Y4" s="32">
        <f t="shared" si="2"/>
        <v>2235</v>
      </c>
      <c r="Z4" s="32">
        <f t="shared" si="2"/>
        <v>2245</v>
      </c>
      <c r="AA4" s="32">
        <f t="shared" si="2"/>
        <v>2255</v>
      </c>
      <c r="AB4" s="32">
        <f t="shared" si="2"/>
        <v>2265</v>
      </c>
      <c r="AC4" s="32">
        <f t="shared" si="2"/>
        <v>2275</v>
      </c>
      <c r="AD4" s="32">
        <f t="shared" si="2"/>
        <v>2285</v>
      </c>
      <c r="AE4" s="32">
        <f t="shared" si="2"/>
        <v>2295</v>
      </c>
      <c r="AF4" s="32">
        <f t="shared" si="2"/>
        <v>2305</v>
      </c>
      <c r="AG4" s="32">
        <f t="shared" si="2"/>
        <v>2315</v>
      </c>
      <c r="AH4" s="32">
        <f t="shared" si="2"/>
        <v>2325</v>
      </c>
      <c r="AI4" s="32">
        <f t="shared" si="2"/>
        <v>2335</v>
      </c>
      <c r="AJ4" s="32">
        <f t="shared" si="2"/>
        <v>2345</v>
      </c>
      <c r="AK4" s="32">
        <f t="shared" si="2"/>
        <v>2355</v>
      </c>
      <c r="AL4" s="32">
        <f t="shared" si="2"/>
        <v>2365</v>
      </c>
      <c r="AM4" s="32">
        <f t="shared" si="2"/>
        <v>2375</v>
      </c>
      <c r="AN4" s="32">
        <f t="shared" si="2"/>
        <v>2385</v>
      </c>
      <c r="AO4" s="32">
        <f t="shared" si="2"/>
        <v>2395</v>
      </c>
      <c r="AP4" s="32">
        <f t="shared" ref="AP4:BA4" si="3">+AO4+10</f>
        <v>2405</v>
      </c>
      <c r="AQ4" s="32">
        <f t="shared" si="3"/>
        <v>2415</v>
      </c>
      <c r="AR4" s="32">
        <f t="shared" si="3"/>
        <v>2425</v>
      </c>
      <c r="AS4" s="32">
        <f t="shared" si="3"/>
        <v>2435</v>
      </c>
      <c r="AT4" s="32">
        <f t="shared" si="3"/>
        <v>2445</v>
      </c>
      <c r="AU4" s="32">
        <f t="shared" si="3"/>
        <v>2455</v>
      </c>
      <c r="AV4" s="32">
        <f t="shared" si="3"/>
        <v>2465</v>
      </c>
      <c r="AW4" s="32">
        <f t="shared" si="3"/>
        <v>2475</v>
      </c>
      <c r="AX4" s="32">
        <f t="shared" si="3"/>
        <v>2485</v>
      </c>
      <c r="AY4" s="32">
        <f t="shared" si="3"/>
        <v>2495</v>
      </c>
      <c r="AZ4" s="32">
        <f t="shared" si="3"/>
        <v>2505</v>
      </c>
      <c r="BA4" s="32">
        <f t="shared" si="3"/>
        <v>2515</v>
      </c>
      <c r="BB4" s="32">
        <f t="shared" ref="BB4:BJ4" si="4">+BA4+10</f>
        <v>2525</v>
      </c>
      <c r="BC4" s="32">
        <f t="shared" si="4"/>
        <v>2535</v>
      </c>
      <c r="BD4" s="32">
        <f t="shared" si="4"/>
        <v>2545</v>
      </c>
      <c r="BE4" s="32">
        <f t="shared" si="4"/>
        <v>2555</v>
      </c>
      <c r="BF4" s="32">
        <f t="shared" si="4"/>
        <v>2565</v>
      </c>
      <c r="BG4" s="32">
        <f t="shared" si="4"/>
        <v>2575</v>
      </c>
      <c r="BH4" s="32">
        <f t="shared" si="4"/>
        <v>2585</v>
      </c>
      <c r="BI4" s="32">
        <f t="shared" si="4"/>
        <v>2595</v>
      </c>
      <c r="BJ4" s="32">
        <f t="shared" si="4"/>
        <v>2605</v>
      </c>
    </row>
    <row r="6" spans="1:62" ht="18" customHeight="1">
      <c r="A6" s="209" t="s">
        <v>738</v>
      </c>
    </row>
    <row r="7" spans="1:62" ht="18" customHeight="1">
      <c r="A7" s="52" t="s">
        <v>233</v>
      </c>
      <c r="B7" s="65">
        <f>+Parameters!F35</f>
        <v>0.3</v>
      </c>
    </row>
    <row r="8" spans="1:62" ht="18" customHeight="1">
      <c r="A8" s="52" t="s">
        <v>236</v>
      </c>
      <c r="B8" s="145">
        <f>+Parameters!F36</f>
        <v>0.1</v>
      </c>
    </row>
    <row r="9" spans="1:62" ht="18" customHeight="1">
      <c r="A9" s="111" t="s">
        <v>237</v>
      </c>
      <c r="B9" s="65">
        <f>Parameters!F37</f>
        <v>12.397900201983999</v>
      </c>
    </row>
    <row r="10" spans="1:62" ht="18" customHeight="1">
      <c r="A10" s="111" t="str">
        <f>+Parameters!A38</f>
        <v>Initial real interest rate (percent per decade annualized)</v>
      </c>
      <c r="B10" s="65">
        <f>+Parameters!F38</f>
        <v>6.2765473111546344E-2</v>
      </c>
    </row>
    <row r="11" spans="1:62" ht="18" customHeight="1">
      <c r="A11" s="111" t="s">
        <v>242</v>
      </c>
      <c r="B11" s="65">
        <f>+Parameters!F39</f>
        <v>22.851099741812213</v>
      </c>
    </row>
    <row r="12" spans="1:62" ht="18" customHeight="1">
      <c r="A12" s="111" t="s">
        <v>739</v>
      </c>
      <c r="B12" s="65">
        <f>+Parameters!F40</f>
        <v>11.347695356481594</v>
      </c>
    </row>
    <row r="13" spans="1:62" ht="18" customHeight="1">
      <c r="A13" s="209" t="s">
        <v>247</v>
      </c>
    </row>
    <row r="14" spans="1:62" ht="18" customHeight="1">
      <c r="A14" s="52" t="s">
        <v>740</v>
      </c>
      <c r="B14" s="54">
        <f>+$B$15</f>
        <v>1.4999999999999999E-2</v>
      </c>
      <c r="C14" s="54">
        <f t="shared" ref="C14:AH14" si="5">+B14*(1-$B$16)</f>
        <v>1.4999999999999999E-2</v>
      </c>
      <c r="D14" s="54">
        <f t="shared" si="5"/>
        <v>1.4999999999999999E-2</v>
      </c>
      <c r="E14" s="54">
        <f t="shared" si="5"/>
        <v>1.4999999999999999E-2</v>
      </c>
      <c r="F14" s="54">
        <f t="shared" si="5"/>
        <v>1.4999999999999999E-2</v>
      </c>
      <c r="G14" s="54">
        <f t="shared" si="5"/>
        <v>1.4999999999999999E-2</v>
      </c>
      <c r="H14" s="54">
        <f t="shared" si="5"/>
        <v>1.4999999999999999E-2</v>
      </c>
      <c r="I14" s="54">
        <f t="shared" si="5"/>
        <v>1.4999999999999999E-2</v>
      </c>
      <c r="J14" s="54">
        <f t="shared" si="5"/>
        <v>1.4999999999999999E-2</v>
      </c>
      <c r="K14" s="54">
        <f t="shared" si="5"/>
        <v>1.4999999999999999E-2</v>
      </c>
      <c r="L14" s="54">
        <f t="shared" si="5"/>
        <v>1.4999999999999999E-2</v>
      </c>
      <c r="M14" s="34">
        <f t="shared" si="5"/>
        <v>1.4999999999999999E-2</v>
      </c>
      <c r="N14" s="54">
        <f t="shared" si="5"/>
        <v>1.4999999999999999E-2</v>
      </c>
      <c r="O14" s="54">
        <f t="shared" si="5"/>
        <v>1.4999999999999999E-2</v>
      </c>
      <c r="P14" s="54">
        <f t="shared" si="5"/>
        <v>1.4999999999999999E-2</v>
      </c>
      <c r="Q14" s="54">
        <f t="shared" si="5"/>
        <v>1.4999999999999999E-2</v>
      </c>
      <c r="R14" s="54">
        <f t="shared" si="5"/>
        <v>1.4999999999999999E-2</v>
      </c>
      <c r="S14" s="54">
        <f t="shared" si="5"/>
        <v>1.4999999999999999E-2</v>
      </c>
      <c r="T14" s="54">
        <f t="shared" si="5"/>
        <v>1.4999999999999999E-2</v>
      </c>
      <c r="U14" s="54">
        <f t="shared" si="5"/>
        <v>1.4999999999999999E-2</v>
      </c>
      <c r="V14" s="54">
        <f t="shared" si="5"/>
        <v>1.4999999999999999E-2</v>
      </c>
      <c r="W14" s="54">
        <f t="shared" si="5"/>
        <v>1.4999999999999999E-2</v>
      </c>
      <c r="X14" s="54">
        <f t="shared" si="5"/>
        <v>1.4999999999999999E-2</v>
      </c>
      <c r="Y14" s="54">
        <f t="shared" si="5"/>
        <v>1.4999999999999999E-2</v>
      </c>
      <c r="Z14" s="54">
        <f t="shared" si="5"/>
        <v>1.4999999999999999E-2</v>
      </c>
      <c r="AA14" s="54">
        <f t="shared" si="5"/>
        <v>1.4999999999999999E-2</v>
      </c>
      <c r="AB14" s="54">
        <f t="shared" si="5"/>
        <v>1.4999999999999999E-2</v>
      </c>
      <c r="AC14" s="54">
        <f t="shared" si="5"/>
        <v>1.4999999999999999E-2</v>
      </c>
      <c r="AD14" s="54">
        <f t="shared" si="5"/>
        <v>1.4999999999999999E-2</v>
      </c>
      <c r="AE14" s="54">
        <f t="shared" si="5"/>
        <v>1.4999999999999999E-2</v>
      </c>
      <c r="AF14" s="54">
        <f t="shared" si="5"/>
        <v>1.4999999999999999E-2</v>
      </c>
      <c r="AG14" s="54">
        <f t="shared" si="5"/>
        <v>1.4999999999999999E-2</v>
      </c>
      <c r="AH14" s="54">
        <f t="shared" si="5"/>
        <v>1.4999999999999999E-2</v>
      </c>
      <c r="AI14" s="54">
        <f t="shared" ref="AI14:BJ14" si="6">+AH14*(1-$B$16)</f>
        <v>1.4999999999999999E-2</v>
      </c>
      <c r="AJ14" s="54">
        <f t="shared" si="6"/>
        <v>1.4999999999999999E-2</v>
      </c>
      <c r="AK14" s="54">
        <f t="shared" si="6"/>
        <v>1.4999999999999999E-2</v>
      </c>
      <c r="AL14" s="54">
        <f t="shared" si="6"/>
        <v>1.4999999999999999E-2</v>
      </c>
      <c r="AM14" s="54">
        <f t="shared" si="6"/>
        <v>1.4999999999999999E-2</v>
      </c>
      <c r="AN14" s="54">
        <f t="shared" si="6"/>
        <v>1.4999999999999999E-2</v>
      </c>
      <c r="AO14" s="54">
        <f t="shared" si="6"/>
        <v>1.4999999999999999E-2</v>
      </c>
      <c r="AP14" s="54">
        <f t="shared" si="6"/>
        <v>1.4999999999999999E-2</v>
      </c>
      <c r="AQ14" s="54">
        <f t="shared" si="6"/>
        <v>1.4999999999999999E-2</v>
      </c>
      <c r="AR14" s="54">
        <f t="shared" si="6"/>
        <v>1.4999999999999999E-2</v>
      </c>
      <c r="AS14" s="54">
        <f t="shared" si="6"/>
        <v>1.4999999999999999E-2</v>
      </c>
      <c r="AT14" s="54">
        <f t="shared" si="6"/>
        <v>1.4999999999999999E-2</v>
      </c>
      <c r="AU14" s="54">
        <f t="shared" si="6"/>
        <v>1.4999999999999999E-2</v>
      </c>
      <c r="AV14" s="54">
        <f t="shared" si="6"/>
        <v>1.4999999999999999E-2</v>
      </c>
      <c r="AW14" s="54">
        <f t="shared" si="6"/>
        <v>1.4999999999999999E-2</v>
      </c>
      <c r="AX14" s="54">
        <f t="shared" si="6"/>
        <v>1.4999999999999999E-2</v>
      </c>
      <c r="AY14" s="54">
        <f t="shared" si="6"/>
        <v>1.4999999999999999E-2</v>
      </c>
      <c r="AZ14" s="54">
        <f t="shared" si="6"/>
        <v>1.4999999999999999E-2</v>
      </c>
      <c r="BA14" s="54">
        <f t="shared" si="6"/>
        <v>1.4999999999999999E-2</v>
      </c>
      <c r="BB14" s="54">
        <f t="shared" si="6"/>
        <v>1.4999999999999999E-2</v>
      </c>
      <c r="BC14" s="54">
        <f t="shared" si="6"/>
        <v>1.4999999999999999E-2</v>
      </c>
      <c r="BD14" s="54">
        <f t="shared" si="6"/>
        <v>1.4999999999999999E-2</v>
      </c>
      <c r="BE14" s="54">
        <f t="shared" si="6"/>
        <v>1.4999999999999999E-2</v>
      </c>
      <c r="BF14" s="54">
        <f t="shared" si="6"/>
        <v>1.4999999999999999E-2</v>
      </c>
      <c r="BG14" s="54">
        <f t="shared" si="6"/>
        <v>1.4999999999999999E-2</v>
      </c>
      <c r="BH14" s="54">
        <f t="shared" si="6"/>
        <v>1.4999999999999999E-2</v>
      </c>
      <c r="BI14" s="54">
        <f t="shared" si="6"/>
        <v>1.4999999999999999E-2</v>
      </c>
      <c r="BJ14" s="54">
        <f t="shared" si="6"/>
        <v>1.4999999999999999E-2</v>
      </c>
    </row>
    <row r="15" spans="1:62" ht="18" customHeight="1">
      <c r="A15" s="52" t="s">
        <v>741</v>
      </c>
      <c r="B15" s="65">
        <f>+Parameters!F43</f>
        <v>1.4999999999999999E-2</v>
      </c>
    </row>
    <row r="16" spans="1:62" ht="18" customHeight="1">
      <c r="A16" s="111" t="s">
        <v>742</v>
      </c>
      <c r="B16" s="54">
        <f>+Parameters!C44</f>
        <v>0</v>
      </c>
    </row>
    <row r="17" spans="1:62" s="33" customFormat="1" ht="18" customHeight="1">
      <c r="A17" s="210" t="s">
        <v>743</v>
      </c>
      <c r="B17" s="62">
        <v>1</v>
      </c>
      <c r="C17" s="33">
        <f t="shared" ref="C17:AH17" si="7">B17/(1+B14)^10</f>
        <v>0.86166723172218462</v>
      </c>
      <c r="D17" s="33">
        <f t="shared" si="7"/>
        <v>0.74247041822377302</v>
      </c>
      <c r="E17" s="33">
        <f t="shared" si="7"/>
        <v>0.63976242990649113</v>
      </c>
      <c r="F17" s="33">
        <f t="shared" si="7"/>
        <v>0.55126232193738434</v>
      </c>
      <c r="G17" s="33">
        <f t="shared" si="7"/>
        <v>0.4750046788965297</v>
      </c>
      <c r="H17" s="33">
        <f t="shared" si="7"/>
        <v>0.40929596671985796</v>
      </c>
      <c r="I17" s="33">
        <f t="shared" si="7"/>
        <v>0.35267692259855543</v>
      </c>
      <c r="J17" s="33">
        <f t="shared" si="7"/>
        <v>0.30389014758779642</v>
      </c>
      <c r="K17" s="33">
        <f t="shared" si="7"/>
        <v>0.26185218221962264</v>
      </c>
      <c r="L17" s="33">
        <f t="shared" si="7"/>
        <v>0.2256294449735953</v>
      </c>
      <c r="M17" s="33">
        <f t="shared" si="7"/>
        <v>0.19441749924541085</v>
      </c>
      <c r="N17" s="33">
        <f t="shared" si="7"/>
        <v>0.16752318837314309</v>
      </c>
      <c r="O17" s="33">
        <f t="shared" si="7"/>
        <v>0.14434924197476026</v>
      </c>
      <c r="P17" s="33">
        <f t="shared" si="7"/>
        <v>0.12438101173358745</v>
      </c>
      <c r="Q17" s="33">
        <f t="shared" si="7"/>
        <v>0.10717504205928487</v>
      </c>
      <c r="R17" s="33">
        <f t="shared" si="7"/>
        <v>9.234922180093269E-2</v>
      </c>
      <c r="S17" s="33">
        <f t="shared" si="7"/>
        <v>7.9574298300907689E-2</v>
      </c>
      <c r="T17" s="33">
        <f t="shared" si="7"/>
        <v>6.8566565333178467E-2</v>
      </c>
      <c r="U17" s="33">
        <f t="shared" si="7"/>
        <v>5.9081562539338203E-2</v>
      </c>
      <c r="V17" s="33">
        <f t="shared" si="7"/>
        <v>5.0908646439092674E-2</v>
      </c>
      <c r="W17" s="33">
        <f t="shared" si="7"/>
        <v>4.386631244789644E-2</v>
      </c>
      <c r="X17" s="33">
        <f t="shared" si="7"/>
        <v>3.7798164012839336E-2</v>
      </c>
      <c r="Y17" s="33">
        <f t="shared" si="7"/>
        <v>3.2569439349124374E-2</v>
      </c>
      <c r="Z17" s="33">
        <f t="shared" si="7"/>
        <v>2.8064018642703591E-2</v>
      </c>
      <c r="AA17" s="33">
        <f t="shared" si="7"/>
        <v>2.4181845254858184E-2</v>
      </c>
      <c r="AB17" s="33">
        <f t="shared" si="7"/>
        <v>2.0836703658687897E-2</v>
      </c>
      <c r="AC17" s="33">
        <f t="shared" si="7"/>
        <v>1.7954304759797118E-2</v>
      </c>
      <c r="AD17" s="33">
        <f t="shared" si="7"/>
        <v>1.5470636079870826E-2</v>
      </c>
      <c r="AE17" s="33">
        <f t="shared" si="7"/>
        <v>1.3330540163923646E-2</v>
      </c>
      <c r="AF17" s="33">
        <f t="shared" si="7"/>
        <v>1.1486489640409485E-2</v>
      </c>
      <c r="AG17" s="33">
        <f t="shared" si="7"/>
        <v>9.8975317306571921E-3</v>
      </c>
      <c r="AH17" s="33">
        <f t="shared" si="7"/>
        <v>8.5283787672378666E-3</v>
      </c>
      <c r="AI17" s="33">
        <f t="shared" ref="AI17:BJ17" si="8">AH17/(1+AH14)^10</f>
        <v>7.3486245234441099E-3</v>
      </c>
      <c r="AJ17" s="33">
        <f t="shared" si="8"/>
        <v>6.3320689500818445E-3</v>
      </c>
      <c r="AK17" s="33">
        <f t="shared" si="8"/>
        <v>5.4561363232910227E-3</v>
      </c>
      <c r="AL17" s="33">
        <f t="shared" si="8"/>
        <v>4.7013738815890344E-3</v>
      </c>
      <c r="AM17" s="33">
        <f t="shared" si="8"/>
        <v>4.0510198178398049E-3</v>
      </c>
      <c r="AN17" s="33">
        <f t="shared" si="8"/>
        <v>3.4906310320897333E-3</v>
      </c>
      <c r="AO17" s="33">
        <f t="shared" si="8"/>
        <v>3.0077623783843128E-3</v>
      </c>
      <c r="AP17" s="33">
        <f t="shared" si="8"/>
        <v>2.591690282260545E-3</v>
      </c>
      <c r="AQ17" s="33">
        <f t="shared" si="8"/>
        <v>2.2331745909967313E-3</v>
      </c>
      <c r="AR17" s="33">
        <f t="shared" si="8"/>
        <v>1.9242533677764754E-3</v>
      </c>
      <c r="AS17" s="33">
        <f t="shared" si="8"/>
        <v>1.6580660725440464E-3</v>
      </c>
      <c r="AT17" s="33">
        <f t="shared" si="8"/>
        <v>1.4287012027415034E-3</v>
      </c>
      <c r="AU17" s="33">
        <f t="shared" si="8"/>
        <v>1.2310650103244268E-3</v>
      </c>
      <c r="AV17" s="33">
        <f t="shared" si="8"/>
        <v>1.0607683795162916E-3</v>
      </c>
      <c r="AW17" s="33">
        <f t="shared" si="8"/>
        <v>9.140293530762307E-4</v>
      </c>
      <c r="AX17" s="33">
        <f t="shared" si="8"/>
        <v>7.8758914237801497E-4</v>
      </c>
      <c r="AY17" s="33">
        <f t="shared" si="8"/>
        <v>6.7863975604731371E-4</v>
      </c>
      <c r="AZ17" s="33">
        <f t="shared" si="8"/>
        <v>5.8476163992990751E-4</v>
      </c>
      <c r="BA17" s="33">
        <f t="shared" si="8"/>
        <v>5.0386994349572826E-4</v>
      </c>
      <c r="BB17" s="33">
        <f t="shared" si="8"/>
        <v>4.3416821935997774E-4</v>
      </c>
      <c r="BC17" s="33">
        <f t="shared" si="8"/>
        <v>3.741085276776622E-4</v>
      </c>
      <c r="BD17" s="33">
        <f t="shared" si="8"/>
        <v>3.223570594076735E-4</v>
      </c>
      <c r="BE17" s="33">
        <f t="shared" si="8"/>
        <v>2.7776451500591384E-4</v>
      </c>
      <c r="BF17" s="33">
        <f t="shared" si="8"/>
        <v>2.3934058071580099E-4</v>
      </c>
      <c r="BG17" s="33">
        <f t="shared" si="8"/>
        <v>2.0623193562416432E-4</v>
      </c>
      <c r="BH17" s="33">
        <f t="shared" si="8"/>
        <v>1.7770330106198147E-4</v>
      </c>
      <c r="BI17" s="33">
        <f t="shared" si="8"/>
        <v>1.5312111149397154E-4</v>
      </c>
      <c r="BJ17" s="33">
        <f t="shared" si="8"/>
        <v>1.3193944425923443E-4</v>
      </c>
    </row>
    <row r="18" spans="1:62" ht="18" customHeight="1">
      <c r="A18" s="52" t="s">
        <v>744</v>
      </c>
      <c r="B18" s="65">
        <f>+Parameters!F45</f>
        <v>1.5</v>
      </c>
    </row>
    <row r="19" spans="1:62" ht="18" customHeight="1">
      <c r="A19" s="211" t="s">
        <v>745</v>
      </c>
      <c r="C19" s="54">
        <f t="shared" ref="C19:AH19" si="9">+LN(C20/B20)/10</f>
        <v>1.0565228382662587E-2</v>
      </c>
      <c r="D19" s="54">
        <f t="shared" si="9"/>
        <v>9.7796395350655853E-3</v>
      </c>
      <c r="E19" s="54">
        <f t="shared" si="9"/>
        <v>9.0688093505680717E-3</v>
      </c>
      <c r="F19" s="54">
        <f t="shared" si="9"/>
        <v>8.4256236017653408E-3</v>
      </c>
      <c r="G19" s="54">
        <f t="shared" si="9"/>
        <v>7.843645069501106E-3</v>
      </c>
      <c r="H19" s="54">
        <f t="shared" si="9"/>
        <v>7.3170491170148023E-3</v>
      </c>
      <c r="I19" s="54">
        <f t="shared" si="9"/>
        <v>6.8405653950189037E-3</v>
      </c>
      <c r="J19" s="54">
        <f t="shared" si="9"/>
        <v>6.4094250942719547E-3</v>
      </c>
      <c r="K19" s="54">
        <f t="shared" si="9"/>
        <v>6.0193132177328735E-3</v>
      </c>
      <c r="L19" s="54">
        <f t="shared" si="9"/>
        <v>5.6663253946200769E-3</v>
      </c>
      <c r="M19" s="34">
        <f t="shared" si="9"/>
        <v>5.3469288041565703E-3</v>
      </c>
      <c r="N19" s="54">
        <f t="shared" si="9"/>
        <v>5.0579268179120531E-3</v>
      </c>
      <c r="O19" s="54">
        <f t="shared" si="9"/>
        <v>4.7964270068713219E-3</v>
      </c>
      <c r="P19" s="54">
        <f t="shared" si="9"/>
        <v>4.5598121930323001E-3</v>
      </c>
      <c r="Q19" s="54">
        <f t="shared" si="9"/>
        <v>4.345714255809173E-3</v>
      </c>
      <c r="R19" s="54">
        <f t="shared" si="9"/>
        <v>4.1519904310853735E-3</v>
      </c>
      <c r="S19" s="54">
        <f t="shared" si="9"/>
        <v>3.976701865710244E-3</v>
      </c>
      <c r="T19" s="54">
        <f t="shared" si="9"/>
        <v>3.8180942128049717E-3</v>
      </c>
      <c r="U19" s="54">
        <f t="shared" si="9"/>
        <v>3.6745800736694223E-3</v>
      </c>
      <c r="V19" s="54">
        <f t="shared" si="9"/>
        <v>3.5447231105623376E-3</v>
      </c>
      <c r="W19" s="54">
        <f t="shared" si="9"/>
        <v>3.4272236713505711E-3</v>
      </c>
      <c r="X19" s="54">
        <f t="shared" si="9"/>
        <v>3.3209057821535172E-3</v>
      </c>
      <c r="Y19" s="54">
        <f t="shared" si="9"/>
        <v>3.2247053778014104E-3</v>
      </c>
      <c r="Z19" s="54">
        <f t="shared" si="9"/>
        <v>3.1376596523134104E-3</v>
      </c>
      <c r="AA19" s="54">
        <f t="shared" si="9"/>
        <v>3.058897422811826E-3</v>
      </c>
      <c r="AB19" s="54">
        <f t="shared" si="9"/>
        <v>2.9876304104308111E-3</v>
      </c>
      <c r="AC19" s="54">
        <f t="shared" si="9"/>
        <v>2.9231453509568793E-3</v>
      </c>
      <c r="AD19" s="54">
        <f t="shared" si="9"/>
        <v>2.8647968562405864E-3</v>
      </c>
      <c r="AE19" s="54">
        <f t="shared" si="9"/>
        <v>2.8120009549351976E-3</v>
      </c>
      <c r="AF19" s="54">
        <f t="shared" si="9"/>
        <v>2.7642292479151493E-3</v>
      </c>
      <c r="AG19" s="54">
        <f t="shared" si="9"/>
        <v>2.7210036198799508E-3</v>
      </c>
      <c r="AH19" s="54">
        <f t="shared" si="9"/>
        <v>2.6818914542156135E-3</v>
      </c>
      <c r="AI19" s="54">
        <f t="shared" ref="AI19:BJ19" si="10">+LN(AI20/AH20)/10</f>
        <v>2.6465013032220793E-3</v>
      </c>
      <c r="AJ19" s="54">
        <f t="shared" si="10"/>
        <v>2.6144789703731949E-3</v>
      </c>
      <c r="AK19" s="54">
        <f t="shared" si="10"/>
        <v>2.5855039653987534E-3</v>
      </c>
      <c r="AL19" s="54">
        <f t="shared" si="10"/>
        <v>2.5592862967100689E-3</v>
      </c>
      <c r="AM19" s="54">
        <f t="shared" si="10"/>
        <v>2.5355635690668854E-3</v>
      </c>
      <c r="AN19" s="54">
        <f t="shared" si="10"/>
        <v>2.5140983574374644E-3</v>
      </c>
      <c r="AO19" s="54">
        <f t="shared" si="10"/>
        <v>2.4946758307691015E-3</v>
      </c>
      <c r="AP19" s="54">
        <f t="shared" si="10"/>
        <v>2.4771016018867416E-3</v>
      </c>
      <c r="AQ19" s="54">
        <f t="shared" si="10"/>
        <v>2.4611997820008801E-3</v>
      </c>
      <c r="AR19" s="54">
        <f t="shared" si="10"/>
        <v>2.4468112203532844E-3</v>
      </c>
      <c r="AS19" s="54">
        <f t="shared" si="10"/>
        <v>2.4337919113828254E-3</v>
      </c>
      <c r="AT19" s="54">
        <f t="shared" si="10"/>
        <v>2.4220115534693545E-3</v>
      </c>
      <c r="AU19" s="54">
        <f t="shared" si="10"/>
        <v>2.411352244831415E-3</v>
      </c>
      <c r="AV19" s="54">
        <f t="shared" si="10"/>
        <v>2.4017073035253944E-3</v>
      </c>
      <c r="AW19" s="54">
        <f t="shared" si="10"/>
        <v>2.3929801997369668E-3</v>
      </c>
      <c r="AX19" s="54">
        <f t="shared" si="10"/>
        <v>2.3850835896781311E-3</v>
      </c>
      <c r="AY19" s="54">
        <f t="shared" si="10"/>
        <v>2.3779384414212125E-3</v>
      </c>
      <c r="AZ19" s="54">
        <f t="shared" si="10"/>
        <v>2.3714732439209484E-3</v>
      </c>
      <c r="BA19" s="54">
        <f t="shared" si="10"/>
        <v>2.3656232913077196E-3</v>
      </c>
      <c r="BB19" s="54">
        <f t="shared" si="10"/>
        <v>2.360330035289578E-3</v>
      </c>
      <c r="BC19" s="54">
        <f t="shared" si="10"/>
        <v>2.3555404991810643E-3</v>
      </c>
      <c r="BD19" s="54">
        <f t="shared" si="10"/>
        <v>2.3512067476950502E-3</v>
      </c>
      <c r="BE19" s="54">
        <f t="shared" si="10"/>
        <v>2.3472854071900622E-3</v>
      </c>
      <c r="BF19" s="54">
        <f t="shared" si="10"/>
        <v>2.3437372315722629E-3</v>
      </c>
      <c r="BG19" s="54">
        <f t="shared" si="10"/>
        <v>2.3405267095075438E-3</v>
      </c>
      <c r="BH19" s="54">
        <f t="shared" si="10"/>
        <v>2.3376217090119392E-3</v>
      </c>
      <c r="BI19" s="54">
        <f t="shared" si="10"/>
        <v>2.3349931558640999E-3</v>
      </c>
      <c r="BJ19" s="54">
        <f t="shared" si="10"/>
        <v>0</v>
      </c>
    </row>
    <row r="20" spans="1:62" s="34" customFormat="1" ht="18" customHeight="1">
      <c r="A20" s="64" t="s">
        <v>746</v>
      </c>
      <c r="B20" s="146">
        <f>+B21</f>
        <v>11.347695356481594</v>
      </c>
      <c r="C20" s="34">
        <f>+B20*EXP(C22*10)</f>
        <v>12.61222970647767</v>
      </c>
      <c r="D20" s="34">
        <f>+C20*EXP(D22*10)</f>
        <v>13.907987984171902</v>
      </c>
      <c r="E20" s="34">
        <f>+D20*EXP(E22*10)</f>
        <v>15.22823763753286</v>
      </c>
      <c r="F20" s="34">
        <f>+E20*EXP(F22*10)</f>
        <v>16.566915753065473</v>
      </c>
      <c r="G20" s="34">
        <f t="shared" ref="G20:BJ20" si="11">+F20*EXP(G22*10)</f>
        <v>17.918686921868176</v>
      </c>
      <c r="H20" s="34">
        <f t="shared" si="11"/>
        <v>19.278965316446548</v>
      </c>
      <c r="I20" s="34">
        <f t="shared" si="11"/>
        <v>20.643908242715074</v>
      </c>
      <c r="J20" s="34">
        <f t="shared" si="11"/>
        <v>22.010388060354124</v>
      </c>
      <c r="K20" s="34">
        <f t="shared" si="11"/>
        <v>23.375948658057276</v>
      </c>
      <c r="L20" s="34">
        <f t="shared" si="11"/>
        <v>24.738751790499087</v>
      </c>
      <c r="M20" s="34">
        <f t="shared" si="11"/>
        <v>26.097517650804665</v>
      </c>
      <c r="N20" s="34">
        <f t="shared" si="11"/>
        <v>27.451463147723505</v>
      </c>
      <c r="O20" s="34">
        <f t="shared" si="11"/>
        <v>28.80024053131358</v>
      </c>
      <c r="P20" s="34">
        <f t="shared" si="11"/>
        <v>30.143878291588408</v>
      </c>
      <c r="Q20" s="34">
        <f t="shared" si="11"/>
        <v>31.482725650975613</v>
      </c>
      <c r="R20" s="34">
        <f t="shared" si="11"/>
        <v>32.817401481769657</v>
      </c>
      <c r="S20" s="34">
        <f t="shared" si="11"/>
        <v>34.148748095159398</v>
      </c>
      <c r="T20" s="34">
        <f t="shared" si="11"/>
        <v>35.477790056236103</v>
      </c>
      <c r="U20" s="34">
        <f t="shared" si="11"/>
        <v>36.805697965566729</v>
      </c>
      <c r="V20" s="34">
        <f t="shared" si="11"/>
        <v>38.133756998465245</v>
      </c>
      <c r="W20" s="34">
        <f t="shared" si="11"/>
        <v>39.463339895042594</v>
      </c>
      <c r="X20" s="34">
        <f t="shared" si="11"/>
        <v>40.795884035994902</v>
      </c>
      <c r="Y20" s="34">
        <f t="shared" si="11"/>
        <v>42.132872211124671</v>
      </c>
      <c r="Z20" s="34">
        <f t="shared" si="11"/>
        <v>43.475816681690546</v>
      </c>
      <c r="AA20" s="34">
        <f t="shared" si="11"/>
        <v>44.826246147327566</v>
      </c>
      <c r="AB20" s="34">
        <f t="shared" si="11"/>
        <v>46.185695248337446</v>
      </c>
      <c r="AC20" s="34">
        <f t="shared" si="11"/>
        <v>47.555696260672924</v>
      </c>
      <c r="AD20" s="34">
        <f t="shared" si="11"/>
        <v>48.93777267096938</v>
      </c>
      <c r="AE20" s="34">
        <f t="shared" si="11"/>
        <v>50.333434350351482</v>
      </c>
      <c r="AF20" s="34">
        <f t="shared" si="11"/>
        <v>51.74417407693403</v>
      </c>
      <c r="AG20" s="34">
        <f t="shared" si="11"/>
        <v>53.171465186910751</v>
      </c>
      <c r="AH20" s="34">
        <f t="shared" si="11"/>
        <v>54.616760162223045</v>
      </c>
      <c r="AI20" s="34">
        <f t="shared" si="11"/>
        <v>56.081489988643398</v>
      </c>
      <c r="AJ20" s="34">
        <f t="shared" si="11"/>
        <v>57.56706414151936</v>
      </c>
      <c r="AK20" s="34">
        <f t="shared" si="11"/>
        <v>59.07487107737149</v>
      </c>
      <c r="AL20" s="34">
        <f t="shared" si="11"/>
        <v>60.606279128089241</v>
      </c>
      <c r="AM20" s="34">
        <f t="shared" si="11"/>
        <v>62.162637710752001</v>
      </c>
      <c r="AN20" s="34">
        <f t="shared" si="11"/>
        <v>63.745278780285503</v>
      </c>
      <c r="AO20" s="34">
        <f t="shared" si="11"/>
        <v>65.355518464434411</v>
      </c>
      <c r="AP20" s="34">
        <f t="shared" si="11"/>
        <v>66.994658831082575</v>
      </c>
      <c r="AQ20" s="34">
        <f t="shared" si="11"/>
        <v>68.663989746973257</v>
      </c>
      <c r="AR20" s="34">
        <f t="shared" si="11"/>
        <v>70.364790794554054</v>
      </c>
      <c r="AS20" s="34">
        <f t="shared" si="11"/>
        <v>72.098333220164648</v>
      </c>
      <c r="AT20" s="34">
        <f t="shared" si="11"/>
        <v>73.865881892253682</v>
      </c>
      <c r="AU20" s="34">
        <f t="shared" si="11"/>
        <v>75.668697252894617</v>
      </c>
      <c r="AV20" s="34">
        <f t="shared" si="11"/>
        <v>77.508037249692762</v>
      </c>
      <c r="AW20" s="34">
        <f t="shared" si="11"/>
        <v>79.385159238348848</v>
      </c>
      <c r="AX20" s="34">
        <f t="shared" si="11"/>
        <v>81.301321848762569</v>
      </c>
      <c r="AY20" s="34">
        <f t="shared" si="11"/>
        <v>83.257786809709586</v>
      </c>
      <c r="AZ20" s="34">
        <f t="shared" si="11"/>
        <v>85.25582072887839</v>
      </c>
      <c r="BA20" s="34">
        <f t="shared" si="11"/>
        <v>87.296696826472612</v>
      </c>
      <c r="BB20" s="34">
        <f t="shared" si="11"/>
        <v>89.381696621725283</v>
      </c>
      <c r="BC20" s="34">
        <f t="shared" si="11"/>
        <v>91.512111572577524</v>
      </c>
      <c r="BD20" s="34">
        <f t="shared" si="11"/>
        <v>93.689244669488247</v>
      </c>
      <c r="BE20" s="34">
        <f t="shared" si="11"/>
        <v>95.914411984892382</v>
      </c>
      <c r="BF20" s="34">
        <f t="shared" si="11"/>
        <v>98.188944180245926</v>
      </c>
      <c r="BG20" s="34">
        <f t="shared" si="11"/>
        <v>100.51418797290735</v>
      </c>
      <c r="BH20" s="34">
        <f t="shared" si="11"/>
        <v>102.89150756532682</v>
      </c>
      <c r="BI20" s="34">
        <f t="shared" si="11"/>
        <v>105.32228603916643</v>
      </c>
      <c r="BJ20" s="34">
        <f t="shared" si="11"/>
        <v>105.32228603916643</v>
      </c>
    </row>
    <row r="21" spans="1:62" ht="18" customHeight="1">
      <c r="A21" s="52" t="s">
        <v>747</v>
      </c>
      <c r="B21" s="65">
        <f>+Parameters!F40</f>
        <v>11.347695356481594</v>
      </c>
    </row>
    <row r="22" spans="1:62" ht="18" customHeight="1">
      <c r="A22" s="52" t="s">
        <v>748</v>
      </c>
      <c r="C22" s="54">
        <f>+Data!C54</f>
        <v>1.0565228382662595E-2</v>
      </c>
      <c r="D22" s="54">
        <f>+Data!D54</f>
        <v>9.7796395350655905E-3</v>
      </c>
      <c r="E22" s="54">
        <f>+Data!E54</f>
        <v>9.0688093505680786E-3</v>
      </c>
      <c r="F22" s="54">
        <f>+Data!F54</f>
        <v>8.4256236017653321E-3</v>
      </c>
      <c r="G22" s="54">
        <f>+Data!G54</f>
        <v>7.843645069501113E-3</v>
      </c>
      <c r="H22" s="54">
        <f>+Data!H54</f>
        <v>7.3170491170147971E-3</v>
      </c>
      <c r="I22" s="54">
        <f>+Data!I54</f>
        <v>6.8405653950188976E-3</v>
      </c>
      <c r="J22" s="54">
        <f>+Data!J54</f>
        <v>6.4094250942719599E-3</v>
      </c>
      <c r="K22" s="54">
        <f>+Data!K54</f>
        <v>6.0193132177328752E-3</v>
      </c>
      <c r="L22" s="54">
        <f>+Data!L54</f>
        <v>5.6663253946200812E-3</v>
      </c>
      <c r="M22" s="34">
        <f>+Data!M54</f>
        <v>5.3469288041565676E-3</v>
      </c>
      <c r="N22" s="54">
        <f>+Data!N54</f>
        <v>5.0579268179120618E-3</v>
      </c>
      <c r="O22" s="54">
        <f>+Data!O54</f>
        <v>4.796427006871321E-3</v>
      </c>
      <c r="P22" s="54">
        <f>+Data!P54</f>
        <v>4.5598121930323079E-3</v>
      </c>
      <c r="Q22" s="54">
        <f>+Data!Q54</f>
        <v>4.3457142558091782E-3</v>
      </c>
      <c r="R22" s="54">
        <f>+Data!R54</f>
        <v>4.1519904310853692E-3</v>
      </c>
      <c r="S22" s="54">
        <f>+Data!S54</f>
        <v>3.9767018657102344E-3</v>
      </c>
      <c r="T22" s="54">
        <f>+Data!T54</f>
        <v>3.8180942128049635E-3</v>
      </c>
      <c r="U22" s="54">
        <f>+Data!U54</f>
        <v>3.6745800736694297E-3</v>
      </c>
      <c r="V22" s="54">
        <f>+Data!V54</f>
        <v>3.544723110562341E-3</v>
      </c>
      <c r="W22" s="54">
        <f>+Data!W54</f>
        <v>3.4272236713505607E-3</v>
      </c>
      <c r="X22" s="54">
        <f>+Data!X54</f>
        <v>3.3209057821535085E-3</v>
      </c>
      <c r="Y22" s="54">
        <f>+Data!Y54</f>
        <v>3.2247053778014095E-3</v>
      </c>
      <c r="Z22" s="54">
        <f>+Data!Z54</f>
        <v>3.1376596523134174E-3</v>
      </c>
      <c r="AA22" s="54">
        <f>+Data!AA54</f>
        <v>3.0588974228118351E-3</v>
      </c>
      <c r="AB22" s="54">
        <f>+Data!AB54</f>
        <v>2.9876304104308172E-3</v>
      </c>
      <c r="AC22" s="54">
        <f>+Data!AC54</f>
        <v>2.9231453509568788E-3</v>
      </c>
      <c r="AD22" s="54">
        <f>+Data!AD54</f>
        <v>2.8647968562405908E-3</v>
      </c>
      <c r="AE22" s="54">
        <f>+Data!AE54</f>
        <v>2.812000954935208E-3</v>
      </c>
      <c r="AF22" s="54">
        <f>+Data!AF54</f>
        <v>2.7642292479151519E-3</v>
      </c>
      <c r="AG22" s="54">
        <f>+Data!AG54</f>
        <v>2.7210036198799543E-3</v>
      </c>
      <c r="AH22" s="54">
        <f>+Data!AH54</f>
        <v>2.68189145421562E-3</v>
      </c>
      <c r="AI22" s="54">
        <f>+Data!AI54</f>
        <v>2.6465013032220823E-3</v>
      </c>
      <c r="AJ22" s="54">
        <f>+Data!AJ54</f>
        <v>2.6144789703732049E-3</v>
      </c>
      <c r="AK22" s="54">
        <f>+Data!AK54</f>
        <v>2.5855039653987564E-3</v>
      </c>
      <c r="AL22" s="54">
        <f>+Data!AL54</f>
        <v>2.5592862967100723E-3</v>
      </c>
      <c r="AM22" s="54">
        <f>+Data!AM54</f>
        <v>2.5355635690668872E-3</v>
      </c>
      <c r="AN22" s="54">
        <f>+Data!AN54</f>
        <v>2.51409835743746E-3</v>
      </c>
      <c r="AO22" s="54">
        <f>+Data!AO54</f>
        <v>2.4946758307690976E-3</v>
      </c>
      <c r="AP22" s="54">
        <f>+Data!AP54</f>
        <v>2.477101601886749E-3</v>
      </c>
      <c r="AQ22" s="54">
        <f>+Data!AQ54</f>
        <v>2.4611997820008853E-3</v>
      </c>
      <c r="AR22" s="54">
        <f>+Data!AR54</f>
        <v>2.4468112203532948E-3</v>
      </c>
      <c r="AS22" s="54">
        <f>+Data!AS54</f>
        <v>2.4337919113828176E-3</v>
      </c>
      <c r="AT22" s="54">
        <f>+Data!AT54</f>
        <v>2.4220115534693571E-3</v>
      </c>
      <c r="AU22" s="54">
        <f>+Data!AU54</f>
        <v>2.411352244831408E-3</v>
      </c>
      <c r="AV22" s="54">
        <f>+Data!AV54</f>
        <v>2.401707303525384E-3</v>
      </c>
      <c r="AW22" s="54">
        <f>+Data!AW54</f>
        <v>2.3929801997369699E-3</v>
      </c>
      <c r="AX22" s="54">
        <f>+Data!AX54</f>
        <v>2.3850835896781237E-3</v>
      </c>
      <c r="AY22" s="54">
        <f>+Data!AY54</f>
        <v>2.3779384414212112E-3</v>
      </c>
      <c r="AZ22" s="54">
        <f>+Data!AZ54</f>
        <v>2.3714732439209514E-3</v>
      </c>
      <c r="BA22" s="54">
        <f>+Data!BA54</f>
        <v>2.3656232913077261E-3</v>
      </c>
      <c r="BB22" s="54">
        <f>+Data!BB54</f>
        <v>2.360330035289568E-3</v>
      </c>
      <c r="BC22" s="54">
        <f>+Data!BC54</f>
        <v>2.3555404991810565E-3</v>
      </c>
      <c r="BD22" s="54">
        <f>+Data!BD54</f>
        <v>2.3512067476950502E-3</v>
      </c>
      <c r="BE22" s="54">
        <f>+Data!BE54</f>
        <v>2.3472854071900609E-3</v>
      </c>
      <c r="BF22" s="54">
        <f>+Data!BF54</f>
        <v>2.3437372315722712E-3</v>
      </c>
      <c r="BG22" s="54">
        <f>+Data!BG54</f>
        <v>2.3405267095075477E-3</v>
      </c>
      <c r="BH22" s="54">
        <f>+Data!BH54</f>
        <v>2.337621709011941E-3</v>
      </c>
      <c r="BI22" s="54">
        <f>+Data!BI54</f>
        <v>2.3349931558640943E-3</v>
      </c>
      <c r="BJ22" s="54">
        <f>+Data!BJ54</f>
        <v>0</v>
      </c>
    </row>
    <row r="23" spans="1:62" ht="18" customHeight="1">
      <c r="A23" s="209" t="s">
        <v>257</v>
      </c>
    </row>
    <row r="24" spans="1:62" ht="18" customHeight="1">
      <c r="A24" s="52" t="s">
        <v>144</v>
      </c>
      <c r="B24" s="79">
        <f>+Parameters!F51</f>
        <v>0</v>
      </c>
    </row>
    <row r="25" spans="1:62" ht="18" customHeight="1">
      <c r="A25" s="52" t="s">
        <v>145</v>
      </c>
      <c r="B25" s="79">
        <f>+Parameters!F52</f>
        <v>0.14141261070848801</v>
      </c>
    </row>
    <row r="26" spans="1:62" ht="18" customHeight="1">
      <c r="A26" s="52" t="s">
        <v>147</v>
      </c>
      <c r="B26" s="79">
        <f>+Parameters!F53</f>
        <v>2</v>
      </c>
    </row>
    <row r="27" spans="1:62" ht="18" customHeight="1">
      <c r="A27" s="52" t="str">
        <f>+Parameters!A54</f>
        <v>Threshold for catastrophic damages</v>
      </c>
      <c r="B27" s="79">
        <f>+Parameters!F54</f>
        <v>4</v>
      </c>
    </row>
    <row r="28" spans="1:62" ht="18" customHeight="1">
      <c r="A28" s="52" t="str">
        <f>+Parameters!A55</f>
        <v>Exponent for catastrophic damages</v>
      </c>
      <c r="B28" s="79">
        <f>+Parameters!F55</f>
        <v>6</v>
      </c>
    </row>
    <row r="29" spans="1:62" ht="30" customHeight="1">
      <c r="A29" s="52" t="str">
        <f>+Parameters!A56</f>
        <v>Damage rate at threshold for catastrophic damages</v>
      </c>
      <c r="B29" s="79">
        <f>+Parameters!F56</f>
        <v>0</v>
      </c>
    </row>
    <row r="30" spans="1:62" ht="18" customHeight="1">
      <c r="A30" s="209" t="s">
        <v>265</v>
      </c>
    </row>
    <row r="31" spans="1:62" s="35" customFormat="1" ht="18" customHeight="1">
      <c r="A31" s="66" t="s">
        <v>749</v>
      </c>
      <c r="B31" s="54">
        <f>+B36*B40/$B38</f>
        <v>5.4296617842347988E-2</v>
      </c>
      <c r="C31" s="54">
        <f>+C36*C40/$B38</f>
        <v>3.9318660426077207E-2</v>
      </c>
      <c r="D31" s="54">
        <f>+D36*D40/$B38</f>
        <v>3.2012321378214109E-2</v>
      </c>
      <c r="E31" s="54">
        <f>+E36*E40/$B38</f>
        <v>2.6424125632818738E-2</v>
      </c>
      <c r="F31" s="54">
        <f>+F36*F40/$B38</f>
        <v>2.2083518265522534E-2</v>
      </c>
      <c r="G31" s="54">
        <f t="shared" ref="G31:BJ31" si="12">+G36*G40/$B38</f>
        <v>1.8663707499165124E-2</v>
      </c>
      <c r="H31" s="54">
        <f t="shared" si="12"/>
        <v>1.593383151543603E-2</v>
      </c>
      <c r="I31" s="54">
        <f t="shared" si="12"/>
        <v>1.3728191372378577E-2</v>
      </c>
      <c r="J31" s="54">
        <f t="shared" si="12"/>
        <v>1.1926092350797318E-2</v>
      </c>
      <c r="K31" s="54">
        <f t="shared" si="12"/>
        <v>1.0438406239983785E-2</v>
      </c>
      <c r="L31" s="54">
        <f t="shared" si="12"/>
        <v>9.1984681619856293E-3</v>
      </c>
      <c r="M31" s="34">
        <f t="shared" si="12"/>
        <v>8.155815926770317E-3</v>
      </c>
      <c r="N31" s="54">
        <f t="shared" si="12"/>
        <v>7.2718229158853882E-3</v>
      </c>
      <c r="O31" s="54">
        <f t="shared" si="12"/>
        <v>6.5166110350828067E-3</v>
      </c>
      <c r="P31" s="54">
        <f t="shared" si="12"/>
        <v>5.8668410970316399E-3</v>
      </c>
      <c r="Q31" s="54">
        <f t="shared" si="12"/>
        <v>5.3041125461438252E-3</v>
      </c>
      <c r="R31" s="54">
        <f t="shared" si="12"/>
        <v>4.8137915914113908E-3</v>
      </c>
      <c r="S31" s="54">
        <f t="shared" si="12"/>
        <v>4.384144061138043E-3</v>
      </c>
      <c r="T31" s="54">
        <f t="shared" si="12"/>
        <v>4.0056873982644361E-3</v>
      </c>
      <c r="U31" s="54">
        <f t="shared" si="12"/>
        <v>3.6707018977765681E-3</v>
      </c>
      <c r="V31" s="54">
        <f t="shared" si="12"/>
        <v>3.3728588049174333E-3</v>
      </c>
      <c r="W31" s="54">
        <f t="shared" si="12"/>
        <v>3.1069349762859345E-3</v>
      </c>
      <c r="X31" s="54">
        <f t="shared" si="12"/>
        <v>2.8685922308312769E-3</v>
      </c>
      <c r="Y31" s="54">
        <f t="shared" si="12"/>
        <v>2.6542054521038203E-3</v>
      </c>
      <c r="Z31" s="54">
        <f t="shared" si="12"/>
        <v>2.4607277239627268E-3</v>
      </c>
      <c r="AA31" s="54">
        <f t="shared" si="12"/>
        <v>1.1857368359626233E-3</v>
      </c>
      <c r="AB31" s="54">
        <f t="shared" si="12"/>
        <v>5.7204718211086047E-4</v>
      </c>
      <c r="AC31" s="54">
        <f t="shared" si="12"/>
        <v>2.7627545305681953E-4</v>
      </c>
      <c r="AD31" s="54">
        <f t="shared" si="12"/>
        <v>1.3355894142979554E-4</v>
      </c>
      <c r="AE31" s="54">
        <f t="shared" si="12"/>
        <v>6.4622214138288054E-5</v>
      </c>
      <c r="AF31" s="54">
        <f t="shared" si="12"/>
        <v>3.1291838314678176E-5</v>
      </c>
      <c r="AG31" s="54">
        <f t="shared" si="12"/>
        <v>1.5163053278039212E-5</v>
      </c>
      <c r="AH31" s="54">
        <f t="shared" si="12"/>
        <v>7.3522107951478115E-6</v>
      </c>
      <c r="AI31" s="54">
        <f t="shared" si="12"/>
        <v>3.5669529004909997E-6</v>
      </c>
      <c r="AJ31" s="54">
        <f t="shared" si="12"/>
        <v>1.7314107957273145E-6</v>
      </c>
      <c r="AK31" s="54">
        <f t="shared" si="12"/>
        <v>8.4082159461864898E-7</v>
      </c>
      <c r="AL31" s="54">
        <f t="shared" si="12"/>
        <v>4.0849663522528001E-7</v>
      </c>
      <c r="AM31" s="54">
        <f t="shared" si="12"/>
        <v>1.9853446585135172E-7</v>
      </c>
      <c r="AN31" s="54">
        <f t="shared" si="12"/>
        <v>9.6522788792764614E-8</v>
      </c>
      <c r="AO31" s="54">
        <f t="shared" si="12"/>
        <v>4.6941361315798919E-8</v>
      </c>
      <c r="AP31" s="54">
        <f t="shared" si="12"/>
        <v>2.2834956115461961E-8</v>
      </c>
      <c r="AQ31" s="54">
        <f t="shared" si="12"/>
        <v>1.1110957760917406E-8</v>
      </c>
      <c r="AR31" s="54">
        <f t="shared" si="12"/>
        <v>5.4075300881224262E-9</v>
      </c>
      <c r="AS31" s="54">
        <f t="shared" si="12"/>
        <v>2.6322850183936053E-9</v>
      </c>
      <c r="AT31" s="54">
        <f t="shared" si="12"/>
        <v>1.2815771245848088E-9</v>
      </c>
      <c r="AU31" s="54">
        <f t="shared" si="12"/>
        <v>6.240604537674534E-10</v>
      </c>
      <c r="AV31" s="54">
        <f t="shared" si="12"/>
        <v>3.0392865688290193E-10</v>
      </c>
      <c r="AW31" s="54">
        <f t="shared" si="12"/>
        <v>1.4803806661664368E-10</v>
      </c>
      <c r="AX31" s="54">
        <f t="shared" si="12"/>
        <v>7.2115106151397793E-11</v>
      </c>
      <c r="AY31" s="54">
        <f t="shared" si="12"/>
        <v>3.5133795544022225E-11</v>
      </c>
      <c r="AZ31" s="54">
        <f t="shared" si="12"/>
        <v>1.7118482932310199E-11</v>
      </c>
      <c r="BA31" s="54">
        <f t="shared" si="12"/>
        <v>8.3414725017879709E-12</v>
      </c>
      <c r="BB31" s="54">
        <f t="shared" si="12"/>
        <v>4.0649357928457547E-12</v>
      </c>
      <c r="BC31" s="54">
        <f t="shared" si="12"/>
        <v>1.981047210146245E-12</v>
      </c>
      <c r="BD31" s="54">
        <f t="shared" si="12"/>
        <v>9.6552408372735993E-13</v>
      </c>
      <c r="BE31" s="54">
        <f t="shared" si="12"/>
        <v>4.7060423668646217E-13</v>
      </c>
      <c r="BF31" s="54">
        <f t="shared" si="12"/>
        <v>2.2938792150091272E-13</v>
      </c>
      <c r="BG31" s="54">
        <f t="shared" si="12"/>
        <v>1.1181628335124736E-13</v>
      </c>
      <c r="BH31" s="54">
        <f t="shared" si="12"/>
        <v>5.4507639223193838E-14</v>
      </c>
      <c r="BI31" s="54">
        <f t="shared" si="12"/>
        <v>2.6572090628046766E-14</v>
      </c>
      <c r="BJ31" s="54">
        <f t="shared" si="12"/>
        <v>1.3286045314023383E-14</v>
      </c>
    </row>
    <row r="32" spans="1:62" s="35" customFormat="1" ht="18" customHeight="1">
      <c r="A32" s="66" t="s">
        <v>750</v>
      </c>
      <c r="B32" s="65">
        <f>+Parameters!F58</f>
        <v>1.1340000000000001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3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</row>
    <row r="33" spans="1:62" s="35" customFormat="1" ht="18" customHeight="1">
      <c r="A33" s="66" t="s">
        <v>751</v>
      </c>
      <c r="B33" s="65">
        <f>+Parameters!F60</f>
        <v>0.1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3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</row>
    <row r="34" spans="1:62" s="35" customFormat="1" ht="18" customHeight="1">
      <c r="A34" s="66" t="s">
        <v>752</v>
      </c>
      <c r="B34" s="65">
        <f>+Parameters!F61</f>
        <v>0.05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3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</row>
    <row r="35" spans="1:62" s="35" customFormat="1" ht="18" customHeight="1">
      <c r="A35" s="66" t="s">
        <v>753</v>
      </c>
      <c r="B35" s="65">
        <f>+Parameters!F65</f>
        <v>1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3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</row>
    <row r="36" spans="1:62" s="206" customFormat="1" ht="18" customHeight="1">
      <c r="A36" s="212" t="s">
        <v>754</v>
      </c>
      <c r="B36" s="213">
        <f>+B32</f>
        <v>1.1340000000000001</v>
      </c>
      <c r="C36" s="206">
        <f>+IF(C4&gt;$B$37,0,$B$33*$B$32+(B36-$B$33*$B$32)*(1-$B$34))</f>
        <v>1.0829700000000002</v>
      </c>
      <c r="D36" s="206">
        <f t="shared" ref="D36:K36" si="13">+IF(D4&gt;$B$37,0,$B$33*$B$32+(C36-$B$33*$B$32)*(1-$B$34))</f>
        <v>1.0344915000000001</v>
      </c>
      <c r="E36" s="206">
        <f t="shared" si="13"/>
        <v>0.98843692500000002</v>
      </c>
      <c r="F36" s="206">
        <f t="shared" si="13"/>
        <v>0.94468507874999996</v>
      </c>
      <c r="G36" s="206">
        <f t="shared" si="13"/>
        <v>0.90312082481249989</v>
      </c>
      <c r="H36" s="206">
        <f t="shared" si="13"/>
        <v>0.86363478357187484</v>
      </c>
      <c r="I36" s="206">
        <f t="shared" si="13"/>
        <v>0.8261230443932811</v>
      </c>
      <c r="J36" s="206">
        <f t="shared" si="13"/>
        <v>0.79048689217361701</v>
      </c>
      <c r="K36" s="206">
        <f t="shared" si="13"/>
        <v>0.75663254756493614</v>
      </c>
      <c r="L36" s="206">
        <f>+IF(L4&gt;$B$37,J36*Parameters!$B$105,$B$33*$B$32+(K36-$B$33*$B$32)*(1-$B$34))</f>
        <v>0.72447092018668935</v>
      </c>
      <c r="M36" s="206">
        <f>+IF(M4&gt;$B$37,K36*Parameters!$B$105,$B$33*$B$32+(L36-$B$33*$B$32)*(1-$B$34))</f>
        <v>0.69391737417735488</v>
      </c>
      <c r="N36" s="206">
        <f>+IF(N4&gt;$B$37,L36*Parameters!$B$105,$B$33*$B$32+(M36-$B$33*$B$32)*(1-$B$34))</f>
        <v>0.66489150546848708</v>
      </c>
      <c r="O36" s="206">
        <f>+IF(O4&gt;$B$37,M36*Parameters!$B$105,$B$33*$B$32+(N36-$B$33*$B$32)*(1-$B$34))</f>
        <v>0.63731693019506275</v>
      </c>
      <c r="P36" s="206">
        <f>+IF(P4&gt;$B$37,N36*Parameters!$B$105,$B$33*$B$32+(O36-$B$33*$B$32)*(1-$B$34))</f>
        <v>0.6111210836853096</v>
      </c>
      <c r="Q36" s="206">
        <f>+IF(Q4&gt;$B$37,O36*Parameters!$B$105,$B$33*$B$32+(P36-$B$33*$B$32)*(1-$B$34))</f>
        <v>0.58623502950104411</v>
      </c>
      <c r="R36" s="206">
        <f>+IF(R4&gt;$B$37,P36*Parameters!$B$105,$B$33*$B$32+(Q36-$B$33*$B$32)*(1-$B$34))</f>
        <v>0.56259327802599191</v>
      </c>
      <c r="S36" s="206">
        <f>+IF(S4&gt;$B$37,Q36*Parameters!$B$105,$B$33*$B$32+(R36-$B$33*$B$32)*(1-$B$34))</f>
        <v>0.5401336141246923</v>
      </c>
      <c r="T36" s="206">
        <f>+IF(T4&gt;$B$37,R36*Parameters!$B$105,$B$33*$B$32+(S36-$B$33*$B$32)*(1-$B$34))</f>
        <v>0.51879693341845767</v>
      </c>
      <c r="U36" s="206">
        <f>+IF(U4&gt;$B$37,S36*Parameters!$B$105,$B$33*$B$32+(T36-$B$33*$B$32)*(1-$B$34))</f>
        <v>0.49852708674753476</v>
      </c>
      <c r="V36" s="206">
        <f>+IF(V4&gt;$B$37,T36*Parameters!$B$105,$B$33*$B$32+(U36-$B$33*$B$32)*(1-$B$34))</f>
        <v>0.479270732410158</v>
      </c>
      <c r="W36" s="206">
        <f>+IF(W4&gt;$B$37,U36*Parameters!$B$105,$B$33*$B$32+(V36-$B$33*$B$32)*(1-$B$34))</f>
        <v>0.46097719578965007</v>
      </c>
      <c r="X36" s="206">
        <f>+IF(X4&gt;$B$37,V36*Parameters!$B$105,$B$33*$B$32+(W36-$B$33*$B$32)*(1-$B$34))</f>
        <v>0.44359833600016757</v>
      </c>
      <c r="Y36" s="206">
        <f>+IF(Y4&gt;$B$37,W36*Parameters!$B$105,$B$33*$B$32+(X36-$B$33*$B$32)*(1-$B$34))</f>
        <v>0.42708841920015916</v>
      </c>
      <c r="Z36" s="206">
        <f>+IF(Z4&gt;$B$37,Y36*Parameters!$B$105,$B$33*$B$32+(Y36-$B$33*$B$32)*(1-$B$34))</f>
        <v>0.41140399824015117</v>
      </c>
      <c r="AA36" s="206">
        <f>+IF(AA4&gt;$B$37,Z36*Parameters!$B$105,$B$33*$B$32+(Z36-$B$33*$B$32)*(1-$B$34))</f>
        <v>0.20570199912007558</v>
      </c>
      <c r="AB36" s="206">
        <f>+IF(AB4&gt;$B$37,AA36*Parameters!$B$105,$B$33*$B$32+(AA36-$B$33*$B$32)*(1-$B$34))</f>
        <v>0.10285099956003779</v>
      </c>
      <c r="AC36" s="206">
        <f>+IF(AC4&gt;$B$37,AB36*Parameters!$B$105,$B$33*$B$32+(AB36-$B$33*$B$32)*(1-$B$34))</f>
        <v>5.1425499780018896E-2</v>
      </c>
      <c r="AD36" s="206">
        <f>+IF(AD4&gt;$B$37,AC36*Parameters!$B$105,$B$33*$B$32+(AC36-$B$33*$B$32)*(1-$B$34))</f>
        <v>2.5712749890009448E-2</v>
      </c>
      <c r="AE36" s="206">
        <f>+IF(AE4&gt;$B$37,AD36*Parameters!$B$105,$B$33*$B$32+(AD36-$B$33*$B$32)*(1-$B$34))</f>
        <v>1.2856374945004724E-2</v>
      </c>
      <c r="AF36" s="206">
        <f>+IF(AF4&gt;$B$37,AE36*Parameters!$B$105,$B$33*$B$32+(AE36-$B$33*$B$32)*(1-$B$34))</f>
        <v>6.428187472502362E-3</v>
      </c>
      <c r="AG36" s="206">
        <f>+IF(AG4&gt;$B$37,AF36*Parameters!$B$105,$B$33*$B$32+(AF36-$B$33*$B$32)*(1-$B$34))</f>
        <v>3.214093736251181E-3</v>
      </c>
      <c r="AH36" s="206">
        <f>+IF(AH4&gt;$B$37,AG36*Parameters!$B$105,$B$33*$B$32+(AG36-$B$33*$B$32)*(1-$B$34))</f>
        <v>1.6070468681255905E-3</v>
      </c>
      <c r="AI36" s="206">
        <f>+IF(AI4&gt;$B$37,AH36*Parameters!$B$105,$B$33*$B$32+(AH36-$B$33*$B$32)*(1-$B$34))</f>
        <v>8.0352343406279525E-4</v>
      </c>
      <c r="AJ36" s="206">
        <f>+IF(AJ4&gt;$B$37,AI36*Parameters!$B$105,$B$33*$B$32+(AI36-$B$33*$B$32)*(1-$B$34))</f>
        <v>4.0176171703139763E-4</v>
      </c>
      <c r="AK36" s="206">
        <f>+IF(AK4&gt;$B$37,AJ36*Parameters!$B$105,$B$33*$B$32+(AJ36-$B$33*$B$32)*(1-$B$34))</f>
        <v>2.0088085851569881E-4</v>
      </c>
      <c r="AL36" s="206">
        <f>+IF(AL4&gt;$B$37,AK36*Parameters!$B$105,$B$33*$B$32+(AK36-$B$33*$B$32)*(1-$B$34))</f>
        <v>1.0044042925784941E-4</v>
      </c>
      <c r="AM36" s="206">
        <f>+IF(AM4&gt;$B$37,AL36*Parameters!$B$105,$B$33*$B$32+(AL36-$B$33*$B$32)*(1-$B$34))</f>
        <v>5.0220214628924703E-5</v>
      </c>
      <c r="AN36" s="206">
        <f>+IF(AN4&gt;$B$37,AM36*Parameters!$B$105,$B$33*$B$32+(AM36-$B$33*$B$32)*(1-$B$34))</f>
        <v>2.5110107314462352E-5</v>
      </c>
      <c r="AO36" s="206">
        <f>+IF(AO4&gt;$B$37,AN36*Parameters!$B$105,$B$33*$B$32+(AN36-$B$33*$B$32)*(1-$B$34))</f>
        <v>1.2555053657231176E-5</v>
      </c>
      <c r="AP36" s="206">
        <f>+IF(AP4&gt;$B$37,AO36*Parameters!$B$105,$B$33*$B$32+(AO36-$B$33*$B$32)*(1-$B$34))</f>
        <v>6.2775268286155879E-6</v>
      </c>
      <c r="AQ36" s="206">
        <f>+IF(AQ4&gt;$B$37,AP36*Parameters!$B$105,$B$33*$B$32+(AP36-$B$33*$B$32)*(1-$B$34))</f>
        <v>3.138763414307794E-6</v>
      </c>
      <c r="AR36" s="206">
        <f>+IF(AR4&gt;$B$37,AQ36*Parameters!$B$105,$B$33*$B$32+(AQ36-$B$33*$B$32)*(1-$B$34))</f>
        <v>1.569381707153897E-6</v>
      </c>
      <c r="AS36" s="206">
        <f>+IF(AS4&gt;$B$37,AR36*Parameters!$B$105,$B$33*$B$32+(AR36-$B$33*$B$32)*(1-$B$34))</f>
        <v>7.8469085357694849E-7</v>
      </c>
      <c r="AT36" s="206">
        <f>+IF(AT4&gt;$B$37,AS36*Parameters!$B$105,$B$33*$B$32+(AS36-$B$33*$B$32)*(1-$B$34))</f>
        <v>3.9234542678847424E-7</v>
      </c>
      <c r="AU36" s="206">
        <f>+IF(AU4&gt;$B$37,AT36*Parameters!$B$105,$B$33*$B$32+(AT36-$B$33*$B$32)*(1-$B$34))</f>
        <v>1.9617271339423712E-7</v>
      </c>
      <c r="AV36" s="206">
        <f>+IF(AV4&gt;$B$37,AU36*Parameters!$B$105,$B$33*$B$32+(AU36-$B$33*$B$32)*(1-$B$34))</f>
        <v>9.8086356697118561E-8</v>
      </c>
      <c r="AW36" s="206">
        <f>+IF(AW4&gt;$B$37,AV36*Parameters!$B$105,$B$33*$B$32+(AV36-$B$33*$B$32)*(1-$B$34))</f>
        <v>4.9043178348559281E-8</v>
      </c>
      <c r="AX36" s="206">
        <f>+IF(AX4&gt;$B$37,AW36*Parameters!$B$105,$B$33*$B$32+(AW36-$B$33*$B$32)*(1-$B$34))</f>
        <v>2.452158917427964E-8</v>
      </c>
      <c r="AY36" s="206">
        <f>+IF(AY4&gt;$B$37,AX36*Parameters!$B$105,$B$33*$B$32+(AX36-$B$33*$B$32)*(1-$B$34))</f>
        <v>1.226079458713982E-8</v>
      </c>
      <c r="AZ36" s="206">
        <f>+IF(AZ4&gt;$B$37,AY36*Parameters!$B$105,$B$33*$B$32+(AY36-$B$33*$B$32)*(1-$B$34))</f>
        <v>6.1303972935699101E-9</v>
      </c>
      <c r="BA36" s="206">
        <f>+IF(BA4&gt;$B$37,AZ36*Parameters!$B$105,$B$33*$B$32+(AZ36-$B$33*$B$32)*(1-$B$34))</f>
        <v>3.065198646784955E-9</v>
      </c>
      <c r="BB36" s="206">
        <f>+IF(BB4&gt;$B$37,BA36*Parameters!$B$105,$B$33*$B$32+(BA36-$B$33*$B$32)*(1-$B$34))</f>
        <v>1.5325993233924775E-9</v>
      </c>
      <c r="BC36" s="206">
        <f>+IF(BC4&gt;$B$37,BB36*Parameters!$B$105,$B$33*$B$32+(BB36-$B$33*$B$32)*(1-$B$34))</f>
        <v>7.6629966169623876E-10</v>
      </c>
      <c r="BD36" s="206">
        <f>+IF(BD4&gt;$B$37,BC36*Parameters!$B$105,$B$33*$B$32+(BC36-$B$33*$B$32)*(1-$B$34))</f>
        <v>3.8314983084811938E-10</v>
      </c>
      <c r="BE36" s="206">
        <f>+IF(BE4&gt;$B$37,BD36*Parameters!$B$105,$B$33*$B$32+(BD36-$B$33*$B$32)*(1-$B$34))</f>
        <v>1.9157491542405969E-10</v>
      </c>
      <c r="BF36" s="206">
        <f>+IF(BF4&gt;$B$37,BE36*Parameters!$B$105,$B$33*$B$32+(BE36-$B$33*$B$32)*(1-$B$34))</f>
        <v>9.5787457712029845E-11</v>
      </c>
      <c r="BG36" s="206">
        <f>+IF(BG4&gt;$B$37,BF36*Parameters!$B$105,$B$33*$B$32+(BF36-$B$33*$B$32)*(1-$B$34))</f>
        <v>4.7893728856014922E-11</v>
      </c>
      <c r="BH36" s="206">
        <f>+IF(BH4&gt;$B$37,BG36*Parameters!$B$105,$B$33*$B$32+(BG36-$B$33*$B$32)*(1-$B$34))</f>
        <v>2.3946864428007461E-11</v>
      </c>
      <c r="BI36" s="206">
        <f>+IF(BI4&gt;$B$37,BH36*Parameters!$B$105,$B$33*$B$32+(BH36-$B$33*$B$32)*(1-$B$34))</f>
        <v>1.1973432214003731E-11</v>
      </c>
      <c r="BJ36" s="206">
        <f>+IF(BJ4&gt;$B$37,BI36*Parameters!$B$105,$B$33*$B$32+(BI36-$B$33*$B$32)*(1-$B$34))</f>
        <v>5.9867161070018653E-12</v>
      </c>
    </row>
    <row r="37" spans="1:62" s="35" customFormat="1" ht="33" customHeight="1">
      <c r="A37" s="66" t="s">
        <v>273</v>
      </c>
      <c r="B37" s="65">
        <f>+Parameters!F64</f>
        <v>2250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3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</row>
    <row r="38" spans="1:62" s="36" customFormat="1" ht="18" customHeight="1">
      <c r="A38" s="68" t="s">
        <v>150</v>
      </c>
      <c r="B38" s="147">
        <f>+Parameters!C63</f>
        <v>2.8</v>
      </c>
      <c r="M38" s="207"/>
    </row>
    <row r="39" spans="1:62" ht="18" customHeight="1">
      <c r="A39" s="209" t="s">
        <v>277</v>
      </c>
      <c r="B39" s="128"/>
      <c r="C39" s="71"/>
      <c r="D39" s="71"/>
      <c r="E39" s="71"/>
      <c r="F39" s="71"/>
      <c r="G39" s="71"/>
      <c r="H39" s="71"/>
      <c r="I39" s="71"/>
      <c r="J39" s="71"/>
      <c r="K39" s="71"/>
      <c r="L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</row>
    <row r="40" spans="1:62" s="37" customFormat="1" ht="33" customHeight="1">
      <c r="A40" s="72" t="s">
        <v>755</v>
      </c>
      <c r="B40" s="81">
        <f>+B41</f>
        <v>0.13406572306752587</v>
      </c>
      <c r="C40" s="35">
        <f>+B40*EXP(C42*10)*Data!G89</f>
        <v>0.10165770907136498</v>
      </c>
      <c r="D40" s="35">
        <f>+C40*EXP(D42*10)</f>
        <v>8.664595103874656E-2</v>
      </c>
      <c r="E40" s="35">
        <f>+D40*EXP(E42*10)</f>
        <v>7.4853083591441577E-2</v>
      </c>
      <c r="F40" s="35">
        <f>+E40*EXP(F42*10)</f>
        <v>6.5454459411258159E-2</v>
      </c>
      <c r="G40" s="35">
        <f t="shared" ref="G40:BJ40" si="14">+F40*EXP(G42*10)</f>
        <v>5.7864218786574759E-2</v>
      </c>
      <c r="H40" s="35">
        <f t="shared" si="14"/>
        <v>5.1659253531568625E-2</v>
      </c>
      <c r="I40" s="35">
        <f t="shared" si="14"/>
        <v>4.6529310740738655E-2</v>
      </c>
      <c r="J40" s="35">
        <f t="shared" si="14"/>
        <v>4.2243658829573948E-2</v>
      </c>
      <c r="K40" s="35">
        <f t="shared" si="14"/>
        <v>3.8628443312433917E-2</v>
      </c>
      <c r="L40" s="35">
        <f t="shared" si="14"/>
        <v>3.5551062348952188E-2</v>
      </c>
      <c r="M40" s="34">
        <f t="shared" si="14"/>
        <v>3.290922730105944E-2</v>
      </c>
      <c r="N40" s="35">
        <f t="shared" si="14"/>
        <v>3.0623197915775016E-2</v>
      </c>
      <c r="O40" s="35">
        <f t="shared" si="14"/>
        <v>2.8630199565932091E-2</v>
      </c>
      <c r="P40" s="35">
        <f t="shared" si="14"/>
        <v>2.688036055412479E-2</v>
      </c>
      <c r="Q40" s="35">
        <f t="shared" si="14"/>
        <v>2.5333721769992351E-2</v>
      </c>
      <c r="R40" s="35">
        <f t="shared" si="14"/>
        <v>2.3958011910922936E-2</v>
      </c>
      <c r="S40" s="35">
        <f t="shared" si="14"/>
        <v>2.2726975418998159E-2</v>
      </c>
      <c r="T40" s="35">
        <f t="shared" si="14"/>
        <v>2.1619103723756479E-2</v>
      </c>
      <c r="U40" s="35">
        <f t="shared" si="14"/>
        <v>2.061666374204333E-2</v>
      </c>
      <c r="V40" s="35">
        <f t="shared" si="14"/>
        <v>1.9704947569564233E-2</v>
      </c>
      <c r="W40" s="35">
        <f t="shared" si="14"/>
        <v>1.8871688259326117E-2</v>
      </c>
      <c r="X40" s="35">
        <f t="shared" si="14"/>
        <v>1.8106601387982979E-2</v>
      </c>
      <c r="Y40" s="35">
        <f t="shared" si="14"/>
        <v>1.7401022673030436E-2</v>
      </c>
      <c r="Z40" s="35">
        <f t="shared" si="14"/>
        <v>1.6747619509214575E-2</v>
      </c>
      <c r="AA40" s="35">
        <f t="shared" si="14"/>
        <v>1.6140159818074037E-2</v>
      </c>
      <c r="AB40" s="35">
        <f t="shared" si="14"/>
        <v>1.5573325653246773E-2</v>
      </c>
      <c r="AC40" s="35">
        <f t="shared" si="14"/>
        <v>1.5042561994889188E-2</v>
      </c>
      <c r="AD40" s="35">
        <f t="shared" si="14"/>
        <v>1.4543953392893601E-2</v>
      </c>
      <c r="AE40" s="35">
        <f t="shared" si="14"/>
        <v>1.4074122788205603E-2</v>
      </c>
      <c r="AF40" s="35">
        <f t="shared" si="14"/>
        <v>1.3630148102539911E-2</v>
      </c>
      <c r="AG40" s="35">
        <f t="shared" si="14"/>
        <v>1.3209493145657223E-2</v>
      </c>
      <c r="AH40" s="35">
        <f t="shared" si="14"/>
        <v>1.2809950123249959E-2</v>
      </c>
      <c r="AI40" s="35">
        <f t="shared" si="14"/>
        <v>1.2429591593708614E-2</v>
      </c>
      <c r="AJ40" s="35">
        <f t="shared" si="14"/>
        <v>1.2066730160000819E-2</v>
      </c>
      <c r="AK40" s="35">
        <f t="shared" si="14"/>
        <v>1.1719884524230209E-2</v>
      </c>
      <c r="AL40" s="35">
        <f t="shared" si="14"/>
        <v>1.1387750799973775E-2</v>
      </c>
      <c r="AM40" s="35">
        <f t="shared" si="14"/>
        <v>1.1069178188330801E-2</v>
      </c>
      <c r="AN40" s="35">
        <f t="shared" si="14"/>
        <v>1.0763148290651886E-2</v>
      </c>
      <c r="AO40" s="35">
        <f t="shared" si="14"/>
        <v>1.0468757463934495E-2</v>
      </c>
      <c r="AP40" s="35">
        <f t="shared" si="14"/>
        <v>1.018520173133119E-2</v>
      </c>
      <c r="AQ40" s="35">
        <f t="shared" si="14"/>
        <v>9.9117638458359938E-3</v>
      </c>
      <c r="AR40" s="35">
        <f t="shared" si="14"/>
        <v>9.6478021743998978E-3</v>
      </c>
      <c r="AS40" s="35">
        <f t="shared" si="14"/>
        <v>9.3927411258902058E-3</v>
      </c>
      <c r="AT40" s="35">
        <f t="shared" si="14"/>
        <v>9.1460628921057677E-3</v>
      </c>
      <c r="AU40" s="35">
        <f t="shared" si="14"/>
        <v>8.9073003085667728E-3</v>
      </c>
      <c r="AV40" s="35">
        <f t="shared" si="14"/>
        <v>8.6760306726442506E-3</v>
      </c>
      <c r="AW40" s="35">
        <f t="shared" si="14"/>
        <v>8.4518703820666841E-3</v>
      </c>
      <c r="AX40" s="35">
        <f t="shared" si="14"/>
        <v>8.2344702779584677E-3</v>
      </c>
      <c r="AY40" s="35">
        <f t="shared" si="14"/>
        <v>8.0235115941381177E-3</v>
      </c>
      <c r="AZ40" s="35">
        <f t="shared" si="14"/>
        <v>7.8187024290813124E-3</v>
      </c>
      <c r="BA40" s="35">
        <f t="shared" si="14"/>
        <v>7.619774669254873E-3</v>
      </c>
      <c r="BB40" s="35">
        <f t="shared" si="14"/>
        <v>7.4264813028717394E-3</v>
      </c>
      <c r="BC40" s="35">
        <f t="shared" si="14"/>
        <v>7.2385940718427333E-3</v>
      </c>
      <c r="BD40" s="35">
        <f t="shared" si="14"/>
        <v>7.055901417083653E-3</v>
      </c>
      <c r="BE40" s="35">
        <f t="shared" si="14"/>
        <v>6.8782066786005035E-3</v>
      </c>
      <c r="BF40" s="35">
        <f t="shared" si="14"/>
        <v>6.7053265171050837E-3</v>
      </c>
      <c r="BG40" s="35">
        <f t="shared" si="14"/>
        <v>6.5370895284586417E-3</v>
      </c>
      <c r="BH40" s="35">
        <f t="shared" si="14"/>
        <v>6.3733350261273372E-3</v>
      </c>
      <c r="BI40" s="35">
        <f t="shared" si="14"/>
        <v>6.2139119701628233E-3</v>
      </c>
      <c r="BJ40" s="35">
        <f t="shared" si="14"/>
        <v>6.2139119701628233E-3</v>
      </c>
    </row>
    <row r="41" spans="1:62" ht="18" customHeight="1">
      <c r="A41" s="52" t="s">
        <v>756</v>
      </c>
      <c r="B41" s="65">
        <f>+Parameters!F69</f>
        <v>0.13406572306752587</v>
      </c>
    </row>
    <row r="42" spans="1:62" s="37" customFormat="1" ht="18" customHeight="1">
      <c r="A42" s="72" t="s">
        <v>757</v>
      </c>
      <c r="B42" s="80"/>
      <c r="C42" s="35">
        <f>+Data!H72</f>
        <v>-1.7475676584755798E-2</v>
      </c>
      <c r="D42" s="35">
        <f>+Data!I72</f>
        <v>-1.5978108926280217E-2</v>
      </c>
      <c r="E42" s="35">
        <f>+Data!J72</f>
        <v>-1.4630298033652196E-2</v>
      </c>
      <c r="F42" s="35">
        <f>+Data!K72</f>
        <v>-1.3417268230286977E-2</v>
      </c>
      <c r="G42" s="35">
        <f>+Data!L72</f>
        <v>-1.232554140725828E-2</v>
      </c>
      <c r="H42" s="35">
        <f>+Data!M72</f>
        <v>-1.1342987266532453E-2</v>
      </c>
      <c r="I42" s="35">
        <f>+Data!N72</f>
        <v>-1.0458688539879208E-2</v>
      </c>
      <c r="J42" s="35">
        <f>+Data!O72</f>
        <v>-9.6628196858912878E-3</v>
      </c>
      <c r="K42" s="35">
        <f>+Data!P72</f>
        <v>-8.9465377173021596E-3</v>
      </c>
      <c r="L42" s="35">
        <f>+Data!Q72</f>
        <v>-8.3018839455719431E-3</v>
      </c>
      <c r="M42" s="34">
        <f>+Data!R72</f>
        <v>-7.7216955510147484E-3</v>
      </c>
      <c r="N42" s="35">
        <f>+Data!S72</f>
        <v>-7.1995259959132737E-3</v>
      </c>
      <c r="O42" s="35">
        <f>+Data!T72</f>
        <v>-6.7295733963219466E-3</v>
      </c>
      <c r="P42" s="35">
        <f>+Data!U72</f>
        <v>-6.3066160566897511E-3</v>
      </c>
      <c r="Q42" s="35">
        <f>+Data!V72</f>
        <v>-5.9259544510207761E-3</v>
      </c>
      <c r="R42" s="35">
        <f>+Data!W72</f>
        <v>-5.5833590059186991E-3</v>
      </c>
      <c r="S42" s="35">
        <f>+Data!X72</f>
        <v>-5.2750231053268291E-3</v>
      </c>
      <c r="T42" s="35">
        <f>+Data!Y72</f>
        <v>-4.9975207947941464E-3</v>
      </c>
      <c r="U42" s="35">
        <f>+Data!Z72</f>
        <v>-4.7477687153147322E-3</v>
      </c>
      <c r="V42" s="35">
        <f>+Data!AA72</f>
        <v>-4.5229918437832591E-3</v>
      </c>
      <c r="W42" s="35">
        <f>+Data!AB72</f>
        <v>-4.3206926594049327E-3</v>
      </c>
      <c r="X42" s="35">
        <f>+Data!AC72</f>
        <v>-4.1386233934644391E-3</v>
      </c>
      <c r="Y42" s="35">
        <f>+Data!AD72</f>
        <v>-3.9747610541179951E-3</v>
      </c>
      <c r="Z42" s="35">
        <f>+Data!AE72</f>
        <v>-3.8272849487061954E-3</v>
      </c>
      <c r="AA42" s="35">
        <f>+Data!AF72</f>
        <v>-3.6945564538355758E-3</v>
      </c>
      <c r="AB42" s="35">
        <f>+Data!AG72</f>
        <v>-3.5751008084520183E-3</v>
      </c>
      <c r="AC42" s="35">
        <f>+Data!AH72</f>
        <v>-3.4675907276068164E-3</v>
      </c>
      <c r="AD42" s="35">
        <f>+Data!AI72</f>
        <v>-3.3708316548461347E-3</v>
      </c>
      <c r="AE42" s="35">
        <f>+Data!AJ72</f>
        <v>-3.2837484893615213E-3</v>
      </c>
      <c r="AF42" s="35">
        <f>+Data!AK72</f>
        <v>-3.2053736404253691E-3</v>
      </c>
      <c r="AG42" s="35">
        <f>+Data!AL72</f>
        <v>-3.1348362763828322E-3</v>
      </c>
      <c r="AH42" s="35">
        <f>+Data!AM72</f>
        <v>-3.0713526487445488E-3</v>
      </c>
      <c r="AI42" s="35">
        <f>+Data!AN72</f>
        <v>-3.0142173838700942E-3</v>
      </c>
      <c r="AJ42" s="35">
        <f>+Data!AO72</f>
        <v>-2.9627956454830848E-3</v>
      </c>
      <c r="AK42" s="35">
        <f>+Data!AP72</f>
        <v>-2.9165160809347763E-3</v>
      </c>
      <c r="AL42" s="35">
        <f>+Data!AQ72</f>
        <v>-2.8748644728412986E-3</v>
      </c>
      <c r="AM42" s="35">
        <f>+Data!AR72</f>
        <v>-2.837378025557169E-3</v>
      </c>
      <c r="AN42" s="35">
        <f>+Data!AS72</f>
        <v>-2.803640223001452E-3</v>
      </c>
      <c r="AO42" s="35">
        <f>+Data!AT72</f>
        <v>-2.773276200701307E-3</v>
      </c>
      <c r="AP42" s="35">
        <f>+Data!AU72</f>
        <v>-2.7459485806311762E-3</v>
      </c>
      <c r="AQ42" s="35">
        <f>+Data!AV72</f>
        <v>-2.7213537225680585E-3</v>
      </c>
      <c r="AR42" s="35">
        <f>+Data!AW72</f>
        <v>-2.6992183503112529E-3</v>
      </c>
      <c r="AS42" s="35">
        <f>+Data!AX72</f>
        <v>-2.6792965152801274E-3</v>
      </c>
      <c r="AT42" s="35">
        <f>+Data!AY72</f>
        <v>-2.6613668637521146E-3</v>
      </c>
      <c r="AU42" s="35">
        <f>+Data!AZ72</f>
        <v>-2.6452301773769032E-3</v>
      </c>
      <c r="AV42" s="35">
        <f>+Data!BA72</f>
        <v>-2.6307071596392128E-3</v>
      </c>
      <c r="AW42" s="35">
        <f>+Data!BB72</f>
        <v>-2.6176364436752914E-3</v>
      </c>
      <c r="AX42" s="35">
        <f>+Data!BC72</f>
        <v>-2.6058727993077623E-3</v>
      </c>
      <c r="AY42" s="35">
        <f>+Data!BD72</f>
        <v>-2.595285519376986E-3</v>
      </c>
      <c r="AZ42" s="35">
        <f>+Data!BE72</f>
        <v>-2.5857569674392874E-3</v>
      </c>
      <c r="BA42" s="35">
        <f>+Data!BF72</f>
        <v>-2.5771812706953585E-3</v>
      </c>
      <c r="BB42" s="35">
        <f>+Data!BG72</f>
        <v>-2.5694631436258227E-3</v>
      </c>
      <c r="BC42" s="35">
        <f>+Data!BH72</f>
        <v>-2.5625168292632405E-3</v>
      </c>
      <c r="BD42" s="35">
        <f>+Data!BI72</f>
        <v>-2.5562651463369164E-3</v>
      </c>
      <c r="BE42" s="35">
        <f>+Data!BJ72</f>
        <v>-2.5506386317032249E-3</v>
      </c>
      <c r="BF42" s="35">
        <f>+Data!BK72</f>
        <v>-2.5455747685329023E-3</v>
      </c>
      <c r="BG42" s="35">
        <f>+Data!BL72</f>
        <v>-2.5410172916796123E-3</v>
      </c>
      <c r="BH42" s="35">
        <f>+Data!BM72</f>
        <v>-2.5369155625116512E-3</v>
      </c>
      <c r="BI42" s="35">
        <f>+Data!BN72</f>
        <v>-2.5332240062604862E-3</v>
      </c>
      <c r="BJ42" s="35">
        <f>+Data!BO72</f>
        <v>0</v>
      </c>
    </row>
    <row r="43" spans="1:62" ht="39.75" customHeight="1">
      <c r="A43" s="52" t="s">
        <v>758</v>
      </c>
      <c r="B43" s="65">
        <f>+B44</f>
        <v>0</v>
      </c>
      <c r="C43" s="54">
        <f>+B43*(1-Parameters!$F$71)</f>
        <v>0</v>
      </c>
      <c r="D43" s="54">
        <f>+C43*(1-Parameters!$F$71)</f>
        <v>0</v>
      </c>
      <c r="E43" s="54">
        <f>+D43*(1-Parameters!$F$71)</f>
        <v>0</v>
      </c>
      <c r="F43" s="54">
        <f>+E43*(1-Parameters!$F$71)</f>
        <v>0</v>
      </c>
      <c r="G43" s="54">
        <f>+F43*(1-Parameters!$F$71)</f>
        <v>0</v>
      </c>
      <c r="H43" s="54">
        <f>+G43*(1-Parameters!$F$71)</f>
        <v>0</v>
      </c>
      <c r="I43" s="54">
        <f>+H43*(1-Parameters!$F$71)</f>
        <v>0</v>
      </c>
      <c r="J43" s="54">
        <f>+I43*(1-Parameters!$F$71)</f>
        <v>0</v>
      </c>
      <c r="K43" s="54">
        <f>+J43*(1-Parameters!$F$71)</f>
        <v>0</v>
      </c>
      <c r="L43" s="54">
        <f>+K43*(1-Parameters!$F$71)</f>
        <v>0</v>
      </c>
      <c r="M43" s="34">
        <f>+L43*(1-Parameters!$F$71)</f>
        <v>0</v>
      </c>
      <c r="N43" s="54">
        <f>+M43*(1-Parameters!$F$71)</f>
        <v>0</v>
      </c>
      <c r="O43" s="54">
        <f>+N43*(1-Parameters!$F$71)</f>
        <v>0</v>
      </c>
      <c r="P43" s="54">
        <f>+O43*(1-Parameters!$F$71)</f>
        <v>0</v>
      </c>
      <c r="Q43" s="54">
        <f>+P43*(1-Parameters!$F$71)</f>
        <v>0</v>
      </c>
      <c r="R43" s="54">
        <f>+Q43*(1-Parameters!$F$71)</f>
        <v>0</v>
      </c>
      <c r="S43" s="54">
        <f>+R43*(1-Parameters!$F$71)</f>
        <v>0</v>
      </c>
      <c r="T43" s="54">
        <f>+S43*(1-Parameters!$F$71)</f>
        <v>0</v>
      </c>
      <c r="U43" s="54">
        <f>+T43*(1-Parameters!$F$71)</f>
        <v>0</v>
      </c>
      <c r="V43" s="54">
        <f>+U43*(1-Parameters!$F$71)</f>
        <v>0</v>
      </c>
      <c r="W43" s="54">
        <f>+V43*(1-Parameters!$F$71)</f>
        <v>0</v>
      </c>
      <c r="X43" s="54">
        <f>+W43*(1-Parameters!$F$71)</f>
        <v>0</v>
      </c>
      <c r="Y43" s="54">
        <f>+X43*(1-Parameters!$F$71)</f>
        <v>0</v>
      </c>
      <c r="Z43" s="54">
        <f>+Y43*(1-Parameters!$F$71)</f>
        <v>0</v>
      </c>
      <c r="AA43" s="54">
        <f>+Z43*(1-Parameters!$F$71)</f>
        <v>0</v>
      </c>
      <c r="AB43" s="54">
        <f>+AA43*(1-Parameters!$F$71)</f>
        <v>0</v>
      </c>
      <c r="AC43" s="54">
        <f>+AB43*(1-Parameters!$F$71)</f>
        <v>0</v>
      </c>
      <c r="AD43" s="54">
        <f>+AC43*(1-Parameters!$F$71)</f>
        <v>0</v>
      </c>
      <c r="AE43" s="54">
        <f>+AD43*(1-Parameters!$F$71)</f>
        <v>0</v>
      </c>
      <c r="AF43" s="54">
        <f>+AE43*(1-Parameters!$F$71)</f>
        <v>0</v>
      </c>
      <c r="AG43" s="54">
        <f>+AF43*(1-Parameters!$F$71)</f>
        <v>0</v>
      </c>
      <c r="AH43" s="54">
        <f>+AG43*(1-Parameters!$F$71)</f>
        <v>0</v>
      </c>
      <c r="AI43" s="54">
        <f>+AH43*(1-Parameters!$F$71)</f>
        <v>0</v>
      </c>
      <c r="AJ43" s="54">
        <f>+AI43*(1-Parameters!$F$71)</f>
        <v>0</v>
      </c>
      <c r="AK43" s="54">
        <f>+AJ43*(1-Parameters!$F$71)</f>
        <v>0</v>
      </c>
      <c r="AL43" s="54">
        <f>+AK43*(1-Parameters!$F$71)</f>
        <v>0</v>
      </c>
      <c r="AM43" s="54">
        <f>+AL43*(1-Parameters!$F$71)</f>
        <v>0</v>
      </c>
      <c r="AN43" s="54">
        <f>+AM43*(1-Parameters!$F$71)</f>
        <v>0</v>
      </c>
      <c r="AO43" s="54">
        <f>+AN43*(1-Parameters!$F$71)</f>
        <v>0</v>
      </c>
      <c r="AP43" s="54">
        <f>+AO43*(1-Parameters!$F$71)</f>
        <v>0</v>
      </c>
      <c r="AQ43" s="54">
        <f>+AP43*(1-Parameters!$F$71)</f>
        <v>0</v>
      </c>
      <c r="AR43" s="54">
        <f>+AQ43*(1-Parameters!$F$71)</f>
        <v>0</v>
      </c>
      <c r="AS43" s="54">
        <f>+AR43*(1-Parameters!$F$71)</f>
        <v>0</v>
      </c>
      <c r="AT43" s="54">
        <f>+AS43*(1-Parameters!$F$71)</f>
        <v>0</v>
      </c>
      <c r="AU43" s="54">
        <f>+AT43*(1-Parameters!$F$71)</f>
        <v>0</v>
      </c>
      <c r="AV43" s="54">
        <f>+AU43*(1-Parameters!$F$71)</f>
        <v>0</v>
      </c>
      <c r="AW43" s="54">
        <f>+AV43*(1-Parameters!$F$71)</f>
        <v>0</v>
      </c>
      <c r="AX43" s="54">
        <f>+AW43*(1-Parameters!$F$71)</f>
        <v>0</v>
      </c>
      <c r="AY43" s="54">
        <f>+AX43*(1-Parameters!$F$71)</f>
        <v>0</v>
      </c>
      <c r="AZ43" s="54">
        <f>+AY43*(1-Parameters!$F$71)</f>
        <v>0</v>
      </c>
      <c r="BA43" s="54">
        <f>+AZ43*(1-Parameters!$F$71)</f>
        <v>0</v>
      </c>
      <c r="BB43" s="54">
        <f>+BA43*(1-Parameters!$F$71)</f>
        <v>0</v>
      </c>
      <c r="BC43" s="54">
        <f>+BB43*(1-Parameters!$F$71)</f>
        <v>0</v>
      </c>
      <c r="BD43" s="54">
        <f>+BC43*(1-Parameters!$F$71)</f>
        <v>0</v>
      </c>
      <c r="BE43" s="54">
        <f>+BD43*(1-Parameters!$F$71)</f>
        <v>0</v>
      </c>
      <c r="BF43" s="54">
        <f>+BE43*(1-Parameters!$F$71)</f>
        <v>0</v>
      </c>
      <c r="BG43" s="54">
        <f>+BF43*(1-Parameters!$F$71)</f>
        <v>0</v>
      </c>
      <c r="BH43" s="54">
        <f>+BG43*(1-Parameters!$F$71)</f>
        <v>0</v>
      </c>
      <c r="BI43" s="54">
        <f>+BH43*(1-Parameters!$F$71)</f>
        <v>0</v>
      </c>
      <c r="BJ43" s="54">
        <f>+BI43*(1-Parameters!$F$71)</f>
        <v>0</v>
      </c>
    </row>
    <row r="44" spans="1:62" ht="18" customHeight="1">
      <c r="A44" s="52" t="s">
        <v>284</v>
      </c>
      <c r="B44" s="65">
        <f>+Parameters!F70</f>
        <v>0</v>
      </c>
    </row>
    <row r="45" spans="1:62" ht="18" customHeight="1">
      <c r="A45" s="214" t="s">
        <v>759</v>
      </c>
      <c r="B45" s="76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95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</row>
    <row r="46" spans="1:62" ht="18" customHeight="1">
      <c r="A46" s="75" t="s">
        <v>204</v>
      </c>
      <c r="B46" s="76">
        <f>+Copen!V224</f>
        <v>0</v>
      </c>
      <c r="C46" s="76">
        <f>+Copen!W224</f>
        <v>1</v>
      </c>
      <c r="D46" s="76">
        <f>+Copen!X224</f>
        <v>1</v>
      </c>
      <c r="E46" s="76">
        <f>+Copen!Y224</f>
        <v>1</v>
      </c>
      <c r="F46" s="76">
        <f>+Copen!Z224</f>
        <v>1</v>
      </c>
      <c r="G46" s="76">
        <f>+Copen!AA224</f>
        <v>1</v>
      </c>
      <c r="H46" s="76">
        <f>+Copen!AB224</f>
        <v>1</v>
      </c>
      <c r="I46" s="76">
        <f>+Copen!AC224</f>
        <v>1</v>
      </c>
      <c r="J46" s="76">
        <f>+Copen!AD224</f>
        <v>1</v>
      </c>
      <c r="K46" s="76">
        <f>+Copen!AE224</f>
        <v>1</v>
      </c>
      <c r="L46" s="76">
        <f>+Copen!AF224</f>
        <v>1</v>
      </c>
      <c r="M46" s="223">
        <f>+Copen!AG224</f>
        <v>1</v>
      </c>
      <c r="N46" s="76">
        <f>+Copen!AH224</f>
        <v>1</v>
      </c>
      <c r="O46" s="76">
        <f>+Copen!AI224</f>
        <v>1</v>
      </c>
      <c r="P46" s="76">
        <f>+Copen!AJ224</f>
        <v>1</v>
      </c>
      <c r="Q46" s="76">
        <f>+Copen!AK224</f>
        <v>1</v>
      </c>
      <c r="R46" s="76">
        <f>+Copen!AL224</f>
        <v>1</v>
      </c>
      <c r="S46" s="76">
        <f>+Copen!AM224</f>
        <v>1</v>
      </c>
      <c r="T46" s="76">
        <f>+Copen!AN224</f>
        <v>1</v>
      </c>
      <c r="U46" s="76">
        <f>+Copen!AO224</f>
        <v>1</v>
      </c>
      <c r="V46" s="76">
        <f>+Copen!AP224</f>
        <v>1</v>
      </c>
      <c r="W46" s="76">
        <f>+Copen!AQ224</f>
        <v>1</v>
      </c>
      <c r="X46" s="76">
        <f>+Copen!AR224</f>
        <v>1</v>
      </c>
      <c r="Y46" s="76">
        <f>+Copen!AS224</f>
        <v>1</v>
      </c>
      <c r="Z46" s="76">
        <f>+Copen!AT224</f>
        <v>1</v>
      </c>
      <c r="AA46" s="76">
        <f>+Copen!AU224</f>
        <v>1</v>
      </c>
      <c r="AB46" s="76">
        <f>+Copen!AV224</f>
        <v>1</v>
      </c>
      <c r="AC46" s="76">
        <f>+Copen!AW224</f>
        <v>1</v>
      </c>
      <c r="AD46" s="76">
        <f>+Copen!AX224</f>
        <v>1</v>
      </c>
      <c r="AE46" s="76">
        <f>+Copen!AY224</f>
        <v>1</v>
      </c>
      <c r="AF46" s="76">
        <f>+Copen!AZ224</f>
        <v>1</v>
      </c>
      <c r="AG46" s="76">
        <f>+Copen!BA224</f>
        <v>1</v>
      </c>
      <c r="AH46" s="76">
        <f>+Copen!BB224</f>
        <v>1</v>
      </c>
      <c r="AI46" s="76">
        <f>+Copen!BC224</f>
        <v>1</v>
      </c>
      <c r="AJ46" s="76">
        <f>+Copen!BD224</f>
        <v>1</v>
      </c>
      <c r="AK46" s="76">
        <f>+Copen!BE224</f>
        <v>1</v>
      </c>
      <c r="AL46" s="76">
        <f>+Copen!BF224</f>
        <v>1</v>
      </c>
      <c r="AM46" s="76">
        <f>+Copen!BG224</f>
        <v>1</v>
      </c>
      <c r="AN46" s="76">
        <f>+Copen!BH224</f>
        <v>1</v>
      </c>
      <c r="AO46" s="76">
        <f>+Copen!BI224</f>
        <v>1</v>
      </c>
      <c r="AP46" s="76">
        <f>+Copen!BJ224</f>
        <v>1</v>
      </c>
      <c r="AQ46" s="76">
        <f>+Copen!BK224</f>
        <v>1</v>
      </c>
      <c r="AR46" s="76">
        <f>+Copen!BL224</f>
        <v>1</v>
      </c>
      <c r="AS46" s="76">
        <f>+Copen!BM224</f>
        <v>1</v>
      </c>
      <c r="AT46" s="76">
        <f>+Copen!BN224</f>
        <v>1</v>
      </c>
      <c r="AU46" s="76">
        <f>+Copen!BO224</f>
        <v>1</v>
      </c>
      <c r="AV46" s="76">
        <f>+Copen!BP224</f>
        <v>1</v>
      </c>
      <c r="AW46" s="76">
        <f>+Copen!BQ224</f>
        <v>1</v>
      </c>
      <c r="AX46" s="76">
        <f>+Copen!BR224</f>
        <v>1</v>
      </c>
      <c r="AY46" s="76">
        <f>+Copen!BS224</f>
        <v>1</v>
      </c>
      <c r="AZ46" s="76">
        <f>+Copen!BT224</f>
        <v>1</v>
      </c>
      <c r="BA46" s="76">
        <f>+Copen!BU224</f>
        <v>1</v>
      </c>
      <c r="BB46" s="76">
        <f>+Copen!BV224</f>
        <v>1</v>
      </c>
      <c r="BC46" s="76">
        <f>+Copen!BW224</f>
        <v>1</v>
      </c>
      <c r="BD46" s="76">
        <f>+Copen!BX224</f>
        <v>1</v>
      </c>
      <c r="BE46" s="76">
        <f>+Copen!BY224</f>
        <v>1</v>
      </c>
      <c r="BF46" s="76">
        <f>+Copen!BZ224</f>
        <v>1</v>
      </c>
      <c r="BG46" s="76">
        <f>+Copen!CA224</f>
        <v>1</v>
      </c>
      <c r="BH46" s="76">
        <f>+Copen!CB224</f>
        <v>1</v>
      </c>
      <c r="BI46" s="76">
        <f>+Copen!CC224</f>
        <v>1</v>
      </c>
      <c r="BJ46" s="76">
        <f>+Copen!CD224</f>
        <v>0</v>
      </c>
    </row>
    <row r="47" spans="1:62" ht="18" customHeight="1">
      <c r="A47" s="215" t="s">
        <v>760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</row>
    <row r="48" spans="1:62" ht="18" customHeight="1">
      <c r="A48" s="216" t="s">
        <v>761</v>
      </c>
      <c r="B48" s="79">
        <f>+Parameters!D131</f>
        <v>0</v>
      </c>
      <c r="C48" s="79">
        <f>+Parameters!E131</f>
        <v>2.5548816659947402E-4</v>
      </c>
      <c r="D48" s="65"/>
      <c r="E48" s="65"/>
      <c r="F48" s="65"/>
      <c r="G48" s="65"/>
      <c r="H48" s="65"/>
      <c r="I48" s="65"/>
      <c r="J48" s="74"/>
      <c r="K48" s="74"/>
      <c r="L48" s="74"/>
      <c r="M48" s="95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</row>
    <row r="49" spans="1:62" ht="18" customHeight="1">
      <c r="A49" s="216" t="s">
        <v>334</v>
      </c>
      <c r="B49" s="65">
        <f>+Parameters!B128</f>
        <v>2</v>
      </c>
      <c r="C49" s="80">
        <f>+Parameters!B127</f>
        <v>4</v>
      </c>
      <c r="D49" s="80"/>
      <c r="E49" s="80"/>
      <c r="F49" s="80"/>
      <c r="G49" s="80"/>
      <c r="H49" s="80"/>
      <c r="I49" s="80"/>
      <c r="J49" s="80"/>
      <c r="K49" s="80"/>
      <c r="L49" s="80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</row>
    <row r="50" spans="1:62" ht="18" customHeight="1">
      <c r="A50" s="216" t="s">
        <v>762</v>
      </c>
      <c r="B50" s="81">
        <v>0</v>
      </c>
      <c r="C50" s="81">
        <f>100*$B$49*(Global!B135*$B$48+Global!B135^2*$C$48)*(B61/$B61)^(1/$C$49)</f>
        <v>7.5688371156109853E-4</v>
      </c>
      <c r="D50" s="81">
        <f>100*$B$49*(Global!C135*$B$48+Global!C135^2*$C$48)*(C61/$B61)^(1/$C$49)</f>
        <v>1.1375371723426066E-3</v>
      </c>
      <c r="E50" s="81">
        <f>100*$B$49*(Global!D135*$B$48+Global!D135^2*$C$48)*(D61/$B61)^(1/$C$49)</f>
        <v>1.9578343049928798E-3</v>
      </c>
      <c r="F50" s="81">
        <f>100*$B$49*(Global!E135*$B$48+Global!E135^2*$C$48)*(E61/$B61)^(1/$C$49)</f>
        <v>3.195918155024585E-3</v>
      </c>
      <c r="G50" s="81">
        <f>100*$B$49*(Global!F135*$B$48+Global!F135^2*$C$48)*(F61/$B61)^(1/$C$49)</f>
        <v>4.9942193641745545E-3</v>
      </c>
      <c r="H50" s="81">
        <f>100*$B$49*(Global!G135*$B$48+Global!G135^2*$C$48)*(G61/$B61)^(1/$C$49)</f>
        <v>7.4949482854772863E-3</v>
      </c>
      <c r="I50" s="81">
        <f>100*$B$49*(Global!H135*$B$48+Global!H135^2*$C$48)*(H61/$B61)^(1/$C$49)</f>
        <v>1.084659470482292E-2</v>
      </c>
      <c r="J50" s="81">
        <f>100*$B$49*(Global!I135*$B$48+Global!I135^2*$C$48)*(I61/$B61)^(1/$C$49)</f>
        <v>1.5213549733599792E-2</v>
      </c>
      <c r="K50" s="81">
        <f>100*$B$49*(Global!J135*$B$48+Global!J135^2*$C$48)*(J61/$B61)^(1/$C$49)</f>
        <v>2.2793401136498193E-2</v>
      </c>
      <c r="L50" s="81">
        <f>100*$B$49*(Global!K135*$B$48+Global!K135^2*$C$48)*(K61/$B61)^(1/$C$49)</f>
        <v>3.3311068190147085E-2</v>
      </c>
      <c r="M50" s="81">
        <f>100*$B$49*(Global!L135*$B$48+Global!L135^2*$C$48)*(L61/$B61)^(1/$C$49)</f>
        <v>4.7406045328544699E-2</v>
      </c>
      <c r="N50" s="81">
        <f>100*$B$49*(Global!M135*$B$48+Global!M135^2*$C$48)*(M61/$B61)^(1/$C$49)</f>
        <v>6.4869709286598548E-2</v>
      </c>
      <c r="O50" s="81">
        <f>100*$B$49*(Global!N135*$B$48+Global!N135^2*$C$48)*(N61/$B61)^(1/$C$49)</f>
        <v>8.7184719656146006E-2</v>
      </c>
      <c r="P50" s="81">
        <f>100*$B$49*(Global!O135*$B$48+Global!O135^2*$C$48)*(O61/$B61)^(1/$C$49)</f>
        <v>0.11470918121746736</v>
      </c>
      <c r="Q50" s="81">
        <f>100*$B$49*(Global!P135*$B$48+Global!P135^2*$C$48)*(P61/$B61)^(1/$C$49)</f>
        <v>0.14811720248673452</v>
      </c>
      <c r="R50" s="81">
        <f>100*$B$49*(Global!Q135*$B$48+Global!Q135^2*$C$48)*(Q61/$B61)^(1/$C$49)</f>
        <v>0.18809380635508913</v>
      </c>
      <c r="S50" s="81">
        <f>100*$B$49*(Global!R135*$B$48+Global!R135^2*$C$48)*(R61/$B61)^(1/$C$49)</f>
        <v>0.23533389102057828</v>
      </c>
      <c r="T50" s="81">
        <f>100*$B$49*(Global!S135*$B$48+Global!S135^2*$C$48)*(S61/$B61)^(1/$C$49)</f>
        <v>0.29054093653888496</v>
      </c>
      <c r="U50" s="81">
        <f>100*$B$49*(Global!T135*$B$48+Global!T135^2*$C$48)*(T61/$B61)^(1/$C$49)</f>
        <v>0.35442521851682407</v>
      </c>
      <c r="V50" s="81">
        <f>100*$B$49*(Global!U135*$B$48+Global!U135^2*$C$48)*(U61/$B61)^(1/$C$49)</f>
        <v>0.4277011068020582</v>
      </c>
      <c r="W50" s="81">
        <f>100*$B$49*(Global!V135*$B$48+Global!V135^2*$C$48)*(V61/$B61)^(1/$C$49)</f>
        <v>0.5109761582847413</v>
      </c>
      <c r="X50" s="81">
        <f>100*$B$49*(Global!W135*$B$48+Global!W135^2*$C$48)*(W61/$B61)^(1/$C$49)</f>
        <v>0.60488613102580324</v>
      </c>
      <c r="Y50" s="81">
        <f>100*$B$49*(Global!X135*$B$48+Global!X135^2*$C$48)*(X61/$B61)^(1/$C$49)</f>
        <v>0.71020256839105877</v>
      </c>
      <c r="Z50" s="81">
        <f>100*$B$49*(Global!Y135*$B$48+Global!Y135^2*$C$48)*(Y61/$B61)^(1/$C$49)</f>
        <v>0.82762286674889762</v>
      </c>
      <c r="AA50" s="81">
        <f>100*$B$49*(Global!Z135*$B$48+Global!Z135^2*$C$48)*(Z61/$B61)^(1/$C$49)</f>
        <v>0.95781002944593729</v>
      </c>
      <c r="AB50" s="81">
        <f>100*$B$49*(Global!AA135*$B$48+Global!AA135^2*$C$48)*(AA61/$B61)^(1/$C$49)</f>
        <v>1.1012855922717644</v>
      </c>
      <c r="AC50" s="81">
        <f>100*$B$49*(Global!AB135*$B$48+Global!AB135^2*$C$48)*(AB61/$B61)^(1/$C$49)</f>
        <v>1.257159416008286</v>
      </c>
      <c r="AD50" s="81">
        <f>100*$B$49*(Global!AC135*$B$48+Global!AC135^2*$C$48)*(AC61/$B61)^(1/$C$49)</f>
        <v>1.4233946311870496</v>
      </c>
      <c r="AE50" s="81">
        <f>100*$B$49*(Global!AD135*$B$48+Global!AD135^2*$C$48)*(AD61/$B61)^(1/$C$49)</f>
        <v>1.5985963229482916</v>
      </c>
      <c r="AF50" s="81">
        <f>100*$B$49*(Global!AE135*$B$48+Global!AE135^2*$C$48)*(AE61/$B61)^(1/$C$49)</f>
        <v>1.781607961632703</v>
      </c>
      <c r="AG50" s="81">
        <f>100*$B$49*(Global!AF135*$B$48+Global!AF135^2*$C$48)*(AF61/$B61)^(1/$C$49)</f>
        <v>1.9707532082821666</v>
      </c>
      <c r="AH50" s="81">
        <f>100*$B$49*(Global!AG135*$B$48+Global!AG135^2*$C$48)*(AG61/$B61)^(1/$C$49)</f>
        <v>2.1650024116705415</v>
      </c>
      <c r="AI50" s="81">
        <f>100*$B$49*(Global!AH135*$B$48+Global!AH135^2*$C$48)*(AH61/$B61)^(1/$C$49)</f>
        <v>2.3645272588114055</v>
      </c>
      <c r="AJ50" s="81">
        <f>100*$B$49*(Global!AI135*$B$48+Global!AI135^2*$C$48)*(AI61/$B61)^(1/$C$49)</f>
        <v>2.5691409681327366</v>
      </c>
      <c r="AK50" s="81">
        <f>100*$B$49*(Global!AJ135*$B$48+Global!AJ135^2*$C$48)*(AJ61/$B61)^(1/$C$49)</f>
        <v>2.7787444000014001</v>
      </c>
      <c r="AL50" s="81">
        <f>100*$B$49*(Global!AK135*$B$48+Global!AK135^2*$C$48)*(AK61/$B61)^(1/$C$49)</f>
        <v>2.9933081152809917</v>
      </c>
      <c r="AM50" s="81">
        <f>100*$B$49*(Global!AL135*$B$48+Global!AL135^2*$C$48)*(AL61/$B61)^(1/$C$49)</f>
        <v>3.2128547117343107</v>
      </c>
      <c r="AN50" s="81">
        <f>100*$B$49*(Global!AM135*$B$48+Global!AM135^2*$C$48)*(AM61/$B61)^(1/$C$49)</f>
        <v>3.4374435046448344</v>
      </c>
      <c r="AO50" s="81">
        <f>100*$B$49*(Global!AN135*$B$48+Global!AN135^2*$C$48)*(AN61/$B61)^(1/$C$49)</f>
        <v>3.6671579391135913</v>
      </c>
      <c r="AP50" s="81">
        <f>100*$B$49*(Global!AO135*$B$48+Global!AO135^2*$C$48)*(AO61/$B61)^(1/$C$49)</f>
        <v>3.9020956828707258</v>
      </c>
      <c r="AQ50" s="81">
        <f>100*$B$49*(Global!AP135*$B$48+Global!AP135^2*$C$48)*(AP61/$B61)^(1/$C$49)</f>
        <v>4.1423611217198726</v>
      </c>
      <c r="AR50" s="81">
        <f>100*$B$49*(Global!AQ135*$B$48+Global!AQ135^2*$C$48)*(AQ61/$B61)^(1/$C$49)</f>
        <v>4.3880598865315994</v>
      </c>
      <c r="AS50" s="81">
        <f>100*$B$49*(Global!AR135*$B$48+Global!AR135^2*$C$48)*(AR61/$B61)^(1/$C$49)</f>
        <v>4.6392950268538966</v>
      </c>
      <c r="AT50" s="81">
        <f>100*$B$49*(Global!AS135*$B$48+Global!AS135^2*$C$48)*(AS61/$B61)^(1/$C$49)</f>
        <v>4.8961644749963851</v>
      </c>
      <c r="AU50" s="81">
        <f>100*$B$49*(Global!AT135*$B$48+Global!AT135^2*$C$48)*(AT61/$B61)^(1/$C$49)</f>
        <v>5.1587594924408675</v>
      </c>
      <c r="AV50" s="81">
        <f>100*$B$49*(Global!AU135*$B$48+Global!AU135^2*$C$48)*(AU61/$B61)^(1/$C$49)</f>
        <v>5.4271638436885867</v>
      </c>
      <c r="AW50" s="81">
        <f>100*$B$49*(Global!AV135*$B$48+Global!AV135^2*$C$48)*(AV61/$B61)^(1/$C$49)</f>
        <v>5.7014534935762633</v>
      </c>
      <c r="AX50" s="81">
        <f>100*$B$49*(Global!AW135*$B$48+Global!AW135^2*$C$48)*(AW61/$B61)^(1/$C$49)</f>
        <v>5.9816966690801454</v>
      </c>
      <c r="AY50" s="81">
        <f>100*$B$49*(Global!AX135*$B$48+Global!AX135^2*$C$48)*(AX61/$B61)^(1/$C$49)</f>
        <v>6.2679541644466035</v>
      </c>
      <c r="AZ50" s="81">
        <f>100*$B$49*(Global!AY135*$B$48+Global!AY135^2*$C$48)*(AY61/$B61)^(1/$C$49)</f>
        <v>6.5602797992035979</v>
      </c>
      <c r="BA50" s="81">
        <f>100*$B$49*(Global!AZ135*$B$48+Global!AZ135^2*$C$48)*(AZ61/$B61)^(1/$C$49)</f>
        <v>6.8587209629177606</v>
      </c>
      <c r="BB50" s="81">
        <f>100*$B$49*(Global!BA135*$B$48+Global!BA135^2*$C$48)*(BA61/$B61)^(1/$C$49)</f>
        <v>7.1633191994094618</v>
      </c>
      <c r="BC50" s="81">
        <f>100*$B$49*(Global!BB135*$B$48+Global!BB135^2*$C$48)*(BB61/$B61)^(1/$C$49)</f>
        <v>7.4741107974961851</v>
      </c>
      <c r="BD50" s="81">
        <f>100*$B$49*(Global!BC135*$B$48+Global!BC135^2*$C$48)*(BC61/$B61)^(1/$C$49)</f>
        <v>7.7911273660985687</v>
      </c>
      <c r="BE50" s="81">
        <f>100*$B$49*(Global!BD135*$B$48+Global!BD135^2*$C$48)*(BD61/$B61)^(1/$C$49)</f>
        <v>8.1143963794883653</v>
      </c>
      <c r="BF50" s="81">
        <f>100*$B$49*(Global!BE135*$B$48+Global!BE135^2*$C$48)*(BE61/$B61)^(1/$C$49)</f>
        <v>8.4439416842266244</v>
      </c>
      <c r="BG50" s="81">
        <f>100*$B$49*(Global!BF135*$B$48+Global!BF135^2*$C$48)*(BF61/$B61)^(1/$C$49)</f>
        <v>8.7797839634529922</v>
      </c>
      <c r="BH50" s="81">
        <f>100*$B$49*(Global!BG135*$B$48+Global!BG135^2*$C$48)*(BG61/$B61)^(1/$C$49)</f>
        <v>9.1219411570547404</v>
      </c>
      <c r="BI50" s="81">
        <f>100*$B$49*(Global!BH135*$B$48+Global!BH135^2*$C$48)*(BH61/$B61)^(1/$C$49)</f>
        <v>9.4704288381870434</v>
      </c>
      <c r="BJ50" s="81">
        <f>100*$B$49*(Global!BI135*$B$48+Global!BI135^2*$C$48)*(BI61/$B61)^(1/$C$49)</f>
        <v>9.8252605478802959</v>
      </c>
    </row>
    <row r="51" spans="1:62" s="105" customFormat="1" ht="18" customHeight="1">
      <c r="A51" s="217" t="s">
        <v>436</v>
      </c>
      <c r="B51" s="107"/>
      <c r="F51" s="81"/>
    </row>
    <row r="52" spans="1:62" ht="18" customHeight="1">
      <c r="A52" s="111" t="s">
        <v>763</v>
      </c>
      <c r="B52" s="149">
        <f>+Data!B234/1000</f>
        <v>0.20067613774564402</v>
      </c>
      <c r="C52" s="84">
        <f>+B95-B92</f>
        <v>-2.0463630789890885E-12</v>
      </c>
    </row>
    <row r="53" spans="1:62" ht="18" customHeight="1">
      <c r="A53" s="52" t="s">
        <v>764</v>
      </c>
      <c r="B53" s="149">
        <f>+Data!O169</f>
        <v>-3520.1323263817599</v>
      </c>
      <c r="C53" s="84">
        <f>+Data!Q169</f>
        <v>-2298.0293914363401</v>
      </c>
      <c r="D53" s="84">
        <f>+Data!O169</f>
        <v>-3520.1323263817599</v>
      </c>
    </row>
    <row r="54" spans="1:62" ht="18" customHeight="1">
      <c r="A54" s="52" t="s">
        <v>765</v>
      </c>
      <c r="B54" s="218">
        <f>+B95</f>
        <v>660.22619385237817</v>
      </c>
    </row>
    <row r="55" spans="1:62" ht="18" customHeight="1">
      <c r="A55" s="209" t="s">
        <v>253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146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</row>
    <row r="56" spans="1:62" ht="18" customHeight="1">
      <c r="A56" s="52" t="s">
        <v>630</v>
      </c>
      <c r="B56" s="80">
        <f>B57</f>
        <v>296.842578</v>
      </c>
      <c r="C56" s="80">
        <f>B56*EXP(B58)</f>
        <v>325.86437638060806</v>
      </c>
      <c r="D56" s="80">
        <f>C56*EXP(C58)</f>
        <v>351.75615200154499</v>
      </c>
      <c r="E56" s="80">
        <f t="shared" ref="E56:BI56" si="15">D56*EXP(D58)</f>
        <v>372.61088410817069</v>
      </c>
      <c r="F56" s="80">
        <f t="shared" si="15"/>
        <v>389.05183333766468</v>
      </c>
      <c r="G56" s="80">
        <f t="shared" si="15"/>
        <v>398.75208457544323</v>
      </c>
      <c r="H56" s="80">
        <f t="shared" si="15"/>
        <v>404.15409826279222</v>
      </c>
      <c r="I56" s="80">
        <f t="shared" si="15"/>
        <v>409.62929464436934</v>
      </c>
      <c r="J56" s="80">
        <f t="shared" si="15"/>
        <v>415.17866514800949</v>
      </c>
      <c r="K56" s="80">
        <f t="shared" si="15"/>
        <v>420.80321463271696</v>
      </c>
      <c r="L56" s="65">
        <f t="shared" si="15"/>
        <v>425.18113453181383</v>
      </c>
      <c r="M56" s="146">
        <f t="shared" si="15"/>
        <v>428.2721572408945</v>
      </c>
      <c r="N56" s="65">
        <f t="shared" si="15"/>
        <v>431.38565136418453</v>
      </c>
      <c r="O56" s="65">
        <f t="shared" si="15"/>
        <v>434.52178026653235</v>
      </c>
      <c r="P56" s="65">
        <f t="shared" si="15"/>
        <v>437.68070850043199</v>
      </c>
      <c r="Q56" s="65">
        <f t="shared" si="15"/>
        <v>440.86260181465695</v>
      </c>
      <c r="R56" s="65">
        <f t="shared" si="15"/>
        <v>444.06762716295719</v>
      </c>
      <c r="S56" s="65">
        <f t="shared" si="15"/>
        <v>447.29595271281897</v>
      </c>
      <c r="T56" s="65">
        <f t="shared" si="15"/>
        <v>450.54774785428884</v>
      </c>
      <c r="U56" s="65">
        <f t="shared" si="15"/>
        <v>453.82318320886139</v>
      </c>
      <c r="V56" s="65">
        <f t="shared" si="15"/>
        <v>456.55901188204848</v>
      </c>
      <c r="W56" s="65">
        <f t="shared" si="15"/>
        <v>458.74521657842882</v>
      </c>
      <c r="X56" s="65">
        <f t="shared" si="15"/>
        <v>460.94188978128932</v>
      </c>
      <c r="Y56" s="65">
        <f t="shared" si="15"/>
        <v>463.14908161842828</v>
      </c>
      <c r="Z56" s="65">
        <f t="shared" si="15"/>
        <v>465.36684245767776</v>
      </c>
      <c r="AA56" s="65">
        <f t="shared" si="15"/>
        <v>467.59522290805313</v>
      </c>
      <c r="AB56" s="81">
        <f t="shared" si="15"/>
        <v>469.83427382090792</v>
      </c>
      <c r="AC56" s="81">
        <f t="shared" si="15"/>
        <v>472.08404629109424</v>
      </c>
      <c r="AD56" s="81">
        <f t="shared" si="15"/>
        <v>474.34459165812876</v>
      </c>
      <c r="AE56" s="81">
        <f t="shared" si="15"/>
        <v>476.6159615073642</v>
      </c>
      <c r="AF56" s="81">
        <f t="shared" si="15"/>
        <v>477.75572180074039</v>
      </c>
      <c r="AG56" s="81">
        <f t="shared" si="15"/>
        <v>477.75572180074039</v>
      </c>
      <c r="AH56" s="81">
        <f t="shared" si="15"/>
        <v>477.75572180074039</v>
      </c>
      <c r="AI56" s="65">
        <f t="shared" si="15"/>
        <v>477.75572180074039</v>
      </c>
      <c r="AJ56" s="65">
        <f t="shared" si="15"/>
        <v>477.75572180074039</v>
      </c>
      <c r="AK56" s="65">
        <f t="shared" si="15"/>
        <v>477.75572180074039</v>
      </c>
      <c r="AL56" s="65">
        <f t="shared" si="15"/>
        <v>477.75572180074039</v>
      </c>
      <c r="AM56" s="65">
        <f t="shared" si="15"/>
        <v>477.75572180074039</v>
      </c>
      <c r="AN56" s="65">
        <f t="shared" si="15"/>
        <v>477.75572180074039</v>
      </c>
      <c r="AO56" s="65">
        <f t="shared" si="15"/>
        <v>477.75572180074039</v>
      </c>
      <c r="AP56" s="65">
        <f t="shared" si="15"/>
        <v>477.75572180074039</v>
      </c>
      <c r="AQ56" s="65">
        <f t="shared" si="15"/>
        <v>477.75572180074039</v>
      </c>
      <c r="AR56" s="65">
        <f t="shared" si="15"/>
        <v>477.75572180074039</v>
      </c>
      <c r="AS56" s="65">
        <f t="shared" si="15"/>
        <v>477.75572180074039</v>
      </c>
      <c r="AT56" s="65">
        <f t="shared" si="15"/>
        <v>477.75572180074039</v>
      </c>
      <c r="AU56" s="65">
        <f t="shared" si="15"/>
        <v>477.75572180074039</v>
      </c>
      <c r="AV56" s="65">
        <f t="shared" si="15"/>
        <v>477.75572180074039</v>
      </c>
      <c r="AW56" s="65">
        <f t="shared" si="15"/>
        <v>477.75572180074039</v>
      </c>
      <c r="AX56" s="65">
        <f t="shared" si="15"/>
        <v>477.75572180074039</v>
      </c>
      <c r="AY56" s="65">
        <f t="shared" si="15"/>
        <v>477.75572180074039</v>
      </c>
      <c r="AZ56" s="65">
        <f t="shared" si="15"/>
        <v>477.75572180074039</v>
      </c>
      <c r="BA56" s="65">
        <f t="shared" si="15"/>
        <v>477.75572180074039</v>
      </c>
      <c r="BB56" s="65">
        <f t="shared" si="15"/>
        <v>477.75572180074039</v>
      </c>
      <c r="BC56" s="65">
        <f t="shared" si="15"/>
        <v>477.75572180074039</v>
      </c>
      <c r="BD56" s="65">
        <f t="shared" si="15"/>
        <v>477.75572180074039</v>
      </c>
      <c r="BE56" s="65">
        <f t="shared" si="15"/>
        <v>477.75572180074039</v>
      </c>
      <c r="BF56" s="65">
        <f t="shared" si="15"/>
        <v>477.75572180074039</v>
      </c>
      <c r="BG56" s="65">
        <f t="shared" si="15"/>
        <v>477.75572180074039</v>
      </c>
      <c r="BH56" s="65">
        <f t="shared" si="15"/>
        <v>477.75572180074039</v>
      </c>
      <c r="BI56" s="65">
        <f t="shared" si="15"/>
        <v>477.75572180074039</v>
      </c>
      <c r="BJ56" s="54">
        <f>+BI56</f>
        <v>477.75572180074039</v>
      </c>
    </row>
    <row r="57" spans="1:62" ht="18" customHeight="1">
      <c r="A57" s="52" t="s">
        <v>631</v>
      </c>
      <c r="B57" s="65">
        <f>+Parameters!F48</f>
        <v>296.842578</v>
      </c>
    </row>
    <row r="58" spans="1:62" ht="18" customHeight="1">
      <c r="A58" s="52" t="s">
        <v>766</v>
      </c>
      <c r="B58" s="65">
        <f>+Data!B38*10</f>
        <v>9.3279313555020407E-2</v>
      </c>
      <c r="C58" s="65">
        <f>+Data!C38*10</f>
        <v>7.6456914107725107E-2</v>
      </c>
      <c r="D58" s="65">
        <f>+Data!D38*10</f>
        <v>5.7596483440908799E-2</v>
      </c>
      <c r="E58" s="65">
        <f>+Data!E38*10</f>
        <v>4.3177913415189201E-2</v>
      </c>
      <c r="F58" s="65">
        <f>+Data!F38*10</f>
        <v>2.4627299464364798E-2</v>
      </c>
      <c r="G58" s="65">
        <f>+Data!G38*10</f>
        <v>1.3456354717457299E-2</v>
      </c>
      <c r="H58" s="65">
        <f>+Data!H38*10</f>
        <v>1.3456354717457299E-2</v>
      </c>
      <c r="I58" s="65">
        <f>+Data!I38*10</f>
        <v>1.3456354717457299E-2</v>
      </c>
      <c r="J58" s="65">
        <f>+Data!J38*10</f>
        <v>1.3456354717457299E-2</v>
      </c>
      <c r="K58" s="65">
        <f>+Data!K38*10</f>
        <v>1.03499762952242E-2</v>
      </c>
      <c r="L58" s="65">
        <f>+Data!L38*10</f>
        <v>7.243597872991149E-3</v>
      </c>
      <c r="M58" s="146">
        <f>+Data!M38*10</f>
        <v>7.243597872991149E-3</v>
      </c>
      <c r="N58" s="65">
        <f>+Data!N38*10</f>
        <v>7.243597872991149E-3</v>
      </c>
      <c r="O58" s="65">
        <f>+Data!O38*10</f>
        <v>7.243597872991149E-3</v>
      </c>
      <c r="P58" s="65">
        <f>+Data!P38*10</f>
        <v>7.243597872991149E-3</v>
      </c>
      <c r="Q58" s="65">
        <f>+Data!Q38*10</f>
        <v>7.243597872991149E-3</v>
      </c>
      <c r="R58" s="65">
        <f>+Data!R38*10</f>
        <v>7.243597872991149E-3</v>
      </c>
      <c r="S58" s="65">
        <f>+Data!S38*10</f>
        <v>7.243597872991149E-3</v>
      </c>
      <c r="T58" s="65">
        <f>+Data!T38*10</f>
        <v>7.243597872991149E-3</v>
      </c>
      <c r="U58" s="65">
        <f>+Data!U38*10</f>
        <v>6.0103040758818305E-3</v>
      </c>
      <c r="V58" s="65">
        <f>+Data!V38*10</f>
        <v>4.7770102787725206E-3</v>
      </c>
      <c r="W58" s="65">
        <f>+Data!W38*10</f>
        <v>4.7770102787725206E-3</v>
      </c>
      <c r="X58" s="65">
        <f>+Data!X38*10</f>
        <v>4.7770102787725206E-3</v>
      </c>
      <c r="Y58" s="65">
        <f>+Data!Y38*10</f>
        <v>4.7770102787725206E-3</v>
      </c>
      <c r="Z58" s="65">
        <f>+Data!Z38*10</f>
        <v>4.7770102787725206E-3</v>
      </c>
      <c r="AA58" s="65">
        <f>+Data!AA38*10</f>
        <v>4.7770102787725206E-3</v>
      </c>
      <c r="AB58" s="65">
        <f>+Data!AB38*10</f>
        <v>4.7770102787725206E-3</v>
      </c>
      <c r="AC58" s="65">
        <f>+Data!AC38*10</f>
        <v>4.7770102787725206E-3</v>
      </c>
      <c r="AD58" s="65">
        <f>+Data!AD38*10</f>
        <v>4.7770102787725206E-3</v>
      </c>
      <c r="AE58" s="65">
        <f>+Data!AE38*10</f>
        <v>2.3885051393862603E-3</v>
      </c>
      <c r="AF58" s="65">
        <f>+Data!AF36*10</f>
        <v>0</v>
      </c>
      <c r="AG58" s="65">
        <f>+Data!AG36*10</f>
        <v>0</v>
      </c>
      <c r="AH58" s="65">
        <f>+Data!AH36*10</f>
        <v>0</v>
      </c>
      <c r="AI58" s="65">
        <f>+Data!AI36*10</f>
        <v>0</v>
      </c>
      <c r="AJ58" s="65">
        <f>+Data!AJ36*10</f>
        <v>0</v>
      </c>
      <c r="AK58" s="65">
        <f>+Data!AK36*10</f>
        <v>0</v>
      </c>
      <c r="AL58" s="65">
        <f>+Data!AL36*10</f>
        <v>0</v>
      </c>
      <c r="AM58" s="65">
        <f>+Data!AM36*10</f>
        <v>0</v>
      </c>
      <c r="AN58" s="65">
        <f>+Data!AN36*10</f>
        <v>0</v>
      </c>
      <c r="AO58" s="65">
        <f>+Data!AO36*10</f>
        <v>0</v>
      </c>
      <c r="AP58" s="65">
        <f>+Data!AP36*10</f>
        <v>0</v>
      </c>
      <c r="AQ58" s="65">
        <f>+Data!AQ36*10</f>
        <v>0</v>
      </c>
      <c r="AR58" s="65">
        <f>+Data!AR36*10</f>
        <v>0</v>
      </c>
      <c r="AS58" s="65">
        <f>+Data!AS36*10</f>
        <v>0</v>
      </c>
      <c r="AT58" s="65">
        <f>+Data!AT36*10</f>
        <v>0</v>
      </c>
      <c r="AU58" s="65">
        <f>+Data!AU36*10</f>
        <v>0</v>
      </c>
      <c r="AV58" s="65">
        <f>+Data!AV36*10</f>
        <v>0</v>
      </c>
      <c r="AW58" s="65">
        <f>+Data!AW36*10</f>
        <v>0</v>
      </c>
      <c r="AX58" s="65">
        <f>+Data!AX36*10</f>
        <v>0</v>
      </c>
      <c r="AY58" s="65">
        <f>+Data!AY36*10</f>
        <v>0</v>
      </c>
      <c r="AZ58" s="65">
        <f>+Data!AZ36*10</f>
        <v>0</v>
      </c>
      <c r="BA58" s="65">
        <f>+Data!BA36*10</f>
        <v>0</v>
      </c>
      <c r="BB58" s="65">
        <f>+Data!BB36*10</f>
        <v>0</v>
      </c>
      <c r="BC58" s="65">
        <f>+Data!BC36*10</f>
        <v>0</v>
      </c>
      <c r="BD58" s="65">
        <f>+Data!BD36*10</f>
        <v>0</v>
      </c>
      <c r="BE58" s="65">
        <f>+Data!BE36*10</f>
        <v>0</v>
      </c>
      <c r="BF58" s="65">
        <f>+Data!BF36*10</f>
        <v>0</v>
      </c>
      <c r="BG58" s="65">
        <f>+Data!BG36*10</f>
        <v>0</v>
      </c>
      <c r="BH58" s="65">
        <f>+Data!BH36*10</f>
        <v>0</v>
      </c>
      <c r="BI58" s="65">
        <f>+Data!BI36*10</f>
        <v>0</v>
      </c>
    </row>
    <row r="59" spans="1:62" ht="18" customHeight="1">
      <c r="A59" s="52" t="s">
        <v>633</v>
      </c>
      <c r="B59" s="65">
        <f>+BI56</f>
        <v>477.75572180074039</v>
      </c>
      <c r="C59" s="54">
        <f t="shared" ref="C59:L59" si="16">+C64/C61</f>
        <v>1.3656955503599296E-3</v>
      </c>
      <c r="D59" s="54">
        <f t="shared" si="16"/>
        <v>2.1504842228379224E-3</v>
      </c>
      <c r="E59" s="54">
        <f t="shared" si="16"/>
        <v>3.2880916799279312E-3</v>
      </c>
      <c r="F59" s="54">
        <f t="shared" si="16"/>
        <v>4.7776305400081308E-3</v>
      </c>
      <c r="G59" s="54">
        <f t="shared" si="16"/>
        <v>6.5926508052630934E-3</v>
      </c>
      <c r="H59" s="54">
        <f t="shared" si="16"/>
        <v>8.6888565932132025E-3</v>
      </c>
      <c r="I59" s="54">
        <f t="shared" si="16"/>
        <v>1.1020435804790117E-2</v>
      </c>
      <c r="J59" s="54">
        <f t="shared" si="16"/>
        <v>1.3549404197544385E-2</v>
      </c>
      <c r="K59" s="54">
        <f t="shared" si="16"/>
        <v>1.6267181719835766E-2</v>
      </c>
      <c r="L59" s="54">
        <f t="shared" si="16"/>
        <v>1.9148539086066309E-2</v>
      </c>
    </row>
    <row r="60" spans="1:62" ht="18" customHeight="1">
      <c r="A60" s="219" t="s">
        <v>634</v>
      </c>
      <c r="B60" s="54"/>
      <c r="D60" s="37"/>
      <c r="H60" s="35"/>
    </row>
    <row r="61" spans="1:62" s="37" customFormat="1" ht="18" customHeight="1">
      <c r="A61" s="220" t="s">
        <v>635</v>
      </c>
      <c r="B61" s="37">
        <f t="shared" ref="B61:H61" si="17">B20*B74^$B7*(B56/1000)^(1-$B7)</f>
        <v>12.397900201983999</v>
      </c>
      <c r="C61" s="37">
        <f t="shared" si="17"/>
        <v>15.973315131118051</v>
      </c>
      <c r="D61" s="37">
        <f t="shared" si="17"/>
        <v>20.699508929379878</v>
      </c>
      <c r="E61" s="37">
        <f t="shared" si="17"/>
        <v>25.594789268009325</v>
      </c>
      <c r="F61" s="37">
        <f t="shared" si="17"/>
        <v>30.652531072828623</v>
      </c>
      <c r="G61" s="37">
        <f t="shared" si="17"/>
        <v>35.659639204491043</v>
      </c>
      <c r="H61" s="37">
        <f t="shared" si="17"/>
        <v>40.645457692382671</v>
      </c>
      <c r="I61" s="37">
        <f t="shared" ref="I61:BI61" si="18">I20*I74^$B7*(I56/1000)^(1-$B7)</f>
        <v>45.90838185928488</v>
      </c>
      <c r="J61" s="37">
        <f t="shared" si="18"/>
        <v>51.470125209794716</v>
      </c>
      <c r="K61" s="37">
        <f t="shared" si="18"/>
        <v>57.351521955732053</v>
      </c>
      <c r="L61" s="37">
        <f t="shared" si="18"/>
        <v>63.36479903915626</v>
      </c>
      <c r="M61" s="37">
        <f t="shared" si="18"/>
        <v>69.300369153982075</v>
      </c>
      <c r="N61" s="37">
        <f t="shared" si="18"/>
        <v>76.298340143163728</v>
      </c>
      <c r="O61" s="37">
        <f t="shared" si="18"/>
        <v>83.056305749492722</v>
      </c>
      <c r="P61" s="37">
        <f t="shared" si="18"/>
        <v>89.748353900720829</v>
      </c>
      <c r="Q61" s="37">
        <f t="shared" si="18"/>
        <v>96.472975181366706</v>
      </c>
      <c r="R61" s="37">
        <f t="shared" si="18"/>
        <v>103.28667507710948</v>
      </c>
      <c r="S61" s="37">
        <f t="shared" si="18"/>
        <v>110.22275557158594</v>
      </c>
      <c r="T61" s="37">
        <f t="shared" si="18"/>
        <v>117.30188955643933</v>
      </c>
      <c r="U61" s="37">
        <f t="shared" si="18"/>
        <v>124.5380905166712</v>
      </c>
      <c r="V61" s="37">
        <f t="shared" si="18"/>
        <v>131.82822151420243</v>
      </c>
      <c r="W61" s="37">
        <f t="shared" si="18"/>
        <v>139.13806134076901</v>
      </c>
      <c r="X61" s="37">
        <f t="shared" si="18"/>
        <v>146.5656843504124</v>
      </c>
      <c r="Y61" s="37">
        <f t="shared" si="18"/>
        <v>154.13201323599978</v>
      </c>
      <c r="Z61" s="37">
        <f t="shared" si="18"/>
        <v>161.85255902024809</v>
      </c>
      <c r="AA61" s="37">
        <f t="shared" si="18"/>
        <v>169.74040568385698</v>
      </c>
      <c r="AB61" s="37">
        <f t="shared" si="18"/>
        <v>177.80987619000993</v>
      </c>
      <c r="AC61" s="37">
        <f t="shared" si="18"/>
        <v>186.08558190855402</v>
      </c>
      <c r="AD61" s="37">
        <f t="shared" si="18"/>
        <v>194.66750232856779</v>
      </c>
      <c r="AE61" s="37">
        <f t="shared" si="18"/>
        <v>203.56053032539737</v>
      </c>
      <c r="AF61" s="37">
        <f t="shared" si="18"/>
        <v>212.40742241434592</v>
      </c>
      <c r="AG61" s="37">
        <f t="shared" si="18"/>
        <v>221.08541680615863</v>
      </c>
      <c r="AH61" s="37">
        <f t="shared" si="18"/>
        <v>229.88152629594373</v>
      </c>
      <c r="AI61" s="37">
        <f t="shared" si="18"/>
        <v>238.83782236156813</v>
      </c>
      <c r="AJ61" s="37">
        <f t="shared" si="18"/>
        <v>247.97945852437303</v>
      </c>
      <c r="AK61" s="37">
        <f t="shared" si="18"/>
        <v>257.3234760367738</v>
      </c>
      <c r="AL61" s="37">
        <f t="shared" si="18"/>
        <v>266.88316881744726</v>
      </c>
      <c r="AM61" s="37">
        <f t="shared" si="18"/>
        <v>276.67028392790331</v>
      </c>
      <c r="AN61" s="37">
        <f t="shared" si="18"/>
        <v>286.69608449269009</v>
      </c>
      <c r="AO61" s="37">
        <f t="shared" si="18"/>
        <v>296.9718294950959</v>
      </c>
      <c r="AP61" s="37">
        <f t="shared" si="18"/>
        <v>307.50896536710081</v>
      </c>
      <c r="AQ61" s="37">
        <f t="shared" si="18"/>
        <v>318.31918301894353</v>
      </c>
      <c r="AR61" s="37">
        <f t="shared" si="18"/>
        <v>329.41441808670533</v>
      </c>
      <c r="AS61" s="37">
        <f t="shared" si="18"/>
        <v>340.80683213425567</v>
      </c>
      <c r="AT61" s="37">
        <f t="shared" si="18"/>
        <v>352.50879189105046</v>
      </c>
      <c r="AU61" s="37">
        <f t="shared" si="18"/>
        <v>364.53285329037402</v>
      </c>
      <c r="AV61" s="37">
        <f t="shared" si="18"/>
        <v>376.89175216581521</v>
      </c>
      <c r="AW61" s="37">
        <f t="shared" si="18"/>
        <v>389.59840131786223</v>
      </c>
      <c r="AX61" s="37">
        <f t="shared" si="18"/>
        <v>402.66589287558941</v>
      </c>
      <c r="AY61" s="37">
        <f t="shared" si="18"/>
        <v>416.10750472351287</v>
      </c>
      <c r="AZ61" s="37">
        <f t="shared" si="18"/>
        <v>429.9367098741501</v>
      </c>
      <c r="BA61" s="37">
        <f t="shared" si="18"/>
        <v>444.16718786507244</v>
      </c>
      <c r="BB61" s="37">
        <f t="shared" si="18"/>
        <v>458.81283746483132</v>
      </c>
      <c r="BC61" s="37">
        <f t="shared" si="18"/>
        <v>473.88779015293665</v>
      </c>
      <c r="BD61" s="37">
        <f t="shared" si="18"/>
        <v>489.40642398590808</v>
      </c>
      <c r="BE61" s="37">
        <f t="shared" si="18"/>
        <v>505.38337757523709</v>
      </c>
      <c r="BF61" s="37">
        <f t="shared" si="18"/>
        <v>521.83356398857256</v>
      </c>
      <c r="BG61" s="37">
        <f t="shared" si="18"/>
        <v>538.77218444814048</v>
      </c>
      <c r="BH61" s="37">
        <f t="shared" si="18"/>
        <v>556.21474174542482</v>
      </c>
      <c r="BI61" s="37">
        <f t="shared" si="18"/>
        <v>574.17705332279445</v>
      </c>
      <c r="BJ61" s="37">
        <f>+BI61</f>
        <v>574.17705332279445</v>
      </c>
    </row>
    <row r="62" spans="1:62" s="39" customFormat="1" ht="18" customHeight="1">
      <c r="A62" s="221" t="s">
        <v>767</v>
      </c>
      <c r="B62" s="39">
        <f>($B24*B81+$B25*B81^$B$26+$B$29*(B81/$B$27)^$B$28)*Parameters!$B$116*0.01</f>
        <v>9.7419147517077394E-4</v>
      </c>
      <c r="C62" s="39">
        <f>($B24*C81+$B25*C81^$B$26+$B$29*(C81/$B$27)^$B$28)*Parameters!$B$116*0.01</f>
        <v>1.3581267132443187E-3</v>
      </c>
      <c r="D62" s="39">
        <f>($B24*D81+$B25*D81^$B$26+$B$29*(D81/$B$27)^$B$28)*Parameters!$B$116*0.01</f>
        <v>2.1391088511144964E-3</v>
      </c>
      <c r="E62" s="39">
        <f>($B24*E81+$B25*E81^$B$26+$B$29*(E81/$B$27)^$B$28)*Parameters!$B$116*0.01</f>
        <v>3.2685133368780023E-3</v>
      </c>
      <c r="F62" s="39">
        <f>($B24*F81+$B25*F81^$B$26+$B$29*(F81/$B$27)^$B$28)*Parameters!$B$116*0.01</f>
        <v>4.7456713584578848E-3</v>
      </c>
      <c r="G62" s="39">
        <f>($B24*G81+$B25*G81^$B$26+$B$29*(G81/$B$27)^$B$28)*Parameters!$B$116*0.01</f>
        <v>6.5427086116213477E-3</v>
      </c>
      <c r="H62" s="39">
        <f>($B24*H81+$B25*H81^$B$26+$B$29*(H81/$B$27)^$B$28)*Parameters!$B$116*0.01</f>
        <v>8.6139071103584295E-3</v>
      </c>
      <c r="I62" s="39">
        <f>($B24*I81+$B25*I81^$B$26+$B$29*(I81/$B$27)^$B$28)*Parameters!$B$116*0.01</f>
        <v>1.0911969857741888E-2</v>
      </c>
      <c r="J62" s="39">
        <f>($B24*J81+$B25*J81^$B$26+$B$29*(J81/$B$27)^$B$28)*Parameters!$B$116*0.01</f>
        <v>1.3397268700208386E-2</v>
      </c>
      <c r="K62" s="39">
        <f>($B24*K81+$B25*K81^$B$26+$B$29*(K81/$B$27)^$B$28)*Parameters!$B$116*0.01</f>
        <v>1.6039247708470785E-2</v>
      </c>
      <c r="L62" s="39">
        <f>($B24*L81+$B25*L81^$B$26+$B$29*(L81/$B$27)^$B$28)*Parameters!$B$116*0.01</f>
        <v>1.8815428404164839E-2</v>
      </c>
      <c r="M62" s="39">
        <f>($B24*M81+$B25*M81^$B$26+$B$29*(M81/$B$27)^$B$28)*Parameters!$B$116*0.01</f>
        <v>2.1626109608509539E-2</v>
      </c>
      <c r="N62" s="39">
        <f>($B24*N81+$B25*N81^$B$26+$B$29*(N81/$B$27)^$B$28)*Parameters!$B$116*0.01</f>
        <v>2.447012053549262E-2</v>
      </c>
      <c r="O62" s="39">
        <f>($B24*O81+$B25*O81^$B$26+$B$29*(O81/$B$27)^$B$28)*Parameters!$B$116*0.01</f>
        <v>2.7345589696384089E-2</v>
      </c>
      <c r="P62" s="39">
        <f>($B24*P81+$B25*P81^$B$26+$B$29*(P81/$B$27)^$B$28)*Parameters!$B$116*0.01</f>
        <v>3.0247399453749081E-2</v>
      </c>
      <c r="Q62" s="39">
        <f>($B24*Q81+$B25*Q81^$B$26+$B$29*(Q81/$B$27)^$B$28)*Parameters!$B$116*0.01</f>
        <v>3.3169024405175336E-2</v>
      </c>
      <c r="R62" s="39">
        <f>($B24*R81+$B25*R81^$B$26+$B$29*(R81/$B$27)^$B$28)*Parameters!$B$116*0.01</f>
        <v>3.61033393662629E-2</v>
      </c>
      <c r="S62" s="39">
        <f>($B24*S81+$B25*S81^$B$26+$B$29*(S81/$B$27)^$B$28)*Parameters!$B$116*0.01</f>
        <v>3.9042875428718996E-2</v>
      </c>
      <c r="T62" s="39">
        <f>($B24*T81+$B25*T81^$B$26+$B$29*(T81/$B$27)^$B$28)*Parameters!$B$116*0.01</f>
        <v>4.1979747420454371E-2</v>
      </c>
      <c r="U62" s="39">
        <f>($B24*U81+$B25*U81^$B$26+$B$29*(U81/$B$27)^$B$28)*Parameters!$B$116*0.01</f>
        <v>4.4905337213027557E-2</v>
      </c>
      <c r="V62" s="39">
        <f>($B24*V81+$B25*V81^$B$26+$B$29*(V81/$B$27)^$B$28)*Parameters!$B$116*0.01</f>
        <v>4.781270622156969E-2</v>
      </c>
      <c r="W62" s="39">
        <f>($B24*W81+$B25*W81^$B$26+$B$29*(W81/$B$27)^$B$28)*Parameters!$B$116*0.01</f>
        <v>5.0698201759290643E-2</v>
      </c>
      <c r="X62" s="39">
        <f>($B24*X81+$B25*X81^$B$26+$B$29*(X81/$B$27)^$B$28)*Parameters!$B$116*0.01</f>
        <v>5.3556512014243086E-2</v>
      </c>
      <c r="Y62" s="39">
        <f>($B24*Y81+$B25*Y81^$B$26+$B$29*(Y81/$B$27)^$B$28)*Parameters!$B$116*0.01</f>
        <v>5.6375357540746553E-2</v>
      </c>
      <c r="Z62" s="39">
        <f>($B24*Z81+$B25*Z81^$B$26+$B$29*(Z81/$B$27)^$B$28)*Parameters!$B$116*0.01</f>
        <v>5.9133459062090686E-2</v>
      </c>
      <c r="AA62" s="39">
        <f>($B24*AA81+$B25*AA81^$B$26+$B$29*(AA81/$B$27)^$B$28)*Parameters!$B$116*0.01</f>
        <v>6.174574912924824E-2</v>
      </c>
      <c r="AB62" s="39">
        <f>($B24*AB81+$B25*AB81^$B$26+$B$29*(AB81/$B$27)^$B$28)*Parameters!$B$116*0.01</f>
        <v>6.336925891215206E-2</v>
      </c>
      <c r="AC62" s="39">
        <f>($B24*AC81+$B25*AC81^$B$26+$B$29*(AC81/$B$27)^$B$28)*Parameters!$B$116*0.01</f>
        <v>6.353565949055294E-2</v>
      </c>
      <c r="AD62" s="39">
        <f>($B24*AD81+$B25*AD81^$B$26+$B$29*(AD81/$B$27)^$B$28)*Parameters!$B$116*0.01</f>
        <v>6.2826140378950804E-2</v>
      </c>
      <c r="AE62" s="39">
        <f>($B24*AE81+$B25*AE81^$B$26+$B$29*(AE81/$B$27)^$B$28)*Parameters!$B$116*0.01</f>
        <v>6.1639673752947717E-2</v>
      </c>
      <c r="AF62" s="39">
        <f>($B24*AF81+$B25*AF81^$B$26+$B$29*(AF81/$B$27)^$B$28)*Parameters!$B$116*0.01</f>
        <v>6.0237303480357163E-2</v>
      </c>
      <c r="AG62" s="39">
        <f>($B24*AG81+$B25*AG81^$B$26+$B$29*(AG81/$B$27)^$B$28)*Parameters!$B$116*0.01</f>
        <v>5.8782367665095821E-2</v>
      </c>
      <c r="AH62" s="39">
        <f>($B24*AH81+$B25*AH81^$B$26+$B$29*(AH81/$B$27)^$B$28)*Parameters!$B$116*0.01</f>
        <v>5.7371824289623057E-2</v>
      </c>
      <c r="AI62" s="39">
        <f>($B24*AI81+$B25*AI81^$B$26+$B$29*(AI81/$B$27)^$B$28)*Parameters!$B$116*0.01</f>
        <v>5.605892292096816E-2</v>
      </c>
      <c r="AJ62" s="39">
        <f>($B24*AJ81+$B25*AJ81^$B$26+$B$29*(AJ81/$B$27)^$B$28)*Parameters!$B$116*0.01</f>
        <v>5.4868934442799472E-2</v>
      </c>
      <c r="AK62" s="39">
        <f>($B24*AK81+$B25*AK81^$B$26+$B$29*(AK81/$B$27)^$B$28)*Parameters!$B$116*0.01</f>
        <v>5.3809765843986196E-2</v>
      </c>
      <c r="AL62" s="39">
        <f>($B24*AL81+$B25*AL81^$B$26+$B$29*(AL81/$B$27)^$B$28)*Parameters!$B$116*0.01</f>
        <v>5.2878976154828873E-2</v>
      </c>
      <c r="AM62" s="39">
        <f>($B24*AM81+$B25*AM81^$B$26+$B$29*(AM81/$B$27)^$B$28)*Parameters!$B$116*0.01</f>
        <v>5.2068330310741685E-2</v>
      </c>
      <c r="AN62" s="39">
        <f>($B24*AN81+$B25*AN81^$B$26+$B$29*(AN81/$B$27)^$B$28)*Parameters!$B$116*0.01</f>
        <v>5.1366699747139269E-2</v>
      </c>
      <c r="AO62" s="39">
        <f>($B24*AO81+$B25*AO81^$B$26+$B$29*(AO81/$B$27)^$B$28)*Parameters!$B$116*0.01</f>
        <v>5.0761867892237085E-2</v>
      </c>
      <c r="AP62" s="39">
        <f>($B24*AP81+$B25*AP81^$B$26+$B$29*(AP81/$B$27)^$B$28)*Parameters!$B$116*0.01</f>
        <v>5.0241618526164905E-2</v>
      </c>
      <c r="AQ62" s="39">
        <f>($B24*AQ81+$B25*AQ81^$B$26+$B$29*(AQ81/$B$27)^$B$28)*Parameters!$B$116*0.01</f>
        <v>4.9794359803108999E-2</v>
      </c>
      <c r="AR62" s="39">
        <f>($B24*AR81+$B25*AR81^$B$26+$B$29*(AR81/$B$27)^$B$28)*Parameters!$B$116*0.01</f>
        <v>4.9409451564448315E-2</v>
      </c>
      <c r="AS62" s="39">
        <f>($B24*AS81+$B25*AS81^$B$26+$B$29*(AS81/$B$27)^$B$28)*Parameters!$B$116*0.01</f>
        <v>4.9077346354090515E-2</v>
      </c>
      <c r="AT62" s="39">
        <f>($B24*AT81+$B25*AT81^$B$26+$B$29*(AT81/$B$27)^$B$28)*Parameters!$B$116*0.01</f>
        <v>4.8789616409934622E-2</v>
      </c>
      <c r="AU62" s="39">
        <f>($B24*AU81+$B25*AU81^$B$26+$B$29*(AU81/$B$27)^$B$28)*Parameters!$B$116*0.01</f>
        <v>4.853891360886016E-2</v>
      </c>
      <c r="AV62" s="39">
        <f>($B24*AV81+$B25*AV81^$B$26+$B$29*(AV81/$B$27)^$B$28)*Parameters!$B$116*0.01</f>
        <v>4.8318892616724139E-2</v>
      </c>
      <c r="AW62" s="39">
        <f>($B24*AW81+$B25*AW81^$B$26+$B$29*(AW81/$B$27)^$B$28)*Parameters!$B$116*0.01</f>
        <v>4.8124116463837581E-2</v>
      </c>
      <c r="AX62" s="39">
        <f>($B24*AX81+$B25*AX81^$B$26+$B$29*(AX81/$B$27)^$B$28)*Parameters!$B$116*0.01</f>
        <v>4.7949956511994907E-2</v>
      </c>
      <c r="AY62" s="39">
        <f>($B24*AY81+$B25*AY81^$B$26+$B$29*(AY81/$B$27)^$B$28)*Parameters!$B$116*0.01</f>
        <v>4.7792494028059879E-2</v>
      </c>
      <c r="AZ62" s="39">
        <f>($B24*AZ81+$B25*AZ81^$B$26+$B$29*(AZ81/$B$27)^$B$28)*Parameters!$B$116*0.01</f>
        <v>4.7648427487774807E-2</v>
      </c>
      <c r="BA62" s="39">
        <f>($B24*BA81+$B25*BA81^$B$26+$B$29*(BA81/$B$27)^$B$28)*Parameters!$B$116*0.01</f>
        <v>4.7514987742757447E-2</v>
      </c>
      <c r="BB62" s="39">
        <f>($B24*BB81+$B25*BB81^$B$26+$B$29*(BB81/$B$27)^$B$28)*Parameters!$B$116*0.01</f>
        <v>4.7389861922385812E-2</v>
      </c>
      <c r="BC62" s="39">
        <f>($B24*BC81+$B25*BC81^$B$26+$B$29*(BC81/$B$27)^$B$28)*Parameters!$B$116*0.01</f>
        <v>4.7271126163408395E-2</v>
      </c>
      <c r="BD62" s="39">
        <f>($B24*BD81+$B25*BD81^$B$26+$B$29*(BD81/$B$27)^$B$28)*Parameters!$B$116*0.01</f>
        <v>4.7157186798822644E-2</v>
      </c>
      <c r="BE62" s="39">
        <f>($B24*BE81+$B25*BE81^$B$26+$B$29*(BE81/$B$27)^$B$28)*Parameters!$B$116*0.01</f>
        <v>4.7046729383645847E-2</v>
      </c>
      <c r="BF62" s="39">
        <f>($B24*BF81+$B25*BF81^$B$26+$B$29*(BF81/$B$27)^$B$28)*Parameters!$B$116*0.01</f>
        <v>4.6938674814927341E-2</v>
      </c>
      <c r="BG62" s="39">
        <f>($B24*BG81+$B25*BG81^$B$26+$B$29*(BG81/$B$27)^$B$28)*Parameters!$B$116*0.01</f>
        <v>4.6832141767429308E-2</v>
      </c>
      <c r="BH62" s="39">
        <f>($B24*BH81+$B25*BH81^$B$26+$B$29*(BH81/$B$27)^$B$28)*Parameters!$B$116*0.01</f>
        <v>4.6726414681993449E-2</v>
      </c>
      <c r="BI62" s="39">
        <f>($B24*BI81+$B25*BI81^$B$26+$B$29*(BI81/$B$27)^$B$28)*Parameters!$B$116*0.01</f>
        <v>4.6620916588974208E-2</v>
      </c>
      <c r="BJ62" s="39">
        <f>($B24*BJ81+$B25*BJ81^$B$26+$B$29*(BJ81/$B$27)^$B$28)*Parameters!$B$116*0.01</f>
        <v>4.5508516260836469E-2</v>
      </c>
    </row>
    <row r="63" spans="1:62" s="39" customFormat="1" ht="18" customHeight="1">
      <c r="A63" s="221" t="s">
        <v>768</v>
      </c>
      <c r="B63" s="39">
        <f t="shared" ref="B63:H63" si="19">+B62+B50/100</f>
        <v>9.7419147517077394E-4</v>
      </c>
      <c r="C63" s="39">
        <f t="shared" si="19"/>
        <v>1.3656955503599296E-3</v>
      </c>
      <c r="D63" s="39">
        <f t="shared" si="19"/>
        <v>2.1504842228379224E-3</v>
      </c>
      <c r="E63" s="39">
        <f t="shared" si="19"/>
        <v>3.2880916799279312E-3</v>
      </c>
      <c r="F63" s="39">
        <f t="shared" si="19"/>
        <v>4.7776305400081308E-3</v>
      </c>
      <c r="G63" s="39">
        <f t="shared" si="19"/>
        <v>6.5926508052630934E-3</v>
      </c>
      <c r="H63" s="39">
        <f t="shared" si="19"/>
        <v>8.6888565932132025E-3</v>
      </c>
      <c r="I63" s="39">
        <f t="shared" ref="I63:BJ63" si="20">+I62+I50/100</f>
        <v>1.1020435804790119E-2</v>
      </c>
      <c r="J63" s="39">
        <f t="shared" si="20"/>
        <v>1.3549404197544385E-2</v>
      </c>
      <c r="K63" s="39">
        <f t="shared" si="20"/>
        <v>1.6267181719835766E-2</v>
      </c>
      <c r="L63" s="39">
        <f t="shared" si="20"/>
        <v>1.9148539086066309E-2</v>
      </c>
      <c r="M63" s="39">
        <f t="shared" si="20"/>
        <v>2.2100170061794985E-2</v>
      </c>
      <c r="N63" s="39">
        <f t="shared" si="20"/>
        <v>2.5118817628358606E-2</v>
      </c>
      <c r="O63" s="39">
        <f t="shared" si="20"/>
        <v>2.8217436892945549E-2</v>
      </c>
      <c r="P63" s="39">
        <f t="shared" si="20"/>
        <v>3.1394491265923752E-2</v>
      </c>
      <c r="Q63" s="39">
        <f t="shared" si="20"/>
        <v>3.4650196430042683E-2</v>
      </c>
      <c r="R63" s="39">
        <f t="shared" si="20"/>
        <v>3.7984277429813793E-2</v>
      </c>
      <c r="S63" s="39">
        <f t="shared" si="20"/>
        <v>4.1396214338924778E-2</v>
      </c>
      <c r="T63" s="39">
        <f t="shared" si="20"/>
        <v>4.4885156785843219E-2</v>
      </c>
      <c r="U63" s="39">
        <f t="shared" si="20"/>
        <v>4.8449589398195797E-2</v>
      </c>
      <c r="V63" s="39">
        <f t="shared" si="20"/>
        <v>5.2089717289590269E-2</v>
      </c>
      <c r="W63" s="39">
        <f t="shared" si="20"/>
        <v>5.5807963342138056E-2</v>
      </c>
      <c r="X63" s="39">
        <f t="shared" si="20"/>
        <v>5.9605373324501117E-2</v>
      </c>
      <c r="Y63" s="39">
        <f t="shared" si="20"/>
        <v>6.3477383224657138E-2</v>
      </c>
      <c r="Z63" s="39">
        <f t="shared" si="20"/>
        <v>6.7409687729579656E-2</v>
      </c>
      <c r="AA63" s="39">
        <f t="shared" si="20"/>
        <v>7.1323849423707619E-2</v>
      </c>
      <c r="AB63" s="39">
        <f t="shared" si="20"/>
        <v>7.43821148348697E-2</v>
      </c>
      <c r="AC63" s="39">
        <f t="shared" si="20"/>
        <v>7.6107253650635795E-2</v>
      </c>
      <c r="AD63" s="39">
        <f t="shared" si="20"/>
        <v>7.7060086690821303E-2</v>
      </c>
      <c r="AE63" s="39">
        <f t="shared" si="20"/>
        <v>7.7625636982430635E-2</v>
      </c>
      <c r="AF63" s="39">
        <f t="shared" si="20"/>
        <v>7.8053383096684192E-2</v>
      </c>
      <c r="AG63" s="39">
        <f t="shared" si="20"/>
        <v>7.848989974791748E-2</v>
      </c>
      <c r="AH63" s="39">
        <f t="shared" si="20"/>
        <v>7.9021848406328477E-2</v>
      </c>
      <c r="AI63" s="39">
        <f t="shared" si="20"/>
        <v>7.9704195509082212E-2</v>
      </c>
      <c r="AJ63" s="39">
        <f t="shared" si="20"/>
        <v>8.056034412412684E-2</v>
      </c>
      <c r="AK63" s="39">
        <f t="shared" si="20"/>
        <v>8.1597209844000193E-2</v>
      </c>
      <c r="AL63" s="39">
        <f t="shared" si="20"/>
        <v>8.2812057307638798E-2</v>
      </c>
      <c r="AM63" s="39">
        <f t="shared" si="20"/>
        <v>8.4196877428084793E-2</v>
      </c>
      <c r="AN63" s="39">
        <f t="shared" si="20"/>
        <v>8.5741134793587609E-2</v>
      </c>
      <c r="AO63" s="39">
        <f t="shared" si="20"/>
        <v>8.7433447283372989E-2</v>
      </c>
      <c r="AP63" s="39">
        <f t="shared" si="20"/>
        <v>8.926257535487217E-2</v>
      </c>
      <c r="AQ63" s="39">
        <f t="shared" si="20"/>
        <v>9.1217971020307723E-2</v>
      </c>
      <c r="AR63" s="39">
        <f t="shared" si="20"/>
        <v>9.3290050429764307E-2</v>
      </c>
      <c r="AS63" s="39">
        <f t="shared" si="20"/>
        <v>9.5470296622629486E-2</v>
      </c>
      <c r="AT63" s="39">
        <f t="shared" si="20"/>
        <v>9.7751261159898475E-2</v>
      </c>
      <c r="AU63" s="39">
        <f t="shared" si="20"/>
        <v>0.10012650853326883</v>
      </c>
      <c r="AV63" s="39">
        <f t="shared" si="20"/>
        <v>0.10259053105361</v>
      </c>
      <c r="AW63" s="39">
        <f t="shared" si="20"/>
        <v>0.10513865139960021</v>
      </c>
      <c r="AX63" s="39">
        <f t="shared" si="20"/>
        <v>0.10776692320279636</v>
      </c>
      <c r="AY63" s="39">
        <f t="shared" si="20"/>
        <v>0.11047203567252592</v>
      </c>
      <c r="AZ63" s="39">
        <f t="shared" si="20"/>
        <v>0.11325122547981079</v>
      </c>
      <c r="BA63" s="39">
        <f t="shared" si="20"/>
        <v>0.11610219737193506</v>
      </c>
      <c r="BB63" s="39">
        <f t="shared" si="20"/>
        <v>0.11902305391648044</v>
      </c>
      <c r="BC63" s="39">
        <f t="shared" si="20"/>
        <v>0.12201223413837024</v>
      </c>
      <c r="BD63" s="39">
        <f t="shared" si="20"/>
        <v>0.12506846045980832</v>
      </c>
      <c r="BE63" s="39">
        <f t="shared" si="20"/>
        <v>0.12819069317852949</v>
      </c>
      <c r="BF63" s="39">
        <f t="shared" si="20"/>
        <v>0.13137809165719358</v>
      </c>
      <c r="BG63" s="39">
        <f t="shared" si="20"/>
        <v>0.13462998140195923</v>
      </c>
      <c r="BH63" s="39">
        <f t="shared" si="20"/>
        <v>0.13794582625254084</v>
      </c>
      <c r="BI63" s="39">
        <f t="shared" si="20"/>
        <v>0.14132520497084464</v>
      </c>
      <c r="BJ63" s="39">
        <f t="shared" si="20"/>
        <v>0.14376112173963942</v>
      </c>
    </row>
    <row r="64" spans="1:62" s="40" customFormat="1" ht="18" customHeight="1">
      <c r="A64" s="222" t="s">
        <v>769</v>
      </c>
      <c r="B64" s="40">
        <f>+B61-B65</f>
        <v>1.2066173923019008E-2</v>
      </c>
      <c r="C64" s="40">
        <f>+C63*C61/(1+C63^Parameters!$B$125)</f>
        <v>2.1814685399064858E-2</v>
      </c>
      <c r="D64" s="40">
        <f>+D63*D61/(1+D63^Parameters!$B$125)</f>
        <v>4.4513967373124123E-2</v>
      </c>
      <c r="E64" s="40">
        <f>+E63*E61/(1+E63^Parameters!$B$125)</f>
        <v>8.4158013641650167E-2</v>
      </c>
      <c r="F64" s="40">
        <f>+F63*F61/(1+F63^Parameters!$B$125)</f>
        <v>0.14644646858209423</v>
      </c>
      <c r="G64" s="40">
        <f>+G63*G61/(1+G63^Parameters!$B$125)</f>
        <v>0.23509154911687924</v>
      </c>
      <c r="H64" s="40">
        <f>+H63*H61/(1+H63^Parameters!$B$125)</f>
        <v>0.35316255305462746</v>
      </c>
      <c r="I64" s="40">
        <f>+I63*I61/(1+I63^Parameters!$B$125)</f>
        <v>0.5059303751820402</v>
      </c>
      <c r="J64" s="40">
        <f>+J63*J61/(1+J63^Parameters!$B$125)</f>
        <v>0.69738953056572761</v>
      </c>
      <c r="K64" s="40">
        <f>+K63*K61/(1+K63^Parameters!$B$125)</f>
        <v>0.932947629563044</v>
      </c>
      <c r="L64" s="40">
        <f>+L63*L61/(1+L63^Parameters!$B$125)</f>
        <v>1.2133433310820205</v>
      </c>
      <c r="M64" s="40">
        <f>+M63*M61/(1+M63^Parameters!$B$125)</f>
        <v>1.5315499436481752</v>
      </c>
      <c r="N64" s="40">
        <f>+N63*N61/(1+N63^Parameters!$B$125)</f>
        <v>1.916524091402602</v>
      </c>
      <c r="O64" s="40">
        <f>+O63*O61/(1+O63^Parameters!$B$125)</f>
        <v>2.3436360660475009</v>
      </c>
      <c r="P64" s="40">
        <f>+P63*P61/(1+P63^Parameters!$B$125)</f>
        <v>2.8176039126672112</v>
      </c>
      <c r="Q64" s="40">
        <f>+Q63*Q61/(1+Q63^Parameters!$B$125)</f>
        <v>3.3428075402249808</v>
      </c>
      <c r="R64" s="40">
        <f>+R63*R61/(1+R63^Parameters!$B$125)</f>
        <v>3.9232697209319358</v>
      </c>
      <c r="S64" s="40">
        <f>+S63*S61/(1+S63^Parameters!$B$125)</f>
        <v>4.562804814668219</v>
      </c>
      <c r="T64" s="40">
        <f>+T63*T61/(1+T63^Parameters!$B$125)</f>
        <v>5.2651137040162705</v>
      </c>
      <c r="U64" s="40">
        <f>+U63*U61/(1+U63^Parameters!$B$125)</f>
        <v>6.033819349967632</v>
      </c>
      <c r="V64" s="40">
        <f>+V63*V61/(1+V63^Parameters!$B$125)</f>
        <v>6.8668947894632772</v>
      </c>
      <c r="W64" s="40">
        <f>+W63*W61/(1+W63^Parameters!$B$125)</f>
        <v>7.7650118267995181</v>
      </c>
      <c r="X64" s="40">
        <f>+X63*X61/(1+X63^Parameters!$B$125)</f>
        <v>8.7361023322623765</v>
      </c>
      <c r="Y64" s="40">
        <f>+Y63*Y61/(1+Y63^Parameters!$B$125)</f>
        <v>9.7838968713590901</v>
      </c>
      <c r="Z64" s="40">
        <f>+Z63*Z61/(1+Z63^Parameters!$B$125)</f>
        <v>10.910430461767149</v>
      </c>
      <c r="AA64" s="40">
        <f>+AA63*AA61/(1+AA63^Parameters!$B$125)</f>
        <v>12.106539136073215</v>
      </c>
      <c r="AB64" s="40">
        <f>+AB63*AB61/(1+AB63^Parameters!$B$125)</f>
        <v>13.225874629470715</v>
      </c>
      <c r="AC64" s="40">
        <f>+AC63*AC61/(1+AC63^Parameters!$B$125)</f>
        <v>14.162462582948145</v>
      </c>
      <c r="AD64" s="40">
        <f>+AD63*AD61/(1+AD63^Parameters!$B$125)</f>
        <v>15.001094605214321</v>
      </c>
      <c r="AE64" s="40">
        <f>+AE63*AE61/(1+AE63^Parameters!$B$125)</f>
        <v>15.801515830864826</v>
      </c>
      <c r="AF64" s="40">
        <f>+AF63*AF61/(1+AF63^Parameters!$B$125)</f>
        <v>16.579117914147016</v>
      </c>
      <c r="AG64" s="40">
        <f>+AG63*AG61/(1+AG63^Parameters!$B$125)</f>
        <v>17.35297220068794</v>
      </c>
      <c r="AH64" s="40">
        <f>+AH63*AH61/(1+AH63^Parameters!$B$125)</f>
        <v>18.165663122201003</v>
      </c>
      <c r="AI64" s="40">
        <f>+AI63*AI61/(1+AI63^Parameters!$B$125)</f>
        <v>19.036376488272907</v>
      </c>
      <c r="AJ64" s="40">
        <f>+AJ63*AJ61/(1+AJ63^Parameters!$B$125)</f>
        <v>19.977310514208117</v>
      </c>
      <c r="AK64" s="40">
        <f>+AK63*AK61/(1+AK63^Parameters!$B$125)</f>
        <v>20.996877671685457</v>
      </c>
      <c r="AL64" s="40">
        <f>+AL63*AL61/(1+AL63^Parameters!$B$125)</f>
        <v>22.101144270219443</v>
      </c>
      <c r="AM64" s="40">
        <f>+AM63*AM61/(1+AM63^Parameters!$B$125)</f>
        <v>23.294773983454014</v>
      </c>
      <c r="AN64" s="40">
        <f>+AN63*AN61/(1+AN63^Parameters!$B$125)</f>
        <v>24.581647624753678</v>
      </c>
      <c r="AO64" s="40">
        <f>+AO63*AO61/(1+AO63^Parameters!$B$125)</f>
        <v>25.96527079812839</v>
      </c>
      <c r="AP64" s="40">
        <f>+AP63*AP61/(1+AP63^Parameters!$B$125)</f>
        <v>27.449042192498112</v>
      </c>
      <c r="AQ64" s="40">
        <f>+AQ63*AQ61/(1+AQ63^Parameters!$B$125)</f>
        <v>29.036430010671918</v>
      </c>
      <c r="AR64" s="40">
        <f>+AR63*AR61/(1+AR63^Parameters!$B$125)</f>
        <v>30.731087674065833</v>
      </c>
      <c r="AS64" s="40">
        <f>+AS63*AS61/(1+AS63^Parameters!$B$125)</f>
        <v>32.536929352829368</v>
      </c>
      <c r="AT64" s="40">
        <f>+AT63*AT61/(1+AT63^Parameters!$B$125)</f>
        <v>34.458178974557541</v>
      </c>
      <c r="AU64" s="40">
        <f>+AU63*AU61/(1+AU63^Parameters!$B$125)</f>
        <v>36.49940184193909</v>
      </c>
      <c r="AV64" s="40">
        <f>+AV63*AV61/(1+AV63^Parameters!$B$125)</f>
        <v>38.665524999423148</v>
      </c>
      <c r="AW64" s="40">
        <f>+AW63*AW61/(1+AW63^Parameters!$B$125)</f>
        <v>40.961850495239368</v>
      </c>
      <c r="AX64" s="40">
        <f>+AX63*AX61/(1+AX63^Parameters!$B$125)</f>
        <v>43.394064344740848</v>
      </c>
      <c r="AY64" s="40">
        <f>+AY63*AY61/(1+AY63^Parameters!$B$125)</f>
        <v>45.96824309297704</v>
      </c>
      <c r="AZ64" s="40">
        <f>+AZ63*AZ61/(1+AZ63^Parameters!$B$125)</f>
        <v>48.690859255105757</v>
      </c>
      <c r="BA64" s="40">
        <f>+BA63*BA61/(1+BA63^Parameters!$B$125)</f>
        <v>51.56878648869754</v>
      </c>
      <c r="BB64" s="40">
        <f>+BB63*BB61/(1+BB63^Parameters!$B$125)</f>
        <v>54.609305059991428</v>
      </c>
      <c r="BC64" s="40">
        <f>+BC63*BC61/(1+BC63^Parameters!$B$125)</f>
        <v>57.820107965177137</v>
      </c>
      <c r="BD64" s="40">
        <f>+BD63*BD61/(1+BD63^Parameters!$B$125)</f>
        <v>61.209307929739147</v>
      </c>
      <c r="BE64" s="40">
        <f>+BE63*BE61/(1+BE63^Parameters!$B$125)</f>
        <v>64.785445414643846</v>
      </c>
      <c r="BF64" s="40">
        <f>+BF63*BF61/(1+BF63^Parameters!$B$125)</f>
        <v>68.557497694467656</v>
      </c>
      <c r="BG64" s="40">
        <f>+BG63*BG61/(1+BG63^Parameters!$B$125)</f>
        <v>72.534889030251847</v>
      </c>
      <c r="BH64" s="40">
        <f>+BH63*BH61/(1+BH63^Parameters!$B$125)</f>
        <v>76.727501932474482</v>
      </c>
      <c r="BI64" s="40">
        <f>+BI63*BI61/(1+BI63^Parameters!$B$125)</f>
        <v>81.145689492493375</v>
      </c>
      <c r="BJ64" s="40">
        <f>+BJ63*BJ61/(1+BJ63^Parameters!$B$125)</f>
        <v>82.544336951601096</v>
      </c>
    </row>
    <row r="65" spans="1:166" s="37" customFormat="1" ht="18" customHeight="1">
      <c r="A65" s="220" t="s">
        <v>638</v>
      </c>
      <c r="B65" s="37">
        <f>+B61/(1+B63)</f>
        <v>12.38583402806098</v>
      </c>
      <c r="C65" s="37">
        <f t="shared" ref="C65:BJ65" si="21">+C61-C64</f>
        <v>15.951500445718986</v>
      </c>
      <c r="D65" s="37">
        <f t="shared" si="21"/>
        <v>20.654994962006754</v>
      </c>
      <c r="E65" s="37">
        <f t="shared" si="21"/>
        <v>25.510631254367674</v>
      </c>
      <c r="F65" s="37">
        <f t="shared" si="21"/>
        <v>30.506084604246528</v>
      </c>
      <c r="G65" s="37">
        <f t="shared" si="21"/>
        <v>35.424547655374163</v>
      </c>
      <c r="H65" s="37">
        <f t="shared" si="21"/>
        <v>40.29229513932804</v>
      </c>
      <c r="I65" s="37">
        <f t="shared" si="21"/>
        <v>45.402451484102841</v>
      </c>
      <c r="J65" s="37">
        <f t="shared" si="21"/>
        <v>50.772735679228987</v>
      </c>
      <c r="K65" s="37">
        <f t="shared" si="21"/>
        <v>56.418574326169008</v>
      </c>
      <c r="L65" s="37">
        <f t="shared" si="21"/>
        <v>62.151455708074238</v>
      </c>
      <c r="M65" s="37">
        <f t="shared" si="21"/>
        <v>67.768819210333902</v>
      </c>
      <c r="N65" s="37">
        <f t="shared" si="21"/>
        <v>74.38181605176112</v>
      </c>
      <c r="O65" s="37">
        <f t="shared" si="21"/>
        <v>80.712669683445228</v>
      </c>
      <c r="P65" s="37">
        <f t="shared" si="21"/>
        <v>86.93074998805362</v>
      </c>
      <c r="Q65" s="37">
        <f t="shared" si="21"/>
        <v>93.130167641141725</v>
      </c>
      <c r="R65" s="37">
        <f t="shared" si="21"/>
        <v>99.363405356177537</v>
      </c>
      <c r="S65" s="37">
        <f t="shared" si="21"/>
        <v>105.65995075691771</v>
      </c>
      <c r="T65" s="37">
        <f t="shared" si="21"/>
        <v>112.03677585242306</v>
      </c>
      <c r="U65" s="37">
        <f t="shared" si="21"/>
        <v>118.50427116670357</v>
      </c>
      <c r="V65" s="37">
        <f t="shared" si="21"/>
        <v>124.96132672473915</v>
      </c>
      <c r="W65" s="37">
        <f t="shared" si="21"/>
        <v>131.37304951396951</v>
      </c>
      <c r="X65" s="37">
        <f t="shared" si="21"/>
        <v>137.82958201815001</v>
      </c>
      <c r="Y65" s="37">
        <f t="shared" si="21"/>
        <v>144.3481163646407</v>
      </c>
      <c r="Z65" s="37">
        <f t="shared" si="21"/>
        <v>150.94212855848093</v>
      </c>
      <c r="AA65" s="37">
        <f t="shared" si="21"/>
        <v>157.63386654778375</v>
      </c>
      <c r="AB65" s="37">
        <f t="shared" si="21"/>
        <v>164.58400156053921</v>
      </c>
      <c r="AC65" s="37">
        <f t="shared" si="21"/>
        <v>171.92311932560588</v>
      </c>
      <c r="AD65" s="37">
        <f t="shared" si="21"/>
        <v>179.66640772335347</v>
      </c>
      <c r="AE65" s="37">
        <f t="shared" si="21"/>
        <v>187.75901449453255</v>
      </c>
      <c r="AF65" s="37">
        <f t="shared" si="21"/>
        <v>195.8283045001989</v>
      </c>
      <c r="AG65" s="37">
        <f t="shared" si="21"/>
        <v>203.7324446054707</v>
      </c>
      <c r="AH65" s="37">
        <f t="shared" si="21"/>
        <v>211.71586317374272</v>
      </c>
      <c r="AI65" s="37">
        <f t="shared" si="21"/>
        <v>219.80144587329522</v>
      </c>
      <c r="AJ65" s="37">
        <f t="shared" si="21"/>
        <v>228.00214801016492</v>
      </c>
      <c r="AK65" s="37">
        <f t="shared" si="21"/>
        <v>236.32659836508833</v>
      </c>
      <c r="AL65" s="37">
        <f t="shared" si="21"/>
        <v>244.78202454722782</v>
      </c>
      <c r="AM65" s="37">
        <f t="shared" si="21"/>
        <v>253.37550994444931</v>
      </c>
      <c r="AN65" s="37">
        <f t="shared" si="21"/>
        <v>262.11443686793643</v>
      </c>
      <c r="AO65" s="37">
        <f t="shared" si="21"/>
        <v>271.00655869696749</v>
      </c>
      <c r="AP65" s="37">
        <f t="shared" si="21"/>
        <v>280.05992317460272</v>
      </c>
      <c r="AQ65" s="37">
        <f t="shared" si="21"/>
        <v>289.28275300827164</v>
      </c>
      <c r="AR65" s="37">
        <f t="shared" si="21"/>
        <v>298.68333041263952</v>
      </c>
      <c r="AS65" s="37">
        <f t="shared" si="21"/>
        <v>308.26990278142631</v>
      </c>
      <c r="AT65" s="37">
        <f t="shared" si="21"/>
        <v>318.05061291649292</v>
      </c>
      <c r="AU65" s="37">
        <f t="shared" si="21"/>
        <v>328.0334514484349</v>
      </c>
      <c r="AV65" s="37">
        <f t="shared" si="21"/>
        <v>338.22622716639205</v>
      </c>
      <c r="AW65" s="37">
        <f t="shared" si="21"/>
        <v>348.63655082262284</v>
      </c>
      <c r="AX65" s="37">
        <f t="shared" si="21"/>
        <v>359.27182853084855</v>
      </c>
      <c r="AY65" s="37">
        <f t="shared" si="21"/>
        <v>370.13926163053583</v>
      </c>
      <c r="AZ65" s="37">
        <f t="shared" si="21"/>
        <v>381.24585061904435</v>
      </c>
      <c r="BA65" s="37">
        <f t="shared" si="21"/>
        <v>392.59840137637491</v>
      </c>
      <c r="BB65" s="37">
        <f t="shared" si="21"/>
        <v>404.2035324048399</v>
      </c>
      <c r="BC65" s="37">
        <f t="shared" si="21"/>
        <v>416.06768218775949</v>
      </c>
      <c r="BD65" s="37">
        <f t="shared" si="21"/>
        <v>428.19711605616891</v>
      </c>
      <c r="BE65" s="37">
        <f t="shared" si="21"/>
        <v>440.59793216059325</v>
      </c>
      <c r="BF65" s="37">
        <f t="shared" si="21"/>
        <v>453.27606629410491</v>
      </c>
      <c r="BG65" s="37">
        <f t="shared" si="21"/>
        <v>466.23729541788862</v>
      </c>
      <c r="BH65" s="37">
        <f t="shared" si="21"/>
        <v>479.48723981295035</v>
      </c>
      <c r="BI65" s="37">
        <f t="shared" si="21"/>
        <v>493.03136383030107</v>
      </c>
      <c r="BJ65" s="37">
        <f t="shared" si="21"/>
        <v>491.63271637119334</v>
      </c>
    </row>
    <row r="66" spans="1:166" s="35" customFormat="1" ht="18" customHeight="1">
      <c r="A66" s="111" t="s">
        <v>770</v>
      </c>
      <c r="B66" s="35">
        <f t="shared" ref="B66:AG66" si="22">(B31*(B103)^$B38)</f>
        <v>2.0724583164411869E-11</v>
      </c>
      <c r="C66" s="35">
        <f t="shared" si="22"/>
        <v>1.6121951332555377E-11</v>
      </c>
      <c r="D66" s="35">
        <f t="shared" si="22"/>
        <v>1.4095331115475848E-11</v>
      </c>
      <c r="E66" s="35">
        <f t="shared" si="22"/>
        <v>1.2488907933478092E-11</v>
      </c>
      <c r="F66" s="35">
        <f t="shared" si="22"/>
        <v>1.1198949605654314E-11</v>
      </c>
      <c r="G66" s="35">
        <f t="shared" si="22"/>
        <v>1.0150896592790765E-11</v>
      </c>
      <c r="H66" s="35">
        <f t="shared" si="22"/>
        <v>9.2902969476142911E-12</v>
      </c>
      <c r="I66" s="35">
        <f t="shared" si="22"/>
        <v>8.5768775131565789E-12</v>
      </c>
      <c r="J66" s="35">
        <f t="shared" si="22"/>
        <v>7.9810286666996638E-12</v>
      </c>
      <c r="K66" s="35">
        <f t="shared" si="22"/>
        <v>7.483696983863832E-12</v>
      </c>
      <c r="L66" s="35">
        <f t="shared" si="22"/>
        <v>7.0855405018154046E-12</v>
      </c>
      <c r="M66" s="34">
        <f t="shared" si="22"/>
        <v>6.8460357081240745E-12</v>
      </c>
      <c r="N66" s="35">
        <f t="shared" si="22"/>
        <v>7.0191215773427805E-12</v>
      </c>
      <c r="O66" s="35">
        <f t="shared" si="22"/>
        <v>8.5291970172728288E-12</v>
      </c>
      <c r="P66" s="35">
        <f t="shared" si="22"/>
        <v>1.4882963946407058E-11</v>
      </c>
      <c r="Q66" s="35">
        <f t="shared" si="22"/>
        <v>4.1021735104671665E-11</v>
      </c>
      <c r="R66" s="35">
        <f t="shared" si="22"/>
        <v>1.5303404105928937E-10</v>
      </c>
      <c r="S66" s="35">
        <f t="shared" si="22"/>
        <v>6.2848345871664106E-10</v>
      </c>
      <c r="T66" s="35">
        <f t="shared" si="22"/>
        <v>2.5434646248498717E-9</v>
      </c>
      <c r="U66" s="35">
        <f t="shared" si="22"/>
        <v>9.7424507668680733E-9</v>
      </c>
      <c r="V66" s="35">
        <f t="shared" si="22"/>
        <v>3.4916809361946949E-8</v>
      </c>
      <c r="W66" s="35">
        <f t="shared" si="22"/>
        <v>1.1733254501419726E-7</v>
      </c>
      <c r="X66" s="35">
        <f t="shared" si="22"/>
        <v>3.7129748887274526E-7</v>
      </c>
      <c r="Y66" s="35">
        <f t="shared" si="22"/>
        <v>1.107100744545109E-6</v>
      </c>
      <c r="Z66" s="35">
        <f t="shared" si="22"/>
        <v>3.1048255127591225E-6</v>
      </c>
      <c r="AA66" s="35">
        <f t="shared" si="22"/>
        <v>1.174853012981066E-5</v>
      </c>
      <c r="AB66" s="35">
        <f t="shared" si="22"/>
        <v>5.7204718211086047E-4</v>
      </c>
      <c r="AC66" s="35">
        <f t="shared" si="22"/>
        <v>2.7627545305681953E-4</v>
      </c>
      <c r="AD66" s="35">
        <f t="shared" si="22"/>
        <v>1.3355894142979554E-4</v>
      </c>
      <c r="AE66" s="35">
        <f t="shared" si="22"/>
        <v>6.4622214138288054E-5</v>
      </c>
      <c r="AF66" s="35">
        <f t="shared" si="22"/>
        <v>3.1291838314678176E-5</v>
      </c>
      <c r="AG66" s="35">
        <f t="shared" si="22"/>
        <v>1.5163053278039212E-5</v>
      </c>
      <c r="AH66" s="35">
        <f t="shared" ref="AH66:BJ66" si="23">(AH31*(AH103)^$B38)</f>
        <v>7.3522107951478115E-6</v>
      </c>
      <c r="AI66" s="35">
        <f t="shared" si="23"/>
        <v>3.5669529004909997E-6</v>
      </c>
      <c r="AJ66" s="35">
        <f t="shared" si="23"/>
        <v>1.7314107957273145E-6</v>
      </c>
      <c r="AK66" s="35">
        <f t="shared" si="23"/>
        <v>8.4082159461864898E-7</v>
      </c>
      <c r="AL66" s="35">
        <f t="shared" si="23"/>
        <v>4.0849663522528001E-7</v>
      </c>
      <c r="AM66" s="35">
        <f t="shared" si="23"/>
        <v>1.9853446585135172E-7</v>
      </c>
      <c r="AN66" s="35">
        <f t="shared" si="23"/>
        <v>9.6522788792764614E-8</v>
      </c>
      <c r="AO66" s="35">
        <f t="shared" si="23"/>
        <v>4.6941361315798919E-8</v>
      </c>
      <c r="AP66" s="35">
        <f t="shared" si="23"/>
        <v>2.2834956115461961E-8</v>
      </c>
      <c r="AQ66" s="35">
        <f t="shared" si="23"/>
        <v>1.1110957760917406E-8</v>
      </c>
      <c r="AR66" s="35">
        <f t="shared" si="23"/>
        <v>5.4075300881224262E-9</v>
      </c>
      <c r="AS66" s="35">
        <f t="shared" si="23"/>
        <v>2.6322850183936053E-9</v>
      </c>
      <c r="AT66" s="35">
        <f t="shared" si="23"/>
        <v>1.2815771245848088E-9</v>
      </c>
      <c r="AU66" s="35">
        <f t="shared" si="23"/>
        <v>6.240604537674534E-10</v>
      </c>
      <c r="AV66" s="35">
        <f t="shared" si="23"/>
        <v>3.0392865688290193E-10</v>
      </c>
      <c r="AW66" s="35">
        <f t="shared" si="23"/>
        <v>1.4803806661664368E-10</v>
      </c>
      <c r="AX66" s="35">
        <f t="shared" si="23"/>
        <v>7.2115106151397793E-11</v>
      </c>
      <c r="AY66" s="35">
        <f t="shared" si="23"/>
        <v>3.5133795544022225E-11</v>
      </c>
      <c r="AZ66" s="35">
        <f t="shared" si="23"/>
        <v>1.7118482932310199E-11</v>
      </c>
      <c r="BA66" s="35">
        <f t="shared" si="23"/>
        <v>8.3414725017879709E-12</v>
      </c>
      <c r="BB66" s="35">
        <f t="shared" si="23"/>
        <v>4.0649357928457547E-12</v>
      </c>
      <c r="BC66" s="35">
        <f t="shared" si="23"/>
        <v>1.981047210146245E-12</v>
      </c>
      <c r="BD66" s="35">
        <f t="shared" si="23"/>
        <v>9.6552408372735993E-13</v>
      </c>
      <c r="BE66" s="35">
        <f t="shared" si="23"/>
        <v>4.7060423668646217E-13</v>
      </c>
      <c r="BF66" s="35">
        <f t="shared" si="23"/>
        <v>2.2938792150091272E-13</v>
      </c>
      <c r="BG66" s="35">
        <f t="shared" si="23"/>
        <v>1.1181628335124736E-13</v>
      </c>
      <c r="BH66" s="35">
        <f t="shared" si="23"/>
        <v>5.4507639223193838E-14</v>
      </c>
      <c r="BI66" s="35">
        <f t="shared" si="23"/>
        <v>2.6572090628046766E-14</v>
      </c>
      <c r="BJ66" s="35">
        <f t="shared" si="23"/>
        <v>0</v>
      </c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4"/>
      <c r="EO66" s="54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4"/>
      <c r="FA66" s="54"/>
      <c r="FB66" s="54"/>
      <c r="FC66" s="54"/>
      <c r="FD66" s="54"/>
      <c r="FE66" s="54"/>
      <c r="FF66" s="54"/>
      <c r="FG66" s="54"/>
      <c r="FH66" s="54"/>
      <c r="FI66" s="54"/>
      <c r="FJ66" s="54"/>
    </row>
    <row r="67" spans="1:166" s="35" customFormat="1" ht="18" customHeight="1">
      <c r="A67" s="111" t="s">
        <v>771</v>
      </c>
      <c r="B67" s="54">
        <f>+B61*B66</f>
        <v>2.569413138000961E-10</v>
      </c>
      <c r="C67" s="35">
        <f>+C61*C66</f>
        <v>2.5752100916345561E-10</v>
      </c>
      <c r="D67" s="54">
        <f t="shared" ref="D67:BJ67" si="24">+D61*D66</f>
        <v>2.9176643228735833E-10</v>
      </c>
      <c r="E67" s="54">
        <f t="shared" si="24"/>
        <v>3.1965096674494157E-10</v>
      </c>
      <c r="F67" s="54">
        <f t="shared" si="24"/>
        <v>3.4327615077036074E-10</v>
      </c>
      <c r="G67" s="54">
        <f t="shared" si="24"/>
        <v>3.6197731010101611E-10</v>
      </c>
      <c r="H67" s="54">
        <f t="shared" si="24"/>
        <v>3.7760837153392851E-10</v>
      </c>
      <c r="I67" s="54">
        <f t="shared" si="24"/>
        <v>3.937505680343059E-10</v>
      </c>
      <c r="J67" s="54">
        <f t="shared" si="24"/>
        <v>4.1078454477799267E-10</v>
      </c>
      <c r="K67" s="54">
        <f t="shared" si="24"/>
        <v>4.2920141188011231E-10</v>
      </c>
      <c r="L67" s="54">
        <f t="shared" si="24"/>
        <v>4.4897384998133554E-10</v>
      </c>
      <c r="M67" s="34">
        <f t="shared" si="24"/>
        <v>4.7443280181434142E-10</v>
      </c>
      <c r="N67" s="54">
        <f t="shared" si="24"/>
        <v>5.3554732561431938E-10</v>
      </c>
      <c r="O67" s="54">
        <f t="shared" si="24"/>
        <v>7.0840359526427339E-10</v>
      </c>
      <c r="P67" s="54">
        <f t="shared" si="24"/>
        <v>1.3357215153538094E-9</v>
      </c>
      <c r="Q67" s="54">
        <f t="shared" si="24"/>
        <v>3.9574888326495887E-9</v>
      </c>
      <c r="R67" s="54">
        <f t="shared" si="24"/>
        <v>1.5806377274627852E-8</v>
      </c>
      <c r="S67" s="54">
        <f t="shared" si="24"/>
        <v>6.9273178650909243E-8</v>
      </c>
      <c r="T67" s="54">
        <f t="shared" si="24"/>
        <v>2.9835320651485008E-7</v>
      </c>
      <c r="U67" s="54">
        <f t="shared" si="24"/>
        <v>1.2133062154584289E-6</v>
      </c>
      <c r="V67" s="54">
        <f t="shared" si="24"/>
        <v>4.603020879135919E-6</v>
      </c>
      <c r="W67" s="54">
        <f t="shared" si="24"/>
        <v>1.632542284545392E-5</v>
      </c>
      <c r="X67" s="54">
        <f t="shared" si="24"/>
        <v>5.4419470554223538E-5</v>
      </c>
      <c r="Y67" s="54">
        <f t="shared" si="24"/>
        <v>1.7063966661181196E-4</v>
      </c>
      <c r="Z67" s="54">
        <f t="shared" si="24"/>
        <v>5.0252395455141789E-4</v>
      </c>
      <c r="AA67" s="54">
        <f t="shared" si="24"/>
        <v>1.9942002704230783E-3</v>
      </c>
      <c r="AB67" s="54">
        <f t="shared" si="24"/>
        <v>0.10171563862597616</v>
      </c>
      <c r="AC67" s="54">
        <f t="shared" si="24"/>
        <v>5.1410878449127659E-2</v>
      </c>
      <c r="AD67" s="54">
        <f t="shared" si="24"/>
        <v>2.5999585541785771E-2</v>
      </c>
      <c r="AE67" s="54">
        <f t="shared" si="24"/>
        <v>1.3154532180791307E-2</v>
      </c>
      <c r="AF67" s="54">
        <f t="shared" si="24"/>
        <v>6.6466187190272613E-3</v>
      </c>
      <c r="AG67" s="54">
        <f t="shared" si="24"/>
        <v>3.3523299540292894E-3</v>
      </c>
      <c r="AH67" s="54">
        <f t="shared" si="24"/>
        <v>1.6901374392380929E-3</v>
      </c>
      <c r="AI67" s="54">
        <f t="shared" si="24"/>
        <v>8.5192326321954955E-4</v>
      </c>
      <c r="AJ67" s="54">
        <f t="shared" si="24"/>
        <v>4.2935431160771327E-4</v>
      </c>
      <c r="AK67" s="54">
        <f t="shared" si="24"/>
        <v>2.1636313545405386E-4</v>
      </c>
      <c r="AL67" s="54">
        <f t="shared" si="24"/>
        <v>1.0902087646018757E-4</v>
      </c>
      <c r="AM67" s="54">
        <f t="shared" si="24"/>
        <v>5.4928587036568105E-5</v>
      </c>
      <c r="AN67" s="54">
        <f t="shared" si="24"/>
        <v>2.7672705611200524E-5</v>
      </c>
      <c r="AO67" s="54">
        <f t="shared" si="24"/>
        <v>1.3940261948943128E-5</v>
      </c>
      <c r="AP67" s="54">
        <f t="shared" si="24"/>
        <v>7.0219537292688593E-6</v>
      </c>
      <c r="AQ67" s="54">
        <f t="shared" si="24"/>
        <v>3.5368309970132186E-6</v>
      </c>
      <c r="AR67" s="54">
        <f t="shared" si="24"/>
        <v>1.7813183772651993E-6</v>
      </c>
      <c r="AS67" s="54">
        <f t="shared" si="24"/>
        <v>8.9710071839318551E-7</v>
      </c>
      <c r="AT67" s="54">
        <f t="shared" si="24"/>
        <v>4.5176720390259724E-7</v>
      </c>
      <c r="AU67" s="54">
        <f t="shared" si="24"/>
        <v>2.2749053783753532E-7</v>
      </c>
      <c r="AV67" s="54">
        <f t="shared" si="24"/>
        <v>1.1454820402599976E-7</v>
      </c>
      <c r="AW67" s="54">
        <f t="shared" si="24"/>
        <v>5.7675394088031564E-8</v>
      </c>
      <c r="AX67" s="54">
        <f t="shared" si="24"/>
        <v>2.9038293608270502E-8</v>
      </c>
      <c r="AY67" s="54">
        <f t="shared" si="24"/>
        <v>1.4619435995289163E-8</v>
      </c>
      <c r="AZ67" s="54">
        <f t="shared" si="24"/>
        <v>7.3598642299542407E-9</v>
      </c>
      <c r="BA67" s="54">
        <f t="shared" si="24"/>
        <v>3.7050083837729933E-9</v>
      </c>
      <c r="BB67" s="54">
        <f t="shared" si="24"/>
        <v>1.8650447252279146E-9</v>
      </c>
      <c r="BC67" s="54">
        <f t="shared" si="24"/>
        <v>9.3879408460484437E-10</v>
      </c>
      <c r="BD67" s="54">
        <f t="shared" si="24"/>
        <v>4.7253368908927768E-10</v>
      </c>
      <c r="BE67" s="54">
        <f t="shared" si="24"/>
        <v>2.3783555863782058E-10</v>
      </c>
      <c r="BF67" s="54">
        <f t="shared" si="24"/>
        <v>1.1970231661275219E-10</v>
      </c>
      <c r="BG67" s="54">
        <f t="shared" si="24"/>
        <v>6.0243503238023783E-11</v>
      </c>
      <c r="BH67" s="54">
        <f t="shared" si="24"/>
        <v>3.0317952473681552E-11</v>
      </c>
      <c r="BI67" s="54">
        <f t="shared" si="24"/>
        <v>1.5257084697438136E-11</v>
      </c>
      <c r="BJ67" s="54">
        <f t="shared" si="24"/>
        <v>0</v>
      </c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</row>
    <row r="68" spans="1:166" s="35" customFormat="1" ht="18" customHeight="1">
      <c r="A68" s="111" t="s">
        <v>772</v>
      </c>
      <c r="B68" s="54">
        <f>+B65-B67</f>
        <v>12.385834027804039</v>
      </c>
      <c r="C68" s="54">
        <f>+C65-C67</f>
        <v>15.951500445461466</v>
      </c>
      <c r="D68" s="54">
        <f>+D65-D67</f>
        <v>20.654994961714987</v>
      </c>
      <c r="E68" s="54">
        <f>+E65-E67</f>
        <v>25.510631254048022</v>
      </c>
      <c r="F68" s="54">
        <f>+F65-F67</f>
        <v>30.50608460390325</v>
      </c>
      <c r="G68" s="54">
        <f t="shared" ref="G68:BJ68" si="25">+G65-G67</f>
        <v>35.424547655012184</v>
      </c>
      <c r="H68" s="54">
        <f t="shared" si="25"/>
        <v>40.292295138950429</v>
      </c>
      <c r="I68" s="54">
        <f t="shared" si="25"/>
        <v>45.402451483709093</v>
      </c>
      <c r="J68" s="54">
        <f t="shared" si="25"/>
        <v>50.772735678818201</v>
      </c>
      <c r="K68" s="54">
        <f t="shared" si="25"/>
        <v>56.418574325739804</v>
      </c>
      <c r="L68" s="54">
        <f t="shared" si="25"/>
        <v>62.151455707625267</v>
      </c>
      <c r="M68" s="34">
        <f t="shared" si="25"/>
        <v>67.768819209859473</v>
      </c>
      <c r="N68" s="54">
        <f t="shared" si="25"/>
        <v>74.38181605122557</v>
      </c>
      <c r="O68" s="54">
        <f t="shared" si="25"/>
        <v>80.712669682736831</v>
      </c>
      <c r="P68" s="54">
        <f t="shared" si="25"/>
        <v>86.930749986717899</v>
      </c>
      <c r="Q68" s="54">
        <f t="shared" si="25"/>
        <v>93.130167637184229</v>
      </c>
      <c r="R68" s="54">
        <f t="shared" si="25"/>
        <v>99.363405340371159</v>
      </c>
      <c r="S68" s="54">
        <f t="shared" si="25"/>
        <v>105.65995068764452</v>
      </c>
      <c r="T68" s="54">
        <f t="shared" si="25"/>
        <v>112.03677555406986</v>
      </c>
      <c r="U68" s="54">
        <f t="shared" si="25"/>
        <v>118.50426995339735</v>
      </c>
      <c r="V68" s="54">
        <f t="shared" si="25"/>
        <v>124.96132212171827</v>
      </c>
      <c r="W68" s="54">
        <f t="shared" si="25"/>
        <v>131.37303318854666</v>
      </c>
      <c r="X68" s="54">
        <f t="shared" si="25"/>
        <v>137.82952759867945</v>
      </c>
      <c r="Y68" s="54">
        <f t="shared" si="25"/>
        <v>144.3479457249741</v>
      </c>
      <c r="Z68" s="54">
        <f t="shared" si="25"/>
        <v>150.94162603452639</v>
      </c>
      <c r="AA68" s="54">
        <f t="shared" si="25"/>
        <v>157.63187234751334</v>
      </c>
      <c r="AB68" s="54">
        <f t="shared" si="25"/>
        <v>164.48228592191322</v>
      </c>
      <c r="AC68" s="54">
        <f t="shared" si="25"/>
        <v>171.87170844715675</v>
      </c>
      <c r="AD68" s="54">
        <f t="shared" si="25"/>
        <v>179.64040813781168</v>
      </c>
      <c r="AE68" s="54">
        <f t="shared" si="25"/>
        <v>187.74585996235177</v>
      </c>
      <c r="AF68" s="54">
        <f t="shared" si="25"/>
        <v>195.82165788147987</v>
      </c>
      <c r="AG68" s="54">
        <f t="shared" si="25"/>
        <v>203.72909227551668</v>
      </c>
      <c r="AH68" s="54">
        <f t="shared" si="25"/>
        <v>211.71417303630349</v>
      </c>
      <c r="AI68" s="54">
        <f t="shared" si="25"/>
        <v>219.80059395003201</v>
      </c>
      <c r="AJ68" s="54">
        <f t="shared" si="25"/>
        <v>228.0017186558533</v>
      </c>
      <c r="AK68" s="54">
        <f t="shared" si="25"/>
        <v>236.32638200195288</v>
      </c>
      <c r="AL68" s="54">
        <f t="shared" si="25"/>
        <v>244.78191552635136</v>
      </c>
      <c r="AM68" s="54">
        <f t="shared" si="25"/>
        <v>253.37545501586226</v>
      </c>
      <c r="AN68" s="54">
        <f t="shared" si="25"/>
        <v>262.11440919523085</v>
      </c>
      <c r="AO68" s="54">
        <f t="shared" si="25"/>
        <v>271.00654475670552</v>
      </c>
      <c r="AP68" s="54">
        <f t="shared" si="25"/>
        <v>280.05991615264901</v>
      </c>
      <c r="AQ68" s="54">
        <f t="shared" si="25"/>
        <v>289.28274947144064</v>
      </c>
      <c r="AR68" s="54">
        <f t="shared" si="25"/>
        <v>298.68332863132116</v>
      </c>
      <c r="AS68" s="54">
        <f t="shared" si="25"/>
        <v>308.26990188432558</v>
      </c>
      <c r="AT68" s="54">
        <f t="shared" si="25"/>
        <v>318.0506124647257</v>
      </c>
      <c r="AU68" s="54">
        <f t="shared" si="25"/>
        <v>328.03345122094436</v>
      </c>
      <c r="AV68" s="54">
        <f t="shared" si="25"/>
        <v>338.22622705184386</v>
      </c>
      <c r="AW68" s="54">
        <f t="shared" si="25"/>
        <v>348.63655076494746</v>
      </c>
      <c r="AX68" s="54">
        <f t="shared" si="25"/>
        <v>359.27182850181026</v>
      </c>
      <c r="AY68" s="54">
        <f t="shared" si="25"/>
        <v>370.13926161591638</v>
      </c>
      <c r="AZ68" s="54">
        <f t="shared" si="25"/>
        <v>381.24585061168449</v>
      </c>
      <c r="BA68" s="54">
        <f t="shared" si="25"/>
        <v>392.59840137266991</v>
      </c>
      <c r="BB68" s="54">
        <f t="shared" si="25"/>
        <v>404.20353240297487</v>
      </c>
      <c r="BC68" s="54">
        <f t="shared" si="25"/>
        <v>416.06768218682072</v>
      </c>
      <c r="BD68" s="54">
        <f t="shared" si="25"/>
        <v>428.19711605569637</v>
      </c>
      <c r="BE68" s="54">
        <f t="shared" si="25"/>
        <v>440.59793216035541</v>
      </c>
      <c r="BF68" s="54">
        <f t="shared" si="25"/>
        <v>453.2760662939852</v>
      </c>
      <c r="BG68" s="54">
        <f t="shared" si="25"/>
        <v>466.23729541782836</v>
      </c>
      <c r="BH68" s="54">
        <f t="shared" si="25"/>
        <v>479.48723981292005</v>
      </c>
      <c r="BI68" s="54">
        <f t="shared" si="25"/>
        <v>493.03136383028584</v>
      </c>
      <c r="BJ68" s="54">
        <f t="shared" si="25"/>
        <v>491.63271637119334</v>
      </c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</row>
    <row r="69" spans="1:166" ht="18" customHeight="1">
      <c r="A69" s="219" t="s">
        <v>277</v>
      </c>
      <c r="B69" s="224">
        <f>+B67/B65</f>
        <v>2.0744772876657112E-11</v>
      </c>
      <c r="C69" s="224"/>
    </row>
    <row r="70" spans="1:166" s="37" customFormat="1" ht="18" customHeight="1">
      <c r="A70" s="72" t="s">
        <v>131</v>
      </c>
      <c r="B70" s="37">
        <f t="shared" ref="B70:AG70" si="26">+B71+B43</f>
        <v>1.6614140194193694</v>
      </c>
      <c r="C70" s="37">
        <f t="shared" si="26"/>
        <v>1.6230895636787734</v>
      </c>
      <c r="D70" s="37">
        <f t="shared" si="26"/>
        <v>1.7927116912107415</v>
      </c>
      <c r="E70" s="37">
        <f t="shared" si="26"/>
        <v>1.9149538778767674</v>
      </c>
      <c r="F70" s="37">
        <f t="shared" si="26"/>
        <v>2.0053836777383336</v>
      </c>
      <c r="G70" s="37">
        <f t="shared" si="26"/>
        <v>2.0624036283691507</v>
      </c>
      <c r="H70" s="37">
        <f t="shared" si="26"/>
        <v>2.0986567014636961</v>
      </c>
      <c r="I70" s="37">
        <f t="shared" si="26"/>
        <v>2.1349828761043188</v>
      </c>
      <c r="J70" s="37">
        <f t="shared" si="26"/>
        <v>2.1731363207063579</v>
      </c>
      <c r="K70" s="37">
        <f t="shared" si="26"/>
        <v>2.2141989874785368</v>
      </c>
      <c r="L70" s="37">
        <f t="shared" si="26"/>
        <v>2.2514329664162473</v>
      </c>
      <c r="M70" s="34">
        <f t="shared" si="26"/>
        <v>2.2793135799748985</v>
      </c>
      <c r="N70" s="37">
        <f t="shared" si="26"/>
        <v>2.3350905503198418</v>
      </c>
      <c r="O70" s="37">
        <f t="shared" si="26"/>
        <v>2.3763203158253505</v>
      </c>
      <c r="P70" s="37">
        <f t="shared" si="26"/>
        <v>2.4104142871395609</v>
      </c>
      <c r="Q70" s="37">
        <f t="shared" si="26"/>
        <v>2.4409213423741418</v>
      </c>
      <c r="R70" s="37">
        <f t="shared" si="26"/>
        <v>2.4693464799393805</v>
      </c>
      <c r="S70" s="37">
        <f t="shared" si="26"/>
        <v>2.4960209251669343</v>
      </c>
      <c r="T70" s="37">
        <f t="shared" si="26"/>
        <v>2.5204436140056607</v>
      </c>
      <c r="U70" s="37">
        <f t="shared" si="26"/>
        <v>2.5413742992210357</v>
      </c>
      <c r="V70" s="37">
        <f t="shared" si="26"/>
        <v>2.5545917802866187</v>
      </c>
      <c r="W70" s="37">
        <f t="shared" si="26"/>
        <v>2.5566436015623668</v>
      </c>
      <c r="X70" s="37">
        <f t="shared" si="26"/>
        <v>2.54533463283884</v>
      </c>
      <c r="Y70" s="37">
        <f t="shared" si="26"/>
        <v>2.515554371188204</v>
      </c>
      <c r="Z70" s="37">
        <f t="shared" si="26"/>
        <v>2.4607796889831017</v>
      </c>
      <c r="AA70" s="37">
        <f t="shared" si="26"/>
        <v>2.212435244119956</v>
      </c>
      <c r="AB70" s="37">
        <f t="shared" si="26"/>
        <v>0</v>
      </c>
      <c r="AC70" s="37">
        <f t="shared" si="26"/>
        <v>0</v>
      </c>
      <c r="AD70" s="37">
        <f t="shared" si="26"/>
        <v>0</v>
      </c>
      <c r="AE70" s="37">
        <f t="shared" si="26"/>
        <v>0</v>
      </c>
      <c r="AF70" s="37">
        <f t="shared" si="26"/>
        <v>0</v>
      </c>
      <c r="AG70" s="37">
        <f t="shared" si="26"/>
        <v>0</v>
      </c>
      <c r="AH70" s="37">
        <f t="shared" ref="AH70:BI70" si="27">+AH71+AH43</f>
        <v>0</v>
      </c>
      <c r="AI70" s="37">
        <f t="shared" si="27"/>
        <v>0</v>
      </c>
      <c r="AJ70" s="37">
        <f t="shared" si="27"/>
        <v>0</v>
      </c>
      <c r="AK70" s="37">
        <f t="shared" si="27"/>
        <v>0</v>
      </c>
      <c r="AL70" s="37">
        <f t="shared" si="27"/>
        <v>0</v>
      </c>
      <c r="AM70" s="37">
        <f t="shared" si="27"/>
        <v>0</v>
      </c>
      <c r="AN70" s="37">
        <f t="shared" si="27"/>
        <v>0</v>
      </c>
      <c r="AO70" s="37">
        <f t="shared" si="27"/>
        <v>0</v>
      </c>
      <c r="AP70" s="37">
        <f t="shared" si="27"/>
        <v>0</v>
      </c>
      <c r="AQ70" s="37">
        <f t="shared" si="27"/>
        <v>0</v>
      </c>
      <c r="AR70" s="37">
        <f t="shared" si="27"/>
        <v>0</v>
      </c>
      <c r="AS70" s="37">
        <f t="shared" si="27"/>
        <v>0</v>
      </c>
      <c r="AT70" s="37">
        <f t="shared" si="27"/>
        <v>0</v>
      </c>
      <c r="AU70" s="37">
        <f t="shared" si="27"/>
        <v>0</v>
      </c>
      <c r="AV70" s="37">
        <f t="shared" si="27"/>
        <v>0</v>
      </c>
      <c r="AW70" s="37">
        <f t="shared" si="27"/>
        <v>0</v>
      </c>
      <c r="AX70" s="37">
        <f t="shared" si="27"/>
        <v>0</v>
      </c>
      <c r="AY70" s="37">
        <f t="shared" si="27"/>
        <v>0</v>
      </c>
      <c r="AZ70" s="37">
        <f t="shared" si="27"/>
        <v>0</v>
      </c>
      <c r="BA70" s="37">
        <f t="shared" si="27"/>
        <v>0</v>
      </c>
      <c r="BB70" s="37">
        <f t="shared" si="27"/>
        <v>0</v>
      </c>
      <c r="BC70" s="37">
        <f t="shared" si="27"/>
        <v>0</v>
      </c>
      <c r="BD70" s="37">
        <f t="shared" si="27"/>
        <v>0</v>
      </c>
      <c r="BE70" s="37">
        <f t="shared" si="27"/>
        <v>0</v>
      </c>
      <c r="BF70" s="37">
        <f t="shared" si="27"/>
        <v>0</v>
      </c>
      <c r="BG70" s="37">
        <f t="shared" si="27"/>
        <v>0</v>
      </c>
      <c r="BH70" s="37">
        <f t="shared" si="27"/>
        <v>0</v>
      </c>
      <c r="BI70" s="37">
        <f t="shared" si="27"/>
        <v>0</v>
      </c>
    </row>
    <row r="71" spans="1:166" s="37" customFormat="1" ht="18" customHeight="1">
      <c r="A71" s="72" t="s">
        <v>649</v>
      </c>
      <c r="B71" s="80">
        <f t="shared" ref="B71:AG71" si="28">+B102</f>
        <v>1.6614140194193694</v>
      </c>
      <c r="C71" s="80">
        <f t="shared" si="28"/>
        <v>1.6230895636787734</v>
      </c>
      <c r="D71" s="80">
        <f t="shared" si="28"/>
        <v>1.7927116912107415</v>
      </c>
      <c r="E71" s="80">
        <f t="shared" si="28"/>
        <v>1.9149538778767674</v>
      </c>
      <c r="F71" s="80">
        <f t="shared" si="28"/>
        <v>2.0053836777383336</v>
      </c>
      <c r="G71" s="80">
        <f t="shared" si="28"/>
        <v>2.0624036283691507</v>
      </c>
      <c r="H71" s="80">
        <f t="shared" si="28"/>
        <v>2.0986567014636961</v>
      </c>
      <c r="I71" s="80">
        <f t="shared" si="28"/>
        <v>2.1349828761043188</v>
      </c>
      <c r="J71" s="80">
        <f t="shared" si="28"/>
        <v>2.1731363207063579</v>
      </c>
      <c r="K71" s="80">
        <f t="shared" si="28"/>
        <v>2.2141989874785368</v>
      </c>
      <c r="L71" s="80">
        <f t="shared" si="28"/>
        <v>2.2514329664162473</v>
      </c>
      <c r="M71" s="146">
        <f t="shared" si="28"/>
        <v>2.2793135799748985</v>
      </c>
      <c r="N71" s="80">
        <f t="shared" si="28"/>
        <v>2.3350905503198418</v>
      </c>
      <c r="O71" s="80">
        <f t="shared" si="28"/>
        <v>2.3763203158253505</v>
      </c>
      <c r="P71" s="80">
        <f t="shared" si="28"/>
        <v>2.4104142871395609</v>
      </c>
      <c r="Q71" s="80">
        <f t="shared" si="28"/>
        <v>2.4409213423741418</v>
      </c>
      <c r="R71" s="80">
        <f t="shared" si="28"/>
        <v>2.4693464799393805</v>
      </c>
      <c r="S71" s="80">
        <f t="shared" si="28"/>
        <v>2.4960209251669343</v>
      </c>
      <c r="T71" s="80">
        <f t="shared" si="28"/>
        <v>2.5204436140056607</v>
      </c>
      <c r="U71" s="80">
        <f t="shared" si="28"/>
        <v>2.5413742992210357</v>
      </c>
      <c r="V71" s="80">
        <f t="shared" si="28"/>
        <v>2.5545917802866187</v>
      </c>
      <c r="W71" s="80">
        <f t="shared" si="28"/>
        <v>2.5566436015623668</v>
      </c>
      <c r="X71" s="80">
        <f t="shared" si="28"/>
        <v>2.54533463283884</v>
      </c>
      <c r="Y71" s="80">
        <f t="shared" si="28"/>
        <v>2.515554371188204</v>
      </c>
      <c r="Z71" s="80">
        <f t="shared" si="28"/>
        <v>2.4607796889831017</v>
      </c>
      <c r="AA71" s="80">
        <f t="shared" si="28"/>
        <v>2.212435244119956</v>
      </c>
      <c r="AB71" s="80">
        <f t="shared" si="28"/>
        <v>0</v>
      </c>
      <c r="AC71" s="80">
        <f t="shared" si="28"/>
        <v>0</v>
      </c>
      <c r="AD71" s="80">
        <f t="shared" si="28"/>
        <v>0</v>
      </c>
      <c r="AE71" s="80">
        <f t="shared" si="28"/>
        <v>0</v>
      </c>
      <c r="AF71" s="80">
        <f t="shared" si="28"/>
        <v>0</v>
      </c>
      <c r="AG71" s="80">
        <f t="shared" si="28"/>
        <v>0</v>
      </c>
      <c r="AH71" s="80">
        <f t="shared" ref="AH71:BI71" si="29">+AH102</f>
        <v>0</v>
      </c>
      <c r="AI71" s="80">
        <f t="shared" si="29"/>
        <v>0</v>
      </c>
      <c r="AJ71" s="80">
        <f t="shared" si="29"/>
        <v>0</v>
      </c>
      <c r="AK71" s="80">
        <f t="shared" si="29"/>
        <v>0</v>
      </c>
      <c r="AL71" s="80">
        <f t="shared" si="29"/>
        <v>0</v>
      </c>
      <c r="AM71" s="80">
        <f t="shared" si="29"/>
        <v>0</v>
      </c>
      <c r="AN71" s="80">
        <f t="shared" si="29"/>
        <v>0</v>
      </c>
      <c r="AO71" s="80">
        <f t="shared" si="29"/>
        <v>0</v>
      </c>
      <c r="AP71" s="80">
        <f t="shared" si="29"/>
        <v>0</v>
      </c>
      <c r="AQ71" s="80">
        <f t="shared" si="29"/>
        <v>0</v>
      </c>
      <c r="AR71" s="80">
        <f t="shared" si="29"/>
        <v>0</v>
      </c>
      <c r="AS71" s="80">
        <f t="shared" si="29"/>
        <v>0</v>
      </c>
      <c r="AT71" s="80">
        <f t="shared" si="29"/>
        <v>0</v>
      </c>
      <c r="AU71" s="80">
        <f t="shared" si="29"/>
        <v>0</v>
      </c>
      <c r="AV71" s="80">
        <f t="shared" si="29"/>
        <v>0</v>
      </c>
      <c r="AW71" s="80">
        <f t="shared" si="29"/>
        <v>0</v>
      </c>
      <c r="AX71" s="80">
        <f t="shared" si="29"/>
        <v>0</v>
      </c>
      <c r="AY71" s="80">
        <f t="shared" si="29"/>
        <v>0</v>
      </c>
      <c r="AZ71" s="80">
        <f t="shared" si="29"/>
        <v>0</v>
      </c>
      <c r="BA71" s="80">
        <f t="shared" si="29"/>
        <v>0</v>
      </c>
      <c r="BB71" s="80">
        <f t="shared" si="29"/>
        <v>0</v>
      </c>
      <c r="BC71" s="80">
        <f t="shared" si="29"/>
        <v>0</v>
      </c>
      <c r="BD71" s="80">
        <f t="shared" si="29"/>
        <v>0</v>
      </c>
      <c r="BE71" s="80">
        <f t="shared" si="29"/>
        <v>0</v>
      </c>
      <c r="BF71" s="80">
        <f t="shared" si="29"/>
        <v>0</v>
      </c>
      <c r="BG71" s="80">
        <f t="shared" si="29"/>
        <v>0</v>
      </c>
      <c r="BH71" s="80">
        <f t="shared" si="29"/>
        <v>0</v>
      </c>
      <c r="BI71" s="80">
        <f t="shared" si="29"/>
        <v>0</v>
      </c>
    </row>
    <row r="72" spans="1:166" ht="18" customHeight="1">
      <c r="A72" s="209" t="s">
        <v>773</v>
      </c>
    </row>
    <row r="73" spans="1:166" s="37" customFormat="1" ht="18" customHeight="1">
      <c r="A73" s="72" t="s">
        <v>774</v>
      </c>
      <c r="B73" s="80">
        <f t="shared" ref="B73:AG73" si="30">(B97)*B68</f>
        <v>2.2110933177893184</v>
      </c>
      <c r="C73" s="37">
        <f t="shared" si="30"/>
        <v>3.2606730941359179</v>
      </c>
      <c r="D73" s="37">
        <f t="shared" si="30"/>
        <v>4.1477565433453387</v>
      </c>
      <c r="E73" s="37">
        <f t="shared" si="30"/>
        <v>5.0670103209138819</v>
      </c>
      <c r="F73" s="37">
        <f t="shared" si="30"/>
        <v>6.0171781351074314</v>
      </c>
      <c r="G73" s="37">
        <f t="shared" si="30"/>
        <v>6.9962678823604172</v>
      </c>
      <c r="H73" s="37">
        <f t="shared" si="30"/>
        <v>8.0498602891654034</v>
      </c>
      <c r="I73" s="37">
        <f t="shared" si="30"/>
        <v>9.1825842440802727</v>
      </c>
      <c r="J73" s="37">
        <f t="shared" si="30"/>
        <v>10.408478436636484</v>
      </c>
      <c r="K73" s="37">
        <f t="shared" si="30"/>
        <v>11.679386847423242</v>
      </c>
      <c r="L73" s="37">
        <f t="shared" si="30"/>
        <v>12.85731465771177</v>
      </c>
      <c r="M73" s="34">
        <f t="shared" si="30"/>
        <v>14.929679522620118</v>
      </c>
      <c r="N73" s="37">
        <f t="shared" si="30"/>
        <v>16.386543087262705</v>
      </c>
      <c r="O73" s="37">
        <f t="shared" si="30"/>
        <v>17.781249634094905</v>
      </c>
      <c r="P73" s="37">
        <f t="shared" si="30"/>
        <v>19.151111869658951</v>
      </c>
      <c r="Q73" s="37">
        <f t="shared" si="30"/>
        <v>20.516862665194004</v>
      </c>
      <c r="R73" s="37">
        <f t="shared" si="30"/>
        <v>21.890064122470609</v>
      </c>
      <c r="S73" s="37">
        <f t="shared" si="30"/>
        <v>23.277212448654808</v>
      </c>
      <c r="T73" s="37">
        <f t="shared" si="30"/>
        <v>24.682046600077562</v>
      </c>
      <c r="U73" s="37">
        <f t="shared" si="30"/>
        <v>26.106855528757436</v>
      </c>
      <c r="V73" s="37">
        <f t="shared" si="30"/>
        <v>27.529364001796399</v>
      </c>
      <c r="W73" s="37">
        <f t="shared" si="30"/>
        <v>28.941883690577665</v>
      </c>
      <c r="X73" s="37">
        <f t="shared" si="30"/>
        <v>30.364269287770522</v>
      </c>
      <c r="Y73" s="37">
        <f t="shared" si="30"/>
        <v>31.800296870288271</v>
      </c>
      <c r="Z73" s="37">
        <f t="shared" si="30"/>
        <v>33.252904943499388</v>
      </c>
      <c r="AA73" s="37">
        <f t="shared" si="30"/>
        <v>34.726786804580335</v>
      </c>
      <c r="AB73" s="37">
        <f t="shared" si="30"/>
        <v>36.235954006483084</v>
      </c>
      <c r="AC73" s="37">
        <f t="shared" si="30"/>
        <v>37.863866539789633</v>
      </c>
      <c r="AD73" s="37">
        <f t="shared" si="30"/>
        <v>39.575335000377507</v>
      </c>
      <c r="AE73" s="37">
        <f t="shared" si="30"/>
        <v>41.360990992872871</v>
      </c>
      <c r="AF73" s="37">
        <f t="shared" si="30"/>
        <v>43.140114138705748</v>
      </c>
      <c r="AG73" s="37">
        <f t="shared" si="30"/>
        <v>44.882146281593343</v>
      </c>
      <c r="AH73" s="37">
        <f t="shared" ref="AH73:BI73" si="31">(AH97)*AH68</f>
        <v>46.641284158138234</v>
      </c>
      <c r="AI73" s="37">
        <f t="shared" si="31"/>
        <v>48.422747582388297</v>
      </c>
      <c r="AJ73" s="37">
        <f t="shared" si="31"/>
        <v>50.229480605193281</v>
      </c>
      <c r="AK73" s="37">
        <f t="shared" si="31"/>
        <v>52.063429570809717</v>
      </c>
      <c r="AL73" s="37">
        <f t="shared" si="31"/>
        <v>53.926209639636326</v>
      </c>
      <c r="AM73" s="37">
        <f t="shared" si="31"/>
        <v>55.819392847478206</v>
      </c>
      <c r="AN73" s="37">
        <f t="shared" si="31"/>
        <v>57.74461135920717</v>
      </c>
      <c r="AO73" s="37">
        <f t="shared" si="31"/>
        <v>59.703576201038089</v>
      </c>
      <c r="AP73" s="37">
        <f t="shared" si="31"/>
        <v>61.698061793625008</v>
      </c>
      <c r="AQ73" s="37">
        <f t="shared" si="31"/>
        <v>63.72988036956486</v>
      </c>
      <c r="AR73" s="37">
        <f t="shared" si="31"/>
        <v>65.8008569015511</v>
      </c>
      <c r="AS73" s="37">
        <f t="shared" si="31"/>
        <v>67.912808504902259</v>
      </c>
      <c r="AT73" s="37">
        <f t="shared" si="31"/>
        <v>70.067529159200305</v>
      </c>
      <c r="AU73" s="37">
        <f t="shared" si="31"/>
        <v>72.266779272955461</v>
      </c>
      <c r="AV73" s="37">
        <f t="shared" si="31"/>
        <v>74.512279170629611</v>
      </c>
      <c r="AW73" s="37">
        <f t="shared" si="31"/>
        <v>76.805705536552736</v>
      </c>
      <c r="AX73" s="37">
        <f t="shared" si="31"/>
        <v>79.148689966511895</v>
      </c>
      <c r="AY73" s="37">
        <f t="shared" si="31"/>
        <v>81.542818940851603</v>
      </c>
      <c r="AZ73" s="37">
        <f t="shared" si="31"/>
        <v>83.98963469224887</v>
      </c>
      <c r="BA73" s="37">
        <f t="shared" si="31"/>
        <v>86.490636577805262</v>
      </c>
      <c r="BB73" s="37">
        <f t="shared" si="31"/>
        <v>89.047282674351976</v>
      </c>
      <c r="BC73" s="37">
        <f t="shared" si="31"/>
        <v>91.66099139978617</v>
      </c>
      <c r="BD73" s="37">
        <f t="shared" si="31"/>
        <v>94.333143025924898</v>
      </c>
      <c r="BE73" s="37">
        <f t="shared" si="31"/>
        <v>97.065080994154542</v>
      </c>
      <c r="BF73" s="37">
        <f t="shared" si="31"/>
        <v>99.858112977989762</v>
      </c>
      <c r="BG73" s="37">
        <f t="shared" si="31"/>
        <v>102.71351165977875</v>
      </c>
      <c r="BH73" s="37">
        <f t="shared" si="31"/>
        <v>105.6325152047376</v>
      </c>
      <c r="BI73" s="37">
        <f t="shared" si="31"/>
        <v>108.61632742622123</v>
      </c>
    </row>
    <row r="74" spans="1:166" s="37" customFormat="1" ht="18" customHeight="1">
      <c r="A74" s="72" t="s">
        <v>775</v>
      </c>
      <c r="B74" s="81">
        <f>+B11</f>
        <v>22.851099741812213</v>
      </c>
      <c r="C74" s="37">
        <f t="shared" ref="C74:AH74" si="32">+B74*(1-$B$8)^10+10*B73</f>
        <v>30.078618990437782</v>
      </c>
      <c r="D74" s="37">
        <f t="shared" si="32"/>
        <v>43.094496891307273</v>
      </c>
      <c r="E74" s="37">
        <f t="shared" si="32"/>
        <v>56.503687386408714</v>
      </c>
      <c r="F74" s="37">
        <f t="shared" si="32"/>
        <v>70.371720786929856</v>
      </c>
      <c r="G74" s="37">
        <f t="shared" si="32"/>
        <v>84.708883182213768</v>
      </c>
      <c r="H74" s="37">
        <f t="shared" si="32"/>
        <v>99.498840074191605</v>
      </c>
      <c r="I74" s="37">
        <f t="shared" si="32"/>
        <v>115.19170324048255</v>
      </c>
      <c r="J74" s="37">
        <f t="shared" si="32"/>
        <v>131.99070583915631</v>
      </c>
      <c r="K74" s="37">
        <f t="shared" si="32"/>
        <v>150.10709778605985</v>
      </c>
      <c r="L74" s="37">
        <f t="shared" si="32"/>
        <v>169.13297717821396</v>
      </c>
      <c r="M74" s="34">
        <f t="shared" si="32"/>
        <v>187.54616922908627</v>
      </c>
      <c r="N74" s="37">
        <f t="shared" si="32"/>
        <v>214.69010095972962</v>
      </c>
      <c r="O74" s="37">
        <f t="shared" si="32"/>
        <v>238.72324038017712</v>
      </c>
      <c r="P74" s="37">
        <f t="shared" si="32"/>
        <v>261.05014341232658</v>
      </c>
      <c r="Q74" s="37">
        <f t="shared" si="32"/>
        <v>282.53367548948086</v>
      </c>
      <c r="R74" s="37">
        <f t="shared" si="32"/>
        <v>303.68202789733186</v>
      </c>
      <c r="S74" s="37">
        <f t="shared" si="32"/>
        <v>324.78801699835248</v>
      </c>
      <c r="T74" s="37">
        <f t="shared" si="32"/>
        <v>346.01870361670592</v>
      </c>
      <c r="U74" s="37">
        <f t="shared" si="32"/>
        <v>367.46972782327293</v>
      </c>
      <c r="V74" s="37">
        <f t="shared" si="32"/>
        <v>389.19732676896479</v>
      </c>
      <c r="W74" s="37">
        <f t="shared" si="32"/>
        <v>410.99835680685669</v>
      </c>
      <c r="X74" s="37">
        <f t="shared" si="32"/>
        <v>432.72510284085467</v>
      </c>
      <c r="Y74" s="37">
        <f t="shared" si="32"/>
        <v>454.52460672836656</v>
      </c>
      <c r="Z74" s="37">
        <f t="shared" si="32"/>
        <v>476.48589956399559</v>
      </c>
      <c r="AA74" s="37">
        <f t="shared" si="32"/>
        <v>498.66940962461319</v>
      </c>
      <c r="AB74" s="37">
        <f t="shared" si="32"/>
        <v>521.14313991930146</v>
      </c>
      <c r="AC74" s="37">
        <f t="shared" si="32"/>
        <v>544.07091716070909</v>
      </c>
      <c r="AD74" s="37">
        <f t="shared" si="32"/>
        <v>568.34446409726877</v>
      </c>
      <c r="AE74" s="37">
        <f t="shared" si="32"/>
        <v>593.92281118468122</v>
      </c>
      <c r="AF74" s="37">
        <f t="shared" si="32"/>
        <v>620.69798927241027</v>
      </c>
      <c r="AG74" s="37">
        <f t="shared" si="32"/>
        <v>647.82514805976814</v>
      </c>
      <c r="AH74" s="37">
        <f t="shared" si="32"/>
        <v>674.70412489896501</v>
      </c>
      <c r="AI74" s="37">
        <f t="shared" ref="AI74:BI74" si="33">+AH74*(1-$B$8)^10+10*AH73</f>
        <v>701.66762338018907</v>
      </c>
      <c r="AJ74" s="37">
        <f t="shared" si="33"/>
        <v>728.88384821276168</v>
      </c>
      <c r="AK74" s="37">
        <f t="shared" si="33"/>
        <v>756.44088926084385</v>
      </c>
      <c r="AL74" s="37">
        <f t="shared" si="33"/>
        <v>784.38892500342513</v>
      </c>
      <c r="AM74" s="37">
        <f t="shared" si="33"/>
        <v>812.76160319827363</v>
      </c>
      <c r="AN74" s="37">
        <f t="shared" si="33"/>
        <v>841.5863764511314</v>
      </c>
      <c r="AO74" s="37">
        <f t="shared" si="33"/>
        <v>870.88913854246368</v>
      </c>
      <c r="AP74" s="37">
        <f t="shared" si="33"/>
        <v>900.69602833740009</v>
      </c>
      <c r="AQ74" s="37">
        <f t="shared" si="33"/>
        <v>931.03390410120028</v>
      </c>
      <c r="AR74" s="37">
        <f t="shared" si="33"/>
        <v>961.9302530578683</v>
      </c>
      <c r="AS74" s="37">
        <f t="shared" si="33"/>
        <v>993.41290913672697</v>
      </c>
      <c r="AT74" s="37">
        <f t="shared" si="33"/>
        <v>1025.5097485820197</v>
      </c>
      <c r="AU74" s="37">
        <f t="shared" si="33"/>
        <v>1058.248431034925</v>
      </c>
      <c r="AV74" s="37">
        <f t="shared" si="33"/>
        <v>1091.6562049010847</v>
      </c>
      <c r="AW74" s="37">
        <f t="shared" si="33"/>
        <v>1125.7597743566926</v>
      </c>
      <c r="AX74" s="37">
        <f t="shared" si="33"/>
        <v>1160.585217415547</v>
      </c>
      <c r="AY74" s="37">
        <f t="shared" si="33"/>
        <v>1196.1579428766913</v>
      </c>
      <c r="AZ74" s="37">
        <f t="shared" si="33"/>
        <v>1232.5026750439858</v>
      </c>
      <c r="BA74" s="37">
        <f t="shared" si="33"/>
        <v>1269.6434570759029</v>
      </c>
      <c r="BB74" s="37">
        <f t="shared" si="33"/>
        <v>1307.6036658744499</v>
      </c>
      <c r="BC74" s="37">
        <f t="shared" si="33"/>
        <v>1346.4060332296649</v>
      </c>
      <c r="BD74" s="37">
        <f t="shared" si="33"/>
        <v>1386.0726694056102</v>
      </c>
      <c r="BE74" s="37">
        <f t="shared" si="33"/>
        <v>1426.6250864928402</v>
      </c>
      <c r="BF74" s="37">
        <f t="shared" si="33"/>
        <v>1468.0842197073966</v>
      </c>
      <c r="BG74" s="37">
        <f t="shared" si="33"/>
        <v>1510.4704454428986</v>
      </c>
      <c r="BH74" s="37">
        <f t="shared" si="33"/>
        <v>1553.8035953319695</v>
      </c>
      <c r="BI74" s="37">
        <f t="shared" si="33"/>
        <v>1598.102965889499</v>
      </c>
    </row>
    <row r="75" spans="1:166" s="37" customFormat="1" ht="18" customHeight="1">
      <c r="A75" s="209" t="s">
        <v>776</v>
      </c>
      <c r="B75" s="80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</row>
    <row r="76" spans="1:166" s="34" customFormat="1" ht="18" customHeight="1">
      <c r="A76" s="64" t="s">
        <v>777</v>
      </c>
      <c r="B76" s="65">
        <f>+B14</f>
        <v>1.4999999999999999E-2</v>
      </c>
      <c r="C76" s="54">
        <f t="shared" ref="C76:AG76" si="34">+C14</f>
        <v>1.4999999999999999E-2</v>
      </c>
      <c r="D76" s="54">
        <f t="shared" si="34"/>
        <v>1.4999999999999999E-2</v>
      </c>
      <c r="E76" s="54">
        <f t="shared" si="34"/>
        <v>1.4999999999999999E-2</v>
      </c>
      <c r="F76" s="54">
        <f t="shared" si="34"/>
        <v>1.4999999999999999E-2</v>
      </c>
      <c r="G76" s="54">
        <f t="shared" si="34"/>
        <v>1.4999999999999999E-2</v>
      </c>
      <c r="H76" s="54">
        <f t="shared" si="34"/>
        <v>1.4999999999999999E-2</v>
      </c>
      <c r="I76" s="54">
        <f t="shared" si="34"/>
        <v>1.4999999999999999E-2</v>
      </c>
      <c r="J76" s="54">
        <f t="shared" si="34"/>
        <v>1.4999999999999999E-2</v>
      </c>
      <c r="K76" s="54">
        <f t="shared" si="34"/>
        <v>1.4999999999999999E-2</v>
      </c>
      <c r="L76" s="54">
        <f t="shared" si="34"/>
        <v>1.4999999999999999E-2</v>
      </c>
      <c r="M76" s="34">
        <f t="shared" si="34"/>
        <v>1.4999999999999999E-2</v>
      </c>
      <c r="N76" s="54">
        <f t="shared" si="34"/>
        <v>1.4999999999999999E-2</v>
      </c>
      <c r="O76" s="54">
        <f t="shared" si="34"/>
        <v>1.4999999999999999E-2</v>
      </c>
      <c r="P76" s="54">
        <f t="shared" si="34"/>
        <v>1.4999999999999999E-2</v>
      </c>
      <c r="Q76" s="54">
        <f t="shared" si="34"/>
        <v>1.4999999999999999E-2</v>
      </c>
      <c r="R76" s="54">
        <f t="shared" si="34"/>
        <v>1.4999999999999999E-2</v>
      </c>
      <c r="S76" s="54">
        <f t="shared" si="34"/>
        <v>1.4999999999999999E-2</v>
      </c>
      <c r="T76" s="54">
        <f t="shared" si="34"/>
        <v>1.4999999999999999E-2</v>
      </c>
      <c r="U76" s="54">
        <f t="shared" si="34"/>
        <v>1.4999999999999999E-2</v>
      </c>
      <c r="V76" s="54">
        <f t="shared" si="34"/>
        <v>1.4999999999999999E-2</v>
      </c>
      <c r="W76" s="54">
        <f t="shared" si="34"/>
        <v>1.4999999999999999E-2</v>
      </c>
      <c r="X76" s="54">
        <f t="shared" si="34"/>
        <v>1.4999999999999999E-2</v>
      </c>
      <c r="Y76" s="54">
        <f t="shared" si="34"/>
        <v>1.4999999999999999E-2</v>
      </c>
      <c r="Z76" s="54">
        <f t="shared" si="34"/>
        <v>1.4999999999999999E-2</v>
      </c>
      <c r="AA76" s="54">
        <f t="shared" si="34"/>
        <v>1.4999999999999999E-2</v>
      </c>
      <c r="AB76" s="54">
        <f t="shared" si="34"/>
        <v>1.4999999999999999E-2</v>
      </c>
      <c r="AC76" s="54">
        <f t="shared" si="34"/>
        <v>1.4999999999999999E-2</v>
      </c>
      <c r="AD76" s="54">
        <f t="shared" si="34"/>
        <v>1.4999999999999999E-2</v>
      </c>
      <c r="AE76" s="54">
        <f t="shared" si="34"/>
        <v>1.4999999999999999E-2</v>
      </c>
      <c r="AF76" s="54">
        <f t="shared" si="34"/>
        <v>1.4999999999999999E-2</v>
      </c>
      <c r="AG76" s="54">
        <f t="shared" si="34"/>
        <v>1.4999999999999999E-2</v>
      </c>
      <c r="AH76" s="54">
        <f t="shared" ref="AH76:BI76" si="35">+AH14</f>
        <v>1.4999999999999999E-2</v>
      </c>
      <c r="AI76" s="54">
        <f t="shared" si="35"/>
        <v>1.4999999999999999E-2</v>
      </c>
      <c r="AJ76" s="54">
        <f t="shared" si="35"/>
        <v>1.4999999999999999E-2</v>
      </c>
      <c r="AK76" s="54">
        <f t="shared" si="35"/>
        <v>1.4999999999999999E-2</v>
      </c>
      <c r="AL76" s="54">
        <f t="shared" si="35"/>
        <v>1.4999999999999999E-2</v>
      </c>
      <c r="AM76" s="54">
        <f t="shared" si="35"/>
        <v>1.4999999999999999E-2</v>
      </c>
      <c r="AN76" s="54">
        <f t="shared" si="35"/>
        <v>1.4999999999999999E-2</v>
      </c>
      <c r="AO76" s="54">
        <f t="shared" si="35"/>
        <v>1.4999999999999999E-2</v>
      </c>
      <c r="AP76" s="54">
        <f t="shared" si="35"/>
        <v>1.4999999999999999E-2</v>
      </c>
      <c r="AQ76" s="54">
        <f t="shared" si="35"/>
        <v>1.4999999999999999E-2</v>
      </c>
      <c r="AR76" s="54">
        <f t="shared" si="35"/>
        <v>1.4999999999999999E-2</v>
      </c>
      <c r="AS76" s="54">
        <f t="shared" si="35"/>
        <v>1.4999999999999999E-2</v>
      </c>
      <c r="AT76" s="54">
        <f t="shared" si="35"/>
        <v>1.4999999999999999E-2</v>
      </c>
      <c r="AU76" s="54">
        <f t="shared" si="35"/>
        <v>1.4999999999999999E-2</v>
      </c>
      <c r="AV76" s="54">
        <f t="shared" si="35"/>
        <v>1.4999999999999999E-2</v>
      </c>
      <c r="AW76" s="54">
        <f t="shared" si="35"/>
        <v>1.4999999999999999E-2</v>
      </c>
      <c r="AX76" s="54">
        <f t="shared" si="35"/>
        <v>1.4999999999999999E-2</v>
      </c>
      <c r="AY76" s="54">
        <f t="shared" si="35"/>
        <v>1.4999999999999999E-2</v>
      </c>
      <c r="AZ76" s="54">
        <f t="shared" si="35"/>
        <v>1.4999999999999999E-2</v>
      </c>
      <c r="BA76" s="54">
        <f t="shared" si="35"/>
        <v>1.4999999999999999E-2</v>
      </c>
      <c r="BB76" s="54">
        <f t="shared" si="35"/>
        <v>1.4999999999999999E-2</v>
      </c>
      <c r="BC76" s="54">
        <f t="shared" si="35"/>
        <v>1.4999999999999999E-2</v>
      </c>
      <c r="BD76" s="54">
        <f t="shared" si="35"/>
        <v>1.4999999999999999E-2</v>
      </c>
      <c r="BE76" s="54">
        <f t="shared" si="35"/>
        <v>1.4999999999999999E-2</v>
      </c>
      <c r="BF76" s="54">
        <f t="shared" si="35"/>
        <v>1.4999999999999999E-2</v>
      </c>
      <c r="BG76" s="54">
        <f t="shared" si="35"/>
        <v>1.4999999999999999E-2</v>
      </c>
      <c r="BH76" s="54">
        <f t="shared" si="35"/>
        <v>1.4999999999999999E-2</v>
      </c>
      <c r="BI76" s="54">
        <f t="shared" si="35"/>
        <v>1.4999999999999999E-2</v>
      </c>
    </row>
    <row r="77" spans="1:166" s="34" customFormat="1" ht="18" customHeight="1">
      <c r="A77" s="64" t="s">
        <v>778</v>
      </c>
      <c r="B77" s="65">
        <f t="shared" ref="B77:AG77" si="36">+$B$7*B61/B74</f>
        <v>0.16276547311154635</v>
      </c>
      <c r="C77" s="54">
        <f t="shared" si="36"/>
        <v>0.15931564347614582</v>
      </c>
      <c r="D77" s="54">
        <f t="shared" si="36"/>
        <v>0.14409850739124355</v>
      </c>
      <c r="E77" s="54">
        <f t="shared" si="36"/>
        <v>0.13589266710847889</v>
      </c>
      <c r="F77" s="54">
        <f t="shared" si="36"/>
        <v>0.13067407218435556</v>
      </c>
      <c r="G77" s="54">
        <f t="shared" si="36"/>
        <v>0.1262900815058029</v>
      </c>
      <c r="H77" s="54">
        <f t="shared" si="36"/>
        <v>0.12255054730912017</v>
      </c>
      <c r="I77" s="54">
        <f t="shared" si="36"/>
        <v>0.11956168864899031</v>
      </c>
      <c r="J77" s="54">
        <f t="shared" si="36"/>
        <v>0.11698579430096269</v>
      </c>
      <c r="K77" s="54">
        <f t="shared" si="36"/>
        <v>0.11462120606209904</v>
      </c>
      <c r="L77" s="54">
        <f t="shared" si="36"/>
        <v>0.11239345530893598</v>
      </c>
      <c r="M77" s="34">
        <f t="shared" si="36"/>
        <v>0.11085329458688997</v>
      </c>
      <c r="N77" s="54">
        <f t="shared" si="36"/>
        <v>0.10661647621677073</v>
      </c>
      <c r="O77" s="54">
        <f t="shared" si="36"/>
        <v>0.10437564304659482</v>
      </c>
      <c r="P77" s="54">
        <f t="shared" si="36"/>
        <v>0.1031392123301354</v>
      </c>
      <c r="Q77" s="54">
        <f t="shared" si="36"/>
        <v>0.10243696615728753</v>
      </c>
      <c r="R77" s="54">
        <f t="shared" si="36"/>
        <v>0.10203436383007992</v>
      </c>
      <c r="S77" s="54">
        <f t="shared" si="36"/>
        <v>0.10181048850593376</v>
      </c>
      <c r="T77" s="54">
        <f t="shared" si="36"/>
        <v>0.10170134301732232</v>
      </c>
      <c r="U77" s="54">
        <f t="shared" si="36"/>
        <v>0.10167212242574053</v>
      </c>
      <c r="V77" s="54">
        <f t="shared" si="36"/>
        <v>0.1016154627334773</v>
      </c>
      <c r="W77" s="54">
        <f t="shared" si="36"/>
        <v>0.10156103476064877</v>
      </c>
      <c r="X77" s="54">
        <f t="shared" si="36"/>
        <v>0.10161117304372023</v>
      </c>
      <c r="Y77" s="54">
        <f t="shared" si="36"/>
        <v>0.10173179468462461</v>
      </c>
      <c r="Z77" s="54">
        <f t="shared" si="36"/>
        <v>0.10190389212042786</v>
      </c>
      <c r="AA77" s="54">
        <f t="shared" si="36"/>
        <v>0.1021159925239651</v>
      </c>
      <c r="AB77" s="54">
        <f t="shared" si="36"/>
        <v>0.10235760345087358</v>
      </c>
      <c r="AC77" s="54">
        <f t="shared" si="36"/>
        <v>0.10260734917407149</v>
      </c>
      <c r="AD77" s="54">
        <f t="shared" si="36"/>
        <v>0.10275502690314843</v>
      </c>
      <c r="AE77" s="54">
        <f t="shared" si="36"/>
        <v>0.10282171007341553</v>
      </c>
      <c r="AF77" s="54">
        <f t="shared" si="36"/>
        <v>0.10266220903824699</v>
      </c>
      <c r="AG77" s="54">
        <f t="shared" si="36"/>
        <v>0.10238198569551117</v>
      </c>
      <c r="AH77" s="54">
        <f t="shared" ref="AH77:BI77" si="37">+$B$7*AH61/AH74</f>
        <v>0.10221437122399443</v>
      </c>
      <c r="AI77" s="54">
        <f t="shared" si="37"/>
        <v>0.10211579431768528</v>
      </c>
      <c r="AJ77" s="54">
        <f t="shared" si="37"/>
        <v>0.10206542200067562</v>
      </c>
      <c r="AK77" s="54">
        <f t="shared" si="37"/>
        <v>0.10205297453772656</v>
      </c>
      <c r="AL77" s="54">
        <f t="shared" si="37"/>
        <v>0.10207302537435056</v>
      </c>
      <c r="AM77" s="54">
        <f t="shared" si="37"/>
        <v>0.10212230111727218</v>
      </c>
      <c r="AN77" s="54">
        <f t="shared" si="37"/>
        <v>0.10219845253495655</v>
      </c>
      <c r="AO77" s="54">
        <f t="shared" si="37"/>
        <v>0.1022995291887944</v>
      </c>
      <c r="AP77" s="54">
        <f t="shared" si="37"/>
        <v>0.10242377750951118</v>
      </c>
      <c r="AQ77" s="54">
        <f t="shared" si="37"/>
        <v>0.10256957827746624</v>
      </c>
      <c r="AR77" s="54">
        <f t="shared" si="37"/>
        <v>0.10273543753495658</v>
      </c>
      <c r="AS77" s="54">
        <f t="shared" si="37"/>
        <v>0.10291999298572108</v>
      </c>
      <c r="AT77" s="54">
        <f t="shared" si="37"/>
        <v>0.10312202074484433</v>
      </c>
      <c r="AU77" s="54">
        <f t="shared" si="37"/>
        <v>0.10334043763255343</v>
      </c>
      <c r="AV77" s="54">
        <f t="shared" si="37"/>
        <v>0.10357429852193221</v>
      </c>
      <c r="AW77" s="54">
        <f t="shared" si="37"/>
        <v>0.10382278977959453</v>
      </c>
      <c r="AX77" s="54">
        <f t="shared" si="37"/>
        <v>0.10408522015443224</v>
      </c>
      <c r="AY77" s="54">
        <f t="shared" si="37"/>
        <v>0.10436101031678094</v>
      </c>
      <c r="AZ77" s="54">
        <f t="shared" si="37"/>
        <v>0.10464968196328005</v>
      </c>
      <c r="BA77" s="54">
        <f t="shared" si="37"/>
        <v>0.10495084711924416</v>
      </c>
      <c r="BB77" s="54">
        <f t="shared" si="37"/>
        <v>0.10526419803771438</v>
      </c>
      <c r="BC77" s="54">
        <f t="shared" si="37"/>
        <v>0.10558949792052127</v>
      </c>
      <c r="BD77" s="54">
        <f t="shared" si="37"/>
        <v>0.10592657256472281</v>
      </c>
      <c r="BE77" s="54">
        <f t="shared" si="37"/>
        <v>0.10627530295664125</v>
      </c>
      <c r="BF77" s="54">
        <f t="shared" si="37"/>
        <v>0.10663561878471367</v>
      </c>
      <c r="BG77" s="54">
        <f t="shared" si="37"/>
        <v>0.10700749281264399</v>
      </c>
      <c r="BH77" s="54">
        <f t="shared" si="37"/>
        <v>0.10739093603910534</v>
      </c>
      <c r="BI77" s="54">
        <f t="shared" si="37"/>
        <v>0.1077859935645403</v>
      </c>
    </row>
    <row r="78" spans="1:166" s="34" customFormat="1" ht="18" customHeight="1">
      <c r="A78" s="64" t="s">
        <v>779</v>
      </c>
      <c r="B78" s="65">
        <f t="shared" ref="B78:AG78" si="38">+$B$7*B61/B74*(1-(1-$B$8)^10)/$B$8/10</f>
        <v>0.10601266184487383</v>
      </c>
      <c r="C78" s="54">
        <f t="shared" si="38"/>
        <v>0.10376571342535552</v>
      </c>
      <c r="D78" s="54">
        <f t="shared" si="38"/>
        <v>9.3854464613326388E-2</v>
      </c>
      <c r="E78" s="54">
        <f t="shared" si="38"/>
        <v>8.8509823920065872E-2</v>
      </c>
      <c r="F78" s="54">
        <f t="shared" si="38"/>
        <v>8.5110840533599644E-2</v>
      </c>
      <c r="G78" s="54">
        <f t="shared" si="38"/>
        <v>8.2255452886257657E-2</v>
      </c>
      <c r="H78" s="54">
        <f t="shared" si="38"/>
        <v>7.9819813639974882E-2</v>
      </c>
      <c r="I78" s="54">
        <f t="shared" si="38"/>
        <v>7.7873105555138461E-2</v>
      </c>
      <c r="J78" s="54">
        <f t="shared" si="38"/>
        <v>7.6195370030243528E-2</v>
      </c>
      <c r="K78" s="54">
        <f t="shared" si="38"/>
        <v>7.4655262729985655E-2</v>
      </c>
      <c r="L78" s="54">
        <f t="shared" si="38"/>
        <v>7.3204280634367097E-2</v>
      </c>
      <c r="M78" s="34">
        <f t="shared" si="38"/>
        <v>7.2201140750387388E-2</v>
      </c>
      <c r="N78" s="54">
        <f t="shared" si="38"/>
        <v>6.9441609600548349E-2</v>
      </c>
      <c r="O78" s="54">
        <f t="shared" si="38"/>
        <v>6.7982106644673704E-2</v>
      </c>
      <c r="P78" s="54">
        <f t="shared" si="38"/>
        <v>6.717679266172108E-2</v>
      </c>
      <c r="Q78" s="54">
        <f t="shared" si="38"/>
        <v>6.6719404588988007E-2</v>
      </c>
      <c r="R78" s="54">
        <f t="shared" si="38"/>
        <v>6.6457181013211769E-2</v>
      </c>
      <c r="S78" s="54">
        <f t="shared" si="38"/>
        <v>6.6311366187865775E-2</v>
      </c>
      <c r="T78" s="54">
        <f t="shared" si="38"/>
        <v>6.6240277377967338E-2</v>
      </c>
      <c r="U78" s="54">
        <f t="shared" si="38"/>
        <v>6.6221245376677076E-2</v>
      </c>
      <c r="V78" s="54">
        <f t="shared" si="38"/>
        <v>6.6184341697528737E-2</v>
      </c>
      <c r="W78" s="54">
        <f t="shared" si="38"/>
        <v>6.614889158536387E-2</v>
      </c>
      <c r="X78" s="54">
        <f t="shared" si="38"/>
        <v>6.6181547730104678E-2</v>
      </c>
      <c r="Y78" s="54">
        <f t="shared" si="38"/>
        <v>6.6260111205416208E-2</v>
      </c>
      <c r="Z78" s="54">
        <f t="shared" si="38"/>
        <v>6.6372201975758355E-2</v>
      </c>
      <c r="AA78" s="54">
        <f t="shared" si="38"/>
        <v>6.6510347541445664E-2</v>
      </c>
      <c r="AB78" s="54">
        <f t="shared" si="38"/>
        <v>6.6667713947248589E-2</v>
      </c>
      <c r="AC78" s="54">
        <f t="shared" si="38"/>
        <v>6.68303787212602E-2</v>
      </c>
      <c r="AD78" s="54">
        <f t="shared" si="38"/>
        <v>6.6926564410125081E-2</v>
      </c>
      <c r="AE78" s="54">
        <f t="shared" si="38"/>
        <v>6.6969996596602535E-2</v>
      </c>
      <c r="AF78" s="54">
        <f t="shared" si="38"/>
        <v>6.6866110133570883E-2</v>
      </c>
      <c r="AG78" s="54">
        <f t="shared" si="38"/>
        <v>6.668359462885981E-2</v>
      </c>
      <c r="AH78" s="54">
        <f t="shared" ref="AH78:BI78" si="39">+$B$7*AH61/AH74*(1-(1-$B$8)^10)/$B$8/10</f>
        <v>6.6574423709809705E-2</v>
      </c>
      <c r="AI78" s="54">
        <f t="shared" si="39"/>
        <v>6.651021844542232E-2</v>
      </c>
      <c r="AJ78" s="54">
        <f t="shared" si="39"/>
        <v>6.6477409869331788E-2</v>
      </c>
      <c r="AK78" s="54">
        <f t="shared" si="39"/>
        <v>6.6469302568347016E-2</v>
      </c>
      <c r="AL78" s="54">
        <f t="shared" si="39"/>
        <v>6.6482362110534279E-2</v>
      </c>
      <c r="AM78" s="54">
        <f t="shared" si="39"/>
        <v>6.6514456464279198E-2</v>
      </c>
      <c r="AN78" s="54">
        <f t="shared" si="39"/>
        <v>6.6564055524433979E-2</v>
      </c>
      <c r="AO78" s="54">
        <f t="shared" si="39"/>
        <v>6.6629888928281117E-2</v>
      </c>
      <c r="AP78" s="54">
        <f t="shared" si="39"/>
        <v>6.6710814538345348E-2</v>
      </c>
      <c r="AQ78" s="54">
        <f t="shared" si="39"/>
        <v>6.6805777721964443E-2</v>
      </c>
      <c r="AR78" s="54">
        <f t="shared" si="39"/>
        <v>6.6913805432276902E-2</v>
      </c>
      <c r="AS78" s="54">
        <f t="shared" si="39"/>
        <v>6.7034010376356895E-2</v>
      </c>
      <c r="AT78" s="54">
        <f t="shared" si="39"/>
        <v>6.716559541157216E-2</v>
      </c>
      <c r="AU78" s="54">
        <f t="shared" si="39"/>
        <v>6.7307855039583336E-2</v>
      </c>
      <c r="AV78" s="54">
        <f t="shared" si="39"/>
        <v>6.7460173678853125E-2</v>
      </c>
      <c r="AW78" s="54">
        <f t="shared" si="39"/>
        <v>6.7622021392415271E-2</v>
      </c>
      <c r="AX78" s="54">
        <f t="shared" si="39"/>
        <v>6.7792947953519714E-2</v>
      </c>
      <c r="AY78" s="54">
        <f t="shared" si="39"/>
        <v>6.7972576032265725E-2</v>
      </c>
      <c r="AZ78" s="54">
        <f t="shared" si="39"/>
        <v>6.816059409936244E-2</v>
      </c>
      <c r="BA78" s="54">
        <f t="shared" si="39"/>
        <v>6.8356749458532512E-2</v>
      </c>
      <c r="BB78" s="54">
        <f t="shared" si="39"/>
        <v>6.8560841667546626E-2</v>
      </c>
      <c r="BC78" s="54">
        <f t="shared" si="39"/>
        <v>6.8772716494651692E-2</v>
      </c>
      <c r="BD78" s="54">
        <f t="shared" si="39"/>
        <v>6.8992260477715783E-2</v>
      </c>
      <c r="BE78" s="54">
        <f t="shared" si="39"/>
        <v>6.9219396100564629E-2</v>
      </c>
      <c r="BF78" s="54">
        <f t="shared" si="39"/>
        <v>6.9454077567761424E-2</v>
      </c>
      <c r="BG78" s="54">
        <f t="shared" si="39"/>
        <v>6.9696287139719287E-2</v>
      </c>
      <c r="BH78" s="54">
        <f t="shared" si="39"/>
        <v>6.9946031980111192E-2</v>
      </c>
      <c r="BI78" s="54">
        <f t="shared" si="39"/>
        <v>7.0203341463827729E-2</v>
      </c>
    </row>
    <row r="79" spans="1:166" s="34" customFormat="1" ht="18" customHeight="1">
      <c r="A79" s="64" t="s">
        <v>780</v>
      </c>
      <c r="B79" s="65">
        <f>+C134</f>
        <v>3.4628473810918159E-2</v>
      </c>
      <c r="C79" s="54">
        <f t="shared" ref="C79:BI79" si="40">+D134</f>
        <v>4.3789666591394161E-2</v>
      </c>
      <c r="D79" s="54">
        <f t="shared" si="40"/>
        <v>3.9073996270073907E-2</v>
      </c>
      <c r="E79" s="54">
        <f t="shared" si="40"/>
        <v>3.6131766303403534E-2</v>
      </c>
      <c r="F79" s="54">
        <f t="shared" si="40"/>
        <v>3.413894922842764E-2</v>
      </c>
      <c r="G79" s="54">
        <f t="shared" si="40"/>
        <v>3.2264582348834558E-2</v>
      </c>
      <c r="H79" s="54">
        <f t="shared" si="40"/>
        <v>3.0783107321692871E-2</v>
      </c>
      <c r="I79" s="54">
        <f t="shared" si="40"/>
        <v>2.9548845258763556E-2</v>
      </c>
      <c r="J79" s="54">
        <f t="shared" si="40"/>
        <v>2.8710347359039989E-2</v>
      </c>
      <c r="K79" s="54">
        <f t="shared" si="40"/>
        <v>2.8271699758298796E-2</v>
      </c>
      <c r="L79" s="54">
        <f t="shared" si="40"/>
        <v>2.4514782766979382E-2</v>
      </c>
      <c r="M79" s="34">
        <f t="shared" si="40"/>
        <v>2.8157606600472285E-2</v>
      </c>
      <c r="N79" s="54">
        <f t="shared" si="40"/>
        <v>2.6397071607694889E-2</v>
      </c>
      <c r="O79" s="54">
        <f t="shared" si="40"/>
        <v>2.5247977351370299E-2</v>
      </c>
      <c r="P79" s="54">
        <f t="shared" si="40"/>
        <v>2.4428631124831846E-2</v>
      </c>
      <c r="Q79" s="54">
        <f t="shared" si="40"/>
        <v>2.3798706264288372E-2</v>
      </c>
      <c r="R79" s="54">
        <f t="shared" si="40"/>
        <v>2.3285345327786144E-2</v>
      </c>
      <c r="S79" s="54">
        <f t="shared" si="40"/>
        <v>2.2849397531289783E-2</v>
      </c>
      <c r="T79" s="54">
        <f t="shared" si="40"/>
        <v>2.2469056844307556E-2</v>
      </c>
      <c r="U79" s="54">
        <f t="shared" si="40"/>
        <v>2.2187928396654621E-2</v>
      </c>
      <c r="V79" s="54">
        <f t="shared" si="40"/>
        <v>2.1914214803104626E-2</v>
      </c>
      <c r="W79" s="54">
        <f t="shared" si="40"/>
        <v>2.1598517292557906E-2</v>
      </c>
      <c r="X79" s="54">
        <f t="shared" si="40"/>
        <v>2.1327671913953017E-2</v>
      </c>
      <c r="Y79" s="54">
        <f t="shared" si="40"/>
        <v>2.1091381013737642E-2</v>
      </c>
      <c r="Z79" s="54">
        <f t="shared" si="40"/>
        <v>2.0892702361117843E-2</v>
      </c>
      <c r="AA79" s="54">
        <f t="shared" si="40"/>
        <v>2.0765804229218476E-2</v>
      </c>
      <c r="AB79" s="54">
        <f t="shared" si="40"/>
        <v>2.0980945633412018E-2</v>
      </c>
      <c r="AC79" s="54">
        <f t="shared" si="40"/>
        <v>2.102128009846882E-2</v>
      </c>
      <c r="AD79" s="54">
        <f t="shared" si="40"/>
        <v>2.1009535858460548E-2</v>
      </c>
      <c r="AE79" s="54">
        <f t="shared" si="40"/>
        <v>2.1066430500547906E-2</v>
      </c>
      <c r="AF79" s="54">
        <f t="shared" si="40"/>
        <v>2.1045019652623065E-2</v>
      </c>
      <c r="AG79" s="54">
        <f t="shared" si="40"/>
        <v>2.0870312812653502E-2</v>
      </c>
      <c r="AH79" s="54">
        <f t="shared" si="40"/>
        <v>2.072295478880859E-2</v>
      </c>
      <c r="AI79" s="54">
        <f t="shared" si="40"/>
        <v>2.0592637673574554E-2</v>
      </c>
      <c r="AJ79" s="54">
        <f t="shared" si="40"/>
        <v>2.0474495798689762E-2</v>
      </c>
      <c r="AK79" s="54">
        <f t="shared" si="40"/>
        <v>2.0366309595932997E-2</v>
      </c>
      <c r="AL79" s="54">
        <f t="shared" si="40"/>
        <v>2.0266963087595347E-2</v>
      </c>
      <c r="AM79" s="54">
        <f t="shared" si="40"/>
        <v>2.0175748719236219E-2</v>
      </c>
      <c r="AN79" s="54">
        <f t="shared" si="40"/>
        <v>2.0092077648716122E-2</v>
      </c>
      <c r="AO79" s="54">
        <f t="shared" si="40"/>
        <v>2.0015376137343832E-2</v>
      </c>
      <c r="AP79" s="54">
        <f t="shared" si="40"/>
        <v>1.9945061699837785E-2</v>
      </c>
      <c r="AQ79" s="54">
        <f t="shared" si="40"/>
        <v>1.9880549216093168E-2</v>
      </c>
      <c r="AR79" s="54">
        <f t="shared" si="40"/>
        <v>1.9821264966171759E-2</v>
      </c>
      <c r="AS79" s="54">
        <f t="shared" si="40"/>
        <v>1.9766659782061824E-2</v>
      </c>
      <c r="AT79" s="54">
        <f t="shared" si="40"/>
        <v>1.9716218535259955E-2</v>
      </c>
      <c r="AU79" s="54">
        <f t="shared" si="40"/>
        <v>1.9669465717551571E-2</v>
      </c>
      <c r="AV79" s="54">
        <f t="shared" si="40"/>
        <v>1.9625967785082743E-2</v>
      </c>
      <c r="AW79" s="54">
        <f t="shared" si="40"/>
        <v>1.9585333134857219E-2</v>
      </c>
      <c r="AX79" s="54">
        <f t="shared" si="40"/>
        <v>1.9547210501366763E-2</v>
      </c>
      <c r="AY79" s="54">
        <f t="shared" si="40"/>
        <v>1.9511286395472283E-2</v>
      </c>
      <c r="AZ79" s="54">
        <f t="shared" si="40"/>
        <v>1.9477282039918054E-2</v>
      </c>
      <c r="BA79" s="54">
        <f t="shared" si="40"/>
        <v>1.9444950115006687E-2</v>
      </c>
      <c r="BB79" s="54">
        <f t="shared" si="40"/>
        <v>1.9414071519814335E-2</v>
      </c>
      <c r="BC79" s="54">
        <f t="shared" si="40"/>
        <v>1.9384452275672093E-2</v>
      </c>
      <c r="BD79" s="54">
        <f t="shared" si="40"/>
        <v>1.9355920643678859E-2</v>
      </c>
      <c r="BE79" s="54">
        <f t="shared" si="40"/>
        <v>1.9328324490862414E-2</v>
      </c>
      <c r="BF79" s="54">
        <f t="shared" si="40"/>
        <v>1.9301528915330435E-2</v>
      </c>
      <c r="BG79" s="54">
        <f t="shared" si="40"/>
        <v>1.9275414125568657E-2</v>
      </c>
      <c r="BH79" s="54">
        <f t="shared" si="40"/>
        <v>1.4999999999999902E-2</v>
      </c>
      <c r="BI79" s="54">
        <f t="shared" si="40"/>
        <v>0</v>
      </c>
    </row>
    <row r="80" spans="1:166" ht="18" customHeight="1">
      <c r="A80" s="225" t="s">
        <v>781</v>
      </c>
      <c r="B80" s="150"/>
      <c r="C80" s="97"/>
      <c r="D80" s="97"/>
      <c r="E80" s="97"/>
      <c r="F80" s="97"/>
      <c r="G80" s="97"/>
      <c r="H80" s="97"/>
      <c r="I80" s="97"/>
      <c r="J80" s="97"/>
      <c r="K80" s="100"/>
      <c r="L80" s="100"/>
      <c r="M80" s="243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</row>
    <row r="81" spans="1:62" ht="18" customHeight="1">
      <c r="A81" s="226" t="s">
        <v>660</v>
      </c>
      <c r="B81" s="99">
        <f>+Global!B70</f>
        <v>0.83</v>
      </c>
      <c r="C81" s="100">
        <f>+Global!C70</f>
        <v>0.98</v>
      </c>
      <c r="D81" s="100">
        <f>+Global!D70</f>
        <v>1.2299072803648878</v>
      </c>
      <c r="E81" s="100">
        <f>+Global!E70</f>
        <v>1.5203061790744932</v>
      </c>
      <c r="F81" s="100">
        <f>+Global!F70</f>
        <v>1.8319126422158489</v>
      </c>
      <c r="G81" s="100">
        <f>+Global!G70</f>
        <v>2.1509718132816515</v>
      </c>
      <c r="H81" s="100">
        <f>+Global!H70</f>
        <v>2.4680617535638172</v>
      </c>
      <c r="I81" s="100">
        <f>+Global!I70</f>
        <v>2.7778418001671961</v>
      </c>
      <c r="J81" s="100">
        <f>+Global!J70</f>
        <v>3.0779677409816255</v>
      </c>
      <c r="K81" s="100">
        <f>+Global!K70</f>
        <v>3.367812676156571</v>
      </c>
      <c r="L81" s="100">
        <f>+Global!L70</f>
        <v>3.6476485330626893</v>
      </c>
      <c r="M81" s="100">
        <f>+Global!M70</f>
        <v>3.9106156129397851</v>
      </c>
      <c r="N81" s="100">
        <f>+Global!N70</f>
        <v>4.1598146898624559</v>
      </c>
      <c r="O81" s="100">
        <f>+Global!O70</f>
        <v>4.3974364966447048</v>
      </c>
      <c r="P81" s="100">
        <f>+Global!P70</f>
        <v>4.624874484385562</v>
      </c>
      <c r="Q81" s="100">
        <f>+Global!Q70</f>
        <v>4.8430870914360984</v>
      </c>
      <c r="R81" s="100">
        <f>+Global!R70</f>
        <v>5.0527710121251976</v>
      </c>
      <c r="S81" s="100">
        <f>+Global!S70</f>
        <v>5.254444721491887</v>
      </c>
      <c r="T81" s="100">
        <f>+Global!T70</f>
        <v>5.448486015626937</v>
      </c>
      <c r="U81" s="100">
        <f>+Global!U70</f>
        <v>5.6351426051912696</v>
      </c>
      <c r="V81" s="100">
        <f>+Global!V70</f>
        <v>5.8147037467486919</v>
      </c>
      <c r="W81" s="100">
        <f>+Global!W70</f>
        <v>5.9875921126930871</v>
      </c>
      <c r="X81" s="100">
        <f>+Global!X70</f>
        <v>6.1540649059706602</v>
      </c>
      <c r="Y81" s="100">
        <f>+Global!Y70</f>
        <v>6.3139419480150911</v>
      </c>
      <c r="Z81" s="100">
        <f>+Global!Z70</f>
        <v>6.4665489888029484</v>
      </c>
      <c r="AA81" s="100">
        <f>+Global!AA70</f>
        <v>6.6078391386183553</v>
      </c>
      <c r="AB81" s="100">
        <f>+Global!AB70</f>
        <v>6.6941469848905317</v>
      </c>
      <c r="AC81" s="100">
        <f>+Global!AC70</f>
        <v>6.7029302629115044</v>
      </c>
      <c r="AD81" s="100">
        <f>+Global!AD70</f>
        <v>6.6653985107224925</v>
      </c>
      <c r="AE81" s="100">
        <f>+Global!AE70</f>
        <v>6.602160769418175</v>
      </c>
      <c r="AF81" s="100">
        <f>+Global!AF70</f>
        <v>6.5266254657074185</v>
      </c>
      <c r="AG81" s="100">
        <f>+Global!AG70</f>
        <v>6.4473235814257066</v>
      </c>
      <c r="AH81" s="100">
        <f>+Global!AH70</f>
        <v>6.3694987945756134</v>
      </c>
      <c r="AI81" s="100">
        <f>+Global!AI70</f>
        <v>6.2961969489256724</v>
      </c>
      <c r="AJ81" s="100">
        <f>+Global!AJ70</f>
        <v>6.2290123662265486</v>
      </c>
      <c r="AK81" s="100">
        <f>+Global!AK70</f>
        <v>6.1685981748003895</v>
      </c>
      <c r="AL81" s="100">
        <f>+Global!AL70</f>
        <v>6.1150139032819579</v>
      </c>
      <c r="AM81" s="100">
        <f>+Global!AM70</f>
        <v>6.0679606470388148</v>
      </c>
      <c r="AN81" s="100">
        <f>+Global!AN70</f>
        <v>6.0269385264868687</v>
      </c>
      <c r="AO81" s="100">
        <f>+Global!AO70</f>
        <v>5.9913505027218186</v>
      </c>
      <c r="AP81" s="100">
        <f>+Global!AP70</f>
        <v>5.9605692883416195</v>
      </c>
      <c r="AQ81" s="100">
        <f>+Global!AQ70</f>
        <v>5.9339790197070856</v>
      </c>
      <c r="AR81" s="100">
        <f>+Global!AR70</f>
        <v>5.9109998264642964</v>
      </c>
      <c r="AS81" s="100">
        <f>+Global!AS70</f>
        <v>5.8911009649362658</v>
      </c>
      <c r="AT81" s="100">
        <f>+Global!AT70</f>
        <v>5.87380644913324</v>
      </c>
      <c r="AU81" s="100">
        <f>+Global!AU70</f>
        <v>5.8586958948093724</v>
      </c>
      <c r="AV81" s="100">
        <f>+Global!AV70</f>
        <v>5.8454024353092047</v>
      </c>
      <c r="AW81" s="100">
        <f>+Global!AW70</f>
        <v>5.8336089665463726</v>
      </c>
      <c r="AX81" s="100">
        <f>+Global!AX70</f>
        <v>5.8230435577570425</v>
      </c>
      <c r="AY81" s="100">
        <f>+Global!AY70</f>
        <v>5.8134745720157381</v>
      </c>
      <c r="AZ81" s="100">
        <f>+Global!AZ70</f>
        <v>5.8047058385258348</v>
      </c>
      <c r="BA81" s="100">
        <f>+Global!BA70</f>
        <v>5.7965720807963557</v>
      </c>
      <c r="BB81" s="100">
        <f>+Global!BB70</f>
        <v>5.7889347120161716</v>
      </c>
      <c r="BC81" s="100">
        <f>+Global!BC70</f>
        <v>5.781678047702707</v>
      </c>
      <c r="BD81" s="100">
        <f>+Global!BD70</f>
        <v>5.7747059463955921</v>
      </c>
      <c r="BE81" s="100">
        <f>+Global!BE70</f>
        <v>5.7679388649405352</v>
      </c>
      <c r="BF81" s="100">
        <f>+Global!BF70</f>
        <v>5.7613113009234738</v>
      </c>
      <c r="BG81" s="100">
        <f>+Global!BG70</f>
        <v>5.7547695876650806</v>
      </c>
      <c r="BH81" s="100">
        <f>+Global!BH70</f>
        <v>5.7482700044940342</v>
      </c>
      <c r="BI81" s="100">
        <f>+Global!BI70</f>
        <v>5.741777165139843</v>
      </c>
      <c r="BJ81" s="100">
        <f>+Global!BJ70</f>
        <v>5.6728626418279404</v>
      </c>
    </row>
    <row r="82" spans="1:62" ht="18" customHeight="1">
      <c r="D82" s="65"/>
    </row>
    <row r="83" spans="1:62" ht="18" customHeight="1">
      <c r="A83" s="209" t="s">
        <v>247</v>
      </c>
      <c r="B83" s="65">
        <f>LN(B84*10^6/B56)*B56</f>
        <v>3099.6945692088339</v>
      </c>
      <c r="C83" s="65">
        <f t="shared" ref="C83:AE83" si="41">LN(C84*10^6/C56)*C56</f>
        <v>3444.3567275340051</v>
      </c>
      <c r="D83" s="65">
        <f t="shared" si="41"/>
        <v>3783.6197952786647</v>
      </c>
      <c r="E83" s="65">
        <f t="shared" si="41"/>
        <v>4066.1709676368673</v>
      </c>
      <c r="F83" s="65">
        <f t="shared" si="41"/>
        <v>4299.0298365501712</v>
      </c>
      <c r="G83" s="65">
        <f t="shared" si="41"/>
        <v>4455.8771373241816</v>
      </c>
      <c r="H83" s="65">
        <f t="shared" si="41"/>
        <v>4561.6864013055156</v>
      </c>
      <c r="I83" s="65">
        <f t="shared" si="41"/>
        <v>4665.6226747939136</v>
      </c>
      <c r="J83" s="65">
        <f t="shared" si="41"/>
        <v>4768.2216315856131</v>
      </c>
      <c r="K83" s="65">
        <f t="shared" si="41"/>
        <v>4870.458484736394</v>
      </c>
      <c r="L83" s="65">
        <f t="shared" si="41"/>
        <v>4957.9523912939358</v>
      </c>
      <c r="M83" s="65">
        <f t="shared" si="41"/>
        <v>5020.6361615102878</v>
      </c>
      <c r="N83" s="65">
        <f t="shared" si="41"/>
        <v>5094.1769007317052</v>
      </c>
      <c r="O83" s="65">
        <f t="shared" si="41"/>
        <v>5163.557038442158</v>
      </c>
      <c r="P83" s="65">
        <f t="shared" si="41"/>
        <v>5230.4082061511672</v>
      </c>
      <c r="Q83" s="65">
        <f t="shared" si="41"/>
        <v>5295.6087114036964</v>
      </c>
      <c r="R83" s="65">
        <f t="shared" si="41"/>
        <v>5359.6598323010021</v>
      </c>
      <c r="S83" s="65">
        <f t="shared" si="41"/>
        <v>5422.8667443116274</v>
      </c>
      <c r="T83" s="65">
        <f t="shared" si="41"/>
        <v>5485.4294950712756</v>
      </c>
      <c r="U83" s="65">
        <f t="shared" si="41"/>
        <v>5547.4900696393915</v>
      </c>
      <c r="V83" s="65">
        <f t="shared" si="41"/>
        <v>5602.411375519283</v>
      </c>
      <c r="W83" s="65">
        <f t="shared" si="41"/>
        <v>5650.0007936741204</v>
      </c>
      <c r="X83" s="65">
        <f t="shared" si="41"/>
        <v>5696.9680468437418</v>
      </c>
      <c r="Y83" s="65">
        <f t="shared" si="41"/>
        <v>5743.4368433212394</v>
      </c>
      <c r="Z83" s="65">
        <f t="shared" si="41"/>
        <v>5789.5021848252654</v>
      </c>
      <c r="AA83" s="65">
        <f t="shared" si="41"/>
        <v>5835.2703890136845</v>
      </c>
      <c r="AB83" s="65">
        <f t="shared" si="41"/>
        <v>5880.9547975469541</v>
      </c>
      <c r="AC83" s="65">
        <f t="shared" si="41"/>
        <v>5927.6061767606088</v>
      </c>
      <c r="AD83" s="65">
        <f t="shared" si="41"/>
        <v>5974.6944112197898</v>
      </c>
      <c r="AE83" s="65">
        <f t="shared" si="41"/>
        <v>6022.0611404402371</v>
      </c>
    </row>
    <row r="84" spans="1:62" s="41" customFormat="1" ht="18" customHeight="1">
      <c r="A84" s="101" t="s">
        <v>643</v>
      </c>
      <c r="B84" s="102">
        <f>B68-B73</f>
        <v>10.174740710014721</v>
      </c>
      <c r="C84" s="41">
        <f t="shared" ref="C84:BH84" si="42">C68-C73</f>
        <v>12.690827351325549</v>
      </c>
      <c r="D84" s="41">
        <f t="shared" si="42"/>
        <v>16.507238418369649</v>
      </c>
      <c r="E84" s="41">
        <f t="shared" si="42"/>
        <v>20.443620933134142</v>
      </c>
      <c r="F84" s="41">
        <f t="shared" si="42"/>
        <v>24.488906468795818</v>
      </c>
      <c r="G84" s="41">
        <f t="shared" si="42"/>
        <v>28.428279772651766</v>
      </c>
      <c r="H84" s="41">
        <f t="shared" si="42"/>
        <v>32.242434849785027</v>
      </c>
      <c r="I84" s="41">
        <f t="shared" si="42"/>
        <v>36.219867239628819</v>
      </c>
      <c r="J84" s="41">
        <f t="shared" si="42"/>
        <v>40.364257242181715</v>
      </c>
      <c r="K84" s="41">
        <f t="shared" si="42"/>
        <v>44.739187478316566</v>
      </c>
      <c r="L84" s="41">
        <f t="shared" si="42"/>
        <v>49.294141049913499</v>
      </c>
      <c r="M84" s="244">
        <f t="shared" si="42"/>
        <v>52.839139687239353</v>
      </c>
      <c r="N84" s="41">
        <f t="shared" si="42"/>
        <v>57.995272963962861</v>
      </c>
      <c r="O84" s="41">
        <f t="shared" si="42"/>
        <v>62.931420048641925</v>
      </c>
      <c r="P84" s="41">
        <f t="shared" si="42"/>
        <v>67.779638117058951</v>
      </c>
      <c r="Q84" s="41">
        <f t="shared" si="42"/>
        <v>72.613304971990232</v>
      </c>
      <c r="R84" s="41">
        <f t="shared" si="42"/>
        <v>77.473341217900554</v>
      </c>
      <c r="S84" s="41">
        <f t="shared" si="42"/>
        <v>82.382738238989717</v>
      </c>
      <c r="T84" s="41">
        <f t="shared" si="42"/>
        <v>87.354728953992293</v>
      </c>
      <c r="U84" s="41">
        <f t="shared" si="42"/>
        <v>92.397414424639919</v>
      </c>
      <c r="V84" s="41">
        <f t="shared" si="42"/>
        <v>97.431958119921873</v>
      </c>
      <c r="W84" s="41">
        <f t="shared" si="42"/>
        <v>102.43114949796899</v>
      </c>
      <c r="X84" s="41">
        <f t="shared" si="42"/>
        <v>107.46525831090892</v>
      </c>
      <c r="Y84" s="41">
        <f t="shared" si="42"/>
        <v>112.54764885468583</v>
      </c>
      <c r="Z84" s="41">
        <f t="shared" si="42"/>
        <v>117.68872109102701</v>
      </c>
      <c r="AA84" s="41">
        <f t="shared" si="42"/>
        <v>122.90508554293299</v>
      </c>
      <c r="AB84" s="41">
        <f t="shared" si="42"/>
        <v>128.24633191543012</v>
      </c>
      <c r="AC84" s="41">
        <f t="shared" si="42"/>
        <v>134.00784190736712</v>
      </c>
      <c r="AD84" s="41">
        <f t="shared" si="42"/>
        <v>140.06507313743418</v>
      </c>
      <c r="AE84" s="41">
        <f t="shared" si="42"/>
        <v>146.3848689694789</v>
      </c>
      <c r="AF84" s="41">
        <f t="shared" si="42"/>
        <v>152.68154374277412</v>
      </c>
      <c r="AG84" s="41">
        <f t="shared" si="42"/>
        <v>158.84694599392333</v>
      </c>
      <c r="AH84" s="41">
        <f t="shared" si="42"/>
        <v>165.07288887816526</v>
      </c>
      <c r="AI84" s="41">
        <f t="shared" si="42"/>
        <v>171.37784636764371</v>
      </c>
      <c r="AJ84" s="41">
        <f t="shared" si="42"/>
        <v>177.77223805066001</v>
      </c>
      <c r="AK84" s="41">
        <f t="shared" si="42"/>
        <v>184.26295243114316</v>
      </c>
      <c r="AL84" s="41">
        <f t="shared" si="42"/>
        <v>190.85570588671504</v>
      </c>
      <c r="AM84" s="41">
        <f t="shared" si="42"/>
        <v>197.55606216838405</v>
      </c>
      <c r="AN84" s="41">
        <f t="shared" si="42"/>
        <v>204.36979783602368</v>
      </c>
      <c r="AO84" s="41">
        <f t="shared" si="42"/>
        <v>211.30296855566743</v>
      </c>
      <c r="AP84" s="41">
        <f t="shared" si="42"/>
        <v>218.36185435902399</v>
      </c>
      <c r="AQ84" s="41">
        <f t="shared" si="42"/>
        <v>225.55286910187579</v>
      </c>
      <c r="AR84" s="41">
        <f t="shared" si="42"/>
        <v>232.88247172977006</v>
      </c>
      <c r="AS84" s="41">
        <f t="shared" si="42"/>
        <v>240.3570933794233</v>
      </c>
      <c r="AT84" s="41">
        <f t="shared" si="42"/>
        <v>247.98308330552538</v>
      </c>
      <c r="AU84" s="41">
        <f t="shared" si="42"/>
        <v>255.7666719479889</v>
      </c>
      <c r="AV84" s="41">
        <f t="shared" si="42"/>
        <v>263.71394788121427</v>
      </c>
      <c r="AW84" s="41">
        <f t="shared" si="42"/>
        <v>271.83084522839471</v>
      </c>
      <c r="AX84" s="41">
        <f t="shared" si="42"/>
        <v>280.12313853529838</v>
      </c>
      <c r="AY84" s="41">
        <f t="shared" si="42"/>
        <v>288.59644267506479</v>
      </c>
      <c r="AZ84" s="41">
        <f t="shared" si="42"/>
        <v>297.25621591943559</v>
      </c>
      <c r="BA84" s="41">
        <f t="shared" si="42"/>
        <v>306.10776479486464</v>
      </c>
      <c r="BB84" s="41">
        <f t="shared" si="42"/>
        <v>315.15624972862292</v>
      </c>
      <c r="BC84" s="41">
        <f t="shared" si="42"/>
        <v>324.40669078703456</v>
      </c>
      <c r="BD84" s="41">
        <f t="shared" si="42"/>
        <v>333.8639730297715</v>
      </c>
      <c r="BE84" s="41">
        <f t="shared" si="42"/>
        <v>343.53285116620089</v>
      </c>
      <c r="BF84" s="41">
        <f t="shared" si="42"/>
        <v>353.41795331599542</v>
      </c>
      <c r="BG84" s="41">
        <f t="shared" si="42"/>
        <v>363.5237837580496</v>
      </c>
      <c r="BH84" s="41">
        <f t="shared" si="42"/>
        <v>373.85472460818244</v>
      </c>
      <c r="BI84" s="41">
        <f>+BH84</f>
        <v>373.85472460818244</v>
      </c>
    </row>
    <row r="85" spans="1:62" s="41" customFormat="1" ht="18" customHeight="1">
      <c r="A85" s="101" t="s">
        <v>644</v>
      </c>
      <c r="B85" s="102">
        <f>+C85/C84*B84</f>
        <v>0.57945894539117315</v>
      </c>
      <c r="C85" s="102">
        <f>+(C74-B74)/10</f>
        <v>0.7227519248625569</v>
      </c>
      <c r="D85" s="102">
        <f t="shared" ref="D85:BI85" si="43">+(D74-C74)/10</f>
        <v>1.301587790086949</v>
      </c>
      <c r="E85" s="102">
        <f t="shared" si="43"/>
        <v>1.3409190495101442</v>
      </c>
      <c r="F85" s="102">
        <f t="shared" si="43"/>
        <v>1.3868033400521143</v>
      </c>
      <c r="G85" s="102">
        <f t="shared" si="43"/>
        <v>1.4337162395283911</v>
      </c>
      <c r="H85" s="102">
        <f t="shared" si="43"/>
        <v>1.4789956891977838</v>
      </c>
      <c r="I85" s="102">
        <f t="shared" si="43"/>
        <v>1.5692863166290949</v>
      </c>
      <c r="J85" s="102">
        <f t="shared" si="43"/>
        <v>1.6799002598673751</v>
      </c>
      <c r="K85" s="102">
        <f t="shared" si="43"/>
        <v>1.8116391946903547</v>
      </c>
      <c r="L85" s="102">
        <f t="shared" si="43"/>
        <v>1.902587939215411</v>
      </c>
      <c r="M85" s="245">
        <f t="shared" si="43"/>
        <v>1.8413192050872311</v>
      </c>
      <c r="N85" s="102">
        <f t="shared" si="43"/>
        <v>2.7143931730643347</v>
      </c>
      <c r="O85" s="102">
        <f t="shared" si="43"/>
        <v>2.4033139420447496</v>
      </c>
      <c r="P85" s="102">
        <f t="shared" si="43"/>
        <v>2.2326903032149459</v>
      </c>
      <c r="Q85" s="102">
        <f t="shared" si="43"/>
        <v>2.1483532077154281</v>
      </c>
      <c r="R85" s="102">
        <f t="shared" si="43"/>
        <v>2.1148352407851005</v>
      </c>
      <c r="S85" s="102">
        <f t="shared" si="43"/>
        <v>2.1105989101020612</v>
      </c>
      <c r="T85" s="102">
        <f t="shared" si="43"/>
        <v>2.1230686618353447</v>
      </c>
      <c r="U85" s="102">
        <f t="shared" si="43"/>
        <v>2.1451024206567011</v>
      </c>
      <c r="V85" s="102">
        <f t="shared" si="43"/>
        <v>2.1727598945691851</v>
      </c>
      <c r="W85" s="102">
        <f t="shared" si="43"/>
        <v>2.1801030037891906</v>
      </c>
      <c r="X85" s="102">
        <f t="shared" si="43"/>
        <v>2.1726746033997983</v>
      </c>
      <c r="Y85" s="102">
        <f t="shared" si="43"/>
        <v>2.1799503887511889</v>
      </c>
      <c r="Z85" s="102">
        <f t="shared" si="43"/>
        <v>2.1961292835629025</v>
      </c>
      <c r="AA85" s="102">
        <f t="shared" si="43"/>
        <v>2.2183510060617606</v>
      </c>
      <c r="AB85" s="102">
        <f t="shared" si="43"/>
        <v>2.2473730294688266</v>
      </c>
      <c r="AC85" s="102">
        <f t="shared" si="43"/>
        <v>2.2927777241407625</v>
      </c>
      <c r="AD85" s="102">
        <f t="shared" si="43"/>
        <v>2.4273546936559685</v>
      </c>
      <c r="AE85" s="102">
        <f t="shared" si="43"/>
        <v>2.5578347087412454</v>
      </c>
      <c r="AF85" s="102">
        <f t="shared" si="43"/>
        <v>2.6775178087729046</v>
      </c>
      <c r="AG85" s="102">
        <f t="shared" si="43"/>
        <v>2.712715878735787</v>
      </c>
      <c r="AH85" s="102">
        <f t="shared" si="43"/>
        <v>2.6878976839196866</v>
      </c>
      <c r="AI85" s="102">
        <f t="shared" si="43"/>
        <v>2.6963498481224066</v>
      </c>
      <c r="AJ85" s="102">
        <f t="shared" si="43"/>
        <v>2.7216224832572609</v>
      </c>
      <c r="AK85" s="102">
        <f t="shared" si="43"/>
        <v>2.7557041048082169</v>
      </c>
      <c r="AL85" s="102">
        <f t="shared" si="43"/>
        <v>2.7948035742581281</v>
      </c>
      <c r="AM85" s="102">
        <f t="shared" si="43"/>
        <v>2.8372678194848504</v>
      </c>
      <c r="AN85" s="102">
        <f t="shared" si="43"/>
        <v>2.8824773252857767</v>
      </c>
      <c r="AO85" s="102">
        <f t="shared" si="43"/>
        <v>2.9302762091332282</v>
      </c>
      <c r="AP85" s="102">
        <f t="shared" si="43"/>
        <v>2.9806889794936411</v>
      </c>
      <c r="AQ85" s="102">
        <f t="shared" si="43"/>
        <v>3.0337875763800186</v>
      </c>
      <c r="AR85" s="102">
        <f t="shared" si="43"/>
        <v>3.0896348956668023</v>
      </c>
      <c r="AS85" s="102">
        <f t="shared" si="43"/>
        <v>3.1482656078858668</v>
      </c>
      <c r="AT85" s="102">
        <f t="shared" si="43"/>
        <v>3.2096839445292744</v>
      </c>
      <c r="AU85" s="102">
        <f t="shared" si="43"/>
        <v>3.2738682452905321</v>
      </c>
      <c r="AV85" s="102">
        <f t="shared" si="43"/>
        <v>3.3407773866159687</v>
      </c>
      <c r="AW85" s="102">
        <f t="shared" si="43"/>
        <v>3.4103569455607841</v>
      </c>
      <c r="AX85" s="102">
        <f t="shared" si="43"/>
        <v>3.4825443058854488</v>
      </c>
      <c r="AY85" s="102">
        <f t="shared" si="43"/>
        <v>3.5572725461144272</v>
      </c>
      <c r="AZ85" s="102">
        <f t="shared" si="43"/>
        <v>3.6344732167294524</v>
      </c>
      <c r="BA85" s="102">
        <f t="shared" si="43"/>
        <v>3.7140782031917068</v>
      </c>
      <c r="BB85" s="102">
        <f t="shared" si="43"/>
        <v>3.7960208798547002</v>
      </c>
      <c r="BC85" s="102">
        <f t="shared" si="43"/>
        <v>3.8802367355214984</v>
      </c>
      <c r="BD85" s="102">
        <f t="shared" si="43"/>
        <v>3.9666636175945316</v>
      </c>
      <c r="BE85" s="102">
        <f t="shared" si="43"/>
        <v>4.0552417087229973</v>
      </c>
      <c r="BF85" s="102">
        <f t="shared" si="43"/>
        <v>4.1459133214556463</v>
      </c>
      <c r="BG85" s="102">
        <f t="shared" si="43"/>
        <v>4.238622573550197</v>
      </c>
      <c r="BH85" s="102">
        <f t="shared" si="43"/>
        <v>4.333314988907091</v>
      </c>
      <c r="BI85" s="102">
        <f t="shared" si="43"/>
        <v>4.4299370557529532</v>
      </c>
    </row>
    <row r="86" spans="1:62" s="41" customFormat="1" ht="19.5" customHeight="1">
      <c r="A86" s="101" t="s">
        <v>782</v>
      </c>
      <c r="B86" s="102">
        <f t="shared" ref="B86:AG86" si="44">+(1-$B$98)*(1-$B$99)*B46*B123*(B120-B124)/1000</f>
        <v>0</v>
      </c>
      <c r="C86" s="102">
        <f t="shared" si="44"/>
        <v>0</v>
      </c>
      <c r="D86" s="102">
        <f t="shared" si="44"/>
        <v>0</v>
      </c>
      <c r="E86" s="102">
        <f t="shared" si="44"/>
        <v>0</v>
      </c>
      <c r="F86" s="102">
        <f t="shared" si="44"/>
        <v>0</v>
      </c>
      <c r="G86" s="102">
        <f t="shared" si="44"/>
        <v>0</v>
      </c>
      <c r="H86" s="102">
        <f t="shared" si="44"/>
        <v>0</v>
      </c>
      <c r="I86" s="102">
        <f t="shared" si="44"/>
        <v>0</v>
      </c>
      <c r="J86" s="102">
        <f t="shared" si="44"/>
        <v>0</v>
      </c>
      <c r="K86" s="102">
        <f t="shared" si="44"/>
        <v>0</v>
      </c>
      <c r="L86" s="102">
        <f t="shared" si="44"/>
        <v>0</v>
      </c>
      <c r="M86" s="245">
        <f t="shared" si="44"/>
        <v>0</v>
      </c>
      <c r="N86" s="102">
        <f t="shared" si="44"/>
        <v>0</v>
      </c>
      <c r="O86" s="102">
        <f t="shared" si="44"/>
        <v>0</v>
      </c>
      <c r="P86" s="102">
        <f t="shared" si="44"/>
        <v>0</v>
      </c>
      <c r="Q86" s="102">
        <f t="shared" si="44"/>
        <v>0</v>
      </c>
      <c r="R86" s="102">
        <f t="shared" si="44"/>
        <v>0</v>
      </c>
      <c r="S86" s="102">
        <f t="shared" si="44"/>
        <v>0</v>
      </c>
      <c r="T86" s="102">
        <f t="shared" si="44"/>
        <v>0</v>
      </c>
      <c r="U86" s="102">
        <f t="shared" si="44"/>
        <v>0</v>
      </c>
      <c r="V86" s="102">
        <f t="shared" si="44"/>
        <v>0</v>
      </c>
      <c r="W86" s="102">
        <f t="shared" si="44"/>
        <v>0</v>
      </c>
      <c r="X86" s="102">
        <f t="shared" si="44"/>
        <v>0</v>
      </c>
      <c r="Y86" s="102">
        <f t="shared" si="44"/>
        <v>0</v>
      </c>
      <c r="Z86" s="102">
        <f t="shared" si="44"/>
        <v>0</v>
      </c>
      <c r="AA86" s="102">
        <f t="shared" si="44"/>
        <v>0</v>
      </c>
      <c r="AB86" s="102">
        <f t="shared" si="44"/>
        <v>0</v>
      </c>
      <c r="AC86" s="102">
        <f t="shared" si="44"/>
        <v>0</v>
      </c>
      <c r="AD86" s="102">
        <f t="shared" si="44"/>
        <v>0</v>
      </c>
      <c r="AE86" s="102">
        <f t="shared" si="44"/>
        <v>0</v>
      </c>
      <c r="AF86" s="102">
        <f t="shared" si="44"/>
        <v>0</v>
      </c>
      <c r="AG86" s="102">
        <f t="shared" si="44"/>
        <v>0</v>
      </c>
      <c r="AH86" s="102">
        <f t="shared" ref="AH86:BI86" si="45">+(1-$B$98)*(1-$B$99)*AH46*AH123*(AH120-AH124)/1000</f>
        <v>0</v>
      </c>
      <c r="AI86" s="102">
        <f t="shared" si="45"/>
        <v>0</v>
      </c>
      <c r="AJ86" s="102">
        <f t="shared" si="45"/>
        <v>0</v>
      </c>
      <c r="AK86" s="102">
        <f t="shared" si="45"/>
        <v>0</v>
      </c>
      <c r="AL86" s="102">
        <f t="shared" si="45"/>
        <v>0</v>
      </c>
      <c r="AM86" s="102">
        <f t="shared" si="45"/>
        <v>0</v>
      </c>
      <c r="AN86" s="102">
        <f t="shared" si="45"/>
        <v>0</v>
      </c>
      <c r="AO86" s="102">
        <f t="shared" si="45"/>
        <v>0</v>
      </c>
      <c r="AP86" s="102">
        <f t="shared" si="45"/>
        <v>0</v>
      </c>
      <c r="AQ86" s="102">
        <f t="shared" si="45"/>
        <v>0</v>
      </c>
      <c r="AR86" s="102">
        <f t="shared" si="45"/>
        <v>0</v>
      </c>
      <c r="AS86" s="102">
        <f t="shared" si="45"/>
        <v>0</v>
      </c>
      <c r="AT86" s="102">
        <f t="shared" si="45"/>
        <v>0</v>
      </c>
      <c r="AU86" s="102">
        <f t="shared" si="45"/>
        <v>0</v>
      </c>
      <c r="AV86" s="102">
        <f t="shared" si="45"/>
        <v>0</v>
      </c>
      <c r="AW86" s="102">
        <f t="shared" si="45"/>
        <v>0</v>
      </c>
      <c r="AX86" s="102">
        <f t="shared" si="45"/>
        <v>0</v>
      </c>
      <c r="AY86" s="102">
        <f t="shared" si="45"/>
        <v>0</v>
      </c>
      <c r="AZ86" s="102">
        <f t="shared" si="45"/>
        <v>0</v>
      </c>
      <c r="BA86" s="102">
        <f t="shared" si="45"/>
        <v>0</v>
      </c>
      <c r="BB86" s="102">
        <f t="shared" si="45"/>
        <v>0</v>
      </c>
      <c r="BC86" s="102">
        <f t="shared" si="45"/>
        <v>0</v>
      </c>
      <c r="BD86" s="102">
        <f t="shared" si="45"/>
        <v>0</v>
      </c>
      <c r="BE86" s="102">
        <f t="shared" si="45"/>
        <v>0</v>
      </c>
      <c r="BF86" s="102">
        <f t="shared" si="45"/>
        <v>0</v>
      </c>
      <c r="BG86" s="102">
        <f t="shared" si="45"/>
        <v>0</v>
      </c>
      <c r="BH86" s="102">
        <f t="shared" si="45"/>
        <v>0</v>
      </c>
      <c r="BI86" s="102">
        <f t="shared" si="45"/>
        <v>0</v>
      </c>
    </row>
    <row r="87" spans="1:62" s="41" customFormat="1" ht="18" customHeight="1">
      <c r="A87" s="101" t="s">
        <v>646</v>
      </c>
      <c r="B87" s="102">
        <f>+SUM(B84:B86)</f>
        <v>10.754199655405895</v>
      </c>
      <c r="C87" s="102">
        <f>+SUM(C84:C86)</f>
        <v>13.413579276188106</v>
      </c>
      <c r="D87" s="102">
        <f t="shared" ref="D87:BI87" si="46">+SUM(D84:D86)</f>
        <v>17.808826208456598</v>
      </c>
      <c r="E87" s="102">
        <f t="shared" si="46"/>
        <v>21.784539982644286</v>
      </c>
      <c r="F87" s="102">
        <f t="shared" si="46"/>
        <v>25.875709808847933</v>
      </c>
      <c r="G87" s="102">
        <f t="shared" si="46"/>
        <v>29.861996012180157</v>
      </c>
      <c r="H87" s="102">
        <f t="shared" si="46"/>
        <v>33.721430538982808</v>
      </c>
      <c r="I87" s="102">
        <f t="shared" si="46"/>
        <v>37.789153556257915</v>
      </c>
      <c r="J87" s="102">
        <f t="shared" si="46"/>
        <v>42.044157502049089</v>
      </c>
      <c r="K87" s="102">
        <f t="shared" si="46"/>
        <v>46.550826673006924</v>
      </c>
      <c r="L87" s="102">
        <f t="shared" si="46"/>
        <v>51.196728989128907</v>
      </c>
      <c r="M87" s="245">
        <f t="shared" si="46"/>
        <v>54.680458892326584</v>
      </c>
      <c r="N87" s="102">
        <f t="shared" si="46"/>
        <v>60.709666137027199</v>
      </c>
      <c r="O87" s="102">
        <f t="shared" si="46"/>
        <v>65.334733990686672</v>
      </c>
      <c r="P87" s="102">
        <f t="shared" si="46"/>
        <v>70.012328420273903</v>
      </c>
      <c r="Q87" s="102">
        <f t="shared" si="46"/>
        <v>74.761658179705663</v>
      </c>
      <c r="R87" s="102">
        <f t="shared" si="46"/>
        <v>79.588176458685652</v>
      </c>
      <c r="S87" s="102">
        <f t="shared" si="46"/>
        <v>84.493337149091772</v>
      </c>
      <c r="T87" s="102">
        <f t="shared" si="46"/>
        <v>89.47779761582764</v>
      </c>
      <c r="U87" s="102">
        <f t="shared" si="46"/>
        <v>94.542516845296618</v>
      </c>
      <c r="V87" s="102">
        <f t="shared" si="46"/>
        <v>99.604718014491056</v>
      </c>
      <c r="W87" s="102">
        <f t="shared" si="46"/>
        <v>104.61125250175817</v>
      </c>
      <c r="X87" s="102">
        <f t="shared" si="46"/>
        <v>109.63793291430872</v>
      </c>
      <c r="Y87" s="102">
        <f t="shared" si="46"/>
        <v>114.72759924343703</v>
      </c>
      <c r="Z87" s="102">
        <f t="shared" si="46"/>
        <v>119.8848503745899</v>
      </c>
      <c r="AA87" s="102">
        <f t="shared" si="46"/>
        <v>125.12343654899476</v>
      </c>
      <c r="AB87" s="102">
        <f t="shared" si="46"/>
        <v>130.49370494489895</v>
      </c>
      <c r="AC87" s="102">
        <f t="shared" si="46"/>
        <v>136.30061963150789</v>
      </c>
      <c r="AD87" s="102">
        <f t="shared" si="46"/>
        <v>142.49242783109014</v>
      </c>
      <c r="AE87" s="102">
        <f t="shared" si="46"/>
        <v>148.94270367822014</v>
      </c>
      <c r="AF87" s="102">
        <f t="shared" si="46"/>
        <v>155.35906155154703</v>
      </c>
      <c r="AG87" s="102">
        <f t="shared" si="46"/>
        <v>161.55966187265912</v>
      </c>
      <c r="AH87" s="102">
        <f t="shared" si="46"/>
        <v>167.76078656208495</v>
      </c>
      <c r="AI87" s="102">
        <f t="shared" si="46"/>
        <v>174.07419621576611</v>
      </c>
      <c r="AJ87" s="102">
        <f t="shared" si="46"/>
        <v>180.49386053391726</v>
      </c>
      <c r="AK87" s="102">
        <f t="shared" si="46"/>
        <v>187.01865653595138</v>
      </c>
      <c r="AL87" s="102">
        <f t="shared" si="46"/>
        <v>193.65050946097318</v>
      </c>
      <c r="AM87" s="102">
        <f t="shared" si="46"/>
        <v>200.3933299878689</v>
      </c>
      <c r="AN87" s="102">
        <f t="shared" si="46"/>
        <v>207.25227516130946</v>
      </c>
      <c r="AO87" s="102">
        <f t="shared" si="46"/>
        <v>214.23324476480067</v>
      </c>
      <c r="AP87" s="102">
        <f t="shared" si="46"/>
        <v>221.34254333851763</v>
      </c>
      <c r="AQ87" s="102">
        <f t="shared" si="46"/>
        <v>228.58665667825579</v>
      </c>
      <c r="AR87" s="102">
        <f t="shared" si="46"/>
        <v>235.97210662543685</v>
      </c>
      <c r="AS87" s="102">
        <f t="shared" si="46"/>
        <v>243.50535898730917</v>
      </c>
      <c r="AT87" s="102">
        <f t="shared" si="46"/>
        <v>251.19276725005466</v>
      </c>
      <c r="AU87" s="102">
        <f t="shared" si="46"/>
        <v>259.04054019327941</v>
      </c>
      <c r="AV87" s="102">
        <f t="shared" si="46"/>
        <v>267.05472526783024</v>
      </c>
      <c r="AW87" s="102">
        <f t="shared" si="46"/>
        <v>275.24120217395551</v>
      </c>
      <c r="AX87" s="102">
        <f t="shared" si="46"/>
        <v>283.60568284118381</v>
      </c>
      <c r="AY87" s="102">
        <f t="shared" si="46"/>
        <v>292.1537152211792</v>
      </c>
      <c r="AZ87" s="102">
        <f t="shared" si="46"/>
        <v>300.89068913616507</v>
      </c>
      <c r="BA87" s="102">
        <f t="shared" si="46"/>
        <v>309.82184299805635</v>
      </c>
      <c r="BB87" s="102">
        <f t="shared" si="46"/>
        <v>318.95227060847765</v>
      </c>
      <c r="BC87" s="102">
        <f t="shared" si="46"/>
        <v>328.28692752255608</v>
      </c>
      <c r="BD87" s="102">
        <f t="shared" si="46"/>
        <v>337.83063664736602</v>
      </c>
      <c r="BE87" s="102">
        <f t="shared" si="46"/>
        <v>347.58809287492386</v>
      </c>
      <c r="BF87" s="102">
        <f t="shared" si="46"/>
        <v>357.56386663745104</v>
      </c>
      <c r="BG87" s="102">
        <f t="shared" si="46"/>
        <v>367.76240633159978</v>
      </c>
      <c r="BH87" s="102">
        <f t="shared" si="46"/>
        <v>378.18803959708953</v>
      </c>
      <c r="BI87" s="102">
        <f t="shared" si="46"/>
        <v>378.28466166393537</v>
      </c>
    </row>
    <row r="88" spans="1:62" ht="18" customHeight="1">
      <c r="A88" s="52" t="s">
        <v>783</v>
      </c>
      <c r="B88" s="54">
        <f t="shared" ref="B88:AG88" si="47">(B84/B56)*1000</f>
        <v>34.276554187636521</v>
      </c>
      <c r="C88" s="54">
        <f t="shared" si="47"/>
        <v>38.945120335899261</v>
      </c>
      <c r="D88" s="54">
        <f t="shared" si="47"/>
        <v>46.928073110991804</v>
      </c>
      <c r="E88" s="54">
        <f t="shared" si="47"/>
        <v>54.865871623866099</v>
      </c>
      <c r="F88" s="54">
        <f t="shared" si="47"/>
        <v>62.945099779394901</v>
      </c>
      <c r="G88" s="54">
        <f t="shared" si="47"/>
        <v>71.29311888844353</v>
      </c>
      <c r="H88" s="54">
        <f t="shared" si="47"/>
        <v>79.777577385396455</v>
      </c>
      <c r="I88" s="54">
        <f t="shared" si="47"/>
        <v>88.421086365598114</v>
      </c>
      <c r="J88" s="54">
        <f t="shared" si="47"/>
        <v>97.221414852307078</v>
      </c>
      <c r="K88" s="54">
        <f t="shared" si="47"/>
        <v>106.31854967497235</v>
      </c>
      <c r="L88" s="54">
        <f t="shared" si="47"/>
        <v>115.93680209775418</v>
      </c>
      <c r="M88" s="34">
        <f t="shared" si="47"/>
        <v>123.37748040323433</v>
      </c>
      <c r="N88" s="54">
        <f t="shared" si="47"/>
        <v>134.43950391155238</v>
      </c>
      <c r="O88" s="54">
        <f t="shared" si="47"/>
        <v>144.82914989909199</v>
      </c>
      <c r="P88" s="54">
        <f t="shared" si="47"/>
        <v>154.86092213038916</v>
      </c>
      <c r="Q88" s="54">
        <f t="shared" si="47"/>
        <v>164.70733664661716</v>
      </c>
      <c r="R88" s="54">
        <f t="shared" si="47"/>
        <v>174.46293419959335</v>
      </c>
      <c r="S88" s="54">
        <f t="shared" si="47"/>
        <v>184.17948505758685</v>
      </c>
      <c r="T88" s="54">
        <f t="shared" si="47"/>
        <v>193.88561893831417</v>
      </c>
      <c r="U88" s="54">
        <f t="shared" si="47"/>
        <v>203.59782806008874</v>
      </c>
      <c r="V88" s="54">
        <f t="shared" si="47"/>
        <v>213.4049609891247</v>
      </c>
      <c r="W88" s="54">
        <f t="shared" si="47"/>
        <v>223.28548788357114</v>
      </c>
      <c r="X88" s="54">
        <f t="shared" si="47"/>
        <v>233.1427468262859</v>
      </c>
      <c r="Y88" s="54">
        <f t="shared" si="47"/>
        <v>243.00522946391104</v>
      </c>
      <c r="Z88" s="54">
        <f t="shared" si="47"/>
        <v>252.89451321777412</v>
      </c>
      <c r="AA88" s="54">
        <f t="shared" si="47"/>
        <v>262.8450410133911</v>
      </c>
      <c r="AB88" s="54">
        <f t="shared" si="47"/>
        <v>272.96078438993408</v>
      </c>
      <c r="AC88" s="54">
        <f t="shared" si="47"/>
        <v>283.86437321954281</v>
      </c>
      <c r="AD88" s="54">
        <f t="shared" si="47"/>
        <v>295.28126935698754</v>
      </c>
      <c r="AE88" s="54">
        <f t="shared" si="47"/>
        <v>307.1337949037972</v>
      </c>
      <c r="AF88" s="54">
        <f t="shared" si="47"/>
        <v>319.58077480954518</v>
      </c>
      <c r="AG88" s="54">
        <f t="shared" si="47"/>
        <v>332.48570084143188</v>
      </c>
      <c r="AH88" s="54">
        <f t="shared" ref="AH88:BI88" si="48">(AH84/AH56)*1000</f>
        <v>345.51734567610873</v>
      </c>
      <c r="AI88" s="54">
        <f t="shared" si="48"/>
        <v>358.71437755196791</v>
      </c>
      <c r="AJ88" s="54">
        <f t="shared" si="48"/>
        <v>372.09860591644411</v>
      </c>
      <c r="AK88" s="54">
        <f t="shared" si="48"/>
        <v>385.68444923406798</v>
      </c>
      <c r="AL88" s="54">
        <f t="shared" si="48"/>
        <v>399.4838725684923</v>
      </c>
      <c r="AM88" s="54">
        <f t="shared" si="48"/>
        <v>413.50852151757084</v>
      </c>
      <c r="AN88" s="54">
        <f t="shared" si="48"/>
        <v>427.77048711362386</v>
      </c>
      <c r="AO88" s="54">
        <f t="shared" si="48"/>
        <v>442.28244459162431</v>
      </c>
      <c r="AP88" s="54">
        <f t="shared" si="48"/>
        <v>457.05753881080068</v>
      </c>
      <c r="AQ88" s="54">
        <f t="shared" si="48"/>
        <v>472.10919474021097</v>
      </c>
      <c r="AR88" s="54">
        <f t="shared" si="48"/>
        <v>487.45093172719623</v>
      </c>
      <c r="AS88" s="54">
        <f t="shared" si="48"/>
        <v>503.09621091188114</v>
      </c>
      <c r="AT88" s="54">
        <f t="shared" si="48"/>
        <v>519.05832204549245</v>
      </c>
      <c r="AU88" s="54">
        <f t="shared" si="48"/>
        <v>535.35030618568408</v>
      </c>
      <c r="AV88" s="54">
        <f t="shared" si="48"/>
        <v>551.98490744858645</v>
      </c>
      <c r="AW88" s="54">
        <f t="shared" si="48"/>
        <v>568.97454666543661</v>
      </c>
      <c r="AX88" s="54">
        <f t="shared" si="48"/>
        <v>586.33131065279122</v>
      </c>
      <c r="AY88" s="54">
        <f t="shared" si="48"/>
        <v>604.06695201325283</v>
      </c>
      <c r="AZ88" s="54">
        <f t="shared" si="48"/>
        <v>622.19289556392482</v>
      </c>
      <c r="BA88" s="54">
        <f t="shared" si="48"/>
        <v>640.72024850083176</v>
      </c>
      <c r="BB88" s="54">
        <f t="shared" si="48"/>
        <v>659.65981221689378</v>
      </c>
      <c r="BC88" s="54">
        <f t="shared" si="48"/>
        <v>679.02209431274218</v>
      </c>
      <c r="BD88" s="54">
        <f t="shared" si="48"/>
        <v>698.81731980390089</v>
      </c>
      <c r="BE88" s="54">
        <f t="shared" si="48"/>
        <v>719.05544086707891</v>
      </c>
      <c r="BF88" s="54">
        <f t="shared" si="48"/>
        <v>739.74614471157906</v>
      </c>
      <c r="BG88" s="54">
        <f t="shared" si="48"/>
        <v>760.89885933310916</v>
      </c>
      <c r="BH88" s="54">
        <f t="shared" si="48"/>
        <v>782.52275702541476</v>
      </c>
      <c r="BI88" s="54">
        <f t="shared" si="48"/>
        <v>782.52275702541476</v>
      </c>
    </row>
    <row r="89" spans="1:62" ht="18" customHeight="1">
      <c r="A89" s="52" t="s">
        <v>784</v>
      </c>
      <c r="D89" s="54">
        <f>+LN(D88/C88)/10</f>
        <v>1.8646258591297104E-2</v>
      </c>
      <c r="E89" s="54">
        <f>+LN(E88/D88)/10</f>
        <v>1.5627543884432733E-2</v>
      </c>
      <c r="F89" s="54">
        <f>+LN(F88/E88)/10</f>
        <v>1.3737140538291892E-2</v>
      </c>
    </row>
    <row r="90" spans="1:62" s="35" customFormat="1" ht="18" customHeight="1">
      <c r="A90" s="66" t="s">
        <v>785</v>
      </c>
      <c r="B90" s="35">
        <f t="shared" ref="B90:AG90" si="49">+(1/(1-$B$18))*(B88)^(1-$B$18)+1</f>
        <v>0.65838933743999095</v>
      </c>
      <c r="C90" s="35">
        <f t="shared" si="49"/>
        <v>0.67951812663051303</v>
      </c>
      <c r="D90" s="35">
        <f t="shared" si="49"/>
        <v>0.7080465346129946</v>
      </c>
      <c r="E90" s="35">
        <f t="shared" si="49"/>
        <v>0.72999061840762391</v>
      </c>
      <c r="F90" s="35">
        <f t="shared" si="49"/>
        <v>0.74791382273096807</v>
      </c>
      <c r="G90" s="35">
        <f t="shared" si="49"/>
        <v>0.76313211160009209</v>
      </c>
      <c r="H90" s="35">
        <f t="shared" si="49"/>
        <v>0.7760817075130122</v>
      </c>
      <c r="I90" s="35">
        <f t="shared" si="49"/>
        <v>0.78730755072391834</v>
      </c>
      <c r="J90" s="35">
        <f t="shared" si="49"/>
        <v>0.79716213664243796</v>
      </c>
      <c r="K90" s="35">
        <f t="shared" si="49"/>
        <v>0.80603406071531036</v>
      </c>
      <c r="L90" s="35">
        <f t="shared" si="49"/>
        <v>0.8142540568520884</v>
      </c>
      <c r="M90" s="34">
        <f t="shared" si="49"/>
        <v>0.81994215534253057</v>
      </c>
      <c r="N90" s="35">
        <f t="shared" si="49"/>
        <v>0.82750895826790227</v>
      </c>
      <c r="O90" s="35">
        <f t="shared" si="49"/>
        <v>0.83381110319411822</v>
      </c>
      <c r="P90" s="35">
        <f t="shared" si="49"/>
        <v>0.83928401469340552</v>
      </c>
      <c r="Q90" s="35">
        <f t="shared" si="49"/>
        <v>0.84416194350066764</v>
      </c>
      <c r="R90" s="35">
        <f t="shared" si="49"/>
        <v>0.84858168483206897</v>
      </c>
      <c r="S90" s="35">
        <f t="shared" si="49"/>
        <v>0.85262990330981159</v>
      </c>
      <c r="T90" s="35">
        <f t="shared" si="49"/>
        <v>0.85636601923125655</v>
      </c>
      <c r="U90" s="35">
        <f t="shared" si="49"/>
        <v>0.85983375939336348</v>
      </c>
      <c r="V90" s="35">
        <f t="shared" si="49"/>
        <v>0.86309234238522192</v>
      </c>
      <c r="W90" s="35">
        <f t="shared" si="49"/>
        <v>0.86615574125597061</v>
      </c>
      <c r="X90" s="35">
        <f t="shared" si="49"/>
        <v>0.86901576101209155</v>
      </c>
      <c r="Y90" s="35">
        <f t="shared" si="49"/>
        <v>0.87170132069387662</v>
      </c>
      <c r="Z90" s="35">
        <f t="shared" si="49"/>
        <v>0.87423485607542073</v>
      </c>
      <c r="AA90" s="35">
        <f t="shared" si="49"/>
        <v>0.87663836925703753</v>
      </c>
      <c r="AB90" s="35">
        <f t="shared" si="49"/>
        <v>0.87894579862219002</v>
      </c>
      <c r="AC90" s="35">
        <f t="shared" si="49"/>
        <v>0.88129348610859559</v>
      </c>
      <c r="AD90" s="35">
        <f t="shared" si="49"/>
        <v>0.88361097070955519</v>
      </c>
      <c r="AE90" s="35">
        <f t="shared" si="49"/>
        <v>0.88587883598565054</v>
      </c>
      <c r="AF90" s="35">
        <f t="shared" si="49"/>
        <v>0.88812329346117946</v>
      </c>
      <c r="AG90" s="35">
        <f t="shared" si="49"/>
        <v>0.89031594207241938</v>
      </c>
      <c r="AH90" s="35">
        <f t="shared" ref="AH90:BI90" si="50">+(1/(1-$B$18))*(AH88)^(1-$B$18)+1</f>
        <v>0.89240426210655843</v>
      </c>
      <c r="AI90" s="35">
        <f t="shared" si="50"/>
        <v>0.89440202167054683</v>
      </c>
      <c r="AJ90" s="35">
        <f t="shared" si="50"/>
        <v>0.89631857101744283</v>
      </c>
      <c r="AK90" s="35">
        <f t="shared" si="50"/>
        <v>0.89816104566339561</v>
      </c>
      <c r="AL90" s="35">
        <f t="shared" si="50"/>
        <v>0.89993542156927564</v>
      </c>
      <c r="AM90" s="35">
        <f t="shared" si="50"/>
        <v>0.90164696551649637</v>
      </c>
      <c r="AN90" s="35">
        <f t="shared" si="50"/>
        <v>0.90330042028260749</v>
      </c>
      <c r="AO90" s="35">
        <f t="shared" si="50"/>
        <v>0.90490008144961098</v>
      </c>
      <c r="AP90" s="35">
        <f t="shared" si="50"/>
        <v>0.90644983510950872</v>
      </c>
      <c r="AQ90" s="35">
        <f t="shared" si="50"/>
        <v>0.90795318486993393</v>
      </c>
      <c r="AR90" s="35">
        <f t="shared" si="50"/>
        <v>0.90941327824706841</v>
      </c>
      <c r="AS90" s="35">
        <f t="shared" si="50"/>
        <v>0.91083293485729155</v>
      </c>
      <c r="AT90" s="35">
        <f t="shared" si="50"/>
        <v>0.91221467598909345</v>
      </c>
      <c r="AU90" s="35">
        <f t="shared" si="50"/>
        <v>0.91356075439026174</v>
      </c>
      <c r="AV90" s="35">
        <f t="shared" si="50"/>
        <v>0.91487318316539157</v>
      </c>
      <c r="AW90" s="35">
        <f t="shared" si="50"/>
        <v>0.91615376298312579</v>
      </c>
      <c r="AX90" s="35">
        <f t="shared" si="50"/>
        <v>0.9174041071135951</v>
      </c>
      <c r="AY90" s="35">
        <f t="shared" si="50"/>
        <v>0.91862566407706125</v>
      </c>
      <c r="AZ90" s="35">
        <f t="shared" si="50"/>
        <v>0.91981973787076243</v>
      </c>
      <c r="BA90" s="35">
        <f t="shared" si="50"/>
        <v>0.92098750586170974</v>
      </c>
      <c r="BB90" s="35">
        <f t="shared" si="50"/>
        <v>0.92213003450404407</v>
      </c>
      <c r="BC90" s="35">
        <f t="shared" si="50"/>
        <v>0.92324829307515355</v>
      </c>
      <c r="BD90" s="35">
        <f t="shared" si="50"/>
        <v>0.92434316563684771</v>
      </c>
      <c r="BE90" s="35">
        <f t="shared" si="50"/>
        <v>0.92541546142520559</v>
      </c>
      <c r="BF90" s="35">
        <f t="shared" si="50"/>
        <v>0.92646592386136206</v>
      </c>
      <c r="BG90" s="35">
        <f t="shared" si="50"/>
        <v>0.92749523835960246</v>
      </c>
      <c r="BH90" s="35">
        <f t="shared" si="50"/>
        <v>0.92850403909135792</v>
      </c>
      <c r="BI90" s="35">
        <f t="shared" si="50"/>
        <v>0.92850403909135792</v>
      </c>
    </row>
    <row r="91" spans="1:62" ht="18" customHeight="1">
      <c r="A91" s="52" t="s">
        <v>786</v>
      </c>
      <c r="B91" s="65">
        <f t="shared" ref="B91:AG91" si="51">B$17*B$56*B90</f>
        <v>195.43798825339883</v>
      </c>
      <c r="C91" s="65">
        <f t="shared" si="51"/>
        <v>190.79962186506697</v>
      </c>
      <c r="D91" s="65">
        <f t="shared" si="51"/>
        <v>184.91947777768462</v>
      </c>
      <c r="E91" s="65">
        <f t="shared" si="51"/>
        <v>174.01694817052885</v>
      </c>
      <c r="F91" s="65">
        <f t="shared" si="51"/>
        <v>160.40479110990518</v>
      </c>
      <c r="G91" s="65">
        <f t="shared" si="51"/>
        <v>144.5441709364718</v>
      </c>
      <c r="H91" s="65">
        <f t="shared" si="51"/>
        <v>128.37838241122776</v>
      </c>
      <c r="I91" s="65">
        <f t="shared" si="51"/>
        <v>113.73980171420372</v>
      </c>
      <c r="J91" s="65">
        <f t="shared" si="51"/>
        <v>100.57691511456848</v>
      </c>
      <c r="K91" s="65">
        <f t="shared" si="51"/>
        <v>88.815474559781435</v>
      </c>
      <c r="L91" s="65">
        <f t="shared" si="51"/>
        <v>78.114146619088757</v>
      </c>
      <c r="M91" s="146">
        <f t="shared" si="51"/>
        <v>68.271337127387696</v>
      </c>
      <c r="N91" s="65">
        <f t="shared" si="51"/>
        <v>59.801672418713821</v>
      </c>
      <c r="O91" s="65">
        <f t="shared" si="51"/>
        <v>52.299041775398052</v>
      </c>
      <c r="P91" s="65">
        <f t="shared" si="51"/>
        <v>45.689924599877635</v>
      </c>
      <c r="Q91" s="65">
        <f t="shared" si="51"/>
        <v>39.886202644957855</v>
      </c>
      <c r="R91" s="65">
        <f t="shared" si="51"/>
        <v>34.799740714236776</v>
      </c>
      <c r="S91" s="65">
        <f t="shared" si="51"/>
        <v>30.347879170874595</v>
      </c>
      <c r="T91" s="65">
        <f t="shared" si="51"/>
        <v>26.45529717349957</v>
      </c>
      <c r="U91" s="65">
        <f t="shared" si="51"/>
        <v>23.054363851251129</v>
      </c>
      <c r="V91" s="65">
        <f t="shared" si="51"/>
        <v>20.060683830112929</v>
      </c>
      <c r="W91" s="65">
        <f t="shared" si="51"/>
        <v>17.430051282908007</v>
      </c>
      <c r="X91" s="65">
        <f t="shared" si="51"/>
        <v>15.140650563932693</v>
      </c>
      <c r="Y91" s="65">
        <f t="shared" si="51"/>
        <v>13.149183735419768</v>
      </c>
      <c r="Z91" s="65">
        <f t="shared" si="51"/>
        <v>11.417562946197691</v>
      </c>
      <c r="AA91" s="65">
        <f t="shared" si="51"/>
        <v>9.9124264647929188</v>
      </c>
      <c r="AB91" s="65">
        <f t="shared" si="51"/>
        <v>8.6047014103779205</v>
      </c>
      <c r="AC91" s="65">
        <f t="shared" si="51"/>
        <v>7.4697914503596348</v>
      </c>
      <c r="AD91" s="65">
        <f t="shared" si="51"/>
        <v>6.4843018403052186</v>
      </c>
      <c r="AE91" s="65">
        <f t="shared" si="51"/>
        <v>5.6284738994225183</v>
      </c>
      <c r="AF91" s="65">
        <f t="shared" si="51"/>
        <v>4.8737863023940413</v>
      </c>
      <c r="AG91" s="65">
        <f t="shared" si="51"/>
        <v>4.2099501147099803</v>
      </c>
      <c r="AH91" s="65">
        <f t="shared" ref="AH91:BH91" si="52">AH$17*AH$56*AH90</f>
        <v>3.6360848829056951</v>
      </c>
      <c r="AI91" s="65">
        <f t="shared" si="52"/>
        <v>3.1401090243581389</v>
      </c>
      <c r="AJ91" s="65">
        <f t="shared" si="52"/>
        <v>2.7115269612400144</v>
      </c>
      <c r="AK91" s="65">
        <f t="shared" si="52"/>
        <v>2.3412367097313891</v>
      </c>
      <c r="AL91" s="65">
        <f t="shared" si="52"/>
        <v>2.0213523948808869</v>
      </c>
      <c r="AM91" s="65">
        <f t="shared" si="52"/>
        <v>1.7450456409882691</v>
      </c>
      <c r="AN91" s="65">
        <f t="shared" si="52"/>
        <v>1.5064060618700497</v>
      </c>
      <c r="AO91" s="65">
        <f t="shared" si="52"/>
        <v>1.3003194153840503</v>
      </c>
      <c r="AP91" s="65">
        <f t="shared" si="52"/>
        <v>1.1223615280268378</v>
      </c>
      <c r="AQ91" s="65">
        <f t="shared" si="52"/>
        <v>0.96870609265369856</v>
      </c>
      <c r="AR91" s="65">
        <f t="shared" si="52"/>
        <v>0.83604459471578774</v>
      </c>
      <c r="AS91" s="65">
        <f t="shared" si="52"/>
        <v>0.72151681329430672</v>
      </c>
      <c r="AT91" s="65">
        <f t="shared" si="52"/>
        <v>0.6226505304375628</v>
      </c>
      <c r="AU91" s="65">
        <f t="shared" si="52"/>
        <v>0.53730925268659036</v>
      </c>
      <c r="AV91" s="65">
        <f t="shared" si="52"/>
        <v>0.46364689970894918</v>
      </c>
      <c r="AW91" s="65">
        <f t="shared" si="52"/>
        <v>0.4000685476894455</v>
      </c>
      <c r="AX91" s="65">
        <f t="shared" si="52"/>
        <v>0.34519643149844614</v>
      </c>
      <c r="AY91" s="65">
        <f t="shared" si="52"/>
        <v>0.29784051164692849</v>
      </c>
      <c r="AZ91" s="65">
        <f t="shared" si="52"/>
        <v>0.25697300140543489</v>
      </c>
      <c r="BA91" s="65">
        <f t="shared" si="52"/>
        <v>0.22170632773988191</v>
      </c>
      <c r="BB91" s="65">
        <f t="shared" si="52"/>
        <v>0.19127406822613438</v>
      </c>
      <c r="BC91" s="65">
        <f t="shared" si="52"/>
        <v>0.16501446600716546</v>
      </c>
      <c r="BD91" s="65">
        <f t="shared" si="52"/>
        <v>0.14235617717490553</v>
      </c>
      <c r="BE91" s="65">
        <f t="shared" si="52"/>
        <v>0.12280595060160464</v>
      </c>
      <c r="BF91" s="65">
        <f t="shared" si="52"/>
        <v>0.10593798002026512</v>
      </c>
      <c r="BG91" s="65">
        <f t="shared" si="52"/>
        <v>9.1384702778730925E-2</v>
      </c>
      <c r="BH91" s="65">
        <f t="shared" si="52"/>
        <v>7.8828849805260115E-2</v>
      </c>
      <c r="BI91" s="65">
        <f>BI$17*BI$56*BI90/(1-(BJ17/BI17))</f>
        <v>0.49102058490674627</v>
      </c>
    </row>
    <row r="92" spans="1:62" ht="39" customHeight="1">
      <c r="A92" s="104" t="s">
        <v>787</v>
      </c>
      <c r="B92" s="200">
        <f>SUM(B91:AO91)*10*B52+B53</f>
        <v>660.22619385238022</v>
      </c>
      <c r="C92" s="105">
        <v>445.29114331649203</v>
      </c>
      <c r="D92" s="105">
        <f>+B92-C92</f>
        <v>214.93505053588819</v>
      </c>
      <c r="I92" s="35"/>
      <c r="BJ92" s="254"/>
    </row>
    <row r="93" spans="1:62" s="35" customFormat="1" ht="18" customHeight="1">
      <c r="A93" s="66" t="s">
        <v>788</v>
      </c>
      <c r="B93" s="35">
        <f>+B90*Data!B359</f>
        <v>0.65838933743999095</v>
      </c>
      <c r="C93" s="35">
        <f>+C90*Data!C359</f>
        <v>0.49417333467977154</v>
      </c>
      <c r="D93" s="35">
        <f>+D90*Data!D359</f>
        <v>0.4445756943896369</v>
      </c>
      <c r="E93" s="35">
        <f>+E90*Data!E359</f>
        <v>0.39710196827383648</v>
      </c>
      <c r="F93" s="35">
        <f>+F90*Data!F359</f>
        <v>0.35418771434935059</v>
      </c>
      <c r="G93" s="35">
        <f>+G90*Data!G359</f>
        <v>0.31778565575877687</v>
      </c>
      <c r="H93" s="35">
        <f>+H90*Data!H359</f>
        <v>0.28647341670377702</v>
      </c>
      <c r="I93" s="35">
        <f>+I90*Data!I359</f>
        <v>0.25960577609836571</v>
      </c>
      <c r="J93" s="35">
        <f>+J90*Data!J359</f>
        <v>0.23664893755045294</v>
      </c>
      <c r="K93" s="35">
        <f>+K90*Data!K359</f>
        <v>0.21771334729266911</v>
      </c>
      <c r="L93" s="35">
        <f>+L90*Data!L359</f>
        <v>0.20298770011591549</v>
      </c>
      <c r="M93" s="34">
        <f>+M90*Data!M359</f>
        <v>0.1856503877066667</v>
      </c>
      <c r="N93" s="35">
        <f>+N90*Data!N359</f>
        <v>0.17944925809763151</v>
      </c>
      <c r="O93" s="35">
        <f>+O90*Data!O359</f>
        <v>0.17210315480097702</v>
      </c>
      <c r="P93" s="35">
        <f>+P90*Data!P359</f>
        <v>0.16491803258139248</v>
      </c>
      <c r="Q93" s="35">
        <f>+Q90*Data!Q359</f>
        <v>0.15842045410122416</v>
      </c>
      <c r="R93" s="35">
        <f>+R90*Data!R359</f>
        <v>0.15277913101610463</v>
      </c>
      <c r="S93" s="35">
        <f>+S90*Data!S359</f>
        <v>0.14800538916263814</v>
      </c>
      <c r="T93" s="35">
        <f>+T90*Data!T359</f>
        <v>0.14404680677781684</v>
      </c>
      <c r="U93" s="35">
        <f>+U90*Data!U359</f>
        <v>0.14083014439597785</v>
      </c>
      <c r="V93" s="35">
        <f>+V90*Data!V359</f>
        <v>0.13861382032442995</v>
      </c>
      <c r="W93" s="35">
        <f>+W90*Data!W359</f>
        <v>0.13699020368216114</v>
      </c>
      <c r="X93" s="35">
        <f>+X90*Data!X359</f>
        <v>0.13547364322009045</v>
      </c>
      <c r="Y93" s="35">
        <f>+Y90*Data!Y359</f>
        <v>0.13409589511010489</v>
      </c>
      <c r="Z93" s="35">
        <f>+Z90*Data!Z359</f>
        <v>0.13298534235296741</v>
      </c>
      <c r="AA93" s="35">
        <f>+AA90*Data!AA359</f>
        <v>0.13218756253673047</v>
      </c>
      <c r="AB93" s="35">
        <f>+AB90*Data!AB359</f>
        <v>0.1316967878690733</v>
      </c>
      <c r="AC93" s="35">
        <f>+AC90*Data!AC359</f>
        <v>0.13137879845047812</v>
      </c>
      <c r="AD93" s="35">
        <f>+AD90*Data!AD359</f>
        <v>0.13123481733950301</v>
      </c>
      <c r="AE93" s="35">
        <f>+AE90*Data!AE359</f>
        <v>0.13125670529111644</v>
      </c>
      <c r="AF93" s="35">
        <f>+AF90*Data!AF359</f>
        <v>0.13142709553306298</v>
      </c>
      <c r="AG93" s="35">
        <f>+AG90*Data!AG359</f>
        <v>0.13173382978874243</v>
      </c>
      <c r="AH93" s="35">
        <f>+AH90*Data!AH359</f>
        <v>0.13217596570419479</v>
      </c>
      <c r="AI93" s="35">
        <f>+AI90*Data!AI359</f>
        <v>0.13274797194020457</v>
      </c>
      <c r="AJ93" s="35">
        <f>+AJ90*Data!AJ359</f>
        <v>0.13344262457753187</v>
      </c>
      <c r="AK93" s="35">
        <f>+AK90*Data!AK359</f>
        <v>0.13425209740110547</v>
      </c>
      <c r="AL93" s="35">
        <f>+AL90*Data!AL359</f>
        <v>0.13516811141699719</v>
      </c>
      <c r="AM93" s="35">
        <f>+AM90*Data!AM359</f>
        <v>0.1361821358959632</v>
      </c>
      <c r="AN93" s="35">
        <f>+AN90*Data!AN359</f>
        <v>0.13728556111098569</v>
      </c>
      <c r="AO93" s="35">
        <f>+AO90*Data!AO359</f>
        <v>0.13846981885418852</v>
      </c>
      <c r="AP93" s="35">
        <f>+AP90*Data!AP359</f>
        <v>0.13972645572896311</v>
      </c>
      <c r="AQ93" s="35">
        <f>+AQ90*Data!AQ359</f>
        <v>0.14104717235243022</v>
      </c>
      <c r="AR93" s="35">
        <f>+AR90*Data!AR359</f>
        <v>0.14242384141193726</v>
      </c>
      <c r="AS93" s="35">
        <f>+AS90*Data!AS359</f>
        <v>0.14384851467421941</v>
      </c>
      <c r="AT93" s="35">
        <f>+AT90*Data!AT359</f>
        <v>0.14531342581886472</v>
      </c>
      <c r="AU93" s="35">
        <f>+AU90*Data!AU359</f>
        <v>0.14681099309090867</v>
      </c>
      <c r="AV93" s="35">
        <f>+AV90*Data!AV359</f>
        <v>0.14833382330131298</v>
      </c>
      <c r="AW93" s="35">
        <f>+AW90*Data!AW359</f>
        <v>0.14987471640580574</v>
      </c>
      <c r="AX93" s="35">
        <f>+AX90*Data!AX359</f>
        <v>0.15142666734513727</v>
      </c>
      <c r="AY93" s="35">
        <f>+AY90*Data!AY359</f>
        <v>0.15298285847597456</v>
      </c>
      <c r="AZ93" s="35">
        <f>+AZ90*Data!AZ359</f>
        <v>0.15453663109758226</v>
      </c>
      <c r="BA93" s="35">
        <f>+BA90*Data!BA359</f>
        <v>0.15608141765238637</v>
      </c>
      <c r="BB93" s="35">
        <f>+BB90*Data!BB359</f>
        <v>0.15761060693110229</v>
      </c>
      <c r="BC93" s="35">
        <f>+BC90*Data!BC359</f>
        <v>0.15911730405800173</v>
      </c>
      <c r="BD93" s="35">
        <f>+BD90*Data!BD359</f>
        <v>0.16059393881874015</v>
      </c>
      <c r="BE93" s="35">
        <f>+BE90*Data!BE359</f>
        <v>0.16203167818869257</v>
      </c>
      <c r="BF93" s="35">
        <f>+BF90*Data!BF359</f>
        <v>0.16341962580146385</v>
      </c>
      <c r="BG93" s="35">
        <f>+BG90*Data!BG359</f>
        <v>0.16474386065723481</v>
      </c>
      <c r="BH93" s="35">
        <f>+BH90*Data!BH359</f>
        <v>0.16598649076140592</v>
      </c>
      <c r="BI93" s="35">
        <f>+BI90*Data!BI359</f>
        <v>0.16590574505604461</v>
      </c>
    </row>
    <row r="94" spans="1:62" ht="18" customHeight="1">
      <c r="A94" s="52" t="s">
        <v>789</v>
      </c>
      <c r="B94" s="65">
        <f>B$17*B$56*B93</f>
        <v>195.43798825339883</v>
      </c>
      <c r="C94" s="65">
        <f t="shared" ref="C94:BH94" si="53">C$17*C$56*C93</f>
        <v>138.75727769064886</v>
      </c>
      <c r="D94" s="65">
        <f t="shared" si="53"/>
        <v>116.10918381814841</v>
      </c>
      <c r="E94" s="65">
        <f t="shared" si="53"/>
        <v>94.662137963171247</v>
      </c>
      <c r="F94" s="65">
        <f t="shared" si="53"/>
        <v>75.962503442510496</v>
      </c>
      <c r="G94" s="65">
        <f t="shared" si="53"/>
        <v>60.191496922916123</v>
      </c>
      <c r="H94" s="65">
        <f t="shared" si="53"/>
        <v>47.388043661152608</v>
      </c>
      <c r="I94" s="65">
        <f t="shared" si="53"/>
        <v>37.504415485587494</v>
      </c>
      <c r="J94" s="65">
        <f t="shared" si="53"/>
        <v>29.857690186106645</v>
      </c>
      <c r="K94" s="65">
        <f t="shared" si="53"/>
        <v>23.989450570658281</v>
      </c>
      <c r="L94" s="65">
        <f t="shared" si="53"/>
        <v>19.473296860228686</v>
      </c>
      <c r="M94" s="65">
        <f t="shared" si="53"/>
        <v>15.457919957362437</v>
      </c>
      <c r="N94" s="65">
        <f t="shared" si="53"/>
        <v>12.968277432304916</v>
      </c>
      <c r="O94" s="65">
        <f t="shared" si="53"/>
        <v>10.794807178909233</v>
      </c>
      <c r="P94" s="65">
        <f t="shared" si="53"/>
        <v>8.9780007028450211</v>
      </c>
      <c r="Q94" s="65">
        <f t="shared" si="53"/>
        <v>7.4852821594683432</v>
      </c>
      <c r="R94" s="65">
        <f t="shared" si="53"/>
        <v>6.2653651863332405</v>
      </c>
      <c r="S94" s="65">
        <f t="shared" si="53"/>
        <v>5.2679945302292888</v>
      </c>
      <c r="T94" s="65">
        <f t="shared" si="53"/>
        <v>4.4499676477374708</v>
      </c>
      <c r="U94" s="65">
        <f t="shared" si="53"/>
        <v>3.7760199046147944</v>
      </c>
      <c r="V94" s="65">
        <f t="shared" si="53"/>
        <v>3.2217734852424087</v>
      </c>
      <c r="W94" s="65">
        <f t="shared" si="53"/>
        <v>2.7567170217837802</v>
      </c>
      <c r="X94" s="65">
        <f t="shared" si="53"/>
        <v>2.3603243860956153</v>
      </c>
      <c r="Y94" s="65">
        <f t="shared" si="53"/>
        <v>2.0227703240885231</v>
      </c>
      <c r="Z94" s="65">
        <f t="shared" si="53"/>
        <v>1.7367970479384143</v>
      </c>
      <c r="AA94" s="65">
        <f t="shared" si="53"/>
        <v>1.4946864512855536</v>
      </c>
      <c r="AB94" s="65">
        <f t="shared" si="53"/>
        <v>1.2892848888926329</v>
      </c>
      <c r="AC94" s="65">
        <f t="shared" si="53"/>
        <v>1.1135589232109397</v>
      </c>
      <c r="AD94" s="65">
        <f t="shared" si="53"/>
        <v>0.96305523108582247</v>
      </c>
      <c r="AE94" s="65">
        <f t="shared" si="53"/>
        <v>0.83394580595580348</v>
      </c>
      <c r="AF94" s="65">
        <f t="shared" si="53"/>
        <v>0.72123722312939675</v>
      </c>
      <c r="AG94" s="65">
        <f t="shared" si="53"/>
        <v>0.62291690581138659</v>
      </c>
      <c r="AH94" s="65">
        <f t="shared" si="53"/>
        <v>0.53854856054362654</v>
      </c>
      <c r="AI94" s="65">
        <f t="shared" si="53"/>
        <v>0.46605787392576087</v>
      </c>
      <c r="AJ94" s="65">
        <f t="shared" si="53"/>
        <v>0.40368824882193088</v>
      </c>
      <c r="AK94" s="65">
        <f t="shared" si="53"/>
        <v>0.34995498893157129</v>
      </c>
      <c r="AL94" s="65">
        <f t="shared" si="53"/>
        <v>0.30360221319862957</v>
      </c>
      <c r="AM94" s="65">
        <f t="shared" si="53"/>
        <v>0.26356661943579157</v>
      </c>
      <c r="AN94" s="65">
        <f t="shared" si="53"/>
        <v>0.22894686731145095</v>
      </c>
      <c r="AO94" s="65">
        <f t="shared" si="53"/>
        <v>0.19897776295077066</v>
      </c>
      <c r="AP94" s="65">
        <f t="shared" si="53"/>
        <v>0.17300857949716256</v>
      </c>
      <c r="AQ94" s="65">
        <f t="shared" si="53"/>
        <v>0.15048491209263004</v>
      </c>
      <c r="AR94" s="65">
        <f t="shared" si="53"/>
        <v>0.13093352122659371</v>
      </c>
      <c r="AS94" s="65">
        <f t="shared" si="53"/>
        <v>0.11394968048791922</v>
      </c>
      <c r="AT94" s="65">
        <f t="shared" si="53"/>
        <v>9.91866103970655E-2</v>
      </c>
      <c r="AU94" s="65">
        <f t="shared" si="53"/>
        <v>8.6346643728693412E-2</v>
      </c>
      <c r="AV94" s="65">
        <f t="shared" si="53"/>
        <v>7.5173825794821375E-2</v>
      </c>
      <c r="AW94" s="65">
        <f t="shared" si="53"/>
        <v>6.5447703814040428E-2</v>
      </c>
      <c r="AX94" s="65">
        <f t="shared" si="53"/>
        <v>5.6978102447901108E-2</v>
      </c>
      <c r="AY94" s="65">
        <f t="shared" si="53"/>
        <v>4.9600718359498849E-2</v>
      </c>
      <c r="AZ94" s="65">
        <f t="shared" si="53"/>
        <v>4.3173396139722549E-2</v>
      </c>
      <c r="BA94" s="65">
        <f t="shared" si="53"/>
        <v>3.757297218029941E-2</v>
      </c>
      <c r="BB94" s="65">
        <f t="shared" si="53"/>
        <v>3.2692593078281193E-2</v>
      </c>
      <c r="BC94" s="65">
        <f t="shared" si="53"/>
        <v>2.8439431904255481E-2</v>
      </c>
      <c r="BD94" s="65">
        <f t="shared" si="53"/>
        <v>2.473274002296055E-2</v>
      </c>
      <c r="BE94" s="65">
        <f t="shared" si="53"/>
        <v>2.1502184799128649E-2</v>
      </c>
      <c r="BF94" s="65">
        <f t="shared" si="53"/>
        <v>1.8686434770228345E-2</v>
      </c>
      <c r="BG94" s="65">
        <f t="shared" si="53"/>
        <v>1.6231963376339201E-2</v>
      </c>
      <c r="BH94" s="65">
        <f t="shared" si="53"/>
        <v>1.4092048713905101E-2</v>
      </c>
      <c r="BI94" s="65">
        <f>BI$17*BI$56*BI93/(1-(BJ17/BI17))</f>
        <v>8.7735898334410145E-2</v>
      </c>
    </row>
    <row r="95" spans="1:62" ht="39" customHeight="1">
      <c r="A95" s="104" t="s">
        <v>787</v>
      </c>
      <c r="B95" s="107">
        <f>SUM(B94:BI94)*10*B52+B53-C53</f>
        <v>660.22619385237817</v>
      </c>
      <c r="C95" s="105">
        <v>660.22619385237203</v>
      </c>
      <c r="D95" s="108">
        <f>+B95-C95</f>
        <v>6.1390892369672656E-12</v>
      </c>
      <c r="I95" s="35"/>
    </row>
    <row r="96" spans="1:62" ht="21.75" customHeight="1">
      <c r="A96" s="227" t="s">
        <v>790</v>
      </c>
      <c r="C96" s="111"/>
      <c r="D96" s="111"/>
    </row>
    <row r="97" spans="1:61" s="42" customFormat="1" ht="18" customHeight="1">
      <c r="A97" s="228" t="s">
        <v>673</v>
      </c>
      <c r="B97" s="151">
        <f>+Controls!B28</f>
        <v>0.17851791916683199</v>
      </c>
      <c r="C97" s="151">
        <f>+Controls!C28</f>
        <v>0.204411685614418</v>
      </c>
      <c r="D97" s="151">
        <f>+Controls!D28</f>
        <v>0.20081130743596901</v>
      </c>
      <c r="E97" s="151">
        <f>+Controls!E28</f>
        <v>0.19862347859815699</v>
      </c>
      <c r="F97" s="151">
        <f>+Controls!F28</f>
        <v>0.19724517955141099</v>
      </c>
      <c r="G97" s="151">
        <f>+Controls!G28</f>
        <v>0.19749773378886101</v>
      </c>
      <c r="H97" s="151">
        <f>+Controls!H28</f>
        <v>0.19978659099475399</v>
      </c>
      <c r="I97" s="151">
        <f>+Controls!I28</f>
        <v>0.20224864393886499</v>
      </c>
      <c r="J97" s="151">
        <f>+Controls!J28</f>
        <v>0.205001331865968</v>
      </c>
      <c r="K97" s="151">
        <f>+Controls!K28</f>
        <v>0.20701315102347001</v>
      </c>
      <c r="L97" s="151">
        <f>+Controls!L28</f>
        <v>0.20687069210728601</v>
      </c>
      <c r="M97" s="246">
        <f>+Controls!M28</f>
        <v>0.220303078859725</v>
      </c>
      <c r="N97" s="151">
        <f>+Controls!N28</f>
        <v>0.220303078859725</v>
      </c>
      <c r="O97" s="151">
        <f>+Controls!O28</f>
        <v>0.220303078859725</v>
      </c>
      <c r="P97" s="151">
        <f>+Controls!P28</f>
        <v>0.220303078859725</v>
      </c>
      <c r="Q97" s="151">
        <f>+Controls!Q28</f>
        <v>0.220303078859725</v>
      </c>
      <c r="R97" s="151">
        <f>+Controls!R28</f>
        <v>0.220303078859725</v>
      </c>
      <c r="S97" s="151">
        <f>+Controls!S28</f>
        <v>0.220303078859725</v>
      </c>
      <c r="T97" s="151">
        <f>+Controls!T28</f>
        <v>0.220303078859725</v>
      </c>
      <c r="U97" s="151">
        <f>+Controls!U28</f>
        <v>0.220303078859725</v>
      </c>
      <c r="V97" s="151">
        <f>+Controls!V28</f>
        <v>0.220303078859725</v>
      </c>
      <c r="W97" s="151">
        <f>+Controls!W28</f>
        <v>0.220303078859725</v>
      </c>
      <c r="X97" s="151">
        <f>+Controls!X28</f>
        <v>0.220303078859725</v>
      </c>
      <c r="Y97" s="151">
        <f>+Controls!Y28</f>
        <v>0.220303078859725</v>
      </c>
      <c r="Z97" s="151">
        <f>+Controls!Z28</f>
        <v>0.220303078859725</v>
      </c>
      <c r="AA97" s="151">
        <f>+Controls!AA28</f>
        <v>0.220303078859725</v>
      </c>
      <c r="AB97" s="151">
        <f>+Controls!AB28</f>
        <v>0.220303078859725</v>
      </c>
      <c r="AC97" s="151">
        <f>+Controls!AC28</f>
        <v>0.220303078859725</v>
      </c>
      <c r="AD97" s="151">
        <f>+Controls!AD28</f>
        <v>0.220303078859725</v>
      </c>
      <c r="AE97" s="151">
        <f>+Controls!AE28</f>
        <v>0.220303078859725</v>
      </c>
      <c r="AF97" s="151">
        <f>+Controls!AF28</f>
        <v>0.220303078859725</v>
      </c>
      <c r="AG97" s="151">
        <f>+Controls!AG28</f>
        <v>0.220303078859725</v>
      </c>
      <c r="AH97" s="151">
        <f>+Controls!AH28</f>
        <v>0.220303078859725</v>
      </c>
      <c r="AI97" s="151">
        <f>+Controls!AI28</f>
        <v>0.220303078859725</v>
      </c>
      <c r="AJ97" s="151">
        <f>+Controls!AJ28</f>
        <v>0.220303078859725</v>
      </c>
      <c r="AK97" s="151">
        <f>+Controls!AK28</f>
        <v>0.220303078859725</v>
      </c>
      <c r="AL97" s="151">
        <f>+Controls!AL28</f>
        <v>0.220303078859725</v>
      </c>
      <c r="AM97" s="151">
        <f>+Controls!AM28</f>
        <v>0.220303078859725</v>
      </c>
      <c r="AN97" s="151">
        <f>+Controls!AN28</f>
        <v>0.220303078859725</v>
      </c>
      <c r="AO97" s="151">
        <f>+Controls!AO28</f>
        <v>0.220303078859725</v>
      </c>
      <c r="AP97" s="151">
        <f>+Controls!AP28</f>
        <v>0.220303078859725</v>
      </c>
      <c r="AQ97" s="151">
        <f>+Controls!AQ28</f>
        <v>0.220303078859725</v>
      </c>
      <c r="AR97" s="151">
        <f>+Controls!AR28</f>
        <v>0.220303078859725</v>
      </c>
      <c r="AS97" s="151">
        <f>+Controls!AS28</f>
        <v>0.220303078859725</v>
      </c>
      <c r="AT97" s="151">
        <f>+Controls!AT28</f>
        <v>0.220303078859725</v>
      </c>
      <c r="AU97" s="151">
        <f>+Controls!AU28</f>
        <v>0.220303078859725</v>
      </c>
      <c r="AV97" s="151">
        <f>+Controls!AV28</f>
        <v>0.220303078859725</v>
      </c>
      <c r="AW97" s="151">
        <f>+Controls!AW28</f>
        <v>0.220303078859725</v>
      </c>
      <c r="AX97" s="151">
        <f>+Controls!AX28</f>
        <v>0.220303078859725</v>
      </c>
      <c r="AY97" s="151">
        <f>+Controls!AY28</f>
        <v>0.220303078859725</v>
      </c>
      <c r="AZ97" s="151">
        <f>+Controls!AZ28</f>
        <v>0.220303078859725</v>
      </c>
      <c r="BA97" s="151">
        <f>+Controls!BA28</f>
        <v>0.220303078859725</v>
      </c>
      <c r="BB97" s="151">
        <f>+Controls!BB28</f>
        <v>0.220303078859725</v>
      </c>
      <c r="BC97" s="151">
        <f>+Controls!BC28</f>
        <v>0.220303078859725</v>
      </c>
      <c r="BD97" s="151">
        <f>+Controls!BD28</f>
        <v>0.220303078859725</v>
      </c>
      <c r="BE97" s="151">
        <f>+Controls!BE28</f>
        <v>0.220303078859725</v>
      </c>
      <c r="BF97" s="151">
        <f>+Controls!BF28</f>
        <v>0.220303078859725</v>
      </c>
      <c r="BG97" s="151">
        <f>+Controls!BG28</f>
        <v>0.220303078859725</v>
      </c>
      <c r="BH97" s="151">
        <f>+Controls!BH28</f>
        <v>0.220303078859725</v>
      </c>
      <c r="BI97" s="151">
        <f>+Controls!BI28</f>
        <v>0.220303078859725</v>
      </c>
    </row>
    <row r="98" spans="1:61" s="36" customFormat="1" ht="18" customHeight="1">
      <c r="A98" s="229" t="str">
        <f>+Controls!C1</f>
        <v>Control = 1 if tax or 0 if capped</v>
      </c>
      <c r="B98" s="114">
        <f>+Controls!I1</f>
        <v>1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207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</row>
    <row r="99" spans="1:61" s="36" customFormat="1" ht="18" customHeight="1">
      <c r="A99" s="229" t="str">
        <f>+Controls!C2</f>
        <v>Trade (0) or no trade (1)</v>
      </c>
      <c r="B99" s="114">
        <f>+Controls!I2</f>
        <v>1</v>
      </c>
      <c r="M99" s="207"/>
    </row>
    <row r="100" spans="1:61" s="43" customFormat="1" ht="18" customHeight="1">
      <c r="A100" s="230"/>
      <c r="B100" s="116"/>
      <c r="M100" s="247"/>
    </row>
    <row r="101" spans="1:61" s="207" customFormat="1" ht="18" customHeight="1">
      <c r="A101" s="231" t="s">
        <v>791</v>
      </c>
      <c r="B101" s="232">
        <f t="shared" ref="B101:AG101" si="54">+B$36*1000*B103^($B$38-1)</f>
        <v>1.0000000000000007E-3</v>
      </c>
      <c r="C101" s="232">
        <f t="shared" si="54"/>
        <v>1.0000000000000013E-3</v>
      </c>
      <c r="D101" s="232">
        <f t="shared" si="54"/>
        <v>1.0000000000000512E-3</v>
      </c>
      <c r="E101" s="232">
        <f t="shared" si="54"/>
        <v>1.0000000000215496E-3</v>
      </c>
      <c r="F101" s="232">
        <f t="shared" si="54"/>
        <v>1.0000000017689821E-3</v>
      </c>
      <c r="G101" s="232">
        <f t="shared" si="54"/>
        <v>1.0000000576642777E-3</v>
      </c>
      <c r="H101" s="232">
        <f t="shared" si="54"/>
        <v>1.0000010087449867E-3</v>
      </c>
      <c r="I101" s="232">
        <f t="shared" si="54"/>
        <v>1.0000113920947283E-3</v>
      </c>
      <c r="J101" s="232">
        <f t="shared" si="54"/>
        <v>1.0000940394660168E-3</v>
      </c>
      <c r="K101" s="232">
        <f t="shared" si="54"/>
        <v>1.0006133774100522E-3</v>
      </c>
      <c r="L101" s="232">
        <f t="shared" si="54"/>
        <v>1.0033295900328673E-3</v>
      </c>
      <c r="M101" s="232">
        <f t="shared" si="54"/>
        <v>1.0155894218064876E-3</v>
      </c>
      <c r="N101" s="232">
        <f t="shared" si="54"/>
        <v>1.0645397255263107E-3</v>
      </c>
      <c r="O101" s="232">
        <f t="shared" si="54"/>
        <v>1.2410303223762493E-3</v>
      </c>
      <c r="P101" s="232">
        <f t="shared" si="54"/>
        <v>1.8210025266551027E-3</v>
      </c>
      <c r="Q101" s="232">
        <f t="shared" si="54"/>
        <v>3.5766183309002253E-3</v>
      </c>
      <c r="R101" s="232">
        <f t="shared" si="54"/>
        <v>8.5161838592479142E-3</v>
      </c>
      <c r="S101" s="232">
        <f t="shared" si="54"/>
        <v>2.1530289584171917E-2</v>
      </c>
      <c r="T101" s="232">
        <f t="shared" si="54"/>
        <v>5.3833188353047311E-2</v>
      </c>
      <c r="U101" s="232">
        <f t="shared" si="54"/>
        <v>0.12973744072668425</v>
      </c>
      <c r="V101" s="232">
        <f t="shared" si="54"/>
        <v>0.29919990110504951</v>
      </c>
      <c r="W101" s="232">
        <f t="shared" si="54"/>
        <v>0.66126843802292956</v>
      </c>
      <c r="X101" s="232">
        <f t="shared" si="54"/>
        <v>1.4047386546896252</v>
      </c>
      <c r="Y101" s="232">
        <f t="shared" si="54"/>
        <v>2.8696110898541169</v>
      </c>
      <c r="Z101" s="232">
        <f t="shared" si="54"/>
        <v>5.6313004966981479</v>
      </c>
      <c r="AA101" s="232">
        <f t="shared" si="54"/>
        <v>10.591311161020291</v>
      </c>
      <c r="AB101" s="232">
        <f t="shared" si="54"/>
        <v>102.85099956003779</v>
      </c>
      <c r="AC101" s="232">
        <f t="shared" si="54"/>
        <v>51.425499780018896</v>
      </c>
      <c r="AD101" s="232">
        <f t="shared" si="54"/>
        <v>25.712749890009448</v>
      </c>
      <c r="AE101" s="232">
        <f t="shared" si="54"/>
        <v>12.856374945004724</v>
      </c>
      <c r="AF101" s="232">
        <f t="shared" si="54"/>
        <v>6.428187472502362</v>
      </c>
      <c r="AG101" s="232">
        <f t="shared" si="54"/>
        <v>3.214093736251181</v>
      </c>
      <c r="AH101" s="232">
        <f t="shared" ref="AH101:BI101" si="55">+AH$36*1000*AH103^($B$38-1)</f>
        <v>1.6070468681255905</v>
      </c>
      <c r="AI101" s="232">
        <f t="shared" si="55"/>
        <v>0.80352343406279525</v>
      </c>
      <c r="AJ101" s="232">
        <f t="shared" si="55"/>
        <v>0.40176171703139762</v>
      </c>
      <c r="AK101" s="232">
        <f t="shared" si="55"/>
        <v>0.20088085851569881</v>
      </c>
      <c r="AL101" s="232">
        <f t="shared" si="55"/>
        <v>0.10044042925784941</v>
      </c>
      <c r="AM101" s="232">
        <f t="shared" si="55"/>
        <v>5.0220214628924703E-2</v>
      </c>
      <c r="AN101" s="232">
        <f t="shared" si="55"/>
        <v>2.5110107314462352E-2</v>
      </c>
      <c r="AO101" s="232">
        <f t="shared" si="55"/>
        <v>1.2555053657231176E-2</v>
      </c>
      <c r="AP101" s="232">
        <f t="shared" si="55"/>
        <v>6.2775268286155879E-3</v>
      </c>
      <c r="AQ101" s="232">
        <f t="shared" si="55"/>
        <v>3.1387634143077939E-3</v>
      </c>
      <c r="AR101" s="232">
        <f t="shared" si="55"/>
        <v>1.569381707153897E-3</v>
      </c>
      <c r="AS101" s="232">
        <f t="shared" si="55"/>
        <v>7.8469085357694849E-4</v>
      </c>
      <c r="AT101" s="232">
        <f t="shared" si="55"/>
        <v>3.9234542678847424E-4</v>
      </c>
      <c r="AU101" s="232">
        <f t="shared" si="55"/>
        <v>1.9617271339423712E-4</v>
      </c>
      <c r="AV101" s="232">
        <f t="shared" si="55"/>
        <v>9.8086356697118561E-5</v>
      </c>
      <c r="AW101" s="232">
        <f t="shared" si="55"/>
        <v>4.904317834855928E-5</v>
      </c>
      <c r="AX101" s="232">
        <f t="shared" si="55"/>
        <v>2.452158917427964E-5</v>
      </c>
      <c r="AY101" s="232">
        <f t="shared" si="55"/>
        <v>1.226079458713982E-5</v>
      </c>
      <c r="AZ101" s="232">
        <f t="shared" si="55"/>
        <v>6.13039729356991E-6</v>
      </c>
      <c r="BA101" s="232">
        <f t="shared" si="55"/>
        <v>3.065198646784955E-6</v>
      </c>
      <c r="BB101" s="232">
        <f t="shared" si="55"/>
        <v>1.5325993233924775E-6</v>
      </c>
      <c r="BC101" s="232">
        <f t="shared" si="55"/>
        <v>7.6629966169623876E-7</v>
      </c>
      <c r="BD101" s="232">
        <f t="shared" si="55"/>
        <v>3.8314983084811938E-7</v>
      </c>
      <c r="BE101" s="232">
        <f t="shared" si="55"/>
        <v>1.9157491542405969E-7</v>
      </c>
      <c r="BF101" s="232">
        <f t="shared" si="55"/>
        <v>9.5787457712029845E-8</v>
      </c>
      <c r="BG101" s="232">
        <f t="shared" si="55"/>
        <v>4.7893728856014922E-8</v>
      </c>
      <c r="BH101" s="232">
        <f t="shared" si="55"/>
        <v>2.3946864428007461E-8</v>
      </c>
      <c r="BI101" s="232">
        <f t="shared" si="55"/>
        <v>1.1973432214003731E-8</v>
      </c>
    </row>
    <row r="102" spans="1:61" s="45" customFormat="1" ht="18" customHeight="1">
      <c r="A102" s="119" t="s">
        <v>694</v>
      </c>
      <c r="B102" s="120">
        <f>+B119*(1-MIN(B103,1))</f>
        <v>1.6614140194193694</v>
      </c>
      <c r="C102" s="120">
        <f>+C119*(1-MIN(C103,1))</f>
        <v>1.6230895636787734</v>
      </c>
      <c r="D102" s="120">
        <f t="shared" ref="D102:BI102" si="56">+D119*(1-MIN(D103,1))</f>
        <v>1.7927116912107415</v>
      </c>
      <c r="E102" s="120">
        <f t="shared" si="56"/>
        <v>1.9149538778767674</v>
      </c>
      <c r="F102" s="120">
        <f t="shared" si="56"/>
        <v>2.0053836777383336</v>
      </c>
      <c r="G102" s="120">
        <f t="shared" si="56"/>
        <v>2.0624036283691507</v>
      </c>
      <c r="H102" s="120">
        <f t="shared" si="56"/>
        <v>2.0986567014636961</v>
      </c>
      <c r="I102" s="120">
        <f t="shared" si="56"/>
        <v>2.1349828761043188</v>
      </c>
      <c r="J102" s="120">
        <f t="shared" si="56"/>
        <v>2.1731363207063579</v>
      </c>
      <c r="K102" s="120">
        <f t="shared" si="56"/>
        <v>2.2141989874785368</v>
      </c>
      <c r="L102" s="120">
        <f t="shared" si="56"/>
        <v>2.2514329664162473</v>
      </c>
      <c r="M102" s="120">
        <f t="shared" si="56"/>
        <v>2.2793135799748985</v>
      </c>
      <c r="N102" s="120">
        <f t="shared" si="56"/>
        <v>2.3350905503198418</v>
      </c>
      <c r="O102" s="120">
        <f t="shared" si="56"/>
        <v>2.3763203158253505</v>
      </c>
      <c r="P102" s="120">
        <f t="shared" si="56"/>
        <v>2.4104142871395609</v>
      </c>
      <c r="Q102" s="120">
        <f t="shared" si="56"/>
        <v>2.4409213423741418</v>
      </c>
      <c r="R102" s="120">
        <f t="shared" si="56"/>
        <v>2.4693464799393805</v>
      </c>
      <c r="S102" s="120">
        <f t="shared" si="56"/>
        <v>2.4960209251669343</v>
      </c>
      <c r="T102" s="120">
        <f t="shared" si="56"/>
        <v>2.5204436140056607</v>
      </c>
      <c r="U102" s="120">
        <f t="shared" si="56"/>
        <v>2.5413742992210357</v>
      </c>
      <c r="V102" s="120">
        <f t="shared" si="56"/>
        <v>2.5545917802866187</v>
      </c>
      <c r="W102" s="120">
        <f t="shared" si="56"/>
        <v>2.5566436015623668</v>
      </c>
      <c r="X102" s="120">
        <f t="shared" si="56"/>
        <v>2.54533463283884</v>
      </c>
      <c r="Y102" s="120">
        <f t="shared" si="56"/>
        <v>2.515554371188204</v>
      </c>
      <c r="Z102" s="120">
        <f t="shared" si="56"/>
        <v>2.4607796889831017</v>
      </c>
      <c r="AA102" s="120">
        <f t="shared" si="56"/>
        <v>2.212435244119956</v>
      </c>
      <c r="AB102" s="120">
        <f t="shared" si="56"/>
        <v>0</v>
      </c>
      <c r="AC102" s="120">
        <f t="shared" si="56"/>
        <v>0</v>
      </c>
      <c r="AD102" s="120">
        <f t="shared" si="56"/>
        <v>0</v>
      </c>
      <c r="AE102" s="120">
        <f t="shared" si="56"/>
        <v>0</v>
      </c>
      <c r="AF102" s="120">
        <f t="shared" si="56"/>
        <v>0</v>
      </c>
      <c r="AG102" s="120">
        <f t="shared" si="56"/>
        <v>0</v>
      </c>
      <c r="AH102" s="120">
        <f t="shared" si="56"/>
        <v>0</v>
      </c>
      <c r="AI102" s="120">
        <f t="shared" si="56"/>
        <v>0</v>
      </c>
      <c r="AJ102" s="120">
        <f t="shared" si="56"/>
        <v>0</v>
      </c>
      <c r="AK102" s="120">
        <f t="shared" si="56"/>
        <v>0</v>
      </c>
      <c r="AL102" s="120">
        <f t="shared" si="56"/>
        <v>0</v>
      </c>
      <c r="AM102" s="120">
        <f t="shared" si="56"/>
        <v>0</v>
      </c>
      <c r="AN102" s="120">
        <f t="shared" si="56"/>
        <v>0</v>
      </c>
      <c r="AO102" s="120">
        <f t="shared" si="56"/>
        <v>0</v>
      </c>
      <c r="AP102" s="120">
        <f t="shared" si="56"/>
        <v>0</v>
      </c>
      <c r="AQ102" s="120">
        <f t="shared" si="56"/>
        <v>0</v>
      </c>
      <c r="AR102" s="120">
        <f t="shared" si="56"/>
        <v>0</v>
      </c>
      <c r="AS102" s="120">
        <f t="shared" si="56"/>
        <v>0</v>
      </c>
      <c r="AT102" s="120">
        <f t="shared" si="56"/>
        <v>0</v>
      </c>
      <c r="AU102" s="120">
        <f t="shared" si="56"/>
        <v>0</v>
      </c>
      <c r="AV102" s="120">
        <f t="shared" si="56"/>
        <v>0</v>
      </c>
      <c r="AW102" s="120">
        <f t="shared" si="56"/>
        <v>0</v>
      </c>
      <c r="AX102" s="120">
        <f t="shared" si="56"/>
        <v>0</v>
      </c>
      <c r="AY102" s="120">
        <f t="shared" si="56"/>
        <v>0</v>
      </c>
      <c r="AZ102" s="120">
        <f t="shared" si="56"/>
        <v>0</v>
      </c>
      <c r="BA102" s="120">
        <f t="shared" si="56"/>
        <v>0</v>
      </c>
      <c r="BB102" s="120">
        <f t="shared" si="56"/>
        <v>0</v>
      </c>
      <c r="BC102" s="120">
        <f t="shared" si="56"/>
        <v>0</v>
      </c>
      <c r="BD102" s="120">
        <f t="shared" si="56"/>
        <v>0</v>
      </c>
      <c r="BE102" s="120">
        <f t="shared" si="56"/>
        <v>0</v>
      </c>
      <c r="BF102" s="120">
        <f t="shared" si="56"/>
        <v>0</v>
      </c>
      <c r="BG102" s="120">
        <f t="shared" si="56"/>
        <v>0</v>
      </c>
      <c r="BH102" s="120">
        <f t="shared" si="56"/>
        <v>0</v>
      </c>
      <c r="BI102" s="120">
        <f t="shared" si="56"/>
        <v>0</v>
      </c>
    </row>
    <row r="103" spans="1:61" s="46" customFormat="1" ht="18" customHeight="1">
      <c r="A103" s="121" t="s">
        <v>681</v>
      </c>
      <c r="B103" s="122">
        <f>+IF($B$98=1,B109,IF($B$99=1,B114,B122))</f>
        <v>4.3283869681682495E-4</v>
      </c>
      <c r="C103" s="122">
        <f>+IF($B$98&gt;0,C109,IF($B$99&gt;0,C114,C122))</f>
        <v>4.4405352179897341E-4</v>
      </c>
      <c r="D103" s="122">
        <f t="shared" ref="D103:BI103" si="57">+IF($B$98&gt;0,D109,IF($B$99&gt;0,D114,D122))</f>
        <v>4.5549649637617059E-4</v>
      </c>
      <c r="E103" s="122">
        <f t="shared" si="57"/>
        <v>4.6716769083088701E-4</v>
      </c>
      <c r="F103" s="122">
        <f t="shared" si="57"/>
        <v>4.7906680648513036E-4</v>
      </c>
      <c r="G103" s="122">
        <f t="shared" si="57"/>
        <v>4.9119316594740047E-4</v>
      </c>
      <c r="H103" s="122">
        <f t="shared" si="57"/>
        <v>5.0354589806716598E-4</v>
      </c>
      <c r="I103" s="122">
        <f t="shared" si="57"/>
        <v>5.1612592306994436E-4</v>
      </c>
      <c r="J103" s="122">
        <f t="shared" si="57"/>
        <v>5.2894989673652035E-4</v>
      </c>
      <c r="K103" s="122">
        <f t="shared" si="57"/>
        <v>5.4212659667426109E-4</v>
      </c>
      <c r="L103" s="122">
        <f t="shared" si="57"/>
        <v>5.5620490266152834E-4</v>
      </c>
      <c r="M103" s="122">
        <f t="shared" si="57"/>
        <v>5.7353686403681619E-4</v>
      </c>
      <c r="N103" s="122">
        <f t="shared" si="57"/>
        <v>6.0287653723883504E-4</v>
      </c>
      <c r="O103" s="122">
        <f t="shared" si="57"/>
        <v>6.721394860920622E-4</v>
      </c>
      <c r="P103" s="122">
        <f t="shared" si="57"/>
        <v>8.5133761594564027E-4</v>
      </c>
      <c r="Q103" s="122">
        <f t="shared" si="57"/>
        <v>1.2676532160711179E-3</v>
      </c>
      <c r="R103" s="122">
        <f t="shared" si="57"/>
        <v>2.1001497953072666E-3</v>
      </c>
      <c r="S103" s="122">
        <f t="shared" si="57"/>
        <v>3.5963369056870331E-3</v>
      </c>
      <c r="T103" s="122">
        <f t="shared" si="57"/>
        <v>6.1192182838108802E-3</v>
      </c>
      <c r="U103" s="122">
        <f t="shared" si="57"/>
        <v>1.0198646457183796E-2</v>
      </c>
      <c r="V103" s="122">
        <f t="shared" si="57"/>
        <v>1.658272328761054E-2</v>
      </c>
      <c r="W103" s="122">
        <f t="shared" si="57"/>
        <v>2.6326187725712991E-2</v>
      </c>
      <c r="X103" s="122">
        <f t="shared" si="57"/>
        <v>4.0874040353023708E-2</v>
      </c>
      <c r="Y103" s="122">
        <f t="shared" si="57"/>
        <v>6.2079378337505667E-2</v>
      </c>
      <c r="Z103" s="122">
        <f t="shared" si="57"/>
        <v>9.2179307567526819E-2</v>
      </c>
      <c r="AA103" s="122">
        <f t="shared" si="57"/>
        <v>0.19243497522503974</v>
      </c>
      <c r="AB103" s="122">
        <f t="shared" si="57"/>
        <v>1</v>
      </c>
      <c r="AC103" s="122">
        <f t="shared" si="57"/>
        <v>1</v>
      </c>
      <c r="AD103" s="122">
        <f t="shared" si="57"/>
        <v>1</v>
      </c>
      <c r="AE103" s="122">
        <f t="shared" si="57"/>
        <v>1</v>
      </c>
      <c r="AF103" s="122">
        <f t="shared" si="57"/>
        <v>1</v>
      </c>
      <c r="AG103" s="122">
        <f t="shared" si="57"/>
        <v>1</v>
      </c>
      <c r="AH103" s="122">
        <f t="shared" si="57"/>
        <v>1</v>
      </c>
      <c r="AI103" s="122">
        <f t="shared" si="57"/>
        <v>1</v>
      </c>
      <c r="AJ103" s="122">
        <f t="shared" si="57"/>
        <v>1</v>
      </c>
      <c r="AK103" s="122">
        <f t="shared" si="57"/>
        <v>1</v>
      </c>
      <c r="AL103" s="122">
        <f t="shared" si="57"/>
        <v>1</v>
      </c>
      <c r="AM103" s="122">
        <f t="shared" si="57"/>
        <v>1</v>
      </c>
      <c r="AN103" s="122">
        <f t="shared" si="57"/>
        <v>1</v>
      </c>
      <c r="AO103" s="122">
        <f t="shared" si="57"/>
        <v>1</v>
      </c>
      <c r="AP103" s="122">
        <f t="shared" si="57"/>
        <v>1</v>
      </c>
      <c r="AQ103" s="122">
        <f t="shared" si="57"/>
        <v>1</v>
      </c>
      <c r="AR103" s="122">
        <f t="shared" si="57"/>
        <v>1</v>
      </c>
      <c r="AS103" s="122">
        <f t="shared" si="57"/>
        <v>1</v>
      </c>
      <c r="AT103" s="122">
        <f t="shared" si="57"/>
        <v>1</v>
      </c>
      <c r="AU103" s="122">
        <f t="shared" si="57"/>
        <v>1</v>
      </c>
      <c r="AV103" s="122">
        <f t="shared" si="57"/>
        <v>1</v>
      </c>
      <c r="AW103" s="122">
        <f t="shared" si="57"/>
        <v>1</v>
      </c>
      <c r="AX103" s="122">
        <f t="shared" si="57"/>
        <v>1</v>
      </c>
      <c r="AY103" s="122">
        <f t="shared" si="57"/>
        <v>1</v>
      </c>
      <c r="AZ103" s="122">
        <f t="shared" si="57"/>
        <v>1</v>
      </c>
      <c r="BA103" s="122">
        <f t="shared" si="57"/>
        <v>1</v>
      </c>
      <c r="BB103" s="122">
        <f t="shared" si="57"/>
        <v>1</v>
      </c>
      <c r="BC103" s="122">
        <f t="shared" si="57"/>
        <v>1</v>
      </c>
      <c r="BD103" s="122">
        <f t="shared" si="57"/>
        <v>1</v>
      </c>
      <c r="BE103" s="122">
        <f t="shared" si="57"/>
        <v>1</v>
      </c>
      <c r="BF103" s="122">
        <f t="shared" si="57"/>
        <v>1</v>
      </c>
      <c r="BG103" s="122">
        <f t="shared" si="57"/>
        <v>1</v>
      </c>
      <c r="BH103" s="122">
        <f t="shared" si="57"/>
        <v>1</v>
      </c>
      <c r="BI103" s="122">
        <f t="shared" si="57"/>
        <v>1</v>
      </c>
    </row>
    <row r="104" spans="1:61" ht="18" customHeight="1">
      <c r="A104" s="204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146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</row>
    <row r="105" spans="1:61" s="47" customFormat="1" ht="18" customHeight="1">
      <c r="A105" s="233" t="s">
        <v>674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42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</row>
    <row r="106" spans="1:61" s="47" customFormat="1" ht="18" customHeight="1">
      <c r="A106" s="234" t="s">
        <v>177</v>
      </c>
      <c r="B106" s="125">
        <f t="shared" ref="B106:BI106" si="58">+MIN(B107+B108,B36*1000)</f>
        <v>1E-3</v>
      </c>
      <c r="C106" s="125">
        <f t="shared" si="58"/>
        <v>1E-3</v>
      </c>
      <c r="D106" s="125">
        <f t="shared" si="58"/>
        <v>1.0000000000000521E-3</v>
      </c>
      <c r="E106" s="125">
        <f t="shared" si="58"/>
        <v>1.0000000000215492E-3</v>
      </c>
      <c r="F106" s="125">
        <f t="shared" si="58"/>
        <v>1.0000000017689817E-3</v>
      </c>
      <c r="G106" s="125">
        <f t="shared" si="58"/>
        <v>1.0000000576642783E-3</v>
      </c>
      <c r="H106" s="125">
        <f t="shared" si="58"/>
        <v>1.0000010087449862E-3</v>
      </c>
      <c r="I106" s="125">
        <f t="shared" si="58"/>
        <v>1.0000113920947279E-3</v>
      </c>
      <c r="J106" s="125">
        <f t="shared" si="58"/>
        <v>1.0000940394660177E-3</v>
      </c>
      <c r="K106" s="125">
        <f t="shared" si="58"/>
        <v>1.0006133774100503E-3</v>
      </c>
      <c r="L106" s="125">
        <f t="shared" si="58"/>
        <v>1.003329590032867E-3</v>
      </c>
      <c r="M106" s="142">
        <f t="shared" si="58"/>
        <v>1.0155894218064868E-3</v>
      </c>
      <c r="N106" s="125">
        <f t="shared" si="58"/>
        <v>1.0645397255263089E-3</v>
      </c>
      <c r="O106" s="125">
        <f t="shared" si="58"/>
        <v>1.2410303223762502E-3</v>
      </c>
      <c r="P106" s="125">
        <f t="shared" si="58"/>
        <v>1.8210025266551014E-3</v>
      </c>
      <c r="Q106" s="125">
        <f t="shared" si="58"/>
        <v>3.5766183309002184E-3</v>
      </c>
      <c r="R106" s="125">
        <f t="shared" si="58"/>
        <v>8.5161838592479073E-3</v>
      </c>
      <c r="S106" s="125">
        <f t="shared" si="58"/>
        <v>2.1530289584171879E-2</v>
      </c>
      <c r="T106" s="125">
        <f t="shared" si="58"/>
        <v>5.3833188353047248E-2</v>
      </c>
      <c r="U106" s="125">
        <f t="shared" si="58"/>
        <v>0.12973744072668422</v>
      </c>
      <c r="V106" s="125">
        <f t="shared" si="58"/>
        <v>0.29919990110504918</v>
      </c>
      <c r="W106" s="125">
        <f t="shared" si="58"/>
        <v>0.66126843802292923</v>
      </c>
      <c r="X106" s="125">
        <f t="shared" si="58"/>
        <v>1.4047386546896248</v>
      </c>
      <c r="Y106" s="125">
        <f t="shared" si="58"/>
        <v>2.8696110898541152</v>
      </c>
      <c r="Z106" s="125">
        <f t="shared" si="58"/>
        <v>5.6313004966981506</v>
      </c>
      <c r="AA106" s="125">
        <f t="shared" si="58"/>
        <v>10.59131116102029</v>
      </c>
      <c r="AB106" s="125">
        <f t="shared" si="58"/>
        <v>102.85099956003779</v>
      </c>
      <c r="AC106" s="125">
        <f t="shared" si="58"/>
        <v>51.425499780018896</v>
      </c>
      <c r="AD106" s="125">
        <f t="shared" si="58"/>
        <v>25.712749890009448</v>
      </c>
      <c r="AE106" s="125">
        <f t="shared" si="58"/>
        <v>12.856374945004724</v>
      </c>
      <c r="AF106" s="125">
        <f t="shared" si="58"/>
        <v>6.428187472502362</v>
      </c>
      <c r="AG106" s="125">
        <f t="shared" si="58"/>
        <v>3.214093736251181</v>
      </c>
      <c r="AH106" s="125">
        <f t="shared" si="58"/>
        <v>1.6070468681255905</v>
      </c>
      <c r="AI106" s="125">
        <f t="shared" si="58"/>
        <v>0.80352343406279525</v>
      </c>
      <c r="AJ106" s="125">
        <f t="shared" si="58"/>
        <v>0.40176171703139762</v>
      </c>
      <c r="AK106" s="125">
        <f t="shared" si="58"/>
        <v>0.20088085851569881</v>
      </c>
      <c r="AL106" s="125">
        <f t="shared" si="58"/>
        <v>0.10044042925784941</v>
      </c>
      <c r="AM106" s="125">
        <f t="shared" si="58"/>
        <v>5.0220214628924703E-2</v>
      </c>
      <c r="AN106" s="125">
        <f t="shared" si="58"/>
        <v>2.5110107314462352E-2</v>
      </c>
      <c r="AO106" s="125">
        <f t="shared" si="58"/>
        <v>1.2555053657231176E-2</v>
      </c>
      <c r="AP106" s="125">
        <f t="shared" si="58"/>
        <v>6.2775268286155879E-3</v>
      </c>
      <c r="AQ106" s="125">
        <f t="shared" si="58"/>
        <v>3.1387634143077939E-3</v>
      </c>
      <c r="AR106" s="125">
        <f t="shared" si="58"/>
        <v>1.569381707153897E-3</v>
      </c>
      <c r="AS106" s="125">
        <f t="shared" si="58"/>
        <v>7.8469085357694849E-4</v>
      </c>
      <c r="AT106" s="125">
        <f t="shared" si="58"/>
        <v>3.9234542678847424E-4</v>
      </c>
      <c r="AU106" s="125">
        <f t="shared" si="58"/>
        <v>1.9617271339423712E-4</v>
      </c>
      <c r="AV106" s="125">
        <f t="shared" si="58"/>
        <v>9.8086356697118561E-5</v>
      </c>
      <c r="AW106" s="125">
        <f t="shared" si="58"/>
        <v>4.904317834855928E-5</v>
      </c>
      <c r="AX106" s="125">
        <f t="shared" si="58"/>
        <v>2.452158917427964E-5</v>
      </c>
      <c r="AY106" s="125">
        <f t="shared" si="58"/>
        <v>1.226079458713982E-5</v>
      </c>
      <c r="AZ106" s="125">
        <f t="shared" si="58"/>
        <v>6.13039729356991E-6</v>
      </c>
      <c r="BA106" s="125">
        <f t="shared" si="58"/>
        <v>3.065198646784955E-6</v>
      </c>
      <c r="BB106" s="125">
        <f t="shared" si="58"/>
        <v>1.5325993233924775E-6</v>
      </c>
      <c r="BC106" s="125">
        <f t="shared" si="58"/>
        <v>7.6629966169623876E-7</v>
      </c>
      <c r="BD106" s="125">
        <f t="shared" si="58"/>
        <v>3.8314983084811938E-7</v>
      </c>
      <c r="BE106" s="125">
        <f t="shared" si="58"/>
        <v>1.9157491542405969E-7</v>
      </c>
      <c r="BF106" s="125">
        <f t="shared" si="58"/>
        <v>9.5787457712029845E-8</v>
      </c>
      <c r="BG106" s="125">
        <f t="shared" si="58"/>
        <v>4.7893728856014922E-8</v>
      </c>
      <c r="BH106" s="125">
        <f t="shared" si="58"/>
        <v>2.3946864428007461E-8</v>
      </c>
      <c r="BI106" s="125">
        <f t="shared" si="58"/>
        <v>1.1973432214003731E-8</v>
      </c>
    </row>
    <row r="107" spans="1:61" s="47" customFormat="1" ht="18" customHeight="1">
      <c r="A107" s="234" t="s">
        <v>672</v>
      </c>
      <c r="B107" s="125">
        <f>+Controls!B9</f>
        <v>0</v>
      </c>
      <c r="C107" s="125">
        <f>+Controls!C9</f>
        <v>3.0070389287706203E-21</v>
      </c>
      <c r="D107" s="125">
        <f>+Controls!D9</f>
        <v>5.2132333743870096E-17</v>
      </c>
      <c r="E107" s="125">
        <f>+Controls!E9</f>
        <v>2.1549200322818337E-14</v>
      </c>
      <c r="F107" s="125">
        <f>+Controls!F9</f>
        <v>1.7689817099191038E-12</v>
      </c>
      <c r="G107" s="125">
        <f>+Controls!G9</f>
        <v>5.7664278346510029E-11</v>
      </c>
      <c r="H107" s="125">
        <f>+Controls!H9</f>
        <v>1.0087449862090303E-9</v>
      </c>
      <c r="I107" s="125">
        <f>+Controls!I9</f>
        <v>1.1392094727763031E-8</v>
      </c>
      <c r="J107" s="125">
        <f>+Controls!J9</f>
        <v>9.4039466017717397E-8</v>
      </c>
      <c r="K107" s="125">
        <f>+Controls!K9</f>
        <v>6.1337741005017265E-7</v>
      </c>
      <c r="L107" s="125">
        <f>+Controls!L9</f>
        <v>3.3295900328669421E-6</v>
      </c>
      <c r="M107" s="142">
        <f>+Controls!M9</f>
        <v>1.5589421806486728E-5</v>
      </c>
      <c r="N107" s="125">
        <f>+Controls!N9</f>
        <v>6.4539725526308953E-5</v>
      </c>
      <c r="O107" s="125">
        <f>+Controls!O9</f>
        <v>2.4103032237625028E-4</v>
      </c>
      <c r="P107" s="125">
        <f>+Controls!P9</f>
        <v>8.2100252665510151E-4</v>
      </c>
      <c r="Q107" s="125">
        <f>+Controls!Q9</f>
        <v>2.5766183309002184E-3</v>
      </c>
      <c r="R107" s="125">
        <f>+Controls!R9</f>
        <v>7.5161838592479073E-3</v>
      </c>
      <c r="S107" s="125">
        <f>+Controls!S9</f>
        <v>2.0530289584171878E-2</v>
      </c>
      <c r="T107" s="125">
        <f>+Controls!T9</f>
        <v>5.2833188353047247E-2</v>
      </c>
      <c r="U107" s="125">
        <f>+Controls!U9</f>
        <v>0.12873744072668422</v>
      </c>
      <c r="V107" s="125">
        <f>+Controls!V9</f>
        <v>0.29819990110504918</v>
      </c>
      <c r="W107" s="125">
        <f>+Controls!W9</f>
        <v>0.66026843802292923</v>
      </c>
      <c r="X107" s="125">
        <f>+Controls!X9</f>
        <v>1.4037386546896249</v>
      </c>
      <c r="Y107" s="125">
        <f>+Controls!Y9</f>
        <v>2.8686110898541153</v>
      </c>
      <c r="Z107" s="125">
        <f>+Controls!Z9</f>
        <v>5.6303004966981502</v>
      </c>
      <c r="AA107" s="125">
        <f>+Controls!AA9</f>
        <v>10.59031116102029</v>
      </c>
      <c r="AB107" s="125">
        <f>+Controls!AB9</f>
        <v>18.34441499938697</v>
      </c>
      <c r="AC107" s="125">
        <f>+Controls!AC9</f>
        <v>18.34441499938697</v>
      </c>
      <c r="AD107" s="125">
        <f>+Controls!AD9</f>
        <v>18.34441499938697</v>
      </c>
      <c r="AE107" s="125">
        <f>+Controls!AE9</f>
        <v>18.34441499938697</v>
      </c>
      <c r="AF107" s="125">
        <f>+Controls!AF9</f>
        <v>18.34441499938697</v>
      </c>
      <c r="AG107" s="125">
        <f>+Controls!AG9</f>
        <v>18.34441499938697</v>
      </c>
      <c r="AH107" s="125">
        <f>+Controls!AH9</f>
        <v>18.34441499938697</v>
      </c>
      <c r="AI107" s="125">
        <f>+Controls!AI9</f>
        <v>18.34441499938697</v>
      </c>
      <c r="AJ107" s="125">
        <f>+Controls!AJ9</f>
        <v>18.34441499938697</v>
      </c>
      <c r="AK107" s="125">
        <f>+Controls!AK9</f>
        <v>18.34441499938697</v>
      </c>
      <c r="AL107" s="125">
        <f>+Controls!AL9</f>
        <v>18.34441499938697</v>
      </c>
      <c r="AM107" s="125">
        <f>+Controls!AM9</f>
        <v>18.34441499938697</v>
      </c>
      <c r="AN107" s="125">
        <f>+Controls!AN9</f>
        <v>18.34441499938697</v>
      </c>
      <c r="AO107" s="125">
        <f>+Controls!AO9</f>
        <v>18.34441499938697</v>
      </c>
      <c r="AP107" s="125">
        <f>+Controls!AP9</f>
        <v>18.34441499938697</v>
      </c>
      <c r="AQ107" s="125">
        <f>+Controls!AQ9</f>
        <v>18.34441499938697</v>
      </c>
      <c r="AR107" s="125">
        <f>+Controls!AR9</f>
        <v>18.34441499938697</v>
      </c>
      <c r="AS107" s="125">
        <f>+Controls!AS9</f>
        <v>18.34441499938697</v>
      </c>
      <c r="AT107" s="125">
        <f>+Controls!AT9</f>
        <v>18.34441499938697</v>
      </c>
      <c r="AU107" s="125">
        <f>+Controls!AU9</f>
        <v>18.34441499938697</v>
      </c>
      <c r="AV107" s="125">
        <f>+Controls!AV9</f>
        <v>18.34441499938697</v>
      </c>
      <c r="AW107" s="125">
        <f>+Controls!AW9</f>
        <v>18.34441499938697</v>
      </c>
      <c r="AX107" s="125">
        <f>+Controls!AX9</f>
        <v>18.34441499938697</v>
      </c>
      <c r="AY107" s="125">
        <f>+Controls!AY9</f>
        <v>18.34441499938697</v>
      </c>
      <c r="AZ107" s="125">
        <f>+Controls!AZ9</f>
        <v>18.34441499938697</v>
      </c>
      <c r="BA107" s="125">
        <f>+Controls!BA9</f>
        <v>18.34441499938697</v>
      </c>
      <c r="BB107" s="125">
        <f>+Controls!BB9</f>
        <v>18.34441499938697</v>
      </c>
      <c r="BC107" s="125">
        <f>+Controls!BC9</f>
        <v>18.34441499938697</v>
      </c>
      <c r="BD107" s="125">
        <f>+Controls!BD9</f>
        <v>18.34441499938697</v>
      </c>
      <c r="BE107" s="125">
        <f>+Controls!BE9</f>
        <v>18.34441499938697</v>
      </c>
      <c r="BF107" s="125">
        <f>+Controls!BF9</f>
        <v>18.34441499938697</v>
      </c>
      <c r="BG107" s="125">
        <f>+Controls!BG9</f>
        <v>18.34441499938697</v>
      </c>
      <c r="BH107" s="125">
        <f>+Controls!BH9</f>
        <v>18.34441499938697</v>
      </c>
      <c r="BI107" s="125">
        <f>+Controls!BI9</f>
        <v>18.34441499938697</v>
      </c>
    </row>
    <row r="108" spans="1:61" s="47" customFormat="1" ht="18" customHeight="1">
      <c r="A108" s="234" t="s">
        <v>675</v>
      </c>
      <c r="B108" s="125">
        <f>+Controls!B11</f>
        <v>1E-3</v>
      </c>
      <c r="C108" s="125">
        <f>+Controls!C11</f>
        <v>1E-3</v>
      </c>
      <c r="D108" s="125">
        <f>+Controls!D11</f>
        <v>1E-3</v>
      </c>
      <c r="E108" s="125">
        <f>+Controls!E11</f>
        <v>1E-3</v>
      </c>
      <c r="F108" s="125">
        <f>+Controls!F11</f>
        <v>1E-3</v>
      </c>
      <c r="G108" s="125">
        <f>+Controls!G11</f>
        <v>1E-3</v>
      </c>
      <c r="H108" s="125">
        <f>+Controls!H11</f>
        <v>1E-3</v>
      </c>
      <c r="I108" s="125">
        <f>+Controls!I11</f>
        <v>1E-3</v>
      </c>
      <c r="J108" s="125">
        <f>+Controls!J11</f>
        <v>1E-3</v>
      </c>
      <c r="K108" s="125">
        <f>+Controls!K11</f>
        <v>1E-3</v>
      </c>
      <c r="L108" s="125">
        <f>+Controls!L11</f>
        <v>1E-3</v>
      </c>
      <c r="M108" s="142">
        <f>+Controls!M11</f>
        <v>1E-3</v>
      </c>
      <c r="N108" s="125">
        <f>+Controls!N11</f>
        <v>1E-3</v>
      </c>
      <c r="O108" s="125">
        <f>+Controls!O11</f>
        <v>1E-3</v>
      </c>
      <c r="P108" s="125">
        <f>+Controls!P11</f>
        <v>1E-3</v>
      </c>
      <c r="Q108" s="125">
        <f>+Controls!Q11</f>
        <v>1E-3</v>
      </c>
      <c r="R108" s="125">
        <f>+Controls!R11</f>
        <v>1E-3</v>
      </c>
      <c r="S108" s="125">
        <f>+Controls!S11</f>
        <v>1E-3</v>
      </c>
      <c r="T108" s="125">
        <f>+Controls!T11</f>
        <v>1E-3</v>
      </c>
      <c r="U108" s="125">
        <f>+Controls!U11</f>
        <v>1E-3</v>
      </c>
      <c r="V108" s="125">
        <f>+Controls!V11</f>
        <v>1E-3</v>
      </c>
      <c r="W108" s="125">
        <f>+Controls!W11</f>
        <v>1E-3</v>
      </c>
      <c r="X108" s="125">
        <f>+Controls!X11</f>
        <v>1E-3</v>
      </c>
      <c r="Y108" s="125">
        <f>+Controls!Y11</f>
        <v>1E-3</v>
      </c>
      <c r="Z108" s="125">
        <f>+Controls!Z11</f>
        <v>1E-3</v>
      </c>
      <c r="AA108" s="125">
        <f>+Controls!AA11</f>
        <v>1E-3</v>
      </c>
      <c r="AB108" s="125">
        <f>+Controls!AB11</f>
        <v>1200</v>
      </c>
      <c r="AC108" s="125">
        <f>+Controls!AC11</f>
        <v>1200</v>
      </c>
      <c r="AD108" s="125">
        <f>+Controls!AD11</f>
        <v>1200</v>
      </c>
      <c r="AE108" s="125">
        <f>+Controls!AE11</f>
        <v>1200</v>
      </c>
      <c r="AF108" s="125">
        <f>+Controls!AF11</f>
        <v>1200</v>
      </c>
      <c r="AG108" s="125">
        <f>+Controls!AG11</f>
        <v>1200</v>
      </c>
      <c r="AH108" s="125">
        <f>+Controls!AH11</f>
        <v>1200</v>
      </c>
      <c r="AI108" s="125">
        <f>+Controls!AI11</f>
        <v>1200</v>
      </c>
      <c r="AJ108" s="125">
        <f>+Controls!AJ11</f>
        <v>1200</v>
      </c>
      <c r="AK108" s="125">
        <f>+Controls!AK11</f>
        <v>1200</v>
      </c>
      <c r="AL108" s="125">
        <f>+Controls!AL11</f>
        <v>1200</v>
      </c>
      <c r="AM108" s="125">
        <f>+Controls!AM11</f>
        <v>1200</v>
      </c>
      <c r="AN108" s="125">
        <f>+Controls!AN11</f>
        <v>1200</v>
      </c>
      <c r="AO108" s="125">
        <f>+Controls!AO11</f>
        <v>1200</v>
      </c>
      <c r="AP108" s="125">
        <f>+Controls!AP11</f>
        <v>1200</v>
      </c>
      <c r="AQ108" s="125">
        <f>+Controls!AQ11</f>
        <v>1200</v>
      </c>
      <c r="AR108" s="125">
        <f>+Controls!AR11</f>
        <v>1200</v>
      </c>
      <c r="AS108" s="125">
        <f>+Controls!AS11</f>
        <v>1200</v>
      </c>
      <c r="AT108" s="125">
        <f>+Controls!AT11</f>
        <v>1200</v>
      </c>
      <c r="AU108" s="125">
        <f>+Controls!AU11</f>
        <v>1200</v>
      </c>
      <c r="AV108" s="125">
        <f>+Controls!AV11</f>
        <v>1200</v>
      </c>
      <c r="AW108" s="125">
        <f>+Controls!AW11</f>
        <v>1200</v>
      </c>
      <c r="AX108" s="125">
        <f>+Controls!AX11</f>
        <v>1200</v>
      </c>
      <c r="AY108" s="125">
        <f>+Controls!AY11</f>
        <v>1200</v>
      </c>
      <c r="AZ108" s="125">
        <f>+Controls!AZ11</f>
        <v>1200</v>
      </c>
      <c r="BA108" s="125">
        <f>+Controls!BA11*$J$1</f>
        <v>0</v>
      </c>
      <c r="BB108" s="125">
        <f>+Controls!BB11</f>
        <v>1200</v>
      </c>
      <c r="BC108" s="125">
        <f>+Controls!BC11</f>
        <v>1200</v>
      </c>
      <c r="BD108" s="125">
        <f>+Controls!BD11</f>
        <v>1200</v>
      </c>
      <c r="BE108" s="125">
        <f>+Controls!BE11</f>
        <v>1200</v>
      </c>
      <c r="BF108" s="125">
        <f>+Controls!BF11</f>
        <v>1200</v>
      </c>
      <c r="BG108" s="125">
        <f>+Controls!BG11</f>
        <v>1200</v>
      </c>
      <c r="BH108" s="125">
        <f>+Controls!BH11</f>
        <v>1200</v>
      </c>
      <c r="BI108" s="125">
        <f>+Controls!BI11</f>
        <v>1200</v>
      </c>
    </row>
    <row r="109" spans="1:61" s="47" customFormat="1" ht="18" customHeight="1">
      <c r="A109" s="234" t="s">
        <v>676</v>
      </c>
      <c r="B109" s="127">
        <f>+(B106/(1000*B$36))^(1/($B$38-1))</f>
        <v>4.3283869681682495E-4</v>
      </c>
      <c r="C109" s="127">
        <f>+(C106/(1000*C$36))^(1/($B$38-1))</f>
        <v>4.4405352179897341E-4</v>
      </c>
      <c r="D109" s="127">
        <f t="shared" ref="D109:BI109" si="59">+(D106/(1000*D$36))^(1/($B$38-1))</f>
        <v>4.5549649637617059E-4</v>
      </c>
      <c r="E109" s="127">
        <f t="shared" si="59"/>
        <v>4.6716769083088701E-4</v>
      </c>
      <c r="F109" s="127">
        <f t="shared" si="59"/>
        <v>4.7906680648513036E-4</v>
      </c>
      <c r="G109" s="127">
        <f t="shared" si="59"/>
        <v>4.9119316594740047E-4</v>
      </c>
      <c r="H109" s="127">
        <f t="shared" si="59"/>
        <v>5.0354589806716598E-4</v>
      </c>
      <c r="I109" s="127">
        <f t="shared" si="59"/>
        <v>5.1612592306994436E-4</v>
      </c>
      <c r="J109" s="127">
        <f t="shared" si="59"/>
        <v>5.2894989673652035E-4</v>
      </c>
      <c r="K109" s="127">
        <f t="shared" si="59"/>
        <v>5.4212659667426109E-4</v>
      </c>
      <c r="L109" s="127">
        <f t="shared" si="59"/>
        <v>5.5620490266152834E-4</v>
      </c>
      <c r="M109" s="248">
        <f t="shared" si="59"/>
        <v>5.7353686403681619E-4</v>
      </c>
      <c r="N109" s="127">
        <f t="shared" si="59"/>
        <v>6.0287653723883504E-4</v>
      </c>
      <c r="O109" s="127">
        <f t="shared" si="59"/>
        <v>6.721394860920622E-4</v>
      </c>
      <c r="P109" s="127">
        <f t="shared" si="59"/>
        <v>8.5133761594564027E-4</v>
      </c>
      <c r="Q109" s="127">
        <f t="shared" si="59"/>
        <v>1.2676532160711179E-3</v>
      </c>
      <c r="R109" s="127">
        <f t="shared" si="59"/>
        <v>2.1001497953072666E-3</v>
      </c>
      <c r="S109" s="127">
        <f t="shared" si="59"/>
        <v>3.5963369056870331E-3</v>
      </c>
      <c r="T109" s="127">
        <f t="shared" si="59"/>
        <v>6.1192182838108802E-3</v>
      </c>
      <c r="U109" s="127">
        <f t="shared" si="59"/>
        <v>1.0198646457183796E-2</v>
      </c>
      <c r="V109" s="127">
        <f t="shared" si="59"/>
        <v>1.658272328761054E-2</v>
      </c>
      <c r="W109" s="127">
        <f t="shared" si="59"/>
        <v>2.6326187725712991E-2</v>
      </c>
      <c r="X109" s="127">
        <f t="shared" si="59"/>
        <v>4.0874040353023708E-2</v>
      </c>
      <c r="Y109" s="127">
        <f t="shared" si="59"/>
        <v>6.2079378337505667E-2</v>
      </c>
      <c r="Z109" s="127">
        <f t="shared" si="59"/>
        <v>9.2179307567526819E-2</v>
      </c>
      <c r="AA109" s="127">
        <f t="shared" si="59"/>
        <v>0.19243497522503974</v>
      </c>
      <c r="AB109" s="127">
        <f t="shared" si="59"/>
        <v>1</v>
      </c>
      <c r="AC109" s="127">
        <f t="shared" si="59"/>
        <v>1</v>
      </c>
      <c r="AD109" s="127">
        <f t="shared" si="59"/>
        <v>1</v>
      </c>
      <c r="AE109" s="127">
        <f t="shared" si="59"/>
        <v>1</v>
      </c>
      <c r="AF109" s="127">
        <f t="shared" si="59"/>
        <v>1</v>
      </c>
      <c r="AG109" s="127">
        <f t="shared" si="59"/>
        <v>1</v>
      </c>
      <c r="AH109" s="127">
        <f t="shared" si="59"/>
        <v>1</v>
      </c>
      <c r="AI109" s="127">
        <f t="shared" si="59"/>
        <v>1</v>
      </c>
      <c r="AJ109" s="127">
        <f t="shared" si="59"/>
        <v>1</v>
      </c>
      <c r="AK109" s="127">
        <f t="shared" si="59"/>
        <v>1</v>
      </c>
      <c r="AL109" s="127">
        <f t="shared" si="59"/>
        <v>1</v>
      </c>
      <c r="AM109" s="127">
        <f t="shared" si="59"/>
        <v>1</v>
      </c>
      <c r="AN109" s="127">
        <f t="shared" si="59"/>
        <v>1</v>
      </c>
      <c r="AO109" s="127">
        <f t="shared" si="59"/>
        <v>1</v>
      </c>
      <c r="AP109" s="127">
        <f t="shared" si="59"/>
        <v>1</v>
      </c>
      <c r="AQ109" s="127">
        <f t="shared" si="59"/>
        <v>1</v>
      </c>
      <c r="AR109" s="127">
        <f t="shared" si="59"/>
        <v>1</v>
      </c>
      <c r="AS109" s="127">
        <f t="shared" si="59"/>
        <v>1</v>
      </c>
      <c r="AT109" s="127">
        <f t="shared" si="59"/>
        <v>1</v>
      </c>
      <c r="AU109" s="127">
        <f t="shared" si="59"/>
        <v>1</v>
      </c>
      <c r="AV109" s="127">
        <f t="shared" si="59"/>
        <v>1</v>
      </c>
      <c r="AW109" s="127">
        <f t="shared" si="59"/>
        <v>1</v>
      </c>
      <c r="AX109" s="127">
        <f t="shared" si="59"/>
        <v>1</v>
      </c>
      <c r="AY109" s="127">
        <f t="shared" si="59"/>
        <v>1</v>
      </c>
      <c r="AZ109" s="127">
        <f t="shared" si="59"/>
        <v>1</v>
      </c>
      <c r="BA109" s="127">
        <f t="shared" si="59"/>
        <v>1</v>
      </c>
      <c r="BB109" s="127">
        <f t="shared" si="59"/>
        <v>1</v>
      </c>
      <c r="BC109" s="127">
        <f t="shared" si="59"/>
        <v>1</v>
      </c>
      <c r="BD109" s="127">
        <f t="shared" si="59"/>
        <v>1</v>
      </c>
      <c r="BE109" s="127">
        <f t="shared" si="59"/>
        <v>1</v>
      </c>
      <c r="BF109" s="127">
        <f t="shared" si="59"/>
        <v>1</v>
      </c>
      <c r="BG109" s="127">
        <f t="shared" si="59"/>
        <v>1</v>
      </c>
      <c r="BH109" s="127">
        <f t="shared" si="59"/>
        <v>1</v>
      </c>
      <c r="BI109" s="127">
        <f t="shared" si="59"/>
        <v>1</v>
      </c>
    </row>
    <row r="110" spans="1:61" ht="18" customHeight="1">
      <c r="A110" s="68"/>
      <c r="B110" s="128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N110" s="71"/>
      <c r="O110" s="71"/>
      <c r="P110" s="71"/>
      <c r="Q110" s="71"/>
      <c r="R110" s="71"/>
      <c r="S110" s="71"/>
      <c r="T110" s="71"/>
      <c r="U110" s="71"/>
      <c r="W110" s="252"/>
      <c r="X110" s="252"/>
      <c r="Y110" s="252"/>
      <c r="Z110" s="252"/>
      <c r="AA110" s="252"/>
      <c r="AB110" s="252"/>
      <c r="AC110" s="252"/>
      <c r="AD110" s="252"/>
      <c r="AE110" s="252"/>
    </row>
    <row r="111" spans="1:61" s="49" customFormat="1" ht="18" customHeight="1">
      <c r="A111" s="235" t="s">
        <v>677</v>
      </c>
      <c r="B111" s="130"/>
      <c r="M111" s="249"/>
      <c r="W111" s="253"/>
      <c r="X111" s="253"/>
      <c r="Y111" s="253"/>
      <c r="Z111" s="253"/>
      <c r="AA111" s="253"/>
      <c r="AB111" s="253"/>
      <c r="AC111" s="253"/>
      <c r="AD111" s="253"/>
      <c r="AE111" s="253"/>
    </row>
    <row r="112" spans="1:61" s="48" customFormat="1" ht="18" customHeight="1">
      <c r="A112" s="236" t="s">
        <v>678</v>
      </c>
      <c r="B112" s="131">
        <f>+B40*B61</f>
        <v>1.6621334550980098</v>
      </c>
      <c r="C112" s="131">
        <f>+C40*C61</f>
        <v>1.6238106225044311</v>
      </c>
      <c r="D112" s="131">
        <f t="shared" ref="D112:BI112" si="60">+D40*D61</f>
        <v>1.7935286372211461</v>
      </c>
      <c r="E112" s="131">
        <f t="shared" si="60"/>
        <v>1.9158489005836339</v>
      </c>
      <c r="F112" s="131">
        <f t="shared" si="60"/>
        <v>2.0063448509587904</v>
      </c>
      <c r="G112" s="131">
        <f t="shared" si="60"/>
        <v>2.0634171647789885</v>
      </c>
      <c r="H112" s="131">
        <f t="shared" si="60"/>
        <v>2.0997140038374424</v>
      </c>
      <c r="I112" s="131">
        <f t="shared" si="60"/>
        <v>2.1360853651351555</v>
      </c>
      <c r="J112" s="131">
        <f t="shared" si="60"/>
        <v>2.1742864092780212</v>
      </c>
      <c r="K112" s="131">
        <f t="shared" si="60"/>
        <v>2.2154000147488047</v>
      </c>
      <c r="L112" s="131">
        <f t="shared" si="60"/>
        <v>2.2526859213698698</v>
      </c>
      <c r="M112" s="131">
        <f t="shared" si="60"/>
        <v>2.2806216005357243</v>
      </c>
      <c r="N112" s="131">
        <f t="shared" si="60"/>
        <v>2.3364991708492249</v>
      </c>
      <c r="O112" s="131">
        <f t="shared" si="60"/>
        <v>2.3779186088170494</v>
      </c>
      <c r="P112" s="131">
        <f t="shared" si="60"/>
        <v>2.412468111990568</v>
      </c>
      <c r="Q112" s="131">
        <f t="shared" si="60"/>
        <v>2.4440195115681216</v>
      </c>
      <c r="R112" s="131">
        <f t="shared" si="60"/>
        <v>2.4745433917370159</v>
      </c>
      <c r="S112" s="131">
        <f t="shared" si="60"/>
        <v>2.505029856489676</v>
      </c>
      <c r="T112" s="131">
        <f t="shared" si="60"/>
        <v>2.5359617173132887</v>
      </c>
      <c r="U112" s="131">
        <f t="shared" si="60"/>
        <v>2.5675599352583656</v>
      </c>
      <c r="V112" s="131">
        <f t="shared" si="60"/>
        <v>2.5976681931262586</v>
      </c>
      <c r="W112" s="131">
        <f t="shared" si="60"/>
        <v>2.6257701186299878</v>
      </c>
      <c r="X112" s="131">
        <f t="shared" si="60"/>
        <v>2.6538064236898524</v>
      </c>
      <c r="Y112" s="131">
        <f t="shared" si="60"/>
        <v>2.6820546569594592</v>
      </c>
      <c r="Z112" s="131">
        <f t="shared" si="60"/>
        <v>2.7106450750638102</v>
      </c>
      <c r="AA112" s="131">
        <f t="shared" si="60"/>
        <v>2.739637275322174</v>
      </c>
      <c r="AB112" s="131">
        <f t="shared" si="60"/>
        <v>2.7690911062705141</v>
      </c>
      <c r="AC112" s="131">
        <f t="shared" si="60"/>
        <v>2.7992039022144537</v>
      </c>
      <c r="AD112" s="131">
        <f t="shared" si="60"/>
        <v>2.8312350809776965</v>
      </c>
      <c r="AE112" s="131">
        <f t="shared" si="60"/>
        <v>2.8649358986318929</v>
      </c>
      <c r="AF112" s="131">
        <f t="shared" si="60"/>
        <v>2.89514462558629</v>
      </c>
      <c r="AG112" s="131">
        <f t="shared" si="60"/>
        <v>2.9204262979057227</v>
      </c>
      <c r="AH112" s="131">
        <f t="shared" si="60"/>
        <v>2.9447708861076132</v>
      </c>
      <c r="AI112" s="131">
        <f t="shared" si="60"/>
        <v>2.9686565890850183</v>
      </c>
      <c r="AJ112" s="131">
        <f t="shared" si="60"/>
        <v>2.9923012112367244</v>
      </c>
      <c r="AK112" s="131">
        <f t="shared" si="60"/>
        <v>3.0158014245245082</v>
      </c>
      <c r="AL112" s="131">
        <f t="shared" si="60"/>
        <v>3.0391990192004212</v>
      </c>
      <c r="AM112" s="131">
        <f t="shared" si="60"/>
        <v>3.0625126722140372</v>
      </c>
      <c r="AN112" s="131">
        <f t="shared" si="60"/>
        <v>3.0857524717440863</v>
      </c>
      <c r="AO112" s="131">
        <f t="shared" si="60"/>
        <v>3.1089260566050676</v>
      </c>
      <c r="AP112" s="131">
        <f t="shared" si="60"/>
        <v>3.1320408464568579</v>
      </c>
      <c r="AQ112" s="131">
        <f t="shared" si="60"/>
        <v>3.1551045696832154</v>
      </c>
      <c r="AR112" s="131">
        <f t="shared" si="60"/>
        <v>3.1781251390955925</v>
      </c>
      <c r="AS112" s="131">
        <f t="shared" si="60"/>
        <v>3.2011103481717829</v>
      </c>
      <c r="AT112" s="131">
        <f t="shared" si="60"/>
        <v>3.2240675806557713</v>
      </c>
      <c r="AU112" s="131">
        <f t="shared" si="60"/>
        <v>3.2470035965960746</v>
      </c>
      <c r="AV112" s="131">
        <f t="shared" si="60"/>
        <v>3.269924402057248</v>
      </c>
      <c r="AW112" s="131">
        <f t="shared" si="60"/>
        <v>3.2928351889989695</v>
      </c>
      <c r="AX112" s="131">
        <f t="shared" si="60"/>
        <v>3.3157403268316492</v>
      </c>
      <c r="AY112" s="131">
        <f t="shared" si="60"/>
        <v>3.3386433885569873</v>
      </c>
      <c r="AZ112" s="131">
        <f t="shared" si="60"/>
        <v>3.3615471978442448</v>
      </c>
      <c r="BA112" s="131">
        <f t="shared" si="60"/>
        <v>3.3844538870084495</v>
      </c>
      <c r="BB112" s="131">
        <f t="shared" si="60"/>
        <v>3.4073649589501001</v>
      </c>
      <c r="BC112" s="131">
        <f t="shared" si="60"/>
        <v>3.4302813485197006</v>
      </c>
      <c r="BD112" s="131">
        <f t="shared" si="60"/>
        <v>3.4532034805320118</v>
      </c>
      <c r="BE112" s="131">
        <f t="shared" si="60"/>
        <v>3.4761313228916757</v>
      </c>
      <c r="BF112" s="131">
        <f t="shared" si="60"/>
        <v>3.4990644341280279</v>
      </c>
      <c r="BG112" s="131">
        <f t="shared" si="60"/>
        <v>3.522002005180727</v>
      </c>
      <c r="BH112" s="131">
        <f t="shared" si="60"/>
        <v>3.5449428956144873</v>
      </c>
      <c r="BI112" s="131">
        <f t="shared" si="60"/>
        <v>3.5678856646353303</v>
      </c>
    </row>
    <row r="113" spans="1:61" s="48" customFormat="1" ht="18" customHeight="1">
      <c r="A113" s="236" t="s">
        <v>792</v>
      </c>
      <c r="B113" s="237">
        <f>+Controls!B70</f>
        <v>1.6621334550980098</v>
      </c>
      <c r="C113" s="237">
        <f>+Controls!C70</f>
        <v>1.3842794390922082</v>
      </c>
      <c r="D113" s="237">
        <f>+Controls!D70</f>
        <v>1.3529484199086481</v>
      </c>
      <c r="E113" s="237">
        <f>+Controls!E70</f>
        <v>1.0650404885241205</v>
      </c>
      <c r="F113" s="237">
        <f>+Controls!F70</f>
        <v>0.76569263722136705</v>
      </c>
      <c r="G113" s="237">
        <f>+Controls!G70</f>
        <v>0.5391431571248293</v>
      </c>
      <c r="H113" s="237">
        <f>+Controls!H70</f>
        <v>0.43798529818541043</v>
      </c>
      <c r="I113" s="237">
        <f>+Controls!I70</f>
        <v>0.36306889547259608</v>
      </c>
      <c r="J113" s="237">
        <f>+Controls!J70</f>
        <v>0.30766153025849441</v>
      </c>
      <c r="K113" s="237">
        <f>+Controls!K70</f>
        <v>0.26664261383066884</v>
      </c>
      <c r="L113" s="237">
        <f>+Controls!L70</f>
        <v>0.23748629239215138</v>
      </c>
      <c r="M113" s="237">
        <f>+Controls!M70</f>
        <v>0.2143313788839166</v>
      </c>
      <c r="N113" s="237">
        <f>+Controls!N70</f>
        <v>0.1934340694427347</v>
      </c>
      <c r="O113" s="237">
        <f>+Controls!O70</f>
        <v>0.17457424767206803</v>
      </c>
      <c r="P113" s="237">
        <f>+Controls!P70</f>
        <v>0.1575532585240414</v>
      </c>
      <c r="Q113" s="237">
        <f>+Controls!Q70</f>
        <v>0.14219181581794735</v>
      </c>
      <c r="R113" s="237">
        <f>+Controls!R70</f>
        <v>0.12832811377569747</v>
      </c>
      <c r="S113" s="237">
        <f>+Controls!S70</f>
        <v>0.11581612268256695</v>
      </c>
      <c r="T113" s="237">
        <f>+Controls!T70</f>
        <v>0.10452405072101666</v>
      </c>
      <c r="U113" s="237">
        <f>+Controls!U70</f>
        <v>9.4332955775717514E-2</v>
      </c>
      <c r="V113" s="237">
        <f>+Controls!V70</f>
        <v>8.5135492587585057E-2</v>
      </c>
      <c r="W113" s="237">
        <f>+Controls!W70</f>
        <v>8.0878717958205795E-2</v>
      </c>
      <c r="X113" s="237">
        <f>+Controls!X70</f>
        <v>7.6834782060295495E-2</v>
      </c>
      <c r="Y113" s="237">
        <f>+Controls!Y70</f>
        <v>7.2993042957280721E-2</v>
      </c>
      <c r="Z113" s="237">
        <f>+Controls!Z70</f>
        <v>6.9343390809416677E-2</v>
      </c>
      <c r="AA113" s="237">
        <f>+Controls!AA70</f>
        <v>6.5876221268945837E-2</v>
      </c>
      <c r="AB113" s="237">
        <f>+Controls!AB70</f>
        <v>6.258241020549854E-2</v>
      </c>
      <c r="AC113" s="237">
        <f>+Controls!AC70</f>
        <v>5.9453289695223607E-2</v>
      </c>
      <c r="AD113" s="237">
        <f>+Controls!AD70</f>
        <v>5.6480625210462425E-2</v>
      </c>
      <c r="AE113" s="237">
        <f>+Controls!AE70</f>
        <v>5.3656593949939303E-2</v>
      </c>
      <c r="AF113" s="237">
        <f>+Controls!AF70</f>
        <v>5.0973764252442336E-2</v>
      </c>
      <c r="AG113" s="237">
        <f>+Controls!AG70</f>
        <v>4.8425076039820214E-2</v>
      </c>
      <c r="AH113" s="237">
        <f>+Controls!AH70</f>
        <v>4.6003822237829201E-2</v>
      </c>
      <c r="AI113" s="237">
        <f>+Controls!AI70</f>
        <v>4.3703631125937739E-2</v>
      </c>
      <c r="AJ113" s="237">
        <f>+Controls!AJ70</f>
        <v>4.1518449569640847E-2</v>
      </c>
      <c r="AK113" s="237">
        <f>+Controls!AK70</f>
        <v>3.9442527091158801E-2</v>
      </c>
      <c r="AL113" s="237">
        <f>+Controls!AL70</f>
        <v>3.7470400736600858E-2</v>
      </c>
      <c r="AM113" s="237">
        <f>+Controls!AM70</f>
        <v>3.5596880699770815E-2</v>
      </c>
      <c r="AN113" s="237">
        <f>+Controls!AN70</f>
        <v>3.3817036664782273E-2</v>
      </c>
      <c r="AO113" s="237">
        <f>+Controls!AO70</f>
        <v>3.2126184831543156E-2</v>
      </c>
      <c r="AP113" s="237">
        <f>+Controls!AP70</f>
        <v>3.0519875589965998E-2</v>
      </c>
      <c r="AQ113" s="237">
        <f>+Controls!AQ70</f>
        <v>2.8993881810467696E-2</v>
      </c>
      <c r="AR113" s="237">
        <f>+Controls!AR70</f>
        <v>2.754418771994431E-2</v>
      </c>
      <c r="AS113" s="237">
        <f>+Controls!AS70</f>
        <v>2.6166978333947093E-2</v>
      </c>
      <c r="AT113" s="237">
        <f>+Controls!AT70</f>
        <v>2.4858629417249738E-2</v>
      </c>
      <c r="AU113" s="237">
        <f>+Controls!AU70</f>
        <v>2.3615697946387251E-2</v>
      </c>
      <c r="AV113" s="237">
        <f>+Controls!AV70</f>
        <v>2.2434913049067886E-2</v>
      </c>
      <c r="AW113" s="237">
        <f>+Controls!AW70</f>
        <v>2.1313167396614492E-2</v>
      </c>
      <c r="AX113" s="237">
        <f>+Controls!AX70</f>
        <v>2.0247509026783767E-2</v>
      </c>
      <c r="AY113" s="237">
        <f>+Controls!AY70</f>
        <v>1.9235133575444579E-2</v>
      </c>
      <c r="AZ113" s="237">
        <f>+Controls!AZ70</f>
        <v>1.8273376896672348E-2</v>
      </c>
      <c r="BA113" s="237">
        <f>+Controls!BA70</f>
        <v>1.7359708051838729E-2</v>
      </c>
      <c r="BB113" s="237">
        <f>+Controls!BB70</f>
        <v>1.6491722649246792E-2</v>
      </c>
      <c r="BC113" s="237">
        <f>+Controls!BC70</f>
        <v>1.566713651678445E-2</v>
      </c>
      <c r="BD113" s="237">
        <f>+Controls!BD70</f>
        <v>1.4883779690945226E-2</v>
      </c>
      <c r="BE113" s="237">
        <f>+Controls!BE70</f>
        <v>1.4139590706397965E-2</v>
      </c>
      <c r="BF113" s="237">
        <f>+Controls!BF70</f>
        <v>1.3432611171078065E-2</v>
      </c>
      <c r="BG113" s="237">
        <f>+Controls!BG70</f>
        <v>1.2760980612524161E-2</v>
      </c>
      <c r="BH113" s="237">
        <f>+Controls!BH70</f>
        <v>1.2122931581897953E-2</v>
      </c>
      <c r="BI113" s="237">
        <f>+Controls!BI70</f>
        <v>1.1516785002803055E-2</v>
      </c>
    </row>
    <row r="114" spans="1:61" s="105" customFormat="1" ht="18" customHeight="1">
      <c r="A114" s="236" t="s">
        <v>682</v>
      </c>
      <c r="B114" s="237">
        <f>IF(1-(B113/B112)&lt;0,0,1-(B113/B112))</f>
        <v>0</v>
      </c>
      <c r="C114" s="237">
        <f>IF(1-(C113/C112)&lt;0,0,1-(C113/C112))</f>
        <v>0.14751177267382931</v>
      </c>
      <c r="D114" s="237">
        <f>IF(1-(D113/D112)&lt;0,0,1-(D113/D112))</f>
        <v>0.24564994846980714</v>
      </c>
      <c r="E114" s="237">
        <f>IF(1-(E113/E112)&lt;0,0,1-(E113/E112))</f>
        <v>0.44408951655860107</v>
      </c>
      <c r="F114" s="237">
        <f t="shared" ref="F114:BI114" si="61">IF(1-(F113/F112)&lt;0,0,1-(F113/F112))</f>
        <v>0.61836439191624581</v>
      </c>
      <c r="G114" s="237">
        <f t="shared" si="61"/>
        <v>0.73871344761127022</v>
      </c>
      <c r="H114" s="237">
        <f t="shared" si="61"/>
        <v>0.79140716431621283</v>
      </c>
      <c r="I114" s="237">
        <f t="shared" si="61"/>
        <v>0.83003071815455098</v>
      </c>
      <c r="J114" s="237">
        <f t="shared" si="61"/>
        <v>0.85849999846126324</v>
      </c>
      <c r="K114" s="237">
        <f t="shared" si="61"/>
        <v>0.87964132343796952</v>
      </c>
      <c r="L114" s="237">
        <f t="shared" si="61"/>
        <v>0.89457638539875339</v>
      </c>
      <c r="M114" s="237">
        <f t="shared" si="61"/>
        <v>0.90602063102727359</v>
      </c>
      <c r="N114" s="237">
        <f t="shared" si="61"/>
        <v>0.91721201023476973</v>
      </c>
      <c r="O114" s="237">
        <f t="shared" si="61"/>
        <v>0.92658527208426444</v>
      </c>
      <c r="P114" s="237">
        <f t="shared" si="61"/>
        <v>0.93469208660584469</v>
      </c>
      <c r="Q114" s="237">
        <f t="shared" si="61"/>
        <v>0.94182050710114229</v>
      </c>
      <c r="R114" s="237">
        <f t="shared" si="61"/>
        <v>0.94814068963017173</v>
      </c>
      <c r="S114" s="237">
        <f t="shared" si="61"/>
        <v>0.95376656993427567</v>
      </c>
      <c r="T114" s="237">
        <f t="shared" si="61"/>
        <v>0.95878326947626236</v>
      </c>
      <c r="U114" s="237">
        <f t="shared" si="61"/>
        <v>0.9632596869579112</v>
      </c>
      <c r="V114" s="237">
        <f t="shared" si="61"/>
        <v>0.96722618661888238</v>
      </c>
      <c r="W114" s="237">
        <f t="shared" si="61"/>
        <v>0.96919809644250021</v>
      </c>
      <c r="X114" s="237">
        <f t="shared" si="61"/>
        <v>0.97104732983747</v>
      </c>
      <c r="Y114" s="237">
        <f t="shared" si="61"/>
        <v>0.9727846549406155</v>
      </c>
      <c r="Z114" s="237">
        <f t="shared" si="61"/>
        <v>0.97441812229593194</v>
      </c>
      <c r="AA114" s="237">
        <f t="shared" si="61"/>
        <v>0.97595440029147695</v>
      </c>
      <c r="AB114" s="237">
        <f t="shared" si="61"/>
        <v>0.97739965649241989</v>
      </c>
      <c r="AC114" s="237">
        <f t="shared" si="61"/>
        <v>0.97876064346431135</v>
      </c>
      <c r="AD114" s="237">
        <f t="shared" si="61"/>
        <v>0.98005088818306174</v>
      </c>
      <c r="AE114" s="237">
        <f t="shared" si="61"/>
        <v>0.98127127592084618</v>
      </c>
      <c r="AF114" s="237">
        <f t="shared" si="61"/>
        <v>0.98239336169877189</v>
      </c>
      <c r="AG114" s="237">
        <f t="shared" si="61"/>
        <v>0.98341849062428099</v>
      </c>
      <c r="AH114" s="237">
        <f t="shared" si="61"/>
        <v>0.98437779235903922</v>
      </c>
      <c r="AI114" s="237">
        <f t="shared" si="61"/>
        <v>0.98527831367002006</v>
      </c>
      <c r="AJ114" s="237">
        <f t="shared" si="61"/>
        <v>0.98612490968030553</v>
      </c>
      <c r="AK114" s="237">
        <f t="shared" si="61"/>
        <v>0.98692137792282608</v>
      </c>
      <c r="AL114" s="237">
        <f t="shared" si="61"/>
        <v>0.98767096182254666</v>
      </c>
      <c r="AM114" s="237">
        <f t="shared" si="61"/>
        <v>0.98837657684726044</v>
      </c>
      <c r="AN114" s="237">
        <f t="shared" si="61"/>
        <v>0.9890409107747814</v>
      </c>
      <c r="AO114" s="237">
        <f t="shared" si="61"/>
        <v>0.98966646866261443</v>
      </c>
      <c r="AP114" s="237">
        <f t="shared" si="61"/>
        <v>0.99025559464702007</v>
      </c>
      <c r="AQ114" s="237">
        <f t="shared" si="61"/>
        <v>0.99081048467012334</v>
      </c>
      <c r="AR114" s="237">
        <f t="shared" si="61"/>
        <v>0.99133319598366021</v>
      </c>
      <c r="AS114" s="237">
        <f t="shared" si="61"/>
        <v>0.99182565563574165</v>
      </c>
      <c r="AT114" s="237">
        <f t="shared" si="61"/>
        <v>0.9922896686265511</v>
      </c>
      <c r="AU114" s="237">
        <f t="shared" si="61"/>
        <v>0.99272692584290811</v>
      </c>
      <c r="AV114" s="237">
        <f t="shared" si="61"/>
        <v>0.99313901170468866</v>
      </c>
      <c r="AW114" s="237">
        <f t="shared" si="61"/>
        <v>0.99352741143321732</v>
      </c>
      <c r="AX114" s="237">
        <f t="shared" si="61"/>
        <v>0.99389351787806279</v>
      </c>
      <c r="AY114" s="237">
        <f t="shared" si="61"/>
        <v>0.99423863787268452</v>
      </c>
      <c r="AZ114" s="237">
        <f t="shared" si="61"/>
        <v>0.99456399811717922</v>
      </c>
      <c r="BA114" s="237">
        <f t="shared" si="61"/>
        <v>0.99487075060514918</v>
      </c>
      <c r="BB114" s="237">
        <f t="shared" si="61"/>
        <v>0.99515997762261188</v>
      </c>
      <c r="BC114" s="237">
        <f t="shared" si="61"/>
        <v>0.99543269635199294</v>
      </c>
      <c r="BD114" s="237">
        <f t="shared" si="61"/>
        <v>0.99568986311555197</v>
      </c>
      <c r="BE114" s="237">
        <f t="shared" si="61"/>
        <v>0.99593237729159334</v>
      </c>
      <c r="BF114" s="237">
        <f t="shared" si="61"/>
        <v>0.99616108493457178</v>
      </c>
      <c r="BG114" s="237">
        <f t="shared" si="61"/>
        <v>0.99637678212739422</v>
      </c>
      <c r="BH114" s="237">
        <f t="shared" si="61"/>
        <v>0.99658021809127151</v>
      </c>
      <c r="BI114" s="237">
        <f t="shared" si="61"/>
        <v>0.9967720980756315</v>
      </c>
    </row>
    <row r="115" spans="1:61" s="208" customFormat="1" ht="18" customHeight="1">
      <c r="A115" s="238" t="s">
        <v>683</v>
      </c>
      <c r="B115" s="239">
        <f>+B$36*1000*B114^($B$38-1)</f>
        <v>0</v>
      </c>
      <c r="C115" s="239">
        <f>+C$36*1000*C114^($B$38-1)</f>
        <v>34.554487320732839</v>
      </c>
      <c r="D115" s="239">
        <f>+D$36*1000*D114^($B$38-1)</f>
        <v>82.660294046082882</v>
      </c>
      <c r="E115" s="239">
        <f t="shared" ref="E115:Z115" si="62">+E$36*1000*E114^($B$38-1)</f>
        <v>229.29569390309408</v>
      </c>
      <c r="F115" s="239">
        <f t="shared" si="62"/>
        <v>397.67391726302537</v>
      </c>
      <c r="G115" s="239">
        <f t="shared" si="62"/>
        <v>523.60365048745541</v>
      </c>
      <c r="H115" s="239">
        <f t="shared" si="62"/>
        <v>566.82642039707537</v>
      </c>
      <c r="I115" s="239">
        <f t="shared" si="62"/>
        <v>590.76428818436398</v>
      </c>
      <c r="J115" s="239">
        <f t="shared" si="62"/>
        <v>600.65792374752596</v>
      </c>
      <c r="K115" s="239">
        <f t="shared" si="62"/>
        <v>600.66889219461802</v>
      </c>
      <c r="L115" s="239">
        <f t="shared" si="62"/>
        <v>592.83294632047887</v>
      </c>
      <c r="M115" s="239">
        <f t="shared" si="62"/>
        <v>580.97349319105683</v>
      </c>
      <c r="N115" s="239">
        <f t="shared" si="62"/>
        <v>569.11011386976679</v>
      </c>
      <c r="O115" s="239">
        <f t="shared" si="62"/>
        <v>555.58327409357548</v>
      </c>
      <c r="P115" s="239">
        <f t="shared" si="62"/>
        <v>541.16622729899177</v>
      </c>
      <c r="Q115" s="239">
        <f t="shared" si="62"/>
        <v>526.27703822655565</v>
      </c>
      <c r="R115" s="239">
        <f t="shared" si="62"/>
        <v>511.17022814413093</v>
      </c>
      <c r="S115" s="239">
        <f t="shared" si="62"/>
        <v>496.01747649641311</v>
      </c>
      <c r="T115" s="239">
        <f t="shared" si="62"/>
        <v>480.94366116247522</v>
      </c>
      <c r="U115" s="239">
        <f t="shared" si="62"/>
        <v>466.04392728671428</v>
      </c>
      <c r="V115" s="239">
        <f t="shared" si="62"/>
        <v>451.36865002145345</v>
      </c>
      <c r="W115" s="239">
        <f t="shared" si="62"/>
        <v>435.73458917798632</v>
      </c>
      <c r="X115" s="239">
        <f t="shared" si="62"/>
        <v>420.74854757455574</v>
      </c>
      <c r="Y115" s="239">
        <f t="shared" si="62"/>
        <v>406.39455047124903</v>
      </c>
      <c r="Z115" s="239">
        <f t="shared" si="62"/>
        <v>392.65410523968342</v>
      </c>
      <c r="AA115" s="239">
        <f t="shared" ref="AA115:BI115" si="63">+AA$36*1000*AA114^($B$38-1)</f>
        <v>196.88456033239584</v>
      </c>
      <c r="AB115" s="239">
        <f t="shared" si="63"/>
        <v>98.704839000443641</v>
      </c>
      <c r="AC115" s="239">
        <f t="shared" si="63"/>
        <v>49.476186409133661</v>
      </c>
      <c r="AD115" s="239">
        <f t="shared" si="63"/>
        <v>24.796823642699103</v>
      </c>
      <c r="AE115" s="239">
        <f t="shared" si="63"/>
        <v>12.426215612527416</v>
      </c>
      <c r="AF115" s="239">
        <f t="shared" si="63"/>
        <v>6.2259021187060055</v>
      </c>
      <c r="AG115" s="239">
        <f t="shared" si="63"/>
        <v>3.1188005640112482</v>
      </c>
      <c r="AH115" s="239">
        <f t="shared" si="63"/>
        <v>1.562139435610773</v>
      </c>
      <c r="AI115" s="239">
        <f t="shared" si="63"/>
        <v>0.78235634691677292</v>
      </c>
      <c r="AJ115" s="239">
        <f t="shared" si="63"/>
        <v>0.39178339397955392</v>
      </c>
      <c r="AK115" s="239">
        <f t="shared" si="63"/>
        <v>0.19617657921010254</v>
      </c>
      <c r="AL115" s="239">
        <f t="shared" si="63"/>
        <v>9.8222429905611655E-2</v>
      </c>
      <c r="AM115" s="239">
        <f t="shared" si="63"/>
        <v>4.9174388141979802E-2</v>
      </c>
      <c r="AN115" s="239">
        <f t="shared" si="63"/>
        <v>2.4616949225168973E-2</v>
      </c>
      <c r="AO115" s="239">
        <f t="shared" si="63"/>
        <v>1.2322491121057533E-2</v>
      </c>
      <c r="AP115" s="239">
        <f t="shared" si="63"/>
        <v>6.167848901750852E-3</v>
      </c>
      <c r="AQ115" s="239">
        <f t="shared" si="63"/>
        <v>3.0870356884504855E-3</v>
      </c>
      <c r="AR115" s="239">
        <f t="shared" si="63"/>
        <v>1.5449838885454135E-3</v>
      </c>
      <c r="AS115" s="239">
        <f t="shared" si="63"/>
        <v>7.7318282607632255E-4</v>
      </c>
      <c r="AT115" s="239">
        <f t="shared" si="63"/>
        <v>3.8691702531519538E-4</v>
      </c>
      <c r="AU115" s="239">
        <f t="shared" si="63"/>
        <v>1.9361198686748216E-4</v>
      </c>
      <c r="AV115" s="239">
        <f t="shared" si="63"/>
        <v>9.6878337808484883E-5</v>
      </c>
      <c r="AW115" s="239">
        <f t="shared" si="63"/>
        <v>4.8473272957280952E-5</v>
      </c>
      <c r="AX115" s="239">
        <f t="shared" si="63"/>
        <v>2.4252714639955324E-5</v>
      </c>
      <c r="AY115" s="239">
        <f t="shared" si="63"/>
        <v>1.2133937743059868E-5</v>
      </c>
      <c r="AZ115" s="239">
        <f t="shared" si="63"/>
        <v>6.0705430395477251E-6</v>
      </c>
      <c r="BA115" s="239">
        <f t="shared" si="63"/>
        <v>3.0369568266267961E-6</v>
      </c>
      <c r="BB115" s="239">
        <f t="shared" si="63"/>
        <v>1.5192731144293734E-6</v>
      </c>
      <c r="BC115" s="239">
        <f t="shared" si="63"/>
        <v>7.6001131272567217E-7</v>
      </c>
      <c r="BD115" s="239">
        <f t="shared" si="63"/>
        <v>3.8018238640465218E-7</v>
      </c>
      <c r="BE115" s="239">
        <f t="shared" si="63"/>
        <v>1.9017454017978432E-7</v>
      </c>
      <c r="BF115" s="239">
        <f t="shared" si="63"/>
        <v>9.5126578511143415E-8</v>
      </c>
      <c r="BG115" s="239">
        <f t="shared" si="63"/>
        <v>4.7581828708712156E-8</v>
      </c>
      <c r="BH115" s="239">
        <f t="shared" si="63"/>
        <v>2.3799658617887025E-8</v>
      </c>
      <c r="BI115" s="239">
        <f t="shared" si="63"/>
        <v>1.1903953740440667E-8</v>
      </c>
    </row>
    <row r="116" spans="1:61" s="49" customFormat="1" ht="18" customHeight="1">
      <c r="A116" s="240" t="s">
        <v>686</v>
      </c>
      <c r="B116" s="102">
        <f t="shared" ref="B116:AG116" si="64">+B112*(1-B103)</f>
        <v>1.6614140194193694</v>
      </c>
      <c r="C116" s="102">
        <f t="shared" si="64"/>
        <v>1.6230895636787734</v>
      </c>
      <c r="D116" s="102">
        <f t="shared" si="64"/>
        <v>1.7927116912107415</v>
      </c>
      <c r="E116" s="102">
        <f t="shared" si="64"/>
        <v>1.9149538778767674</v>
      </c>
      <c r="F116" s="102">
        <f t="shared" si="64"/>
        <v>2.0053836777383336</v>
      </c>
      <c r="G116" s="102">
        <f t="shared" si="64"/>
        <v>2.0624036283691507</v>
      </c>
      <c r="H116" s="102">
        <f t="shared" si="64"/>
        <v>2.0986567014636961</v>
      </c>
      <c r="I116" s="102">
        <f t="shared" si="64"/>
        <v>2.1349828761043188</v>
      </c>
      <c r="J116" s="102">
        <f t="shared" si="64"/>
        <v>2.1731363207063579</v>
      </c>
      <c r="K116" s="102">
        <f t="shared" si="64"/>
        <v>2.2141989874785368</v>
      </c>
      <c r="L116" s="102">
        <f t="shared" si="64"/>
        <v>2.2514329664162473</v>
      </c>
      <c r="M116" s="102">
        <f t="shared" si="64"/>
        <v>2.2793135799748985</v>
      </c>
      <c r="N116" s="102">
        <f t="shared" si="64"/>
        <v>2.3350905503198418</v>
      </c>
      <c r="O116" s="102">
        <f t="shared" si="64"/>
        <v>2.3763203158253505</v>
      </c>
      <c r="P116" s="102">
        <f t="shared" si="64"/>
        <v>2.4104142871395609</v>
      </c>
      <c r="Q116" s="102">
        <f t="shared" si="64"/>
        <v>2.4409213423741418</v>
      </c>
      <c r="R116" s="102">
        <f t="shared" si="64"/>
        <v>2.4693464799393805</v>
      </c>
      <c r="S116" s="102">
        <f t="shared" si="64"/>
        <v>2.4960209251669343</v>
      </c>
      <c r="T116" s="102">
        <f t="shared" si="64"/>
        <v>2.5204436140056607</v>
      </c>
      <c r="U116" s="102">
        <f t="shared" si="64"/>
        <v>2.5413742992210357</v>
      </c>
      <c r="V116" s="102">
        <f t="shared" si="64"/>
        <v>2.5545917802866187</v>
      </c>
      <c r="W116" s="102">
        <f t="shared" si="64"/>
        <v>2.5566436015623668</v>
      </c>
      <c r="X116" s="102">
        <f t="shared" si="64"/>
        <v>2.54533463283884</v>
      </c>
      <c r="Y116" s="102">
        <f t="shared" si="64"/>
        <v>2.515554371188204</v>
      </c>
      <c r="Z116" s="102">
        <f t="shared" si="64"/>
        <v>2.4607796889831017</v>
      </c>
      <c r="AA116" s="102">
        <f t="shared" si="64"/>
        <v>2.212435244119956</v>
      </c>
      <c r="AB116" s="102">
        <f t="shared" si="64"/>
        <v>0</v>
      </c>
      <c r="AC116" s="102">
        <f t="shared" si="64"/>
        <v>0</v>
      </c>
      <c r="AD116" s="102">
        <f t="shared" si="64"/>
        <v>0</v>
      </c>
      <c r="AE116" s="102">
        <f t="shared" si="64"/>
        <v>0</v>
      </c>
      <c r="AF116" s="102">
        <f t="shared" si="64"/>
        <v>0</v>
      </c>
      <c r="AG116" s="102">
        <f t="shared" si="64"/>
        <v>0</v>
      </c>
      <c r="AH116" s="102">
        <f t="shared" ref="AH116:BI116" si="65">+AH112*(1-AH103)</f>
        <v>0</v>
      </c>
      <c r="AI116" s="102">
        <f t="shared" si="65"/>
        <v>0</v>
      </c>
      <c r="AJ116" s="102">
        <f t="shared" si="65"/>
        <v>0</v>
      </c>
      <c r="AK116" s="102">
        <f t="shared" si="65"/>
        <v>0</v>
      </c>
      <c r="AL116" s="102">
        <f t="shared" si="65"/>
        <v>0</v>
      </c>
      <c r="AM116" s="102">
        <f t="shared" si="65"/>
        <v>0</v>
      </c>
      <c r="AN116" s="102">
        <f t="shared" si="65"/>
        <v>0</v>
      </c>
      <c r="AO116" s="102">
        <f t="shared" si="65"/>
        <v>0</v>
      </c>
      <c r="AP116" s="102">
        <f t="shared" si="65"/>
        <v>0</v>
      </c>
      <c r="AQ116" s="102">
        <f t="shared" si="65"/>
        <v>0</v>
      </c>
      <c r="AR116" s="102">
        <f t="shared" si="65"/>
        <v>0</v>
      </c>
      <c r="AS116" s="102">
        <f t="shared" si="65"/>
        <v>0</v>
      </c>
      <c r="AT116" s="102">
        <f t="shared" si="65"/>
        <v>0</v>
      </c>
      <c r="AU116" s="102">
        <f t="shared" si="65"/>
        <v>0</v>
      </c>
      <c r="AV116" s="102">
        <f t="shared" si="65"/>
        <v>0</v>
      </c>
      <c r="AW116" s="102">
        <f t="shared" si="65"/>
        <v>0</v>
      </c>
      <c r="AX116" s="102">
        <f t="shared" si="65"/>
        <v>0</v>
      </c>
      <c r="AY116" s="102">
        <f t="shared" si="65"/>
        <v>0</v>
      </c>
      <c r="AZ116" s="102">
        <f t="shared" si="65"/>
        <v>0</v>
      </c>
      <c r="BA116" s="102">
        <f t="shared" si="65"/>
        <v>0</v>
      </c>
      <c r="BB116" s="102">
        <f t="shared" si="65"/>
        <v>0</v>
      </c>
      <c r="BC116" s="102">
        <f t="shared" si="65"/>
        <v>0</v>
      </c>
      <c r="BD116" s="102">
        <f t="shared" si="65"/>
        <v>0</v>
      </c>
      <c r="BE116" s="102">
        <f t="shared" si="65"/>
        <v>0</v>
      </c>
      <c r="BF116" s="102">
        <f t="shared" si="65"/>
        <v>0</v>
      </c>
      <c r="BG116" s="102">
        <f t="shared" si="65"/>
        <v>0</v>
      </c>
      <c r="BH116" s="102">
        <f t="shared" si="65"/>
        <v>0</v>
      </c>
      <c r="BI116" s="102">
        <f t="shared" si="65"/>
        <v>0</v>
      </c>
    </row>
    <row r="117" spans="1:61" s="43" customFormat="1" ht="18" customHeight="1">
      <c r="A117" s="204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</row>
    <row r="118" spans="1:61" s="50" customFormat="1" ht="18" customHeight="1">
      <c r="A118" s="241" t="s">
        <v>687</v>
      </c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250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</row>
    <row r="119" spans="1:61" s="50" customFormat="1" ht="18" customHeight="1">
      <c r="A119" s="242" t="s">
        <v>678</v>
      </c>
      <c r="B119" s="138">
        <f>+B112</f>
        <v>1.6621334550980098</v>
      </c>
      <c r="C119" s="138">
        <f t="shared" ref="C119:BI119" si="66">+C112</f>
        <v>1.6238106225044311</v>
      </c>
      <c r="D119" s="138">
        <f t="shared" si="66"/>
        <v>1.7935286372211461</v>
      </c>
      <c r="E119" s="138">
        <f t="shared" si="66"/>
        <v>1.9158489005836339</v>
      </c>
      <c r="F119" s="138">
        <f t="shared" si="66"/>
        <v>2.0063448509587904</v>
      </c>
      <c r="G119" s="138">
        <f t="shared" si="66"/>
        <v>2.0634171647789885</v>
      </c>
      <c r="H119" s="138">
        <f t="shared" si="66"/>
        <v>2.0997140038374424</v>
      </c>
      <c r="I119" s="138">
        <f t="shared" si="66"/>
        <v>2.1360853651351555</v>
      </c>
      <c r="J119" s="138">
        <f t="shared" si="66"/>
        <v>2.1742864092780212</v>
      </c>
      <c r="K119" s="138">
        <f t="shared" si="66"/>
        <v>2.2154000147488047</v>
      </c>
      <c r="L119" s="138">
        <f t="shared" si="66"/>
        <v>2.2526859213698698</v>
      </c>
      <c r="M119" s="250">
        <f t="shared" si="66"/>
        <v>2.2806216005357243</v>
      </c>
      <c r="N119" s="138">
        <f t="shared" si="66"/>
        <v>2.3364991708492249</v>
      </c>
      <c r="O119" s="138">
        <f t="shared" si="66"/>
        <v>2.3779186088170494</v>
      </c>
      <c r="P119" s="138">
        <f t="shared" si="66"/>
        <v>2.412468111990568</v>
      </c>
      <c r="Q119" s="138">
        <f t="shared" si="66"/>
        <v>2.4440195115681216</v>
      </c>
      <c r="R119" s="138">
        <f t="shared" si="66"/>
        <v>2.4745433917370159</v>
      </c>
      <c r="S119" s="138">
        <f t="shared" si="66"/>
        <v>2.505029856489676</v>
      </c>
      <c r="T119" s="138">
        <f t="shared" si="66"/>
        <v>2.5359617173132887</v>
      </c>
      <c r="U119" s="138">
        <f t="shared" si="66"/>
        <v>2.5675599352583656</v>
      </c>
      <c r="V119" s="138">
        <f t="shared" si="66"/>
        <v>2.5976681931262586</v>
      </c>
      <c r="W119" s="138">
        <f t="shared" si="66"/>
        <v>2.6257701186299878</v>
      </c>
      <c r="X119" s="138">
        <f t="shared" si="66"/>
        <v>2.6538064236898524</v>
      </c>
      <c r="Y119" s="138">
        <f t="shared" si="66"/>
        <v>2.6820546569594592</v>
      </c>
      <c r="Z119" s="138">
        <f t="shared" si="66"/>
        <v>2.7106450750638102</v>
      </c>
      <c r="AA119" s="138">
        <f t="shared" si="66"/>
        <v>2.739637275322174</v>
      </c>
      <c r="AB119" s="138">
        <f t="shared" si="66"/>
        <v>2.7690911062705141</v>
      </c>
      <c r="AC119" s="138">
        <f t="shared" si="66"/>
        <v>2.7992039022144537</v>
      </c>
      <c r="AD119" s="138">
        <f t="shared" si="66"/>
        <v>2.8312350809776965</v>
      </c>
      <c r="AE119" s="138">
        <f t="shared" si="66"/>
        <v>2.8649358986318929</v>
      </c>
      <c r="AF119" s="138">
        <f t="shared" si="66"/>
        <v>2.89514462558629</v>
      </c>
      <c r="AG119" s="138">
        <f t="shared" si="66"/>
        <v>2.9204262979057227</v>
      </c>
      <c r="AH119" s="138">
        <f t="shared" si="66"/>
        <v>2.9447708861076132</v>
      </c>
      <c r="AI119" s="138">
        <f t="shared" si="66"/>
        <v>2.9686565890850183</v>
      </c>
      <c r="AJ119" s="138">
        <f t="shared" si="66"/>
        <v>2.9923012112367244</v>
      </c>
      <c r="AK119" s="138">
        <f t="shared" si="66"/>
        <v>3.0158014245245082</v>
      </c>
      <c r="AL119" s="138">
        <f t="shared" si="66"/>
        <v>3.0391990192004212</v>
      </c>
      <c r="AM119" s="138">
        <f t="shared" si="66"/>
        <v>3.0625126722140372</v>
      </c>
      <c r="AN119" s="138">
        <f t="shared" si="66"/>
        <v>3.0857524717440863</v>
      </c>
      <c r="AO119" s="138">
        <f t="shared" si="66"/>
        <v>3.1089260566050676</v>
      </c>
      <c r="AP119" s="138">
        <f t="shared" si="66"/>
        <v>3.1320408464568579</v>
      </c>
      <c r="AQ119" s="138">
        <f t="shared" si="66"/>
        <v>3.1551045696832154</v>
      </c>
      <c r="AR119" s="138">
        <f t="shared" si="66"/>
        <v>3.1781251390955925</v>
      </c>
      <c r="AS119" s="138">
        <f t="shared" si="66"/>
        <v>3.2011103481717829</v>
      </c>
      <c r="AT119" s="138">
        <f t="shared" si="66"/>
        <v>3.2240675806557713</v>
      </c>
      <c r="AU119" s="138">
        <f t="shared" si="66"/>
        <v>3.2470035965960746</v>
      </c>
      <c r="AV119" s="138">
        <f t="shared" si="66"/>
        <v>3.269924402057248</v>
      </c>
      <c r="AW119" s="138">
        <f t="shared" si="66"/>
        <v>3.2928351889989695</v>
      </c>
      <c r="AX119" s="138">
        <f t="shared" si="66"/>
        <v>3.3157403268316492</v>
      </c>
      <c r="AY119" s="138">
        <f t="shared" si="66"/>
        <v>3.3386433885569873</v>
      </c>
      <c r="AZ119" s="138">
        <f t="shared" si="66"/>
        <v>3.3615471978442448</v>
      </c>
      <c r="BA119" s="138">
        <f t="shared" si="66"/>
        <v>3.3844538870084495</v>
      </c>
      <c r="BB119" s="138">
        <f t="shared" si="66"/>
        <v>3.4073649589501001</v>
      </c>
      <c r="BC119" s="138">
        <f t="shared" si="66"/>
        <v>3.4302813485197006</v>
      </c>
      <c r="BD119" s="138">
        <f t="shared" si="66"/>
        <v>3.4532034805320118</v>
      </c>
      <c r="BE119" s="138">
        <f t="shared" si="66"/>
        <v>3.4761313228916757</v>
      </c>
      <c r="BF119" s="138">
        <f t="shared" si="66"/>
        <v>3.4990644341280279</v>
      </c>
      <c r="BG119" s="138">
        <f t="shared" si="66"/>
        <v>3.522002005180727</v>
      </c>
      <c r="BH119" s="138">
        <f t="shared" si="66"/>
        <v>3.5449428956144873</v>
      </c>
      <c r="BI119" s="138">
        <f t="shared" si="66"/>
        <v>3.5678856646353303</v>
      </c>
    </row>
    <row r="120" spans="1:61" s="50" customFormat="1" ht="18" customHeight="1">
      <c r="A120" s="242" t="s">
        <v>792</v>
      </c>
      <c r="B120" s="138">
        <f>+B113</f>
        <v>1.6621334550980098</v>
      </c>
      <c r="C120" s="138">
        <f t="shared" ref="C120:BI120" si="67">+C113</f>
        <v>1.3842794390922082</v>
      </c>
      <c r="D120" s="138">
        <f t="shared" si="67"/>
        <v>1.3529484199086481</v>
      </c>
      <c r="E120" s="138">
        <f t="shared" si="67"/>
        <v>1.0650404885241205</v>
      </c>
      <c r="F120" s="138">
        <f t="shared" si="67"/>
        <v>0.76569263722136705</v>
      </c>
      <c r="G120" s="138">
        <f t="shared" si="67"/>
        <v>0.5391431571248293</v>
      </c>
      <c r="H120" s="138">
        <f t="shared" si="67"/>
        <v>0.43798529818541043</v>
      </c>
      <c r="I120" s="138">
        <f t="shared" si="67"/>
        <v>0.36306889547259608</v>
      </c>
      <c r="J120" s="138">
        <f t="shared" si="67"/>
        <v>0.30766153025849441</v>
      </c>
      <c r="K120" s="138">
        <f t="shared" si="67"/>
        <v>0.26664261383066884</v>
      </c>
      <c r="L120" s="138">
        <f t="shared" si="67"/>
        <v>0.23748629239215138</v>
      </c>
      <c r="M120" s="250">
        <f t="shared" si="67"/>
        <v>0.2143313788839166</v>
      </c>
      <c r="N120" s="138">
        <f t="shared" si="67"/>
        <v>0.1934340694427347</v>
      </c>
      <c r="O120" s="138">
        <f t="shared" si="67"/>
        <v>0.17457424767206803</v>
      </c>
      <c r="P120" s="138">
        <f t="shared" si="67"/>
        <v>0.1575532585240414</v>
      </c>
      <c r="Q120" s="138">
        <f t="shared" si="67"/>
        <v>0.14219181581794735</v>
      </c>
      <c r="R120" s="138">
        <f t="shared" si="67"/>
        <v>0.12832811377569747</v>
      </c>
      <c r="S120" s="138">
        <f t="shared" si="67"/>
        <v>0.11581612268256695</v>
      </c>
      <c r="T120" s="138">
        <f t="shared" si="67"/>
        <v>0.10452405072101666</v>
      </c>
      <c r="U120" s="138">
        <f t="shared" si="67"/>
        <v>9.4332955775717514E-2</v>
      </c>
      <c r="V120" s="138">
        <f t="shared" si="67"/>
        <v>8.5135492587585057E-2</v>
      </c>
      <c r="W120" s="138">
        <f t="shared" si="67"/>
        <v>8.0878717958205795E-2</v>
      </c>
      <c r="X120" s="138">
        <f t="shared" si="67"/>
        <v>7.6834782060295495E-2</v>
      </c>
      <c r="Y120" s="138">
        <f t="shared" si="67"/>
        <v>7.2993042957280721E-2</v>
      </c>
      <c r="Z120" s="138">
        <f t="shared" si="67"/>
        <v>6.9343390809416677E-2</v>
      </c>
      <c r="AA120" s="138">
        <f t="shared" si="67"/>
        <v>6.5876221268945837E-2</v>
      </c>
      <c r="AB120" s="138">
        <f t="shared" si="67"/>
        <v>6.258241020549854E-2</v>
      </c>
      <c r="AC120" s="138">
        <f t="shared" si="67"/>
        <v>5.9453289695223607E-2</v>
      </c>
      <c r="AD120" s="138">
        <f t="shared" si="67"/>
        <v>5.6480625210462425E-2</v>
      </c>
      <c r="AE120" s="138">
        <f t="shared" si="67"/>
        <v>5.3656593949939303E-2</v>
      </c>
      <c r="AF120" s="138">
        <f t="shared" si="67"/>
        <v>5.0973764252442336E-2</v>
      </c>
      <c r="AG120" s="138">
        <f t="shared" si="67"/>
        <v>4.8425076039820214E-2</v>
      </c>
      <c r="AH120" s="138">
        <f t="shared" si="67"/>
        <v>4.6003822237829201E-2</v>
      </c>
      <c r="AI120" s="138">
        <f t="shared" si="67"/>
        <v>4.3703631125937739E-2</v>
      </c>
      <c r="AJ120" s="138">
        <f t="shared" si="67"/>
        <v>4.1518449569640847E-2</v>
      </c>
      <c r="AK120" s="138">
        <f t="shared" si="67"/>
        <v>3.9442527091158801E-2</v>
      </c>
      <c r="AL120" s="138">
        <f t="shared" si="67"/>
        <v>3.7470400736600858E-2</v>
      </c>
      <c r="AM120" s="138">
        <f t="shared" si="67"/>
        <v>3.5596880699770815E-2</v>
      </c>
      <c r="AN120" s="138">
        <f t="shared" si="67"/>
        <v>3.3817036664782273E-2</v>
      </c>
      <c r="AO120" s="138">
        <f t="shared" si="67"/>
        <v>3.2126184831543156E-2</v>
      </c>
      <c r="AP120" s="138">
        <f t="shared" si="67"/>
        <v>3.0519875589965998E-2</v>
      </c>
      <c r="AQ120" s="138">
        <f t="shared" si="67"/>
        <v>2.8993881810467696E-2</v>
      </c>
      <c r="AR120" s="138">
        <f t="shared" si="67"/>
        <v>2.754418771994431E-2</v>
      </c>
      <c r="AS120" s="138">
        <f t="shared" si="67"/>
        <v>2.6166978333947093E-2</v>
      </c>
      <c r="AT120" s="138">
        <f t="shared" si="67"/>
        <v>2.4858629417249738E-2</v>
      </c>
      <c r="AU120" s="138">
        <f t="shared" si="67"/>
        <v>2.3615697946387251E-2</v>
      </c>
      <c r="AV120" s="138">
        <f t="shared" si="67"/>
        <v>2.2434913049067886E-2</v>
      </c>
      <c r="AW120" s="138">
        <f t="shared" si="67"/>
        <v>2.1313167396614492E-2</v>
      </c>
      <c r="AX120" s="138">
        <f t="shared" si="67"/>
        <v>2.0247509026783767E-2</v>
      </c>
      <c r="AY120" s="138">
        <f t="shared" si="67"/>
        <v>1.9235133575444579E-2</v>
      </c>
      <c r="AZ120" s="138">
        <f t="shared" si="67"/>
        <v>1.8273376896672348E-2</v>
      </c>
      <c r="BA120" s="138">
        <f t="shared" si="67"/>
        <v>1.7359708051838729E-2</v>
      </c>
      <c r="BB120" s="138">
        <f t="shared" si="67"/>
        <v>1.6491722649246792E-2</v>
      </c>
      <c r="BC120" s="138">
        <f t="shared" si="67"/>
        <v>1.566713651678445E-2</v>
      </c>
      <c r="BD120" s="138">
        <f t="shared" si="67"/>
        <v>1.4883779690945226E-2</v>
      </c>
      <c r="BE120" s="138">
        <f t="shared" si="67"/>
        <v>1.4139590706397965E-2</v>
      </c>
      <c r="BF120" s="138">
        <f t="shared" si="67"/>
        <v>1.3432611171078065E-2</v>
      </c>
      <c r="BG120" s="138">
        <f t="shared" si="67"/>
        <v>1.2760980612524161E-2</v>
      </c>
      <c r="BH120" s="138">
        <f t="shared" si="67"/>
        <v>1.2122931581897953E-2</v>
      </c>
      <c r="BI120" s="138">
        <f t="shared" si="67"/>
        <v>1.1516785002803055E-2</v>
      </c>
    </row>
    <row r="121" spans="1:61" s="51" customFormat="1" ht="18" customHeight="1">
      <c r="A121" s="140" t="s">
        <v>793</v>
      </c>
      <c r="B121" s="138">
        <f>+B119*(1-B122)</f>
        <v>1.6621334550980098</v>
      </c>
      <c r="C121" s="138">
        <f t="shared" ref="C121:BI121" si="68">+C119*(1-C122)</f>
        <v>1.5035694246053564</v>
      </c>
      <c r="D121" s="138">
        <f t="shared" si="68"/>
        <v>1.4674178156472457</v>
      </c>
      <c r="E121" s="138">
        <f t="shared" si="68"/>
        <v>1.348425662261818</v>
      </c>
      <c r="F121" s="138">
        <f t="shared" si="68"/>
        <v>1.0823976879109443</v>
      </c>
      <c r="G121" s="138">
        <f t="shared" si="68"/>
        <v>0.86469501384211711</v>
      </c>
      <c r="H121" s="138">
        <f t="shared" si="68"/>
        <v>0.73857431034291665</v>
      </c>
      <c r="I121" s="138">
        <f t="shared" si="68"/>
        <v>0.75928795952199513</v>
      </c>
      <c r="J121" s="138">
        <f t="shared" si="68"/>
        <v>0.67769424815281853</v>
      </c>
      <c r="K121" s="138">
        <f t="shared" si="68"/>
        <v>0.61823771374892633</v>
      </c>
      <c r="L121" s="138">
        <f t="shared" si="68"/>
        <v>0.57591994450495732</v>
      </c>
      <c r="M121" s="250">
        <f t="shared" si="68"/>
        <v>0.54192886717682809</v>
      </c>
      <c r="N121" s="138">
        <f t="shared" si="68"/>
        <v>0.51915576478647574</v>
      </c>
      <c r="O121" s="138">
        <f t="shared" si="68"/>
        <v>0.49565584945432734</v>
      </c>
      <c r="P121" s="138">
        <f t="shared" si="68"/>
        <v>0.47489785032313403</v>
      </c>
      <c r="Q121" s="138">
        <f t="shared" si="68"/>
        <v>0.45665894360728421</v>
      </c>
      <c r="R121" s="138">
        <f t="shared" si="68"/>
        <v>0.44142269790115796</v>
      </c>
      <c r="S121" s="138">
        <f t="shared" si="68"/>
        <v>0.42952500413149275</v>
      </c>
      <c r="T121" s="138">
        <f t="shared" si="68"/>
        <v>0.41843852790864983</v>
      </c>
      <c r="U121" s="138">
        <f t="shared" si="68"/>
        <v>0.40832127117799905</v>
      </c>
      <c r="V121" s="138">
        <f t="shared" si="68"/>
        <v>0.39897014833783484</v>
      </c>
      <c r="W121" s="138">
        <f t="shared" si="68"/>
        <v>0.483829182265889</v>
      </c>
      <c r="X121" s="138">
        <f t="shared" si="68"/>
        <v>0.56801361786501359</v>
      </c>
      <c r="Y121" s="138">
        <f t="shared" si="68"/>
        <v>0.65156914991737713</v>
      </c>
      <c r="Z121" s="138">
        <f t="shared" si="68"/>
        <v>0.73453341997580768</v>
      </c>
      <c r="AA121" s="138">
        <f t="shared" si="68"/>
        <v>0</v>
      </c>
      <c r="AB121" s="138">
        <f t="shared" si="68"/>
        <v>0</v>
      </c>
      <c r="AC121" s="138">
        <f t="shared" si="68"/>
        <v>0</v>
      </c>
      <c r="AD121" s="138">
        <f t="shared" si="68"/>
        <v>0</v>
      </c>
      <c r="AE121" s="138">
        <f t="shared" si="68"/>
        <v>0</v>
      </c>
      <c r="AF121" s="138">
        <f t="shared" si="68"/>
        <v>0</v>
      </c>
      <c r="AG121" s="138">
        <f t="shared" si="68"/>
        <v>0</v>
      </c>
      <c r="AH121" s="138">
        <f t="shared" si="68"/>
        <v>0</v>
      </c>
      <c r="AI121" s="138">
        <f t="shared" si="68"/>
        <v>0</v>
      </c>
      <c r="AJ121" s="138">
        <f t="shared" si="68"/>
        <v>0</v>
      </c>
      <c r="AK121" s="138">
        <f t="shared" si="68"/>
        <v>0</v>
      </c>
      <c r="AL121" s="138">
        <f t="shared" si="68"/>
        <v>0</v>
      </c>
      <c r="AM121" s="138">
        <f t="shared" si="68"/>
        <v>0</v>
      </c>
      <c r="AN121" s="138">
        <f t="shared" si="68"/>
        <v>0</v>
      </c>
      <c r="AO121" s="138">
        <f t="shared" si="68"/>
        <v>0</v>
      </c>
      <c r="AP121" s="138">
        <f t="shared" si="68"/>
        <v>0</v>
      </c>
      <c r="AQ121" s="138">
        <f t="shared" si="68"/>
        <v>0</v>
      </c>
      <c r="AR121" s="138">
        <f t="shared" si="68"/>
        <v>0</v>
      </c>
      <c r="AS121" s="138">
        <f t="shared" si="68"/>
        <v>0</v>
      </c>
      <c r="AT121" s="138">
        <f t="shared" si="68"/>
        <v>0</v>
      </c>
      <c r="AU121" s="138">
        <f t="shared" si="68"/>
        <v>0</v>
      </c>
      <c r="AV121" s="138">
        <f t="shared" si="68"/>
        <v>0</v>
      </c>
      <c r="AW121" s="138">
        <f t="shared" si="68"/>
        <v>0</v>
      </c>
      <c r="AX121" s="138">
        <f t="shared" si="68"/>
        <v>0</v>
      </c>
      <c r="AY121" s="138">
        <f t="shared" si="68"/>
        <v>0</v>
      </c>
      <c r="AZ121" s="138">
        <f t="shared" si="68"/>
        <v>0</v>
      </c>
      <c r="BA121" s="138">
        <f t="shared" si="68"/>
        <v>0</v>
      </c>
      <c r="BB121" s="138">
        <f t="shared" si="68"/>
        <v>0</v>
      </c>
      <c r="BC121" s="138">
        <f t="shared" si="68"/>
        <v>0</v>
      </c>
      <c r="BD121" s="138">
        <f t="shared" si="68"/>
        <v>0</v>
      </c>
      <c r="BE121" s="138">
        <f t="shared" si="68"/>
        <v>0</v>
      </c>
      <c r="BF121" s="138">
        <f t="shared" si="68"/>
        <v>0</v>
      </c>
      <c r="BG121" s="138">
        <f t="shared" si="68"/>
        <v>0</v>
      </c>
      <c r="BH121" s="138">
        <f t="shared" si="68"/>
        <v>0</v>
      </c>
      <c r="BI121" s="138">
        <f t="shared" si="68"/>
        <v>0</v>
      </c>
    </row>
    <row r="122" spans="1:61" s="50" customFormat="1" ht="18" customHeight="1">
      <c r="A122" s="242" t="s">
        <v>682</v>
      </c>
      <c r="B122" s="141">
        <f t="shared" ref="B122:L122" si="69">+(B123/(1000*B$36))^(1/($B$38-1))</f>
        <v>0</v>
      </c>
      <c r="C122" s="141">
        <f t="shared" si="69"/>
        <v>7.4048781448186857E-2</v>
      </c>
      <c r="D122" s="141">
        <f t="shared" si="69"/>
        <v>0.18182638113834038</v>
      </c>
      <c r="E122" s="141">
        <f t="shared" si="69"/>
        <v>0.29617327240627334</v>
      </c>
      <c r="F122" s="141">
        <f t="shared" si="69"/>
        <v>0.46051263949281251</v>
      </c>
      <c r="G122" s="141">
        <f t="shared" si="69"/>
        <v>0.58094028265257058</v>
      </c>
      <c r="H122" s="141">
        <f t="shared" si="69"/>
        <v>0.64825004310439593</v>
      </c>
      <c r="I122" s="141">
        <f t="shared" si="69"/>
        <v>0.64454231468696332</v>
      </c>
      <c r="J122" s="141">
        <f t="shared" si="69"/>
        <v>0.68831417734986944</v>
      </c>
      <c r="K122" s="141">
        <f t="shared" si="69"/>
        <v>0.72093630512184237</v>
      </c>
      <c r="L122" s="141">
        <f t="shared" si="69"/>
        <v>0.74434077159112466</v>
      </c>
      <c r="M122" s="251">
        <f t="shared" ref="M122:BI122" si="70">+(M123/(1000*M$36))^(1/($B$38-1))</f>
        <v>0.76237668403669967</v>
      </c>
      <c r="N122" s="141">
        <f t="shared" si="70"/>
        <v>0.77780614208487686</v>
      </c>
      <c r="O122" s="141">
        <f t="shared" si="70"/>
        <v>0.79155895091762507</v>
      </c>
      <c r="P122" s="141">
        <f t="shared" si="70"/>
        <v>0.80314854817654446</v>
      </c>
      <c r="Q122" s="141">
        <f t="shared" si="70"/>
        <v>0.81315249675961687</v>
      </c>
      <c r="R122" s="141">
        <f t="shared" si="70"/>
        <v>0.82161448476710708</v>
      </c>
      <c r="S122" s="141">
        <f t="shared" si="70"/>
        <v>0.82853497613262361</v>
      </c>
      <c r="T122" s="141">
        <f t="shared" si="70"/>
        <v>0.83499808965887612</v>
      </c>
      <c r="U122" s="141">
        <f t="shared" si="70"/>
        <v>0.84096913744024793</v>
      </c>
      <c r="V122" s="141">
        <f t="shared" si="70"/>
        <v>0.84641219791135847</v>
      </c>
      <c r="W122" s="141">
        <f t="shared" si="70"/>
        <v>0.81573817950280814</v>
      </c>
      <c r="X122" s="141">
        <f t="shared" si="70"/>
        <v>0.78596267881692461</v>
      </c>
      <c r="Y122" s="141">
        <f t="shared" si="70"/>
        <v>0.75706343335447324</v>
      </c>
      <c r="Z122" s="141">
        <f t="shared" si="70"/>
        <v>0.72901896056660376</v>
      </c>
      <c r="AA122" s="141">
        <f t="shared" si="70"/>
        <v>1</v>
      </c>
      <c r="AB122" s="141">
        <f t="shared" si="70"/>
        <v>1</v>
      </c>
      <c r="AC122" s="141">
        <f t="shared" si="70"/>
        <v>1</v>
      </c>
      <c r="AD122" s="141">
        <f t="shared" si="70"/>
        <v>1</v>
      </c>
      <c r="AE122" s="141">
        <f t="shared" si="70"/>
        <v>1</v>
      </c>
      <c r="AF122" s="141">
        <f t="shared" si="70"/>
        <v>1</v>
      </c>
      <c r="AG122" s="141">
        <f t="shared" si="70"/>
        <v>1</v>
      </c>
      <c r="AH122" s="141">
        <f t="shared" si="70"/>
        <v>1</v>
      </c>
      <c r="AI122" s="141">
        <f t="shared" si="70"/>
        <v>1</v>
      </c>
      <c r="AJ122" s="141">
        <f t="shared" si="70"/>
        <v>1</v>
      </c>
      <c r="AK122" s="141">
        <f t="shared" si="70"/>
        <v>1</v>
      </c>
      <c r="AL122" s="141">
        <f t="shared" si="70"/>
        <v>1</v>
      </c>
      <c r="AM122" s="141">
        <f t="shared" si="70"/>
        <v>1</v>
      </c>
      <c r="AN122" s="141">
        <f t="shared" si="70"/>
        <v>1</v>
      </c>
      <c r="AO122" s="141">
        <f t="shared" si="70"/>
        <v>1</v>
      </c>
      <c r="AP122" s="141">
        <f t="shared" si="70"/>
        <v>1</v>
      </c>
      <c r="AQ122" s="141">
        <f t="shared" si="70"/>
        <v>1</v>
      </c>
      <c r="AR122" s="141">
        <f t="shared" si="70"/>
        <v>1</v>
      </c>
      <c r="AS122" s="141">
        <f t="shared" si="70"/>
        <v>1</v>
      </c>
      <c r="AT122" s="141">
        <f t="shared" si="70"/>
        <v>1</v>
      </c>
      <c r="AU122" s="141">
        <f t="shared" si="70"/>
        <v>1</v>
      </c>
      <c r="AV122" s="141">
        <f t="shared" si="70"/>
        <v>1</v>
      </c>
      <c r="AW122" s="141">
        <f t="shared" si="70"/>
        <v>1</v>
      </c>
      <c r="AX122" s="141">
        <f t="shared" si="70"/>
        <v>1</v>
      </c>
      <c r="AY122" s="141">
        <f t="shared" si="70"/>
        <v>1</v>
      </c>
      <c r="AZ122" s="141">
        <f t="shared" si="70"/>
        <v>1</v>
      </c>
      <c r="BA122" s="141">
        <f t="shared" si="70"/>
        <v>1</v>
      </c>
      <c r="BB122" s="141">
        <f t="shared" si="70"/>
        <v>1</v>
      </c>
      <c r="BC122" s="141">
        <f t="shared" si="70"/>
        <v>1</v>
      </c>
      <c r="BD122" s="141">
        <f t="shared" si="70"/>
        <v>1</v>
      </c>
      <c r="BE122" s="141">
        <f t="shared" si="70"/>
        <v>1</v>
      </c>
      <c r="BF122" s="141">
        <f t="shared" si="70"/>
        <v>1</v>
      </c>
      <c r="BG122" s="141">
        <f t="shared" si="70"/>
        <v>1</v>
      </c>
      <c r="BH122" s="141">
        <f t="shared" si="70"/>
        <v>1</v>
      </c>
      <c r="BI122" s="141">
        <f t="shared" si="70"/>
        <v>1</v>
      </c>
    </row>
    <row r="123" spans="1:61" s="50" customFormat="1" ht="18" customHeight="1">
      <c r="A123" s="242" t="s">
        <v>794</v>
      </c>
      <c r="B123" s="137">
        <f>+Global!B118*B46</f>
        <v>0</v>
      </c>
      <c r="C123" s="137">
        <f>+Global!C118*C46</f>
        <v>9.9942147064251596</v>
      </c>
      <c r="D123" s="137">
        <f>+Global!D118*D46</f>
        <v>48.096041961936599</v>
      </c>
      <c r="E123" s="137">
        <f>+Global!E118*E46</f>
        <v>110.59398723632</v>
      </c>
      <c r="F123" s="137">
        <f>+Global!F118*F46</f>
        <v>233.94935599053801</v>
      </c>
      <c r="G123" s="137">
        <f>+Global!G118*G46</f>
        <v>339.76805314882199</v>
      </c>
      <c r="H123" s="137">
        <f>+Global!H118*H46</f>
        <v>395.79173718574299</v>
      </c>
      <c r="I123" s="137">
        <f>+Global!I118*I46</f>
        <v>374.71175607071802</v>
      </c>
      <c r="J123" s="137">
        <f>+Global!J118*J46</f>
        <v>403.56245905854098</v>
      </c>
      <c r="K123" s="137">
        <f>+Global!K118*K46</f>
        <v>419.85509970481502</v>
      </c>
      <c r="L123" s="137">
        <f>+Global!L118*L46</f>
        <v>425.80446662506</v>
      </c>
      <c r="M123" s="137">
        <f>+Global!M118*M46</f>
        <v>425.80724998740197</v>
      </c>
      <c r="N123" s="137">
        <f>+Global!N118*N46</f>
        <v>422.97942985617198</v>
      </c>
      <c r="O123" s="137">
        <f>+Global!O118*O46</f>
        <v>418.43242488488897</v>
      </c>
      <c r="P123" s="137">
        <f>+Global!P118*P46</f>
        <v>411.86970500908501</v>
      </c>
      <c r="Q123" s="137">
        <f>+Global!Q118*Q46</f>
        <v>404</v>
      </c>
      <c r="R123" s="137">
        <f>+Global!R118*R46</f>
        <v>395</v>
      </c>
      <c r="S123" s="137">
        <f>+Global!S118*S46</f>
        <v>385</v>
      </c>
      <c r="T123" s="137">
        <f>+Global!T118*T46</f>
        <v>375</v>
      </c>
      <c r="U123" s="137">
        <f>+Global!U118*U46</f>
        <v>365</v>
      </c>
      <c r="V123" s="137">
        <f>+Global!V118*V46</f>
        <v>355</v>
      </c>
      <c r="W123" s="137">
        <f>+Global!W118*W46</f>
        <v>319.5</v>
      </c>
      <c r="X123" s="137">
        <f>+Global!X118*X46</f>
        <v>287.55</v>
      </c>
      <c r="Y123" s="137">
        <f>+Global!Y118*Y46</f>
        <v>258.79500000000002</v>
      </c>
      <c r="Z123" s="137">
        <f>+Global!Z118*Z46</f>
        <v>232.91550000000001</v>
      </c>
      <c r="AA123" s="137">
        <f>+MIN(Global!AA118,AA36*1000)</f>
        <v>205.70199912007558</v>
      </c>
      <c r="AB123" s="137">
        <f>+MIN(Global!AB118,AB36*1000)</f>
        <v>102.85099956003779</v>
      </c>
      <c r="AC123" s="137">
        <f>+MIN(Global!AC118,AC36*1000)</f>
        <v>51.425499780018896</v>
      </c>
      <c r="AD123" s="137">
        <f>+MIN(Global!AD118,AD36*1000)</f>
        <v>25.712749890009448</v>
      </c>
      <c r="AE123" s="137">
        <f>+MIN(Global!AE118,AE36*1000)</f>
        <v>12.856374945004724</v>
      </c>
      <c r="AF123" s="137">
        <f>+MIN(Global!AF118,AF36*1000)</f>
        <v>6.428187472502362</v>
      </c>
      <c r="AG123" s="137">
        <f>+MIN(Global!AG118,AG36*1000)</f>
        <v>3.214093736251181</v>
      </c>
      <c r="AH123" s="137">
        <f>+MIN(Global!AH118,AH36*1000)</f>
        <v>1.6070468681255905</v>
      </c>
      <c r="AI123" s="137">
        <f>+MIN(Global!AI118,AI36*1000)</f>
        <v>0.80352343406279525</v>
      </c>
      <c r="AJ123" s="137">
        <f>+MIN(Global!AJ118,AJ36*1000)</f>
        <v>0.40176171703139762</v>
      </c>
      <c r="AK123" s="137">
        <f>+MIN(Global!AK118,AK36*1000)</f>
        <v>0.20088085851569881</v>
      </c>
      <c r="AL123" s="137">
        <f>+MIN(Global!AL118,AL36*1000)</f>
        <v>0.10044042925784941</v>
      </c>
      <c r="AM123" s="137">
        <f>+MIN(Global!AM118,AM36*1000)</f>
        <v>5.0220214628924703E-2</v>
      </c>
      <c r="AN123" s="137">
        <f>+MIN(Global!AN118,AN36*1000)</f>
        <v>2.5110107314462352E-2</v>
      </c>
      <c r="AO123" s="137">
        <f>+MIN(Global!AO118,AO36*1000)</f>
        <v>1.2555053657231176E-2</v>
      </c>
      <c r="AP123" s="137">
        <f>+MIN(Global!AP118,AP36*1000)</f>
        <v>6.2775268286155879E-3</v>
      </c>
      <c r="AQ123" s="137">
        <f>+MIN(Global!AQ118,AQ36*1000)</f>
        <v>3.1387634143077939E-3</v>
      </c>
      <c r="AR123" s="137">
        <f>+MIN(Global!AR118,AR36*1000)</f>
        <v>1.569381707153897E-3</v>
      </c>
      <c r="AS123" s="137">
        <f>+MIN(Global!AS118,AS36*1000)</f>
        <v>7.8469085357694849E-4</v>
      </c>
      <c r="AT123" s="137">
        <f>+MIN(Global!AT118,AT36*1000)</f>
        <v>3.9234542678847424E-4</v>
      </c>
      <c r="AU123" s="137">
        <f>+MIN(Global!AU118,AU36*1000)</f>
        <v>1.9617271339423712E-4</v>
      </c>
      <c r="AV123" s="137">
        <f>+MIN(Global!AV118,AV36*1000)</f>
        <v>9.8086356697118561E-5</v>
      </c>
      <c r="AW123" s="137">
        <f>+MIN(Global!AW118,AW36*1000)</f>
        <v>4.904317834855928E-5</v>
      </c>
      <c r="AX123" s="137">
        <f>+MIN(Global!AX118,AX36*1000)</f>
        <v>2.452158917427964E-5</v>
      </c>
      <c r="AY123" s="137">
        <f>+MIN(Global!AY118,AY36*1000)</f>
        <v>1.226079458713982E-5</v>
      </c>
      <c r="AZ123" s="137">
        <f>+MIN(Global!AZ118,AZ36*1000)</f>
        <v>6.13039729356991E-6</v>
      </c>
      <c r="BA123" s="137">
        <f>+MIN(Global!BA118,BA36*1000)</f>
        <v>3.065198646784955E-6</v>
      </c>
      <c r="BB123" s="137">
        <f>+MIN(Global!BB118,BB36*1000)</f>
        <v>1.5325993233924775E-6</v>
      </c>
      <c r="BC123" s="137">
        <f>+MIN(Global!BC118,BC36*1000)</f>
        <v>7.6629966169623876E-7</v>
      </c>
      <c r="BD123" s="137">
        <f>+MIN(Global!BD118,BD36*1000)</f>
        <v>3.8314983084811938E-7</v>
      </c>
      <c r="BE123" s="137">
        <f>+MIN(Global!BE118,BE36*1000)</f>
        <v>1.9157491542405969E-7</v>
      </c>
      <c r="BF123" s="137">
        <f>+MIN(Global!BF118,BF36*1000)</f>
        <v>9.5787457712029845E-8</v>
      </c>
      <c r="BG123" s="137">
        <f>+MIN(Global!BG118,BG36*1000)</f>
        <v>4.7893728856014922E-8</v>
      </c>
      <c r="BH123" s="137">
        <f>+MIN(Global!BH118,BH36*1000)</f>
        <v>2.3946864428007461E-8</v>
      </c>
      <c r="BI123" s="137">
        <f>+MIN(Global!BI118,BI36*1000)</f>
        <v>1.1973432214003731E-8</v>
      </c>
    </row>
    <row r="124" spans="1:61" s="50" customFormat="1" ht="18" customHeight="1">
      <c r="A124" s="242" t="s">
        <v>686</v>
      </c>
      <c r="B124" s="138">
        <f>+B119*(1-B122)</f>
        <v>1.6621334550980098</v>
      </c>
      <c r="C124" s="138">
        <f t="shared" ref="C124:BI124" si="71">+C119*(1-C122)</f>
        <v>1.5035694246053564</v>
      </c>
      <c r="D124" s="138">
        <f t="shared" si="71"/>
        <v>1.4674178156472457</v>
      </c>
      <c r="E124" s="138">
        <f t="shared" si="71"/>
        <v>1.348425662261818</v>
      </c>
      <c r="F124" s="138">
        <f t="shared" si="71"/>
        <v>1.0823976879109443</v>
      </c>
      <c r="G124" s="138">
        <f t="shared" si="71"/>
        <v>0.86469501384211711</v>
      </c>
      <c r="H124" s="138">
        <f t="shared" si="71"/>
        <v>0.73857431034291665</v>
      </c>
      <c r="I124" s="138">
        <f t="shared" si="71"/>
        <v>0.75928795952199513</v>
      </c>
      <c r="J124" s="138">
        <f t="shared" si="71"/>
        <v>0.67769424815281853</v>
      </c>
      <c r="K124" s="138">
        <f t="shared" si="71"/>
        <v>0.61823771374892633</v>
      </c>
      <c r="L124" s="138">
        <f t="shared" si="71"/>
        <v>0.57591994450495732</v>
      </c>
      <c r="M124" s="250">
        <f t="shared" si="71"/>
        <v>0.54192886717682809</v>
      </c>
      <c r="N124" s="138">
        <f t="shared" si="71"/>
        <v>0.51915576478647574</v>
      </c>
      <c r="O124" s="138">
        <f t="shared" si="71"/>
        <v>0.49565584945432734</v>
      </c>
      <c r="P124" s="138">
        <f t="shared" si="71"/>
        <v>0.47489785032313403</v>
      </c>
      <c r="Q124" s="138">
        <f t="shared" si="71"/>
        <v>0.45665894360728421</v>
      </c>
      <c r="R124" s="138">
        <f t="shared" si="71"/>
        <v>0.44142269790115796</v>
      </c>
      <c r="S124" s="138">
        <f t="shared" si="71"/>
        <v>0.42952500413149275</v>
      </c>
      <c r="T124" s="138">
        <f t="shared" si="71"/>
        <v>0.41843852790864983</v>
      </c>
      <c r="U124" s="138">
        <f t="shared" si="71"/>
        <v>0.40832127117799905</v>
      </c>
      <c r="V124" s="138">
        <f t="shared" si="71"/>
        <v>0.39897014833783484</v>
      </c>
      <c r="W124" s="138">
        <f t="shared" si="71"/>
        <v>0.483829182265889</v>
      </c>
      <c r="X124" s="138">
        <f t="shared" si="71"/>
        <v>0.56801361786501359</v>
      </c>
      <c r="Y124" s="138">
        <f t="shared" si="71"/>
        <v>0.65156914991737713</v>
      </c>
      <c r="Z124" s="138">
        <f t="shared" si="71"/>
        <v>0.73453341997580768</v>
      </c>
      <c r="AA124" s="138">
        <f t="shared" si="71"/>
        <v>0</v>
      </c>
      <c r="AB124" s="138">
        <f t="shared" si="71"/>
        <v>0</v>
      </c>
      <c r="AC124" s="138">
        <f t="shared" si="71"/>
        <v>0</v>
      </c>
      <c r="AD124" s="138">
        <f t="shared" si="71"/>
        <v>0</v>
      </c>
      <c r="AE124" s="138">
        <f t="shared" si="71"/>
        <v>0</v>
      </c>
      <c r="AF124" s="138">
        <f t="shared" si="71"/>
        <v>0</v>
      </c>
      <c r="AG124" s="138">
        <f t="shared" si="71"/>
        <v>0</v>
      </c>
      <c r="AH124" s="138">
        <f t="shared" si="71"/>
        <v>0</v>
      </c>
      <c r="AI124" s="138">
        <f t="shared" si="71"/>
        <v>0</v>
      </c>
      <c r="AJ124" s="138">
        <f t="shared" si="71"/>
        <v>0</v>
      </c>
      <c r="AK124" s="138">
        <f t="shared" si="71"/>
        <v>0</v>
      </c>
      <c r="AL124" s="138">
        <f t="shared" si="71"/>
        <v>0</v>
      </c>
      <c r="AM124" s="138">
        <f t="shared" si="71"/>
        <v>0</v>
      </c>
      <c r="AN124" s="138">
        <f t="shared" si="71"/>
        <v>0</v>
      </c>
      <c r="AO124" s="138">
        <f t="shared" si="71"/>
        <v>0</v>
      </c>
      <c r="AP124" s="138">
        <f t="shared" si="71"/>
        <v>0</v>
      </c>
      <c r="AQ124" s="138">
        <f t="shared" si="71"/>
        <v>0</v>
      </c>
      <c r="AR124" s="138">
        <f t="shared" si="71"/>
        <v>0</v>
      </c>
      <c r="AS124" s="138">
        <f t="shared" si="71"/>
        <v>0</v>
      </c>
      <c r="AT124" s="138">
        <f t="shared" si="71"/>
        <v>0</v>
      </c>
      <c r="AU124" s="138">
        <f t="shared" si="71"/>
        <v>0</v>
      </c>
      <c r="AV124" s="138">
        <f t="shared" si="71"/>
        <v>0</v>
      </c>
      <c r="AW124" s="138">
        <f t="shared" si="71"/>
        <v>0</v>
      </c>
      <c r="AX124" s="138">
        <f t="shared" si="71"/>
        <v>0</v>
      </c>
      <c r="AY124" s="138">
        <f t="shared" si="71"/>
        <v>0</v>
      </c>
      <c r="AZ124" s="138">
        <f t="shared" si="71"/>
        <v>0</v>
      </c>
      <c r="BA124" s="138">
        <f t="shared" si="71"/>
        <v>0</v>
      </c>
      <c r="BB124" s="138">
        <f t="shared" si="71"/>
        <v>0</v>
      </c>
      <c r="BC124" s="138">
        <f t="shared" si="71"/>
        <v>0</v>
      </c>
      <c r="BD124" s="138">
        <f t="shared" si="71"/>
        <v>0</v>
      </c>
      <c r="BE124" s="138">
        <f t="shared" si="71"/>
        <v>0</v>
      </c>
      <c r="BF124" s="138">
        <f t="shared" si="71"/>
        <v>0</v>
      </c>
      <c r="BG124" s="138">
        <f t="shared" si="71"/>
        <v>0</v>
      </c>
      <c r="BH124" s="138">
        <f t="shared" si="71"/>
        <v>0</v>
      </c>
      <c r="BI124" s="138">
        <f t="shared" si="71"/>
        <v>0</v>
      </c>
    </row>
    <row r="126" spans="1:61" ht="26.25" customHeight="1">
      <c r="A126" s="219" t="s">
        <v>795</v>
      </c>
      <c r="B126" s="54"/>
    </row>
    <row r="127" spans="1:61" ht="18" customHeight="1">
      <c r="A127" s="111" t="s">
        <v>796</v>
      </c>
      <c r="B127" s="54"/>
    </row>
    <row r="128" spans="1:61" ht="18" customHeight="1">
      <c r="A128" s="111" t="s">
        <v>797</v>
      </c>
      <c r="B128" s="54"/>
      <c r="C128" s="54">
        <f t="shared" ref="C128:AH128" si="72">+$B$7*C61/C74</f>
        <v>0.15931564347614582</v>
      </c>
      <c r="D128" s="54">
        <f t="shared" si="72"/>
        <v>0.14409850739124355</v>
      </c>
      <c r="E128" s="54">
        <f t="shared" si="72"/>
        <v>0.13589266710847889</v>
      </c>
      <c r="F128" s="54">
        <f t="shared" si="72"/>
        <v>0.13067407218435556</v>
      </c>
      <c r="G128" s="54">
        <f t="shared" si="72"/>
        <v>0.1262900815058029</v>
      </c>
      <c r="H128" s="54">
        <f t="shared" si="72"/>
        <v>0.12255054730912017</v>
      </c>
      <c r="I128" s="54">
        <f t="shared" si="72"/>
        <v>0.11956168864899031</v>
      </c>
      <c r="J128" s="54">
        <f t="shared" si="72"/>
        <v>0.11698579430096269</v>
      </c>
      <c r="K128" s="54">
        <f t="shared" si="72"/>
        <v>0.11462120606209904</v>
      </c>
      <c r="L128" s="54">
        <f t="shared" si="72"/>
        <v>0.11239345530893598</v>
      </c>
      <c r="M128" s="34">
        <f t="shared" si="72"/>
        <v>0.11085329458688997</v>
      </c>
      <c r="N128" s="54">
        <f t="shared" si="72"/>
        <v>0.10661647621677073</v>
      </c>
      <c r="O128" s="54">
        <f t="shared" si="72"/>
        <v>0.10437564304659482</v>
      </c>
      <c r="P128" s="54">
        <f t="shared" si="72"/>
        <v>0.1031392123301354</v>
      </c>
      <c r="Q128" s="54">
        <f t="shared" si="72"/>
        <v>0.10243696615728753</v>
      </c>
      <c r="R128" s="54">
        <f t="shared" si="72"/>
        <v>0.10203436383007992</v>
      </c>
      <c r="S128" s="54">
        <f t="shared" si="72"/>
        <v>0.10181048850593376</v>
      </c>
      <c r="T128" s="54">
        <f t="shared" si="72"/>
        <v>0.10170134301732232</v>
      </c>
      <c r="U128" s="54">
        <f t="shared" si="72"/>
        <v>0.10167212242574053</v>
      </c>
      <c r="V128" s="54">
        <f t="shared" si="72"/>
        <v>0.1016154627334773</v>
      </c>
      <c r="W128" s="54">
        <f t="shared" si="72"/>
        <v>0.10156103476064877</v>
      </c>
      <c r="X128" s="54">
        <f t="shared" si="72"/>
        <v>0.10161117304372023</v>
      </c>
      <c r="Y128" s="54">
        <f t="shared" si="72"/>
        <v>0.10173179468462461</v>
      </c>
      <c r="Z128" s="54">
        <f t="shared" si="72"/>
        <v>0.10190389212042786</v>
      </c>
      <c r="AA128" s="54">
        <f t="shared" si="72"/>
        <v>0.1021159925239651</v>
      </c>
      <c r="AB128" s="54">
        <f t="shared" si="72"/>
        <v>0.10235760345087358</v>
      </c>
      <c r="AC128" s="54">
        <f t="shared" si="72"/>
        <v>0.10260734917407149</v>
      </c>
      <c r="AD128" s="54">
        <f t="shared" si="72"/>
        <v>0.10275502690314843</v>
      </c>
      <c r="AE128" s="54">
        <f t="shared" si="72"/>
        <v>0.10282171007341553</v>
      </c>
      <c r="AF128" s="54">
        <f t="shared" si="72"/>
        <v>0.10266220903824699</v>
      </c>
      <c r="AG128" s="54">
        <f t="shared" si="72"/>
        <v>0.10238198569551117</v>
      </c>
      <c r="AH128" s="54">
        <f t="shared" si="72"/>
        <v>0.10221437122399443</v>
      </c>
      <c r="AI128" s="54">
        <f t="shared" ref="AI128:BI128" si="73">+$B$7*AI61/AI74</f>
        <v>0.10211579431768528</v>
      </c>
      <c r="AJ128" s="54">
        <f t="shared" si="73"/>
        <v>0.10206542200067562</v>
      </c>
      <c r="AK128" s="54">
        <f t="shared" si="73"/>
        <v>0.10205297453772656</v>
      </c>
      <c r="AL128" s="54">
        <f t="shared" si="73"/>
        <v>0.10207302537435056</v>
      </c>
      <c r="AM128" s="54">
        <f t="shared" si="73"/>
        <v>0.10212230111727218</v>
      </c>
      <c r="AN128" s="54">
        <f t="shared" si="73"/>
        <v>0.10219845253495655</v>
      </c>
      <c r="AO128" s="54">
        <f t="shared" si="73"/>
        <v>0.1022995291887944</v>
      </c>
      <c r="AP128" s="54">
        <f t="shared" si="73"/>
        <v>0.10242377750951118</v>
      </c>
      <c r="AQ128" s="54">
        <f t="shared" si="73"/>
        <v>0.10256957827746624</v>
      </c>
      <c r="AR128" s="54">
        <f t="shared" si="73"/>
        <v>0.10273543753495658</v>
      </c>
      <c r="AS128" s="54">
        <f t="shared" si="73"/>
        <v>0.10291999298572108</v>
      </c>
      <c r="AT128" s="54">
        <f t="shared" si="73"/>
        <v>0.10312202074484433</v>
      </c>
      <c r="AU128" s="54">
        <f t="shared" si="73"/>
        <v>0.10334043763255343</v>
      </c>
      <c r="AV128" s="54">
        <f t="shared" si="73"/>
        <v>0.10357429852193221</v>
      </c>
      <c r="AW128" s="54">
        <f t="shared" si="73"/>
        <v>0.10382278977959453</v>
      </c>
      <c r="AX128" s="54">
        <f t="shared" si="73"/>
        <v>0.10408522015443224</v>
      </c>
      <c r="AY128" s="54">
        <f t="shared" si="73"/>
        <v>0.10436101031678094</v>
      </c>
      <c r="AZ128" s="54">
        <f t="shared" si="73"/>
        <v>0.10464968196328005</v>
      </c>
      <c r="BA128" s="54">
        <f t="shared" si="73"/>
        <v>0.10495084711924416</v>
      </c>
      <c r="BB128" s="54">
        <f t="shared" si="73"/>
        <v>0.10526419803771438</v>
      </c>
      <c r="BC128" s="54">
        <f t="shared" si="73"/>
        <v>0.10558949792052127</v>
      </c>
      <c r="BD128" s="54">
        <f t="shared" si="73"/>
        <v>0.10592657256472281</v>
      </c>
      <c r="BE128" s="54">
        <f t="shared" si="73"/>
        <v>0.10627530295664125</v>
      </c>
      <c r="BF128" s="54">
        <f t="shared" si="73"/>
        <v>0.10663561878471367</v>
      </c>
      <c r="BG128" s="54">
        <f t="shared" si="73"/>
        <v>0.10700749281264399</v>
      </c>
      <c r="BH128" s="54">
        <f t="shared" si="73"/>
        <v>0.10739093603910534</v>
      </c>
      <c r="BI128" s="54">
        <f t="shared" si="73"/>
        <v>0.1077859935645403</v>
      </c>
    </row>
    <row r="129" spans="1:61" ht="18" customHeight="1">
      <c r="A129" s="111" t="s">
        <v>798</v>
      </c>
      <c r="B129" s="54"/>
      <c r="C129" s="54">
        <f>+$B$14+LN(D56/C56)/10+$B$18*LN(D88/C88)/10</f>
        <v>5.0615079297718163E-2</v>
      </c>
      <c r="D129" s="54">
        <f t="shared" ref="D129:BH129" si="74">+$B$14+LN(E56/D56)/10+$B$18*LN(E88/D88)/10</f>
        <v>4.420096417073998E-2</v>
      </c>
      <c r="E129" s="54">
        <f t="shared" si="74"/>
        <v>3.9923502148956763E-2</v>
      </c>
      <c r="F129" s="54">
        <f t="shared" si="74"/>
        <v>3.6143264808985838E-2</v>
      </c>
      <c r="G129" s="54">
        <f t="shared" si="74"/>
        <v>3.3212035423074923E-2</v>
      </c>
      <c r="H129" s="54">
        <f t="shared" si="74"/>
        <v>3.1775834709723443E-2</v>
      </c>
      <c r="I129" s="54">
        <f t="shared" si="74"/>
        <v>3.0577714951369597E-2</v>
      </c>
      <c r="J129" s="54">
        <f t="shared" si="74"/>
        <v>2.9762950757320134E-2</v>
      </c>
      <c r="K129" s="54">
        <f t="shared" si="74"/>
        <v>2.9025816623595053E-2</v>
      </c>
      <c r="L129" s="54">
        <f t="shared" si="74"/>
        <v>2.5054865136611128E-2</v>
      </c>
      <c r="M129" s="34">
        <f t="shared" si="74"/>
        <v>2.8604216388849371E-2</v>
      </c>
      <c r="N129" s="54">
        <f t="shared" si="74"/>
        <v>2.6890428537543455E-2</v>
      </c>
      <c r="O129" s="54">
        <f t="shared" si="74"/>
        <v>2.5770259747076998E-2</v>
      </c>
      <c r="P129" s="54">
        <f t="shared" si="74"/>
        <v>2.4970771411412115E-2</v>
      </c>
      <c r="Q129" s="54">
        <f t="shared" si="74"/>
        <v>2.4355678673506555E-2</v>
      </c>
      <c r="R129" s="54">
        <f t="shared" si="74"/>
        <v>2.3854125308499556E-2</v>
      </c>
      <c r="S129" s="54">
        <f t="shared" si="74"/>
        <v>2.3428006936174233E-2</v>
      </c>
      <c r="T129" s="54">
        <f t="shared" si="74"/>
        <v>2.3056093515501242E-2</v>
      </c>
      <c r="U129" s="54">
        <f t="shared" si="74"/>
        <v>2.2657775762235301E-2</v>
      </c>
      <c r="V129" s="54">
        <f t="shared" si="74"/>
        <v>2.2266638243781084E-2</v>
      </c>
      <c r="W129" s="54">
        <f t="shared" si="74"/>
        <v>2.1957662911159026E-2</v>
      </c>
      <c r="X129" s="54">
        <f t="shared" si="74"/>
        <v>2.1692508563809089E-2</v>
      </c>
      <c r="Y129" s="54">
        <f t="shared" si="74"/>
        <v>2.1461125194239521E-2</v>
      </c>
      <c r="Z129" s="54">
        <f t="shared" si="74"/>
        <v>2.1266531460758284E-2</v>
      </c>
      <c r="AA129" s="54">
        <f t="shared" si="74"/>
        <v>2.1142222589658338E-2</v>
      </c>
      <c r="AB129" s="54">
        <f t="shared" si="74"/>
        <v>2.1352965087476888E-2</v>
      </c>
      <c r="AC129" s="54">
        <f t="shared" si="74"/>
        <v>2.1392469907358332E-2</v>
      </c>
      <c r="AD129" s="54">
        <f t="shared" si="74"/>
        <v>2.1380967397291568E-2</v>
      </c>
      <c r="AE129" s="54">
        <f t="shared" si="74"/>
        <v>2.1197839239464306E-2</v>
      </c>
      <c r="AF129" s="54">
        <f t="shared" si="74"/>
        <v>2.0938019401913175E-2</v>
      </c>
      <c r="AG129" s="54">
        <f t="shared" si="74"/>
        <v>2.0766898848951679E-2</v>
      </c>
      <c r="AH129" s="54">
        <f t="shared" si="74"/>
        <v>2.0622542941789182E-2</v>
      </c>
      <c r="AI129" s="54">
        <f t="shared" si="74"/>
        <v>2.0494863404247613E-2</v>
      </c>
      <c r="AJ129" s="54">
        <f t="shared" si="74"/>
        <v>2.0379098593694051E-2</v>
      </c>
      <c r="AK129" s="54">
        <f t="shared" si="74"/>
        <v>2.0273077386579772E-2</v>
      </c>
      <c r="AL129" s="54">
        <f t="shared" si="74"/>
        <v>2.0175709074746105E-2</v>
      </c>
      <c r="AM129" s="54">
        <f t="shared" si="74"/>
        <v>2.0086302625947506E-2</v>
      </c>
      <c r="AN129" s="54">
        <f t="shared" si="74"/>
        <v>2.0004282932762484E-2</v>
      </c>
      <c r="AO129" s="54">
        <f t="shared" si="74"/>
        <v>1.9929089333262606E-2</v>
      </c>
      <c r="AP129" s="54">
        <f t="shared" si="74"/>
        <v>1.9860152273278836E-2</v>
      </c>
      <c r="AQ129" s="54">
        <f t="shared" si="74"/>
        <v>1.9796899333007014E-2</v>
      </c>
      <c r="AR129" s="54">
        <f t="shared" si="74"/>
        <v>1.9738769022462539E-2</v>
      </c>
      <c r="AS129" s="54">
        <f t="shared" si="74"/>
        <v>1.9685223712196376E-2</v>
      </c>
      <c r="AT129" s="54">
        <f t="shared" si="74"/>
        <v>1.9635758970571508E-2</v>
      </c>
      <c r="AU129" s="54">
        <f t="shared" si="74"/>
        <v>1.9589909067752667E-2</v>
      </c>
      <c r="AV129" s="54">
        <f t="shared" si="74"/>
        <v>1.9547249302266097E-2</v>
      </c>
      <c r="AW129" s="54">
        <f t="shared" si="74"/>
        <v>1.9507396001911606E-2</v>
      </c>
      <c r="AX129" s="54">
        <f t="shared" si="74"/>
        <v>1.9470004971481818E-2</v>
      </c>
      <c r="AY129" s="54">
        <f t="shared" si="74"/>
        <v>1.9434768997670677E-2</v>
      </c>
      <c r="AZ129" s="54">
        <f t="shared" si="74"/>
        <v>1.9401414857206999E-2</v>
      </c>
      <c r="BA129" s="54">
        <f t="shared" si="74"/>
        <v>1.9369700136160631E-2</v>
      </c>
      <c r="BB129" s="54">
        <f t="shared" si="74"/>
        <v>1.9339410062284207E-2</v>
      </c>
      <c r="BC129" s="54">
        <f t="shared" si="74"/>
        <v>1.9310354475085358E-2</v>
      </c>
      <c r="BD129" s="54">
        <f t="shared" si="74"/>
        <v>1.9282365004357298E-2</v>
      </c>
      <c r="BE129" s="54">
        <f t="shared" si="74"/>
        <v>1.9255292491402693E-2</v>
      </c>
      <c r="BF129" s="54">
        <f t="shared" si="74"/>
        <v>1.9229004663341417E-2</v>
      </c>
      <c r="BG129" s="54">
        <f t="shared" si="74"/>
        <v>1.9203384055934622E-2</v>
      </c>
      <c r="BH129" s="54">
        <f t="shared" si="74"/>
        <v>1.4999999999999999E-2</v>
      </c>
      <c r="BI129" s="54" t="e">
        <f>+$B$14/100+LN(BJ56/BI56)/10+$B$18*LN(BJ88/BI88)/10</f>
        <v>#NUM!</v>
      </c>
    </row>
    <row r="130" spans="1:61" ht="18" customHeight="1">
      <c r="A130" s="111" t="s">
        <v>799</v>
      </c>
      <c r="B130" s="54"/>
      <c r="C130" s="54">
        <f>+$B$14+LN(C56/B56)/10+$B$18*LN(C88/B88)/10</f>
        <v>4.3481718635094799E-2</v>
      </c>
      <c r="D130" s="54">
        <f t="shared" ref="D130:BH130" si="75">+$B$14+LN(D56/C56)/10+$B$18*LN(D88/C88)/10</f>
        <v>5.0615079297718163E-2</v>
      </c>
      <c r="E130" s="54">
        <f t="shared" si="75"/>
        <v>4.420096417073998E-2</v>
      </c>
      <c r="F130" s="54">
        <f t="shared" si="75"/>
        <v>3.9923502148956763E-2</v>
      </c>
      <c r="G130" s="54">
        <f t="shared" si="75"/>
        <v>3.6143264808985838E-2</v>
      </c>
      <c r="H130" s="54">
        <f t="shared" si="75"/>
        <v>3.3212035423074923E-2</v>
      </c>
      <c r="I130" s="54">
        <f t="shared" si="75"/>
        <v>3.1775834709723443E-2</v>
      </c>
      <c r="J130" s="54">
        <f t="shared" si="75"/>
        <v>3.0577714951369597E-2</v>
      </c>
      <c r="K130" s="54">
        <f t="shared" si="75"/>
        <v>2.9762950757320134E-2</v>
      </c>
      <c r="L130" s="54">
        <f t="shared" si="75"/>
        <v>2.9025816623595053E-2</v>
      </c>
      <c r="M130" s="34">
        <f t="shared" si="75"/>
        <v>2.5054865136611128E-2</v>
      </c>
      <c r="N130" s="54">
        <f t="shared" si="75"/>
        <v>2.8604216388849371E-2</v>
      </c>
      <c r="O130" s="54">
        <f t="shared" si="75"/>
        <v>2.6890428537543455E-2</v>
      </c>
      <c r="P130" s="54">
        <f t="shared" si="75"/>
        <v>2.5770259747076998E-2</v>
      </c>
      <c r="Q130" s="54">
        <f t="shared" si="75"/>
        <v>2.4970771411412115E-2</v>
      </c>
      <c r="R130" s="54">
        <f t="shared" si="75"/>
        <v>2.4355678673506555E-2</v>
      </c>
      <c r="S130" s="54">
        <f t="shared" si="75"/>
        <v>2.3854125308499556E-2</v>
      </c>
      <c r="T130" s="54">
        <f t="shared" si="75"/>
        <v>2.3428006936174233E-2</v>
      </c>
      <c r="U130" s="54">
        <f t="shared" si="75"/>
        <v>2.3056093515501242E-2</v>
      </c>
      <c r="V130" s="54">
        <f t="shared" si="75"/>
        <v>2.2657775762235301E-2</v>
      </c>
      <c r="W130" s="54">
        <f t="shared" si="75"/>
        <v>2.2266638243781084E-2</v>
      </c>
      <c r="X130" s="54">
        <f t="shared" si="75"/>
        <v>2.1957662911159026E-2</v>
      </c>
      <c r="Y130" s="54">
        <f t="shared" si="75"/>
        <v>2.1692508563809089E-2</v>
      </c>
      <c r="Z130" s="54">
        <f t="shared" si="75"/>
        <v>2.1461125194239521E-2</v>
      </c>
      <c r="AA130" s="54">
        <f t="shared" si="75"/>
        <v>2.1266531460758284E-2</v>
      </c>
      <c r="AB130" s="54">
        <f t="shared" si="75"/>
        <v>2.1142222589658338E-2</v>
      </c>
      <c r="AC130" s="54">
        <f t="shared" si="75"/>
        <v>2.1352965087476888E-2</v>
      </c>
      <c r="AD130" s="54">
        <f t="shared" si="75"/>
        <v>2.1392469907358332E-2</v>
      </c>
      <c r="AE130" s="54">
        <f t="shared" si="75"/>
        <v>2.1380967397291568E-2</v>
      </c>
      <c r="AF130" s="54">
        <f t="shared" si="75"/>
        <v>2.1197839239464306E-2</v>
      </c>
      <c r="AG130" s="54">
        <f t="shared" si="75"/>
        <v>2.0938019401913175E-2</v>
      </c>
      <c r="AH130" s="54">
        <f t="shared" si="75"/>
        <v>2.0766898848951679E-2</v>
      </c>
      <c r="AI130" s="54">
        <f t="shared" si="75"/>
        <v>2.0622542941789182E-2</v>
      </c>
      <c r="AJ130" s="54">
        <f t="shared" si="75"/>
        <v>2.0494863404247613E-2</v>
      </c>
      <c r="AK130" s="54">
        <f t="shared" si="75"/>
        <v>2.0379098593694051E-2</v>
      </c>
      <c r="AL130" s="54">
        <f t="shared" si="75"/>
        <v>2.0273077386579772E-2</v>
      </c>
      <c r="AM130" s="54">
        <f t="shared" si="75"/>
        <v>2.0175709074746105E-2</v>
      </c>
      <c r="AN130" s="54">
        <f t="shared" si="75"/>
        <v>2.0086302625947506E-2</v>
      </c>
      <c r="AO130" s="54">
        <f t="shared" si="75"/>
        <v>2.0004282932762484E-2</v>
      </c>
      <c r="AP130" s="54">
        <f t="shared" si="75"/>
        <v>1.9929089333262606E-2</v>
      </c>
      <c r="AQ130" s="54">
        <f t="shared" si="75"/>
        <v>1.9860152273278836E-2</v>
      </c>
      <c r="AR130" s="54">
        <f t="shared" si="75"/>
        <v>1.9796899333007014E-2</v>
      </c>
      <c r="AS130" s="54">
        <f t="shared" si="75"/>
        <v>1.9738769022462539E-2</v>
      </c>
      <c r="AT130" s="54">
        <f t="shared" si="75"/>
        <v>1.9685223712196376E-2</v>
      </c>
      <c r="AU130" s="54">
        <f t="shared" si="75"/>
        <v>1.9635758970571508E-2</v>
      </c>
      <c r="AV130" s="54">
        <f t="shared" si="75"/>
        <v>1.9589909067752667E-2</v>
      </c>
      <c r="AW130" s="54">
        <f t="shared" si="75"/>
        <v>1.9547249302266097E-2</v>
      </c>
      <c r="AX130" s="54">
        <f t="shared" si="75"/>
        <v>1.9507396001911606E-2</v>
      </c>
      <c r="AY130" s="54">
        <f t="shared" si="75"/>
        <v>1.9470004971481818E-2</v>
      </c>
      <c r="AZ130" s="54">
        <f t="shared" si="75"/>
        <v>1.9434768997670677E-2</v>
      </c>
      <c r="BA130" s="54">
        <f t="shared" si="75"/>
        <v>1.9401414857206999E-2</v>
      </c>
      <c r="BB130" s="54">
        <f t="shared" si="75"/>
        <v>1.9369700136160631E-2</v>
      </c>
      <c r="BC130" s="54">
        <f t="shared" si="75"/>
        <v>1.9339410062284207E-2</v>
      </c>
      <c r="BD130" s="54">
        <f t="shared" si="75"/>
        <v>1.9310354475085358E-2</v>
      </c>
      <c r="BE130" s="54">
        <f t="shared" si="75"/>
        <v>1.9282365004357298E-2</v>
      </c>
      <c r="BF130" s="54">
        <f t="shared" si="75"/>
        <v>1.9255292491402693E-2</v>
      </c>
      <c r="BG130" s="54">
        <f t="shared" si="75"/>
        <v>1.9229004663341417E-2</v>
      </c>
      <c r="BH130" s="54">
        <f t="shared" si="75"/>
        <v>1.9203384055934622E-2</v>
      </c>
      <c r="BI130" s="54">
        <f>+$B$14/100+LN(BI56/BH56)/10+$B$18*LN(BI88/BH88)/10</f>
        <v>1.4999999999999999E-4</v>
      </c>
    </row>
    <row r="131" spans="1:61" ht="18" customHeight="1">
      <c r="A131" s="111" t="s">
        <v>800</v>
      </c>
      <c r="B131" s="54"/>
      <c r="C131" s="54">
        <f t="shared" ref="C131:AN131" si="76">+AVERAGE(C129:C130)</f>
        <v>4.7048398966406481E-2</v>
      </c>
      <c r="D131" s="54">
        <f t="shared" si="76"/>
        <v>4.7408021734229075E-2</v>
      </c>
      <c r="E131" s="54">
        <f t="shared" si="76"/>
        <v>4.2062233159848375E-2</v>
      </c>
      <c r="F131" s="54">
        <f t="shared" si="76"/>
        <v>3.8033383478971297E-2</v>
      </c>
      <c r="G131" s="54">
        <f t="shared" si="76"/>
        <v>3.4677650116030384E-2</v>
      </c>
      <c r="H131" s="54">
        <f t="shared" si="76"/>
        <v>3.2493935066399179E-2</v>
      </c>
      <c r="I131" s="54">
        <f t="shared" si="76"/>
        <v>3.1176774830546518E-2</v>
      </c>
      <c r="J131" s="54">
        <f t="shared" si="76"/>
        <v>3.0170332854344867E-2</v>
      </c>
      <c r="K131" s="54">
        <f t="shared" si="76"/>
        <v>2.9394383690457593E-2</v>
      </c>
      <c r="L131" s="54">
        <f t="shared" si="76"/>
        <v>2.7040340880103091E-2</v>
      </c>
      <c r="M131" s="34">
        <f t="shared" si="76"/>
        <v>2.6829540762730249E-2</v>
      </c>
      <c r="N131" s="54">
        <f t="shared" si="76"/>
        <v>2.7747322463196413E-2</v>
      </c>
      <c r="O131" s="54">
        <f t="shared" si="76"/>
        <v>2.6330344142310225E-2</v>
      </c>
      <c r="P131" s="54">
        <f t="shared" si="76"/>
        <v>2.5370515579244558E-2</v>
      </c>
      <c r="Q131" s="54">
        <f t="shared" si="76"/>
        <v>2.4663225042459335E-2</v>
      </c>
      <c r="R131" s="54">
        <f t="shared" si="76"/>
        <v>2.4104901991003055E-2</v>
      </c>
      <c r="S131" s="54">
        <f t="shared" si="76"/>
        <v>2.3641066122336893E-2</v>
      </c>
      <c r="T131" s="54">
        <f t="shared" si="76"/>
        <v>2.3242050225837738E-2</v>
      </c>
      <c r="U131" s="54">
        <f t="shared" si="76"/>
        <v>2.2856934638868273E-2</v>
      </c>
      <c r="V131" s="54">
        <f t="shared" si="76"/>
        <v>2.2462207003008192E-2</v>
      </c>
      <c r="W131" s="54">
        <f t="shared" si="76"/>
        <v>2.2112150577470055E-2</v>
      </c>
      <c r="X131" s="54">
        <f t="shared" si="76"/>
        <v>2.1825085737484057E-2</v>
      </c>
      <c r="Y131" s="54">
        <f t="shared" si="76"/>
        <v>2.1576816879024303E-2</v>
      </c>
      <c r="Z131" s="54">
        <f t="shared" si="76"/>
        <v>2.1363828327498904E-2</v>
      </c>
      <c r="AA131" s="54">
        <f t="shared" si="76"/>
        <v>2.1204377025208311E-2</v>
      </c>
      <c r="AB131" s="54">
        <f t="shared" si="76"/>
        <v>2.1247593838567613E-2</v>
      </c>
      <c r="AC131" s="54">
        <f t="shared" si="76"/>
        <v>2.137271749741761E-2</v>
      </c>
      <c r="AD131" s="54">
        <f t="shared" si="76"/>
        <v>2.138671865232495E-2</v>
      </c>
      <c r="AE131" s="54">
        <f t="shared" si="76"/>
        <v>2.1289403318377937E-2</v>
      </c>
      <c r="AF131" s="54">
        <f t="shared" si="76"/>
        <v>2.1067929320688739E-2</v>
      </c>
      <c r="AG131" s="54">
        <f t="shared" si="76"/>
        <v>2.0852459125432425E-2</v>
      </c>
      <c r="AH131" s="54">
        <f t="shared" si="76"/>
        <v>2.069472089537043E-2</v>
      </c>
      <c r="AI131" s="54">
        <f t="shared" si="76"/>
        <v>2.0558703173018396E-2</v>
      </c>
      <c r="AJ131" s="54">
        <f t="shared" si="76"/>
        <v>2.043698099897083E-2</v>
      </c>
      <c r="AK131" s="54">
        <f t="shared" si="76"/>
        <v>2.032608799013691E-2</v>
      </c>
      <c r="AL131" s="54">
        <f t="shared" si="76"/>
        <v>2.022439323066294E-2</v>
      </c>
      <c r="AM131" s="54">
        <f t="shared" si="76"/>
        <v>2.0131005850346807E-2</v>
      </c>
      <c r="AN131" s="54">
        <f t="shared" si="76"/>
        <v>2.0045292779354996E-2</v>
      </c>
      <c r="AO131" s="54">
        <f t="shared" ref="AO131:BG131" si="77">+AVERAGE(AO129:AO130)</f>
        <v>1.9966686133012543E-2</v>
      </c>
      <c r="AP131" s="54">
        <f t="shared" si="77"/>
        <v>1.9894620803270723E-2</v>
      </c>
      <c r="AQ131" s="54">
        <f t="shared" si="77"/>
        <v>1.9828525803142927E-2</v>
      </c>
      <c r="AR131" s="54">
        <f t="shared" si="77"/>
        <v>1.9767834177734776E-2</v>
      </c>
      <c r="AS131" s="54">
        <f t="shared" si="77"/>
        <v>1.9711996367329458E-2</v>
      </c>
      <c r="AT131" s="54">
        <f t="shared" si="77"/>
        <v>1.9660491341383944E-2</v>
      </c>
      <c r="AU131" s="54">
        <f t="shared" si="77"/>
        <v>1.9612834019162088E-2</v>
      </c>
      <c r="AV131" s="54">
        <f t="shared" si="77"/>
        <v>1.9568579185009382E-2</v>
      </c>
      <c r="AW131" s="54">
        <f t="shared" si="77"/>
        <v>1.9527322652088851E-2</v>
      </c>
      <c r="AX131" s="54">
        <f t="shared" si="77"/>
        <v>1.9488700486696712E-2</v>
      </c>
      <c r="AY131" s="54">
        <f t="shared" si="77"/>
        <v>1.9452386984576249E-2</v>
      </c>
      <c r="AZ131" s="54">
        <f t="shared" si="77"/>
        <v>1.9418091927438839E-2</v>
      </c>
      <c r="BA131" s="54">
        <f t="shared" si="77"/>
        <v>1.9385557496683817E-2</v>
      </c>
      <c r="BB131" s="54">
        <f t="shared" si="77"/>
        <v>1.9354555099222417E-2</v>
      </c>
      <c r="BC131" s="54">
        <f t="shared" si="77"/>
        <v>1.9324882268684784E-2</v>
      </c>
      <c r="BD131" s="54">
        <f t="shared" si="77"/>
        <v>1.9296359739721328E-2</v>
      </c>
      <c r="BE131" s="54">
        <f t="shared" si="77"/>
        <v>1.9268828747879996E-2</v>
      </c>
      <c r="BF131" s="54">
        <f t="shared" si="77"/>
        <v>1.9242148577372054E-2</v>
      </c>
      <c r="BG131" s="54">
        <f t="shared" si="77"/>
        <v>1.921619435963802E-2</v>
      </c>
      <c r="BH131" s="54" t="e">
        <f>+$B$14/100+LN(BH58/BG58)/10+$B$18*LN(BI90/BH90)/10</f>
        <v>#DIV/0!</v>
      </c>
      <c r="BI131" s="54" t="e">
        <f>+BH131</f>
        <v>#DIV/0!</v>
      </c>
    </row>
    <row r="132" spans="1:61" ht="18" customHeight="1">
      <c r="A132" s="111" t="s">
        <v>801</v>
      </c>
      <c r="B132" s="54">
        <f t="shared" ref="B132:AG132" si="78">+B88^-$B$18</f>
        <v>4.9831535091007942E-3</v>
      </c>
      <c r="C132" s="54">
        <f t="shared" si="78"/>
        <v>4.1145318156080987E-3</v>
      </c>
      <c r="D132" s="54">
        <f t="shared" si="78"/>
        <v>3.1106483393905015E-3</v>
      </c>
      <c r="E132" s="54">
        <f t="shared" si="78"/>
        <v>2.4606314781931262E-3</v>
      </c>
      <c r="F132" s="54">
        <f t="shared" si="78"/>
        <v>2.002428927371026E-3</v>
      </c>
      <c r="G132" s="54">
        <f t="shared" si="78"/>
        <v>1.6612254597147642E-3</v>
      </c>
      <c r="H132" s="54">
        <f t="shared" si="78"/>
        <v>1.4033911521608624E-3</v>
      </c>
      <c r="I132" s="54">
        <f t="shared" si="78"/>
        <v>1.2027247007385426E-3</v>
      </c>
      <c r="J132" s="54">
        <f t="shared" si="78"/>
        <v>1.043174817326517E-3</v>
      </c>
      <c r="K132" s="54">
        <f t="shared" si="78"/>
        <v>9.1219236848915427E-4</v>
      </c>
      <c r="L132" s="54">
        <f t="shared" si="78"/>
        <v>8.010654933853391E-4</v>
      </c>
      <c r="M132" s="34">
        <f t="shared" si="78"/>
        <v>7.2970303846774456E-4</v>
      </c>
      <c r="N132" s="54">
        <f t="shared" si="78"/>
        <v>6.4151918414389372E-4</v>
      </c>
      <c r="O132" s="54">
        <f t="shared" si="78"/>
        <v>5.7374118719081049E-4</v>
      </c>
      <c r="P132" s="54">
        <f t="shared" si="78"/>
        <v>5.1890426292074967E-4</v>
      </c>
      <c r="Q132" s="54">
        <f t="shared" si="78"/>
        <v>4.7307563728531961E-4</v>
      </c>
      <c r="R132" s="54">
        <f t="shared" si="78"/>
        <v>4.3395554437569456E-4</v>
      </c>
      <c r="S132" s="54">
        <f t="shared" si="78"/>
        <v>4.0007196416069518E-4</v>
      </c>
      <c r="T132" s="54">
        <f t="shared" si="78"/>
        <v>3.7040906271248851E-4</v>
      </c>
      <c r="U132" s="54">
        <f t="shared" si="78"/>
        <v>3.4422331991986832E-4</v>
      </c>
      <c r="V132" s="54">
        <f t="shared" si="78"/>
        <v>3.2076962264657703E-4</v>
      </c>
      <c r="W132" s="54">
        <f t="shared" si="78"/>
        <v>2.9971553461150273E-4</v>
      </c>
      <c r="X132" s="54">
        <f t="shared" si="78"/>
        <v>2.8090995917943881E-4</v>
      </c>
      <c r="Y132" s="54">
        <f t="shared" si="78"/>
        <v>2.6398337103518432E-4</v>
      </c>
      <c r="Z132" s="54">
        <f t="shared" si="78"/>
        <v>2.4865138892175116E-4</v>
      </c>
      <c r="AA132" s="54">
        <f t="shared" si="78"/>
        <v>2.3466607980760369E-4</v>
      </c>
      <c r="AB132" s="54">
        <f t="shared" si="78"/>
        <v>2.2174284421178946E-4</v>
      </c>
      <c r="AC132" s="54">
        <f t="shared" si="78"/>
        <v>2.0909019428020257E-4</v>
      </c>
      <c r="AD132" s="54">
        <f t="shared" si="78"/>
        <v>1.9708163261404415E-4</v>
      </c>
      <c r="AE132" s="54">
        <f t="shared" si="78"/>
        <v>1.8578412064698937E-4</v>
      </c>
      <c r="AF132" s="54">
        <f t="shared" si="78"/>
        <v>1.7503666577799274E-4</v>
      </c>
      <c r="AG132" s="54">
        <f t="shared" si="78"/>
        <v>1.6494552645422006E-4</v>
      </c>
      <c r="AH132" s="54">
        <f t="shared" ref="AH132:BI132" si="79">+AH88^-$B$18</f>
        <v>1.557023681154097E-4</v>
      </c>
      <c r="AI132" s="54">
        <f t="shared" si="79"/>
        <v>1.4718949802082428E-4</v>
      </c>
      <c r="AJ132" s="54">
        <f t="shared" si="79"/>
        <v>1.3931982992411305E-4</v>
      </c>
      <c r="AK132" s="54">
        <f t="shared" si="79"/>
        <v>1.320236718629007E-4</v>
      </c>
      <c r="AL132" s="54">
        <f t="shared" si="79"/>
        <v>1.2524232553789543E-4</v>
      </c>
      <c r="AM132" s="54">
        <f t="shared" si="79"/>
        <v>1.1892503946780755E-4</v>
      </c>
      <c r="AN132" s="54">
        <f t="shared" si="79"/>
        <v>1.1302740912524345E-4</v>
      </c>
      <c r="AO132" s="54">
        <f t="shared" si="79"/>
        <v>1.0751039263857537E-4</v>
      </c>
      <c r="AP132" s="54">
        <f t="shared" si="79"/>
        <v>1.0233959288134227E-4</v>
      </c>
      <c r="AQ132" s="54">
        <f t="shared" si="79"/>
        <v>9.7484666847800873E-5</v>
      </c>
      <c r="AR132" s="54">
        <f t="shared" si="79"/>
        <v>9.2918810752862409E-5</v>
      </c>
      <c r="AS132" s="54">
        <f t="shared" si="79"/>
        <v>8.8618303227815671E-5</v>
      </c>
      <c r="AT132" s="54">
        <f t="shared" si="79"/>
        <v>8.4562100521733482E-5</v>
      </c>
      <c r="AU132" s="54">
        <f t="shared" si="79"/>
        <v>8.0731480500692142E-5</v>
      </c>
      <c r="AV132" s="54">
        <f t="shared" si="79"/>
        <v>7.7109732246200438E-5</v>
      </c>
      <c r="AW132" s="54">
        <f t="shared" si="79"/>
        <v>7.3681887448452752E-5</v>
      </c>
      <c r="AX132" s="54">
        <f t="shared" si="79"/>
        <v>7.0434489328607429E-5</v>
      </c>
      <c r="AY132" s="54">
        <f t="shared" si="79"/>
        <v>6.7355394672504267E-5</v>
      </c>
      <c r="AZ132" s="54">
        <f t="shared" si="79"/>
        <v>6.4433604675416778E-5</v>
      </c>
      <c r="BA132" s="54">
        <f t="shared" si="79"/>
        <v>6.1659120593710785E-5</v>
      </c>
      <c r="BB132" s="54">
        <f t="shared" si="79"/>
        <v>5.9022820591617624E-5</v>
      </c>
      <c r="BC132" s="54">
        <f t="shared" si="79"/>
        <v>5.6516354598541488E-5</v>
      </c>
      <c r="BD132" s="54">
        <f t="shared" si="79"/>
        <v>5.4132054414723632E-5</v>
      </c>
      <c r="BE132" s="54">
        <f t="shared" si="79"/>
        <v>5.186285669770892E-5</v>
      </c>
      <c r="BF132" s="54">
        <f t="shared" si="79"/>
        <v>4.9702236817542538E-5</v>
      </c>
      <c r="BG132" s="54">
        <f t="shared" si="79"/>
        <v>4.7644151881068933E-5</v>
      </c>
      <c r="BH132" s="54">
        <f t="shared" si="79"/>
        <v>4.568299149561986E-5</v>
      </c>
      <c r="BI132" s="54">
        <f t="shared" si="79"/>
        <v>4.568299149561986E-5</v>
      </c>
    </row>
    <row r="133" spans="1:61" ht="18" customHeight="1">
      <c r="A133" s="111" t="s">
        <v>802</v>
      </c>
      <c r="B133" s="54">
        <f t="shared" ref="B133:AG133" si="80">+B17*B132/$B132</f>
        <v>1</v>
      </c>
      <c r="C133" s="54">
        <f t="shared" si="80"/>
        <v>0.71146859772891913</v>
      </c>
      <c r="D133" s="54">
        <f t="shared" si="80"/>
        <v>0.46347445834778417</v>
      </c>
      <c r="E133" s="54">
        <f t="shared" si="80"/>
        <v>0.31590830399228503</v>
      </c>
      <c r="F133" s="54">
        <f t="shared" si="80"/>
        <v>0.22151908786296431</v>
      </c>
      <c r="G133" s="54">
        <f t="shared" si="80"/>
        <v>0.15835150665646303</v>
      </c>
      <c r="H133" s="54">
        <f t="shared" si="80"/>
        <v>0.11526884276407248</v>
      </c>
      <c r="I133" s="54">
        <f t="shared" si="80"/>
        <v>8.5121448780388756E-2</v>
      </c>
      <c r="J133" s="54">
        <f t="shared" si="80"/>
        <v>6.3616452637525134E-2</v>
      </c>
      <c r="K133" s="54">
        <f t="shared" si="80"/>
        <v>4.7933414424568506E-2</v>
      </c>
      <c r="L133" s="54">
        <f t="shared" si="80"/>
        <v>3.6271000347458379E-2</v>
      </c>
      <c r="M133" s="34">
        <f t="shared" si="80"/>
        <v>2.8469329646695258E-2</v>
      </c>
      <c r="N133" s="54">
        <f t="shared" si="80"/>
        <v>2.1566531902749937E-2</v>
      </c>
      <c r="O133" s="54">
        <f t="shared" si="80"/>
        <v>1.6619818215400949E-2</v>
      </c>
      <c r="P133" s="54">
        <f t="shared" si="80"/>
        <v>1.2952006615305101E-2</v>
      </c>
      <c r="Q133" s="54">
        <f t="shared" si="80"/>
        <v>1.0174661733916008E-2</v>
      </c>
      <c r="R133" s="54">
        <f t="shared" si="80"/>
        <v>8.0421878928885505E-3</v>
      </c>
      <c r="S133" s="54">
        <f t="shared" si="80"/>
        <v>6.3886143101575628E-3</v>
      </c>
      <c r="T133" s="54">
        <f t="shared" si="80"/>
        <v>5.0967077679010203E-3</v>
      </c>
      <c r="U133" s="54">
        <f t="shared" si="80"/>
        <v>4.0812011041205434E-3</v>
      </c>
      <c r="V133" s="54">
        <f t="shared" si="80"/>
        <v>3.2770307553022762E-3</v>
      </c>
      <c r="W133" s="54">
        <f t="shared" si="80"/>
        <v>2.6383725210843323E-3</v>
      </c>
      <c r="X133" s="54">
        <f t="shared" si="80"/>
        <v>2.1307552919075973E-3</v>
      </c>
      <c r="Y133" s="54">
        <f t="shared" si="80"/>
        <v>1.7253713690348054E-3</v>
      </c>
      <c r="Z133" s="54">
        <f t="shared" si="80"/>
        <v>1.4003496383344146E-3</v>
      </c>
      <c r="AA133" s="54">
        <f t="shared" si="80"/>
        <v>1.138768616721916E-3</v>
      </c>
      <c r="AB133" s="54">
        <f t="shared" si="80"/>
        <v>9.2720200668861181E-4</v>
      </c>
      <c r="AC133" s="54">
        <f t="shared" si="80"/>
        <v>7.5335208187663546E-4</v>
      </c>
      <c r="AD133" s="54">
        <f t="shared" si="80"/>
        <v>6.118571724973538E-4</v>
      </c>
      <c r="AE133" s="54">
        <f t="shared" si="80"/>
        <v>4.9699506097511913E-4</v>
      </c>
      <c r="AF133" s="54">
        <f t="shared" si="80"/>
        <v>4.0347078300494383E-4</v>
      </c>
      <c r="AG133" s="54">
        <f t="shared" si="80"/>
        <v>3.2761454748063569E-4</v>
      </c>
      <c r="AH133" s="54">
        <f t="shared" ref="AH133:BI133" si="81">+AH17*AH132/$B132</f>
        <v>2.6647558976840166E-4</v>
      </c>
      <c r="AI133" s="54">
        <f t="shared" si="81"/>
        <v>2.170594088209092E-4</v>
      </c>
      <c r="AJ133" s="54">
        <f t="shared" si="81"/>
        <v>1.7703303090744012E-4</v>
      </c>
      <c r="AK133" s="54">
        <f t="shared" si="81"/>
        <v>1.4455487880713755E-4</v>
      </c>
      <c r="AL133" s="54">
        <f t="shared" si="81"/>
        <v>1.1816031697156834E-4</v>
      </c>
      <c r="AM133" s="54">
        <f t="shared" si="81"/>
        <v>9.6679279665298502E-5</v>
      </c>
      <c r="AN133" s="54">
        <f t="shared" si="81"/>
        <v>7.9174157699282057E-5</v>
      </c>
      <c r="AO133" s="54">
        <f t="shared" si="81"/>
        <v>6.4891782617787321E-5</v>
      </c>
      <c r="AP133" s="54">
        <f t="shared" si="81"/>
        <v>5.3225839396012549E-5</v>
      </c>
      <c r="AQ133" s="54">
        <f t="shared" si="81"/>
        <v>4.3687251580490473E-5</v>
      </c>
      <c r="AR133" s="54">
        <f t="shared" si="81"/>
        <v>3.5880759883161747E-5</v>
      </c>
      <c r="AS133" s="54">
        <f t="shared" si="81"/>
        <v>2.948634869869301E-5</v>
      </c>
      <c r="AT133" s="54">
        <f t="shared" si="81"/>
        <v>2.4244481832860357E-5</v>
      </c>
      <c r="AU133" s="54">
        <f t="shared" si="81"/>
        <v>1.9944338598957772E-5</v>
      </c>
      <c r="AV133" s="54">
        <f t="shared" si="81"/>
        <v>1.6414418213356848E-5</v>
      </c>
      <c r="AW133" s="54">
        <f t="shared" si="81"/>
        <v>1.3515017708153586E-5</v>
      </c>
      <c r="AX133" s="54">
        <f t="shared" si="81"/>
        <v>1.1132195494848704E-5</v>
      </c>
      <c r="AY133" s="54">
        <f t="shared" si="81"/>
        <v>9.1729160110235446E-6</v>
      </c>
      <c r="AZ133" s="54">
        <f t="shared" si="81"/>
        <v>7.5611357883676937E-6</v>
      </c>
      <c r="BA133" s="54">
        <f t="shared" si="81"/>
        <v>6.234641889480057E-6</v>
      </c>
      <c r="BB133" s="54">
        <f t="shared" si="81"/>
        <v>5.1424931764725446E-6</v>
      </c>
      <c r="BC133" s="54">
        <f t="shared" si="81"/>
        <v>4.2429457912454137E-6</v>
      </c>
      <c r="BD133" s="54">
        <f t="shared" si="81"/>
        <v>3.5017684783255434E-6</v>
      </c>
      <c r="BE133" s="54">
        <f t="shared" si="81"/>
        <v>2.8908724588056723E-6</v>
      </c>
      <c r="BF133" s="54">
        <f t="shared" si="81"/>
        <v>2.3871956184090091E-6</v>
      </c>
      <c r="BG133" s="54">
        <f t="shared" si="81"/>
        <v>1.9717926902431635E-6</v>
      </c>
      <c r="BH133" s="54">
        <f t="shared" si="81"/>
        <v>1.6290925768857089E-6</v>
      </c>
      <c r="BI133" s="54">
        <f t="shared" si="81"/>
        <v>1.403735690944269E-6</v>
      </c>
    </row>
    <row r="134" spans="1:61" ht="18" customHeight="1">
      <c r="A134" s="111" t="s">
        <v>803</v>
      </c>
      <c r="B134" s="54"/>
      <c r="C134" s="54">
        <f>+(C133/B133)^-0.1-1</f>
        <v>3.4628473810918159E-2</v>
      </c>
      <c r="D134" s="54">
        <f t="shared" ref="D134:X134" si="82">+(D133/C133)^-0.1-1</f>
        <v>4.3789666591394161E-2</v>
      </c>
      <c r="E134" s="54">
        <f t="shared" si="82"/>
        <v>3.9073996270073907E-2</v>
      </c>
      <c r="F134" s="54">
        <f t="shared" si="82"/>
        <v>3.6131766303403534E-2</v>
      </c>
      <c r="G134" s="54">
        <f t="shared" si="82"/>
        <v>3.413894922842764E-2</v>
      </c>
      <c r="H134" s="54">
        <f t="shared" si="82"/>
        <v>3.2264582348834558E-2</v>
      </c>
      <c r="I134" s="54">
        <f t="shared" si="82"/>
        <v>3.0783107321692871E-2</v>
      </c>
      <c r="J134" s="54">
        <f t="shared" si="82"/>
        <v>2.9548845258763556E-2</v>
      </c>
      <c r="K134" s="54">
        <f t="shared" si="82"/>
        <v>2.8710347359039989E-2</v>
      </c>
      <c r="L134" s="54">
        <f t="shared" si="82"/>
        <v>2.8271699758298796E-2</v>
      </c>
      <c r="M134" s="34">
        <f t="shared" si="82"/>
        <v>2.4514782766979382E-2</v>
      </c>
      <c r="N134" s="54">
        <f t="shared" si="82"/>
        <v>2.8157606600472285E-2</v>
      </c>
      <c r="O134" s="54">
        <f t="shared" si="82"/>
        <v>2.6397071607694889E-2</v>
      </c>
      <c r="P134" s="54">
        <f t="shared" si="82"/>
        <v>2.5247977351370299E-2</v>
      </c>
      <c r="Q134" s="54">
        <f t="shared" si="82"/>
        <v>2.4428631124831846E-2</v>
      </c>
      <c r="R134" s="54">
        <f t="shared" si="82"/>
        <v>2.3798706264288372E-2</v>
      </c>
      <c r="S134" s="54">
        <f t="shared" si="82"/>
        <v>2.3285345327786144E-2</v>
      </c>
      <c r="T134" s="54">
        <f t="shared" si="82"/>
        <v>2.2849397531289783E-2</v>
      </c>
      <c r="U134" s="54">
        <f t="shared" si="82"/>
        <v>2.2469056844307556E-2</v>
      </c>
      <c r="V134" s="54">
        <f t="shared" si="82"/>
        <v>2.2187928396654621E-2</v>
      </c>
      <c r="W134" s="54">
        <f t="shared" si="82"/>
        <v>2.1914214803104626E-2</v>
      </c>
      <c r="X134" s="54">
        <f t="shared" si="82"/>
        <v>2.1598517292557906E-2</v>
      </c>
      <c r="Y134" s="54">
        <f t="shared" ref="Y134:BA134" si="83">+(Y133/X133)^-0.1-1</f>
        <v>2.1327671913953017E-2</v>
      </c>
      <c r="Z134" s="54">
        <f t="shared" si="83"/>
        <v>2.1091381013737642E-2</v>
      </c>
      <c r="AA134" s="54">
        <f t="shared" si="83"/>
        <v>2.0892702361117843E-2</v>
      </c>
      <c r="AB134" s="54">
        <f t="shared" si="83"/>
        <v>2.0765804229218476E-2</v>
      </c>
      <c r="AC134" s="54">
        <f t="shared" si="83"/>
        <v>2.0980945633412018E-2</v>
      </c>
      <c r="AD134" s="54">
        <f t="shared" si="83"/>
        <v>2.102128009846882E-2</v>
      </c>
      <c r="AE134" s="54">
        <f t="shared" si="83"/>
        <v>2.1009535858460548E-2</v>
      </c>
      <c r="AF134" s="54">
        <f t="shared" si="83"/>
        <v>2.1066430500547906E-2</v>
      </c>
      <c r="AG134" s="54">
        <f t="shared" si="83"/>
        <v>2.1045019652623065E-2</v>
      </c>
      <c r="AH134" s="54">
        <f t="shared" si="83"/>
        <v>2.0870312812653502E-2</v>
      </c>
      <c r="AI134" s="54">
        <f t="shared" si="83"/>
        <v>2.072295478880859E-2</v>
      </c>
      <c r="AJ134" s="54">
        <f t="shared" si="83"/>
        <v>2.0592637673574554E-2</v>
      </c>
      <c r="AK134" s="54">
        <f t="shared" si="83"/>
        <v>2.0474495798689762E-2</v>
      </c>
      <c r="AL134" s="54">
        <f t="shared" si="83"/>
        <v>2.0366309595932997E-2</v>
      </c>
      <c r="AM134" s="54">
        <f t="shared" si="83"/>
        <v>2.0266963087595347E-2</v>
      </c>
      <c r="AN134" s="54">
        <f t="shared" si="83"/>
        <v>2.0175748719236219E-2</v>
      </c>
      <c r="AO134" s="54">
        <f t="shared" si="83"/>
        <v>2.0092077648716122E-2</v>
      </c>
      <c r="AP134" s="54">
        <f t="shared" si="83"/>
        <v>2.0015376137343832E-2</v>
      </c>
      <c r="AQ134" s="54">
        <f t="shared" si="83"/>
        <v>1.9945061699837785E-2</v>
      </c>
      <c r="AR134" s="54">
        <f t="shared" si="83"/>
        <v>1.9880549216093168E-2</v>
      </c>
      <c r="AS134" s="54">
        <f t="shared" si="83"/>
        <v>1.9821264966171759E-2</v>
      </c>
      <c r="AT134" s="54">
        <f t="shared" si="83"/>
        <v>1.9766659782061824E-2</v>
      </c>
      <c r="AU134" s="54">
        <f t="shared" si="83"/>
        <v>1.9716218535259955E-2</v>
      </c>
      <c r="AV134" s="54">
        <f t="shared" si="83"/>
        <v>1.9669465717551571E-2</v>
      </c>
      <c r="AW134" s="54">
        <f t="shared" si="83"/>
        <v>1.9625967785082743E-2</v>
      </c>
      <c r="AX134" s="54">
        <f t="shared" si="83"/>
        <v>1.9585333134857219E-2</v>
      </c>
      <c r="AY134" s="54">
        <f t="shared" si="83"/>
        <v>1.9547210501366763E-2</v>
      </c>
      <c r="AZ134" s="54">
        <f t="shared" si="83"/>
        <v>1.9511286395472283E-2</v>
      </c>
      <c r="BA134" s="54">
        <f t="shared" si="83"/>
        <v>1.9477282039918054E-2</v>
      </c>
      <c r="BB134" s="54">
        <f t="shared" ref="BB134:BI134" si="84">+(BB133/BA133)^-0.1-1</f>
        <v>1.9444950115006687E-2</v>
      </c>
      <c r="BC134" s="54">
        <f t="shared" si="84"/>
        <v>1.9414071519814335E-2</v>
      </c>
      <c r="BD134" s="54">
        <f t="shared" si="84"/>
        <v>1.9384452275672093E-2</v>
      </c>
      <c r="BE134" s="54">
        <f t="shared" si="84"/>
        <v>1.9355920643678859E-2</v>
      </c>
      <c r="BF134" s="54">
        <f t="shared" si="84"/>
        <v>1.9328324490862414E-2</v>
      </c>
      <c r="BG134" s="54">
        <f t="shared" si="84"/>
        <v>1.9301528915330435E-2</v>
      </c>
      <c r="BH134" s="54">
        <f t="shared" si="84"/>
        <v>1.9275414125568657E-2</v>
      </c>
      <c r="BI134" s="54">
        <f t="shared" si="84"/>
        <v>1.4999999999999902E-2</v>
      </c>
    </row>
    <row r="135" spans="1:61" ht="18" customHeight="1">
      <c r="A135" s="111" t="s">
        <v>804</v>
      </c>
      <c r="B135" s="54"/>
      <c r="C135" s="54">
        <f>+LN(C56/B56)/10</f>
        <v>9.3279313555020352E-3</v>
      </c>
      <c r="D135" s="54">
        <f t="shared" ref="D135:K135" si="85">+LN(D56/C56)/10</f>
        <v>7.6456914107725076E-3</v>
      </c>
      <c r="E135" s="54">
        <f t="shared" si="85"/>
        <v>5.7596483440908825E-3</v>
      </c>
      <c r="F135" s="54">
        <f t="shared" si="85"/>
        <v>4.3177913415189213E-3</v>
      </c>
      <c r="G135" s="54">
        <f t="shared" si="85"/>
        <v>2.4627299464364742E-3</v>
      </c>
      <c r="H135" s="54">
        <f t="shared" si="85"/>
        <v>1.3456354717457319E-3</v>
      </c>
      <c r="I135" s="54">
        <f t="shared" si="85"/>
        <v>1.3456354717457319E-3</v>
      </c>
      <c r="J135" s="54">
        <f t="shared" si="85"/>
        <v>1.3456354717457319E-3</v>
      </c>
      <c r="K135" s="54">
        <f t="shared" si="85"/>
        <v>1.3456354717457319E-3</v>
      </c>
      <c r="L135" s="54">
        <f t="shared" ref="L135:AQ135" si="86">+LN(L56/K56)/10</f>
        <v>1.03499762952242E-3</v>
      </c>
      <c r="M135" s="34">
        <f t="shared" si="86"/>
        <v>7.2435978729910833E-4</v>
      </c>
      <c r="N135" s="54">
        <f t="shared" si="86"/>
        <v>7.2435978729910833E-4</v>
      </c>
      <c r="O135" s="54">
        <f t="shared" si="86"/>
        <v>7.2435978729910833E-4</v>
      </c>
      <c r="P135" s="54">
        <f t="shared" si="86"/>
        <v>7.2435978729910833E-4</v>
      </c>
      <c r="Q135" s="54">
        <f t="shared" si="86"/>
        <v>7.2435978729910833E-4</v>
      </c>
      <c r="R135" s="54">
        <f t="shared" si="86"/>
        <v>7.2435978729910833E-4</v>
      </c>
      <c r="S135" s="54">
        <f t="shared" si="86"/>
        <v>7.2435978729910833E-4</v>
      </c>
      <c r="T135" s="54">
        <f t="shared" si="86"/>
        <v>7.2435978729910833E-4</v>
      </c>
      <c r="U135" s="54">
        <f t="shared" si="86"/>
        <v>7.2435978729910833E-4</v>
      </c>
      <c r="V135" s="54">
        <f t="shared" si="86"/>
        <v>6.0103040758817373E-4</v>
      </c>
      <c r="W135" s="54">
        <f t="shared" si="86"/>
        <v>4.7770102787725988E-4</v>
      </c>
      <c r="X135" s="54">
        <f t="shared" si="86"/>
        <v>4.7770102787725988E-4</v>
      </c>
      <c r="Y135" s="54">
        <f t="shared" si="86"/>
        <v>4.7770102787725988E-4</v>
      </c>
      <c r="Z135" s="54">
        <f t="shared" si="86"/>
        <v>4.7770102787725988E-4</v>
      </c>
      <c r="AA135" s="54">
        <f t="shared" si="86"/>
        <v>4.7770102787725988E-4</v>
      </c>
      <c r="AB135" s="54">
        <f t="shared" si="86"/>
        <v>4.7770102787725988E-4</v>
      </c>
      <c r="AC135" s="54">
        <f t="shared" si="86"/>
        <v>4.7770102787725988E-4</v>
      </c>
      <c r="AD135" s="54">
        <f t="shared" si="86"/>
        <v>4.7770102787725988E-4</v>
      </c>
      <c r="AE135" s="54">
        <f t="shared" si="86"/>
        <v>4.7770102787725988E-4</v>
      </c>
      <c r="AF135" s="54">
        <f t="shared" si="86"/>
        <v>2.3885051393862677E-4</v>
      </c>
      <c r="AG135" s="54">
        <f t="shared" si="86"/>
        <v>0</v>
      </c>
      <c r="AH135" s="54">
        <f t="shared" si="86"/>
        <v>0</v>
      </c>
      <c r="AI135" s="54">
        <f t="shared" si="86"/>
        <v>0</v>
      </c>
      <c r="AJ135" s="54">
        <f t="shared" si="86"/>
        <v>0</v>
      </c>
      <c r="AK135" s="54">
        <f t="shared" si="86"/>
        <v>0</v>
      </c>
      <c r="AL135" s="54">
        <f t="shared" si="86"/>
        <v>0</v>
      </c>
      <c r="AM135" s="54">
        <f t="shared" si="86"/>
        <v>0</v>
      </c>
      <c r="AN135" s="54">
        <f t="shared" si="86"/>
        <v>0</v>
      </c>
      <c r="AO135" s="54">
        <f t="shared" si="86"/>
        <v>0</v>
      </c>
      <c r="AP135" s="54">
        <f t="shared" si="86"/>
        <v>0</v>
      </c>
      <c r="AQ135" s="54">
        <f t="shared" si="86"/>
        <v>0</v>
      </c>
      <c r="AR135" s="54">
        <f t="shared" ref="AR135:BI135" si="87">+LN(AR56/AQ56)/10</f>
        <v>0</v>
      </c>
      <c r="AS135" s="54">
        <f t="shared" si="87"/>
        <v>0</v>
      </c>
      <c r="AT135" s="54">
        <f t="shared" si="87"/>
        <v>0</v>
      </c>
      <c r="AU135" s="54">
        <f t="shared" si="87"/>
        <v>0</v>
      </c>
      <c r="AV135" s="54">
        <f t="shared" si="87"/>
        <v>0</v>
      </c>
      <c r="AW135" s="54">
        <f t="shared" si="87"/>
        <v>0</v>
      </c>
      <c r="AX135" s="54">
        <f t="shared" si="87"/>
        <v>0</v>
      </c>
      <c r="AY135" s="54">
        <f t="shared" si="87"/>
        <v>0</v>
      </c>
      <c r="AZ135" s="54">
        <f t="shared" si="87"/>
        <v>0</v>
      </c>
      <c r="BA135" s="54">
        <f t="shared" si="87"/>
        <v>0</v>
      </c>
      <c r="BB135" s="54">
        <f t="shared" si="87"/>
        <v>0</v>
      </c>
      <c r="BC135" s="54">
        <f t="shared" si="87"/>
        <v>0</v>
      </c>
      <c r="BD135" s="54">
        <f t="shared" si="87"/>
        <v>0</v>
      </c>
      <c r="BE135" s="54">
        <f t="shared" si="87"/>
        <v>0</v>
      </c>
      <c r="BF135" s="54">
        <f t="shared" si="87"/>
        <v>0</v>
      </c>
      <c r="BG135" s="54">
        <f t="shared" si="87"/>
        <v>0</v>
      </c>
      <c r="BH135" s="54">
        <f t="shared" si="87"/>
        <v>0</v>
      </c>
      <c r="BI135" s="54">
        <f t="shared" si="87"/>
        <v>0</v>
      </c>
    </row>
    <row r="136" spans="1:61" ht="18" customHeight="1">
      <c r="A136" s="111" t="s">
        <v>805</v>
      </c>
      <c r="B136" s="54"/>
      <c r="C136" s="54">
        <f>+C134+C135</f>
        <v>4.3956405166420194E-2</v>
      </c>
      <c r="D136" s="54">
        <f t="shared" ref="D136:K136" si="88">+D134+D135</f>
        <v>5.143535800216667E-2</v>
      </c>
      <c r="E136" s="54">
        <f t="shared" si="88"/>
        <v>4.4833644614164787E-2</v>
      </c>
      <c r="F136" s="54">
        <f t="shared" si="88"/>
        <v>4.0449557644922453E-2</v>
      </c>
      <c r="G136" s="54">
        <f t="shared" si="88"/>
        <v>3.6601679174864114E-2</v>
      </c>
      <c r="H136" s="54">
        <f t="shared" si="88"/>
        <v>3.3610217820580289E-2</v>
      </c>
      <c r="I136" s="54">
        <f t="shared" si="88"/>
        <v>3.2128742793438601E-2</v>
      </c>
      <c r="J136" s="54">
        <f t="shared" si="88"/>
        <v>3.0894480730509287E-2</v>
      </c>
      <c r="K136" s="54">
        <f t="shared" si="88"/>
        <v>3.005598283078572E-2</v>
      </c>
      <c r="L136" s="54">
        <f t="shared" ref="L136:BI136" si="89">+L134+L135</f>
        <v>2.9306697387821216E-2</v>
      </c>
      <c r="M136" s="34">
        <f t="shared" si="89"/>
        <v>2.523914255427849E-2</v>
      </c>
      <c r="N136" s="54">
        <f t="shared" si="89"/>
        <v>2.8881966387771393E-2</v>
      </c>
      <c r="O136" s="54">
        <f t="shared" si="89"/>
        <v>2.7121431394993997E-2</v>
      </c>
      <c r="P136" s="54">
        <f t="shared" si="89"/>
        <v>2.5972337138669407E-2</v>
      </c>
      <c r="Q136" s="54">
        <f t="shared" si="89"/>
        <v>2.5152990912130954E-2</v>
      </c>
      <c r="R136" s="54">
        <f t="shared" si="89"/>
        <v>2.452306605158748E-2</v>
      </c>
      <c r="S136" s="54">
        <f t="shared" si="89"/>
        <v>2.4009705115085253E-2</v>
      </c>
      <c r="T136" s="54">
        <f t="shared" si="89"/>
        <v>2.3573757318588892E-2</v>
      </c>
      <c r="U136" s="54">
        <f t="shared" si="89"/>
        <v>2.3193416631606664E-2</v>
      </c>
      <c r="V136" s="54">
        <f t="shared" si="89"/>
        <v>2.2788958804242795E-2</v>
      </c>
      <c r="W136" s="54">
        <f t="shared" si="89"/>
        <v>2.2391915830981886E-2</v>
      </c>
      <c r="X136" s="54">
        <f t="shared" si="89"/>
        <v>2.2076218320435166E-2</v>
      </c>
      <c r="Y136" s="54">
        <f t="shared" si="89"/>
        <v>2.1805372941830277E-2</v>
      </c>
      <c r="Z136" s="54">
        <f t="shared" si="89"/>
        <v>2.1569082041614902E-2</v>
      </c>
      <c r="AA136" s="54">
        <f t="shared" si="89"/>
        <v>2.1370403388995103E-2</v>
      </c>
      <c r="AB136" s="54">
        <f t="shared" si="89"/>
        <v>2.1243505257095736E-2</v>
      </c>
      <c r="AC136" s="54">
        <f t="shared" si="89"/>
        <v>2.1458646661289278E-2</v>
      </c>
      <c r="AD136" s="54">
        <f t="shared" si="89"/>
        <v>2.149898112634608E-2</v>
      </c>
      <c r="AE136" s="54">
        <f t="shared" si="89"/>
        <v>2.1487236886337809E-2</v>
      </c>
      <c r="AF136" s="54">
        <f t="shared" si="89"/>
        <v>2.1305281014486532E-2</v>
      </c>
      <c r="AG136" s="54">
        <f t="shared" si="89"/>
        <v>2.1045019652623065E-2</v>
      </c>
      <c r="AH136" s="54">
        <f t="shared" si="89"/>
        <v>2.0870312812653502E-2</v>
      </c>
      <c r="AI136" s="54">
        <f t="shared" si="89"/>
        <v>2.072295478880859E-2</v>
      </c>
      <c r="AJ136" s="54">
        <f t="shared" si="89"/>
        <v>2.0592637673574554E-2</v>
      </c>
      <c r="AK136" s="54">
        <f t="shared" si="89"/>
        <v>2.0474495798689762E-2</v>
      </c>
      <c r="AL136" s="54">
        <f t="shared" si="89"/>
        <v>2.0366309595932997E-2</v>
      </c>
      <c r="AM136" s="54">
        <f t="shared" si="89"/>
        <v>2.0266963087595347E-2</v>
      </c>
      <c r="AN136" s="54">
        <f t="shared" si="89"/>
        <v>2.0175748719236219E-2</v>
      </c>
      <c r="AO136" s="54">
        <f t="shared" si="89"/>
        <v>2.0092077648716122E-2</v>
      </c>
      <c r="AP136" s="54">
        <f t="shared" si="89"/>
        <v>2.0015376137343832E-2</v>
      </c>
      <c r="AQ136" s="54">
        <f t="shared" si="89"/>
        <v>1.9945061699837785E-2</v>
      </c>
      <c r="AR136" s="54">
        <f t="shared" si="89"/>
        <v>1.9880549216093168E-2</v>
      </c>
      <c r="AS136" s="54">
        <f t="shared" si="89"/>
        <v>1.9821264966171759E-2</v>
      </c>
      <c r="AT136" s="54">
        <f t="shared" si="89"/>
        <v>1.9766659782061824E-2</v>
      </c>
      <c r="AU136" s="54">
        <f t="shared" si="89"/>
        <v>1.9716218535259955E-2</v>
      </c>
      <c r="AV136" s="54">
        <f t="shared" si="89"/>
        <v>1.9669465717551571E-2</v>
      </c>
      <c r="AW136" s="54">
        <f t="shared" si="89"/>
        <v>1.9625967785082743E-2</v>
      </c>
      <c r="AX136" s="54">
        <f t="shared" si="89"/>
        <v>1.9585333134857219E-2</v>
      </c>
      <c r="AY136" s="54">
        <f t="shared" si="89"/>
        <v>1.9547210501366763E-2</v>
      </c>
      <c r="AZ136" s="54">
        <f t="shared" si="89"/>
        <v>1.9511286395472283E-2</v>
      </c>
      <c r="BA136" s="54">
        <f t="shared" si="89"/>
        <v>1.9477282039918054E-2</v>
      </c>
      <c r="BB136" s="54">
        <f t="shared" si="89"/>
        <v>1.9444950115006687E-2</v>
      </c>
      <c r="BC136" s="54">
        <f t="shared" si="89"/>
        <v>1.9414071519814335E-2</v>
      </c>
      <c r="BD136" s="54">
        <f t="shared" si="89"/>
        <v>1.9384452275672093E-2</v>
      </c>
      <c r="BE136" s="54">
        <f t="shared" si="89"/>
        <v>1.9355920643678859E-2</v>
      </c>
      <c r="BF136" s="54">
        <f t="shared" si="89"/>
        <v>1.9328324490862414E-2</v>
      </c>
      <c r="BG136" s="54">
        <f t="shared" si="89"/>
        <v>1.9301528915330435E-2</v>
      </c>
      <c r="BH136" s="54">
        <f t="shared" si="89"/>
        <v>1.9275414125568657E-2</v>
      </c>
      <c r="BI136" s="54">
        <f t="shared" si="89"/>
        <v>1.4999999999999902E-2</v>
      </c>
    </row>
    <row r="137" spans="1:61" ht="18" customHeight="1">
      <c r="A137" s="111" t="s">
        <v>806</v>
      </c>
      <c r="B137" s="54"/>
      <c r="C137" s="54">
        <f>+C136-C129</f>
        <v>-6.6586741312979689E-3</v>
      </c>
      <c r="D137" s="54">
        <f t="shared" ref="D137:K137" si="90">+D136-D129</f>
        <v>7.2343938314266901E-3</v>
      </c>
      <c r="E137" s="54">
        <f t="shared" si="90"/>
        <v>4.9101424652080242E-3</v>
      </c>
      <c r="F137" s="54">
        <f t="shared" si="90"/>
        <v>4.3062928359366148E-3</v>
      </c>
      <c r="G137" s="54">
        <f t="shared" si="90"/>
        <v>3.3896437517891911E-3</v>
      </c>
      <c r="H137" s="54">
        <f t="shared" si="90"/>
        <v>1.8343831108568465E-3</v>
      </c>
      <c r="I137" s="54">
        <f t="shared" si="90"/>
        <v>1.5510278420690048E-3</v>
      </c>
      <c r="J137" s="54">
        <f t="shared" si="90"/>
        <v>1.1315299731891534E-3</v>
      </c>
      <c r="K137" s="54">
        <f t="shared" si="90"/>
        <v>1.0301662071906664E-3</v>
      </c>
      <c r="L137" s="54">
        <f t="shared" ref="L137:BI137" si="91">+L136-L129</f>
        <v>4.251832251210088E-3</v>
      </c>
      <c r="M137" s="34">
        <f t="shared" si="91"/>
        <v>-3.3650738345708808E-3</v>
      </c>
      <c r="N137" s="54">
        <f t="shared" si="91"/>
        <v>1.9915378502279382E-3</v>
      </c>
      <c r="O137" s="54">
        <f t="shared" si="91"/>
        <v>1.3511716479169995E-3</v>
      </c>
      <c r="P137" s="54">
        <f t="shared" si="91"/>
        <v>1.001565727257292E-3</v>
      </c>
      <c r="Q137" s="54">
        <f t="shared" si="91"/>
        <v>7.9731223862439943E-4</v>
      </c>
      <c r="R137" s="54">
        <f t="shared" si="91"/>
        <v>6.6894074308792434E-4</v>
      </c>
      <c r="S137" s="54">
        <f t="shared" si="91"/>
        <v>5.8169817891101996E-4</v>
      </c>
      <c r="T137" s="54">
        <f t="shared" si="91"/>
        <v>5.1766380308765E-4</v>
      </c>
      <c r="U137" s="54">
        <f t="shared" si="91"/>
        <v>5.3564086937136351E-4</v>
      </c>
      <c r="V137" s="54">
        <f t="shared" si="91"/>
        <v>5.2232056046171149E-4</v>
      </c>
      <c r="W137" s="54">
        <f t="shared" si="91"/>
        <v>4.342529198228598E-4</v>
      </c>
      <c r="X137" s="54">
        <f t="shared" si="91"/>
        <v>3.837097566260772E-4</v>
      </c>
      <c r="Y137" s="54">
        <f t="shared" si="91"/>
        <v>3.4424774759075558E-4</v>
      </c>
      <c r="Z137" s="54">
        <f t="shared" si="91"/>
        <v>3.025505808566184E-4</v>
      </c>
      <c r="AA137" s="54">
        <f t="shared" si="91"/>
        <v>2.2818079933676488E-4</v>
      </c>
      <c r="AB137" s="54">
        <f t="shared" si="91"/>
        <v>-1.0945983038115198E-4</v>
      </c>
      <c r="AC137" s="54">
        <f t="shared" si="91"/>
        <v>6.6176753930946575E-5</v>
      </c>
      <c r="AD137" s="54">
        <f t="shared" si="91"/>
        <v>1.1801372905451135E-4</v>
      </c>
      <c r="AE137" s="54">
        <f t="shared" si="91"/>
        <v>2.8939764687350295E-4</v>
      </c>
      <c r="AF137" s="54">
        <f t="shared" si="91"/>
        <v>3.6726161257335729E-4</v>
      </c>
      <c r="AG137" s="54">
        <f t="shared" si="91"/>
        <v>2.7812080367138614E-4</v>
      </c>
      <c r="AH137" s="54">
        <f t="shared" si="91"/>
        <v>2.4776987086432001E-4</v>
      </c>
      <c r="AI137" s="54">
        <f t="shared" si="91"/>
        <v>2.2809138456097652E-4</v>
      </c>
      <c r="AJ137" s="54">
        <f t="shared" si="91"/>
        <v>2.1353907988050369E-4</v>
      </c>
      <c r="AK137" s="54">
        <f t="shared" si="91"/>
        <v>2.0141841210999031E-4</v>
      </c>
      <c r="AL137" s="54">
        <f t="shared" si="91"/>
        <v>1.9060052118689136E-4</v>
      </c>
      <c r="AM137" s="54">
        <f t="shared" si="91"/>
        <v>1.8066046164784064E-4</v>
      </c>
      <c r="AN137" s="54">
        <f t="shared" si="91"/>
        <v>1.7146578647373595E-4</v>
      </c>
      <c r="AO137" s="54">
        <f t="shared" si="91"/>
        <v>1.629883154535168E-4</v>
      </c>
      <c r="AP137" s="54">
        <f t="shared" si="91"/>
        <v>1.5522386406499611E-4</v>
      </c>
      <c r="AQ137" s="54">
        <f t="shared" si="91"/>
        <v>1.4816236683077091E-4</v>
      </c>
      <c r="AR137" s="54">
        <f t="shared" si="91"/>
        <v>1.4178019363062996E-4</v>
      </c>
      <c r="AS137" s="54">
        <f t="shared" si="91"/>
        <v>1.3604125397538233E-4</v>
      </c>
      <c r="AT137" s="54">
        <f t="shared" si="91"/>
        <v>1.3090081149031568E-4</v>
      </c>
      <c r="AU137" s="54">
        <f t="shared" si="91"/>
        <v>1.2630946750728789E-4</v>
      </c>
      <c r="AV137" s="54">
        <f t="shared" si="91"/>
        <v>1.2221641528547406E-4</v>
      </c>
      <c r="AW137" s="54">
        <f t="shared" si="91"/>
        <v>1.1857178317113692E-4</v>
      </c>
      <c r="AX137" s="54">
        <f t="shared" si="91"/>
        <v>1.1532816337540136E-4</v>
      </c>
      <c r="AY137" s="54">
        <f t="shared" si="91"/>
        <v>1.1244150369608616E-4</v>
      </c>
      <c r="AZ137" s="54">
        <f t="shared" si="91"/>
        <v>1.0987153826528401E-4</v>
      </c>
      <c r="BA137" s="54">
        <f t="shared" si="91"/>
        <v>1.0758190375742202E-4</v>
      </c>
      <c r="BB137" s="54">
        <f t="shared" si="91"/>
        <v>1.0554005272248035E-4</v>
      </c>
      <c r="BC137" s="54">
        <f t="shared" si="91"/>
        <v>1.0371704472897716E-4</v>
      </c>
      <c r="BD137" s="54">
        <f t="shared" si="91"/>
        <v>1.0208727131479425E-4</v>
      </c>
      <c r="BE137" s="54">
        <f t="shared" si="91"/>
        <v>1.0062815227616581E-4</v>
      </c>
      <c r="BF137" s="54">
        <f t="shared" si="91"/>
        <v>9.9319827520996662E-5</v>
      </c>
      <c r="BG137" s="54">
        <f t="shared" si="91"/>
        <v>9.8144859395812856E-5</v>
      </c>
      <c r="BH137" s="54">
        <f t="shared" si="91"/>
        <v>4.2754141255686579E-3</v>
      </c>
      <c r="BI137" s="54" t="e">
        <f t="shared" si="91"/>
        <v>#NUM!</v>
      </c>
    </row>
    <row r="138" spans="1:61" ht="18" customHeight="1">
      <c r="A138" s="111"/>
      <c r="B138" s="54" t="s">
        <v>807</v>
      </c>
    </row>
    <row r="139" spans="1:61" ht="18" customHeight="1">
      <c r="A139" s="111" t="s">
        <v>808</v>
      </c>
      <c r="B139" s="54">
        <f t="shared" ref="B139:AG139" si="92">+$B$7*B68/B74-(1-(1-0.1)^10)/10</f>
        <v>9.7474906703890876E-2</v>
      </c>
      <c r="C139" s="54">
        <f t="shared" si="92"/>
        <v>9.3965910818179274E-2</v>
      </c>
      <c r="D139" s="54">
        <f t="shared" si="92"/>
        <v>7.8656469832533091E-2</v>
      </c>
      <c r="E139" s="54">
        <f t="shared" si="92"/>
        <v>7.0313683568699145E-2</v>
      </c>
      <c r="F139" s="54">
        <f t="shared" si="92"/>
        <v>6.4917603754836947E-2</v>
      </c>
      <c r="G139" s="54">
        <f t="shared" si="92"/>
        <v>6.0325339106984968E-2</v>
      </c>
      <c r="H139" s="54">
        <f t="shared" si="92"/>
        <v>5.6353567186992914E-2</v>
      </c>
      <c r="I139" s="54">
        <f t="shared" si="92"/>
        <v>5.3111910743496374E-2</v>
      </c>
      <c r="J139" s="54">
        <f t="shared" si="92"/>
        <v>5.0268550497674494E-2</v>
      </c>
      <c r="K139" s="54">
        <f t="shared" si="92"/>
        <v>4.7624486083282347E-2</v>
      </c>
      <c r="L139" s="54">
        <f t="shared" si="92"/>
        <v>4.5109128846138408E-2</v>
      </c>
      <c r="M139" s="34">
        <f t="shared" si="92"/>
        <v>4.3271261933850572E-2</v>
      </c>
      <c r="N139" s="54">
        <f t="shared" si="92"/>
        <v>3.8806240403755077E-2</v>
      </c>
      <c r="O139" s="54">
        <f t="shared" si="92"/>
        <v>3.629827393487671E-2</v>
      </c>
      <c r="P139" s="54">
        <f t="shared" si="92"/>
        <v>3.4769053237927713E-2</v>
      </c>
      <c r="Q139" s="54">
        <f t="shared" si="92"/>
        <v>3.3755349164037773E-2</v>
      </c>
      <c r="R139" s="54">
        <f t="shared" si="92"/>
        <v>3.3026506241368922E-2</v>
      </c>
      <c r="S139" s="54">
        <f t="shared" si="92"/>
        <v>3.2463763647805344E-2</v>
      </c>
      <c r="T139" s="54">
        <f t="shared" si="92"/>
        <v>3.2004306041985398E-2</v>
      </c>
      <c r="U139" s="54">
        <f t="shared" si="92"/>
        <v>3.1613992860435036E-2</v>
      </c>
      <c r="V139" s="54">
        <f t="shared" si="92"/>
        <v>3.1190182469352623E-2</v>
      </c>
      <c r="W139" s="54">
        <f t="shared" si="92"/>
        <v>3.0760952349323883E-2</v>
      </c>
      <c r="X139" s="54">
        <f t="shared" si="92"/>
        <v>3.0422407422538836E-2</v>
      </c>
      <c r="Y139" s="54">
        <f t="shared" si="92"/>
        <v>3.0141857949957815E-2</v>
      </c>
      <c r="Z139" s="54">
        <f t="shared" si="92"/>
        <v>2.9902110190370257E-2</v>
      </c>
      <c r="AA139" s="54">
        <f t="shared" si="92"/>
        <v>2.969933114664329E-2</v>
      </c>
      <c r="AB139" s="54">
        <f t="shared" si="92"/>
        <v>2.9553319068186409E-2</v>
      </c>
      <c r="AC139" s="54">
        <f t="shared" si="92"/>
        <v>2.9637681742231983E-2</v>
      </c>
      <c r="AD139" s="54">
        <f t="shared" si="92"/>
        <v>2.9690835779512856E-2</v>
      </c>
      <c r="AE139" s="54">
        <f t="shared" si="92"/>
        <v>2.9701308776840851E-2</v>
      </c>
      <c r="AF139" s="54">
        <f t="shared" si="92"/>
        <v>2.9513707827453842E-2</v>
      </c>
      <c r="AG139" s="54">
        <f t="shared" si="92"/>
        <v>2.9212325488845309E-2</v>
      </c>
      <c r="AH139" s="54">
        <f t="shared" ref="AH139:BI139" si="93">+$B$7*AH68/AH74-(1-(1-0.1)^10)/10</f>
        <v>2.9004295184656942E-2</v>
      </c>
      <c r="AI139" s="54">
        <f t="shared" si="93"/>
        <v>2.8844216850678756E-2</v>
      </c>
      <c r="AJ139" s="54">
        <f t="shared" si="93"/>
        <v>2.8710663774048115E-2</v>
      </c>
      <c r="AK139" s="54">
        <f t="shared" si="93"/>
        <v>2.8593494760931468E-2</v>
      </c>
      <c r="AL139" s="54">
        <f t="shared" si="93"/>
        <v>2.8487950461126593E-2</v>
      </c>
      <c r="AM139" s="54">
        <f t="shared" si="93"/>
        <v>2.8391745982784711E-2</v>
      </c>
      <c r="AN139" s="54">
        <f t="shared" si="93"/>
        <v>2.8303675386169319E-2</v>
      </c>
      <c r="AO139" s="54">
        <f t="shared" si="93"/>
        <v>2.822296790450643E-2</v>
      </c>
      <c r="AP139" s="54">
        <f t="shared" si="93"/>
        <v>2.8149009022888943E-2</v>
      </c>
      <c r="AQ139" s="54">
        <f t="shared" si="93"/>
        <v>2.8081232329314074E-2</v>
      </c>
      <c r="AR139" s="54">
        <f t="shared" si="93"/>
        <v>2.8019086841330157E-2</v>
      </c>
      <c r="AS139" s="54">
        <f t="shared" si="93"/>
        <v>2.7962034466678679E-2</v>
      </c>
      <c r="AT139" s="54">
        <f t="shared" si="93"/>
        <v>2.7909557042322758E-2</v>
      </c>
      <c r="AU139" s="54">
        <f t="shared" si="93"/>
        <v>2.7861164368663052E-2</v>
      </c>
      <c r="AV139" s="54">
        <f t="shared" si="93"/>
        <v>2.7816400212955131E-2</v>
      </c>
      <c r="AW139" s="54">
        <f t="shared" si="93"/>
        <v>2.7774845674055748E-2</v>
      </c>
      <c r="AX139" s="54">
        <f t="shared" si="93"/>
        <v>2.7736120232367184E-2</v>
      </c>
      <c r="AY139" s="54">
        <f t="shared" si="93"/>
        <v>2.7699881071699239E-2</v>
      </c>
      <c r="AZ139" s="54">
        <f t="shared" si="93"/>
        <v>2.7665821247188194E-2</v>
      </c>
      <c r="BA139" s="54">
        <f t="shared" si="93"/>
        <v>2.7633667167201365E-2</v>
      </c>
      <c r="BB139" s="54">
        <f t="shared" si="93"/>
        <v>2.7603175735917182E-2</v>
      </c>
      <c r="BC139" s="54">
        <f t="shared" si="93"/>
        <v>2.7574131396900653E-2</v>
      </c>
      <c r="BD139" s="54">
        <f t="shared" si="93"/>
        <v>2.7546343234572473E-2</v>
      </c>
      <c r="BE139" s="54">
        <f t="shared" si="93"/>
        <v>2.7519642229146213E-2</v>
      </c>
      <c r="BF139" s="54">
        <f t="shared" si="93"/>
        <v>2.7493878717530798E-2</v>
      </c>
      <c r="BG139" s="54">
        <f t="shared" si="93"/>
        <v>2.7468920083577625E-2</v>
      </c>
      <c r="BH139" s="54">
        <f t="shared" si="93"/>
        <v>2.7444648682113895E-2</v>
      </c>
      <c r="BI139" s="54">
        <f t="shared" si="93"/>
        <v>2.7420959989457469E-2</v>
      </c>
    </row>
    <row r="140" spans="1:61" s="33" customFormat="1" ht="18" customHeight="1">
      <c r="A140" s="255" t="s">
        <v>809</v>
      </c>
      <c r="B140" s="33">
        <v>1</v>
      </c>
      <c r="C140" s="33">
        <f t="shared" ref="C140:AH140" si="94">+B140/(1+C131)^10</f>
        <v>0.63144049384472511</v>
      </c>
      <c r="D140" s="33">
        <f t="shared" si="94"/>
        <v>0.39735023350445514</v>
      </c>
      <c r="E140" s="33">
        <f t="shared" si="94"/>
        <v>0.26317032058227002</v>
      </c>
      <c r="F140" s="33">
        <f t="shared" si="94"/>
        <v>0.18118560966670777</v>
      </c>
      <c r="G140" s="33">
        <f t="shared" si="94"/>
        <v>0.12884661722543325</v>
      </c>
      <c r="H140" s="33">
        <f t="shared" si="94"/>
        <v>9.3583207944500257E-2</v>
      </c>
      <c r="I140" s="33">
        <f t="shared" si="94"/>
        <v>6.8844095725670559E-2</v>
      </c>
      <c r="J140" s="33">
        <f t="shared" si="94"/>
        <v>5.1141835615894395E-2</v>
      </c>
      <c r="K140" s="33">
        <f t="shared" si="94"/>
        <v>3.8278804664913256E-2</v>
      </c>
      <c r="L140" s="33">
        <f t="shared" si="94"/>
        <v>2.9314557485060535E-2</v>
      </c>
      <c r="M140" s="33">
        <f t="shared" si="94"/>
        <v>2.2495714890972393E-2</v>
      </c>
      <c r="N140" s="33">
        <f t="shared" si="94"/>
        <v>1.7109458278041764E-2</v>
      </c>
      <c r="O140" s="33">
        <f t="shared" si="94"/>
        <v>1.3193638063512328E-2</v>
      </c>
      <c r="P140" s="33">
        <f t="shared" si="94"/>
        <v>1.0269665878357813E-2</v>
      </c>
      <c r="Q140" s="33">
        <f t="shared" si="94"/>
        <v>8.0490535490851736E-3</v>
      </c>
      <c r="R140" s="33">
        <f t="shared" si="94"/>
        <v>6.3430826061562692E-3</v>
      </c>
      <c r="S140" s="33">
        <f t="shared" si="94"/>
        <v>5.0213831704426842E-3</v>
      </c>
      <c r="T140" s="33">
        <f t="shared" si="94"/>
        <v>3.9906126102773011E-3</v>
      </c>
      <c r="U140" s="33">
        <f t="shared" si="94"/>
        <v>3.1833957469623543E-3</v>
      </c>
      <c r="V140" s="33">
        <f t="shared" si="94"/>
        <v>2.5492826430772025E-3</v>
      </c>
      <c r="W140" s="33">
        <f t="shared" si="94"/>
        <v>2.0484835378437698E-3</v>
      </c>
      <c r="X140" s="33">
        <f t="shared" si="94"/>
        <v>1.6506951468019508E-3</v>
      </c>
      <c r="Y140" s="33">
        <f t="shared" si="94"/>
        <v>1.3333881378932925E-3</v>
      </c>
      <c r="Z140" s="33">
        <f t="shared" si="94"/>
        <v>1.0793240517160542E-3</v>
      </c>
      <c r="AA140" s="33">
        <f t="shared" si="94"/>
        <v>8.7503450580662522E-4</v>
      </c>
      <c r="AB140" s="33">
        <f t="shared" si="94"/>
        <v>7.091118062792594E-4</v>
      </c>
      <c r="AC140" s="33">
        <f t="shared" si="94"/>
        <v>5.7394752368441148E-4</v>
      </c>
      <c r="AD140" s="33">
        <f t="shared" si="94"/>
        <v>4.6448332060725772E-4</v>
      </c>
      <c r="AE140" s="33">
        <f t="shared" si="94"/>
        <v>3.7625464091765941E-4</v>
      </c>
      <c r="AF140" s="33">
        <f t="shared" si="94"/>
        <v>3.0544675015335422E-4</v>
      </c>
      <c r="AG140" s="33">
        <f t="shared" si="94"/>
        <v>2.4848816894686989E-4</v>
      </c>
      <c r="AH140" s="33">
        <f t="shared" si="94"/>
        <v>2.024636351320566E-4</v>
      </c>
      <c r="AI140" s="33">
        <f t="shared" ref="AI140:BG140" si="95">+AH140/(1+AI131)^10</f>
        <v>1.6518367479795933E-4</v>
      </c>
      <c r="AJ140" s="33">
        <f t="shared" si="95"/>
        <v>1.3492897817198669E-4</v>
      </c>
      <c r="AK140" s="33">
        <f t="shared" si="95"/>
        <v>1.1033551382323536E-4</v>
      </c>
      <c r="AL140" s="33">
        <f t="shared" si="95"/>
        <v>9.0314668095845685E-5</v>
      </c>
      <c r="AM140" s="33">
        <f t="shared" si="95"/>
        <v>7.3994393220708487E-5</v>
      </c>
      <c r="AN140" s="33">
        <f t="shared" si="95"/>
        <v>6.0674227094837451E-5</v>
      </c>
      <c r="AO140" s="33">
        <f t="shared" si="95"/>
        <v>4.9790258477650914E-5</v>
      </c>
      <c r="AP140" s="33">
        <f t="shared" si="95"/>
        <v>4.0887576415628875E-5</v>
      </c>
      <c r="AQ140" s="33">
        <f t="shared" si="95"/>
        <v>3.3598494174371914E-5</v>
      </c>
      <c r="AR140" s="33">
        <f t="shared" si="95"/>
        <v>2.7625282094613935E-5</v>
      </c>
      <c r="AS140" s="33">
        <f t="shared" si="95"/>
        <v>2.272644131195898E-5</v>
      </c>
      <c r="AT140" s="33">
        <f t="shared" si="95"/>
        <v>1.8705766765350453E-5</v>
      </c>
      <c r="AU140" s="33">
        <f t="shared" si="95"/>
        <v>1.5403612379484854E-5</v>
      </c>
      <c r="AV140" s="33">
        <f t="shared" si="95"/>
        <v>1.2689898580512802E-5</v>
      </c>
      <c r="AW140" s="33">
        <f t="shared" si="95"/>
        <v>1.0458501437621825E-5</v>
      </c>
      <c r="AX140" s="33">
        <f t="shared" si="95"/>
        <v>8.6227400598259734E-6</v>
      </c>
      <c r="AY140" s="33">
        <f t="shared" si="95"/>
        <v>7.1117392227248876E-6</v>
      </c>
      <c r="AZ140" s="33">
        <f t="shared" si="95"/>
        <v>5.8674913024750713E-6</v>
      </c>
      <c r="BA140" s="33">
        <f t="shared" si="95"/>
        <v>4.8424783947274073E-6</v>
      </c>
      <c r="BB140" s="33">
        <f t="shared" si="95"/>
        <v>3.9977442952729557E-6</v>
      </c>
      <c r="BC140" s="33">
        <f t="shared" si="95"/>
        <v>3.3013286068738045E-6</v>
      </c>
      <c r="BD140" s="33">
        <f t="shared" si="95"/>
        <v>2.7269930003577455E-6</v>
      </c>
      <c r="BE140" s="33">
        <f t="shared" si="95"/>
        <v>2.2531836692355732E-6</v>
      </c>
      <c r="BF140" s="33">
        <f t="shared" si="95"/>
        <v>1.8621851028825585E-6</v>
      </c>
      <c r="BG140" s="33">
        <f t="shared" si="95"/>
        <v>1.5394291020663065E-6</v>
      </c>
      <c r="BH140" s="33">
        <f>+BG140</f>
        <v>1.5394291020663065E-6</v>
      </c>
      <c r="BI140" s="33">
        <f>+BH140</f>
        <v>1.5394291020663065E-6</v>
      </c>
    </row>
    <row r="141" spans="1:61" ht="18" customHeight="1">
      <c r="A141" s="111" t="s">
        <v>806</v>
      </c>
      <c r="B141" s="54">
        <f t="shared" ref="B141:K141" si="96">+B139-C131</f>
        <v>5.0426507737484395E-2</v>
      </c>
      <c r="C141" s="54">
        <f t="shared" si="96"/>
        <v>4.6557889083950199E-2</v>
      </c>
      <c r="D141" s="54">
        <f t="shared" si="96"/>
        <v>3.6594236672684716E-2</v>
      </c>
      <c r="E141" s="54">
        <f t="shared" si="96"/>
        <v>3.2280300089727848E-2</v>
      </c>
      <c r="F141" s="54">
        <f t="shared" si="96"/>
        <v>3.0239953638806563E-2</v>
      </c>
      <c r="G141" s="54">
        <f t="shared" si="96"/>
        <v>2.7831404040585789E-2</v>
      </c>
      <c r="H141" s="54">
        <f t="shared" si="96"/>
        <v>2.5176792356446397E-2</v>
      </c>
      <c r="I141" s="54">
        <f t="shared" si="96"/>
        <v>2.2941577889151507E-2</v>
      </c>
      <c r="J141" s="54">
        <f t="shared" si="96"/>
        <v>2.0874166807216901E-2</v>
      </c>
      <c r="K141" s="54">
        <f t="shared" si="96"/>
        <v>2.0584145203179256E-2</v>
      </c>
    </row>
    <row r="142" spans="1:61" ht="18" customHeight="1">
      <c r="A142" s="111" t="s">
        <v>801</v>
      </c>
      <c r="B142" s="54"/>
      <c r="C142" s="54">
        <f>+EXP(C128-0.1)</f>
        <v>1.0611101203730611</v>
      </c>
      <c r="D142" s="54">
        <f>+EXP(D128-0.1)</f>
        <v>1.0450852984443868</v>
      </c>
    </row>
    <row r="143" spans="1:61" ht="18" customHeight="1">
      <c r="A143" s="111" t="s">
        <v>810</v>
      </c>
      <c r="B143" s="54"/>
    </row>
    <row r="144" spans="1:61" ht="18" customHeight="1">
      <c r="A144" s="111" t="s">
        <v>811</v>
      </c>
      <c r="B144" s="54">
        <f>+SUMPRODUCT(B140:U140*B84:U84)*10</f>
        <v>547.99843134794469</v>
      </c>
    </row>
    <row r="145" spans="1:62" ht="18" customHeight="1">
      <c r="A145" s="111" t="s">
        <v>812</v>
      </c>
      <c r="B145" s="54">
        <f>+SUMPRODUCT(B140:AE140*B84:AE84)*10</f>
        <v>561.08076130044424</v>
      </c>
    </row>
    <row r="146" spans="1:62" ht="18" customHeight="1">
      <c r="A146" s="111" t="s">
        <v>813</v>
      </c>
      <c r="B146" s="54">
        <f>+SUMPRODUCT(B140:BI140*B84:BI84)*10</f>
        <v>564.12255980454177</v>
      </c>
    </row>
    <row r="147" spans="1:62" ht="18" customHeight="1">
      <c r="A147" s="111"/>
      <c r="B147" s="54"/>
    </row>
    <row r="148" spans="1:62" s="39" customFormat="1" ht="18" customHeight="1">
      <c r="A148" s="111" t="s">
        <v>814</v>
      </c>
      <c r="B148" s="54">
        <v>1</v>
      </c>
      <c r="C148" s="54">
        <f t="shared" ref="C148:AH148" si="97">+B148/(1+B79)^10</f>
        <v>0.71146859772891957</v>
      </c>
      <c r="D148" s="54">
        <f t="shared" si="97"/>
        <v>0.46347445834778467</v>
      </c>
      <c r="E148" s="54">
        <f t="shared" si="97"/>
        <v>0.31590830399228509</v>
      </c>
      <c r="F148" s="54">
        <f t="shared" si="97"/>
        <v>0.22151908786296451</v>
      </c>
      <c r="G148" s="54">
        <f t="shared" si="97"/>
        <v>0.15835150665646333</v>
      </c>
      <c r="H148" s="54">
        <f t="shared" si="97"/>
        <v>0.1152688427640728</v>
      </c>
      <c r="I148" s="54">
        <f t="shared" si="97"/>
        <v>8.5121448780389089E-2</v>
      </c>
      <c r="J148" s="54">
        <f t="shared" si="97"/>
        <v>6.361645263752537E-2</v>
      </c>
      <c r="K148" s="54">
        <f t="shared" si="97"/>
        <v>4.7933414424568742E-2</v>
      </c>
      <c r="L148" s="54">
        <f t="shared" si="97"/>
        <v>3.627100034745849E-2</v>
      </c>
      <c r="M148" s="34">
        <f t="shared" si="97"/>
        <v>2.8469329646695334E-2</v>
      </c>
      <c r="N148" s="54">
        <f t="shared" si="97"/>
        <v>2.1566531902749989E-2</v>
      </c>
      <c r="O148" s="54">
        <f t="shared" si="97"/>
        <v>1.6619818215400994E-2</v>
      </c>
      <c r="P148" s="54">
        <f t="shared" si="97"/>
        <v>1.2952006615305139E-2</v>
      </c>
      <c r="Q148" s="54">
        <f t="shared" si="97"/>
        <v>1.0174661733916056E-2</v>
      </c>
      <c r="R148" s="54">
        <f t="shared" si="97"/>
        <v>8.0421878928885887E-3</v>
      </c>
      <c r="S148" s="54">
        <f t="shared" si="97"/>
        <v>6.3886143101575862E-3</v>
      </c>
      <c r="T148" s="54">
        <f t="shared" si="97"/>
        <v>5.0967077679010438E-3</v>
      </c>
      <c r="U148" s="54">
        <f t="shared" si="97"/>
        <v>4.0812011041205624E-3</v>
      </c>
      <c r="V148" s="54">
        <f t="shared" si="97"/>
        <v>3.2770307553022936E-3</v>
      </c>
      <c r="W148" s="54">
        <f t="shared" si="97"/>
        <v>2.6383725210843462E-3</v>
      </c>
      <c r="X148" s="54">
        <f t="shared" si="97"/>
        <v>2.130755291907612E-3</v>
      </c>
      <c r="Y148" s="54">
        <f t="shared" si="97"/>
        <v>1.7253713690348182E-3</v>
      </c>
      <c r="Z148" s="54">
        <f t="shared" si="97"/>
        <v>1.4003496383344259E-3</v>
      </c>
      <c r="AA148" s="54">
        <f t="shared" si="97"/>
        <v>1.138768616721926E-3</v>
      </c>
      <c r="AB148" s="54">
        <f t="shared" si="97"/>
        <v>9.2720200668862114E-4</v>
      </c>
      <c r="AC148" s="54">
        <f t="shared" si="97"/>
        <v>7.5335208187664229E-4</v>
      </c>
      <c r="AD148" s="54">
        <f t="shared" si="97"/>
        <v>6.1185717249735922E-4</v>
      </c>
      <c r="AE148" s="54">
        <f t="shared" si="97"/>
        <v>4.9699506097512379E-4</v>
      </c>
      <c r="AF148" s="54">
        <f t="shared" si="97"/>
        <v>4.034707830049473E-4</v>
      </c>
      <c r="AG148" s="54">
        <f t="shared" si="97"/>
        <v>3.2761454748063851E-4</v>
      </c>
      <c r="AH148" s="54">
        <f t="shared" si="97"/>
        <v>2.6647558976840372E-4</v>
      </c>
      <c r="AI148" s="54">
        <f t="shared" ref="AI148:BI148" si="98">+AH148/(1+AH79)^10</f>
        <v>2.1705940882091058E-4</v>
      </c>
      <c r="AJ148" s="54">
        <f t="shared" si="98"/>
        <v>1.770330309074414E-4</v>
      </c>
      <c r="AK148" s="54">
        <f t="shared" si="98"/>
        <v>1.4455487880713852E-4</v>
      </c>
      <c r="AL148" s="54">
        <f t="shared" si="98"/>
        <v>1.1816031697156917E-4</v>
      </c>
      <c r="AM148" s="54">
        <f t="shared" si="98"/>
        <v>9.6679279665299098E-5</v>
      </c>
      <c r="AN148" s="54">
        <f t="shared" si="98"/>
        <v>7.9174157699282531E-5</v>
      </c>
      <c r="AO148" s="54">
        <f t="shared" si="98"/>
        <v>6.4891782617787632E-5</v>
      </c>
      <c r="AP148" s="54">
        <f t="shared" si="98"/>
        <v>5.3225839396012807E-5</v>
      </c>
      <c r="AQ148" s="54">
        <f t="shared" si="98"/>
        <v>4.3687251580490676E-5</v>
      </c>
      <c r="AR148" s="54">
        <f t="shared" si="98"/>
        <v>3.5880759883161909E-5</v>
      </c>
      <c r="AS148" s="54">
        <f t="shared" si="98"/>
        <v>2.9486348698693142E-5</v>
      </c>
      <c r="AT148" s="54">
        <f t="shared" si="98"/>
        <v>2.4244481832860476E-5</v>
      </c>
      <c r="AU148" s="54">
        <f t="shared" si="98"/>
        <v>1.994433859895784E-5</v>
      </c>
      <c r="AV148" s="54">
        <f t="shared" si="98"/>
        <v>1.6414418213356889E-5</v>
      </c>
      <c r="AW148" s="54">
        <f t="shared" si="98"/>
        <v>1.351501770815361E-5</v>
      </c>
      <c r="AX148" s="54">
        <f t="shared" si="98"/>
        <v>1.1132195494848726E-5</v>
      </c>
      <c r="AY148" s="54">
        <f t="shared" si="98"/>
        <v>9.1729160110235649E-6</v>
      </c>
      <c r="AZ148" s="54">
        <f t="shared" si="98"/>
        <v>7.5611357883677132E-6</v>
      </c>
      <c r="BA148" s="54">
        <f t="shared" si="98"/>
        <v>6.2346418894800731E-6</v>
      </c>
      <c r="BB148" s="54">
        <f t="shared" si="98"/>
        <v>5.142493176472564E-6</v>
      </c>
      <c r="BC148" s="54">
        <f t="shared" si="98"/>
        <v>4.2429457912454357E-6</v>
      </c>
      <c r="BD148" s="54">
        <f t="shared" si="98"/>
        <v>3.501768478325565E-6</v>
      </c>
      <c r="BE148" s="54">
        <f t="shared" si="98"/>
        <v>2.8908724588056884E-6</v>
      </c>
      <c r="BF148" s="54">
        <f t="shared" si="98"/>
        <v>2.3871956184090197E-6</v>
      </c>
      <c r="BG148" s="54">
        <f t="shared" si="98"/>
        <v>1.971792690243172E-6</v>
      </c>
      <c r="BH148" s="54">
        <f t="shared" si="98"/>
        <v>1.629092576885718E-6</v>
      </c>
      <c r="BI148" s="54">
        <f t="shared" si="98"/>
        <v>1.4037356909442769E-6</v>
      </c>
      <c r="BJ148" s="54"/>
    </row>
    <row r="149" spans="1:62" ht="18" customHeight="1">
      <c r="A149" s="111"/>
      <c r="B149" s="54"/>
    </row>
    <row r="150" spans="1:62" ht="18" customHeight="1">
      <c r="A150" s="111" t="s">
        <v>810</v>
      </c>
      <c r="B150" s="54"/>
    </row>
    <row r="151" spans="1:62" ht="18" customHeight="1">
      <c r="A151" s="111" t="s">
        <v>811</v>
      </c>
      <c r="B151" s="54">
        <f>+SUMPRODUCT(B148:U148*B84:U84)*10</f>
        <v>639.28535767204755</v>
      </c>
    </row>
    <row r="152" spans="1:62" ht="18" customHeight="1">
      <c r="A152" s="111" t="s">
        <v>812</v>
      </c>
      <c r="B152" s="54">
        <f>+SUMPRODUCT(B148:AE148*B84:AE84)*10</f>
        <v>656.24327011233504</v>
      </c>
    </row>
    <row r="153" spans="1:62" ht="18" customHeight="1">
      <c r="A153" s="111" t="s">
        <v>813</v>
      </c>
      <c r="B153" s="54">
        <f>+SUMPRODUCT(B148:BI148*B84:BI84)*10</f>
        <v>660.22619385237431</v>
      </c>
    </row>
    <row r="154" spans="1:62" ht="18" customHeight="1">
      <c r="A154" s="111"/>
      <c r="B154" s="54"/>
    </row>
    <row r="155" spans="1:62" ht="18" customHeight="1">
      <c r="A155" s="52" t="s">
        <v>815</v>
      </c>
      <c r="B155" s="65">
        <f>+B63*B61</f>
        <v>1.2077928686790829E-2</v>
      </c>
      <c r="C155" s="65">
        <f t="shared" ref="C155:BI155" si="99">+C63*C61</f>
        <v>2.1814685399064858E-2</v>
      </c>
      <c r="D155" s="65">
        <f t="shared" si="99"/>
        <v>4.4513967373124123E-2</v>
      </c>
      <c r="E155" s="65">
        <f t="shared" si="99"/>
        <v>8.4158013641650167E-2</v>
      </c>
      <c r="F155" s="65">
        <f t="shared" si="99"/>
        <v>0.14644646858209423</v>
      </c>
      <c r="G155" s="65">
        <f t="shared" si="99"/>
        <v>0.23509154911687924</v>
      </c>
      <c r="H155" s="65">
        <f t="shared" si="99"/>
        <v>0.35316255305462746</v>
      </c>
      <c r="I155" s="65">
        <f t="shared" si="99"/>
        <v>0.5059303751820402</v>
      </c>
      <c r="J155" s="65">
        <f t="shared" si="99"/>
        <v>0.69738953056572761</v>
      </c>
      <c r="K155" s="65">
        <f t="shared" si="99"/>
        <v>0.932947629563044</v>
      </c>
      <c r="L155" s="65">
        <f t="shared" si="99"/>
        <v>1.2133433310820205</v>
      </c>
      <c r="M155" s="146">
        <f t="shared" si="99"/>
        <v>1.5315499436481752</v>
      </c>
      <c r="N155" s="65">
        <f t="shared" si="99"/>
        <v>1.916524091402602</v>
      </c>
      <c r="O155" s="65">
        <f t="shared" si="99"/>
        <v>2.3436360660475013</v>
      </c>
      <c r="P155" s="65">
        <f t="shared" si="99"/>
        <v>2.8176039126672139</v>
      </c>
      <c r="Q155" s="65">
        <f t="shared" si="99"/>
        <v>3.3428075402249888</v>
      </c>
      <c r="R155" s="65">
        <f t="shared" si="99"/>
        <v>3.9232697209319602</v>
      </c>
      <c r="S155" s="65">
        <f t="shared" si="99"/>
        <v>4.5628048146682865</v>
      </c>
      <c r="T155" s="65">
        <f t="shared" si="99"/>
        <v>5.2651137040164446</v>
      </c>
      <c r="U155" s="65">
        <f t="shared" si="99"/>
        <v>6.0338193499680619</v>
      </c>
      <c r="V155" s="65">
        <f t="shared" si="99"/>
        <v>6.8668947894642862</v>
      </c>
      <c r="W155" s="65">
        <f t="shared" si="99"/>
        <v>7.7650118268017936</v>
      </c>
      <c r="X155" s="65">
        <f t="shared" si="99"/>
        <v>8.7361023322673219</v>
      </c>
      <c r="Y155" s="65">
        <f t="shared" si="99"/>
        <v>9.7838968713694836</v>
      </c>
      <c r="Z155" s="65">
        <f t="shared" si="99"/>
        <v>10.910430461788286</v>
      </c>
      <c r="AA155" s="65">
        <f t="shared" si="99"/>
        <v>12.10653913611446</v>
      </c>
      <c r="AB155" s="65">
        <f t="shared" si="99"/>
        <v>13.225874629539282</v>
      </c>
      <c r="AC155" s="65">
        <f t="shared" si="99"/>
        <v>14.162462583040485</v>
      </c>
      <c r="AD155" s="65">
        <f t="shared" si="99"/>
        <v>15.001094605325092</v>
      </c>
      <c r="AE155" s="65">
        <f t="shared" si="99"/>
        <v>15.801515830990358</v>
      </c>
      <c r="AF155" s="65">
        <f t="shared" si="99"/>
        <v>16.579117914286165</v>
      </c>
      <c r="AG155" s="65">
        <f t="shared" si="99"/>
        <v>17.35297220084194</v>
      </c>
      <c r="AH155" s="65">
        <f t="shared" si="99"/>
        <v>18.165663122373477</v>
      </c>
      <c r="AI155" s="65">
        <f t="shared" si="99"/>
        <v>19.036376488469873</v>
      </c>
      <c r="AJ155" s="65">
        <f t="shared" si="99"/>
        <v>19.97731051443813</v>
      </c>
      <c r="AK155" s="65">
        <f t="shared" si="99"/>
        <v>20.996877671960188</v>
      </c>
      <c r="AL155" s="65">
        <f t="shared" si="99"/>
        <v>22.101144270554681</v>
      </c>
      <c r="AM155" s="65">
        <f t="shared" si="99"/>
        <v>23.294773983871092</v>
      </c>
      <c r="AN155" s="65">
        <f t="shared" si="99"/>
        <v>24.581647625281523</v>
      </c>
      <c r="AO155" s="65">
        <f t="shared" si="99"/>
        <v>25.965270798806298</v>
      </c>
      <c r="AP155" s="65">
        <f t="shared" si="99"/>
        <v>27.449042193379611</v>
      </c>
      <c r="AQ155" s="65">
        <f t="shared" si="99"/>
        <v>29.036430011830021</v>
      </c>
      <c r="AR155" s="65">
        <f t="shared" si="99"/>
        <v>30.731087675600204</v>
      </c>
      <c r="AS155" s="65">
        <f t="shared" si="99"/>
        <v>32.536929354876087</v>
      </c>
      <c r="AT155" s="65">
        <f t="shared" si="99"/>
        <v>34.458178977302374</v>
      </c>
      <c r="AU155" s="65">
        <f t="shared" si="99"/>
        <v>36.499401845635468</v>
      </c>
      <c r="AV155" s="65">
        <f t="shared" si="99"/>
        <v>38.665525004416551</v>
      </c>
      <c r="AW155" s="65">
        <f t="shared" si="99"/>
        <v>40.96185050200026</v>
      </c>
      <c r="AX155" s="65">
        <f t="shared" si="99"/>
        <v>43.394064353909073</v>
      </c>
      <c r="AY155" s="65">
        <f t="shared" si="99"/>
        <v>45.968243105421664</v>
      </c>
      <c r="AZ155" s="65">
        <f t="shared" si="99"/>
        <v>48.690859272005362</v>
      </c>
      <c r="BA155" s="65">
        <f t="shared" si="99"/>
        <v>51.568786511648</v>
      </c>
      <c r="BB155" s="65">
        <f t="shared" si="99"/>
        <v>54.609305091149992</v>
      </c>
      <c r="BC155" s="65">
        <f t="shared" si="99"/>
        <v>57.820108007454969</v>
      </c>
      <c r="BD155" s="65">
        <f t="shared" si="99"/>
        <v>61.209307987057734</v>
      </c>
      <c r="BE155" s="65">
        <f t="shared" si="99"/>
        <v>64.785445492276139</v>
      </c>
      <c r="BF155" s="65">
        <f t="shared" si="99"/>
        <v>68.557497799490676</v>
      </c>
      <c r="BG155" s="65">
        <f t="shared" si="99"/>
        <v>72.534889172146094</v>
      </c>
      <c r="BH155" s="65">
        <f t="shared" si="99"/>
        <v>76.727502123916253</v>
      </c>
      <c r="BI155" s="65">
        <f t="shared" si="99"/>
        <v>81.145689750399512</v>
      </c>
    </row>
    <row r="157" spans="1:62" ht="18" customHeight="1">
      <c r="A157" s="52" t="s">
        <v>816</v>
      </c>
      <c r="C157" s="54">
        <f>+LN(C94/B94)/10</f>
        <v>-3.4251693039796458E-2</v>
      </c>
      <c r="D157" s="54">
        <f>+LN(D94/C94)/10</f>
        <v>-1.7819521484593176E-2</v>
      </c>
    </row>
    <row r="160" spans="1:62" ht="18" customHeight="1"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146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</row>
  </sheetData>
  <phoneticPr fontId="56" type="noConversion"/>
  <pageMargins left="0.75" right="0.75" top="1" bottom="1" header="0.5" footer="0.5"/>
  <pageSetup scale="65" orientation="landscape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61D0-502A-47B4-8E0E-5D482E0D471C}">
  <dimension ref="A1:BN155"/>
  <sheetViews>
    <sheetView zoomScale="115" workbookViewId="0">
      <pane xSplit="1" ySplit="4" topLeftCell="B48" activePane="bottomRight" state="frozen"/>
      <selection pane="topRight"/>
      <selection pane="bottomLeft"/>
      <selection pane="bottomRight" activeCell="M65" sqref="M65"/>
    </sheetView>
  </sheetViews>
  <sheetFormatPr defaultColWidth="10" defaultRowHeight="13"/>
  <cols>
    <col min="1" max="1" width="31.54296875" style="171" customWidth="1"/>
    <col min="2" max="2" width="17.453125" style="172" customWidth="1"/>
    <col min="3" max="3" width="15.453125" style="172" customWidth="1"/>
    <col min="4" max="4" width="13.453125" style="172" customWidth="1"/>
    <col min="5" max="7" width="10" style="172"/>
    <col min="8" max="8" width="12.1796875" style="172" customWidth="1"/>
    <col min="9" max="9" width="12.453125" style="172" customWidth="1"/>
    <col min="10" max="16384" width="10" style="172"/>
  </cols>
  <sheetData>
    <row r="1" spans="1:61" ht="14.5">
      <c r="A1" s="173" t="s">
        <v>181</v>
      </c>
    </row>
    <row r="2" spans="1:61" s="159" customFormat="1" ht="15.5">
      <c r="A2" s="174"/>
      <c r="B2" s="159">
        <v>1</v>
      </c>
      <c r="C2" s="159">
        <v>2</v>
      </c>
      <c r="D2" s="159">
        <v>3</v>
      </c>
      <c r="E2" s="159">
        <v>4</v>
      </c>
      <c r="F2" s="159">
        <v>5</v>
      </c>
      <c r="G2" s="159">
        <v>6</v>
      </c>
      <c r="H2" s="159">
        <v>7</v>
      </c>
      <c r="I2" s="159">
        <v>8</v>
      </c>
      <c r="J2" s="159">
        <v>9</v>
      </c>
      <c r="K2" s="159">
        <v>10</v>
      </c>
      <c r="L2" s="159">
        <v>11</v>
      </c>
      <c r="M2" s="159">
        <v>12</v>
      </c>
      <c r="N2" s="159">
        <v>13</v>
      </c>
      <c r="O2" s="159">
        <v>14</v>
      </c>
      <c r="P2" s="159">
        <v>15</v>
      </c>
      <c r="Q2" s="159">
        <v>16</v>
      </c>
      <c r="R2" s="159">
        <v>17</v>
      </c>
      <c r="S2" s="159">
        <v>18</v>
      </c>
      <c r="T2" s="159">
        <v>19</v>
      </c>
      <c r="U2" s="159">
        <v>20</v>
      </c>
      <c r="V2" s="159">
        <v>21</v>
      </c>
      <c r="W2" s="159">
        <v>22</v>
      </c>
      <c r="X2" s="159">
        <v>23</v>
      </c>
      <c r="Y2" s="159">
        <v>24</v>
      </c>
      <c r="Z2" s="159">
        <v>25</v>
      </c>
      <c r="AA2" s="159">
        <v>26</v>
      </c>
      <c r="AB2" s="159">
        <v>27</v>
      </c>
      <c r="AC2" s="159">
        <v>28</v>
      </c>
      <c r="AD2" s="159">
        <v>29</v>
      </c>
      <c r="AE2" s="159">
        <v>30</v>
      </c>
      <c r="AF2" s="159">
        <v>31</v>
      </c>
      <c r="AG2" s="159">
        <v>32</v>
      </c>
      <c r="AH2" s="159">
        <v>33</v>
      </c>
      <c r="AI2" s="159">
        <v>34</v>
      </c>
      <c r="AJ2" s="159">
        <v>35</v>
      </c>
      <c r="AK2" s="159">
        <v>36</v>
      </c>
      <c r="AL2" s="159">
        <v>37</v>
      </c>
      <c r="AM2" s="159">
        <v>38</v>
      </c>
      <c r="AN2" s="159">
        <v>39</v>
      </c>
      <c r="AO2" s="159">
        <f>+AN2+1</f>
        <v>40</v>
      </c>
      <c r="AP2" s="159">
        <f t="shared" ref="AP2:BI2" si="0">+AO2+1</f>
        <v>41</v>
      </c>
      <c r="AQ2" s="159">
        <f t="shared" si="0"/>
        <v>42</v>
      </c>
      <c r="AR2" s="159">
        <f t="shared" si="0"/>
        <v>43</v>
      </c>
      <c r="AS2" s="159">
        <f t="shared" si="0"/>
        <v>44</v>
      </c>
      <c r="AT2" s="159">
        <f t="shared" si="0"/>
        <v>45</v>
      </c>
      <c r="AU2" s="159">
        <f t="shared" si="0"/>
        <v>46</v>
      </c>
      <c r="AV2" s="159">
        <f t="shared" si="0"/>
        <v>47</v>
      </c>
      <c r="AW2" s="159">
        <f t="shared" si="0"/>
        <v>48</v>
      </c>
      <c r="AX2" s="159">
        <f t="shared" si="0"/>
        <v>49</v>
      </c>
      <c r="AY2" s="159">
        <f t="shared" si="0"/>
        <v>50</v>
      </c>
      <c r="AZ2" s="159">
        <f t="shared" si="0"/>
        <v>51</v>
      </c>
      <c r="BA2" s="159">
        <f t="shared" si="0"/>
        <v>52</v>
      </c>
      <c r="BB2" s="159">
        <f t="shared" si="0"/>
        <v>53</v>
      </c>
      <c r="BC2" s="159">
        <f t="shared" si="0"/>
        <v>54</v>
      </c>
      <c r="BD2" s="159">
        <f t="shared" si="0"/>
        <v>55</v>
      </c>
      <c r="BE2" s="159">
        <f t="shared" si="0"/>
        <v>56</v>
      </c>
      <c r="BF2" s="159">
        <f t="shared" si="0"/>
        <v>57</v>
      </c>
      <c r="BG2" s="159">
        <f t="shared" si="0"/>
        <v>58</v>
      </c>
      <c r="BH2" s="159">
        <f t="shared" si="0"/>
        <v>59</v>
      </c>
      <c r="BI2" s="159">
        <f t="shared" si="0"/>
        <v>60</v>
      </c>
    </row>
    <row r="3" spans="1:61" s="159" customFormat="1" ht="16">
      <c r="A3" s="175"/>
    </row>
    <row r="4" spans="1:61" s="160" customFormat="1" ht="16">
      <c r="A4" s="175"/>
      <c r="B4" s="160">
        <v>2005</v>
      </c>
      <c r="C4" s="160">
        <f>+B4+10</f>
        <v>2015</v>
      </c>
      <c r="D4" s="160">
        <f t="shared" ref="D4:BI4" si="1">+C4+10</f>
        <v>2025</v>
      </c>
      <c r="E4" s="160">
        <f t="shared" si="1"/>
        <v>2035</v>
      </c>
      <c r="F4" s="160">
        <f t="shared" si="1"/>
        <v>2045</v>
      </c>
      <c r="G4" s="160">
        <f t="shared" si="1"/>
        <v>2055</v>
      </c>
      <c r="H4" s="160">
        <f t="shared" si="1"/>
        <v>2065</v>
      </c>
      <c r="I4" s="160">
        <f t="shared" si="1"/>
        <v>2075</v>
      </c>
      <c r="J4" s="160">
        <f t="shared" si="1"/>
        <v>2085</v>
      </c>
      <c r="K4" s="160">
        <f t="shared" si="1"/>
        <v>2095</v>
      </c>
      <c r="L4" s="160">
        <f t="shared" si="1"/>
        <v>2105</v>
      </c>
      <c r="M4" s="160">
        <f t="shared" si="1"/>
        <v>2115</v>
      </c>
      <c r="N4" s="160">
        <f t="shared" si="1"/>
        <v>2125</v>
      </c>
      <c r="O4" s="160">
        <f t="shared" si="1"/>
        <v>2135</v>
      </c>
      <c r="P4" s="160">
        <f t="shared" si="1"/>
        <v>2145</v>
      </c>
      <c r="Q4" s="160">
        <f t="shared" si="1"/>
        <v>2155</v>
      </c>
      <c r="R4" s="160">
        <f t="shared" si="1"/>
        <v>2165</v>
      </c>
      <c r="S4" s="160">
        <f t="shared" si="1"/>
        <v>2175</v>
      </c>
      <c r="T4" s="160">
        <f t="shared" si="1"/>
        <v>2185</v>
      </c>
      <c r="U4" s="160">
        <f t="shared" si="1"/>
        <v>2195</v>
      </c>
      <c r="V4" s="160">
        <f t="shared" si="1"/>
        <v>2205</v>
      </c>
      <c r="W4" s="160">
        <f t="shared" si="1"/>
        <v>2215</v>
      </c>
      <c r="X4" s="160">
        <f t="shared" si="1"/>
        <v>2225</v>
      </c>
      <c r="Y4" s="160">
        <f t="shared" si="1"/>
        <v>2235</v>
      </c>
      <c r="Z4" s="160">
        <f t="shared" si="1"/>
        <v>2245</v>
      </c>
      <c r="AA4" s="160">
        <f t="shared" si="1"/>
        <v>2255</v>
      </c>
      <c r="AB4" s="160">
        <f t="shared" si="1"/>
        <v>2265</v>
      </c>
      <c r="AC4" s="160">
        <f t="shared" si="1"/>
        <v>2275</v>
      </c>
      <c r="AD4" s="160">
        <f t="shared" si="1"/>
        <v>2285</v>
      </c>
      <c r="AE4" s="160">
        <f t="shared" si="1"/>
        <v>2295</v>
      </c>
      <c r="AF4" s="160">
        <f t="shared" si="1"/>
        <v>2305</v>
      </c>
      <c r="AG4" s="160">
        <f t="shared" si="1"/>
        <v>2315</v>
      </c>
      <c r="AH4" s="160">
        <f t="shared" si="1"/>
        <v>2325</v>
      </c>
      <c r="AI4" s="160">
        <f t="shared" si="1"/>
        <v>2335</v>
      </c>
      <c r="AJ4" s="160">
        <f t="shared" si="1"/>
        <v>2345</v>
      </c>
      <c r="AK4" s="160">
        <f t="shared" si="1"/>
        <v>2355</v>
      </c>
      <c r="AL4" s="160">
        <f t="shared" si="1"/>
        <v>2365</v>
      </c>
      <c r="AM4" s="160">
        <f t="shared" si="1"/>
        <v>2375</v>
      </c>
      <c r="AN4" s="160">
        <f t="shared" si="1"/>
        <v>2385</v>
      </c>
      <c r="AO4" s="160">
        <f t="shared" si="1"/>
        <v>2395</v>
      </c>
      <c r="AP4" s="160">
        <f t="shared" si="1"/>
        <v>2405</v>
      </c>
      <c r="AQ4" s="160">
        <f t="shared" si="1"/>
        <v>2415</v>
      </c>
      <c r="AR4" s="160">
        <f t="shared" si="1"/>
        <v>2425</v>
      </c>
      <c r="AS4" s="160">
        <f t="shared" si="1"/>
        <v>2435</v>
      </c>
      <c r="AT4" s="160">
        <f t="shared" si="1"/>
        <v>2445</v>
      </c>
      <c r="AU4" s="160">
        <f t="shared" si="1"/>
        <v>2455</v>
      </c>
      <c r="AV4" s="160">
        <f t="shared" si="1"/>
        <v>2465</v>
      </c>
      <c r="AW4" s="160">
        <f t="shared" si="1"/>
        <v>2475</v>
      </c>
      <c r="AX4" s="160">
        <f t="shared" si="1"/>
        <v>2485</v>
      </c>
      <c r="AY4" s="160">
        <f t="shared" si="1"/>
        <v>2495</v>
      </c>
      <c r="AZ4" s="160">
        <f t="shared" si="1"/>
        <v>2505</v>
      </c>
      <c r="BA4" s="160">
        <f t="shared" si="1"/>
        <v>2515</v>
      </c>
      <c r="BB4" s="160">
        <f t="shared" si="1"/>
        <v>2525</v>
      </c>
      <c r="BC4" s="160">
        <f t="shared" si="1"/>
        <v>2535</v>
      </c>
      <c r="BD4" s="160">
        <f t="shared" si="1"/>
        <v>2545</v>
      </c>
      <c r="BE4" s="160">
        <f t="shared" si="1"/>
        <v>2555</v>
      </c>
      <c r="BF4" s="160">
        <f t="shared" si="1"/>
        <v>2565</v>
      </c>
      <c r="BG4" s="160">
        <f t="shared" si="1"/>
        <v>2575</v>
      </c>
      <c r="BH4" s="160">
        <f t="shared" si="1"/>
        <v>2585</v>
      </c>
      <c r="BI4" s="160">
        <f t="shared" si="1"/>
        <v>2595</v>
      </c>
    </row>
    <row r="5" spans="1:61" s="161" customFormat="1">
      <c r="A5" s="176"/>
    </row>
    <row r="6" spans="1:61" s="161" customFormat="1" ht="29">
      <c r="A6" s="177" t="s">
        <v>738</v>
      </c>
    </row>
    <row r="7" spans="1:61" ht="14.5">
      <c r="A7" s="173" t="s">
        <v>233</v>
      </c>
      <c r="B7" s="135">
        <f>+Parameters!G35</f>
        <v>0.3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  <c r="AU7" s="161"/>
      <c r="AV7" s="161"/>
      <c r="AW7" s="161"/>
      <c r="AX7" s="161"/>
      <c r="AY7" s="161"/>
      <c r="AZ7" s="161"/>
      <c r="BA7" s="161"/>
      <c r="BB7" s="161"/>
      <c r="BC7" s="161"/>
      <c r="BD7" s="161"/>
      <c r="BE7" s="161"/>
      <c r="BF7" s="161"/>
      <c r="BG7" s="161"/>
      <c r="BH7" s="161"/>
      <c r="BI7" s="161"/>
    </row>
    <row r="8" spans="1:61" s="161" customFormat="1" ht="29">
      <c r="A8" s="173" t="s">
        <v>236</v>
      </c>
      <c r="B8" s="135">
        <f>+Parameters!G36</f>
        <v>0.1</v>
      </c>
    </row>
    <row r="9" spans="1:61" ht="14.5">
      <c r="A9" s="167" t="s">
        <v>237</v>
      </c>
      <c r="B9" s="135">
        <f>Parameters!G37</f>
        <v>13.0310574778273</v>
      </c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161"/>
      <c r="AZ9" s="161"/>
      <c r="BA9" s="161"/>
      <c r="BB9" s="161"/>
      <c r="BC9" s="161"/>
      <c r="BD9" s="161"/>
      <c r="BE9" s="161"/>
      <c r="BF9" s="161"/>
      <c r="BG9" s="161"/>
      <c r="BH9" s="161"/>
      <c r="BI9" s="161"/>
    </row>
    <row r="10" spans="1:61" ht="14.5">
      <c r="A10" s="167" t="str">
        <f>+Parameters!A37</f>
        <v>Initial output (2005 US International $, trillions)</v>
      </c>
      <c r="B10" s="135">
        <f>+Parameters!G38</f>
        <v>6.7765473111546348E-2</v>
      </c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61"/>
      <c r="BE10" s="161"/>
      <c r="BF10" s="161"/>
      <c r="BG10" s="161"/>
      <c r="BH10" s="161"/>
      <c r="BI10" s="161"/>
    </row>
    <row r="11" spans="1:61" ht="14.5">
      <c r="A11" s="167" t="s">
        <v>242</v>
      </c>
      <c r="B11" s="135">
        <f>+Parameters!G39</f>
        <v>23.302275318288558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1"/>
      <c r="BI11" s="161"/>
    </row>
    <row r="12" spans="1:61" ht="14.5">
      <c r="A12" s="167" t="s">
        <v>739</v>
      </c>
      <c r="B12" s="135">
        <f>+Parameters!G40</f>
        <v>8.3478215480070386</v>
      </c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</row>
    <row r="13" spans="1:61" s="162" customFormat="1" ht="14.5">
      <c r="A13" s="177" t="s">
        <v>247</v>
      </c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</row>
    <row r="14" spans="1:61" ht="29">
      <c r="A14" s="173" t="s">
        <v>740</v>
      </c>
      <c r="B14" s="167">
        <f>+$B$15</f>
        <v>1.4999999999999999E-2</v>
      </c>
      <c r="C14" s="167">
        <f t="shared" ref="C14:BI14" si="2">+B14*(1-$B$16)</f>
        <v>1.4999999999999999E-2</v>
      </c>
      <c r="D14" s="167">
        <f t="shared" si="2"/>
        <v>1.4999999999999999E-2</v>
      </c>
      <c r="E14" s="167">
        <f t="shared" si="2"/>
        <v>1.4999999999999999E-2</v>
      </c>
      <c r="F14" s="167">
        <f t="shared" si="2"/>
        <v>1.4999999999999999E-2</v>
      </c>
      <c r="G14" s="167">
        <f t="shared" si="2"/>
        <v>1.4999999999999999E-2</v>
      </c>
      <c r="H14" s="167">
        <f t="shared" si="2"/>
        <v>1.4999999999999999E-2</v>
      </c>
      <c r="I14" s="167">
        <f t="shared" si="2"/>
        <v>1.4999999999999999E-2</v>
      </c>
      <c r="J14" s="167">
        <f t="shared" si="2"/>
        <v>1.4999999999999999E-2</v>
      </c>
      <c r="K14" s="167">
        <f t="shared" si="2"/>
        <v>1.4999999999999999E-2</v>
      </c>
      <c r="L14" s="167">
        <f t="shared" si="2"/>
        <v>1.4999999999999999E-2</v>
      </c>
      <c r="M14" s="167">
        <f t="shared" si="2"/>
        <v>1.4999999999999999E-2</v>
      </c>
      <c r="N14" s="167">
        <f t="shared" si="2"/>
        <v>1.4999999999999999E-2</v>
      </c>
      <c r="O14" s="167">
        <f t="shared" si="2"/>
        <v>1.4999999999999999E-2</v>
      </c>
      <c r="P14" s="167">
        <f t="shared" si="2"/>
        <v>1.4999999999999999E-2</v>
      </c>
      <c r="Q14" s="167">
        <f t="shared" si="2"/>
        <v>1.4999999999999999E-2</v>
      </c>
      <c r="R14" s="167">
        <f t="shared" si="2"/>
        <v>1.4999999999999999E-2</v>
      </c>
      <c r="S14" s="167">
        <f t="shared" si="2"/>
        <v>1.4999999999999999E-2</v>
      </c>
      <c r="T14" s="167">
        <f t="shared" si="2"/>
        <v>1.4999999999999999E-2</v>
      </c>
      <c r="U14" s="167">
        <f t="shared" si="2"/>
        <v>1.4999999999999999E-2</v>
      </c>
      <c r="V14" s="167">
        <f t="shared" si="2"/>
        <v>1.4999999999999999E-2</v>
      </c>
      <c r="W14" s="167">
        <f t="shared" si="2"/>
        <v>1.4999999999999999E-2</v>
      </c>
      <c r="X14" s="167">
        <f t="shared" si="2"/>
        <v>1.4999999999999999E-2</v>
      </c>
      <c r="Y14" s="167">
        <f t="shared" si="2"/>
        <v>1.4999999999999999E-2</v>
      </c>
      <c r="Z14" s="167">
        <f t="shared" si="2"/>
        <v>1.4999999999999999E-2</v>
      </c>
      <c r="AA14" s="167">
        <f t="shared" si="2"/>
        <v>1.4999999999999999E-2</v>
      </c>
      <c r="AB14" s="167">
        <f t="shared" si="2"/>
        <v>1.4999999999999999E-2</v>
      </c>
      <c r="AC14" s="167">
        <f t="shared" si="2"/>
        <v>1.4999999999999999E-2</v>
      </c>
      <c r="AD14" s="167">
        <f t="shared" si="2"/>
        <v>1.4999999999999999E-2</v>
      </c>
      <c r="AE14" s="167">
        <f t="shared" si="2"/>
        <v>1.4999999999999999E-2</v>
      </c>
      <c r="AF14" s="167">
        <f t="shared" si="2"/>
        <v>1.4999999999999999E-2</v>
      </c>
      <c r="AG14" s="167">
        <f t="shared" si="2"/>
        <v>1.4999999999999999E-2</v>
      </c>
      <c r="AH14" s="167">
        <f t="shared" si="2"/>
        <v>1.4999999999999999E-2</v>
      </c>
      <c r="AI14" s="167">
        <f t="shared" si="2"/>
        <v>1.4999999999999999E-2</v>
      </c>
      <c r="AJ14" s="167">
        <f t="shared" si="2"/>
        <v>1.4999999999999999E-2</v>
      </c>
      <c r="AK14" s="167">
        <f t="shared" si="2"/>
        <v>1.4999999999999999E-2</v>
      </c>
      <c r="AL14" s="167">
        <f t="shared" si="2"/>
        <v>1.4999999999999999E-2</v>
      </c>
      <c r="AM14" s="167">
        <f t="shared" si="2"/>
        <v>1.4999999999999999E-2</v>
      </c>
      <c r="AN14" s="167">
        <f t="shared" si="2"/>
        <v>1.4999999999999999E-2</v>
      </c>
      <c r="AO14" s="167">
        <f t="shared" si="2"/>
        <v>1.4999999999999999E-2</v>
      </c>
      <c r="AP14" s="167">
        <f t="shared" si="2"/>
        <v>1.4999999999999999E-2</v>
      </c>
      <c r="AQ14" s="167">
        <f t="shared" si="2"/>
        <v>1.4999999999999999E-2</v>
      </c>
      <c r="AR14" s="167">
        <f t="shared" si="2"/>
        <v>1.4999999999999999E-2</v>
      </c>
      <c r="AS14" s="167">
        <f t="shared" si="2"/>
        <v>1.4999999999999999E-2</v>
      </c>
      <c r="AT14" s="167">
        <f t="shared" si="2"/>
        <v>1.4999999999999999E-2</v>
      </c>
      <c r="AU14" s="167">
        <f t="shared" si="2"/>
        <v>1.4999999999999999E-2</v>
      </c>
      <c r="AV14" s="167">
        <f t="shared" si="2"/>
        <v>1.4999999999999999E-2</v>
      </c>
      <c r="AW14" s="167">
        <f t="shared" si="2"/>
        <v>1.4999999999999999E-2</v>
      </c>
      <c r="AX14" s="167">
        <f t="shared" si="2"/>
        <v>1.4999999999999999E-2</v>
      </c>
      <c r="AY14" s="167">
        <f t="shared" si="2"/>
        <v>1.4999999999999999E-2</v>
      </c>
      <c r="AZ14" s="167">
        <f t="shared" si="2"/>
        <v>1.4999999999999999E-2</v>
      </c>
      <c r="BA14" s="167">
        <f t="shared" si="2"/>
        <v>1.4999999999999999E-2</v>
      </c>
      <c r="BB14" s="167">
        <f t="shared" si="2"/>
        <v>1.4999999999999999E-2</v>
      </c>
      <c r="BC14" s="167">
        <f t="shared" si="2"/>
        <v>1.4999999999999999E-2</v>
      </c>
      <c r="BD14" s="167">
        <f t="shared" si="2"/>
        <v>1.4999999999999999E-2</v>
      </c>
      <c r="BE14" s="167">
        <f t="shared" si="2"/>
        <v>1.4999999999999999E-2</v>
      </c>
      <c r="BF14" s="167">
        <f t="shared" si="2"/>
        <v>1.4999999999999999E-2</v>
      </c>
      <c r="BG14" s="167">
        <f t="shared" si="2"/>
        <v>1.4999999999999999E-2</v>
      </c>
      <c r="BH14" s="167">
        <f t="shared" si="2"/>
        <v>1.4999999999999999E-2</v>
      </c>
      <c r="BI14" s="167">
        <f t="shared" si="2"/>
        <v>1.4999999999999999E-2</v>
      </c>
    </row>
    <row r="15" spans="1:61" ht="29">
      <c r="A15" s="173" t="s">
        <v>741</v>
      </c>
      <c r="B15" s="135">
        <f>+Parameters!G43</f>
        <v>1.4999999999999999E-2</v>
      </c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</row>
    <row r="16" spans="1:61" ht="14.5">
      <c r="A16" s="167" t="s">
        <v>742</v>
      </c>
      <c r="B16" s="135">
        <f>+Parameters!G44</f>
        <v>0</v>
      </c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1"/>
      <c r="BH16" s="161"/>
      <c r="BI16" s="161"/>
    </row>
    <row r="17" spans="1:66" s="33" customFormat="1" ht="18" customHeight="1">
      <c r="A17" s="61" t="s">
        <v>743</v>
      </c>
      <c r="B17" s="62">
        <v>1</v>
      </c>
      <c r="C17" s="33">
        <f t="shared" ref="C17:BN17" si="3">B17/(1+B14)^10</f>
        <v>0.86166723172218462</v>
      </c>
      <c r="D17" s="33">
        <f t="shared" si="3"/>
        <v>0.74247041822377302</v>
      </c>
      <c r="E17" s="33">
        <f t="shared" si="3"/>
        <v>0.63976242990649113</v>
      </c>
      <c r="F17" s="33">
        <f t="shared" si="3"/>
        <v>0.55126232193738434</v>
      </c>
      <c r="G17" s="33">
        <f t="shared" si="3"/>
        <v>0.4750046788965297</v>
      </c>
      <c r="H17" s="33">
        <f t="shared" si="3"/>
        <v>0.40929596671985796</v>
      </c>
      <c r="I17" s="33">
        <f t="shared" si="3"/>
        <v>0.35267692259855543</v>
      </c>
      <c r="J17" s="33">
        <f t="shared" si="3"/>
        <v>0.30389014758779642</v>
      </c>
      <c r="K17" s="33">
        <f t="shared" si="3"/>
        <v>0.26185218221962264</v>
      </c>
      <c r="L17" s="33">
        <f t="shared" si="3"/>
        <v>0.2256294449735953</v>
      </c>
      <c r="M17" s="33">
        <f t="shared" si="3"/>
        <v>0.19441749924541085</v>
      </c>
      <c r="N17" s="33">
        <f t="shared" si="3"/>
        <v>0.16752318837314309</v>
      </c>
      <c r="O17" s="33">
        <f t="shared" si="3"/>
        <v>0.14434924197476026</v>
      </c>
      <c r="P17" s="33">
        <f t="shared" si="3"/>
        <v>0.12438101173358745</v>
      </c>
      <c r="Q17" s="33">
        <f t="shared" si="3"/>
        <v>0.10717504205928487</v>
      </c>
      <c r="R17" s="33">
        <f t="shared" si="3"/>
        <v>9.234922180093269E-2</v>
      </c>
      <c r="S17" s="33">
        <f t="shared" si="3"/>
        <v>7.9574298300907689E-2</v>
      </c>
      <c r="T17" s="33">
        <f t="shared" si="3"/>
        <v>6.8566565333178467E-2</v>
      </c>
      <c r="U17" s="33">
        <f t="shared" si="3"/>
        <v>5.9081562539338203E-2</v>
      </c>
      <c r="V17" s="33">
        <f t="shared" si="3"/>
        <v>5.0908646439092674E-2</v>
      </c>
      <c r="W17" s="33">
        <f t="shared" si="3"/>
        <v>4.386631244789644E-2</v>
      </c>
      <c r="X17" s="33">
        <f t="shared" si="3"/>
        <v>3.7798164012839336E-2</v>
      </c>
      <c r="Y17" s="33">
        <f t="shared" si="3"/>
        <v>3.2569439349124374E-2</v>
      </c>
      <c r="Z17" s="33">
        <f t="shared" si="3"/>
        <v>2.8064018642703591E-2</v>
      </c>
      <c r="AA17" s="33">
        <f t="shared" si="3"/>
        <v>2.4181845254858184E-2</v>
      </c>
      <c r="AB17" s="33">
        <f t="shared" si="3"/>
        <v>2.0836703658687897E-2</v>
      </c>
      <c r="AC17" s="33">
        <f t="shared" si="3"/>
        <v>1.7954304759797118E-2</v>
      </c>
      <c r="AD17" s="33">
        <f t="shared" si="3"/>
        <v>1.5470636079870826E-2</v>
      </c>
      <c r="AE17" s="33">
        <f t="shared" si="3"/>
        <v>1.3330540163923646E-2</v>
      </c>
      <c r="AF17" s="33">
        <f t="shared" si="3"/>
        <v>1.1486489640409485E-2</v>
      </c>
      <c r="AG17" s="33">
        <f t="shared" si="3"/>
        <v>9.8975317306571921E-3</v>
      </c>
      <c r="AH17" s="33">
        <f t="shared" si="3"/>
        <v>8.5283787672378666E-3</v>
      </c>
      <c r="AI17" s="33">
        <f t="shared" si="3"/>
        <v>7.3486245234441099E-3</v>
      </c>
      <c r="AJ17" s="33">
        <f t="shared" si="3"/>
        <v>6.3320689500818445E-3</v>
      </c>
      <c r="AK17" s="33">
        <f t="shared" si="3"/>
        <v>5.4561363232910227E-3</v>
      </c>
      <c r="AL17" s="33">
        <f t="shared" si="3"/>
        <v>4.7013738815890344E-3</v>
      </c>
      <c r="AM17" s="33">
        <f t="shared" si="3"/>
        <v>4.0510198178398049E-3</v>
      </c>
      <c r="AN17" s="33">
        <f t="shared" si="3"/>
        <v>3.4906310320897333E-3</v>
      </c>
      <c r="AO17" s="33">
        <f t="shared" si="3"/>
        <v>3.0077623783843128E-3</v>
      </c>
      <c r="AP17" s="33">
        <f t="shared" si="3"/>
        <v>2.591690282260545E-3</v>
      </c>
      <c r="AQ17" s="33">
        <f t="shared" si="3"/>
        <v>2.2331745909967313E-3</v>
      </c>
      <c r="AR17" s="33">
        <f t="shared" si="3"/>
        <v>1.9242533677764754E-3</v>
      </c>
      <c r="AS17" s="33">
        <f t="shared" si="3"/>
        <v>1.6580660725440464E-3</v>
      </c>
      <c r="AT17" s="33">
        <f t="shared" si="3"/>
        <v>1.4287012027415034E-3</v>
      </c>
      <c r="AU17" s="33">
        <f t="shared" si="3"/>
        <v>1.2310650103244268E-3</v>
      </c>
      <c r="AV17" s="33">
        <f t="shared" si="3"/>
        <v>1.0607683795162916E-3</v>
      </c>
      <c r="AW17" s="33">
        <f t="shared" si="3"/>
        <v>9.140293530762307E-4</v>
      </c>
      <c r="AX17" s="33">
        <f t="shared" si="3"/>
        <v>7.8758914237801497E-4</v>
      </c>
      <c r="AY17" s="33">
        <f t="shared" si="3"/>
        <v>6.7863975604731371E-4</v>
      </c>
      <c r="AZ17" s="33">
        <f t="shared" si="3"/>
        <v>5.8476163992990751E-4</v>
      </c>
      <c r="BA17" s="33">
        <f t="shared" si="3"/>
        <v>5.0386994349572826E-4</v>
      </c>
      <c r="BB17" s="33">
        <f t="shared" si="3"/>
        <v>4.3416821935997774E-4</v>
      </c>
      <c r="BC17" s="33">
        <f t="shared" si="3"/>
        <v>3.741085276776622E-4</v>
      </c>
      <c r="BD17" s="33">
        <f t="shared" si="3"/>
        <v>3.223570594076735E-4</v>
      </c>
      <c r="BE17" s="33">
        <f t="shared" si="3"/>
        <v>2.7776451500591384E-4</v>
      </c>
      <c r="BF17" s="33">
        <f t="shared" si="3"/>
        <v>2.3934058071580099E-4</v>
      </c>
      <c r="BG17" s="33">
        <f t="shared" si="3"/>
        <v>2.0623193562416432E-4</v>
      </c>
      <c r="BH17" s="33">
        <f t="shared" si="3"/>
        <v>1.7770330106198147E-4</v>
      </c>
      <c r="BI17" s="33">
        <f t="shared" si="3"/>
        <v>1.5312111149397154E-4</v>
      </c>
      <c r="BJ17" s="33">
        <f t="shared" si="3"/>
        <v>1.3193944425923443E-4</v>
      </c>
      <c r="BK17" s="33">
        <f t="shared" si="3"/>
        <v>1.3193944425923443E-4</v>
      </c>
      <c r="BL17" s="33">
        <f t="shared" si="3"/>
        <v>1.3193944425923443E-4</v>
      </c>
      <c r="BM17" s="33">
        <f t="shared" si="3"/>
        <v>1.3193944425923443E-4</v>
      </c>
      <c r="BN17" s="33">
        <f t="shared" si="3"/>
        <v>1.3193944425923443E-4</v>
      </c>
    </row>
    <row r="18" spans="1:66" ht="12.75" customHeight="1">
      <c r="A18" s="173" t="s">
        <v>744</v>
      </c>
      <c r="B18" s="135">
        <f>+Parameters!G45</f>
        <v>1.5</v>
      </c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7"/>
      <c r="BD18" s="167"/>
      <c r="BE18" s="167"/>
      <c r="BF18" s="167"/>
      <c r="BG18" s="167"/>
      <c r="BH18" s="167"/>
      <c r="BI18" s="167"/>
    </row>
    <row r="19" spans="1:66" ht="14.5">
      <c r="A19" s="178" t="s">
        <v>745</v>
      </c>
      <c r="B19" s="135"/>
      <c r="C19" s="167">
        <f t="shared" ref="C19:BI19" si="4">+LN(C20/B20)/10</f>
        <v>1.1409679007567874E-2</v>
      </c>
      <c r="D19" s="167">
        <f t="shared" si="4"/>
        <v>1.2118581433224562E-2</v>
      </c>
      <c r="E19" s="167">
        <f t="shared" si="4"/>
        <v>1.1173857058911135E-2</v>
      </c>
      <c r="F19" s="167">
        <f t="shared" si="4"/>
        <v>1.0320166539274065E-2</v>
      </c>
      <c r="G19" s="167">
        <f t="shared" si="4"/>
        <v>9.5487337132589972E-3</v>
      </c>
      <c r="H19" s="167">
        <f t="shared" si="4"/>
        <v>8.8516288963968737E-3</v>
      </c>
      <c r="I19" s="167">
        <f t="shared" si="4"/>
        <v>8.2216871964627698E-3</v>
      </c>
      <c r="J19" s="167">
        <f t="shared" si="4"/>
        <v>7.6524347155714628E-3</v>
      </c>
      <c r="K19" s="167">
        <f t="shared" si="4"/>
        <v>7.1380218769024218E-3</v>
      </c>
      <c r="L19" s="167">
        <f t="shared" si="4"/>
        <v>6.6731631878726699E-3</v>
      </c>
      <c r="M19" s="167">
        <f t="shared" si="4"/>
        <v>6.253082818083888E-3</v>
      </c>
      <c r="N19" s="167">
        <f t="shared" si="4"/>
        <v>5.8734654304466579E-3</v>
      </c>
      <c r="O19" s="167">
        <f t="shared" si="4"/>
        <v>5.5304117581524599E-3</v>
      </c>
      <c r="P19" s="167">
        <f t="shared" si="4"/>
        <v>5.2203984691853254E-3</v>
      </c>
      <c r="Q19" s="167">
        <f t="shared" si="4"/>
        <v>4.9402419043469061E-3</v>
      </c>
      <c r="R19" s="167">
        <f t="shared" si="4"/>
        <v>4.6870653147693033E-3</v>
      </c>
      <c r="S19" s="167">
        <f t="shared" si="4"/>
        <v>4.4582692610257834E-3</v>
      </c>
      <c r="T19" s="167">
        <f t="shared" si="4"/>
        <v>4.2515048685889531E-3</v>
      </c>
      <c r="U19" s="167">
        <f t="shared" si="4"/>
        <v>4.0646496638750123E-3</v>
      </c>
      <c r="V19" s="167">
        <f t="shared" si="4"/>
        <v>3.8957857417474067E-3</v>
      </c>
      <c r="W19" s="167">
        <f t="shared" si="4"/>
        <v>3.7431800394170959E-3</v>
      </c>
      <c r="X19" s="167">
        <f t="shared" si="4"/>
        <v>3.6052665134133841E-3</v>
      </c>
      <c r="Y19" s="167">
        <f t="shared" si="4"/>
        <v>3.4806300359353087E-3</v>
      </c>
      <c r="Z19" s="167">
        <f t="shared" si="4"/>
        <v>3.3679918446339213E-3</v>
      </c>
      <c r="AA19" s="167">
        <f t="shared" si="4"/>
        <v>3.2661963959003011E-3</v>
      </c>
      <c r="AB19" s="167">
        <f t="shared" si="4"/>
        <v>3.174199486210439E-3</v>
      </c>
      <c r="AC19" s="167">
        <f t="shared" si="4"/>
        <v>3.0910575191585156E-3</v>
      </c>
      <c r="AD19" s="167">
        <f t="shared" si="4"/>
        <v>3.0159178076220993E-3</v>
      </c>
      <c r="AE19" s="167">
        <f t="shared" si="4"/>
        <v>2.9480098111785546E-3</v>
      </c>
      <c r="AF19" s="167">
        <f t="shared" si="4"/>
        <v>2.8866372185341492E-3</v>
      </c>
      <c r="AG19" s="167">
        <f t="shared" si="4"/>
        <v>2.8311707934370817E-3</v>
      </c>
      <c r="AH19" s="167">
        <f t="shared" si="4"/>
        <v>2.7810419104170284E-3</v>
      </c>
      <c r="AI19" s="167">
        <f t="shared" si="4"/>
        <v>2.735736713803334E-3</v>
      </c>
      <c r="AJ19" s="167">
        <f t="shared" si="4"/>
        <v>2.6947908398963312E-3</v>
      </c>
      <c r="AK19" s="167">
        <f t="shared" si="4"/>
        <v>2.6577846479695776E-3</v>
      </c>
      <c r="AL19" s="167">
        <f t="shared" si="4"/>
        <v>2.624338911023801E-3</v>
      </c>
      <c r="AM19" s="167">
        <f t="shared" si="4"/>
        <v>2.5941109219492589E-3</v>
      </c>
      <c r="AN19" s="167">
        <f t="shared" si="4"/>
        <v>2.5667909750315895E-3</v>
      </c>
      <c r="AO19" s="167">
        <f t="shared" si="4"/>
        <v>2.5420991866038157E-3</v>
      </c>
      <c r="AP19" s="167">
        <f t="shared" si="4"/>
        <v>2.5197826221379995E-3</v>
      </c>
      <c r="AQ19" s="167">
        <f t="shared" si="4"/>
        <v>2.4996127002269962E-3</v>
      </c>
      <c r="AR19" s="167">
        <f t="shared" si="4"/>
        <v>2.4813828467567913E-3</v>
      </c>
      <c r="AS19" s="167">
        <f t="shared" si="4"/>
        <v>2.4649063751459735E-3</v>
      </c>
      <c r="AT19" s="167">
        <f t="shared" si="4"/>
        <v>2.4500145708561912E-3</v>
      </c>
      <c r="AU19" s="167">
        <f t="shared" si="4"/>
        <v>2.4365549604795714E-3</v>
      </c>
      <c r="AV19" s="167">
        <f t="shared" si="4"/>
        <v>2.4243897476087352E-3</v>
      </c>
      <c r="AW19" s="167">
        <f t="shared" si="4"/>
        <v>2.4133943994119771E-3</v>
      </c>
      <c r="AX19" s="167">
        <f t="shared" si="4"/>
        <v>2.4034563693856219E-3</v>
      </c>
      <c r="AY19" s="167">
        <f t="shared" si="4"/>
        <v>2.3944739431579578E-3</v>
      </c>
      <c r="AZ19" s="167">
        <f t="shared" si="4"/>
        <v>2.3863551954840345E-3</v>
      </c>
      <c r="BA19" s="167">
        <f t="shared" si="4"/>
        <v>2.379017047714504E-3</v>
      </c>
      <c r="BB19" s="167">
        <f t="shared" si="4"/>
        <v>2.3723844160556469E-3</v>
      </c>
      <c r="BC19" s="167">
        <f t="shared" si="4"/>
        <v>2.3663894418705354E-3</v>
      </c>
      <c r="BD19" s="167">
        <f t="shared" si="4"/>
        <v>2.3609707961155806E-3</v>
      </c>
      <c r="BE19" s="167">
        <f t="shared" si="4"/>
        <v>2.3560730507685324E-3</v>
      </c>
      <c r="BF19" s="167">
        <f t="shared" si="4"/>
        <v>2.3516461107929111E-3</v>
      </c>
      <c r="BG19" s="167">
        <f t="shared" si="4"/>
        <v>2.3476447008061326E-3</v>
      </c>
      <c r="BH19" s="167">
        <f t="shared" si="4"/>
        <v>2.3440279011806434E-3</v>
      </c>
      <c r="BI19" s="167">
        <f t="shared" si="4"/>
        <v>2.3407587288159335E-3</v>
      </c>
    </row>
    <row r="20" spans="1:66" s="163" customFormat="1" ht="14.5">
      <c r="A20" s="179" t="s">
        <v>746</v>
      </c>
      <c r="B20" s="180">
        <f>+B21</f>
        <v>8.3478215480070386</v>
      </c>
      <c r="C20" s="170">
        <f>+B20*EXP(C22*10)</f>
        <v>9.3567443342477592</v>
      </c>
      <c r="D20" s="170">
        <f>+C20*EXP(D22*10)</f>
        <v>10.562217183287601</v>
      </c>
      <c r="E20" s="170">
        <f>+D20*EXP(E22*10)</f>
        <v>11.810887639390906</v>
      </c>
      <c r="F20" s="170">
        <f>+E20*EXP(F22*10)</f>
        <v>13.094908005332567</v>
      </c>
      <c r="G20" s="170">
        <f t="shared" ref="G20:BI20" si="5">+F20*EXP(G22*10)</f>
        <v>14.406950876725888</v>
      </c>
      <c r="H20" s="170">
        <f t="shared" si="5"/>
        <v>15.740343700302816</v>
      </c>
      <c r="I20" s="170">
        <f t="shared" si="5"/>
        <v>17.08915327460026</v>
      </c>
      <c r="J20" s="170">
        <f t="shared" si="5"/>
        <v>18.448227547339417</v>
      </c>
      <c r="K20" s="170">
        <f t="shared" si="5"/>
        <v>19.813202664919405</v>
      </c>
      <c r="L20" s="170">
        <f t="shared" si="5"/>
        <v>21.180483088508364</v>
      </c>
      <c r="M20" s="170">
        <f t="shared" si="5"/>
        <v>22.547201963426065</v>
      </c>
      <c r="N20" s="170">
        <f t="shared" si="5"/>
        <v>23.91116802341282</v>
      </c>
      <c r="O20" s="170">
        <f t="shared" si="5"/>
        <v>25.270804288450648</v>
      </c>
      <c r="P20" s="170">
        <f t="shared" si="5"/>
        <v>26.625082786670514</v>
      </c>
      <c r="Q20" s="170">
        <f t="shared" si="5"/>
        <v>27.973458570417485</v>
      </c>
      <c r="R20" s="170">
        <f t="shared" si="5"/>
        <v>29.315805445329087</v>
      </c>
      <c r="S20" s="170">
        <f t="shared" si="5"/>
        <v>30.652355107822896</v>
      </c>
      <c r="T20" s="170">
        <f t="shared" si="5"/>
        <v>31.9836407933125</v>
      </c>
      <c r="U20" s="170">
        <f t="shared" si="5"/>
        <v>33.310446067314395</v>
      </c>
      <c r="V20" s="170">
        <f t="shared" si="5"/>
        <v>34.633759031210666</v>
      </c>
      <c r="W20" s="170">
        <f t="shared" si="5"/>
        <v>35.954731948079392</v>
      </c>
      <c r="X20" s="170">
        <f t="shared" si="5"/>
        <v>37.274646105535567</v>
      </c>
      <c r="Y20" s="170">
        <f t="shared" si="5"/>
        <v>38.594881606647675</v>
      </c>
      <c r="Z20" s="170">
        <f t="shared" si="5"/>
        <v>39.916891703013356</v>
      </c>
      <c r="AA20" s="170">
        <f t="shared" si="5"/>
        <v>41.242181244212532</v>
      </c>
      <c r="AB20" s="170">
        <f t="shared" si="5"/>
        <v>42.572288805302904</v>
      </c>
      <c r="AC20" s="170">
        <f t="shared" si="5"/>
        <v>43.908772060841173</v>
      </c>
      <c r="AD20" s="170">
        <f t="shared" si="5"/>
        <v>45.253195993831817</v>
      </c>
      <c r="AE20" s="170">
        <f t="shared" si="5"/>
        <v>46.607123556192747</v>
      </c>
      <c r="AF20" s="170">
        <f t="shared" si="5"/>
        <v>47.972108430148467</v>
      </c>
      <c r="AG20" s="170">
        <f t="shared" si="5"/>
        <v>49.349689574756383</v>
      </c>
      <c r="AH20" s="170">
        <f t="shared" si="5"/>
        <v>50.741387276657306</v>
      </c>
      <c r="AI20" s="170">
        <f t="shared" si="5"/>
        <v>52.148700457833691</v>
      </c>
      <c r="AJ20" s="170">
        <f t="shared" si="5"/>
        <v>53.573105024835215</v>
      </c>
      <c r="AK20" s="170">
        <f t="shared" si="5"/>
        <v>55.016053073110342</v>
      </c>
      <c r="AL20" s="170">
        <f t="shared" si="5"/>
        <v>56.478972786532673</v>
      </c>
      <c r="AM20" s="170">
        <f t="shared" si="5"/>
        <v>57.963268895875757</v>
      </c>
      <c r="AN20" s="170">
        <f t="shared" si="5"/>
        <v>59.470323580933844</v>
      </c>
      <c r="AO20" s="170">
        <f t="shared" si="5"/>
        <v>61.001497719352137</v>
      </c>
      <c r="AP20" s="170">
        <f t="shared" si="5"/>
        <v>62.558132401205498</v>
      </c>
      <c r="AQ20" s="170">
        <f t="shared" si="5"/>
        <v>64.141550642164091</v>
      </c>
      <c r="AR20" s="170">
        <f t="shared" si="5"/>
        <v>65.753059239927481</v>
      </c>
      <c r="AS20" s="170">
        <f t="shared" si="5"/>
        <v>67.393950728714472</v>
      </c>
      <c r="AT20" s="170">
        <f t="shared" si="5"/>
        <v>69.06550539517221</v>
      </c>
      <c r="AU20" s="170">
        <f t="shared" si="5"/>
        <v>70.768993326308774</v>
      </c>
      <c r="AV20" s="170">
        <f t="shared" si="5"/>
        <v>72.505676466135924</v>
      </c>
      <c r="AW20" s="170">
        <f t="shared" si="5"/>
        <v>74.276810662793437</v>
      </c>
      <c r="AX20" s="170">
        <f t="shared" si="5"/>
        <v>76.083647692154386</v>
      </c>
      <c r="AY20" s="170">
        <f t="shared" si="5"/>
        <v>77.92743724741014</v>
      </c>
      <c r="AZ20" s="170">
        <f t="shared" si="5"/>
        <v>79.809428887011734</v>
      </c>
      <c r="BA20" s="170">
        <f t="shared" si="5"/>
        <v>81.730873935698924</v>
      </c>
      <c r="BB20" s="170">
        <f t="shared" si="5"/>
        <v>83.693027335261419</v>
      </c>
      <c r="BC20" s="170">
        <f t="shared" si="5"/>
        <v>85.697149443218834</v>
      </c>
      <c r="BD20" s="170">
        <f t="shared" si="5"/>
        <v>87.744507778839576</v>
      </c>
      <c r="BE20" s="170">
        <f t="shared" si="5"/>
        <v>89.836378716894188</v>
      </c>
      <c r="BF20" s="170">
        <f t="shared" si="5"/>
        <v>91.97404913030104</v>
      </c>
      <c r="BG20" s="170">
        <f t="shared" si="5"/>
        <v>94.158817983408483</v>
      </c>
      <c r="BH20" s="170">
        <f t="shared" si="5"/>
        <v>96.391997878098763</v>
      </c>
      <c r="BI20" s="170">
        <f t="shared" si="5"/>
        <v>98.674916555222865</v>
      </c>
    </row>
    <row r="21" spans="1:66" ht="29">
      <c r="A21" s="173" t="s">
        <v>747</v>
      </c>
      <c r="B21" s="135">
        <f>+Parameters!G40</f>
        <v>8.3478215480070386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</row>
    <row r="22" spans="1:66" ht="29">
      <c r="A22" s="173" t="s">
        <v>748</v>
      </c>
      <c r="B22" s="135"/>
      <c r="C22" s="167">
        <f>+Data!C55</f>
        <v>1.1409679007567865E-2</v>
      </c>
      <c r="D22" s="167">
        <f>+Data!D55</f>
        <v>1.2118581433224555E-2</v>
      </c>
      <c r="E22" s="167">
        <f>+Data!E55</f>
        <v>1.1173857058911144E-2</v>
      </c>
      <c r="F22" s="167">
        <f>+Data!F55</f>
        <v>1.0320166539274072E-2</v>
      </c>
      <c r="G22" s="167">
        <f>+Data!G55</f>
        <v>9.5487337132589886E-3</v>
      </c>
      <c r="H22" s="167">
        <f>+Data!H55</f>
        <v>8.8516288963968789E-3</v>
      </c>
      <c r="I22" s="167">
        <f>+Data!I55</f>
        <v>8.221687196462775E-3</v>
      </c>
      <c r="J22" s="167">
        <f>+Data!J55</f>
        <v>7.652434715571468E-3</v>
      </c>
      <c r="K22" s="167">
        <f>+Data!K55</f>
        <v>7.138021876902414E-3</v>
      </c>
      <c r="L22" s="167">
        <f>+Data!L55</f>
        <v>6.6731631878726681E-3</v>
      </c>
      <c r="M22" s="167">
        <f>+Data!M55</f>
        <v>6.2530828180838898E-3</v>
      </c>
      <c r="N22" s="167">
        <f>+Data!N55</f>
        <v>5.8734654304466666E-3</v>
      </c>
      <c r="O22" s="167">
        <f>+Data!O55</f>
        <v>5.5304117581524617E-3</v>
      </c>
      <c r="P22" s="167">
        <f>+Data!P55</f>
        <v>5.2203984691853332E-3</v>
      </c>
      <c r="Q22" s="167">
        <f>+Data!Q55</f>
        <v>4.9402419043469053E-3</v>
      </c>
      <c r="R22" s="167">
        <f>+Data!R55</f>
        <v>4.6870653147693059E-3</v>
      </c>
      <c r="S22" s="167">
        <f>+Data!S55</f>
        <v>4.4582692610257895E-3</v>
      </c>
      <c r="T22" s="167">
        <f>+Data!T55</f>
        <v>4.2515048685889583E-3</v>
      </c>
      <c r="U22" s="167">
        <f>+Data!U55</f>
        <v>4.0646496638750227E-3</v>
      </c>
      <c r="V22" s="167">
        <f>+Data!V55</f>
        <v>3.8957857417473993E-3</v>
      </c>
      <c r="W22" s="167">
        <f>+Data!W55</f>
        <v>3.7431800394170998E-3</v>
      </c>
      <c r="X22" s="167">
        <f>+Data!X55</f>
        <v>3.6052665134133871E-3</v>
      </c>
      <c r="Y22" s="167">
        <f>+Data!Y55</f>
        <v>3.4806300359353018E-3</v>
      </c>
      <c r="Z22" s="167">
        <f>+Data!Z55</f>
        <v>3.3679918446339256E-3</v>
      </c>
      <c r="AA22" s="167">
        <f>+Data!AA55</f>
        <v>3.266196395900295E-3</v>
      </c>
      <c r="AB22" s="167">
        <f>+Data!AB55</f>
        <v>3.1741994862104334E-3</v>
      </c>
      <c r="AC22" s="167">
        <f>+Data!AC55</f>
        <v>3.0910575191585095E-3</v>
      </c>
      <c r="AD22" s="167">
        <f>+Data!AD55</f>
        <v>3.0159178076220906E-3</v>
      </c>
      <c r="AE22" s="167">
        <f>+Data!AE55</f>
        <v>2.9480098111785524E-3</v>
      </c>
      <c r="AF22" s="167">
        <f>+Data!AF55</f>
        <v>2.8866372185341496E-3</v>
      </c>
      <c r="AG22" s="167">
        <f>+Data!AG55</f>
        <v>2.8311707934370726E-3</v>
      </c>
      <c r="AH22" s="167">
        <f>+Data!AH55</f>
        <v>2.7810419104170184E-3</v>
      </c>
      <c r="AI22" s="167">
        <f>+Data!AI55</f>
        <v>2.7357367138033275E-3</v>
      </c>
      <c r="AJ22" s="167">
        <f>+Data!AJ55</f>
        <v>2.6947908398963342E-3</v>
      </c>
      <c r="AK22" s="167">
        <f>+Data!AK55</f>
        <v>2.6577846479695698E-3</v>
      </c>
      <c r="AL22" s="167">
        <f>+Data!AL55</f>
        <v>2.6243389110238067E-3</v>
      </c>
      <c r="AM22" s="167">
        <f>+Data!AM55</f>
        <v>2.5941109219492537E-3</v>
      </c>
      <c r="AN22" s="167">
        <f>+Data!AN55</f>
        <v>2.5667909750315848E-3</v>
      </c>
      <c r="AO22" s="167">
        <f>+Data!AO55</f>
        <v>2.5420991866038183E-3</v>
      </c>
      <c r="AP22" s="167">
        <f>+Data!AP55</f>
        <v>2.5197826221379925E-3</v>
      </c>
      <c r="AQ22" s="167">
        <f>+Data!AQ55</f>
        <v>2.4996127002269958E-3</v>
      </c>
      <c r="AR22" s="167">
        <f>+Data!AR55</f>
        <v>2.4813828467567869E-3</v>
      </c>
      <c r="AS22" s="167">
        <f>+Data!AS55</f>
        <v>2.4649063751459644E-3</v>
      </c>
      <c r="AT22" s="167">
        <f>+Data!AT55</f>
        <v>2.4500145708561878E-3</v>
      </c>
      <c r="AU22" s="167">
        <f>+Data!AU55</f>
        <v>2.4365549604795623E-3</v>
      </c>
      <c r="AV22" s="167">
        <f>+Data!AV55</f>
        <v>2.4243897476087326E-3</v>
      </c>
      <c r="AW22" s="167">
        <f>+Data!AW55</f>
        <v>2.4133943994119815E-3</v>
      </c>
      <c r="AX22" s="167">
        <f>+Data!AX55</f>
        <v>2.4034563693856319E-3</v>
      </c>
      <c r="AY22" s="167">
        <f>+Data!AY55</f>
        <v>2.3944739431579643E-3</v>
      </c>
      <c r="AZ22" s="167">
        <f>+Data!AZ55</f>
        <v>2.3863551954840237E-3</v>
      </c>
      <c r="BA22" s="167">
        <f>+Data!BA55</f>
        <v>2.3790170477144957E-3</v>
      </c>
      <c r="BB22" s="167">
        <f>+Data!BB55</f>
        <v>2.3723844160556573E-3</v>
      </c>
      <c r="BC22" s="167">
        <f>+Data!BC55</f>
        <v>2.3663894418705345E-3</v>
      </c>
      <c r="BD22" s="167">
        <f>+Data!BD55</f>
        <v>2.3609707961155892E-3</v>
      </c>
      <c r="BE22" s="167">
        <f>+Data!BE55</f>
        <v>2.3560730507685393E-3</v>
      </c>
      <c r="BF22" s="167">
        <f>+Data!BF55</f>
        <v>2.351646110792908E-3</v>
      </c>
      <c r="BG22" s="167">
        <f>+Data!BG55</f>
        <v>2.3476447008061261E-3</v>
      </c>
      <c r="BH22" s="167">
        <f>+Data!BH55</f>
        <v>2.344027901180649E-3</v>
      </c>
      <c r="BI22" s="167">
        <f>+Data!BI55</f>
        <v>2.3407587288159313E-3</v>
      </c>
    </row>
    <row r="23" spans="1:66" ht="14.5">
      <c r="A23" s="177" t="s">
        <v>257</v>
      </c>
      <c r="B23" s="135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1"/>
      <c r="BD23" s="161"/>
      <c r="BE23" s="161"/>
      <c r="BF23" s="161"/>
      <c r="BG23" s="161"/>
      <c r="BH23" s="161"/>
      <c r="BI23" s="161"/>
    </row>
    <row r="24" spans="1:66" ht="29">
      <c r="A24" s="52" t="s">
        <v>144</v>
      </c>
      <c r="B24" s="65">
        <f>+Parameters!G51</f>
        <v>0</v>
      </c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1"/>
      <c r="BD24" s="161"/>
      <c r="BE24" s="161"/>
      <c r="BF24" s="161"/>
      <c r="BG24" s="161"/>
      <c r="BH24" s="161"/>
      <c r="BI24" s="161"/>
    </row>
    <row r="25" spans="1:66" ht="29">
      <c r="A25" s="52" t="s">
        <v>145</v>
      </c>
      <c r="B25" s="65">
        <f>+Parameters!G52</f>
        <v>0.15910847073502901</v>
      </c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/>
      <c r="BC25" s="161"/>
      <c r="BD25" s="161"/>
      <c r="BE25" s="161"/>
      <c r="BF25" s="161"/>
      <c r="BG25" s="161"/>
      <c r="BH25" s="161"/>
      <c r="BI25" s="161"/>
    </row>
    <row r="26" spans="1:66" ht="14.5">
      <c r="A26" s="52" t="s">
        <v>147</v>
      </c>
      <c r="B26" s="65">
        <f>+Parameters!G53</f>
        <v>2</v>
      </c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</row>
    <row r="27" spans="1:66" ht="29">
      <c r="A27" s="52" t="str">
        <f>+Parameters!A54</f>
        <v>Threshold for catastrophic damages</v>
      </c>
      <c r="B27" s="65">
        <f>+Parameters!G54</f>
        <v>4</v>
      </c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</row>
    <row r="28" spans="1:66" ht="29">
      <c r="A28" s="52" t="str">
        <f>+Parameters!A55</f>
        <v>Exponent for catastrophic damages</v>
      </c>
      <c r="B28" s="65">
        <f>+Parameters!G55</f>
        <v>6</v>
      </c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1"/>
      <c r="BH28" s="161"/>
      <c r="BI28" s="161"/>
    </row>
    <row r="29" spans="1:66" ht="29">
      <c r="A29" s="52" t="str">
        <f>+Parameters!A56</f>
        <v>Damage rate at threshold for catastrophic damages</v>
      </c>
      <c r="B29" s="65">
        <f>+Parameters!G56</f>
        <v>0</v>
      </c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</row>
    <row r="30" spans="1:66" ht="14.5">
      <c r="A30" s="177" t="s">
        <v>265</v>
      </c>
      <c r="B30" s="135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</row>
    <row r="31" spans="1:66" s="163" customFormat="1" ht="29">
      <c r="A31" s="181" t="s">
        <v>749</v>
      </c>
      <c r="B31" s="167">
        <f>+B36*B40/$B38</f>
        <v>5.5407006783841938E-2</v>
      </c>
      <c r="C31" s="167">
        <f>+C36*C40/$B38</f>
        <v>3.6513189265976069E-2</v>
      </c>
      <c r="D31" s="167">
        <f>+D36*D40/$B38</f>
        <v>3.0546838306810396E-2</v>
      </c>
      <c r="E31" s="167">
        <f>+E36*E40/$B38</f>
        <v>2.5838539493063258E-2</v>
      </c>
      <c r="F31" s="167">
        <f>+F36*F40/$B38</f>
        <v>2.2074557958627426E-2</v>
      </c>
      <c r="G31" s="167">
        <f t="shared" ref="G31:BI31" si="6">+G36*G40/$B38</f>
        <v>1.9029283812572625E-2</v>
      </c>
      <c r="H31" s="167">
        <f t="shared" si="6"/>
        <v>1.6538093402669884E-2</v>
      </c>
      <c r="I31" s="167">
        <f t="shared" si="6"/>
        <v>1.4479220124181708E-2</v>
      </c>
      <c r="J31" s="167">
        <f t="shared" si="6"/>
        <v>1.276144865949134E-2</v>
      </c>
      <c r="K31" s="167">
        <f t="shared" si="6"/>
        <v>1.1315636072687789E-2</v>
      </c>
      <c r="L31" s="167">
        <f t="shared" si="6"/>
        <v>1.0088787087667986E-2</v>
      </c>
      <c r="M31" s="167">
        <f t="shared" si="6"/>
        <v>9.0398591999271364E-3</v>
      </c>
      <c r="N31" s="167">
        <f t="shared" si="6"/>
        <v>8.1367555400877443E-3</v>
      </c>
      <c r="O31" s="167">
        <f t="shared" si="6"/>
        <v>7.3541439117712258E-3</v>
      </c>
      <c r="P31" s="167">
        <f t="shared" si="6"/>
        <v>6.6718575628931989E-3</v>
      </c>
      <c r="Q31" s="167">
        <f t="shared" si="6"/>
        <v>6.0737103263064432E-3</v>
      </c>
      <c r="R31" s="167">
        <f t="shared" si="6"/>
        <v>5.5466101534597835E-3</v>
      </c>
      <c r="S31" s="167">
        <f t="shared" si="6"/>
        <v>5.0798897542899844E-3</v>
      </c>
      <c r="T31" s="167">
        <f t="shared" si="6"/>
        <v>4.6647967518695333E-3</v>
      </c>
      <c r="U31" s="167">
        <f t="shared" si="6"/>
        <v>4.2941021281744278E-3</v>
      </c>
      <c r="V31" s="167">
        <f t="shared" si="6"/>
        <v>3.9617971646701312E-3</v>
      </c>
      <c r="W31" s="167">
        <f t="shared" si="6"/>
        <v>3.6628571407364393E-3</v>
      </c>
      <c r="X31" s="167">
        <f t="shared" si="6"/>
        <v>3.3930557920444715E-3</v>
      </c>
      <c r="Y31" s="167">
        <f t="shared" si="6"/>
        <v>3.1488186556186209E-3</v>
      </c>
      <c r="Z31" s="167">
        <f t="shared" si="6"/>
        <v>2.9271064187780852E-3</v>
      </c>
      <c r="AA31" s="167">
        <f t="shared" si="6"/>
        <v>1.4138681614304005E-3</v>
      </c>
      <c r="AB31" s="167">
        <f t="shared" si="6"/>
        <v>6.8358660100181052E-4</v>
      </c>
      <c r="AC31" s="167">
        <f t="shared" si="6"/>
        <v>3.3078893191343568E-4</v>
      </c>
      <c r="AD31" s="167">
        <f t="shared" si="6"/>
        <v>1.6019314192521078E-4</v>
      </c>
      <c r="AE31" s="167">
        <f t="shared" si="6"/>
        <v>7.7631653845905305E-5</v>
      </c>
      <c r="AF31" s="167">
        <f t="shared" si="6"/>
        <v>3.76448464150804E-5</v>
      </c>
      <c r="AG31" s="167">
        <f t="shared" si="6"/>
        <v>1.8264879694878248E-5</v>
      </c>
      <c r="AH31" s="167">
        <f t="shared" si="6"/>
        <v>8.8664187359497986E-6</v>
      </c>
      <c r="AI31" s="167">
        <f t="shared" si="6"/>
        <v>4.3060372451466996E-6</v>
      </c>
      <c r="AJ31" s="167">
        <f t="shared" si="6"/>
        <v>2.0921153973395337E-6</v>
      </c>
      <c r="AK31" s="167">
        <f t="shared" si="6"/>
        <v>1.0168431525621844E-6</v>
      </c>
      <c r="AL31" s="167">
        <f t="shared" si="6"/>
        <v>4.9438664674544588E-7</v>
      </c>
      <c r="AM31" s="167">
        <f t="shared" si="6"/>
        <v>2.4044153039027386E-7</v>
      </c>
      <c r="AN31" s="167">
        <f t="shared" si="6"/>
        <v>1.1696858175837727E-7</v>
      </c>
      <c r="AO31" s="167">
        <f t="shared" si="6"/>
        <v>5.6915984820601628E-8</v>
      </c>
      <c r="AP31" s="167">
        <f t="shared" si="6"/>
        <v>2.7700910670232629E-8</v>
      </c>
      <c r="AQ31" s="167">
        <f t="shared" si="6"/>
        <v>1.3484632770036433E-8</v>
      </c>
      <c r="AR31" s="167">
        <f t="shared" si="6"/>
        <v>6.5653964680534065E-9</v>
      </c>
      <c r="AS31" s="167">
        <f t="shared" si="6"/>
        <v>3.1970679849165598E-9</v>
      </c>
      <c r="AT31" s="167">
        <f t="shared" si="6"/>
        <v>1.5570586039964646E-9</v>
      </c>
      <c r="AU31" s="167">
        <f t="shared" si="6"/>
        <v>7.584273769753368E-10</v>
      </c>
      <c r="AV31" s="167">
        <f t="shared" si="6"/>
        <v>3.6946508566640637E-10</v>
      </c>
      <c r="AW31" s="167">
        <f t="shared" si="6"/>
        <v>1.8000233157611577E-10</v>
      </c>
      <c r="AX31" s="167">
        <f t="shared" si="6"/>
        <v>8.7704857795992592E-11</v>
      </c>
      <c r="AY31" s="167">
        <f t="shared" si="6"/>
        <v>4.2737181704712956E-11</v>
      </c>
      <c r="AZ31" s="167">
        <f t="shared" si="6"/>
        <v>2.082673307996087E-11</v>
      </c>
      <c r="BA31" s="167">
        <f t="shared" si="6"/>
        <v>1.0150002748493766E-11</v>
      </c>
      <c r="BB31" s="167">
        <f t="shared" si="6"/>
        <v>4.9469546830974797E-12</v>
      </c>
      <c r="BC31" s="167">
        <f t="shared" si="6"/>
        <v>2.4112030879726035E-12</v>
      </c>
      <c r="BD31" s="167">
        <f t="shared" si="6"/>
        <v>1.1753070158764772E-12</v>
      </c>
      <c r="BE31" s="167">
        <f t="shared" si="6"/>
        <v>5.7291260376100467E-13</v>
      </c>
      <c r="BF31" s="167">
        <f t="shared" si="6"/>
        <v>2.7928202449289083E-13</v>
      </c>
      <c r="BG31" s="167">
        <f t="shared" si="6"/>
        <v>1.3614866738950705E-13</v>
      </c>
      <c r="BH31" s="167">
        <f t="shared" si="6"/>
        <v>6.6374005790191547E-14</v>
      </c>
      <c r="BI31" s="167">
        <f t="shared" si="6"/>
        <v>3.2359027696410294E-14</v>
      </c>
    </row>
    <row r="32" spans="1:66" s="163" customFormat="1" ht="14.5">
      <c r="A32" s="181" t="s">
        <v>750</v>
      </c>
      <c r="B32" s="135">
        <f>+Parameters!G58</f>
        <v>1.7639999999999998</v>
      </c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  <c r="AP32" s="167"/>
      <c r="AQ32" s="167"/>
      <c r="AR32" s="167"/>
      <c r="AS32" s="167"/>
      <c r="AT32" s="167"/>
      <c r="AU32" s="167"/>
      <c r="AV32" s="167"/>
      <c r="AW32" s="167"/>
      <c r="AX32" s="167"/>
      <c r="AY32" s="167"/>
      <c r="AZ32" s="167"/>
      <c r="BA32" s="167"/>
      <c r="BB32" s="167"/>
      <c r="BC32" s="167"/>
      <c r="BD32" s="167"/>
      <c r="BE32" s="167"/>
      <c r="BF32" s="167"/>
      <c r="BG32" s="167"/>
      <c r="BH32" s="167"/>
      <c r="BI32" s="167"/>
    </row>
    <row r="33" spans="1:61" s="163" customFormat="1" ht="29">
      <c r="A33" s="181" t="s">
        <v>751</v>
      </c>
      <c r="B33" s="135">
        <f>+Parameters!G60</f>
        <v>0.1</v>
      </c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67"/>
      <c r="BG33" s="167"/>
      <c r="BH33" s="167"/>
      <c r="BI33" s="167"/>
    </row>
    <row r="34" spans="1:61" s="163" customFormat="1" ht="29">
      <c r="A34" s="181" t="s">
        <v>752</v>
      </c>
      <c r="B34" s="135">
        <f>+Parameters!G61</f>
        <v>0.05</v>
      </c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  <c r="AP34" s="167"/>
      <c r="AQ34" s="167"/>
      <c r="AR34" s="167"/>
      <c r="AS34" s="167"/>
      <c r="AT34" s="167"/>
      <c r="AU34" s="167"/>
      <c r="AV34" s="167"/>
      <c r="AW34" s="167"/>
      <c r="AX34" s="167"/>
      <c r="AY34" s="167"/>
      <c r="AZ34" s="167"/>
      <c r="BA34" s="167"/>
      <c r="BB34" s="167"/>
      <c r="BC34" s="167"/>
      <c r="BD34" s="167"/>
      <c r="BE34" s="167"/>
      <c r="BF34" s="167"/>
      <c r="BG34" s="167"/>
      <c r="BH34" s="167"/>
      <c r="BI34" s="167"/>
    </row>
    <row r="35" spans="1:61" s="163" customFormat="1" ht="14.5">
      <c r="A35" s="181" t="s">
        <v>753</v>
      </c>
      <c r="B35" s="135">
        <f>+Parameters!G65</f>
        <v>1</v>
      </c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7"/>
      <c r="AQ35" s="167"/>
      <c r="AR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67"/>
      <c r="BF35" s="167"/>
      <c r="BG35" s="167"/>
      <c r="BH35" s="167"/>
      <c r="BI35" s="167"/>
    </row>
    <row r="36" spans="1:61" s="35" customFormat="1" ht="18" customHeight="1">
      <c r="A36" s="67" t="s">
        <v>754</v>
      </c>
      <c r="B36" s="65">
        <f>+B32</f>
        <v>1.7639999999999998</v>
      </c>
      <c r="C36" s="54">
        <f>+IF(C4&gt;$B$37,0,$B$33*$B$32+(B36-$B$33*$B$32)*(1-$B$34))</f>
        <v>1.6846199999999998</v>
      </c>
      <c r="D36" s="54">
        <f t="shared" ref="D36:K36" si="7">+IF(D4&gt;$B$37,0,$B$33*$B$32+(C36-$B$33*$B$32)*(1-$B$34))</f>
        <v>1.6092089999999994</v>
      </c>
      <c r="E36" s="54">
        <f t="shared" si="7"/>
        <v>1.5375685499999991</v>
      </c>
      <c r="F36" s="54">
        <f t="shared" si="7"/>
        <v>1.4695101224999991</v>
      </c>
      <c r="G36" s="54">
        <f t="shared" si="7"/>
        <v>1.4048546163749989</v>
      </c>
      <c r="H36" s="54">
        <f t="shared" si="7"/>
        <v>1.3434318855562486</v>
      </c>
      <c r="I36" s="54">
        <f t="shared" si="7"/>
        <v>1.2850802912784358</v>
      </c>
      <c r="J36" s="54">
        <f t="shared" si="7"/>
        <v>1.2296462767145138</v>
      </c>
      <c r="K36" s="54">
        <f t="shared" si="7"/>
        <v>1.1769839628787877</v>
      </c>
      <c r="L36" s="54">
        <f>+IF(L4&gt;$B$37,J36*Parameters!$B$105,$B$33*$B$32+(K36-$B$33*$B$32)*(1-$B$34))</f>
        <v>1.1269547647348481</v>
      </c>
      <c r="M36" s="54">
        <f>+IF(M4&gt;$B$37,K36*Parameters!$B$105,$B$33*$B$32+(L36-$B$33*$B$32)*(1-$B$34))</f>
        <v>1.0794270264981056</v>
      </c>
      <c r="N36" s="54">
        <f>+IF(N4&gt;$B$37,L36*Parameters!$B$105,$B$33*$B$32+(M36-$B$33*$B$32)*(1-$B$34))</f>
        <v>1.0342756751732003</v>
      </c>
      <c r="O36" s="54">
        <f>+IF(O4&gt;$B$37,M36*Parameters!$B$105,$B$33*$B$32+(N36-$B$33*$B$32)*(1-$B$34))</f>
        <v>0.99138189141454025</v>
      </c>
      <c r="P36" s="54">
        <f>+IF(P4&gt;$B$37,N36*Parameters!$B$105,$B$33*$B$32+(O36-$B$33*$B$32)*(1-$B$34))</f>
        <v>0.95063279684381319</v>
      </c>
      <c r="Q36" s="54">
        <f>+IF(Q4&gt;$B$37,O36*Parameters!$B$105,$B$33*$B$32+(P36-$B$33*$B$32)*(1-$B$34))</f>
        <v>0.91192115700162246</v>
      </c>
      <c r="R36" s="54">
        <f>+IF(R4&gt;$B$37,P36*Parameters!$B$105,$B$33*$B$32+(Q36-$B$33*$B$32)*(1-$B$34))</f>
        <v>0.87514509915154126</v>
      </c>
      <c r="S36" s="54">
        <f>+IF(S4&gt;$B$37,Q36*Parameters!$B$105,$B$33*$B$32+(R36-$B$33*$B$32)*(1-$B$34))</f>
        <v>0.84020784419396422</v>
      </c>
      <c r="T36" s="54">
        <f>+IF(T4&gt;$B$37,R36*Parameters!$B$105,$B$33*$B$32+(S36-$B$33*$B$32)*(1-$B$34))</f>
        <v>0.807017451984266</v>
      </c>
      <c r="U36" s="54">
        <f>+IF(U4&gt;$B$37,S36*Parameters!$B$105,$B$33*$B$32+(T36-$B$33*$B$32)*(1-$B$34))</f>
        <v>0.77548657938505272</v>
      </c>
      <c r="V36" s="54">
        <f>+IF(V4&gt;$B$37,T36*Parameters!$B$105,$B$33*$B$32+(U36-$B$33*$B$32)*(1-$B$34))</f>
        <v>0.74553225041580007</v>
      </c>
      <c r="W36" s="54">
        <f>+IF(W4&gt;$B$37,U36*Parameters!$B$105,$B$33*$B$32+(V36-$B$33*$B$32)*(1-$B$34))</f>
        <v>0.71707563789501005</v>
      </c>
      <c r="X36" s="54">
        <f>+IF(X4&gt;$B$37,V36*Parameters!$B$105,$B$33*$B$32+(W36-$B$33*$B$32)*(1-$B$34))</f>
        <v>0.69004185600025958</v>
      </c>
      <c r="Y36" s="54">
        <f>+IF(Y4&gt;$B$37,W36*Parameters!$B$105,$B$33*$B$32+(X36-$B$33*$B$32)*(1-$B$34))</f>
        <v>0.66435976320024659</v>
      </c>
      <c r="Z36" s="54">
        <f>+IF(Z4&gt;$B$37,Y36*Parameters!$B$105,$B$33*$B$32+(Y36-$B$33*$B$32)*(1-$B$34))</f>
        <v>0.63996177504023422</v>
      </c>
      <c r="AA36" s="54">
        <f>+IF(AA4&gt;$B$37,Z36*Parameters!$B$105,$B$33*$B$32+(Z36-$B$33*$B$32)*(1-$B$34))</f>
        <v>0.31998088752011711</v>
      </c>
      <c r="AB36" s="54">
        <f>+IF(AB4&gt;$B$37,AA36*Parameters!$B$105,$B$33*$B$32+(AA36-$B$33*$B$32)*(1-$B$34))</f>
        <v>0.15999044376005855</v>
      </c>
      <c r="AC36" s="54">
        <f>+IF(AC4&gt;$B$37,AB36*Parameters!$B$105,$B$33*$B$32+(AB36-$B$33*$B$32)*(1-$B$34))</f>
        <v>7.9995221880029277E-2</v>
      </c>
      <c r="AD36" s="54">
        <f>+IF(AD4&gt;$B$37,AC36*Parameters!$B$105,$B$33*$B$32+(AC36-$B$33*$B$32)*(1-$B$34))</f>
        <v>3.9997610940014638E-2</v>
      </c>
      <c r="AE36" s="54">
        <f>+IF(AE4&gt;$B$37,AD36*Parameters!$B$105,$B$33*$B$32+(AD36-$B$33*$B$32)*(1-$B$34))</f>
        <v>1.9998805470007319E-2</v>
      </c>
      <c r="AF36" s="54">
        <f>+IF(AF4&gt;$B$37,AE36*Parameters!$B$105,$B$33*$B$32+(AE36-$B$33*$B$32)*(1-$B$34))</f>
        <v>9.9994027350036596E-3</v>
      </c>
      <c r="AG36" s="54">
        <f>+IF(AG4&gt;$B$37,AF36*Parameters!$B$105,$B$33*$B$32+(AF36-$B$33*$B$32)*(1-$B$34))</f>
        <v>4.9997013675018298E-3</v>
      </c>
      <c r="AH36" s="54">
        <f>+IF(AH4&gt;$B$37,AG36*Parameters!$B$105,$B$33*$B$32+(AG36-$B$33*$B$32)*(1-$B$34))</f>
        <v>2.4998506837509149E-3</v>
      </c>
      <c r="AI36" s="54">
        <f>+IF(AI4&gt;$B$37,AH36*Parameters!$B$105,$B$33*$B$32+(AH36-$B$33*$B$32)*(1-$B$34))</f>
        <v>1.2499253418754575E-3</v>
      </c>
      <c r="AJ36" s="54">
        <f>+IF(AJ4&gt;$B$37,AI36*Parameters!$B$105,$B$33*$B$32+(AI36-$B$33*$B$32)*(1-$B$34))</f>
        <v>6.2496267093772873E-4</v>
      </c>
      <c r="AK36" s="54">
        <f>+IF(AK4&gt;$B$37,AJ36*Parameters!$B$105,$B$33*$B$32+(AJ36-$B$33*$B$32)*(1-$B$34))</f>
        <v>3.1248133546886436E-4</v>
      </c>
      <c r="AL36" s="54">
        <f>+IF(AL4&gt;$B$37,AK36*Parameters!$B$105,$B$33*$B$32+(AK36-$B$33*$B$32)*(1-$B$34))</f>
        <v>1.5624066773443218E-4</v>
      </c>
      <c r="AM36" s="54">
        <f>+IF(AM4&gt;$B$37,AL36*Parameters!$B$105,$B$33*$B$32+(AL36-$B$33*$B$32)*(1-$B$34))</f>
        <v>7.8120333867216091E-5</v>
      </c>
      <c r="AN36" s="54">
        <f>+IF(AN4&gt;$B$37,AM36*Parameters!$B$105,$B$33*$B$32+(AM36-$B$33*$B$32)*(1-$B$34))</f>
        <v>3.9060166933608045E-5</v>
      </c>
      <c r="AO36" s="54">
        <f>+IF(AO4&gt;$B$37,AN36*Parameters!$B$105,$B$33*$B$32+(AN36-$B$33*$B$32)*(1-$B$34))</f>
        <v>1.9530083466804023E-5</v>
      </c>
      <c r="AP36" s="54">
        <f>+IF(AP4&gt;$B$37,AO36*Parameters!$B$105,$B$33*$B$32+(AO36-$B$33*$B$32)*(1-$B$34))</f>
        <v>9.7650417334020113E-6</v>
      </c>
      <c r="AQ36" s="54">
        <f>+IF(AQ4&gt;$B$37,AP36*Parameters!$B$105,$B$33*$B$32+(AP36-$B$33*$B$32)*(1-$B$34))</f>
        <v>4.8825208667010057E-6</v>
      </c>
      <c r="AR36" s="54">
        <f>+IF(AR4&gt;$B$37,AQ36*Parameters!$B$105,$B$33*$B$32+(AQ36-$B$33*$B$32)*(1-$B$34))</f>
        <v>2.4412604333505028E-6</v>
      </c>
      <c r="AS36" s="54">
        <f>+IF(AS4&gt;$B$37,AR36*Parameters!$B$105,$B$33*$B$32+(AR36-$B$33*$B$32)*(1-$B$34))</f>
        <v>1.2206302166752514E-6</v>
      </c>
      <c r="AT36" s="54">
        <f>+IF(AT4&gt;$B$37,AS36*Parameters!$B$105,$B$33*$B$32+(AS36-$B$33*$B$32)*(1-$B$34))</f>
        <v>6.1031510833762571E-7</v>
      </c>
      <c r="AU36" s="54">
        <f>+IF(AU4&gt;$B$37,AT36*Parameters!$B$105,$B$33*$B$32+(AT36-$B$33*$B$32)*(1-$B$34))</f>
        <v>3.0515755416881285E-7</v>
      </c>
      <c r="AV36" s="54">
        <f>+IF(AV4&gt;$B$37,AU36*Parameters!$B$105,$B$33*$B$32+(AU36-$B$33*$B$32)*(1-$B$34))</f>
        <v>1.5257877708440643E-7</v>
      </c>
      <c r="AW36" s="54">
        <f>+IF(AW4&gt;$B$37,AV36*Parameters!$B$105,$B$33*$B$32+(AV36-$B$33*$B$32)*(1-$B$34))</f>
        <v>7.6289388542203214E-8</v>
      </c>
      <c r="AX36" s="54">
        <f>+IF(AX4&gt;$B$37,AW36*Parameters!$B$105,$B$33*$B$32+(AW36-$B$33*$B$32)*(1-$B$34))</f>
        <v>3.8144694271101607E-8</v>
      </c>
      <c r="AY36" s="54">
        <f>+IF(AY4&gt;$B$37,AX36*Parameters!$B$105,$B$33*$B$32+(AX36-$B$33*$B$32)*(1-$B$34))</f>
        <v>1.9072347135550803E-8</v>
      </c>
      <c r="AZ36" s="54">
        <f>+IF(AZ4&gt;$B$37,AY36*Parameters!$B$105,$B$33*$B$32+(AY36-$B$33*$B$32)*(1-$B$34))</f>
        <v>9.5361735677754017E-9</v>
      </c>
      <c r="BA36" s="54">
        <f>+IF(BA4&gt;$B$37,AZ36*Parameters!$B$105,$B$33*$B$32+(AZ36-$B$33*$B$32)*(1-$B$34))</f>
        <v>4.7680867838877009E-9</v>
      </c>
      <c r="BB36" s="54">
        <f>+IF(BB4&gt;$B$37,BA36*Parameters!$B$105,$B$33*$B$32+(BA36-$B$33*$B$32)*(1-$B$34))</f>
        <v>2.3840433919438504E-9</v>
      </c>
      <c r="BC36" s="54">
        <f>+IF(BC4&gt;$B$37,BB36*Parameters!$B$105,$B$33*$B$32+(BB36-$B$33*$B$32)*(1-$B$34))</f>
        <v>1.1920216959719252E-9</v>
      </c>
      <c r="BD36" s="54">
        <f>+IF(BD4&gt;$B$37,BC36*Parameters!$B$105,$B$33*$B$32+(BC36-$B$33*$B$32)*(1-$B$34))</f>
        <v>5.9601084798596261E-10</v>
      </c>
      <c r="BE36" s="54">
        <f>+IF(BE4&gt;$B$37,BD36*Parameters!$B$105,$B$33*$B$32+(BD36-$B$33*$B$32)*(1-$B$34))</f>
        <v>2.980054239929813E-10</v>
      </c>
      <c r="BF36" s="54">
        <f>+IF(BF4&gt;$B$37,BE36*Parameters!$B$105,$B$33*$B$32+(BE36-$B$33*$B$32)*(1-$B$34))</f>
        <v>1.4900271199649065E-10</v>
      </c>
      <c r="BG36" s="54">
        <f>+IF(BG4&gt;$B$37,BF36*Parameters!$B$105,$B$33*$B$32+(BF36-$B$33*$B$32)*(1-$B$34))</f>
        <v>7.4501355998245326E-11</v>
      </c>
      <c r="BH36" s="54">
        <f>+IF(BH4&gt;$B$37,BG36*Parameters!$B$105,$B$33*$B$32+(BG36-$B$33*$B$32)*(1-$B$34))</f>
        <v>3.7250677999122663E-11</v>
      </c>
      <c r="BI36" s="54">
        <f>+IF(BI4&gt;$B$37,BH36*Parameters!$B$105,$B$33*$B$32+(BH36-$B$33*$B$32)*(1-$B$34))</f>
        <v>1.8625338999561331E-11</v>
      </c>
    </row>
    <row r="37" spans="1:61" s="163" customFormat="1" ht="29">
      <c r="A37" s="181" t="s">
        <v>273</v>
      </c>
      <c r="B37" s="135">
        <f>+Parameters!G64</f>
        <v>2250</v>
      </c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  <c r="AS37" s="167"/>
      <c r="AT37" s="167"/>
      <c r="AU37" s="167"/>
      <c r="AV37" s="167"/>
      <c r="AW37" s="167"/>
      <c r="AX37" s="167"/>
      <c r="AY37" s="167"/>
      <c r="AZ37" s="167"/>
      <c r="BA37" s="167"/>
      <c r="BB37" s="167"/>
      <c r="BC37" s="167"/>
      <c r="BD37" s="167"/>
      <c r="BE37" s="167"/>
      <c r="BF37" s="167"/>
      <c r="BG37" s="167"/>
      <c r="BH37" s="167"/>
      <c r="BI37" s="167"/>
    </row>
    <row r="38" spans="1:61" ht="14.5">
      <c r="A38" s="182" t="s">
        <v>150</v>
      </c>
      <c r="B38" s="183">
        <f>+Parameters!C63</f>
        <v>2.8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</row>
    <row r="39" spans="1:61" ht="14.5">
      <c r="A39" s="177" t="s">
        <v>277</v>
      </c>
      <c r="B39" s="184"/>
      <c r="C39" s="184"/>
      <c r="D39" s="184"/>
      <c r="E39" s="184"/>
      <c r="F39" s="184"/>
      <c r="G39" s="184"/>
      <c r="H39" s="184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  <c r="AY39" s="161"/>
      <c r="AZ39" s="161"/>
      <c r="BA39" s="161"/>
      <c r="BB39" s="161"/>
      <c r="BC39" s="161"/>
      <c r="BD39" s="161"/>
      <c r="BE39" s="161"/>
      <c r="BF39" s="161"/>
      <c r="BG39" s="161"/>
      <c r="BH39" s="161"/>
      <c r="BI39" s="161"/>
    </row>
    <row r="40" spans="1:61" s="164" customFormat="1" ht="14.15" customHeight="1">
      <c r="A40" s="185" t="s">
        <v>755</v>
      </c>
      <c r="B40" s="186">
        <f>+B41</f>
        <v>8.7947629815622139E-2</v>
      </c>
      <c r="C40" s="168">
        <f>+B40*EXP(C42*10)*Data!G90</f>
        <v>6.0688422282017908E-2</v>
      </c>
      <c r="D40" s="168">
        <f>+C40*EXP(D42*10)</f>
        <v>5.3151049527481599E-2</v>
      </c>
      <c r="E40" s="168">
        <f>+D40*EXP(E42*10)</f>
        <v>4.7053453701675386E-2</v>
      </c>
      <c r="F40" s="168">
        <f>+E40*EXP(F42*10)</f>
        <v>4.2060793823593977E-2</v>
      </c>
      <c r="G40" s="168">
        <f t="shared" ref="G40:BI40" si="8">+F40*EXP(G42*10)</f>
        <v>3.7927052418198944E-2</v>
      </c>
      <c r="H40" s="168">
        <f t="shared" si="8"/>
        <v>3.4468931417615103E-2</v>
      </c>
      <c r="I40" s="168">
        <f t="shared" si="8"/>
        <v>3.1548080398444665E-2</v>
      </c>
      <c r="J40" s="168">
        <f t="shared" si="8"/>
        <v>2.9058808962564478E-2</v>
      </c>
      <c r="K40" s="168">
        <f t="shared" si="8"/>
        <v>2.69194670469684E-2</v>
      </c>
      <c r="L40" s="168">
        <f t="shared" si="8"/>
        <v>2.5066315640554337E-2</v>
      </c>
      <c r="M40" s="168">
        <f t="shared" si="8"/>
        <v>2.3449112481380326E-2</v>
      </c>
      <c r="N40" s="168">
        <f t="shared" si="8"/>
        <v>2.2027894553771115E-2</v>
      </c>
      <c r="O40" s="168">
        <f t="shared" si="8"/>
        <v>2.0770606293381629E-2</v>
      </c>
      <c r="P40" s="168">
        <f t="shared" si="8"/>
        <v>1.9651332499913986E-2</v>
      </c>
      <c r="Q40" s="168">
        <f t="shared" si="8"/>
        <v>1.8648968480536945E-2</v>
      </c>
      <c r="R40" s="168">
        <f t="shared" si="8"/>
        <v>1.774620967967977E-2</v>
      </c>
      <c r="S40" s="168">
        <f t="shared" si="8"/>
        <v>1.6928777099977158E-2</v>
      </c>
      <c r="T40" s="168">
        <f t="shared" si="8"/>
        <v>1.6184818399056559E-2</v>
      </c>
      <c r="U40" s="168">
        <f t="shared" si="8"/>
        <v>1.550444105483142E-2</v>
      </c>
      <c r="V40" s="168">
        <f t="shared" si="8"/>
        <v>1.4879345668667632E-2</v>
      </c>
      <c r="W40" s="168">
        <f t="shared" si="8"/>
        <v>1.4302535816401073E-2</v>
      </c>
      <c r="X40" s="168">
        <f t="shared" si="8"/>
        <v>1.3768086870546221E-2</v>
      </c>
      <c r="Y40" s="168">
        <f t="shared" si="8"/>
        <v>1.3270960591083651E-2</v>
      </c>
      <c r="Z40" s="168">
        <f t="shared" si="8"/>
        <v>1.2806855490803907E-2</v>
      </c>
      <c r="AA40" s="168">
        <f t="shared" si="8"/>
        <v>1.2372085353867364E-2</v>
      </c>
      <c r="AB40" s="168">
        <f t="shared" si="8"/>
        <v>1.1963480054318769E-2</v>
      </c>
      <c r="AC40" s="168">
        <f t="shared" si="8"/>
        <v>1.1578304148548739E-2</v>
      </c>
      <c r="AD40" s="168">
        <f t="shared" si="8"/>
        <v>1.1214189719062906E-2</v>
      </c>
      <c r="AE40" s="168">
        <f t="shared" si="8"/>
        <v>1.0869080710571823E-2</v>
      </c>
      <c r="AF40" s="168">
        <f t="shared" si="8"/>
        <v>1.0541186584399186E-2</v>
      </c>
      <c r="AG40" s="168">
        <f t="shared" si="8"/>
        <v>1.0228943568126097E-2</v>
      </c>
      <c r="AH40" s="168">
        <f t="shared" si="8"/>
        <v>9.9309821270641523E-3</v>
      </c>
      <c r="AI40" s="168">
        <f t="shared" si="8"/>
        <v>9.6460995568902613E-3</v>
      </c>
      <c r="AJ40" s="168">
        <f t="shared" si="8"/>
        <v>9.3732368107060544E-3</v>
      </c>
      <c r="AK40" s="168">
        <f t="shared" si="8"/>
        <v>9.1114588425003952E-3</v>
      </c>
      <c r="AL40" s="168">
        <f t="shared" si="8"/>
        <v>8.8599378827551017E-3</v>
      </c>
      <c r="AM40" s="168">
        <f t="shared" si="8"/>
        <v>8.6179391685280108E-3</v>
      </c>
      <c r="AN40" s="168">
        <f t="shared" si="8"/>
        <v>8.3848087357163668E-3</v>
      </c>
      <c r="AO40" s="168">
        <f t="shared" si="8"/>
        <v>8.1599629499055897E-3</v>
      </c>
      <c r="AP40" s="168">
        <f t="shared" si="8"/>
        <v>7.9428795077591124E-3</v>
      </c>
      <c r="AQ40" s="168">
        <f t="shared" si="8"/>
        <v>7.7330896860279934E-3</v>
      </c>
      <c r="AR40" s="168">
        <f t="shared" si="8"/>
        <v>7.5301716520755129E-3</v>
      </c>
      <c r="AS40" s="168">
        <f t="shared" si="8"/>
        <v>7.3337446799811527E-3</v>
      </c>
      <c r="AT40" s="168">
        <f t="shared" si="8"/>
        <v>7.1434641411142709E-3</v>
      </c>
      <c r="AU40" s="168">
        <f t="shared" si="8"/>
        <v>6.9590171585795692E-3</v>
      </c>
      <c r="AV40" s="168">
        <f t="shared" si="8"/>
        <v>6.7801188319503453E-3</v>
      </c>
      <c r="AW40" s="168">
        <f t="shared" si="8"/>
        <v>6.6065089528710569E-3</v>
      </c>
      <c r="AX40" s="168">
        <f t="shared" si="8"/>
        <v>6.4379491439475406E-3</v>
      </c>
      <c r="AY40" s="168">
        <f t="shared" si="8"/>
        <v>6.2742203632683829E-3</v>
      </c>
      <c r="AZ40" s="168">
        <f t="shared" si="8"/>
        <v>6.1151207252506121E-3</v>
      </c>
      <c r="BA40" s="168">
        <f t="shared" si="8"/>
        <v>5.960463595549333E-3</v>
      </c>
      <c r="BB40" s="168">
        <f t="shared" si="8"/>
        <v>5.8100759237351904E-3</v>
      </c>
      <c r="BC40" s="168">
        <f t="shared" si="8"/>
        <v>5.6637967825061289E-3</v>
      </c>
      <c r="BD40" s="168">
        <f t="shared" si="8"/>
        <v>5.5214760865084844E-3</v>
      </c>
      <c r="BE40" s="168">
        <f t="shared" si="8"/>
        <v>5.3829734675184789E-3</v>
      </c>
      <c r="BF40" s="168">
        <f t="shared" si="8"/>
        <v>5.2481572858788768E-3</v>
      </c>
      <c r="BG40" s="168">
        <f t="shared" si="8"/>
        <v>5.116903760779847E-3</v>
      </c>
      <c r="BH40" s="168">
        <f t="shared" si="8"/>
        <v>4.9890962042868974E-3</v>
      </c>
      <c r="BI40" s="168">
        <f t="shared" si="8"/>
        <v>4.8646243460096364E-3</v>
      </c>
    </row>
    <row r="41" spans="1:61" ht="14.5">
      <c r="A41" s="173" t="s">
        <v>756</v>
      </c>
      <c r="B41" s="135">
        <f>+Parameters!G69</f>
        <v>8.7947629815622139E-2</v>
      </c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AZ41" s="161"/>
      <c r="BA41" s="161"/>
      <c r="BB41" s="161"/>
      <c r="BC41" s="161"/>
      <c r="BD41" s="161"/>
      <c r="BE41" s="161"/>
      <c r="BF41" s="161"/>
      <c r="BG41" s="161"/>
      <c r="BH41" s="161"/>
      <c r="BI41" s="161"/>
    </row>
    <row r="42" spans="1:61" s="37" customFormat="1" ht="18" customHeight="1">
      <c r="A42" s="72" t="s">
        <v>757</v>
      </c>
      <c r="B42" s="80"/>
      <c r="C42" s="35">
        <f>+Data!H73*Data!G90</f>
        <v>-1.1153347807189535E-2</v>
      </c>
      <c r="D42" s="35">
        <f>+Data!I73</f>
        <v>-1.326150920561461E-2</v>
      </c>
      <c r="E42" s="35">
        <f>+Data!J73</f>
        <v>-1.218535828505315E-2</v>
      </c>
      <c r="F42" s="35">
        <f>+Data!K73</f>
        <v>-1.1216822456547836E-2</v>
      </c>
      <c r="G42" s="35">
        <f>+Data!L73</f>
        <v>-1.0345140210893052E-2</v>
      </c>
      <c r="H42" s="35">
        <f>+Data!M73</f>
        <v>-9.5606261898037465E-3</v>
      </c>
      <c r="I42" s="35">
        <f>+Data!N73</f>
        <v>-8.8545635708233723E-3</v>
      </c>
      <c r="J42" s="35">
        <f>+Data!O73</f>
        <v>-8.2191072137410351E-3</v>
      </c>
      <c r="K42" s="35">
        <f>+Data!P73</f>
        <v>-7.6471964923669321E-3</v>
      </c>
      <c r="L42" s="35">
        <f>+Data!Q73</f>
        <v>-7.1324768431302379E-3</v>
      </c>
      <c r="M42" s="35">
        <f>+Data!R73</f>
        <v>-6.6692291588172133E-3</v>
      </c>
      <c r="N42" s="35">
        <f>+Data!S73</f>
        <v>-6.252306242935492E-3</v>
      </c>
      <c r="O42" s="35">
        <f>+Data!T73</f>
        <v>-5.8770756186419431E-3</v>
      </c>
      <c r="P42" s="35">
        <f>+Data!U73</f>
        <v>-5.5393680567777485E-3</v>
      </c>
      <c r="Q42" s="35">
        <f>+Data!V73</f>
        <v>-5.2354312510999737E-3</v>
      </c>
      <c r="R42" s="35">
        <f>+Data!W73</f>
        <v>-4.9618881259899765E-3</v>
      </c>
      <c r="S42" s="35">
        <f>+Data!X73</f>
        <v>-4.7156993133909784E-3</v>
      </c>
      <c r="T42" s="35">
        <f>+Data!Y73</f>
        <v>-4.4941293820518809E-3</v>
      </c>
      <c r="U42" s="35">
        <f>+Data!Z73</f>
        <v>-4.2947164438466925E-3</v>
      </c>
      <c r="V42" s="35">
        <f>+Data!AA73</f>
        <v>-4.1152447994620232E-3</v>
      </c>
      <c r="W42" s="35">
        <f>+Data!AB73</f>
        <v>-3.9537203195158209E-3</v>
      </c>
      <c r="X42" s="35">
        <f>+Data!AC73</f>
        <v>-3.8083482875642389E-3</v>
      </c>
      <c r="Y42" s="35">
        <f>+Data!AD73</f>
        <v>-3.677513458807815E-3</v>
      </c>
      <c r="Z42" s="35">
        <f>+Data!AE73</f>
        <v>-3.5597621129270333E-3</v>
      </c>
      <c r="AA42" s="35">
        <f>+Data!AF73</f>
        <v>-3.4537859016343301E-3</v>
      </c>
      <c r="AB42" s="35">
        <f>+Data!AG73</f>
        <v>-3.3584073114708971E-3</v>
      </c>
      <c r="AC42" s="35">
        <f>+Data!AH73</f>
        <v>-3.2725665803238074E-3</v>
      </c>
      <c r="AD42" s="35">
        <f>+Data!AI73</f>
        <v>-3.1953099222914267E-3</v>
      </c>
      <c r="AE42" s="35">
        <f>+Data!AJ73</f>
        <v>-3.1257789300622842E-3</v>
      </c>
      <c r="AF42" s="35">
        <f>+Data!AK73</f>
        <v>-3.0632010370560559E-3</v>
      </c>
      <c r="AG42" s="35">
        <f>+Data!AL73</f>
        <v>-3.0068809333504503E-3</v>
      </c>
      <c r="AH42" s="35">
        <f>+Data!AM73</f>
        <v>-2.9561928400154052E-3</v>
      </c>
      <c r="AI42" s="35">
        <f>+Data!AN73</f>
        <v>-2.9105735560138648E-3</v>
      </c>
      <c r="AJ42" s="35">
        <f>+Data!AO73</f>
        <v>-2.8695162004124782E-3</v>
      </c>
      <c r="AK42" s="35">
        <f>+Data!AP73</f>
        <v>-2.8325645803712303E-3</v>
      </c>
      <c r="AL42" s="35">
        <f>+Data!AQ73</f>
        <v>-2.7993081223341072E-3</v>
      </c>
      <c r="AM42" s="35">
        <f>+Data!AR73</f>
        <v>-2.7693773101006964E-3</v>
      </c>
      <c r="AN42" s="35">
        <f>+Data!AS73</f>
        <v>-2.7424395790906267E-3</v>
      </c>
      <c r="AO42" s="35">
        <f>+Data!AT73</f>
        <v>-2.7181956211815642E-3</v>
      </c>
      <c r="AP42" s="35">
        <f>+Data!AU73</f>
        <v>-2.6963760590634077E-3</v>
      </c>
      <c r="AQ42" s="35">
        <f>+Data!AV73</f>
        <v>-2.6767384531570671E-3</v>
      </c>
      <c r="AR42" s="35">
        <f>+Data!AW73</f>
        <v>-2.6590646078413606E-3</v>
      </c>
      <c r="AS42" s="35">
        <f>+Data!AX73</f>
        <v>-2.6431581470572245E-3</v>
      </c>
      <c r="AT42" s="35">
        <f>+Data!AY73</f>
        <v>-2.6288423323515019E-3</v>
      </c>
      <c r="AU42" s="35">
        <f>+Data!AZ73</f>
        <v>-2.6159580991163517E-3</v>
      </c>
      <c r="AV42" s="35">
        <f>+Data!BA73</f>
        <v>-2.6043622892047164E-3</v>
      </c>
      <c r="AW42" s="35">
        <f>+Data!BB73</f>
        <v>-2.5939260602842449E-3</v>
      </c>
      <c r="AX42" s="35">
        <f>+Data!BC73</f>
        <v>-2.5845334542558204E-3</v>
      </c>
      <c r="AY42" s="35">
        <f>+Data!BD73</f>
        <v>-2.5760801088302383E-3</v>
      </c>
      <c r="AZ42" s="35">
        <f>+Data!BE73</f>
        <v>-2.5684720979472146E-3</v>
      </c>
      <c r="BA42" s="35">
        <f>+Data!BF73</f>
        <v>-2.5616248881524931E-3</v>
      </c>
      <c r="BB42" s="35">
        <f>+Data!BG73</f>
        <v>-2.5554623993372439E-3</v>
      </c>
      <c r="BC42" s="35">
        <f>+Data!BH73</f>
        <v>-2.5499161594035196E-3</v>
      </c>
      <c r="BD42" s="35">
        <f>+Data!BI73</f>
        <v>-2.5449245434631678E-3</v>
      </c>
      <c r="BE42" s="35">
        <f>+Data!BJ73</f>
        <v>-2.5404320891168511E-3</v>
      </c>
      <c r="BF42" s="35">
        <f>+Data!BK73</f>
        <v>-2.5363888802051658E-3</v>
      </c>
      <c r="BG42" s="35">
        <f>+Data!BL73</f>
        <v>-2.532749992184649E-3</v>
      </c>
      <c r="BH42" s="35">
        <f>+Data!BM73</f>
        <v>-2.529474992966184E-3</v>
      </c>
      <c r="BI42" s="35">
        <f>+Data!BN73</f>
        <v>-2.5265274936695655E-3</v>
      </c>
    </row>
    <row r="43" spans="1:61" ht="29">
      <c r="A43" s="173" t="s">
        <v>758</v>
      </c>
      <c r="B43" s="135">
        <f>+B44</f>
        <v>0</v>
      </c>
      <c r="C43" s="167">
        <f>+B43*(1-Parameters!$G$71)</f>
        <v>0</v>
      </c>
      <c r="D43" s="167">
        <f>+C43*(1-Parameters!$G$71)</f>
        <v>0</v>
      </c>
      <c r="E43" s="167">
        <f>+D43*(1-Parameters!$G$71)</f>
        <v>0</v>
      </c>
      <c r="F43" s="167">
        <f>+E43*(1-Parameters!$G$71)</f>
        <v>0</v>
      </c>
      <c r="G43" s="167">
        <f>+F43*(1-Parameters!$G$71)</f>
        <v>0</v>
      </c>
      <c r="H43" s="167">
        <f>+G43*(1-Parameters!$G$71)</f>
        <v>0</v>
      </c>
      <c r="I43" s="167">
        <f>+H43*(1-Parameters!$G$71)</f>
        <v>0</v>
      </c>
      <c r="J43" s="167">
        <f>+I43*(1-Parameters!$G$71)</f>
        <v>0</v>
      </c>
      <c r="K43" s="167">
        <f>+J43*(1-Parameters!$G$71)</f>
        <v>0</v>
      </c>
      <c r="L43" s="167">
        <f>+K43*(1-Parameters!$G$71)</f>
        <v>0</v>
      </c>
      <c r="M43" s="167">
        <f>+L43*(1-Parameters!$G$71)</f>
        <v>0</v>
      </c>
      <c r="N43" s="167">
        <f>+M43*(1-Parameters!$G$71)</f>
        <v>0</v>
      </c>
      <c r="O43" s="167">
        <f>+N43*(1-Parameters!$G$71)</f>
        <v>0</v>
      </c>
      <c r="P43" s="167">
        <f>+O43*(1-Parameters!$G$71)</f>
        <v>0</v>
      </c>
      <c r="Q43" s="167">
        <f>+P43*(1-Parameters!$G$71)</f>
        <v>0</v>
      </c>
      <c r="R43" s="167">
        <f>+Q43*(1-Parameters!$G$71)</f>
        <v>0</v>
      </c>
      <c r="S43" s="167">
        <f>+R43*(1-Parameters!$G$71)</f>
        <v>0</v>
      </c>
      <c r="T43" s="167">
        <f>+S43*(1-Parameters!$G$71)</f>
        <v>0</v>
      </c>
      <c r="U43" s="167">
        <f>+T43*(1-Parameters!$G$71)</f>
        <v>0</v>
      </c>
      <c r="V43" s="167">
        <f>+U43*(1-Parameters!$G$71)</f>
        <v>0</v>
      </c>
      <c r="W43" s="167">
        <f>+V43*(1-Parameters!$G$71)</f>
        <v>0</v>
      </c>
      <c r="X43" s="167">
        <f>+W43*(1-Parameters!$G$71)</f>
        <v>0</v>
      </c>
      <c r="Y43" s="167">
        <f>+X43*(1-Parameters!$G$71)</f>
        <v>0</v>
      </c>
      <c r="Z43" s="167">
        <f>+Y43*(1-Parameters!$G$71)</f>
        <v>0</v>
      </c>
      <c r="AA43" s="167">
        <f>+Z43*(1-Parameters!$G$71)</f>
        <v>0</v>
      </c>
      <c r="AB43" s="167">
        <f>+AA43*(1-Parameters!$G$71)</f>
        <v>0</v>
      </c>
      <c r="AC43" s="167">
        <f>+AB43*(1-Parameters!$G$71)</f>
        <v>0</v>
      </c>
      <c r="AD43" s="167">
        <f>+AC43*(1-Parameters!$G$71)</f>
        <v>0</v>
      </c>
      <c r="AE43" s="167">
        <f>+AD43*(1-Parameters!$G$71)</f>
        <v>0</v>
      </c>
      <c r="AF43" s="167">
        <f>+AE43*(1-Parameters!$G$71)</f>
        <v>0</v>
      </c>
      <c r="AG43" s="167">
        <f>+AF43*(1-Parameters!$G$71)</f>
        <v>0</v>
      </c>
      <c r="AH43" s="167">
        <f>+AG43*(1-Parameters!$G$71)</f>
        <v>0</v>
      </c>
      <c r="AI43" s="167">
        <f>+AH43*(1-Parameters!$G$71)</f>
        <v>0</v>
      </c>
      <c r="AJ43" s="167">
        <f>+AI43*(1-Parameters!$G$71)</f>
        <v>0</v>
      </c>
      <c r="AK43" s="167">
        <f>+AJ43*(1-Parameters!$G$71)</f>
        <v>0</v>
      </c>
      <c r="AL43" s="167">
        <f>+AK43*(1-Parameters!$G$71)</f>
        <v>0</v>
      </c>
      <c r="AM43" s="167">
        <f>+AL43*(1-Parameters!$G$71)</f>
        <v>0</v>
      </c>
      <c r="AN43" s="167">
        <f>+AM43*(1-Parameters!$G$71)</f>
        <v>0</v>
      </c>
      <c r="AO43" s="167">
        <f>+AN43*(1-Parameters!$G$71)</f>
        <v>0</v>
      </c>
      <c r="AP43" s="167">
        <f>+AO43*(1-Parameters!$G$71)</f>
        <v>0</v>
      </c>
      <c r="AQ43" s="167">
        <f>+AP43*(1-Parameters!$G$71)</f>
        <v>0</v>
      </c>
      <c r="AR43" s="167">
        <f>+AQ43*(1-Parameters!$G$71)</f>
        <v>0</v>
      </c>
      <c r="AS43" s="167">
        <f>+AR43*(1-Parameters!$G$71)</f>
        <v>0</v>
      </c>
      <c r="AT43" s="167">
        <f>+AS43*(1-Parameters!$G$71)</f>
        <v>0</v>
      </c>
      <c r="AU43" s="167">
        <f>+AT43*(1-Parameters!$G$71)</f>
        <v>0</v>
      </c>
      <c r="AV43" s="167">
        <f>+AU43*(1-Parameters!$G$71)</f>
        <v>0</v>
      </c>
      <c r="AW43" s="167">
        <f>+AV43*(1-Parameters!$G$71)</f>
        <v>0</v>
      </c>
      <c r="AX43" s="167">
        <f>+AW43*(1-Parameters!$G$71)</f>
        <v>0</v>
      </c>
      <c r="AY43" s="167">
        <f>+AX43*(1-Parameters!$G$71)</f>
        <v>0</v>
      </c>
      <c r="AZ43" s="167">
        <f>+AY43*(1-Parameters!$G$71)</f>
        <v>0</v>
      </c>
      <c r="BA43" s="167">
        <f>+AZ43*(1-Parameters!$G$71)</f>
        <v>0</v>
      </c>
      <c r="BB43" s="167">
        <f>+BA43*(1-Parameters!$G$71)</f>
        <v>0</v>
      </c>
      <c r="BC43" s="167">
        <f>+BB43*(1-Parameters!$G$71)</f>
        <v>0</v>
      </c>
      <c r="BD43" s="167">
        <f>+BC43*(1-Parameters!$G$71)</f>
        <v>0</v>
      </c>
      <c r="BE43" s="167">
        <f>+BD43*(1-Parameters!$G$71)</f>
        <v>0</v>
      </c>
      <c r="BF43" s="167">
        <f>+BE43*(1-Parameters!$G$71)</f>
        <v>0</v>
      </c>
      <c r="BG43" s="167">
        <f>+BF43*(1-Parameters!$G$71)</f>
        <v>0</v>
      </c>
      <c r="BH43" s="167">
        <f>+BG43*(1-Parameters!$G$71)</f>
        <v>0</v>
      </c>
      <c r="BI43" s="167">
        <f>+BH43*(1-Parameters!$G$71)</f>
        <v>0</v>
      </c>
    </row>
    <row r="44" spans="1:61" ht="29">
      <c r="A44" s="173" t="s">
        <v>284</v>
      </c>
      <c r="B44" s="135">
        <f>+Parameters!G70</f>
        <v>0</v>
      </c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  <c r="AP44" s="167"/>
      <c r="AQ44" s="167"/>
      <c r="AR44" s="167"/>
      <c r="AS44" s="167"/>
      <c r="AT44" s="167"/>
      <c r="AU44" s="167"/>
      <c r="AV44" s="167"/>
      <c r="AW44" s="167"/>
      <c r="AX44" s="167"/>
      <c r="AY44" s="167"/>
      <c r="AZ44" s="167"/>
      <c r="BA44" s="167"/>
      <c r="BB44" s="167"/>
      <c r="BC44" s="167"/>
      <c r="BD44" s="167"/>
      <c r="BE44" s="167"/>
      <c r="BF44" s="167"/>
      <c r="BG44" s="167"/>
      <c r="BH44" s="167"/>
      <c r="BI44" s="167"/>
    </row>
    <row r="45" spans="1:61" ht="14.5">
      <c r="A45" s="187" t="s">
        <v>759</v>
      </c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88"/>
      <c r="AU45" s="188"/>
      <c r="AV45" s="188"/>
      <c r="AW45" s="188"/>
      <c r="AX45" s="188"/>
      <c r="AY45" s="188"/>
      <c r="AZ45" s="188"/>
      <c r="BA45" s="188"/>
      <c r="BB45" s="188"/>
      <c r="BC45" s="188"/>
      <c r="BD45" s="188"/>
      <c r="BE45" s="188"/>
      <c r="BF45" s="188"/>
      <c r="BG45" s="188"/>
      <c r="BH45" s="188"/>
      <c r="BI45" s="188"/>
    </row>
    <row r="46" spans="1:61" s="54" customFormat="1" ht="18" customHeight="1">
      <c r="A46" s="75" t="s">
        <v>204</v>
      </c>
      <c r="B46" s="76">
        <f>+Copen!V225</f>
        <v>0</v>
      </c>
      <c r="C46" s="76">
        <f>+Copen!W225</f>
        <v>1</v>
      </c>
      <c r="D46" s="76">
        <f>+Copen!X225</f>
        <v>1</v>
      </c>
      <c r="E46" s="76">
        <f>+Copen!Y225</f>
        <v>1</v>
      </c>
      <c r="F46" s="76">
        <f>+Copen!Z225</f>
        <v>1</v>
      </c>
      <c r="G46" s="76">
        <f>+Copen!AA225</f>
        <v>1</v>
      </c>
      <c r="H46" s="76">
        <f>+Copen!AB225</f>
        <v>1</v>
      </c>
      <c r="I46" s="76">
        <f>+Copen!AC225</f>
        <v>1</v>
      </c>
      <c r="J46" s="76">
        <f>+Copen!AD225</f>
        <v>1</v>
      </c>
      <c r="K46" s="76">
        <f>+Copen!AE225</f>
        <v>1</v>
      </c>
      <c r="L46" s="76">
        <f>+Copen!AF225</f>
        <v>1</v>
      </c>
      <c r="M46" s="76">
        <f>+Copen!AG225</f>
        <v>1</v>
      </c>
      <c r="N46" s="76">
        <f>+Copen!AH225</f>
        <v>1</v>
      </c>
      <c r="O46" s="76">
        <f>+Copen!AI225</f>
        <v>1</v>
      </c>
      <c r="P46" s="76">
        <f>+Copen!AJ225</f>
        <v>1</v>
      </c>
      <c r="Q46" s="76">
        <f>+Copen!AK225</f>
        <v>1</v>
      </c>
      <c r="R46" s="76">
        <f>+Copen!AL225</f>
        <v>1</v>
      </c>
      <c r="S46" s="76">
        <f>+Copen!AM225</f>
        <v>1</v>
      </c>
      <c r="T46" s="76">
        <f>+Copen!AN225</f>
        <v>1</v>
      </c>
      <c r="U46" s="76">
        <f>+Copen!AO225</f>
        <v>1</v>
      </c>
      <c r="V46" s="76">
        <f>+Copen!AP225</f>
        <v>1</v>
      </c>
      <c r="W46" s="76">
        <f>+Copen!AQ225</f>
        <v>1</v>
      </c>
      <c r="X46" s="76">
        <f>+Copen!AR225</f>
        <v>1</v>
      </c>
      <c r="Y46" s="76">
        <f>+Copen!AS225</f>
        <v>1</v>
      </c>
      <c r="Z46" s="76">
        <f>+Copen!AT225</f>
        <v>1</v>
      </c>
      <c r="AA46" s="76">
        <f>+Copen!AU225</f>
        <v>1</v>
      </c>
      <c r="AB46" s="76">
        <f>+Copen!AV225</f>
        <v>1</v>
      </c>
      <c r="AC46" s="76">
        <f>+Copen!AW225</f>
        <v>1</v>
      </c>
      <c r="AD46" s="76">
        <f>+Copen!AX225</f>
        <v>1</v>
      </c>
      <c r="AE46" s="76">
        <f>+Copen!AY225</f>
        <v>1</v>
      </c>
      <c r="AF46" s="76">
        <f>+Copen!AZ225</f>
        <v>1</v>
      </c>
      <c r="AG46" s="76">
        <f>+Copen!BA225</f>
        <v>1</v>
      </c>
      <c r="AH46" s="76">
        <f>+Copen!BB225</f>
        <v>1</v>
      </c>
      <c r="AI46" s="76">
        <f>+Copen!BC225</f>
        <v>1</v>
      </c>
      <c r="AJ46" s="76">
        <f>+Copen!BD225</f>
        <v>1</v>
      </c>
      <c r="AK46" s="76">
        <f>+Copen!BE225</f>
        <v>1</v>
      </c>
      <c r="AL46" s="76">
        <f>+Copen!BF225</f>
        <v>1</v>
      </c>
      <c r="AM46" s="76">
        <f>+Copen!BG225</f>
        <v>1</v>
      </c>
      <c r="AN46" s="76">
        <f>+Copen!BH225</f>
        <v>1</v>
      </c>
      <c r="AO46" s="76">
        <f>+Copen!BI225</f>
        <v>1</v>
      </c>
      <c r="AP46" s="76">
        <f>+Copen!BJ225</f>
        <v>1</v>
      </c>
      <c r="AQ46" s="76">
        <f>+Copen!BK225</f>
        <v>1</v>
      </c>
      <c r="AR46" s="76">
        <f>+Copen!BL225</f>
        <v>1</v>
      </c>
      <c r="AS46" s="76">
        <f>+Copen!BM225</f>
        <v>1</v>
      </c>
      <c r="AT46" s="76">
        <f>+Copen!BN225</f>
        <v>1</v>
      </c>
      <c r="AU46" s="76">
        <f>+Copen!BO225</f>
        <v>1</v>
      </c>
      <c r="AV46" s="76">
        <f>+Copen!BP225</f>
        <v>1</v>
      </c>
      <c r="AW46" s="76">
        <f>+Copen!BQ225</f>
        <v>1</v>
      </c>
      <c r="AX46" s="76">
        <f>+Copen!BR225</f>
        <v>1</v>
      </c>
      <c r="AY46" s="76">
        <f>+Copen!BS225</f>
        <v>1</v>
      </c>
      <c r="AZ46" s="76">
        <f>+Copen!BT225</f>
        <v>1</v>
      </c>
      <c r="BA46" s="76">
        <f>+Copen!BU225</f>
        <v>1</v>
      </c>
      <c r="BB46" s="76">
        <f>+Copen!BV225</f>
        <v>1</v>
      </c>
      <c r="BC46" s="76">
        <f>+Copen!BW225</f>
        <v>1</v>
      </c>
      <c r="BD46" s="76">
        <f>+Copen!BX225</f>
        <v>1</v>
      </c>
      <c r="BE46" s="76">
        <f>+Copen!BY225</f>
        <v>1</v>
      </c>
      <c r="BF46" s="76">
        <f>+Copen!BZ225</f>
        <v>1</v>
      </c>
      <c r="BG46" s="76">
        <f>+Copen!CA225</f>
        <v>1</v>
      </c>
      <c r="BH46" s="76">
        <f>+Copen!CB225</f>
        <v>1</v>
      </c>
      <c r="BI46" s="76">
        <f>+Copen!CC225</f>
        <v>1</v>
      </c>
    </row>
    <row r="47" spans="1:61" s="54" customFormat="1" ht="18" customHeight="1">
      <c r="A47" s="77" t="s">
        <v>760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</row>
    <row r="48" spans="1:61" s="54" customFormat="1" ht="18" customHeight="1">
      <c r="A48" s="78" t="s">
        <v>761</v>
      </c>
      <c r="B48" s="79">
        <f>+Parameters!D132</f>
        <v>4.5174511437705896E-3</v>
      </c>
      <c r="C48" s="79">
        <f>+Parameters!E132</f>
        <v>0</v>
      </c>
      <c r="D48" s="65"/>
      <c r="E48" s="65"/>
      <c r="F48" s="65"/>
      <c r="G48" s="65"/>
      <c r="H48" s="65"/>
      <c r="I48" s="65"/>
      <c r="J48" s="74"/>
      <c r="K48" s="74"/>
      <c r="L48" s="74"/>
      <c r="M48" s="95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</row>
    <row r="49" spans="1:66" s="54" customFormat="1" ht="18" customHeight="1">
      <c r="A49" s="78" t="s">
        <v>334</v>
      </c>
      <c r="B49" s="65">
        <f>+Parameters!B128</f>
        <v>2</v>
      </c>
      <c r="C49" s="80">
        <f>+Parameters!B127</f>
        <v>4</v>
      </c>
      <c r="D49" s="80"/>
      <c r="E49" s="80"/>
      <c r="F49" s="80"/>
      <c r="G49" s="80"/>
      <c r="H49" s="80"/>
      <c r="I49" s="80"/>
      <c r="J49" s="80"/>
      <c r="K49" s="80"/>
      <c r="L49" s="80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</row>
    <row r="50" spans="1:66" s="54" customFormat="1" ht="18" customHeight="1">
      <c r="A50" s="78" t="s">
        <v>762</v>
      </c>
      <c r="B50" s="81">
        <v>0</v>
      </c>
      <c r="C50" s="81">
        <f>100*$B$49*(Global!B135*$B$48+Global!B135^2*$C$48)*(B61/$B61)^(1/$C$49)</f>
        <v>0.10996073823531569</v>
      </c>
      <c r="D50" s="81">
        <f>100*$B$49*(Global!C135*$B$48+Global!C135^2*$C$48)*(C61/$B61)^(1/$C$49)</f>
        <v>0.13828921120337007</v>
      </c>
      <c r="E50" s="81">
        <f>100*$B$49*(Global!D135*$B$48+Global!D135^2*$C$48)*(D61/$B61)^(1/$C$49)</f>
        <v>0.18648680438722998</v>
      </c>
      <c r="F50" s="81">
        <f>100*$B$49*(Global!E135*$B$48+Global!E135^2*$C$48)*(E61/$B61)^(1/$C$49)</f>
        <v>0.24357118951407628</v>
      </c>
      <c r="G50" s="81">
        <f>100*$B$49*(Global!F135*$B$48+Global!F135^2*$C$48)*(F61/$B61)^(1/$C$49)</f>
        <v>0.31015368843433055</v>
      </c>
      <c r="H50" s="81">
        <f>100*$B$49*(Global!G135*$B$48+Global!G135^2*$C$48)*(G61/$B61)^(1/$C$49)</f>
        <v>0.38565386562552384</v>
      </c>
      <c r="I50" s="81">
        <f>100*$B$49*(Global!H135*$B$48+Global!H135^2*$C$48)*(H61/$B61)^(1/$C$49)</f>
        <v>0.46974248530295998</v>
      </c>
      <c r="J50" s="81">
        <f>100*$B$49*(Global!I135*$B$48+Global!I135^2*$C$48)*(I61/$B61)^(1/$C$49)</f>
        <v>0.56232741369601513</v>
      </c>
      <c r="K50" s="81">
        <f>100*$B$49*(Global!J135*$B$48+Global!J135^2*$C$48)*(J61/$B61)^(1/$C$49)</f>
        <v>0.69472357586938105</v>
      </c>
      <c r="L50" s="81">
        <f>100*$B$49*(Global!K135*$B$48+Global!K135^2*$C$48)*(K61/$B61)^(1/$C$49)</f>
        <v>0.8466089875035937</v>
      </c>
      <c r="M50" s="81">
        <f>100*$B$49*(Global!L135*$B$48+Global!L135^2*$C$48)*(L61/$B61)^(1/$C$49)</f>
        <v>1.0209835723149805</v>
      </c>
      <c r="N50" s="81">
        <f>100*$B$49*(Global!M135*$B$48+Global!M135^2*$C$48)*(M61/$B61)^(1/$C$49)</f>
        <v>1.2108706798417412</v>
      </c>
      <c r="O50" s="81">
        <f>100*$B$49*(Global!N135*$B$48+Global!N135^2*$C$48)*(N61/$B61)^(1/$C$49)</f>
        <v>1.4225495077684334</v>
      </c>
      <c r="P50" s="81">
        <f>100*$B$49*(Global!O135*$B$48+Global!O135^2*$C$48)*(O61/$B61)^(1/$C$49)</f>
        <v>1.6514340223099813</v>
      </c>
      <c r="Q50" s="81">
        <f>100*$B$49*(Global!P135*$B$48+Global!P135^2*$C$48)*(P61/$B61)^(1/$C$49)</f>
        <v>1.8973696175995114</v>
      </c>
      <c r="R50" s="81">
        <f>100*$B$49*(Global!Q135*$B$48+Global!Q135^2*$C$48)*(Q61/$B61)^(1/$C$49)</f>
        <v>2.1601049931330003</v>
      </c>
      <c r="S50" s="81">
        <f>100*$B$49*(Global!R135*$B$48+Global!R135^2*$C$48)*(R61/$B61)^(1/$C$49)</f>
        <v>2.439340134077296</v>
      </c>
      <c r="T50" s="81">
        <f>100*$B$49*(Global!S135*$B$48+Global!S135^2*$C$48)*(S61/$B61)^(1/$C$49)</f>
        <v>2.7347555072319731</v>
      </c>
      <c r="U50" s="81">
        <f>100*$B$49*(Global!T135*$B$48+Global!T135^2*$C$48)*(T61/$B61)^(1/$C$49)</f>
        <v>3.0460265441027756</v>
      </c>
      <c r="V50" s="81">
        <f>100*$B$49*(Global!U135*$B$48+Global!U135^2*$C$48)*(U61/$B61)^(1/$C$49)</f>
        <v>3.3728282597980241</v>
      </c>
      <c r="W50" s="81">
        <f>100*$B$49*(Global!V135*$B$48+Global!V135^2*$C$48)*(V61/$B61)^(1/$C$49)</f>
        <v>3.7154566639961777</v>
      </c>
      <c r="X50" s="81">
        <f>100*$B$49*(Global!W135*$B$48+Global!W135^2*$C$48)*(W61/$B61)^(1/$C$49)</f>
        <v>4.0739301324941497</v>
      </c>
      <c r="Y50" s="81">
        <f>100*$B$49*(Global!X135*$B$48+Global!X135^2*$C$48)*(X61/$B61)^(1/$C$49)</f>
        <v>4.4475400902302491</v>
      </c>
      <c r="Z50" s="81">
        <f>100*$B$49*(Global!Y135*$B$48+Global!Y135^2*$C$48)*(Y61/$B61)^(1/$C$49)</f>
        <v>4.8359426488208577</v>
      </c>
      <c r="AA50" s="81">
        <f>100*$B$49*(Global!Z135*$B$48+Global!Z135^2*$C$48)*(Z61/$B61)^(1/$C$49)</f>
        <v>5.238764062581712</v>
      </c>
      <c r="AB50" s="81">
        <f>100*$B$49*(Global!AA135*$B$48+Global!AA135^2*$C$48)*(AA61/$B61)^(1/$C$49)</f>
        <v>5.6553386336601088</v>
      </c>
      <c r="AC50" s="81">
        <f>100*$B$49*(Global!AB135*$B$48+Global!AB135^2*$C$48)*(AB61/$B61)^(1/$C$49)</f>
        <v>6.081741465424142</v>
      </c>
      <c r="AD50" s="81">
        <f>100*$B$49*(Global!AC135*$B$48+Global!AC135^2*$C$48)*(AC61/$B61)^(1/$C$49)</f>
        <v>6.5123346328986562</v>
      </c>
      <c r="AE50" s="81">
        <f>100*$B$49*(Global!AD135*$B$48+Global!AD135^2*$C$48)*(AD61/$B61)^(1/$C$49)</f>
        <v>6.9445892429441312</v>
      </c>
      <c r="AF50" s="81">
        <f>100*$B$49*(Global!AE135*$B$48+Global!AE135^2*$C$48)*(AE61/$B61)^(1/$C$49)</f>
        <v>7.3764765215878834</v>
      </c>
      <c r="AG50" s="81">
        <f>100*$B$49*(Global!AF135*$B$48+Global!AF135^2*$C$48)*(AF61/$B61)^(1/$C$49)</f>
        <v>7.8025790194601221</v>
      </c>
      <c r="AH50" s="81">
        <f>100*$B$49*(Global!AG135*$B$48+Global!AG135^2*$C$48)*(AG61/$B61)^(1/$C$49)</f>
        <v>8.2207777848407115</v>
      </c>
      <c r="AI50" s="81">
        <f>100*$B$49*(Global!AH135*$B$48+Global!AH135^2*$C$48)*(AH61/$B61)^(1/$C$49)</f>
        <v>8.6344069780589479</v>
      </c>
      <c r="AJ50" s="81">
        <f>100*$B$49*(Global!AI135*$B$48+Global!AI135^2*$C$48)*(AI61/$B61)^(1/$C$49)</f>
        <v>9.0441591750021608</v>
      </c>
      <c r="AK50" s="81">
        <f>100*$B$49*(Global!AJ135*$B$48+Global!AJ135^2*$C$48)*(AJ61/$B61)^(1/$C$49)</f>
        <v>9.4506505611458245</v>
      </c>
      <c r="AL50" s="81">
        <f>100*$B$49*(Global!AK135*$B$48+Global!AK135^2*$C$48)*(AK61/$B61)^(1/$C$49)</f>
        <v>9.8544655432766337</v>
      </c>
      <c r="AM50" s="81">
        <f>100*$B$49*(Global!AL135*$B$48+Global!AL135^2*$C$48)*(AL61/$B61)^(1/$C$49)</f>
        <v>10.25616107673102</v>
      </c>
      <c r="AN50" s="81">
        <f>100*$B$49*(Global!AM135*$B$48+Global!AM135^2*$C$48)*(AM61/$B61)^(1/$C$49)</f>
        <v>10.656263629158758</v>
      </c>
      <c r="AO50" s="81">
        <f>100*$B$49*(Global!AN135*$B$48+Global!AN135^2*$C$48)*(AN61/$B61)^(1/$C$49)</f>
        <v>11.055264646090231</v>
      </c>
      <c r="AP50" s="81">
        <f>100*$B$49*(Global!AO135*$B$48+Global!AO135^2*$C$48)*(AO61/$B61)^(1/$C$49)</f>
        <v>11.45361695312398</v>
      </c>
      <c r="AQ50" s="81">
        <f>100*$B$49*(Global!AP135*$B$48+Global!AP135^2*$C$48)*(AP61/$B61)^(1/$C$49)</f>
        <v>11.851732871365883</v>
      </c>
      <c r="AR50" s="81">
        <f>100*$B$49*(Global!AQ135*$B$48+Global!AQ135^2*$C$48)*(AQ61/$B61)^(1/$C$49)</f>
        <v>12.249984040520555</v>
      </c>
      <c r="AS50" s="81">
        <f>100*$B$49*(Global!AR135*$B$48+Global!AR135^2*$C$48)*(AR61/$B61)^(1/$C$49)</f>
        <v>12.648702629169259</v>
      </c>
      <c r="AT50" s="81">
        <f>100*$B$49*(Global!AS135*$B$48+Global!AS135^2*$C$48)*(AS61/$B61)^(1/$C$49)</f>
        <v>13.048183532791017</v>
      </c>
      <c r="AU50" s="81">
        <f>100*$B$49*(Global!AT135*$B$48+Global!AT135^2*$C$48)*(AT61/$B61)^(1/$C$49)</f>
        <v>13.448687189030364</v>
      </c>
      <c r="AV50" s="81">
        <f>100*$B$49*(Global!AU135*$B$48+Global!AU135^2*$C$48)*(AU61/$B61)^(1/$C$49)</f>
        <v>13.850442708953981</v>
      </c>
      <c r="AW50" s="81">
        <f>100*$B$49*(Global!AV135*$B$48+Global!AV135^2*$C$48)*(AV61/$B61)^(1/$C$49)</f>
        <v>14.253651099147662</v>
      </c>
      <c r="AX50" s="81">
        <f>100*$B$49*(Global!AW135*$B$48+Global!AW135^2*$C$48)*(AW61/$B61)^(1/$C$49)</f>
        <v>14.658488417747487</v>
      </c>
      <c r="AY50" s="81">
        <f>100*$B$49*(Global!AX135*$B$48+Global!AX135^2*$C$48)*(AX61/$B61)^(1/$C$49)</f>
        <v>15.065108762837978</v>
      </c>
      <c r="AZ50" s="81">
        <f>100*$B$49*(Global!AY135*$B$48+Global!AY135^2*$C$48)*(AY61/$B61)^(1/$C$49)</f>
        <v>15.473647033733389</v>
      </c>
      <c r="BA50" s="81">
        <f>100*$B$49*(Global!AZ135*$B$48+Global!AZ135^2*$C$48)*(AZ61/$B61)^(1/$C$49)</f>
        <v>15.884221436112831</v>
      </c>
      <c r="BB50" s="81">
        <f>100*$B$49*(Global!BA135*$B$48+Global!BA135^2*$C$48)*(BA61/$B61)^(1/$C$49)</f>
        <v>16.296935723043315</v>
      </c>
      <c r="BC50" s="81">
        <f>100*$B$49*(Global!BB135*$B$48+Global!BB135^2*$C$48)*(BB61/$B61)^(1/$C$49)</f>
        <v>16.71188117779252</v>
      </c>
      <c r="BD50" s="81">
        <f>100*$B$49*(Global!BC135*$B$48+Global!BC135^2*$C$48)*(BC61/$B61)^(1/$C$49)</f>
        <v>17.129138352899499</v>
      </c>
      <c r="BE50" s="81">
        <f>100*$B$49*(Global!BD135*$B$48+Global!BD135^2*$C$48)*(BD61/$B61)^(1/$C$49)</f>
        <v>17.548778584760687</v>
      </c>
      <c r="BF50" s="81">
        <f>100*$B$49*(Global!BE135*$B$48+Global!BE135^2*$C$48)*(BE61/$B61)^(1/$C$49)</f>
        <v>17.970865305169848</v>
      </c>
      <c r="BG50" s="81">
        <f>100*$B$49*(Global!BF135*$B$48+Global!BF135^2*$C$48)*(BF61/$B61)^(1/$C$49)</f>
        <v>18.395455171695591</v>
      </c>
      <c r="BH50" s="81">
        <f>100*$B$49*(Global!BG135*$B$48+Global!BG135^2*$C$48)*(BG61/$B61)^(1/$C$49)</f>
        <v>18.822599038118469</v>
      </c>
      <c r="BI50" s="81">
        <f>100*$B$49*(Global!BH135*$B$48+Global!BH135^2*$C$48)*(BH61/$B61)^(1/$C$49)</f>
        <v>19.252342784828521</v>
      </c>
      <c r="BJ50" s="81">
        <f>100*$B$49*(Global!BI135*$B$48+Global!BI135^2*$C$48)*(BI61/$B61)^(1/$C$49)</f>
        <v>19.684728027409744</v>
      </c>
      <c r="BK50" s="81">
        <f>100*$B$49*(Global!BJ80*$B$48+Global!BJ80^2*$C$48)*(BJ61/$B61)^(1/$C$49)</f>
        <v>19.958138449241638</v>
      </c>
      <c r="BL50" s="81">
        <f>100*$B$49*(Global!BK80*$B$48+Global!BK80^2*$C$48)*(BK61/$B61)^(1/$C$49)</f>
        <v>20.225099749348466</v>
      </c>
      <c r="BM50" s="81">
        <f>100*$B$49*(Global!BL80*$B$48+Global!BL80^2*$C$48)*(BL61/$B61)^(1/$C$49)</f>
        <v>20.48692359456243</v>
      </c>
      <c r="BN50" s="81">
        <f>100*$B$49*(Global!BM80*$B$48+Global!BM80^2*$C$48)*(BM61/$B61)^(1/$C$49)</f>
        <v>20.74450691934932</v>
      </c>
    </row>
    <row r="51" spans="1:66" ht="14.5">
      <c r="A51" s="189" t="s">
        <v>817</v>
      </c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  <c r="AQ51" s="161"/>
      <c r="AR51" s="161"/>
      <c r="AS51" s="161"/>
      <c r="AT51" s="161"/>
      <c r="AU51" s="161"/>
      <c r="AV51" s="161"/>
      <c r="AW51" s="161"/>
      <c r="AX51" s="161"/>
      <c r="AY51" s="161"/>
      <c r="AZ51" s="161"/>
      <c r="BA51" s="161"/>
      <c r="BB51" s="161"/>
      <c r="BC51" s="161"/>
      <c r="BD51" s="161"/>
      <c r="BE51" s="161"/>
      <c r="BF51" s="161"/>
      <c r="BG51" s="161"/>
      <c r="BH51" s="161"/>
      <c r="BI51" s="161"/>
    </row>
    <row r="52" spans="1:66" ht="14.5">
      <c r="A52" s="167" t="s">
        <v>763</v>
      </c>
      <c r="B52" s="149">
        <f>+Data!B235/1000</f>
        <v>0.10264033008888999</v>
      </c>
      <c r="C52" s="84">
        <f>+B95-B92</f>
        <v>-3.865352482534945E-12</v>
      </c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  <c r="AQ52" s="161"/>
      <c r="AR52" s="161"/>
      <c r="AS52" s="161"/>
      <c r="AT52" s="161"/>
      <c r="AU52" s="161"/>
      <c r="AV52" s="161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  <c r="BG52" s="161"/>
      <c r="BH52" s="161"/>
      <c r="BI52" s="161"/>
    </row>
    <row r="53" spans="1:66" s="84" customFormat="1" ht="29">
      <c r="A53" s="173" t="s">
        <v>764</v>
      </c>
      <c r="B53" s="149">
        <f>+Data!O170</f>
        <v>-2063.15573153579</v>
      </c>
      <c r="C53" s="84">
        <f>+Data!Q170</f>
        <v>-1190.0914153813001</v>
      </c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  <c r="AQ53" s="161"/>
      <c r="AR53" s="161"/>
      <c r="AS53" s="161"/>
      <c r="AT53" s="161"/>
      <c r="AU53" s="161"/>
      <c r="AV53" s="161"/>
      <c r="AW53" s="161"/>
      <c r="AX53" s="161"/>
      <c r="AY53" s="161"/>
      <c r="AZ53" s="161"/>
      <c r="BA53" s="161"/>
      <c r="BB53" s="161"/>
      <c r="BC53" s="161"/>
      <c r="BD53" s="161"/>
      <c r="BE53" s="161"/>
      <c r="BF53" s="161"/>
      <c r="BG53" s="161"/>
      <c r="BH53" s="161"/>
      <c r="BI53" s="161"/>
    </row>
    <row r="54" spans="1:66" s="165" customFormat="1" ht="21.75" customHeight="1">
      <c r="A54" s="173" t="s">
        <v>765</v>
      </c>
      <c r="B54" s="190"/>
      <c r="C54" s="190"/>
      <c r="D54" s="190"/>
      <c r="E54" s="190"/>
      <c r="F54" s="190"/>
      <c r="G54" s="190"/>
      <c r="H54" s="190"/>
      <c r="I54" s="190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161"/>
      <c r="AV54" s="161"/>
      <c r="AW54" s="161"/>
      <c r="AX54" s="161"/>
      <c r="AY54" s="161"/>
      <c r="AZ54" s="161"/>
      <c r="BA54" s="161"/>
      <c r="BB54" s="161"/>
      <c r="BC54" s="161"/>
      <c r="BD54" s="161"/>
      <c r="BE54" s="161"/>
      <c r="BF54" s="161"/>
      <c r="BG54" s="161"/>
      <c r="BH54" s="161"/>
      <c r="BI54" s="161"/>
    </row>
    <row r="55" spans="1:66">
      <c r="A55" s="191" t="s">
        <v>253</v>
      </c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161"/>
      <c r="BH55" s="161"/>
      <c r="BI55" s="161"/>
    </row>
    <row r="56" spans="1:66" s="54" customFormat="1" ht="18" customHeight="1">
      <c r="A56" s="52" t="s">
        <v>630</v>
      </c>
      <c r="B56" s="65">
        <f>B57</f>
        <v>490.08019258719202</v>
      </c>
      <c r="C56" s="65">
        <f>B56*EXP(B58)</f>
        <v>511.84722130983005</v>
      </c>
      <c r="D56" s="65">
        <f>C56*EXP(C58)</f>
        <v>524.06020897325254</v>
      </c>
      <c r="E56" s="65">
        <f t="shared" ref="E56:BI56" si="9">D56*EXP(D58)</f>
        <v>529.14964196619098</v>
      </c>
      <c r="F56" s="65">
        <f t="shared" si="9"/>
        <v>529.14413690075787</v>
      </c>
      <c r="G56" s="65">
        <f t="shared" si="9"/>
        <v>521.00265388596608</v>
      </c>
      <c r="H56" s="65">
        <f t="shared" si="9"/>
        <v>508.73902001306737</v>
      </c>
      <c r="I56" s="65">
        <f t="shared" si="9"/>
        <v>496.76405398983655</v>
      </c>
      <c r="J56" s="65">
        <f t="shared" si="9"/>
        <v>485.07096100094435</v>
      </c>
      <c r="K56" s="65">
        <f t="shared" si="9"/>
        <v>473.65310617099038</v>
      </c>
      <c r="L56" s="65">
        <f t="shared" si="9"/>
        <v>469.07601347157839</v>
      </c>
      <c r="M56" s="65">
        <f t="shared" si="9"/>
        <v>471.14412904799497</v>
      </c>
      <c r="N56" s="65">
        <f t="shared" si="9"/>
        <v>473.22136276713167</v>
      </c>
      <c r="O56" s="65">
        <f t="shared" si="9"/>
        <v>475.30775483009114</v>
      </c>
      <c r="P56" s="65">
        <f t="shared" si="9"/>
        <v>477.40334561521928</v>
      </c>
      <c r="Q56" s="65">
        <f t="shared" si="9"/>
        <v>479.50817567888663</v>
      </c>
      <c r="R56" s="65">
        <f t="shared" si="9"/>
        <v>481.62228575627324</v>
      </c>
      <c r="S56" s="65">
        <f t="shared" si="9"/>
        <v>483.74571676215697</v>
      </c>
      <c r="T56" s="65">
        <f t="shared" si="9"/>
        <v>485.87850979170554</v>
      </c>
      <c r="U56" s="65">
        <f t="shared" si="9"/>
        <v>488.02070612127159</v>
      </c>
      <c r="V56" s="65">
        <f t="shared" si="9"/>
        <v>490.63335574728183</v>
      </c>
      <c r="W56" s="65">
        <f t="shared" si="9"/>
        <v>493.72390483528295</v>
      </c>
      <c r="X56" s="65">
        <f t="shared" si="9"/>
        <v>496.83392160429975</v>
      </c>
      <c r="Y56" s="65">
        <f t="shared" si="9"/>
        <v>499.96352868322225</v>
      </c>
      <c r="Z56" s="65">
        <f t="shared" si="9"/>
        <v>503.1128494733922</v>
      </c>
      <c r="AA56" s="65">
        <f t="shared" si="9"/>
        <v>506.28200815346884</v>
      </c>
      <c r="AB56" s="65">
        <f t="shared" si="9"/>
        <v>509.47112968432543</v>
      </c>
      <c r="AC56" s="65">
        <f t="shared" si="9"/>
        <v>512.68033981397639</v>
      </c>
      <c r="AD56" s="65">
        <f t="shared" si="9"/>
        <v>515.90976508253539</v>
      </c>
      <c r="AE56" s="65">
        <f t="shared" si="9"/>
        <v>519.15953282720534</v>
      </c>
      <c r="AF56" s="65">
        <f t="shared" si="9"/>
        <v>520.79208514014681</v>
      </c>
      <c r="AG56" s="65">
        <f t="shared" si="9"/>
        <v>520.79208514014681</v>
      </c>
      <c r="AH56" s="65">
        <f t="shared" si="9"/>
        <v>520.79208514014681</v>
      </c>
      <c r="AI56" s="65">
        <f t="shared" si="9"/>
        <v>520.79208514014681</v>
      </c>
      <c r="AJ56" s="65">
        <f t="shared" si="9"/>
        <v>520.79208514014681</v>
      </c>
      <c r="AK56" s="65">
        <f t="shared" si="9"/>
        <v>520.79208514014681</v>
      </c>
      <c r="AL56" s="65">
        <f t="shared" si="9"/>
        <v>520.79208514014681</v>
      </c>
      <c r="AM56" s="65">
        <f t="shared" si="9"/>
        <v>520.79208514014681</v>
      </c>
      <c r="AN56" s="65">
        <f t="shared" si="9"/>
        <v>520.79208514014681</v>
      </c>
      <c r="AO56" s="65">
        <f t="shared" si="9"/>
        <v>520.79208514014681</v>
      </c>
      <c r="AP56" s="65">
        <f t="shared" si="9"/>
        <v>520.79208514014681</v>
      </c>
      <c r="AQ56" s="65">
        <f t="shared" si="9"/>
        <v>520.79208514014681</v>
      </c>
      <c r="AR56" s="65">
        <f t="shared" si="9"/>
        <v>520.79208514014681</v>
      </c>
      <c r="AS56" s="65">
        <f t="shared" si="9"/>
        <v>520.79208514014681</v>
      </c>
      <c r="AT56" s="65">
        <f t="shared" si="9"/>
        <v>520.79208514014681</v>
      </c>
      <c r="AU56" s="65">
        <f t="shared" si="9"/>
        <v>520.79208514014681</v>
      </c>
      <c r="AV56" s="65">
        <f t="shared" si="9"/>
        <v>520.79208514014681</v>
      </c>
      <c r="AW56" s="65">
        <f t="shared" si="9"/>
        <v>520.79208514014681</v>
      </c>
      <c r="AX56" s="65">
        <f t="shared" si="9"/>
        <v>520.79208514014681</v>
      </c>
      <c r="AY56" s="65">
        <f t="shared" si="9"/>
        <v>520.79208514014681</v>
      </c>
      <c r="AZ56" s="65">
        <f t="shared" si="9"/>
        <v>520.79208514014681</v>
      </c>
      <c r="BA56" s="65">
        <f t="shared" si="9"/>
        <v>520.79208514014681</v>
      </c>
      <c r="BB56" s="65">
        <f t="shared" si="9"/>
        <v>520.79208514014681</v>
      </c>
      <c r="BC56" s="65">
        <f t="shared" si="9"/>
        <v>520.79208514014681</v>
      </c>
      <c r="BD56" s="65">
        <f t="shared" si="9"/>
        <v>520.79208514014681</v>
      </c>
      <c r="BE56" s="65">
        <f t="shared" si="9"/>
        <v>520.79208514014681</v>
      </c>
      <c r="BF56" s="65">
        <f t="shared" si="9"/>
        <v>520.79208514014681</v>
      </c>
      <c r="BG56" s="65">
        <f t="shared" si="9"/>
        <v>520.79208514014681</v>
      </c>
      <c r="BH56" s="65">
        <f t="shared" si="9"/>
        <v>520.79208514014681</v>
      </c>
      <c r="BI56" s="65">
        <f t="shared" si="9"/>
        <v>520.79208514014681</v>
      </c>
    </row>
    <row r="57" spans="1:66" s="166" customFormat="1">
      <c r="A57" s="192" t="s">
        <v>631</v>
      </c>
      <c r="B57" s="193">
        <f>Parameters!G48</f>
        <v>490.08019258719202</v>
      </c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  <c r="AH57" s="193"/>
      <c r="AI57" s="193"/>
      <c r="AJ57" s="193"/>
      <c r="AK57" s="193"/>
      <c r="AL57" s="193"/>
      <c r="AM57" s="193"/>
      <c r="AN57" s="193"/>
      <c r="AO57" s="193"/>
      <c r="AP57" s="193"/>
      <c r="AQ57" s="193"/>
      <c r="AR57" s="193"/>
      <c r="AS57" s="193"/>
      <c r="AT57" s="193"/>
      <c r="AU57" s="193"/>
      <c r="AV57" s="193"/>
      <c r="AW57" s="193"/>
      <c r="AX57" s="193"/>
      <c r="AY57" s="193"/>
      <c r="AZ57" s="193"/>
      <c r="BA57" s="193"/>
      <c r="BB57" s="193"/>
      <c r="BC57" s="193"/>
      <c r="BD57" s="193"/>
      <c r="BE57" s="193"/>
      <c r="BF57" s="193"/>
      <c r="BG57" s="193"/>
      <c r="BH57" s="193"/>
      <c r="BI57" s="193"/>
    </row>
    <row r="58" spans="1:66" s="54" customFormat="1" ht="18" customHeight="1">
      <c r="A58" s="52" t="s">
        <v>766</v>
      </c>
      <c r="B58" s="65">
        <f>+Data!B39*10</f>
        <v>4.3457148576045705E-2</v>
      </c>
      <c r="C58" s="65">
        <f>+Data!C39*10</f>
        <v>2.3580395709591799E-2</v>
      </c>
      <c r="D58" s="65">
        <f>+Data!D39*10</f>
        <v>9.6646885779169793E-3</v>
      </c>
      <c r="E58" s="65">
        <f>+Data!E39*10</f>
        <v>-1.0403662089125801E-5</v>
      </c>
      <c r="F58" s="65">
        <f>+Data!F39*10</f>
        <v>-1.55057296853582E-2</v>
      </c>
      <c r="G58" s="65">
        <f>+Data!G39*10</f>
        <v>-2.38199813314155E-2</v>
      </c>
      <c r="H58" s="65">
        <f>+Data!H39*10</f>
        <v>-2.38199813314155E-2</v>
      </c>
      <c r="I58" s="65">
        <f>+Data!I39*10</f>
        <v>-2.38199813314155E-2</v>
      </c>
      <c r="J58" s="65">
        <f>+Data!J39*10</f>
        <v>-2.38199813314155E-2</v>
      </c>
      <c r="K58" s="65">
        <f>+Data!K39*10</f>
        <v>-9.710379299954091E-3</v>
      </c>
      <c r="L58" s="65">
        <f>+Data!L39*10</f>
        <v>4.39922273150729E-3</v>
      </c>
      <c r="M58" s="65">
        <f>+Data!M39*10</f>
        <v>4.39922273150729E-3</v>
      </c>
      <c r="N58" s="65">
        <f>+Data!N39*10</f>
        <v>4.39922273150729E-3</v>
      </c>
      <c r="O58" s="65">
        <f>+Data!O39*10</f>
        <v>4.39922273150729E-3</v>
      </c>
      <c r="P58" s="65">
        <f>+Data!P39*10</f>
        <v>4.39922273150729E-3</v>
      </c>
      <c r="Q58" s="65">
        <f>+Data!Q39*10</f>
        <v>4.39922273150729E-3</v>
      </c>
      <c r="R58" s="65">
        <f>+Data!R39*10</f>
        <v>4.39922273150729E-3</v>
      </c>
      <c r="S58" s="65">
        <f>+Data!S39*10</f>
        <v>4.39922273150729E-3</v>
      </c>
      <c r="T58" s="65">
        <f>+Data!T39*10</f>
        <v>4.39922273150729E-3</v>
      </c>
      <c r="U58" s="65">
        <f>+Data!U39*10</f>
        <v>5.3392836847633001E-3</v>
      </c>
      <c r="V58" s="65">
        <f>+Data!V39*10</f>
        <v>6.2793446380193102E-3</v>
      </c>
      <c r="W58" s="65">
        <f>+Data!W39*10</f>
        <v>6.2793446380193102E-3</v>
      </c>
      <c r="X58" s="65">
        <f>+Data!X39*10</f>
        <v>6.2793446380193102E-3</v>
      </c>
      <c r="Y58" s="65">
        <f>+Data!Y39*10</f>
        <v>6.2793446380193102E-3</v>
      </c>
      <c r="Z58" s="65">
        <f>+Data!Z39*10</f>
        <v>6.2793446380193102E-3</v>
      </c>
      <c r="AA58" s="65">
        <f>+Data!AA39*10</f>
        <v>6.2793446380193102E-3</v>
      </c>
      <c r="AB58" s="65">
        <f>+Data!AB39*10</f>
        <v>6.2793446380193102E-3</v>
      </c>
      <c r="AC58" s="65">
        <f>+Data!AC39*10</f>
        <v>6.2793446380193102E-3</v>
      </c>
      <c r="AD58" s="65">
        <f>+Data!AD39*10</f>
        <v>6.2793446380193102E-3</v>
      </c>
      <c r="AE58" s="65">
        <f>+Data!AE39*10</f>
        <v>3.1396723190096599E-3</v>
      </c>
      <c r="AF58" s="65">
        <f>+Data!AF37*10</f>
        <v>0</v>
      </c>
      <c r="AG58" s="65">
        <f>+Data!AG37*10</f>
        <v>0</v>
      </c>
      <c r="AH58" s="65">
        <f>+Data!AH37*10</f>
        <v>0</v>
      </c>
      <c r="AI58" s="65">
        <f>+Data!AI37*10</f>
        <v>0</v>
      </c>
      <c r="AJ58" s="65">
        <f>+Data!AJ37*10</f>
        <v>0</v>
      </c>
      <c r="AK58" s="65">
        <f>+Data!AK37*10</f>
        <v>0</v>
      </c>
      <c r="AL58" s="65">
        <f>+Data!AL37*10</f>
        <v>0</v>
      </c>
      <c r="AM58" s="65">
        <f>+Data!AM37*10</f>
        <v>0</v>
      </c>
      <c r="AN58" s="65">
        <f>+Data!AN37*10</f>
        <v>0</v>
      </c>
      <c r="AO58" s="65">
        <f>+Data!AO37*10</f>
        <v>0</v>
      </c>
      <c r="AP58" s="65">
        <f>+Data!AP37*10</f>
        <v>0</v>
      </c>
      <c r="AQ58" s="65">
        <f>+Data!AQ37*10</f>
        <v>0</v>
      </c>
      <c r="AR58" s="65">
        <f>+Data!AR37*10</f>
        <v>0</v>
      </c>
      <c r="AS58" s="65">
        <f>+Data!AS37*10</f>
        <v>0</v>
      </c>
      <c r="AT58" s="65">
        <f>+Data!AT37*10</f>
        <v>0</v>
      </c>
      <c r="AU58" s="65">
        <f>+Data!AU37*10</f>
        <v>0</v>
      </c>
      <c r="AV58" s="65">
        <f>+Data!AV37*10</f>
        <v>0</v>
      </c>
      <c r="AW58" s="65">
        <f>+Data!AW37*10</f>
        <v>0</v>
      </c>
      <c r="AX58" s="65">
        <f>+Data!AX37*10</f>
        <v>0</v>
      </c>
      <c r="AY58" s="65">
        <f>+Data!AY37*10</f>
        <v>0</v>
      </c>
      <c r="AZ58" s="65">
        <f>+Data!AZ37*10</f>
        <v>0</v>
      </c>
      <c r="BA58" s="65">
        <f>+Data!BA37*10</f>
        <v>0</v>
      </c>
      <c r="BB58" s="65">
        <f>+Data!BB37*10</f>
        <v>0</v>
      </c>
      <c r="BC58" s="65">
        <f>+Data!BC37*10</f>
        <v>0</v>
      </c>
      <c r="BD58" s="65">
        <f>+Data!BD37*10</f>
        <v>0</v>
      </c>
      <c r="BE58" s="65">
        <f>+Data!BE37*10</f>
        <v>0</v>
      </c>
      <c r="BF58" s="65">
        <f>+Data!BF37*10</f>
        <v>0</v>
      </c>
      <c r="BG58" s="65">
        <f>+Data!BG37*10</f>
        <v>0</v>
      </c>
      <c r="BH58" s="65">
        <f>+Data!BH37*10</f>
        <v>0</v>
      </c>
      <c r="BI58" s="65">
        <f>+Data!BI37*10</f>
        <v>0</v>
      </c>
    </row>
    <row r="59" spans="1:66">
      <c r="A59" s="171" t="s">
        <v>633</v>
      </c>
      <c r="B59" s="194">
        <f>+BI56</f>
        <v>520.79208514014681</v>
      </c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1"/>
      <c r="AO59" s="161"/>
      <c r="AP59" s="161"/>
      <c r="AQ59" s="161"/>
      <c r="AR59" s="161"/>
      <c r="AS59" s="161"/>
      <c r="AT59" s="161"/>
      <c r="AU59" s="161"/>
      <c r="AV59" s="161"/>
      <c r="AW59" s="161"/>
      <c r="AX59" s="161"/>
      <c r="AY59" s="161"/>
      <c r="AZ59" s="161"/>
      <c r="BA59" s="161"/>
      <c r="BB59" s="161"/>
      <c r="BC59" s="161"/>
      <c r="BD59" s="161"/>
      <c r="BE59" s="161"/>
      <c r="BF59" s="161"/>
      <c r="BG59" s="161"/>
      <c r="BH59" s="161"/>
      <c r="BI59" s="161"/>
    </row>
    <row r="60" spans="1:66" s="167" customFormat="1" ht="18" customHeight="1">
      <c r="A60" s="189" t="s">
        <v>634</v>
      </c>
    </row>
    <row r="61" spans="1:66" s="37" customFormat="1" ht="18" customHeight="1">
      <c r="A61" s="92" t="s">
        <v>635</v>
      </c>
      <c r="B61" s="37">
        <f t="shared" ref="B61:BI61" si="10">B20*B74^$B7*(B56/1000)^(1-$B7)</f>
        <v>13.031057477827304</v>
      </c>
      <c r="C61" s="37">
        <f t="shared" si="10"/>
        <v>16.380715061626287</v>
      </c>
      <c r="D61" s="37">
        <f t="shared" si="10"/>
        <v>20.817755549649458</v>
      </c>
      <c r="E61" s="37">
        <f t="shared" si="10"/>
        <v>25.281420534419105</v>
      </c>
      <c r="F61" s="37">
        <f t="shared" si="10"/>
        <v>29.786471958402263</v>
      </c>
      <c r="G61" s="37">
        <f t="shared" si="10"/>
        <v>34.100069953404727</v>
      </c>
      <c r="H61" s="37">
        <f t="shared" si="10"/>
        <v>38.262370437401117</v>
      </c>
      <c r="I61" s="37">
        <f t="shared" si="10"/>
        <v>42.44780357462912</v>
      </c>
      <c r="J61" s="37">
        <f t="shared" si="10"/>
        <v>46.646688371110926</v>
      </c>
      <c r="K61" s="37">
        <f t="shared" si="10"/>
        <v>50.844054571449007</v>
      </c>
      <c r="L61" s="37">
        <f t="shared" si="10"/>
        <v>55.814227269244398</v>
      </c>
      <c r="M61" s="37">
        <f t="shared" si="10"/>
        <v>61.672030426881584</v>
      </c>
      <c r="N61" s="37">
        <f t="shared" si="10"/>
        <v>68.243246037914332</v>
      </c>
      <c r="O61" s="37">
        <f t="shared" si="10"/>
        <v>74.704743478575139</v>
      </c>
      <c r="P61" s="37">
        <f t="shared" si="10"/>
        <v>81.156504876399012</v>
      </c>
      <c r="Q61" s="37">
        <f t="shared" si="10"/>
        <v>87.652965154758192</v>
      </c>
      <c r="R61" s="37">
        <f t="shared" si="10"/>
        <v>94.222791245332829</v>
      </c>
      <c r="S61" s="37">
        <f t="shared" si="10"/>
        <v>100.8807525524992</v>
      </c>
      <c r="T61" s="37">
        <f t="shared" si="10"/>
        <v>107.63445842770086</v>
      </c>
      <c r="U61" s="37">
        <f t="shared" si="10"/>
        <v>114.48816332563001</v>
      </c>
      <c r="V61" s="37">
        <f t="shared" si="10"/>
        <v>121.52483688649784</v>
      </c>
      <c r="W61" s="37">
        <f t="shared" si="10"/>
        <v>128.77849625209947</v>
      </c>
      <c r="X61" s="37">
        <f t="shared" si="10"/>
        <v>136.1897686562707</v>
      </c>
      <c r="Y61" s="37">
        <f t="shared" si="10"/>
        <v>143.7538063257046</v>
      </c>
      <c r="Z61" s="37">
        <f t="shared" si="10"/>
        <v>151.47107449085485</v>
      </c>
      <c r="AA61" s="37">
        <f t="shared" si="10"/>
        <v>159.34575044608602</v>
      </c>
      <c r="AB61" s="37">
        <f t="shared" si="10"/>
        <v>167.3872503226076</v>
      </c>
      <c r="AC61" s="37">
        <f t="shared" si="10"/>
        <v>175.61672444422902</v>
      </c>
      <c r="AD61" s="37">
        <f t="shared" si="10"/>
        <v>184.14871184779886</v>
      </c>
      <c r="AE61" s="37">
        <f t="shared" si="10"/>
        <v>192.98861000352466</v>
      </c>
      <c r="AF61" s="37">
        <f t="shared" si="10"/>
        <v>201.69093787356698</v>
      </c>
      <c r="AG61" s="37">
        <f t="shared" si="10"/>
        <v>210.10105756586546</v>
      </c>
      <c r="AH61" s="37">
        <f t="shared" si="10"/>
        <v>218.57816174635525</v>
      </c>
      <c r="AI61" s="37">
        <f t="shared" si="10"/>
        <v>227.17565782025275</v>
      </c>
      <c r="AJ61" s="37">
        <f t="shared" si="10"/>
        <v>235.92327992288455</v>
      </c>
      <c r="AK61" s="37">
        <f t="shared" si="10"/>
        <v>244.84006313309118</v>
      </c>
      <c r="AL61" s="37">
        <f t="shared" si="10"/>
        <v>253.93997601477594</v>
      </c>
      <c r="AM61" s="37">
        <f t="shared" si="10"/>
        <v>263.23477828623083</v>
      </c>
      <c r="AN61" s="37">
        <f t="shared" si="10"/>
        <v>272.73542297029684</v>
      </c>
      <c r="AO61" s="37">
        <f t="shared" si="10"/>
        <v>282.4527064590751</v>
      </c>
      <c r="AP61" s="37">
        <f t="shared" si="10"/>
        <v>292.39754181001047</v>
      </c>
      <c r="AQ61" s="37">
        <f t="shared" si="10"/>
        <v>302.58105195057021</v>
      </c>
      <c r="AR61" s="37">
        <f t="shared" si="10"/>
        <v>313.01458333956606</v>
      </c>
      <c r="AS61" s="37">
        <f t="shared" si="10"/>
        <v>323.70968969916316</v>
      </c>
      <c r="AT61" s="37">
        <f t="shared" si="10"/>
        <v>334.67810898053864</v>
      </c>
      <c r="AU61" s="37">
        <f t="shared" si="10"/>
        <v>345.93174336016921</v>
      </c>
      <c r="AV61" s="37">
        <f t="shared" si="10"/>
        <v>357.48264557488397</v>
      </c>
      <c r="AW61" s="37">
        <f t="shared" si="10"/>
        <v>369.3430119513618</v>
      </c>
      <c r="AX61" s="37">
        <f t="shared" si="10"/>
        <v>381.52518129753145</v>
      </c>
      <c r="AY61" s="37">
        <f t="shared" si="10"/>
        <v>394.04163847623101</v>
      </c>
      <c r="AZ61" s="37">
        <f t="shared" si="10"/>
        <v>406.90502150579999</v>
      </c>
      <c r="BA61" s="37">
        <f t="shared" si="10"/>
        <v>420.12813119711706</v>
      </c>
      <c r="BB61" s="37">
        <f t="shared" si="10"/>
        <v>433.72394253408152</v>
      </c>
      <c r="BC61" s="37">
        <f t="shared" si="10"/>
        <v>447.70561718874796</v>
      </c>
      <c r="BD61" s="37">
        <f t="shared" si="10"/>
        <v>462.08651671725443</v>
      </c>
      <c r="BE61" s="37">
        <f t="shared" si="10"/>
        <v>476.88021610596815</v>
      </c>
      <c r="BF61" s="37">
        <f t="shared" si="10"/>
        <v>492.10051743209607</v>
      </c>
      <c r="BG61" s="37">
        <f t="shared" si="10"/>
        <v>507.76146347426607</v>
      </c>
      <c r="BH61" s="37">
        <f t="shared" si="10"/>
        <v>523.87735116119768</v>
      </c>
      <c r="BI61" s="37">
        <f t="shared" si="10"/>
        <v>540.46274478482599</v>
      </c>
      <c r="BJ61" s="37">
        <f>+BI61</f>
        <v>540.46274478482599</v>
      </c>
      <c r="BK61" s="37">
        <f>+BJ61</f>
        <v>540.46274478482599</v>
      </c>
      <c r="BL61" s="37">
        <f>+BK61</f>
        <v>540.46274478482599</v>
      </c>
      <c r="BM61" s="37">
        <f>+BL61</f>
        <v>540.46274478482599</v>
      </c>
      <c r="BN61" s="37">
        <f>+BM61</f>
        <v>540.46274478482599</v>
      </c>
    </row>
    <row r="62" spans="1:66" s="39" customFormat="1" ht="18" customHeight="1">
      <c r="A62" s="93" t="s">
        <v>767</v>
      </c>
      <c r="B62" s="39">
        <f>($B24*B81+$B25*B81^$B$26+$B$29*(B81/$B$27)^$B$28)*Parameters!$B$116*0.01</f>
        <v>1.0960982548936149E-3</v>
      </c>
      <c r="C62" s="39">
        <f>($B24*C81+$B25*C81^$B$26+$B$29*(C81/$B$27)^$B$28)*Parameters!$B$116*0.01</f>
        <v>1.5280777529392184E-3</v>
      </c>
      <c r="D62" s="39">
        <f>($B24*D81+$B25*D81^$B$26+$B$29*(D81/$B$27)^$B$28)*Parameters!$B$116*0.01</f>
        <v>2.4067891564366938E-3</v>
      </c>
      <c r="E62" s="39">
        <f>($B24*E81+$B25*E81^$B$26+$B$29*(E81/$B$27)^$B$28)*Parameters!$B$116*0.01</f>
        <v>3.6775232138224773E-3</v>
      </c>
      <c r="F62" s="39">
        <f>($B24*F81+$B25*F81^$B$26+$B$29*(F81/$B$27)^$B$28)*Parameters!$B$116*0.01</f>
        <v>5.3395274203076413E-3</v>
      </c>
      <c r="G62" s="39">
        <f>($B24*G81+$B25*G81^$B$26+$B$29*(G81/$B$27)^$B$28)*Parameters!$B$116*0.01</f>
        <v>7.3614393825592065E-3</v>
      </c>
      <c r="H62" s="39">
        <f>($B24*H81+$B25*H81^$B$26+$B$29*(H81/$B$27)^$B$28)*Parameters!$B$116*0.01</f>
        <v>9.6918201319966032E-3</v>
      </c>
      <c r="I62" s="39">
        <f>($B24*I81+$B25*I81^$B$26+$B$29*(I81/$B$27)^$B$28)*Parameters!$B$116*0.01</f>
        <v>1.2277454097435971E-2</v>
      </c>
      <c r="J62" s="39">
        <f>($B24*J81+$B25*J81^$B$26+$B$29*(J81/$B$27)^$B$28)*Parameters!$B$116*0.01</f>
        <v>1.5073754202237355E-2</v>
      </c>
      <c r="K62" s="39">
        <f>($B24*K81+$B25*K81^$B$26+$B$29*(K81/$B$27)^$B$28)*Parameters!$B$116*0.01</f>
        <v>1.8046340859202648E-2</v>
      </c>
      <c r="L62" s="39">
        <f>($B24*L81+$B25*L81^$B$26+$B$29*(L81/$B$27)^$B$28)*Parameters!$B$116*0.01</f>
        <v>2.116992271490116E-2</v>
      </c>
      <c r="M62" s="39">
        <f>($B24*M81+$B25*M81^$B$26+$B$29*(M81/$B$27)^$B$28)*Parameters!$B$116*0.01</f>
        <v>2.4332322347483091E-2</v>
      </c>
      <c r="N62" s="39">
        <f>($B24*N81+$B25*N81^$B$26+$B$29*(N81/$B$27)^$B$28)*Parameters!$B$116*0.01</f>
        <v>2.7532222463030775E-2</v>
      </c>
      <c r="O62" s="39">
        <f>($B24*O81+$B25*O81^$B$26+$B$29*(O81/$B$27)^$B$28)*Parameters!$B$116*0.01</f>
        <v>3.0767517381517964E-2</v>
      </c>
      <c r="P62" s="39">
        <f>($B24*P81+$B25*P81^$B$26+$B$29*(P81/$B$27)^$B$28)*Parameters!$B$116*0.01</f>
        <v>3.4032449062965361E-2</v>
      </c>
      <c r="Q62" s="39">
        <f>($B24*Q81+$B25*Q81^$B$26+$B$29*(Q81/$B$27)^$B$28)*Parameters!$B$116*0.01</f>
        <v>3.7319675539824633E-2</v>
      </c>
      <c r="R62" s="39">
        <f>($B24*R81+$B25*R81^$B$26+$B$29*(R81/$B$27)^$B$28)*Parameters!$B$116*0.01</f>
        <v>4.0621180008022215E-2</v>
      </c>
      <c r="S62" s="39">
        <f>($B24*S81+$B25*S81^$B$26+$B$29*(S81/$B$27)^$B$28)*Parameters!$B$116*0.01</f>
        <v>4.392855892723331E-2</v>
      </c>
      <c r="T62" s="39">
        <f>($B24*T81+$B25*T81^$B$26+$B$29*(T81/$B$27)^$B$28)*Parameters!$B$116*0.01</f>
        <v>4.7232940403598392E-2</v>
      </c>
      <c r="U62" s="39">
        <f>($B24*U81+$B25*U81^$B$26+$B$29*(U81/$B$27)^$B$28)*Parameters!$B$116*0.01</f>
        <v>5.0524627867412325E-2</v>
      </c>
      <c r="V62" s="39">
        <f>($B24*V81+$B25*V81^$B$26+$B$29*(V81/$B$27)^$B$28)*Parameters!$B$116*0.01</f>
        <v>5.3795814464519615E-2</v>
      </c>
      <c r="W62" s="39">
        <f>($B24*W81+$B25*W81^$B$26+$B$29*(W81/$B$27)^$B$28)*Parameters!$B$116*0.01</f>
        <v>5.7042390424183832E-2</v>
      </c>
      <c r="X62" s="39">
        <f>($B24*X81+$B25*X81^$B$26+$B$29*(X81/$B$27)^$B$28)*Parameters!$B$116*0.01</f>
        <v>6.0258379233620575E-2</v>
      </c>
      <c r="Y62" s="39">
        <f>($B24*Y81+$B25*Y81^$B$26+$B$29*(Y81/$B$27)^$B$28)*Parameters!$B$116*0.01</f>
        <v>6.3429964841956454E-2</v>
      </c>
      <c r="Z62" s="39">
        <f>($B24*Z81+$B25*Z81^$B$26+$B$29*(Z81/$B$27)^$B$28)*Parameters!$B$116*0.01</f>
        <v>6.6533205161150147E-2</v>
      </c>
      <c r="AA62" s="39">
        <f>($B24*AA81+$B25*AA81^$B$26+$B$29*(AA81/$B$27)^$B$28)*Parameters!$B$116*0.01</f>
        <v>6.9472387710849001E-2</v>
      </c>
      <c r="AB62" s="39">
        <f>($B24*AB81+$B25*AB81^$B$26+$B$29*(AB81/$B$27)^$B$28)*Parameters!$B$116*0.01</f>
        <v>7.1299057606037372E-2</v>
      </c>
      <c r="AC62" s="39">
        <f>($B24*AC81+$B25*AC81^$B$26+$B$29*(AC81/$B$27)^$B$28)*Parameters!$B$116*0.01</f>
        <v>7.1486280947902991E-2</v>
      </c>
      <c r="AD62" s="39">
        <f>($B24*AD81+$B25*AD81^$B$26+$B$29*(AD81/$B$27)^$B$28)*Parameters!$B$116*0.01</f>
        <v>7.0687975193991087E-2</v>
      </c>
      <c r="AE62" s="39">
        <f>($B24*AE81+$B25*AE81^$B$26+$B$29*(AE81/$B$27)^$B$28)*Parameters!$B$116*0.01</f>
        <v>6.9353038447574233E-2</v>
      </c>
      <c r="AF62" s="39">
        <f>($B24*AF81+$B25*AF81^$B$26+$B$29*(AF81/$B$27)^$B$28)*Parameters!$B$116*0.01</f>
        <v>6.7775180657110898E-2</v>
      </c>
      <c r="AG62" s="39">
        <f>($B24*AG81+$B25*AG81^$B$26+$B$29*(AG81/$B$27)^$B$28)*Parameters!$B$116*0.01</f>
        <v>6.6138179463058541E-2</v>
      </c>
      <c r="AH62" s="39">
        <f>($B24*AH81+$B25*AH81^$B$26+$B$29*(AH81/$B$27)^$B$28)*Parameters!$B$116*0.01</f>
        <v>6.4551125817329996E-2</v>
      </c>
      <c r="AI62" s="39">
        <f>($B24*AI81+$B25*AI81^$B$26+$B$29*(AI81/$B$27)^$B$28)*Parameters!$B$116*0.01</f>
        <v>6.3073932744194344E-2</v>
      </c>
      <c r="AJ62" s="39">
        <f>($B24*AJ81+$B25*AJ81^$B$26+$B$29*(AJ81/$B$27)^$B$28)*Parameters!$B$116*0.01</f>
        <v>6.1735033433834893E-2</v>
      </c>
      <c r="AK62" s="39">
        <f>($B24*AK81+$B25*AK81^$B$26+$B$29*(AK81/$B$27)^$B$28)*Parameters!$B$116*0.01</f>
        <v>6.0543324326963639E-2</v>
      </c>
      <c r="AL62" s="39">
        <f>($B24*AL81+$B25*AL81^$B$26+$B$29*(AL81/$B$27)^$B$28)*Parameters!$B$116*0.01</f>
        <v>5.949605899980661E-2</v>
      </c>
      <c r="AM62" s="39">
        <f>($B24*AM81+$B25*AM81^$B$26+$B$29*(AM81/$B$27)^$B$28)*Parameters!$B$116*0.01</f>
        <v>5.8583971881732658E-2</v>
      </c>
      <c r="AN62" s="39">
        <f>($B24*AN81+$B25*AN81^$B$26+$B$29*(AN81/$B$27)^$B$28)*Parameters!$B$116*0.01</f>
        <v>5.7794541820039895E-2</v>
      </c>
      <c r="AO62" s="39">
        <f>($B24*AO81+$B25*AO81^$B$26+$B$29*(AO81/$B$27)^$B$28)*Parameters!$B$116*0.01</f>
        <v>5.7114023505561572E-2</v>
      </c>
      <c r="AP62" s="39">
        <f>($B24*AP81+$B25*AP81^$B$26+$B$29*(AP81/$B$27)^$B$28)*Parameters!$B$116*0.01</f>
        <v>5.6528672025082591E-2</v>
      </c>
      <c r="AQ62" s="39">
        <f>($B24*AQ81+$B25*AQ81^$B$26+$B$29*(AQ81/$B$27)^$B$28)*Parameters!$B$116*0.01</f>
        <v>5.6025444971343909E-2</v>
      </c>
      <c r="AR62" s="39">
        <f>($B24*AR81+$B25*AR81^$B$26+$B$29*(AR81/$B$27)^$B$28)*Parameters!$B$116*0.01</f>
        <v>5.559237071495484E-2</v>
      </c>
      <c r="AS62" s="39">
        <f>($B24*AS81+$B25*AS81^$B$26+$B$29*(AS81/$B$27)^$B$28)*Parameters!$B$116*0.01</f>
        <v>5.5218707065875526E-2</v>
      </c>
      <c r="AT62" s="39">
        <f>($B24*AT81+$B25*AT81^$B$26+$B$29*(AT81/$B$27)^$B$28)*Parameters!$B$116*0.01</f>
        <v>5.4894971642493164E-2</v>
      </c>
      <c r="AU62" s="39">
        <f>($B24*AU81+$B25*AU81^$B$26+$B$29*(AU81/$B$27)^$B$28)*Parameters!$B$116*0.01</f>
        <v>5.4612896804272587E-2</v>
      </c>
      <c r="AV62" s="39">
        <f>($B24*AV81+$B25*AV81^$B$26+$B$29*(AV81/$B$27)^$B$28)*Parameters!$B$116*0.01</f>
        <v>5.4365343185023375E-2</v>
      </c>
      <c r="AW62" s="39">
        <f>($B24*AW81+$B25*AW81^$B$26+$B$29*(AW81/$B$27)^$B$28)*Parameters!$B$116*0.01</f>
        <v>5.4146193452434696E-2</v>
      </c>
      <c r="AX62" s="39">
        <f>($B24*AX81+$B25*AX81^$B$26+$B$29*(AX81/$B$27)^$B$28)*Parameters!$B$116*0.01</f>
        <v>5.3950239757342422E-2</v>
      </c>
      <c r="AY62" s="39">
        <f>($B24*AY81+$B25*AY81^$B$26+$B$29*(AY81/$B$27)^$B$28)*Parameters!$B$116*0.01</f>
        <v>5.3773072990591406E-2</v>
      </c>
      <c r="AZ62" s="39">
        <f>($B24*AZ81+$B25*AZ81^$B$26+$B$29*(AZ81/$B$27)^$B$28)*Parameters!$B$116*0.01</f>
        <v>5.3610978487180418E-2</v>
      </c>
      <c r="BA62" s="39">
        <f>($B24*BA81+$B25*BA81^$B$26+$B$29*(BA81/$B$27)^$B$28)*Parameters!$B$116*0.01</f>
        <v>5.3460840577565331E-2</v>
      </c>
      <c r="BB62" s="39">
        <f>($B24*BB81+$B25*BB81^$B$26+$B$29*(BB81/$B$27)^$B$28)*Parameters!$B$116*0.01</f>
        <v>5.3320056966902507E-2</v>
      </c>
      <c r="BC62" s="39">
        <f>($B24*BC81+$B25*BC81^$B$26+$B$29*(BC81/$B$27)^$B$28)*Parameters!$B$116*0.01</f>
        <v>5.3186463046686977E-2</v>
      </c>
      <c r="BD62" s="39">
        <f>($B24*BD81+$B25*BD81^$B$26+$B$29*(BD81/$B$27)^$B$28)*Parameters!$B$116*0.01</f>
        <v>5.3058265724220947E-2</v>
      </c>
      <c r="BE62" s="39">
        <f>($B24*BE81+$B25*BE81^$B$26+$B$29*(BE81/$B$27)^$B$28)*Parameters!$B$116*0.01</f>
        <v>5.2933986069654965E-2</v>
      </c>
      <c r="BF62" s="39">
        <f>($B24*BF81+$B25*BF81^$B$26+$B$29*(BF81/$B$27)^$B$28)*Parameters!$B$116*0.01</f>
        <v>5.2812409945017985E-2</v>
      </c>
      <c r="BG62" s="39">
        <f>($B24*BG81+$B25*BG81^$B$26+$B$29*(BG81/$B$27)^$B$28)*Parameters!$B$116*0.01</f>
        <v>5.2692545739235847E-2</v>
      </c>
      <c r="BH62" s="39">
        <f>($B24*BH81+$B25*BH81^$B$26+$B$29*(BH81/$B$27)^$B$28)*Parameters!$B$116*0.01</f>
        <v>5.2573588350678387E-2</v>
      </c>
      <c r="BI62" s="39">
        <f>($B24*BI81+$B25*BI81^$B$26+$B$29*(BI81/$B$27)^$B$28)*Parameters!$B$116*0.01</f>
        <v>5.245488860981614E-2</v>
      </c>
      <c r="BJ62" s="39">
        <f>($B24*BJ81+$B25*BJ81^$B$26+$B$29*(BJ81/$B$27)^$B$28)*Parameters!$B$116*0.01</f>
        <v>5.1203286548526163E-2</v>
      </c>
      <c r="BK62" s="39">
        <f>($B24*BK81+$B25*BK81^$B$26+$B$29*(BK81/$B$27)^$B$28)*Parameters!$B$116*0.01</f>
        <v>5.0313208489847369E-2</v>
      </c>
      <c r="BL62" s="39">
        <f>($B24*BL81+$B25*BL81^$B$26+$B$29*(BL81/$B$27)^$B$28)*Parameters!$B$116*0.01</f>
        <v>4.9663899050058323E-2</v>
      </c>
      <c r="BM62" s="39">
        <f>($B24*BM81+$B25*BM81^$B$26+$B$29*(BM81/$B$27)^$B$28)*Parameters!$B$116*0.01</f>
        <v>4.9175620981197418E-2</v>
      </c>
      <c r="BN62" s="39">
        <f>($B24*BN81+$B25*BN81^$B$26+$B$29*(BN81/$B$27)^$B$28)*Parameters!$B$116*0.01</f>
        <v>4.8795332905326207E-2</v>
      </c>
    </row>
    <row r="63" spans="1:66" s="39" customFormat="1" ht="18" customHeight="1">
      <c r="A63" s="93" t="s">
        <v>768</v>
      </c>
      <c r="B63" s="39">
        <f t="shared" ref="B63:BM63" si="11">+B62+B50/100</f>
        <v>1.0960982548936149E-3</v>
      </c>
      <c r="C63" s="39">
        <f t="shared" si="11"/>
        <v>2.6276851352923752E-3</v>
      </c>
      <c r="D63" s="39">
        <f t="shared" si="11"/>
        <v>3.7896812684703944E-3</v>
      </c>
      <c r="E63" s="39">
        <f t="shared" si="11"/>
        <v>5.5423912576947768E-3</v>
      </c>
      <c r="F63" s="39">
        <f t="shared" si="11"/>
        <v>7.7752393154484041E-3</v>
      </c>
      <c r="G63" s="39">
        <f t="shared" si="11"/>
        <v>1.0462976266902513E-2</v>
      </c>
      <c r="H63" s="39">
        <f t="shared" si="11"/>
        <v>1.3548358788251842E-2</v>
      </c>
      <c r="I63" s="39">
        <f t="shared" si="11"/>
        <v>1.697487895046557E-2</v>
      </c>
      <c r="J63" s="39">
        <f t="shared" si="11"/>
        <v>2.0697028339197506E-2</v>
      </c>
      <c r="K63" s="39">
        <f t="shared" si="11"/>
        <v>2.499357661789646E-2</v>
      </c>
      <c r="L63" s="39">
        <f t="shared" si="11"/>
        <v>2.9636012589937095E-2</v>
      </c>
      <c r="M63" s="39">
        <f t="shared" si="11"/>
        <v>3.4542158070632892E-2</v>
      </c>
      <c r="N63" s="39">
        <f t="shared" si="11"/>
        <v>3.9640929261448188E-2</v>
      </c>
      <c r="O63" s="39">
        <f t="shared" si="11"/>
        <v>4.49930124592023E-2</v>
      </c>
      <c r="P63" s="39">
        <f t="shared" si="11"/>
        <v>5.0546789286065173E-2</v>
      </c>
      <c r="Q63" s="39">
        <f t="shared" si="11"/>
        <v>5.6293371715819746E-2</v>
      </c>
      <c r="R63" s="39">
        <f t="shared" si="11"/>
        <v>6.2222229939352218E-2</v>
      </c>
      <c r="S63" s="39">
        <f t="shared" si="11"/>
        <v>6.8321960268006271E-2</v>
      </c>
      <c r="T63" s="39">
        <f t="shared" si="11"/>
        <v>7.4580495475918121E-2</v>
      </c>
      <c r="U63" s="39">
        <f t="shared" si="11"/>
        <v>8.0984893308440081E-2</v>
      </c>
      <c r="V63" s="39">
        <f t="shared" si="11"/>
        <v>8.7524097062499862E-2</v>
      </c>
      <c r="W63" s="39">
        <f t="shared" si="11"/>
        <v>9.4196957064145603E-2</v>
      </c>
      <c r="X63" s="39">
        <f t="shared" si="11"/>
        <v>0.10099768055856206</v>
      </c>
      <c r="Y63" s="39">
        <f t="shared" si="11"/>
        <v>0.10790536574425894</v>
      </c>
      <c r="Z63" s="39">
        <f t="shared" si="11"/>
        <v>0.11489263164935873</v>
      </c>
      <c r="AA63" s="39">
        <f t="shared" si="11"/>
        <v>0.12186002833666612</v>
      </c>
      <c r="AB63" s="39">
        <f t="shared" si="11"/>
        <v>0.12785244394263845</v>
      </c>
      <c r="AC63" s="39">
        <f t="shared" si="11"/>
        <v>0.13230369560214442</v>
      </c>
      <c r="AD63" s="39">
        <f t="shared" si="11"/>
        <v>0.13581132152297765</v>
      </c>
      <c r="AE63" s="39">
        <f t="shared" si="11"/>
        <v>0.13879893087701556</v>
      </c>
      <c r="AF63" s="39">
        <f t="shared" si="11"/>
        <v>0.14153994587298974</v>
      </c>
      <c r="AG63" s="39">
        <f t="shared" si="11"/>
        <v>0.14416396965765976</v>
      </c>
      <c r="AH63" s="39">
        <f t="shared" si="11"/>
        <v>0.14675890366573713</v>
      </c>
      <c r="AI63" s="39">
        <f t="shared" si="11"/>
        <v>0.14941800252478382</v>
      </c>
      <c r="AJ63" s="39">
        <f t="shared" si="11"/>
        <v>0.1521766251838565</v>
      </c>
      <c r="AK63" s="39">
        <f t="shared" si="11"/>
        <v>0.1550498299384219</v>
      </c>
      <c r="AL63" s="39">
        <f t="shared" si="11"/>
        <v>0.15804071443257295</v>
      </c>
      <c r="AM63" s="39">
        <f t="shared" si="11"/>
        <v>0.16114558264904286</v>
      </c>
      <c r="AN63" s="39">
        <f t="shared" si="11"/>
        <v>0.16435717811162748</v>
      </c>
      <c r="AO63" s="39">
        <f t="shared" si="11"/>
        <v>0.16766666996646387</v>
      </c>
      <c r="AP63" s="39">
        <f t="shared" si="11"/>
        <v>0.1710648415563224</v>
      </c>
      <c r="AQ63" s="39">
        <f t="shared" si="11"/>
        <v>0.17454277368500273</v>
      </c>
      <c r="AR63" s="39">
        <f t="shared" si="11"/>
        <v>0.17809221112016038</v>
      </c>
      <c r="AS63" s="39">
        <f t="shared" si="11"/>
        <v>0.18170573335756812</v>
      </c>
      <c r="AT63" s="39">
        <f t="shared" si="11"/>
        <v>0.18537680697040332</v>
      </c>
      <c r="AU63" s="39">
        <f t="shared" si="11"/>
        <v>0.18909976869457623</v>
      </c>
      <c r="AV63" s="39">
        <f t="shared" si="11"/>
        <v>0.19286977027456317</v>
      </c>
      <c r="AW63" s="39">
        <f t="shared" si="11"/>
        <v>0.19668270444391134</v>
      </c>
      <c r="AX63" s="39">
        <f t="shared" si="11"/>
        <v>0.20053512393481729</v>
      </c>
      <c r="AY63" s="39">
        <f t="shared" si="11"/>
        <v>0.20442416061897117</v>
      </c>
      <c r="AZ63" s="39">
        <f t="shared" si="11"/>
        <v>0.20834744882451431</v>
      </c>
      <c r="BA63" s="39">
        <f t="shared" si="11"/>
        <v>0.21230305493869364</v>
      </c>
      <c r="BB63" s="39">
        <f t="shared" si="11"/>
        <v>0.21628941419733566</v>
      </c>
      <c r="BC63" s="39">
        <f t="shared" si="11"/>
        <v>0.22030527482461218</v>
      </c>
      <c r="BD63" s="39">
        <f t="shared" si="11"/>
        <v>0.22434964925321593</v>
      </c>
      <c r="BE63" s="39">
        <f t="shared" si="11"/>
        <v>0.22842177191726182</v>
      </c>
      <c r="BF63" s="39">
        <f t="shared" si="11"/>
        <v>0.23252106299671646</v>
      </c>
      <c r="BG63" s="39">
        <f t="shared" si="11"/>
        <v>0.23664709745619175</v>
      </c>
      <c r="BH63" s="39">
        <f t="shared" si="11"/>
        <v>0.24079957873186306</v>
      </c>
      <c r="BI63" s="39">
        <f t="shared" si="11"/>
        <v>0.24497831645810136</v>
      </c>
      <c r="BJ63" s="39">
        <f t="shared" si="11"/>
        <v>0.24805056682262358</v>
      </c>
      <c r="BK63" s="39">
        <f t="shared" si="11"/>
        <v>0.24989459298226374</v>
      </c>
      <c r="BL63" s="39">
        <f t="shared" si="11"/>
        <v>0.25191489654354299</v>
      </c>
      <c r="BM63" s="39">
        <f t="shared" si="11"/>
        <v>0.25404485692682172</v>
      </c>
      <c r="BN63" s="39">
        <f>+BN62+BN50/100</f>
        <v>0.25624040209881943</v>
      </c>
    </row>
    <row r="64" spans="1:66" s="40" customFormat="1" ht="18" customHeight="1">
      <c r="A64" s="94" t="s">
        <v>769</v>
      </c>
      <c r="B64" s="40">
        <f>+B61-B65</f>
        <v>1.4267680581077968E-2</v>
      </c>
      <c r="C64" s="40">
        <f>+C63*C61/(1+C63^Parameters!$B$125)</f>
        <v>4.3043361472895315E-2</v>
      </c>
      <c r="D64" s="40">
        <f>+D63*D61/(1+D63^Parameters!$B$125)</f>
        <v>7.8892658258102155E-2</v>
      </c>
      <c r="E64" s="40">
        <f>+E63*E61/(1+E63^Parameters!$B$125)</f>
        <v>0.14011952415206966</v>
      </c>
      <c r="F64" s="40">
        <f>+F63*F61/(1+F63^Parameters!$B$125)</f>
        <v>0.23159694783947068</v>
      </c>
      <c r="G64" s="40">
        <f>+G63*G61/(1+G63^Parameters!$B$125)</f>
        <v>0.35678822262218912</v>
      </c>
      <c r="H64" s="40">
        <f>+H63*H61/(1+H63^Parameters!$B$125)</f>
        <v>0.51839232277491087</v>
      </c>
      <c r="I64" s="40">
        <f>+I63*I61/(1+I63^Parameters!$B$125)</f>
        <v>0.72054632739246904</v>
      </c>
      <c r="J64" s="40">
        <f>+J63*J61/(1+J63^Parameters!$B$125)</f>
        <v>0.9654478311465976</v>
      </c>
      <c r="K64" s="40">
        <f>+K63*K61/(1+K63^Parameters!$B$125)</f>
        <v>1.2707747734960195</v>
      </c>
      <c r="L64" s="40">
        <f>+L63*L61/(1+L63^Parameters!$B$125)</f>
        <v>1.6541111420489367</v>
      </c>
      <c r="M64" s="40">
        <f>+M63*M61/(1+M63^Parameters!$B$125)</f>
        <v>2.1302850235422195</v>
      </c>
      <c r="N64" s="40">
        <f>+N63*N61/(1+N63^Parameters!$B$125)</f>
        <v>2.7052256887605406</v>
      </c>
      <c r="O64" s="40">
        <f>+O63*O61/(1+O63^Parameters!$B$125)</f>
        <v>3.3611914540929289</v>
      </c>
      <c r="P64" s="40">
        <f>+P63*P61/(1+P63^Parameters!$B$125)</f>
        <v>4.1022007511804146</v>
      </c>
      <c r="Q64" s="40">
        <f>+Q63*Q61/(1+Q63^Parameters!$B$125)</f>
        <v>4.9342809494490218</v>
      </c>
      <c r="R64" s="40">
        <f>+R63*R61/(1+R63^Parameters!$B$125)</f>
        <v>5.8627521823895812</v>
      </c>
      <c r="S64" s="40">
        <f>+S63*S61/(1+S63^Parameters!$B$125)</f>
        <v>6.8923707676831478</v>
      </c>
      <c r="T64" s="40">
        <f>+T63*T61/(1+T63^Parameters!$B$125)</f>
        <v>8.027431239777302</v>
      </c>
      <c r="U64" s="40">
        <f>+U63*U61/(1+U63^Parameters!$B$125)</f>
        <v>9.2718116918928963</v>
      </c>
      <c r="V64" s="40">
        <f>+V63*V61/(1+V63^Parameters!$B$125)</f>
        <v>10.636351618877715</v>
      </c>
      <c r="W64" s="40">
        <f>+W63*W61/(1+W63^Parameters!$B$125)</f>
        <v>12.130542481577063</v>
      </c>
      <c r="X64" s="40">
        <f>+X63*X61/(1+X63^Parameters!$B$125)</f>
        <v>13.754850748571455</v>
      </c>
      <c r="Y64" s="40">
        <f>+Y63*Y61/(1+Y63^Parameters!$B$125)</f>
        <v>15.511807045384865</v>
      </c>
      <c r="Z64" s="40">
        <f>+Z63*Z61/(1+Z63^Parameters!$B$125)</f>
        <v>17.402910360035374</v>
      </c>
      <c r="AA64" s="40">
        <f>+AA63*AA61/(1+AA63^Parameters!$B$125)</f>
        <v>19.417877650665222</v>
      </c>
      <c r="AB64" s="40">
        <f>+AB63*AB61/(1+AB63^Parameters!$B$125)</f>
        <v>21.400869013607643</v>
      </c>
      <c r="AC64" s="40">
        <f>+AC63*AC61/(1+AC63^Parameters!$B$125)</f>
        <v>23.234741615333043</v>
      </c>
      <c r="AD64" s="40">
        <f>+AD63*AD61/(1+AD63^Parameters!$B$125)</f>
        <v>25.009479859413023</v>
      </c>
      <c r="AE64" s="40">
        <f>+AE63*AE61/(1+AE63^Parameters!$B$125)</f>
        <v>26.786612668845361</v>
      </c>
      <c r="AF64" s="40">
        <f>+AF63*AF61/(1+AF63^Parameters!$B$125)</f>
        <v>28.547324337576839</v>
      </c>
      <c r="AG64" s="40">
        <f>+AG63*AG61/(1+AG63^Parameters!$B$125)</f>
        <v>30.289002370517846</v>
      </c>
      <c r="AH64" s="40">
        <f>+AH63*AH61/(1+AH63^Parameters!$B$125)</f>
        <v>32.078291234486144</v>
      </c>
      <c r="AI64" s="40">
        <f>+AI63*AI61/(1+AI63^Parameters!$B$125)</f>
        <v>33.944132825480374</v>
      </c>
      <c r="AJ64" s="40">
        <f>+AJ63*AJ61/(1+AJ63^Parameters!$B$125)</f>
        <v>35.90200830186059</v>
      </c>
      <c r="AK64" s="40">
        <f>+AK63*AK61/(1+AK63^Parameters!$B$125)</f>
        <v>37.962409846061945</v>
      </c>
      <c r="AL64" s="40">
        <f>+AL63*AL61/(1+AL63^Parameters!$B$125)</f>
        <v>40.132854842253103</v>
      </c>
      <c r="AM64" s="40">
        <f>+AM63*AM61/(1+AM63^Parameters!$B$125)</f>
        <v>42.419121219532414</v>
      </c>
      <c r="AN64" s="40">
        <f>+AN63*AN61/(1+AN63^Parameters!$B$125)</f>
        <v>44.82602384569109</v>
      </c>
      <c r="AO64" s="40">
        <f>+AO63*AO61/(1+AO63^Parameters!$B$125)</f>
        <v>47.357903883512833</v>
      </c>
      <c r="AP64" s="40">
        <f>+AP63*AP61/(1+AP63^Parameters!$B$125)</f>
        <v>50.018938087835863</v>
      </c>
      <c r="AQ64" s="40">
        <f>+AQ63*AQ61/(1+AQ63^Parameters!$B$125)</f>
        <v>52.813334685981332</v>
      </c>
      <c r="AR64" s="40">
        <f>+AR63*AR61/(1+AR63^Parameters!$B$125)</f>
        <v>55.745457470599632</v>
      </c>
      <c r="AS64" s="40">
        <f>+AS63*AS61/(1+AS63^Parameters!$B$125)</f>
        <v>58.81990425387108</v>
      </c>
      <c r="AT64" s="40">
        <f>+AT63*AT61/(1+AT63^Parameters!$B$125)</f>
        <v>62.041556232419111</v>
      </c>
      <c r="AU64" s="40">
        <f>+AU63*AU61/(1+AU63^Parameters!$B$125)</f>
        <v>65.415608828872436</v>
      </c>
      <c r="AV64" s="40">
        <f>+AV63*AV61/(1+AV63^Parameters!$B$125)</f>
        <v>68.947590818275074</v>
      </c>
      <c r="AW64" s="40">
        <f>+AW63*AW61/(1+AW63^Parameters!$B$125)</f>
        <v>72.643376165053681</v>
      </c>
      <c r="AX64" s="40">
        <f>+AX63*AX61/(1+AX63^Parameters!$B$125)</f>
        <v>76.509191469048375</v>
      </c>
      <c r="AY64" s="40">
        <f>+AY63*AY61/(1+AY63^Parameters!$B$125)</f>
        <v>80.551620928539762</v>
      </c>
      <c r="AZ64" s="40">
        <f>+AZ63*AZ61/(1+AZ63^Parameters!$B$125)</f>
        <v>84.777610078004244</v>
      </c>
      <c r="BA64" s="40">
        <f>+BA63*BA61/(1+BA63^Parameters!$B$125)</f>
        <v>89.194469126770301</v>
      </c>
      <c r="BB64" s="40">
        <f>+BB63*BB61/(1+BB63^Parameters!$B$125)</f>
        <v>93.809876435580136</v>
      </c>
      <c r="BC64" s="40">
        <f>+BC63*BC61/(1+BC63^Parameters!$B$125)</f>
        <v>98.631882472952938</v>
      </c>
      <c r="BD64" s="40">
        <f>+BD63*BD61/(1+BD63^Parameters!$B$125)</f>
        <v>103.66891446113162</v>
      </c>
      <c r="BE64" s="40">
        <f>+BE63*BE61/(1+BE63^Parameters!$B$125)</f>
        <v>108.92978183198879</v>
      </c>
      <c r="BF64" s="40">
        <f>+BF63*BF61/(1+BF63^Parameters!$B$125)</f>
        <v>114.42368255311391</v>
      </c>
      <c r="BG64" s="40">
        <f>+BG63*BG61/(1+BG63^Parameters!$B$125)</f>
        <v>120.16021034432305</v>
      </c>
      <c r="BH64" s="40">
        <f>+BH63*BH61/(1+BH63^Parameters!$B$125)</f>
        <v>126.14936277881849</v>
      </c>
      <c r="BI64" s="40">
        <f>+BI63*BI61/(1+BI63^Parameters!$B$125)</f>
        <v>132.40155024686996</v>
      </c>
      <c r="BJ64" s="40">
        <f>+BJ63*BJ61/(1+BJ63^Parameters!$B$125)</f>
        <v>134.06197196579035</v>
      </c>
      <c r="BK64" s="40">
        <f>+BK63*BK61/(1+BK63^Parameters!$B$125)</f>
        <v>135.05858937020906</v>
      </c>
      <c r="BL64" s="40">
        <f>+BL63*BL61/(1+BL63^Parameters!$B$125)</f>
        <v>136.15047629954572</v>
      </c>
      <c r="BM64" s="40">
        <f>+BM63*BM61/(1+BM63^Parameters!$B$125)</f>
        <v>137.30162693565958</v>
      </c>
      <c r="BN64" s="40">
        <f>+BN63*BN61/(1+BN63^Parameters!$B$125)</f>
        <v>138.48822204223674</v>
      </c>
    </row>
    <row r="65" spans="1:66" s="37" customFormat="1" ht="18" customHeight="1">
      <c r="A65" s="92" t="s">
        <v>638</v>
      </c>
      <c r="B65" s="37">
        <f>+B61/(1+B63)</f>
        <v>13.016789797246226</v>
      </c>
      <c r="C65" s="37">
        <f t="shared" ref="C65:BN65" si="12">+C61-C64</f>
        <v>16.33767170015339</v>
      </c>
      <c r="D65" s="37">
        <f t="shared" si="12"/>
        <v>20.738862891391356</v>
      </c>
      <c r="E65" s="37">
        <f t="shared" si="12"/>
        <v>25.141301010267036</v>
      </c>
      <c r="F65" s="37">
        <f t="shared" si="12"/>
        <v>29.554875010562792</v>
      </c>
      <c r="G65" s="37">
        <f t="shared" si="12"/>
        <v>33.743281730782535</v>
      </c>
      <c r="H65" s="37">
        <f t="shared" si="12"/>
        <v>37.743978114626209</v>
      </c>
      <c r="I65" s="37">
        <f t="shared" si="12"/>
        <v>41.727257247236651</v>
      </c>
      <c r="J65" s="37">
        <f t="shared" si="12"/>
        <v>45.681240539964328</v>
      </c>
      <c r="K65" s="37">
        <f t="shared" si="12"/>
        <v>49.573279797952985</v>
      </c>
      <c r="L65" s="37">
        <f t="shared" si="12"/>
        <v>54.160116127195458</v>
      </c>
      <c r="M65" s="37">
        <f t="shared" si="12"/>
        <v>59.541745403339362</v>
      </c>
      <c r="N65" s="37">
        <f t="shared" si="12"/>
        <v>65.538020349153797</v>
      </c>
      <c r="O65" s="37">
        <f t="shared" si="12"/>
        <v>71.343552024482207</v>
      </c>
      <c r="P65" s="37">
        <f t="shared" si="12"/>
        <v>77.054304125218593</v>
      </c>
      <c r="Q65" s="37">
        <f t="shared" si="12"/>
        <v>82.718684205309174</v>
      </c>
      <c r="R65" s="37">
        <f t="shared" si="12"/>
        <v>88.360039062943244</v>
      </c>
      <c r="S65" s="37">
        <f t="shared" si="12"/>
        <v>93.988381784816056</v>
      </c>
      <c r="T65" s="37">
        <f t="shared" si="12"/>
        <v>99.607027187923563</v>
      </c>
      <c r="U65" s="37">
        <f t="shared" si="12"/>
        <v>105.21635163373712</v>
      </c>
      <c r="V65" s="37">
        <f t="shared" si="12"/>
        <v>110.88848526762013</v>
      </c>
      <c r="W65" s="37">
        <f t="shared" si="12"/>
        <v>116.64795377052241</v>
      </c>
      <c r="X65" s="37">
        <f t="shared" si="12"/>
        <v>122.43491790769924</v>
      </c>
      <c r="Y65" s="37">
        <f t="shared" si="12"/>
        <v>128.24199928031973</v>
      </c>
      <c r="Z65" s="37">
        <f t="shared" si="12"/>
        <v>134.06816413081947</v>
      </c>
      <c r="AA65" s="37">
        <f t="shared" si="12"/>
        <v>139.9278727954208</v>
      </c>
      <c r="AB65" s="37">
        <f t="shared" si="12"/>
        <v>145.98638130899997</v>
      </c>
      <c r="AC65" s="37">
        <f t="shared" si="12"/>
        <v>152.38198282889599</v>
      </c>
      <c r="AD65" s="37">
        <f t="shared" si="12"/>
        <v>159.13923198838583</v>
      </c>
      <c r="AE65" s="37">
        <f t="shared" si="12"/>
        <v>166.20199733467931</v>
      </c>
      <c r="AF65" s="37">
        <f t="shared" si="12"/>
        <v>173.14361353599014</v>
      </c>
      <c r="AG65" s="37">
        <f t="shared" si="12"/>
        <v>179.81205519534763</v>
      </c>
      <c r="AH65" s="37">
        <f t="shared" si="12"/>
        <v>186.49987051186912</v>
      </c>
      <c r="AI65" s="37">
        <f t="shared" si="12"/>
        <v>193.23152499477237</v>
      </c>
      <c r="AJ65" s="37">
        <f t="shared" si="12"/>
        <v>200.02127162102397</v>
      </c>
      <c r="AK65" s="37">
        <f t="shared" si="12"/>
        <v>206.87765328702923</v>
      </c>
      <c r="AL65" s="37">
        <f t="shared" si="12"/>
        <v>213.80712117252284</v>
      </c>
      <c r="AM65" s="37">
        <f t="shared" si="12"/>
        <v>220.81565706669841</v>
      </c>
      <c r="AN65" s="37">
        <f t="shared" si="12"/>
        <v>227.90939912460576</v>
      </c>
      <c r="AO65" s="37">
        <f t="shared" si="12"/>
        <v>235.09480257556226</v>
      </c>
      <c r="AP65" s="37">
        <f t="shared" si="12"/>
        <v>242.3786037221746</v>
      </c>
      <c r="AQ65" s="37">
        <f t="shared" si="12"/>
        <v>249.7677172645889</v>
      </c>
      <c r="AR65" s="37">
        <f t="shared" si="12"/>
        <v>257.2691258689664</v>
      </c>
      <c r="AS65" s="37">
        <f t="shared" si="12"/>
        <v>264.88978544529209</v>
      </c>
      <c r="AT65" s="37">
        <f t="shared" si="12"/>
        <v>272.63655274811953</v>
      </c>
      <c r="AU65" s="37">
        <f t="shared" si="12"/>
        <v>280.51613453129676</v>
      </c>
      <c r="AV65" s="37">
        <f t="shared" si="12"/>
        <v>288.53505475660893</v>
      </c>
      <c r="AW65" s="37">
        <f t="shared" si="12"/>
        <v>296.69963578630814</v>
      </c>
      <c r="AX65" s="37">
        <f t="shared" si="12"/>
        <v>305.01598982848304</v>
      </c>
      <c r="AY65" s="37">
        <f t="shared" si="12"/>
        <v>313.49001754769125</v>
      </c>
      <c r="AZ65" s="37">
        <f t="shared" si="12"/>
        <v>322.12741142779578</v>
      </c>
      <c r="BA65" s="37">
        <f t="shared" si="12"/>
        <v>330.93366207034677</v>
      </c>
      <c r="BB65" s="37">
        <f t="shared" si="12"/>
        <v>339.91406609850139</v>
      </c>
      <c r="BC65" s="37">
        <f t="shared" si="12"/>
        <v>349.07373471579501</v>
      </c>
      <c r="BD65" s="37">
        <f t="shared" si="12"/>
        <v>358.41760225612279</v>
      </c>
      <c r="BE65" s="37">
        <f t="shared" si="12"/>
        <v>367.95043427397934</v>
      </c>
      <c r="BF65" s="37">
        <f t="shared" si="12"/>
        <v>377.67683487898216</v>
      </c>
      <c r="BG65" s="37">
        <f t="shared" si="12"/>
        <v>387.60125312994302</v>
      </c>
      <c r="BH65" s="37">
        <f t="shared" si="12"/>
        <v>397.72798838237918</v>
      </c>
      <c r="BI65" s="37">
        <f t="shared" si="12"/>
        <v>408.061194537956</v>
      </c>
      <c r="BJ65" s="37">
        <f t="shared" si="12"/>
        <v>406.40077281903564</v>
      </c>
      <c r="BK65" s="37">
        <f t="shared" si="12"/>
        <v>405.40415541461692</v>
      </c>
      <c r="BL65" s="37">
        <f t="shared" si="12"/>
        <v>404.31226848528024</v>
      </c>
      <c r="BM65" s="37">
        <f t="shared" si="12"/>
        <v>403.16111784916643</v>
      </c>
      <c r="BN65" s="37">
        <f t="shared" si="12"/>
        <v>401.97452274258922</v>
      </c>
    </row>
    <row r="66" spans="1:66" s="35" customFormat="1" ht="18" customHeight="1">
      <c r="A66" s="54" t="s">
        <v>770</v>
      </c>
      <c r="B66" s="35">
        <f t="shared" ref="B66:AG66" si="13">(B31*(B103)^$B38)</f>
        <v>1.0636264263439037E-11</v>
      </c>
      <c r="C66" s="35">
        <f t="shared" si="13"/>
        <v>7.5297414603641205E-12</v>
      </c>
      <c r="D66" s="35">
        <f t="shared" si="13"/>
        <v>6.7645012892003316E-12</v>
      </c>
      <c r="E66" s="35">
        <f t="shared" si="13"/>
        <v>6.1419065450774341E-12</v>
      </c>
      <c r="F66" s="35">
        <f t="shared" si="13"/>
        <v>5.6300525023716056E-12</v>
      </c>
      <c r="G66" s="35">
        <f t="shared" si="13"/>
        <v>5.2052348789914449E-12</v>
      </c>
      <c r="H66" s="35">
        <f t="shared" si="13"/>
        <v>4.849603350230105E-12</v>
      </c>
      <c r="I66" s="35">
        <f t="shared" si="13"/>
        <v>4.5495920625401746E-12</v>
      </c>
      <c r="J66" s="35">
        <f t="shared" si="13"/>
        <v>4.2950881744315958E-12</v>
      </c>
      <c r="K66" s="35">
        <f t="shared" si="13"/>
        <v>4.0801147268134848E-12</v>
      </c>
      <c r="L66" s="35">
        <f t="shared" si="13"/>
        <v>3.9084794766771649E-12</v>
      </c>
      <c r="M66" s="35">
        <f t="shared" si="13"/>
        <v>3.8163202736738968E-12</v>
      </c>
      <c r="N66" s="35">
        <f t="shared" si="13"/>
        <v>3.9500459016810561E-12</v>
      </c>
      <c r="O66" s="35">
        <f t="shared" si="13"/>
        <v>4.8409419486744492E-12</v>
      </c>
      <c r="P66" s="35">
        <f t="shared" si="13"/>
        <v>8.5122285114642922E-12</v>
      </c>
      <c r="Q66" s="35">
        <f t="shared" si="13"/>
        <v>2.3624725665405435E-11</v>
      </c>
      <c r="R66" s="35">
        <f t="shared" si="13"/>
        <v>8.8682884080454722E-11</v>
      </c>
      <c r="S66" s="35">
        <f t="shared" si="13"/>
        <v>3.6624754830375303E-10</v>
      </c>
      <c r="T66" s="35">
        <f t="shared" si="13"/>
        <v>1.4896792800419493E-9</v>
      </c>
      <c r="U66" s="35">
        <f t="shared" si="13"/>
        <v>5.7319563733261572E-9</v>
      </c>
      <c r="V66" s="35">
        <f t="shared" si="13"/>
        <v>2.0627188205227448E-8</v>
      </c>
      <c r="W66" s="35">
        <f t="shared" si="13"/>
        <v>6.9569312392276257E-8</v>
      </c>
      <c r="X66" s="35">
        <f t="shared" si="13"/>
        <v>2.20879595669755E-7</v>
      </c>
      <c r="Y66" s="35">
        <f t="shared" si="13"/>
        <v>6.6055906875194052E-7</v>
      </c>
      <c r="Z66" s="35">
        <f t="shared" si="13"/>
        <v>1.8574774573766898E-6</v>
      </c>
      <c r="AA66" s="35">
        <f t="shared" si="13"/>
        <v>7.0455603879120016E-6</v>
      </c>
      <c r="AB66" s="35">
        <f t="shared" si="13"/>
        <v>6.8358660100181052E-4</v>
      </c>
      <c r="AC66" s="35">
        <f t="shared" si="13"/>
        <v>3.3078893191343568E-4</v>
      </c>
      <c r="AD66" s="35">
        <f t="shared" si="13"/>
        <v>1.6019314192521078E-4</v>
      </c>
      <c r="AE66" s="35">
        <f t="shared" si="13"/>
        <v>7.7631653845905305E-5</v>
      </c>
      <c r="AF66" s="35">
        <f t="shared" si="13"/>
        <v>3.76448464150804E-5</v>
      </c>
      <c r="AG66" s="35">
        <f t="shared" si="13"/>
        <v>1.8264879694878248E-5</v>
      </c>
      <c r="AH66" s="35">
        <f t="shared" ref="AH66:BI66" si="14">(AH31*(AH103)^$B38)</f>
        <v>8.8664187359497986E-6</v>
      </c>
      <c r="AI66" s="35">
        <f t="shared" si="14"/>
        <v>4.3060372451466996E-6</v>
      </c>
      <c r="AJ66" s="35">
        <f t="shared" si="14"/>
        <v>2.0921153973395337E-6</v>
      </c>
      <c r="AK66" s="35">
        <f t="shared" si="14"/>
        <v>1.0168431525621844E-6</v>
      </c>
      <c r="AL66" s="35">
        <f t="shared" si="14"/>
        <v>4.9438664674544588E-7</v>
      </c>
      <c r="AM66" s="35">
        <f t="shared" si="14"/>
        <v>2.4044153039027386E-7</v>
      </c>
      <c r="AN66" s="35">
        <f t="shared" si="14"/>
        <v>1.1696858175837727E-7</v>
      </c>
      <c r="AO66" s="35">
        <f t="shared" si="14"/>
        <v>5.6915984820601628E-8</v>
      </c>
      <c r="AP66" s="35">
        <f t="shared" si="14"/>
        <v>2.7700910670232629E-8</v>
      </c>
      <c r="AQ66" s="35">
        <f t="shared" si="14"/>
        <v>1.3484632770036433E-8</v>
      </c>
      <c r="AR66" s="35">
        <f t="shared" si="14"/>
        <v>6.5653964680534065E-9</v>
      </c>
      <c r="AS66" s="35">
        <f t="shared" si="14"/>
        <v>3.1970679849165598E-9</v>
      </c>
      <c r="AT66" s="35">
        <f t="shared" si="14"/>
        <v>1.5570586039964646E-9</v>
      </c>
      <c r="AU66" s="35">
        <f t="shared" si="14"/>
        <v>7.584273769753368E-10</v>
      </c>
      <c r="AV66" s="35">
        <f t="shared" si="14"/>
        <v>3.6946508566640637E-10</v>
      </c>
      <c r="AW66" s="35">
        <f t="shared" si="14"/>
        <v>1.8000233157611577E-10</v>
      </c>
      <c r="AX66" s="35">
        <f t="shared" si="14"/>
        <v>8.7704857795992592E-11</v>
      </c>
      <c r="AY66" s="35">
        <f t="shared" si="14"/>
        <v>4.2737181704712956E-11</v>
      </c>
      <c r="AZ66" s="35">
        <f t="shared" si="14"/>
        <v>2.082673307996087E-11</v>
      </c>
      <c r="BA66" s="35">
        <f t="shared" si="14"/>
        <v>1.0150002748493766E-11</v>
      </c>
      <c r="BB66" s="35">
        <f t="shared" si="14"/>
        <v>4.9469546830974797E-12</v>
      </c>
      <c r="BC66" s="35">
        <f t="shared" si="14"/>
        <v>2.4112030879726035E-12</v>
      </c>
      <c r="BD66" s="35">
        <f t="shared" si="14"/>
        <v>1.1753070158764772E-12</v>
      </c>
      <c r="BE66" s="35">
        <f t="shared" si="14"/>
        <v>5.7291260376100467E-13</v>
      </c>
      <c r="BF66" s="35">
        <f t="shared" si="14"/>
        <v>2.7928202449289083E-13</v>
      </c>
      <c r="BG66" s="35">
        <f t="shared" si="14"/>
        <v>1.3614866738950705E-13</v>
      </c>
      <c r="BH66" s="35">
        <f t="shared" si="14"/>
        <v>6.6374005790191547E-14</v>
      </c>
      <c r="BI66" s="35">
        <f t="shared" si="14"/>
        <v>3.2359027696410294E-14</v>
      </c>
      <c r="BJ66" s="54"/>
      <c r="BK66" s="54"/>
      <c r="BL66" s="54"/>
      <c r="BM66" s="54"/>
      <c r="BN66" s="54"/>
    </row>
    <row r="67" spans="1:66" s="168" customFormat="1" ht="18" customHeight="1">
      <c r="A67" s="167" t="s">
        <v>771</v>
      </c>
      <c r="B67" s="167">
        <f>+B61*B66</f>
        <v>1.3860177096623458E-10</v>
      </c>
      <c r="C67" s="167">
        <f>+C61*C66</f>
        <v>1.2334254934993845E-10</v>
      </c>
      <c r="D67" s="167">
        <f t="shared" ref="D67:BI67" si="15">+D61*D66</f>
        <v>1.4082173425386113E-10</v>
      </c>
      <c r="E67" s="167">
        <f t="shared" si="15"/>
        <v>1.5527612224920375E-10</v>
      </c>
      <c r="F67" s="167">
        <f t="shared" si="15"/>
        <v>1.6769940098622432E-10</v>
      </c>
      <c r="G67" s="167">
        <f t="shared" si="15"/>
        <v>1.7749887349751046E-10</v>
      </c>
      <c r="H67" s="167">
        <f t="shared" si="15"/>
        <v>1.8555731986096578E-10</v>
      </c>
      <c r="I67" s="167">
        <f t="shared" si="15"/>
        <v>1.931201902153971E-10</v>
      </c>
      <c r="J67" s="167">
        <f t="shared" si="15"/>
        <v>2.0035163959915438E-10</v>
      </c>
      <c r="K67" s="167">
        <f t="shared" si="15"/>
        <v>2.0744957582787758E-10</v>
      </c>
      <c r="L67" s="167">
        <f t="shared" si="15"/>
        <v>2.1814876178843668E-10</v>
      </c>
      <c r="M67" s="167">
        <f t="shared" si="15"/>
        <v>2.353602200367416E-10</v>
      </c>
      <c r="N67" s="167">
        <f t="shared" si="15"/>
        <v>2.6956395432947549E-10</v>
      </c>
      <c r="O67" s="167">
        <f t="shared" si="15"/>
        <v>3.6164132647039839E-10</v>
      </c>
      <c r="P67" s="167">
        <f t="shared" si="15"/>
        <v>6.908227146996745E-10</v>
      </c>
      <c r="Q67" s="167">
        <f t="shared" si="15"/>
        <v>2.0707772555405042E-9</v>
      </c>
      <c r="R67" s="167">
        <f t="shared" si="15"/>
        <v>8.3559488737467357E-9</v>
      </c>
      <c r="S67" s="167">
        <f t="shared" si="15"/>
        <v>3.6947328293390407E-8</v>
      </c>
      <c r="T67" s="167">
        <f t="shared" si="15"/>
        <v>1.6034082253828254E-7</v>
      </c>
      <c r="U67" s="167">
        <f t="shared" si="15"/>
        <v>6.5624115744475092E-7</v>
      </c>
      <c r="V67" s="167">
        <f t="shared" si="15"/>
        <v>2.5067156820673578E-6</v>
      </c>
      <c r="W67" s="167">
        <f t="shared" si="15"/>
        <v>8.9590314351698851E-6</v>
      </c>
      <c r="X67" s="167">
        <f t="shared" si="15"/>
        <v>3.0081541035154546E-5</v>
      </c>
      <c r="Y67" s="167">
        <f t="shared" si="15"/>
        <v>9.4957880436054241E-5</v>
      </c>
      <c r="Z67" s="167">
        <f t="shared" si="15"/>
        <v>2.8135410631138823E-4</v>
      </c>
      <c r="AA67" s="167">
        <f t="shared" si="15"/>
        <v>1.1226801073250547E-3</v>
      </c>
      <c r="AB67" s="167">
        <f t="shared" si="15"/>
        <v>0.11442368149907053</v>
      </c>
      <c r="AC67" s="167">
        <f t="shared" si="15"/>
        <v>5.8092068705042667E-2</v>
      </c>
      <c r="AD67" s="167">
        <f t="shared" si="15"/>
        <v>2.9499360732379187E-2</v>
      </c>
      <c r="AE67" s="167">
        <f t="shared" si="15"/>
        <v>1.4982024967996044E-2</v>
      </c>
      <c r="AF67" s="167">
        <f t="shared" si="15"/>
        <v>7.5926243795639515E-3</v>
      </c>
      <c r="AG67" s="167">
        <f t="shared" si="15"/>
        <v>3.8374705402072222E-3</v>
      </c>
      <c r="AH67" s="167">
        <f t="shared" si="15"/>
        <v>1.9380055085773497E-3</v>
      </c>
      <c r="AI67" s="167">
        <f t="shared" si="15"/>
        <v>9.7822684376471045E-4</v>
      </c>
      <c r="AJ67" s="167">
        <f t="shared" si="15"/>
        <v>4.9357872651751167E-4</v>
      </c>
      <c r="AK67" s="167">
        <f t="shared" si="15"/>
        <v>2.4896394166977671E-4</v>
      </c>
      <c r="AL67" s="167">
        <f t="shared" si="15"/>
        <v>1.2554453321656403E-4</v>
      </c>
      <c r="AM67" s="167">
        <f t="shared" si="15"/>
        <v>6.3292572943085773E-5</v>
      </c>
      <c r="AN67" s="167">
        <f t="shared" si="15"/>
        <v>3.1901475620106774E-5</v>
      </c>
      <c r="AO67" s="167">
        <f t="shared" si="15"/>
        <v>1.6076073953362565E-5</v>
      </c>
      <c r="AP67" s="167">
        <f t="shared" si="15"/>
        <v>8.0996781858747103E-6</v>
      </c>
      <c r="AQ67" s="167">
        <f t="shared" si="15"/>
        <v>4.0801943687247555E-6</v>
      </c>
      <c r="AR67" s="167">
        <f t="shared" si="15"/>
        <v>2.0550648399067958E-6</v>
      </c>
      <c r="AS67" s="167">
        <f t="shared" si="15"/>
        <v>1.0349218853444685E-6</v>
      </c>
      <c r="AT67" s="167">
        <f t="shared" si="15"/>
        <v>5.2111342915741417E-7</v>
      </c>
      <c r="AU67" s="167">
        <f t="shared" si="15"/>
        <v>2.623641047291585E-7</v>
      </c>
      <c r="AV67" s="167">
        <f t="shared" si="15"/>
        <v>1.3207735627157811E-7</v>
      </c>
      <c r="AW67" s="167">
        <f t="shared" si="15"/>
        <v>6.6482603302590321E-8</v>
      </c>
      <c r="AX67" s="167">
        <f t="shared" si="15"/>
        <v>3.3461611771290286E-8</v>
      </c>
      <c r="AY67" s="167">
        <f t="shared" si="15"/>
        <v>1.6840229102781497E-8</v>
      </c>
      <c r="AZ67" s="167">
        <f t="shared" si="15"/>
        <v>8.4745022717970338E-9</v>
      </c>
      <c r="BA67" s="167">
        <f t="shared" si="15"/>
        <v>4.2643016863702874E-9</v>
      </c>
      <c r="BB67" s="167">
        <f t="shared" si="15"/>
        <v>2.1456126886904769E-9</v>
      </c>
      <c r="BC67" s="167">
        <f t="shared" si="15"/>
        <v>1.0795091666681894E-9</v>
      </c>
      <c r="BD67" s="167">
        <f t="shared" si="15"/>
        <v>5.4309352503971224E-10</v>
      </c>
      <c r="BE67" s="167">
        <f t="shared" si="15"/>
        <v>2.7321068629138081E-10</v>
      </c>
      <c r="BF67" s="167">
        <f t="shared" si="15"/>
        <v>1.3743482876243492E-10</v>
      </c>
      <c r="BG67" s="167">
        <f t="shared" si="15"/>
        <v>6.9131046603767189E-11</v>
      </c>
      <c r="BH67" s="167">
        <f t="shared" si="15"/>
        <v>3.4771838339323544E-11</v>
      </c>
      <c r="BI67" s="167">
        <f t="shared" si="15"/>
        <v>1.7488848927370111E-11</v>
      </c>
      <c r="BJ67" s="167"/>
      <c r="BK67" s="167"/>
      <c r="BL67" s="167"/>
      <c r="BM67" s="167"/>
      <c r="BN67" s="167"/>
    </row>
    <row r="68" spans="1:66" s="168" customFormat="1" ht="18" customHeight="1">
      <c r="A68" s="167" t="s">
        <v>772</v>
      </c>
      <c r="B68" s="167">
        <f>+B65-B67</f>
        <v>13.016789797107624</v>
      </c>
      <c r="C68" s="167">
        <f>+C65-C67</f>
        <v>16.337671700030047</v>
      </c>
      <c r="D68" s="167">
        <f>+D65-D67</f>
        <v>20.738862891250534</v>
      </c>
      <c r="E68" s="167">
        <f>+E65-E67</f>
        <v>25.141301010111761</v>
      </c>
      <c r="F68" s="167">
        <f>+F65-F67</f>
        <v>29.554875010395094</v>
      </c>
      <c r="G68" s="167">
        <f t="shared" ref="G68:BI68" si="16">+G65-G67</f>
        <v>33.743281730605034</v>
      </c>
      <c r="H68" s="167">
        <f t="shared" si="16"/>
        <v>37.743978114440651</v>
      </c>
      <c r="I68" s="167">
        <f t="shared" si="16"/>
        <v>41.727257247043532</v>
      </c>
      <c r="J68" s="167">
        <f t="shared" si="16"/>
        <v>45.681240539763976</v>
      </c>
      <c r="K68" s="167">
        <f t="shared" si="16"/>
        <v>49.573279797745535</v>
      </c>
      <c r="L68" s="167">
        <f t="shared" si="16"/>
        <v>54.160116126977307</v>
      </c>
      <c r="M68" s="167">
        <f t="shared" si="16"/>
        <v>59.541745403104002</v>
      </c>
      <c r="N68" s="167">
        <f t="shared" si="16"/>
        <v>65.538020348884231</v>
      </c>
      <c r="O68" s="167">
        <f t="shared" si="16"/>
        <v>71.343552024120569</v>
      </c>
      <c r="P68" s="167">
        <f t="shared" si="16"/>
        <v>77.054304124527775</v>
      </c>
      <c r="Q68" s="167">
        <f t="shared" si="16"/>
        <v>82.718684203238396</v>
      </c>
      <c r="R68" s="167">
        <f t="shared" si="16"/>
        <v>88.36003905458729</v>
      </c>
      <c r="S68" s="167">
        <f t="shared" si="16"/>
        <v>93.988381747868729</v>
      </c>
      <c r="T68" s="167">
        <f t="shared" si="16"/>
        <v>99.607027027582745</v>
      </c>
      <c r="U68" s="167">
        <f t="shared" si="16"/>
        <v>105.21635097749596</v>
      </c>
      <c r="V68" s="167">
        <f t="shared" si="16"/>
        <v>110.88848276090444</v>
      </c>
      <c r="W68" s="167">
        <f t="shared" si="16"/>
        <v>116.64794481149097</v>
      </c>
      <c r="X68" s="167">
        <f t="shared" si="16"/>
        <v>122.4348878261582</v>
      </c>
      <c r="Y68" s="167">
        <f t="shared" si="16"/>
        <v>128.2419043224393</v>
      </c>
      <c r="Z68" s="167">
        <f t="shared" si="16"/>
        <v>134.06788277671316</v>
      </c>
      <c r="AA68" s="167">
        <f t="shared" si="16"/>
        <v>139.92675011531347</v>
      </c>
      <c r="AB68" s="167">
        <f t="shared" si="16"/>
        <v>145.8719576275009</v>
      </c>
      <c r="AC68" s="167">
        <f t="shared" si="16"/>
        <v>152.32389076019095</v>
      </c>
      <c r="AD68" s="167">
        <f t="shared" si="16"/>
        <v>159.10973262765344</v>
      </c>
      <c r="AE68" s="167">
        <f t="shared" si="16"/>
        <v>166.18701530971131</v>
      </c>
      <c r="AF68" s="167">
        <f t="shared" si="16"/>
        <v>173.13602091161059</v>
      </c>
      <c r="AG68" s="167">
        <f t="shared" si="16"/>
        <v>179.80821772480741</v>
      </c>
      <c r="AH68" s="167">
        <f t="shared" si="16"/>
        <v>186.49793250636054</v>
      </c>
      <c r="AI68" s="167">
        <f t="shared" si="16"/>
        <v>193.23054676792862</v>
      </c>
      <c r="AJ68" s="167">
        <f t="shared" si="16"/>
        <v>200.02077804229745</v>
      </c>
      <c r="AK68" s="167">
        <f t="shared" si="16"/>
        <v>206.87740432308757</v>
      </c>
      <c r="AL68" s="167">
        <f t="shared" si="16"/>
        <v>213.80699562798964</v>
      </c>
      <c r="AM68" s="167">
        <f t="shared" si="16"/>
        <v>220.81559377412546</v>
      </c>
      <c r="AN68" s="167">
        <f t="shared" si="16"/>
        <v>227.90936722313015</v>
      </c>
      <c r="AO68" s="167">
        <f t="shared" si="16"/>
        <v>235.09478649948829</v>
      </c>
      <c r="AP68" s="167">
        <f t="shared" si="16"/>
        <v>242.37859562249642</v>
      </c>
      <c r="AQ68" s="167">
        <f t="shared" si="16"/>
        <v>249.76771318439452</v>
      </c>
      <c r="AR68" s="167">
        <f t="shared" si="16"/>
        <v>257.26912381390156</v>
      </c>
      <c r="AS68" s="167">
        <f t="shared" si="16"/>
        <v>264.88978441037023</v>
      </c>
      <c r="AT68" s="167">
        <f t="shared" si="16"/>
        <v>272.63655222700612</v>
      </c>
      <c r="AU68" s="167">
        <f t="shared" si="16"/>
        <v>280.51613426893266</v>
      </c>
      <c r="AV68" s="167">
        <f t="shared" si="16"/>
        <v>288.5350546245316</v>
      </c>
      <c r="AW68" s="167">
        <f t="shared" si="16"/>
        <v>296.69963571982555</v>
      </c>
      <c r="AX68" s="167">
        <f t="shared" si="16"/>
        <v>305.01598979502143</v>
      </c>
      <c r="AY68" s="167">
        <f t="shared" si="16"/>
        <v>313.49001753085105</v>
      </c>
      <c r="AZ68" s="167">
        <f t="shared" si="16"/>
        <v>322.12741141932128</v>
      </c>
      <c r="BA68" s="167">
        <f t="shared" si="16"/>
        <v>330.93366206608249</v>
      </c>
      <c r="BB68" s="167">
        <f t="shared" si="16"/>
        <v>339.91406609635578</v>
      </c>
      <c r="BC68" s="167">
        <f t="shared" si="16"/>
        <v>349.0737347147155</v>
      </c>
      <c r="BD68" s="167">
        <f t="shared" si="16"/>
        <v>358.41760225557971</v>
      </c>
      <c r="BE68" s="167">
        <f t="shared" si="16"/>
        <v>367.95043427370615</v>
      </c>
      <c r="BF68" s="167">
        <f t="shared" si="16"/>
        <v>377.67683487884472</v>
      </c>
      <c r="BG68" s="167">
        <f t="shared" si="16"/>
        <v>387.6012531298739</v>
      </c>
      <c r="BH68" s="167">
        <f t="shared" si="16"/>
        <v>397.72798838234439</v>
      </c>
      <c r="BI68" s="167">
        <f t="shared" si="16"/>
        <v>408.06119453793849</v>
      </c>
      <c r="BJ68" s="167"/>
      <c r="BK68" s="167"/>
      <c r="BL68" s="167"/>
      <c r="BM68" s="167"/>
      <c r="BN68" s="167"/>
    </row>
    <row r="69" spans="1:66" ht="14.5">
      <c r="A69" s="189" t="s">
        <v>277</v>
      </c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</row>
    <row r="70" spans="1:66" ht="29">
      <c r="A70" s="185" t="s">
        <v>131</v>
      </c>
      <c r="B70" s="169">
        <f t="shared" ref="B70:AG70" si="17">+B71+B43</f>
        <v>1.145662534207345</v>
      </c>
      <c r="C70" s="169">
        <f t="shared" si="17"/>
        <v>0.99377439380320731</v>
      </c>
      <c r="D70" s="169">
        <f t="shared" si="17"/>
        <v>1.1060912554145124</v>
      </c>
      <c r="E70" s="169">
        <f t="shared" si="17"/>
        <v>1.1891433774865863</v>
      </c>
      <c r="F70" s="169">
        <f t="shared" si="17"/>
        <v>1.2523730974526903</v>
      </c>
      <c r="G70" s="169">
        <f t="shared" si="17"/>
        <v>1.2928181437698978</v>
      </c>
      <c r="H70" s="169">
        <f t="shared" si="17"/>
        <v>1.3183434625106556</v>
      </c>
      <c r="I70" s="169">
        <f t="shared" si="17"/>
        <v>1.3386059895372349</v>
      </c>
      <c r="J70" s="169">
        <f t="shared" si="17"/>
        <v>1.3549362742712436</v>
      </c>
      <c r="K70" s="169">
        <f t="shared" si="17"/>
        <v>1.3681143488253367</v>
      </c>
      <c r="L70" s="169">
        <f t="shared" si="17"/>
        <v>1.3984482484510039</v>
      </c>
      <c r="M70" s="169">
        <f t="shared" si="17"/>
        <v>1.445505485681791</v>
      </c>
      <c r="N70" s="169">
        <f t="shared" si="17"/>
        <v>1.5025460085607072</v>
      </c>
      <c r="O70" s="169">
        <f t="shared" si="17"/>
        <v>1.5508468835563509</v>
      </c>
      <c r="P70" s="169">
        <f t="shared" si="17"/>
        <v>1.5937712427920445</v>
      </c>
      <c r="Q70" s="169">
        <f t="shared" si="17"/>
        <v>1.6330162507505794</v>
      </c>
      <c r="R70" s="169">
        <f t="shared" si="17"/>
        <v>1.6693500930261884</v>
      </c>
      <c r="S70" s="169">
        <f t="shared" si="17"/>
        <v>1.7029827978948275</v>
      </c>
      <c r="T70" s="169">
        <f t="shared" si="17"/>
        <v>1.7337044322562911</v>
      </c>
      <c r="U70" s="169">
        <f t="shared" si="17"/>
        <v>1.7609119499453667</v>
      </c>
      <c r="V70" s="169">
        <f t="shared" si="17"/>
        <v>1.7847514783916514</v>
      </c>
      <c r="W70" s="169">
        <f t="shared" si="17"/>
        <v>1.8039239494398274</v>
      </c>
      <c r="X70" s="169">
        <f t="shared" si="17"/>
        <v>1.8151124339258242</v>
      </c>
      <c r="Y70" s="169">
        <f t="shared" si="17"/>
        <v>1.8150967085132814</v>
      </c>
      <c r="Z70" s="169">
        <f t="shared" si="17"/>
        <v>1.7999730351279841</v>
      </c>
      <c r="AA70" s="169">
        <f t="shared" si="17"/>
        <v>1.6746389280778735</v>
      </c>
      <c r="AB70" s="169">
        <f t="shared" si="17"/>
        <v>0</v>
      </c>
      <c r="AC70" s="169">
        <f t="shared" si="17"/>
        <v>0</v>
      </c>
      <c r="AD70" s="169">
        <f t="shared" si="17"/>
        <v>0</v>
      </c>
      <c r="AE70" s="169">
        <f t="shared" si="17"/>
        <v>0</v>
      </c>
      <c r="AF70" s="169">
        <f t="shared" si="17"/>
        <v>0</v>
      </c>
      <c r="AG70" s="169">
        <f t="shared" si="17"/>
        <v>0</v>
      </c>
      <c r="AH70" s="169">
        <f t="shared" ref="AH70:BI70" si="18">+AH71+AH43</f>
        <v>0</v>
      </c>
      <c r="AI70" s="169">
        <f t="shared" si="18"/>
        <v>0</v>
      </c>
      <c r="AJ70" s="169">
        <f t="shared" si="18"/>
        <v>0</v>
      </c>
      <c r="AK70" s="169">
        <f t="shared" si="18"/>
        <v>0</v>
      </c>
      <c r="AL70" s="169">
        <f t="shared" si="18"/>
        <v>0</v>
      </c>
      <c r="AM70" s="169">
        <f t="shared" si="18"/>
        <v>0</v>
      </c>
      <c r="AN70" s="169">
        <f t="shared" si="18"/>
        <v>0</v>
      </c>
      <c r="AO70" s="169">
        <f t="shared" si="18"/>
        <v>0</v>
      </c>
      <c r="AP70" s="169">
        <f t="shared" si="18"/>
        <v>0</v>
      </c>
      <c r="AQ70" s="169">
        <f t="shared" si="18"/>
        <v>0</v>
      </c>
      <c r="AR70" s="169">
        <f t="shared" si="18"/>
        <v>0</v>
      </c>
      <c r="AS70" s="169">
        <f t="shared" si="18"/>
        <v>0</v>
      </c>
      <c r="AT70" s="169">
        <f t="shared" si="18"/>
        <v>0</v>
      </c>
      <c r="AU70" s="169">
        <f t="shared" si="18"/>
        <v>0</v>
      </c>
      <c r="AV70" s="169">
        <f t="shared" si="18"/>
        <v>0</v>
      </c>
      <c r="AW70" s="169">
        <f t="shared" si="18"/>
        <v>0</v>
      </c>
      <c r="AX70" s="169">
        <f t="shared" si="18"/>
        <v>0</v>
      </c>
      <c r="AY70" s="169">
        <f t="shared" si="18"/>
        <v>0</v>
      </c>
      <c r="AZ70" s="169">
        <f t="shared" si="18"/>
        <v>0</v>
      </c>
      <c r="BA70" s="169">
        <f t="shared" si="18"/>
        <v>0</v>
      </c>
      <c r="BB70" s="169">
        <f t="shared" si="18"/>
        <v>0</v>
      </c>
      <c r="BC70" s="169">
        <f t="shared" si="18"/>
        <v>0</v>
      </c>
      <c r="BD70" s="169">
        <f t="shared" si="18"/>
        <v>0</v>
      </c>
      <c r="BE70" s="169">
        <f t="shared" si="18"/>
        <v>0</v>
      </c>
      <c r="BF70" s="169">
        <f t="shared" si="18"/>
        <v>0</v>
      </c>
      <c r="BG70" s="169">
        <f t="shared" si="18"/>
        <v>0</v>
      </c>
      <c r="BH70" s="169">
        <f t="shared" si="18"/>
        <v>0</v>
      </c>
      <c r="BI70" s="169">
        <f t="shared" si="18"/>
        <v>0</v>
      </c>
    </row>
    <row r="71" spans="1:66" s="37" customFormat="1" ht="18" customHeight="1">
      <c r="A71" s="72" t="s">
        <v>649</v>
      </c>
      <c r="B71" s="80">
        <f t="shared" ref="B71:AG71" si="19">+B102</f>
        <v>1.145662534207345</v>
      </c>
      <c r="C71" s="80">
        <f t="shared" si="19"/>
        <v>0.99377439380320731</v>
      </c>
      <c r="D71" s="80">
        <f t="shared" si="19"/>
        <v>1.1060912554145124</v>
      </c>
      <c r="E71" s="80">
        <f t="shared" si="19"/>
        <v>1.1891433774865863</v>
      </c>
      <c r="F71" s="80">
        <f t="shared" si="19"/>
        <v>1.2523730974526903</v>
      </c>
      <c r="G71" s="80">
        <f t="shared" si="19"/>
        <v>1.2928181437698978</v>
      </c>
      <c r="H71" s="80">
        <f t="shared" si="19"/>
        <v>1.3183434625106556</v>
      </c>
      <c r="I71" s="80">
        <f t="shared" si="19"/>
        <v>1.3386059895372349</v>
      </c>
      <c r="J71" s="80">
        <f t="shared" si="19"/>
        <v>1.3549362742712436</v>
      </c>
      <c r="K71" s="80">
        <f t="shared" si="19"/>
        <v>1.3681143488253367</v>
      </c>
      <c r="L71" s="80">
        <f t="shared" si="19"/>
        <v>1.3984482484510039</v>
      </c>
      <c r="M71" s="80">
        <f t="shared" si="19"/>
        <v>1.445505485681791</v>
      </c>
      <c r="N71" s="80">
        <f t="shared" si="19"/>
        <v>1.5025460085607072</v>
      </c>
      <c r="O71" s="80">
        <f t="shared" si="19"/>
        <v>1.5508468835563509</v>
      </c>
      <c r="P71" s="80">
        <f t="shared" si="19"/>
        <v>1.5937712427920445</v>
      </c>
      <c r="Q71" s="80">
        <f t="shared" si="19"/>
        <v>1.6330162507505794</v>
      </c>
      <c r="R71" s="80">
        <f t="shared" si="19"/>
        <v>1.6693500930261884</v>
      </c>
      <c r="S71" s="80">
        <f t="shared" si="19"/>
        <v>1.7029827978948275</v>
      </c>
      <c r="T71" s="80">
        <f t="shared" si="19"/>
        <v>1.7337044322562911</v>
      </c>
      <c r="U71" s="80">
        <f t="shared" si="19"/>
        <v>1.7609119499453667</v>
      </c>
      <c r="V71" s="80">
        <f t="shared" si="19"/>
        <v>1.7847514783916514</v>
      </c>
      <c r="W71" s="80">
        <f t="shared" si="19"/>
        <v>1.8039239494398274</v>
      </c>
      <c r="X71" s="80">
        <f t="shared" si="19"/>
        <v>1.8151124339258242</v>
      </c>
      <c r="Y71" s="80">
        <f t="shared" si="19"/>
        <v>1.8150967085132814</v>
      </c>
      <c r="Z71" s="80">
        <f t="shared" si="19"/>
        <v>1.7999730351279841</v>
      </c>
      <c r="AA71" s="80">
        <f t="shared" si="19"/>
        <v>1.6746389280778735</v>
      </c>
      <c r="AB71" s="80">
        <f t="shared" si="19"/>
        <v>0</v>
      </c>
      <c r="AC71" s="80">
        <f t="shared" si="19"/>
        <v>0</v>
      </c>
      <c r="AD71" s="80">
        <f t="shared" si="19"/>
        <v>0</v>
      </c>
      <c r="AE71" s="80">
        <f t="shared" si="19"/>
        <v>0</v>
      </c>
      <c r="AF71" s="80">
        <f t="shared" si="19"/>
        <v>0</v>
      </c>
      <c r="AG71" s="80">
        <f t="shared" si="19"/>
        <v>0</v>
      </c>
      <c r="AH71" s="80">
        <f t="shared" ref="AH71:BI71" si="20">+AH102</f>
        <v>0</v>
      </c>
      <c r="AI71" s="80">
        <f t="shared" si="20"/>
        <v>0</v>
      </c>
      <c r="AJ71" s="80">
        <f t="shared" si="20"/>
        <v>0</v>
      </c>
      <c r="AK71" s="80">
        <f t="shared" si="20"/>
        <v>0</v>
      </c>
      <c r="AL71" s="80">
        <f t="shared" si="20"/>
        <v>0</v>
      </c>
      <c r="AM71" s="80">
        <f t="shared" si="20"/>
        <v>0</v>
      </c>
      <c r="AN71" s="80">
        <f t="shared" si="20"/>
        <v>0</v>
      </c>
      <c r="AO71" s="80">
        <f t="shared" si="20"/>
        <v>0</v>
      </c>
      <c r="AP71" s="80">
        <f t="shared" si="20"/>
        <v>0</v>
      </c>
      <c r="AQ71" s="80">
        <f t="shared" si="20"/>
        <v>0</v>
      </c>
      <c r="AR71" s="80">
        <f t="shared" si="20"/>
        <v>0</v>
      </c>
      <c r="AS71" s="80">
        <f t="shared" si="20"/>
        <v>0</v>
      </c>
      <c r="AT71" s="80">
        <f t="shared" si="20"/>
        <v>0</v>
      </c>
      <c r="AU71" s="80">
        <f t="shared" si="20"/>
        <v>0</v>
      </c>
      <c r="AV71" s="80">
        <f t="shared" si="20"/>
        <v>0</v>
      </c>
      <c r="AW71" s="80">
        <f t="shared" si="20"/>
        <v>0</v>
      </c>
      <c r="AX71" s="80">
        <f t="shared" si="20"/>
        <v>0</v>
      </c>
      <c r="AY71" s="80">
        <f t="shared" si="20"/>
        <v>0</v>
      </c>
      <c r="AZ71" s="80">
        <f t="shared" si="20"/>
        <v>0</v>
      </c>
      <c r="BA71" s="80">
        <f t="shared" si="20"/>
        <v>0</v>
      </c>
      <c r="BB71" s="80">
        <f t="shared" si="20"/>
        <v>0</v>
      </c>
      <c r="BC71" s="80">
        <f t="shared" si="20"/>
        <v>0</v>
      </c>
      <c r="BD71" s="80">
        <f t="shared" si="20"/>
        <v>0</v>
      </c>
      <c r="BE71" s="80">
        <f t="shared" si="20"/>
        <v>0</v>
      </c>
      <c r="BF71" s="80">
        <f t="shared" si="20"/>
        <v>0</v>
      </c>
      <c r="BG71" s="80">
        <f t="shared" si="20"/>
        <v>0</v>
      </c>
      <c r="BH71" s="80">
        <f t="shared" si="20"/>
        <v>0</v>
      </c>
      <c r="BI71" s="80">
        <f t="shared" si="20"/>
        <v>0</v>
      </c>
    </row>
    <row r="72" spans="1:66" s="167" customFormat="1" ht="18" customHeight="1">
      <c r="A72" s="177" t="s">
        <v>773</v>
      </c>
      <c r="B72" s="135"/>
    </row>
    <row r="73" spans="1:66" s="169" customFormat="1" ht="18" customHeight="1">
      <c r="A73" s="185" t="s">
        <v>774</v>
      </c>
      <c r="B73" s="195">
        <f t="shared" ref="B73:AG73" si="21">(B97)*B68</f>
        <v>2.2732884284189487</v>
      </c>
      <c r="C73" s="169">
        <f t="shared" si="21"/>
        <v>3.2595595260085464</v>
      </c>
      <c r="D73" s="169">
        <f t="shared" si="21"/>
        <v>4.0693180210939497</v>
      </c>
      <c r="E73" s="169">
        <f t="shared" si="21"/>
        <v>4.8886668514494689</v>
      </c>
      <c r="F73" s="169">
        <f t="shared" si="21"/>
        <v>5.7075693935487442</v>
      </c>
      <c r="G73" s="169">
        <f t="shared" si="21"/>
        <v>6.5266383506751575</v>
      </c>
      <c r="H73" s="169">
        <f t="shared" si="21"/>
        <v>7.3600311027528011</v>
      </c>
      <c r="I73" s="169">
        <f t="shared" si="21"/>
        <v>8.2099029345528773</v>
      </c>
      <c r="J73" s="169">
        <f t="shared" si="21"/>
        <v>9.0758365139645054</v>
      </c>
      <c r="K73" s="169">
        <f t="shared" si="21"/>
        <v>10.171289185335914</v>
      </c>
      <c r="L73" s="169">
        <f t="shared" si="21"/>
        <v>11.413969717362429</v>
      </c>
      <c r="M73" s="169">
        <f t="shared" si="21"/>
        <v>13.119206794789797</v>
      </c>
      <c r="N73" s="169">
        <f t="shared" si="21"/>
        <v>14.440403721072828</v>
      </c>
      <c r="O73" s="169">
        <f t="shared" si="21"/>
        <v>15.719572984343323</v>
      </c>
      <c r="P73" s="169">
        <f t="shared" si="21"/>
        <v>16.977858868504129</v>
      </c>
      <c r="Q73" s="169">
        <f t="shared" si="21"/>
        <v>18.225927313824148</v>
      </c>
      <c r="R73" s="169">
        <f t="shared" si="21"/>
        <v>19.468922466159377</v>
      </c>
      <c r="S73" s="169">
        <f t="shared" si="21"/>
        <v>20.709050567967658</v>
      </c>
      <c r="T73" s="169">
        <f t="shared" si="21"/>
        <v>21.947041977727292</v>
      </c>
      <c r="U73" s="169">
        <f t="shared" si="21"/>
        <v>23.18297956033706</v>
      </c>
      <c r="V73" s="169">
        <f t="shared" si="21"/>
        <v>24.432755987447916</v>
      </c>
      <c r="W73" s="169">
        <f t="shared" si="21"/>
        <v>25.701774440918541</v>
      </c>
      <c r="X73" s="169">
        <f t="shared" si="21"/>
        <v>26.976847947835353</v>
      </c>
      <c r="Y73" s="169">
        <f t="shared" si="21"/>
        <v>28.256344371054009</v>
      </c>
      <c r="Z73" s="169">
        <f t="shared" si="21"/>
        <v>29.540018801592687</v>
      </c>
      <c r="AA73" s="169">
        <f t="shared" si="21"/>
        <v>30.830939846616843</v>
      </c>
      <c r="AB73" s="169">
        <f t="shared" si="21"/>
        <v>32.140884764460296</v>
      </c>
      <c r="AC73" s="169">
        <f t="shared" si="21"/>
        <v>33.562479721424793</v>
      </c>
      <c r="AD73" s="169">
        <f t="shared" si="21"/>
        <v>35.057646887474007</v>
      </c>
      <c r="AE73" s="169">
        <f t="shared" si="21"/>
        <v>36.617029038979787</v>
      </c>
      <c r="AF73" s="169">
        <f t="shared" si="21"/>
        <v>38.148147095601566</v>
      </c>
      <c r="AG73" s="169">
        <f t="shared" si="21"/>
        <v>39.618274132947427</v>
      </c>
      <c r="AH73" s="169">
        <f t="shared" ref="AH73:BI73" si="22">(AH97)*AH68</f>
        <v>41.092261014305834</v>
      </c>
      <c r="AI73" s="169">
        <f t="shared" si="22"/>
        <v>42.57570020758245</v>
      </c>
      <c r="AJ73" s="169">
        <f t="shared" si="22"/>
        <v>44.07183451922878</v>
      </c>
      <c r="AK73" s="169">
        <f t="shared" si="22"/>
        <v>45.582598059720937</v>
      </c>
      <c r="AL73" s="169">
        <f t="shared" si="22"/>
        <v>47.109438442328333</v>
      </c>
      <c r="AM73" s="169">
        <f t="shared" si="22"/>
        <v>48.653686898570982</v>
      </c>
      <c r="AN73" s="169">
        <f t="shared" si="22"/>
        <v>50.216702564350072</v>
      </c>
      <c r="AO73" s="169">
        <f t="shared" si="22"/>
        <v>51.799911130971921</v>
      </c>
      <c r="AP73" s="169">
        <f t="shared" si="22"/>
        <v>53.404798550572806</v>
      </c>
      <c r="AQ73" s="169">
        <f t="shared" si="22"/>
        <v>55.032889240042259</v>
      </c>
      <c r="AR73" s="169">
        <f t="shared" si="22"/>
        <v>56.68572216650206</v>
      </c>
      <c r="AS73" s="169">
        <f t="shared" si="22"/>
        <v>58.364830187288547</v>
      </c>
      <c r="AT73" s="169">
        <f t="shared" si="22"/>
        <v>60.071724204076475</v>
      </c>
      <c r="AU73" s="169">
        <f t="shared" si="22"/>
        <v>61.807882013436853</v>
      </c>
      <c r="AV73" s="169">
        <f t="shared" si="22"/>
        <v>63.574741108745933</v>
      </c>
      <c r="AW73" s="169">
        <f t="shared" si="22"/>
        <v>65.373694549845567</v>
      </c>
      <c r="AX73" s="169">
        <f t="shared" si="22"/>
        <v>67.206089085016515</v>
      </c>
      <c r="AY73" s="169">
        <f t="shared" si="22"/>
        <v>69.073224848311384</v>
      </c>
      <c r="AZ73" s="169">
        <f t="shared" si="22"/>
        <v>70.97635610225322</v>
      </c>
      <c r="BA73" s="169">
        <f t="shared" si="22"/>
        <v>72.916692626475921</v>
      </c>
      <c r="BB73" s="169">
        <f t="shared" si="22"/>
        <v>74.895401459686866</v>
      </c>
      <c r="BC73" s="169">
        <f t="shared" si="22"/>
        <v>76.913608785697548</v>
      </c>
      <c r="BD73" s="169">
        <f t="shared" si="22"/>
        <v>78.972401817406876</v>
      </c>
      <c r="BE73" s="169">
        <f t="shared" si="22"/>
        <v>81.072830579430942</v>
      </c>
      <c r="BF73" s="169">
        <f t="shared" si="22"/>
        <v>83.215909524193108</v>
      </c>
      <c r="BG73" s="169">
        <f t="shared" si="22"/>
        <v>85.402618940784222</v>
      </c>
      <c r="BH73" s="169">
        <f t="shared" si="22"/>
        <v>87.633906133220506</v>
      </c>
      <c r="BI73" s="169">
        <f t="shared" si="22"/>
        <v>89.910686356753672</v>
      </c>
    </row>
    <row r="74" spans="1:66" s="169" customFormat="1" ht="18" customHeight="1">
      <c r="A74" s="185" t="s">
        <v>775</v>
      </c>
      <c r="B74" s="186">
        <f>+B11</f>
        <v>23.302275318288558</v>
      </c>
      <c r="C74" s="169">
        <f t="shared" ref="C74:BI74" si="23">+B74*(1-$B$8)^10+10*B73</f>
        <v>30.857885292951078</v>
      </c>
      <c r="D74" s="169">
        <f t="shared" si="23"/>
        <v>43.355074568816377</v>
      </c>
      <c r="E74" s="169">
        <f t="shared" si="23"/>
        <v>55.810159982013573</v>
      </c>
      <c r="F74" s="169">
        <f t="shared" si="23"/>
        <v>68.346468038754637</v>
      </c>
      <c r="G74" s="169">
        <f t="shared" si="23"/>
        <v>80.906633797584931</v>
      </c>
      <c r="H74" s="169">
        <f t="shared" si="23"/>
        <v>93.476782373035448</v>
      </c>
      <c r="I74" s="169">
        <f t="shared" si="23"/>
        <v>106.1936496909252</v>
      </c>
      <c r="J74" s="169">
        <f t="shared" si="23"/>
        <v>119.12646546828644</v>
      </c>
      <c r="K74" s="169">
        <f t="shared" si="23"/>
        <v>132.29519529375369</v>
      </c>
      <c r="L74" s="169">
        <f t="shared" si="23"/>
        <v>147.84137418111004</v>
      </c>
      <c r="M74" s="169">
        <f t="shared" si="23"/>
        <v>165.68879690533419</v>
      </c>
      <c r="N74" s="169">
        <f t="shared" si="23"/>
        <v>188.96417919489562</v>
      </c>
      <c r="O74" s="169">
        <f t="shared" si="23"/>
        <v>210.29177244718142</v>
      </c>
      <c r="P74" s="169">
        <f t="shared" si="23"/>
        <v>230.51993702618063</v>
      </c>
      <c r="Q74" s="169">
        <f t="shared" si="23"/>
        <v>250.15592073928022</v>
      </c>
      <c r="R74" s="169">
        <f t="shared" si="23"/>
        <v>269.48324936339299</v>
      </c>
      <c r="S74" s="169">
        <f t="shared" si="23"/>
        <v>288.65222368270099</v>
      </c>
      <c r="T74" s="169">
        <f t="shared" si="23"/>
        <v>307.73731276475712</v>
      </c>
      <c r="U74" s="169">
        <f t="shared" si="23"/>
        <v>326.77178595265428</v>
      </c>
      <c r="V74" s="169">
        <f t="shared" si="23"/>
        <v>345.76807219803322</v>
      </c>
      <c r="W74" s="169">
        <f t="shared" si="23"/>
        <v>364.88943192487363</v>
      </c>
      <c r="X74" s="169">
        <f t="shared" si="23"/>
        <v>384.24682234172553</v>
      </c>
      <c r="Y74" s="169">
        <f t="shared" si="23"/>
        <v>403.74706210584827</v>
      </c>
      <c r="Z74" s="169">
        <f t="shared" si="23"/>
        <v>423.34133952056516</v>
      </c>
      <c r="AA74" s="169">
        <f t="shared" si="23"/>
        <v>443.01018590980209</v>
      </c>
      <c r="AB74" s="169">
        <f t="shared" si="23"/>
        <v>462.77749903760929</v>
      </c>
      <c r="AC74" s="169">
        <f t="shared" si="23"/>
        <v>482.76938412241589</v>
      </c>
      <c r="AD74" s="169">
        <f t="shared" si="23"/>
        <v>503.95607299808967</v>
      </c>
      <c r="AE74" s="169">
        <f t="shared" si="23"/>
        <v>526.29508628663575</v>
      </c>
      <c r="AF74" s="169">
        <f t="shared" si="23"/>
        <v>549.67804010851705</v>
      </c>
      <c r="AG74" s="169">
        <f t="shared" si="23"/>
        <v>573.14235253827871</v>
      </c>
      <c r="AH74" s="169">
        <f t="shared" si="23"/>
        <v>596.02512276776565</v>
      </c>
      <c r="AI74" s="169">
        <f t="shared" si="23"/>
        <v>618.74372021013392</v>
      </c>
      <c r="AJ74" s="169">
        <f t="shared" si="23"/>
        <v>641.49959726036491</v>
      </c>
      <c r="AK74" s="169">
        <f t="shared" si="23"/>
        <v>664.39542408981015</v>
      </c>
      <c r="AL74" s="169">
        <f t="shared" si="23"/>
        <v>687.48634067842249</v>
      </c>
      <c r="AM74" s="169">
        <f t="shared" si="23"/>
        <v>710.80604928109301</v>
      </c>
      <c r="AN74" s="169">
        <f t="shared" si="23"/>
        <v>734.37961346268514</v>
      </c>
      <c r="AO74" s="169">
        <f t="shared" si="23"/>
        <v>758.22936370691082</v>
      </c>
      <c r="AP74" s="169">
        <f t="shared" si="23"/>
        <v>782.37734308506049</v>
      </c>
      <c r="AQ74" s="169">
        <f t="shared" si="23"/>
        <v>806.84609706220965</v>
      </c>
      <c r="AR74" s="169">
        <f t="shared" si="23"/>
        <v>831.65873092484708</v>
      </c>
      <c r="AS74" s="169">
        <f t="shared" si="23"/>
        <v>856.83869065944202</v>
      </c>
      <c r="AT74" s="169">
        <f t="shared" si="23"/>
        <v>882.40947994934618</v>
      </c>
      <c r="AU74" s="169">
        <f t="shared" si="23"/>
        <v>908.39440303895515</v>
      </c>
      <c r="AV74" s="169">
        <f t="shared" si="23"/>
        <v>934.8163635815622</v>
      </c>
      <c r="AW74" s="169">
        <f t="shared" si="23"/>
        <v>961.69772252103303</v>
      </c>
      <c r="AX74" s="169">
        <f t="shared" si="23"/>
        <v>989.06020723481231</v>
      </c>
      <c r="AY74" s="169">
        <f t="shared" si="23"/>
        <v>1016.9248610737824</v>
      </c>
      <c r="AZ74" s="169">
        <f t="shared" si="23"/>
        <v>1045.3120227412296</v>
      </c>
      <c r="BA74" s="169">
        <f t="shared" si="23"/>
        <v>1074.24132652972</v>
      </c>
      <c r="BB74" s="169">
        <f t="shared" si="23"/>
        <v>1103.731716290097</v>
      </c>
      <c r="BC74" s="169">
        <f t="shared" si="23"/>
        <v>1133.8014677217957</v>
      </c>
      <c r="BD74" s="169">
        <f t="shared" si="23"/>
        <v>1164.4682150053018</v>
      </c>
      <c r="BE74" s="169">
        <f t="shared" si="23"/>
        <v>1195.748978928149</v>
      </c>
      <c r="BF74" s="169">
        <f t="shared" si="23"/>
        <v>1227.6601945181444</v>
      </c>
      <c r="BG74" s="169">
        <f t="shared" si="23"/>
        <v>1260.2177368393804</v>
      </c>
      <c r="BH74" s="169">
        <f t="shared" si="23"/>
        <v>1293.4369440753499</v>
      </c>
      <c r="BI74" s="169">
        <f t="shared" si="23"/>
        <v>1327.3326373601092</v>
      </c>
    </row>
    <row r="75" spans="1:66" s="169" customFormat="1" ht="18" customHeight="1">
      <c r="A75" s="177" t="s">
        <v>776</v>
      </c>
      <c r="B75" s="195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  <c r="AF75" s="170"/>
      <c r="AG75" s="170"/>
      <c r="AH75" s="170"/>
      <c r="AI75" s="170"/>
      <c r="AJ75" s="170"/>
      <c r="AK75" s="170"/>
      <c r="AL75" s="170"/>
      <c r="AM75" s="170"/>
      <c r="AN75" s="170"/>
      <c r="AO75" s="170"/>
      <c r="AP75" s="170"/>
      <c r="AQ75" s="170"/>
      <c r="AR75" s="170"/>
      <c r="AS75" s="170"/>
      <c r="AT75" s="170"/>
      <c r="AU75" s="170"/>
      <c r="AV75" s="170"/>
      <c r="AW75" s="170"/>
      <c r="AX75" s="170"/>
      <c r="AY75" s="170"/>
      <c r="AZ75" s="170"/>
      <c r="BA75" s="170"/>
      <c r="BB75" s="170"/>
      <c r="BC75" s="170"/>
      <c r="BD75" s="170"/>
      <c r="BE75" s="170"/>
      <c r="BF75" s="170"/>
      <c r="BG75" s="170"/>
      <c r="BH75" s="170"/>
      <c r="BI75" s="170"/>
    </row>
    <row r="76" spans="1:66" s="170" customFormat="1" ht="18" customHeight="1">
      <c r="A76" s="179" t="s">
        <v>777</v>
      </c>
      <c r="B76" s="135">
        <f>+B14</f>
        <v>1.4999999999999999E-2</v>
      </c>
      <c r="C76" s="167">
        <f t="shared" ref="C76:BI76" si="24">+C14</f>
        <v>1.4999999999999999E-2</v>
      </c>
      <c r="D76" s="167">
        <f t="shared" si="24"/>
        <v>1.4999999999999999E-2</v>
      </c>
      <c r="E76" s="167">
        <f t="shared" si="24"/>
        <v>1.4999999999999999E-2</v>
      </c>
      <c r="F76" s="167">
        <f t="shared" si="24"/>
        <v>1.4999999999999999E-2</v>
      </c>
      <c r="G76" s="167">
        <f t="shared" si="24"/>
        <v>1.4999999999999999E-2</v>
      </c>
      <c r="H76" s="167">
        <f t="shared" si="24"/>
        <v>1.4999999999999999E-2</v>
      </c>
      <c r="I76" s="167">
        <f t="shared" si="24"/>
        <v>1.4999999999999999E-2</v>
      </c>
      <c r="J76" s="167">
        <f t="shared" si="24"/>
        <v>1.4999999999999999E-2</v>
      </c>
      <c r="K76" s="167">
        <f t="shared" si="24"/>
        <v>1.4999999999999999E-2</v>
      </c>
      <c r="L76" s="167">
        <f t="shared" si="24"/>
        <v>1.4999999999999999E-2</v>
      </c>
      <c r="M76" s="167">
        <f t="shared" si="24"/>
        <v>1.4999999999999999E-2</v>
      </c>
      <c r="N76" s="167">
        <f t="shared" si="24"/>
        <v>1.4999999999999999E-2</v>
      </c>
      <c r="O76" s="167">
        <f t="shared" si="24"/>
        <v>1.4999999999999999E-2</v>
      </c>
      <c r="P76" s="167">
        <f t="shared" si="24"/>
        <v>1.4999999999999999E-2</v>
      </c>
      <c r="Q76" s="167">
        <f t="shared" si="24"/>
        <v>1.4999999999999999E-2</v>
      </c>
      <c r="R76" s="167">
        <f t="shared" si="24"/>
        <v>1.4999999999999999E-2</v>
      </c>
      <c r="S76" s="167">
        <f t="shared" si="24"/>
        <v>1.4999999999999999E-2</v>
      </c>
      <c r="T76" s="167">
        <f t="shared" si="24"/>
        <v>1.4999999999999999E-2</v>
      </c>
      <c r="U76" s="167">
        <f t="shared" si="24"/>
        <v>1.4999999999999999E-2</v>
      </c>
      <c r="V76" s="167">
        <f t="shared" si="24"/>
        <v>1.4999999999999999E-2</v>
      </c>
      <c r="W76" s="167">
        <f t="shared" si="24"/>
        <v>1.4999999999999999E-2</v>
      </c>
      <c r="X76" s="167">
        <f t="shared" si="24"/>
        <v>1.4999999999999999E-2</v>
      </c>
      <c r="Y76" s="167">
        <f t="shared" si="24"/>
        <v>1.4999999999999999E-2</v>
      </c>
      <c r="Z76" s="167">
        <f t="shared" si="24"/>
        <v>1.4999999999999999E-2</v>
      </c>
      <c r="AA76" s="167">
        <f t="shared" si="24"/>
        <v>1.4999999999999999E-2</v>
      </c>
      <c r="AB76" s="167">
        <f t="shared" si="24"/>
        <v>1.4999999999999999E-2</v>
      </c>
      <c r="AC76" s="167">
        <f t="shared" si="24"/>
        <v>1.4999999999999999E-2</v>
      </c>
      <c r="AD76" s="167">
        <f t="shared" si="24"/>
        <v>1.4999999999999999E-2</v>
      </c>
      <c r="AE76" s="167">
        <f t="shared" si="24"/>
        <v>1.4999999999999999E-2</v>
      </c>
      <c r="AF76" s="167">
        <f t="shared" si="24"/>
        <v>1.4999999999999999E-2</v>
      </c>
      <c r="AG76" s="167">
        <f t="shared" si="24"/>
        <v>1.4999999999999999E-2</v>
      </c>
      <c r="AH76" s="167">
        <f t="shared" si="24"/>
        <v>1.4999999999999999E-2</v>
      </c>
      <c r="AI76" s="167">
        <f t="shared" si="24"/>
        <v>1.4999999999999999E-2</v>
      </c>
      <c r="AJ76" s="167">
        <f t="shared" si="24"/>
        <v>1.4999999999999999E-2</v>
      </c>
      <c r="AK76" s="167">
        <f t="shared" si="24"/>
        <v>1.4999999999999999E-2</v>
      </c>
      <c r="AL76" s="167">
        <f t="shared" si="24"/>
        <v>1.4999999999999999E-2</v>
      </c>
      <c r="AM76" s="167">
        <f t="shared" si="24"/>
        <v>1.4999999999999999E-2</v>
      </c>
      <c r="AN76" s="167">
        <f t="shared" si="24"/>
        <v>1.4999999999999999E-2</v>
      </c>
      <c r="AO76" s="167">
        <f t="shared" si="24"/>
        <v>1.4999999999999999E-2</v>
      </c>
      <c r="AP76" s="167">
        <f t="shared" si="24"/>
        <v>1.4999999999999999E-2</v>
      </c>
      <c r="AQ76" s="167">
        <f t="shared" si="24"/>
        <v>1.4999999999999999E-2</v>
      </c>
      <c r="AR76" s="167">
        <f t="shared" si="24"/>
        <v>1.4999999999999999E-2</v>
      </c>
      <c r="AS76" s="167">
        <f t="shared" si="24"/>
        <v>1.4999999999999999E-2</v>
      </c>
      <c r="AT76" s="167">
        <f t="shared" si="24"/>
        <v>1.4999999999999999E-2</v>
      </c>
      <c r="AU76" s="167">
        <f t="shared" si="24"/>
        <v>1.4999999999999999E-2</v>
      </c>
      <c r="AV76" s="167">
        <f t="shared" si="24"/>
        <v>1.4999999999999999E-2</v>
      </c>
      <c r="AW76" s="167">
        <f t="shared" si="24"/>
        <v>1.4999999999999999E-2</v>
      </c>
      <c r="AX76" s="167">
        <f t="shared" si="24"/>
        <v>1.4999999999999999E-2</v>
      </c>
      <c r="AY76" s="167">
        <f t="shared" si="24"/>
        <v>1.4999999999999999E-2</v>
      </c>
      <c r="AZ76" s="167">
        <f t="shared" si="24"/>
        <v>1.4999999999999999E-2</v>
      </c>
      <c r="BA76" s="167">
        <f t="shared" si="24"/>
        <v>1.4999999999999999E-2</v>
      </c>
      <c r="BB76" s="167">
        <f t="shared" si="24"/>
        <v>1.4999999999999999E-2</v>
      </c>
      <c r="BC76" s="167">
        <f t="shared" si="24"/>
        <v>1.4999999999999999E-2</v>
      </c>
      <c r="BD76" s="167">
        <f t="shared" si="24"/>
        <v>1.4999999999999999E-2</v>
      </c>
      <c r="BE76" s="167">
        <f t="shared" si="24"/>
        <v>1.4999999999999999E-2</v>
      </c>
      <c r="BF76" s="167">
        <f t="shared" si="24"/>
        <v>1.4999999999999999E-2</v>
      </c>
      <c r="BG76" s="167">
        <f t="shared" si="24"/>
        <v>1.4999999999999999E-2</v>
      </c>
      <c r="BH76" s="167">
        <f t="shared" si="24"/>
        <v>1.4999999999999999E-2</v>
      </c>
      <c r="BI76" s="167">
        <f t="shared" si="24"/>
        <v>1.4999999999999999E-2</v>
      </c>
    </row>
    <row r="77" spans="1:66" s="170" customFormat="1" ht="18" customHeight="1">
      <c r="A77" s="179" t="s">
        <v>778</v>
      </c>
      <c r="B77" s="135">
        <f t="shared" ref="B77:BI77" si="25">+$B$7*B61/B74</f>
        <v>0.16776547311154644</v>
      </c>
      <c r="C77" s="167">
        <f t="shared" si="25"/>
        <v>0.15925312029111888</v>
      </c>
      <c r="D77" s="167">
        <f t="shared" si="25"/>
        <v>0.14405064982604962</v>
      </c>
      <c r="E77" s="167">
        <f t="shared" si="25"/>
        <v>0.13589687187368807</v>
      </c>
      <c r="F77" s="167">
        <f t="shared" si="25"/>
        <v>0.13074474576292244</v>
      </c>
      <c r="G77" s="167">
        <f t="shared" si="25"/>
        <v>0.12644230152517832</v>
      </c>
      <c r="H77" s="167">
        <f t="shared" si="25"/>
        <v>0.12279745664985055</v>
      </c>
      <c r="I77" s="167">
        <f t="shared" si="25"/>
        <v>0.11991622012664427</v>
      </c>
      <c r="J77" s="167">
        <f t="shared" si="25"/>
        <v>0.11747185192075331</v>
      </c>
      <c r="K77" s="167">
        <f t="shared" si="25"/>
        <v>0.11529682795785465</v>
      </c>
      <c r="L77" s="167">
        <f t="shared" si="25"/>
        <v>0.11325833700829306</v>
      </c>
      <c r="M77" s="167">
        <f t="shared" si="25"/>
        <v>0.11166481665405123</v>
      </c>
      <c r="N77" s="167">
        <f t="shared" si="25"/>
        <v>0.10834314682603782</v>
      </c>
      <c r="O77" s="167">
        <f t="shared" si="25"/>
        <v>0.10657299038744644</v>
      </c>
      <c r="P77" s="167">
        <f t="shared" si="25"/>
        <v>0.10561755211721478</v>
      </c>
      <c r="Q77" s="167">
        <f t="shared" si="25"/>
        <v>0.10511799788194419</v>
      </c>
      <c r="R77" s="167">
        <f t="shared" si="25"/>
        <v>0.10489274357636441</v>
      </c>
      <c r="S77" s="167">
        <f t="shared" si="25"/>
        <v>0.10484667458864791</v>
      </c>
      <c r="T77" s="167">
        <f t="shared" si="25"/>
        <v>0.10492824948073126</v>
      </c>
      <c r="U77" s="167">
        <f t="shared" si="25"/>
        <v>0.10510836759531446</v>
      </c>
      <c r="V77" s="167">
        <f t="shared" si="25"/>
        <v>0.10543903268509106</v>
      </c>
      <c r="W77" s="167">
        <f t="shared" si="25"/>
        <v>0.10587741243101835</v>
      </c>
      <c r="X77" s="167">
        <f t="shared" si="25"/>
        <v>0.10632991145609412</v>
      </c>
      <c r="Y77" s="167">
        <f t="shared" si="25"/>
        <v>0.10681475097992223</v>
      </c>
      <c r="Z77" s="167">
        <f t="shared" si="25"/>
        <v>0.10733967629695421</v>
      </c>
      <c r="AA77" s="167">
        <f t="shared" si="25"/>
        <v>0.10790660498167134</v>
      </c>
      <c r="AB77" s="167">
        <f t="shared" si="25"/>
        <v>0.10851040770394345</v>
      </c>
      <c r="AC77" s="167">
        <f t="shared" si="25"/>
        <v>0.10913081704433303</v>
      </c>
      <c r="AD77" s="167">
        <f t="shared" si="25"/>
        <v>0.10962188276784408</v>
      </c>
      <c r="AE77" s="167">
        <f t="shared" si="25"/>
        <v>0.11000783497629923</v>
      </c>
      <c r="AF77" s="167">
        <f t="shared" si="25"/>
        <v>0.1100776762886958</v>
      </c>
      <c r="AG77" s="167">
        <f t="shared" si="25"/>
        <v>0.10997323263691283</v>
      </c>
      <c r="AH77" s="167">
        <f t="shared" si="25"/>
        <v>0.11001792712931753</v>
      </c>
      <c r="AI77" s="167">
        <f t="shared" si="25"/>
        <v>0.1101468913865182</v>
      </c>
      <c r="AJ77" s="167">
        <f t="shared" si="25"/>
        <v>0.11033051973708281</v>
      </c>
      <c r="AK77" s="167">
        <f t="shared" si="25"/>
        <v>0.11055467313091913</v>
      </c>
      <c r="AL77" s="167">
        <f t="shared" si="25"/>
        <v>0.11081237298366564</v>
      </c>
      <c r="AM77" s="167">
        <f t="shared" si="25"/>
        <v>0.11109983316228061</v>
      </c>
      <c r="AN77" s="167">
        <f t="shared" si="25"/>
        <v>0.11141462179933793</v>
      </c>
      <c r="AO77" s="167">
        <f t="shared" si="25"/>
        <v>0.11175485412943816</v>
      </c>
      <c r="AP77" s="167">
        <f t="shared" si="25"/>
        <v>0.11211886862304786</v>
      </c>
      <c r="AQ77" s="167">
        <f t="shared" si="25"/>
        <v>0.11250511828177334</v>
      </c>
      <c r="AR77" s="167">
        <f t="shared" si="25"/>
        <v>0.11291214955134703</v>
      </c>
      <c r="AS77" s="167">
        <f t="shared" si="25"/>
        <v>0.11333861083584905</v>
      </c>
      <c r="AT77" s="167">
        <f t="shared" si="25"/>
        <v>0.1137832661316435</v>
      </c>
      <c r="AU77" s="167">
        <f t="shared" si="25"/>
        <v>0.11424500487989062</v>
      </c>
      <c r="AV77" s="167">
        <f t="shared" si="25"/>
        <v>0.11472284595188105</v>
      </c>
      <c r="AW77" s="167">
        <f t="shared" si="25"/>
        <v>0.11521593634946474</v>
      </c>
      <c r="AX77" s="167">
        <f t="shared" si="25"/>
        <v>0.1157235460005582</v>
      </c>
      <c r="AY77" s="167">
        <f t="shared" si="25"/>
        <v>0.11624506005099276</v>
      </c>
      <c r="AZ77" s="167">
        <f t="shared" si="25"/>
        <v>0.11677996980424972</v>
      </c>
      <c r="BA77" s="167">
        <f t="shared" si="25"/>
        <v>0.11732786315929182</v>
      </c>
      <c r="BB77" s="167">
        <f t="shared" si="25"/>
        <v>0.11788841512825148</v>
      </c>
      <c r="BC77" s="167">
        <f t="shared" si="25"/>
        <v>0.11846137880426598</v>
      </c>
      <c r="BD77" s="167">
        <f t="shared" si="25"/>
        <v>0.11904657699441384</v>
      </c>
      <c r="BE77" s="167">
        <f t="shared" si="25"/>
        <v>0.11964389462412994</v>
      </c>
      <c r="BF77" s="167">
        <f t="shared" si="25"/>
        <v>0.12025327194678129</v>
      </c>
      <c r="BG77" s="167">
        <f t="shared" si="25"/>
        <v>0.12087469854560115</v>
      </c>
      <c r="BH77" s="167">
        <f t="shared" si="25"/>
        <v>0.12150820808718424</v>
      </c>
      <c r="BI77" s="167">
        <f t="shared" si="25"/>
        <v>0.12215387377042176</v>
      </c>
    </row>
    <row r="78" spans="1:66" s="170" customFormat="1" ht="18" customHeight="1">
      <c r="A78" s="179" t="s">
        <v>779</v>
      </c>
      <c r="B78" s="135">
        <f t="shared" ref="B78:BI78" si="26">+$B$7*B61/B74*(1-(1-$B$8)^10)/$B$8/10</f>
        <v>0.10926926964437389</v>
      </c>
      <c r="C78" s="167">
        <f t="shared" si="26"/>
        <v>0.10372499072695385</v>
      </c>
      <c r="D78" s="167">
        <f t="shared" si="26"/>
        <v>9.3823293949311284E-2</v>
      </c>
      <c r="E78" s="167">
        <f t="shared" si="26"/>
        <v>8.8512562574300929E-2</v>
      </c>
      <c r="F78" s="167">
        <f t="shared" si="26"/>
        <v>8.5156871759035538E-2</v>
      </c>
      <c r="G78" s="167">
        <f t="shared" si="26"/>
        <v>8.235459706672528E-2</v>
      </c>
      <c r="H78" s="167">
        <f t="shared" si="26"/>
        <v>7.9980631016933271E-2</v>
      </c>
      <c r="I78" s="167">
        <f t="shared" si="26"/>
        <v>7.8104019550197704E-2</v>
      </c>
      <c r="J78" s="167">
        <f t="shared" si="26"/>
        <v>7.6511949837366838E-2</v>
      </c>
      <c r="K78" s="167">
        <f t="shared" si="26"/>
        <v>7.5095309837031804E-2</v>
      </c>
      <c r="L78" s="167">
        <f t="shared" si="26"/>
        <v>7.376759673192132E-2</v>
      </c>
      <c r="M78" s="167">
        <f t="shared" si="26"/>
        <v>7.2729702569064109E-2</v>
      </c>
      <c r="N78" s="167">
        <f t="shared" si="26"/>
        <v>7.0566227395209652E-2</v>
      </c>
      <c r="O78" s="167">
        <f t="shared" si="26"/>
        <v>6.9413286342359298E-2</v>
      </c>
      <c r="P78" s="167">
        <f t="shared" si="26"/>
        <v>6.8790988797803848E-2</v>
      </c>
      <c r="Q78" s="167">
        <f t="shared" si="26"/>
        <v>6.8465618354032767E-2</v>
      </c>
      <c r="R78" s="167">
        <f t="shared" si="26"/>
        <v>6.8318905368348351E-2</v>
      </c>
      <c r="S78" s="167">
        <f t="shared" si="26"/>
        <v>6.8288899643405815E-2</v>
      </c>
      <c r="T78" s="167">
        <f t="shared" si="26"/>
        <v>6.8342031129366237E-2</v>
      </c>
      <c r="U78" s="167">
        <f t="shared" si="26"/>
        <v>6.845934594072281E-2</v>
      </c>
      <c r="V78" s="167">
        <f t="shared" si="26"/>
        <v>6.8674715242800569E-2</v>
      </c>
      <c r="W78" s="167">
        <f t="shared" si="26"/>
        <v>6.896024142274651E-2</v>
      </c>
      <c r="X78" s="167">
        <f t="shared" si="26"/>
        <v>6.9254963793612082E-2</v>
      </c>
      <c r="Y78" s="167">
        <f t="shared" si="26"/>
        <v>6.9570750228572981E-2</v>
      </c>
      <c r="Z78" s="167">
        <f t="shared" si="26"/>
        <v>6.9912645404893253E-2</v>
      </c>
      <c r="AA78" s="167">
        <f t="shared" si="26"/>
        <v>7.0281898280175281E-2</v>
      </c>
      <c r="AB78" s="167">
        <f t="shared" si="26"/>
        <v>7.0675168011117409E-2</v>
      </c>
      <c r="AC78" s="167">
        <f t="shared" si="26"/>
        <v>7.107925399047646E-2</v>
      </c>
      <c r="AD78" s="167">
        <f t="shared" si="26"/>
        <v>7.139909568352712E-2</v>
      </c>
      <c r="AE78" s="167">
        <f t="shared" si="26"/>
        <v>7.1650474677984979E-2</v>
      </c>
      <c r="AF78" s="167">
        <f t="shared" si="26"/>
        <v>7.169596383052057E-2</v>
      </c>
      <c r="AG78" s="167">
        <f t="shared" si="26"/>
        <v>7.1627937428319632E-2</v>
      </c>
      <c r="AH78" s="167">
        <f t="shared" si="26"/>
        <v>7.1657047914831601E-2</v>
      </c>
      <c r="AI78" s="167">
        <f t="shared" si="26"/>
        <v>7.1741045116002891E-2</v>
      </c>
      <c r="AJ78" s="167">
        <f t="shared" si="26"/>
        <v>7.1860646219734495E-2</v>
      </c>
      <c r="AK78" s="167">
        <f t="shared" si="26"/>
        <v>7.2006642157864842E-2</v>
      </c>
      <c r="AL78" s="167">
        <f t="shared" si="26"/>
        <v>7.2174487627941708E-2</v>
      </c>
      <c r="AM78" s="167">
        <f t="shared" si="26"/>
        <v>7.2361716639886345E-2</v>
      </c>
      <c r="AN78" s="167">
        <f t="shared" si="26"/>
        <v>7.2566745266013311E-2</v>
      </c>
      <c r="AO78" s="167">
        <f t="shared" si="26"/>
        <v>7.2788345917982583E-2</v>
      </c>
      <c r="AP78" s="167">
        <f t="shared" si="26"/>
        <v>7.3025436405786681E-2</v>
      </c>
      <c r="AQ78" s="167">
        <f t="shared" si="26"/>
        <v>7.3277009136018603E-2</v>
      </c>
      <c r="AR78" s="167">
        <f t="shared" si="26"/>
        <v>7.3542117377445398E-2</v>
      </c>
      <c r="AS78" s="167">
        <f t="shared" si="26"/>
        <v>7.3819880806504229E-2</v>
      </c>
      <c r="AT78" s="167">
        <f t="shared" si="26"/>
        <v>7.4109494387378863E-2</v>
      </c>
      <c r="AU78" s="167">
        <f t="shared" si="26"/>
        <v>7.4410234789153457E-2</v>
      </c>
      <c r="AV78" s="167">
        <f t="shared" si="26"/>
        <v>7.4721462981546555E-2</v>
      </c>
      <c r="AW78" s="167">
        <f t="shared" si="26"/>
        <v>7.5042623388472465E-2</v>
      </c>
      <c r="AX78" s="167">
        <f t="shared" si="26"/>
        <v>7.5373240498242955E-2</v>
      </c>
      <c r="AY78" s="167">
        <f t="shared" si="26"/>
        <v>7.5712913843081764E-2</v>
      </c>
      <c r="AZ78" s="167">
        <f t="shared" si="26"/>
        <v>7.6061312097978812E-2</v>
      </c>
      <c r="BA78" s="167">
        <f t="shared" si="26"/>
        <v>7.641816685264366E-2</v>
      </c>
      <c r="BB78" s="167">
        <f t="shared" si="26"/>
        <v>7.6783266435471481E-2</v>
      </c>
      <c r="BC78" s="167">
        <f t="shared" si="26"/>
        <v>7.7156450030699292E-2</v>
      </c>
      <c r="BD78" s="167">
        <f t="shared" si="26"/>
        <v>7.7537602228757066E-2</v>
      </c>
      <c r="BE78" s="167">
        <f t="shared" si="26"/>
        <v>7.792664807909952E-2</v>
      </c>
      <c r="BF78" s="167">
        <f t="shared" si="26"/>
        <v>7.8323548667456472E-2</v>
      </c>
      <c r="BG78" s="167">
        <f t="shared" si="26"/>
        <v>7.8728297209163189E-2</v>
      </c>
      <c r="BH78" s="167">
        <f t="shared" si="26"/>
        <v>7.9140915631998612E-2</v>
      </c>
      <c r="BI78" s="167">
        <f t="shared" si="26"/>
        <v>7.9561451611978778E-2</v>
      </c>
    </row>
    <row r="79" spans="1:66" s="170" customFormat="1" ht="18" customHeight="1">
      <c r="A79" s="179" t="s">
        <v>780</v>
      </c>
      <c r="B79" s="135">
        <f>+C134</f>
        <v>3.8591931719980765E-2</v>
      </c>
      <c r="C79" s="167">
        <f t="shared" ref="C79:BI79" si="27">+D134</f>
        <v>4.8906361911903895E-2</v>
      </c>
      <c r="D79" s="167">
        <f t="shared" si="27"/>
        <v>4.3566454922914666E-2</v>
      </c>
      <c r="E79" s="167">
        <f t="shared" si="27"/>
        <v>4.018452867209299E-2</v>
      </c>
      <c r="F79" s="167">
        <f t="shared" si="27"/>
        <v>3.7732544600284967E-2</v>
      </c>
      <c r="G79" s="167">
        <f t="shared" si="27"/>
        <v>3.5593269703010355E-2</v>
      </c>
      <c r="H79" s="167">
        <f t="shared" si="27"/>
        <v>3.3740678099774213E-2</v>
      </c>
      <c r="I79" s="167">
        <f t="shared" si="27"/>
        <v>3.2188690713945256E-2</v>
      </c>
      <c r="J79" s="167">
        <f t="shared" si="27"/>
        <v>2.9944253898602557E-2</v>
      </c>
      <c r="K79" s="167">
        <f t="shared" si="27"/>
        <v>2.8976455861562167E-2</v>
      </c>
      <c r="L79" s="167">
        <f t="shared" si="27"/>
        <v>2.6961697603270052E-2</v>
      </c>
      <c r="M79" s="167">
        <f t="shared" si="27"/>
        <v>2.9035179410762835E-2</v>
      </c>
      <c r="N79" s="167">
        <f t="shared" si="27"/>
        <v>2.7326923340505349E-2</v>
      </c>
      <c r="O79" s="167">
        <f t="shared" si="27"/>
        <v>2.6114405653145045E-2</v>
      </c>
      <c r="P79" s="167">
        <f t="shared" si="27"/>
        <v>2.5180804261282885E-2</v>
      </c>
      <c r="Q79" s="167">
        <f t="shared" si="27"/>
        <v>2.4418235734856353E-2</v>
      </c>
      <c r="R79" s="167">
        <f t="shared" si="27"/>
        <v>2.3769529494793495E-2</v>
      </c>
      <c r="S79" s="167">
        <f t="shared" si="27"/>
        <v>2.3203057898185664E-2</v>
      </c>
      <c r="T79" s="167">
        <f t="shared" si="27"/>
        <v>2.270045042925406E-2</v>
      </c>
      <c r="U79" s="167">
        <f t="shared" si="27"/>
        <v>2.2206645034523742E-2</v>
      </c>
      <c r="V79" s="167">
        <f t="shared" si="27"/>
        <v>2.1775716592140837E-2</v>
      </c>
      <c r="W79" s="167">
        <f t="shared" si="27"/>
        <v>2.1436079233964289E-2</v>
      </c>
      <c r="X79" s="167">
        <f t="shared" si="27"/>
        <v>2.1117443385998858E-2</v>
      </c>
      <c r="Y79" s="167">
        <f t="shared" si="27"/>
        <v>2.0824767403590627E-2</v>
      </c>
      <c r="Z79" s="167">
        <f t="shared" si="27"/>
        <v>2.0571365477650261E-2</v>
      </c>
      <c r="AA79" s="167">
        <f t="shared" si="27"/>
        <v>2.0393395822996707E-2</v>
      </c>
      <c r="AB79" s="167">
        <f t="shared" si="27"/>
        <v>2.0648993142532213E-2</v>
      </c>
      <c r="AC79" s="167">
        <f t="shared" si="27"/>
        <v>2.0695706166668826E-2</v>
      </c>
      <c r="AD79" s="167">
        <f t="shared" si="27"/>
        <v>2.0685701386884192E-2</v>
      </c>
      <c r="AE79" s="167">
        <f t="shared" si="27"/>
        <v>2.0775087892600297E-2</v>
      </c>
      <c r="AF79" s="167">
        <f t="shared" si="27"/>
        <v>2.07734316924022E-2</v>
      </c>
      <c r="AG79" s="167">
        <f t="shared" si="27"/>
        <v>2.0576855060355115E-2</v>
      </c>
      <c r="AH79" s="167">
        <f t="shared" si="27"/>
        <v>2.0413760232874667E-2</v>
      </c>
      <c r="AI79" s="167">
        <f t="shared" si="27"/>
        <v>2.0271937720401922E-2</v>
      </c>
      <c r="AJ79" s="167">
        <f t="shared" si="27"/>
        <v>2.0144598021185844E-2</v>
      </c>
      <c r="AK79" s="167">
        <f t="shared" si="27"/>
        <v>2.0028649902308349E-2</v>
      </c>
      <c r="AL79" s="167">
        <f t="shared" si="27"/>
        <v>1.992260310032834E-2</v>
      </c>
      <c r="AM79" s="167">
        <f t="shared" si="27"/>
        <v>1.9825595398090368E-2</v>
      </c>
      <c r="AN79" s="167">
        <f t="shared" si="27"/>
        <v>1.9736972328770364E-2</v>
      </c>
      <c r="AO79" s="167">
        <f t="shared" si="27"/>
        <v>1.965612470382383E-2</v>
      </c>
      <c r="AP79" s="167">
        <f t="shared" si="27"/>
        <v>1.9582440104312981E-2</v>
      </c>
      <c r="AQ79" s="167">
        <f t="shared" si="27"/>
        <v>1.9515300123120083E-2</v>
      </c>
      <c r="AR79" s="167">
        <f t="shared" si="27"/>
        <v>1.9454092433665027E-2</v>
      </c>
      <c r="AS79" s="167">
        <f t="shared" si="27"/>
        <v>1.9398224700005962E-2</v>
      </c>
      <c r="AT79" s="167">
        <f t="shared" si="27"/>
        <v>1.934713565939683E-2</v>
      </c>
      <c r="AU79" s="167">
        <f t="shared" si="27"/>
        <v>1.9300302338275177E-2</v>
      </c>
      <c r="AV79" s="167">
        <f t="shared" si="27"/>
        <v>1.9257243779802424E-2</v>
      </c>
      <c r="AW79" s="167">
        <f t="shared" si="27"/>
        <v>1.9217522082202398E-2</v>
      </c>
      <c r="AX79" s="167">
        <f t="shared" si="27"/>
        <v>1.9180741555337777E-2</v>
      </c>
      <c r="AY79" s="167">
        <f t="shared" si="27"/>
        <v>1.9146546667060393E-2</v>
      </c>
      <c r="AZ79" s="167">
        <f t="shared" si="27"/>
        <v>1.911461928728686E-2</v>
      </c>
      <c r="BA79" s="167">
        <f t="shared" si="27"/>
        <v>1.9084675591329425E-2</v>
      </c>
      <c r="BB79" s="167">
        <f t="shared" si="27"/>
        <v>1.9056462867554913E-2</v>
      </c>
      <c r="BC79" s="167">
        <f t="shared" si="27"/>
        <v>1.9029756387578534E-2</v>
      </c>
      <c r="BD79" s="167">
        <f t="shared" si="27"/>
        <v>1.900435643513787E-2</v>
      </c>
      <c r="BE79" s="167">
        <f t="shared" si="27"/>
        <v>1.8980085546810521E-2</v>
      </c>
      <c r="BF79" s="167">
        <f t="shared" si="27"/>
        <v>1.8956785988878622E-2</v>
      </c>
      <c r="BG79" s="167">
        <f t="shared" si="27"/>
        <v>1.8934317475841844E-2</v>
      </c>
      <c r="BH79" s="167">
        <f t="shared" si="27"/>
        <v>1.4999999999999902E-2</v>
      </c>
      <c r="BI79" s="167">
        <f t="shared" si="27"/>
        <v>0</v>
      </c>
    </row>
    <row r="80" spans="1:66" s="167" customFormat="1" ht="18" customHeight="1">
      <c r="A80" s="196" t="s">
        <v>781</v>
      </c>
      <c r="B80" s="197"/>
      <c r="C80" s="198"/>
      <c r="D80" s="198"/>
      <c r="E80" s="198"/>
      <c r="F80" s="198"/>
      <c r="G80" s="198"/>
      <c r="H80" s="198"/>
      <c r="I80" s="198"/>
      <c r="J80" s="198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205"/>
      <c r="AT80" s="205"/>
      <c r="AU80" s="205"/>
      <c r="AV80" s="205"/>
      <c r="AW80" s="205"/>
      <c r="AX80" s="205"/>
      <c r="AY80" s="205"/>
      <c r="AZ80" s="205"/>
      <c r="BA80" s="205"/>
      <c r="BB80" s="205"/>
      <c r="BC80" s="205"/>
      <c r="BD80" s="205"/>
      <c r="BE80" s="205"/>
      <c r="BF80" s="205"/>
      <c r="BG80" s="205"/>
      <c r="BH80" s="205"/>
      <c r="BI80" s="205"/>
      <c r="BJ80" s="205"/>
    </row>
    <row r="81" spans="1:66" s="54" customFormat="1" ht="18" customHeight="1">
      <c r="A81" s="98" t="s">
        <v>660</v>
      </c>
      <c r="B81" s="99">
        <f>+Global!B70</f>
        <v>0.83</v>
      </c>
      <c r="C81" s="100">
        <f>+Global!C70</f>
        <v>0.98</v>
      </c>
      <c r="D81" s="100">
        <f>+Global!D70</f>
        <v>1.2299072803648878</v>
      </c>
      <c r="E81" s="100">
        <f>+Global!E70</f>
        <v>1.5203061790744932</v>
      </c>
      <c r="F81" s="100">
        <f>+Global!F70</f>
        <v>1.8319126422158489</v>
      </c>
      <c r="G81" s="100">
        <f>+Global!G70</f>
        <v>2.1509718132816515</v>
      </c>
      <c r="H81" s="100">
        <f>+Global!H70</f>
        <v>2.4680617535638172</v>
      </c>
      <c r="I81" s="100">
        <f>+Global!I70</f>
        <v>2.7778418001671961</v>
      </c>
      <c r="J81" s="100">
        <f>+Global!J70</f>
        <v>3.0779677409816255</v>
      </c>
      <c r="K81" s="100">
        <f>+Global!K70</f>
        <v>3.367812676156571</v>
      </c>
      <c r="L81" s="100">
        <f>+Global!L70</f>
        <v>3.6476485330626893</v>
      </c>
      <c r="M81" s="100">
        <f>+Global!M70</f>
        <v>3.9106156129397851</v>
      </c>
      <c r="N81" s="100">
        <f>+Global!N70</f>
        <v>4.1598146898624559</v>
      </c>
      <c r="O81" s="100">
        <f>+Global!O70</f>
        <v>4.3974364966447048</v>
      </c>
      <c r="P81" s="100">
        <f>+Global!P70</f>
        <v>4.624874484385562</v>
      </c>
      <c r="Q81" s="100">
        <f>+Global!Q70</f>
        <v>4.8430870914360984</v>
      </c>
      <c r="R81" s="100">
        <f>+Global!R70</f>
        <v>5.0527710121251976</v>
      </c>
      <c r="S81" s="100">
        <f>+Global!S70</f>
        <v>5.254444721491887</v>
      </c>
      <c r="T81" s="100">
        <f>+Global!T70</f>
        <v>5.448486015626937</v>
      </c>
      <c r="U81" s="100">
        <f>+Global!U70</f>
        <v>5.6351426051912696</v>
      </c>
      <c r="V81" s="100">
        <f>+Global!V70</f>
        <v>5.8147037467486919</v>
      </c>
      <c r="W81" s="100">
        <f>+Global!W70</f>
        <v>5.9875921126930871</v>
      </c>
      <c r="X81" s="100">
        <f>+Global!X70</f>
        <v>6.1540649059706602</v>
      </c>
      <c r="Y81" s="100">
        <f>+Global!Y70</f>
        <v>6.3139419480150911</v>
      </c>
      <c r="Z81" s="100">
        <f>+Global!Z70</f>
        <v>6.4665489888029484</v>
      </c>
      <c r="AA81" s="100">
        <f>+Global!AA70</f>
        <v>6.6078391386183553</v>
      </c>
      <c r="AB81" s="100">
        <f>+Global!AB70</f>
        <v>6.6941469848905317</v>
      </c>
      <c r="AC81" s="100">
        <f>+Global!AC70</f>
        <v>6.7029302629115044</v>
      </c>
      <c r="AD81" s="100">
        <f>+Global!AD70</f>
        <v>6.6653985107224925</v>
      </c>
      <c r="AE81" s="100">
        <f>+Global!AE70</f>
        <v>6.602160769418175</v>
      </c>
      <c r="AF81" s="100">
        <f>+Global!AF70</f>
        <v>6.5266254657074185</v>
      </c>
      <c r="AG81" s="100">
        <f>+Global!AG70</f>
        <v>6.4473235814257066</v>
      </c>
      <c r="AH81" s="100">
        <f>+Global!AH70</f>
        <v>6.3694987945756134</v>
      </c>
      <c r="AI81" s="100">
        <f>+Global!AI70</f>
        <v>6.2961969489256724</v>
      </c>
      <c r="AJ81" s="100">
        <f>+Global!AJ70</f>
        <v>6.2290123662265486</v>
      </c>
      <c r="AK81" s="100">
        <f>+Global!AK70</f>
        <v>6.1685981748003895</v>
      </c>
      <c r="AL81" s="100">
        <f>+Global!AL70</f>
        <v>6.1150139032819579</v>
      </c>
      <c r="AM81" s="100">
        <f>+Global!AM70</f>
        <v>6.0679606470388148</v>
      </c>
      <c r="AN81" s="100">
        <f>+Global!AN70</f>
        <v>6.0269385264868687</v>
      </c>
      <c r="AO81" s="100">
        <f>+Global!AO70</f>
        <v>5.9913505027218186</v>
      </c>
      <c r="AP81" s="100">
        <f>+Global!AP70</f>
        <v>5.9605692883416195</v>
      </c>
      <c r="AQ81" s="100">
        <f>+Global!AQ70</f>
        <v>5.9339790197070856</v>
      </c>
      <c r="AR81" s="100">
        <f>+Global!AR70</f>
        <v>5.9109998264642964</v>
      </c>
      <c r="AS81" s="100">
        <f>+Global!AS70</f>
        <v>5.8911009649362658</v>
      </c>
      <c r="AT81" s="100">
        <f>+Global!AT70</f>
        <v>5.87380644913324</v>
      </c>
      <c r="AU81" s="100">
        <f>+Global!AU70</f>
        <v>5.8586958948093724</v>
      </c>
      <c r="AV81" s="100">
        <f>+Global!AV70</f>
        <v>5.8454024353092047</v>
      </c>
      <c r="AW81" s="100">
        <f>+Global!AW70</f>
        <v>5.8336089665463726</v>
      </c>
      <c r="AX81" s="100">
        <f>+Global!AX70</f>
        <v>5.8230435577570425</v>
      </c>
      <c r="AY81" s="100">
        <f>+Global!AY70</f>
        <v>5.8134745720157381</v>
      </c>
      <c r="AZ81" s="100">
        <f>+Global!AZ70</f>
        <v>5.8047058385258348</v>
      </c>
      <c r="BA81" s="100">
        <f>+Global!BA70</f>
        <v>5.7965720807963557</v>
      </c>
      <c r="BB81" s="100">
        <f>+Global!BB70</f>
        <v>5.7889347120161716</v>
      </c>
      <c r="BC81" s="100">
        <f>+Global!BC70</f>
        <v>5.781678047702707</v>
      </c>
      <c r="BD81" s="100">
        <f>+Global!BD70</f>
        <v>5.7747059463955921</v>
      </c>
      <c r="BE81" s="100">
        <f>+Global!BE70</f>
        <v>5.7679388649405352</v>
      </c>
      <c r="BF81" s="100">
        <f>+Global!BF70</f>
        <v>5.7613113009234738</v>
      </c>
      <c r="BG81" s="100">
        <f>+Global!BG70</f>
        <v>5.7547695876650806</v>
      </c>
      <c r="BH81" s="100">
        <f>+Global!BH70</f>
        <v>5.7482700044940342</v>
      </c>
      <c r="BI81" s="100">
        <f>+Global!BI70</f>
        <v>5.741777165139843</v>
      </c>
      <c r="BJ81" s="100">
        <f>+Global!BJ70</f>
        <v>5.6728626418279404</v>
      </c>
      <c r="BK81" s="100">
        <f>+Global!BK70</f>
        <v>5.623340170100998</v>
      </c>
      <c r="BL81" s="100">
        <f>+Global!BL70</f>
        <v>5.586936759513164</v>
      </c>
      <c r="BM81" s="100">
        <f>+Global!BM70</f>
        <v>5.5594045173597815</v>
      </c>
      <c r="BN81" s="100">
        <f>+Global!BN70</f>
        <v>5.5378666246520272</v>
      </c>
    </row>
    <row r="83" spans="1:66" s="167" customFormat="1" ht="18" customHeight="1">
      <c r="A83" s="177" t="s">
        <v>247</v>
      </c>
      <c r="B83" s="135">
        <f>LN(B84*10^6/B56)*B56</f>
        <v>4898.4704035836248</v>
      </c>
      <c r="C83" s="135">
        <f t="shared" ref="C83:L83" si="28">LN(C84*10^6/C56)*C56</f>
        <v>5194.4428194440088</v>
      </c>
      <c r="D83" s="135">
        <f t="shared" si="28"/>
        <v>5433.1875985318393</v>
      </c>
      <c r="E83" s="135">
        <f t="shared" si="28"/>
        <v>5583.8643790120013</v>
      </c>
      <c r="F83" s="135">
        <f t="shared" si="28"/>
        <v>5670.2667324588492</v>
      </c>
      <c r="G83" s="135">
        <f t="shared" si="28"/>
        <v>5659.9561455291587</v>
      </c>
      <c r="H83" s="135">
        <f t="shared" si="28"/>
        <v>5594.8521904957479</v>
      </c>
      <c r="I83" s="135">
        <f t="shared" si="28"/>
        <v>5523.7473963557213</v>
      </c>
      <c r="J83" s="135">
        <f t="shared" si="28"/>
        <v>5448.0314469176037</v>
      </c>
      <c r="K83" s="135">
        <f t="shared" si="28"/>
        <v>5365.9457903787752</v>
      </c>
      <c r="L83" s="135">
        <f t="shared" si="28"/>
        <v>5356.8596956131678</v>
      </c>
    </row>
    <row r="84" spans="1:66" s="41" customFormat="1" ht="18" customHeight="1">
      <c r="A84" s="101" t="s">
        <v>643</v>
      </c>
      <c r="B84" s="102">
        <f>B68-B73</f>
        <v>10.743501368688674</v>
      </c>
      <c r="C84" s="41">
        <f t="shared" ref="C84:BH84" si="29">C68-C73</f>
        <v>13.0781121740215</v>
      </c>
      <c r="D84" s="41">
        <f t="shared" si="29"/>
        <v>16.669544870156585</v>
      </c>
      <c r="E84" s="41">
        <f t="shared" si="29"/>
        <v>20.252634158662293</v>
      </c>
      <c r="F84" s="41">
        <f t="shared" si="29"/>
        <v>23.847305616846349</v>
      </c>
      <c r="G84" s="41">
        <f t="shared" si="29"/>
        <v>27.216643379929877</v>
      </c>
      <c r="H84" s="41">
        <f t="shared" si="29"/>
        <v>30.383947011687852</v>
      </c>
      <c r="I84" s="41">
        <f t="shared" si="29"/>
        <v>33.517354312490653</v>
      </c>
      <c r="J84" s="41">
        <f t="shared" si="29"/>
        <v>36.605404025799473</v>
      </c>
      <c r="K84" s="41">
        <f t="shared" si="29"/>
        <v>39.40199061240962</v>
      </c>
      <c r="L84" s="41">
        <f t="shared" si="29"/>
        <v>42.74614640961488</v>
      </c>
      <c r="M84" s="41">
        <f t="shared" si="29"/>
        <v>46.422538608314206</v>
      </c>
      <c r="N84" s="41">
        <f t="shared" si="29"/>
        <v>51.097616627811405</v>
      </c>
      <c r="O84" s="41">
        <f t="shared" si="29"/>
        <v>55.623979039777247</v>
      </c>
      <c r="P84" s="41">
        <f t="shared" si="29"/>
        <v>60.076445256023646</v>
      </c>
      <c r="Q84" s="41">
        <f t="shared" si="29"/>
        <v>64.492756889414252</v>
      </c>
      <c r="R84" s="41">
        <f t="shared" si="29"/>
        <v>68.891116588427906</v>
      </c>
      <c r="S84" s="41">
        <f t="shared" si="29"/>
        <v>73.279331179901078</v>
      </c>
      <c r="T84" s="41">
        <f t="shared" si="29"/>
        <v>77.65998504985545</v>
      </c>
      <c r="U84" s="41">
        <f t="shared" si="29"/>
        <v>82.033371417158904</v>
      </c>
      <c r="V84" s="41">
        <f t="shared" si="29"/>
        <v>86.455726773456519</v>
      </c>
      <c r="W84" s="41">
        <f t="shared" si="29"/>
        <v>90.946170370572432</v>
      </c>
      <c r="X84" s="41">
        <f t="shared" si="29"/>
        <v>95.45803987832285</v>
      </c>
      <c r="Y84" s="41">
        <f t="shared" si="29"/>
        <v>99.985559951385284</v>
      </c>
      <c r="Z84" s="41">
        <f t="shared" si="29"/>
        <v>104.52786397512048</v>
      </c>
      <c r="AA84" s="41">
        <f t="shared" si="29"/>
        <v>109.09581026869662</v>
      </c>
      <c r="AB84" s="41">
        <f t="shared" si="29"/>
        <v>113.73107286304061</v>
      </c>
      <c r="AC84" s="41">
        <f t="shared" si="29"/>
        <v>118.76141103876616</v>
      </c>
      <c r="AD84" s="41">
        <f t="shared" si="29"/>
        <v>124.05208574017944</v>
      </c>
      <c r="AE84" s="41">
        <f t="shared" si="29"/>
        <v>129.56998627073153</v>
      </c>
      <c r="AF84" s="41">
        <f t="shared" si="29"/>
        <v>134.98787381600903</v>
      </c>
      <c r="AG84" s="41">
        <f t="shared" si="29"/>
        <v>140.18994359185999</v>
      </c>
      <c r="AH84" s="41">
        <f t="shared" si="29"/>
        <v>145.40567149205469</v>
      </c>
      <c r="AI84" s="41">
        <f t="shared" si="29"/>
        <v>150.65484656034616</v>
      </c>
      <c r="AJ84" s="41">
        <f t="shared" si="29"/>
        <v>155.94894352306866</v>
      </c>
      <c r="AK84" s="41">
        <f t="shared" si="29"/>
        <v>161.29480626336664</v>
      </c>
      <c r="AL84" s="41">
        <f t="shared" si="29"/>
        <v>166.69755718566131</v>
      </c>
      <c r="AM84" s="41">
        <f t="shared" si="29"/>
        <v>172.16190687555448</v>
      </c>
      <c r="AN84" s="41">
        <f t="shared" si="29"/>
        <v>177.69266465878007</v>
      </c>
      <c r="AO84" s="41">
        <f t="shared" si="29"/>
        <v>183.29487536851639</v>
      </c>
      <c r="AP84" s="41">
        <f t="shared" si="29"/>
        <v>188.97379707192363</v>
      </c>
      <c r="AQ84" s="41">
        <f t="shared" si="29"/>
        <v>194.73482394435226</v>
      </c>
      <c r="AR84" s="41">
        <f t="shared" si="29"/>
        <v>200.58340164739951</v>
      </c>
      <c r="AS84" s="41">
        <f t="shared" si="29"/>
        <v>206.52495422308169</v>
      </c>
      <c r="AT84" s="41">
        <f t="shared" si="29"/>
        <v>212.56482802292965</v>
      </c>
      <c r="AU84" s="41">
        <f t="shared" si="29"/>
        <v>218.70825225549581</v>
      </c>
      <c r="AV84" s="41">
        <f t="shared" si="29"/>
        <v>224.96031351578566</v>
      </c>
      <c r="AW84" s="41">
        <f t="shared" si="29"/>
        <v>231.32594116997998</v>
      </c>
      <c r="AX84" s="41">
        <f t="shared" si="29"/>
        <v>237.80990071000491</v>
      </c>
      <c r="AY84" s="41">
        <f t="shared" si="29"/>
        <v>244.41679268253966</v>
      </c>
      <c r="AZ84" s="41">
        <f t="shared" si="29"/>
        <v>251.15105531706806</v>
      </c>
      <c r="BA84" s="41">
        <f t="shared" si="29"/>
        <v>258.01696943960656</v>
      </c>
      <c r="BB84" s="41">
        <f t="shared" si="29"/>
        <v>265.01866463666892</v>
      </c>
      <c r="BC84" s="41">
        <f t="shared" si="29"/>
        <v>272.16012592901797</v>
      </c>
      <c r="BD84" s="41">
        <f t="shared" si="29"/>
        <v>279.44520043817283</v>
      </c>
      <c r="BE84" s="41">
        <f t="shared" si="29"/>
        <v>286.87760369427519</v>
      </c>
      <c r="BF84" s="41">
        <f t="shared" si="29"/>
        <v>294.46092535465164</v>
      </c>
      <c r="BG84" s="41">
        <f t="shared" si="29"/>
        <v>302.19863418908966</v>
      </c>
      <c r="BH84" s="41">
        <f t="shared" si="29"/>
        <v>310.09408224912386</v>
      </c>
      <c r="BI84" s="41">
        <f>+BH84</f>
        <v>310.09408224912386</v>
      </c>
    </row>
    <row r="85" spans="1:66" s="41" customFormat="1" ht="18" customHeight="1">
      <c r="A85" s="103" t="s">
        <v>644</v>
      </c>
      <c r="B85" s="102">
        <f>+C85/C84*B84</f>
        <v>0.62068366614341242</v>
      </c>
      <c r="C85" s="102">
        <f>+(C74-B74)/10</f>
        <v>0.75556099746625205</v>
      </c>
      <c r="D85" s="102">
        <f t="shared" ref="D85:BI85" si="30">+(D74-C74)/10</f>
        <v>1.2497189275865299</v>
      </c>
      <c r="E85" s="102">
        <f t="shared" si="30"/>
        <v>1.2455085413197196</v>
      </c>
      <c r="F85" s="102">
        <f t="shared" si="30"/>
        <v>1.2536308056741063</v>
      </c>
      <c r="G85" s="102">
        <f t="shared" si="30"/>
        <v>1.2560165758830295</v>
      </c>
      <c r="H85" s="102">
        <f t="shared" si="30"/>
        <v>1.2570148575450517</v>
      </c>
      <c r="I85" s="102">
        <f t="shared" si="30"/>
        <v>1.2716867317889751</v>
      </c>
      <c r="J85" s="102">
        <f t="shared" si="30"/>
        <v>1.2932815777361242</v>
      </c>
      <c r="K85" s="102">
        <f t="shared" si="30"/>
        <v>1.3168729825467254</v>
      </c>
      <c r="L85" s="102">
        <f t="shared" si="30"/>
        <v>1.5546178887356348</v>
      </c>
      <c r="M85" s="102">
        <f t="shared" si="30"/>
        <v>1.7847422724224145</v>
      </c>
      <c r="N85" s="102">
        <f t="shared" si="30"/>
        <v>2.3275382289561435</v>
      </c>
      <c r="O85" s="102">
        <f t="shared" si="30"/>
        <v>2.1327593252285793</v>
      </c>
      <c r="P85" s="102">
        <f t="shared" si="30"/>
        <v>2.0228164578999213</v>
      </c>
      <c r="Q85" s="102">
        <f t="shared" si="30"/>
        <v>1.9635983713099592</v>
      </c>
      <c r="R85" s="102">
        <f t="shared" si="30"/>
        <v>1.9327328624112767</v>
      </c>
      <c r="S85" s="102">
        <f t="shared" si="30"/>
        <v>1.9168974319308005</v>
      </c>
      <c r="T85" s="102">
        <f t="shared" si="30"/>
        <v>1.9085089082056128</v>
      </c>
      <c r="U85" s="102">
        <f t="shared" si="30"/>
        <v>1.9034473187897163</v>
      </c>
      <c r="V85" s="102">
        <f t="shared" si="30"/>
        <v>1.8996286245378939</v>
      </c>
      <c r="W85" s="102">
        <f t="shared" si="30"/>
        <v>1.912135972684041</v>
      </c>
      <c r="X85" s="102">
        <f t="shared" si="30"/>
        <v>1.9357390416851898</v>
      </c>
      <c r="Y85" s="102">
        <f t="shared" si="30"/>
        <v>1.950023976412274</v>
      </c>
      <c r="Z85" s="102">
        <f t="shared" si="30"/>
        <v>1.9594277414716885</v>
      </c>
      <c r="AA85" s="102">
        <f t="shared" si="30"/>
        <v>1.9668846389236934</v>
      </c>
      <c r="AB85" s="102">
        <f t="shared" si="30"/>
        <v>1.97673131278072</v>
      </c>
      <c r="AC85" s="102">
        <f t="shared" si="30"/>
        <v>1.9991885084806598</v>
      </c>
      <c r="AD85" s="102">
        <f t="shared" si="30"/>
        <v>2.1186688875673783</v>
      </c>
      <c r="AE85" s="102">
        <f t="shared" si="30"/>
        <v>2.2339013288546083</v>
      </c>
      <c r="AF85" s="102">
        <f t="shared" si="30"/>
        <v>2.33829538218813</v>
      </c>
      <c r="AG85" s="102">
        <f t="shared" si="30"/>
        <v>2.3464312429761662</v>
      </c>
      <c r="AH85" s="102">
        <f t="shared" si="30"/>
        <v>2.2882770229486935</v>
      </c>
      <c r="AI85" s="102">
        <f t="shared" si="30"/>
        <v>2.2718597442368265</v>
      </c>
      <c r="AJ85" s="102">
        <f t="shared" si="30"/>
        <v>2.2755877050230993</v>
      </c>
      <c r="AK85" s="102">
        <f t="shared" si="30"/>
        <v>2.2895826829445243</v>
      </c>
      <c r="AL85" s="102">
        <f t="shared" si="30"/>
        <v>2.3090916588612345</v>
      </c>
      <c r="AM85" s="102">
        <f t="shared" si="30"/>
        <v>2.3319708602670515</v>
      </c>
      <c r="AN85" s="102">
        <f t="shared" si="30"/>
        <v>2.3573564181592133</v>
      </c>
      <c r="AO85" s="102">
        <f t="shared" si="30"/>
        <v>2.3849750244225674</v>
      </c>
      <c r="AP85" s="102">
        <f t="shared" si="30"/>
        <v>2.4147979378149671</v>
      </c>
      <c r="AQ85" s="102">
        <f t="shared" si="30"/>
        <v>2.4468753977149165</v>
      </c>
      <c r="AR85" s="102">
        <f t="shared" si="30"/>
        <v>2.4812633862637425</v>
      </c>
      <c r="AS85" s="102">
        <f t="shared" si="30"/>
        <v>2.5179959734594943</v>
      </c>
      <c r="AT85" s="102">
        <f t="shared" si="30"/>
        <v>2.5570789289904154</v>
      </c>
      <c r="AU85" s="102">
        <f t="shared" si="30"/>
        <v>2.5984923089608971</v>
      </c>
      <c r="AV85" s="102">
        <f t="shared" si="30"/>
        <v>2.6421960542607055</v>
      </c>
      <c r="AW85" s="102">
        <f t="shared" si="30"/>
        <v>2.688135893947083</v>
      </c>
      <c r="AX85" s="102">
        <f t="shared" si="30"/>
        <v>2.736248471377928</v>
      </c>
      <c r="AY85" s="102">
        <f t="shared" si="30"/>
        <v>2.7864653838970073</v>
      </c>
      <c r="AZ85" s="102">
        <f t="shared" si="30"/>
        <v>2.8387161667447232</v>
      </c>
      <c r="BA85" s="102">
        <f t="shared" si="30"/>
        <v>2.8929303788490417</v>
      </c>
      <c r="BB85" s="102">
        <f t="shared" si="30"/>
        <v>2.9490389760376958</v>
      </c>
      <c r="BC85" s="102">
        <f t="shared" si="30"/>
        <v>3.0069751431698704</v>
      </c>
      <c r="BD85" s="102">
        <f t="shared" si="30"/>
        <v>3.0666747283506082</v>
      </c>
      <c r="BE85" s="102">
        <f t="shared" si="30"/>
        <v>3.1280763922847199</v>
      </c>
      <c r="BF85" s="102">
        <f t="shared" si="30"/>
        <v>3.1911215589995434</v>
      </c>
      <c r="BG85" s="102">
        <f t="shared" si="30"/>
        <v>3.2557542321236044</v>
      </c>
      <c r="BH85" s="102">
        <f t="shared" si="30"/>
        <v>3.3219207235969406</v>
      </c>
      <c r="BI85" s="102">
        <f t="shared" si="30"/>
        <v>3.3895693284759316</v>
      </c>
    </row>
    <row r="86" spans="1:66" s="41" customFormat="1" ht="19.5" customHeight="1">
      <c r="A86" s="103" t="s">
        <v>782</v>
      </c>
      <c r="B86" s="102">
        <f t="shared" ref="B86:AG86" si="31">+(1-$B$98)*(1-$B$99)*B46*B123*(B120-B124)/1000</f>
        <v>0</v>
      </c>
      <c r="C86" s="102">
        <f t="shared" si="31"/>
        <v>0</v>
      </c>
      <c r="D86" s="102">
        <f t="shared" si="31"/>
        <v>0</v>
      </c>
      <c r="E86" s="102">
        <f t="shared" si="31"/>
        <v>0</v>
      </c>
      <c r="F86" s="102">
        <f t="shared" si="31"/>
        <v>0</v>
      </c>
      <c r="G86" s="102">
        <f t="shared" si="31"/>
        <v>0</v>
      </c>
      <c r="H86" s="102">
        <f t="shared" si="31"/>
        <v>0</v>
      </c>
      <c r="I86" s="102">
        <f t="shared" si="31"/>
        <v>0</v>
      </c>
      <c r="J86" s="102">
        <f t="shared" si="31"/>
        <v>0</v>
      </c>
      <c r="K86" s="102">
        <f t="shared" si="31"/>
        <v>0</v>
      </c>
      <c r="L86" s="102">
        <f t="shared" si="31"/>
        <v>0</v>
      </c>
      <c r="M86" s="102">
        <f t="shared" si="31"/>
        <v>0</v>
      </c>
      <c r="N86" s="102">
        <f t="shared" si="31"/>
        <v>0</v>
      </c>
      <c r="O86" s="102">
        <f t="shared" si="31"/>
        <v>0</v>
      </c>
      <c r="P86" s="102">
        <f t="shared" si="31"/>
        <v>0</v>
      </c>
      <c r="Q86" s="102">
        <f t="shared" si="31"/>
        <v>0</v>
      </c>
      <c r="R86" s="102">
        <f t="shared" si="31"/>
        <v>0</v>
      </c>
      <c r="S86" s="102">
        <f t="shared" si="31"/>
        <v>0</v>
      </c>
      <c r="T86" s="102">
        <f t="shared" si="31"/>
        <v>0</v>
      </c>
      <c r="U86" s="102">
        <f t="shared" si="31"/>
        <v>0</v>
      </c>
      <c r="V86" s="102">
        <f t="shared" si="31"/>
        <v>0</v>
      </c>
      <c r="W86" s="102">
        <f t="shared" si="31"/>
        <v>0</v>
      </c>
      <c r="X86" s="102">
        <f t="shared" si="31"/>
        <v>0</v>
      </c>
      <c r="Y86" s="102">
        <f t="shared" si="31"/>
        <v>0</v>
      </c>
      <c r="Z86" s="102">
        <f t="shared" si="31"/>
        <v>0</v>
      </c>
      <c r="AA86" s="102">
        <f t="shared" si="31"/>
        <v>0</v>
      </c>
      <c r="AB86" s="102">
        <f t="shared" si="31"/>
        <v>0</v>
      </c>
      <c r="AC86" s="102">
        <f t="shared" si="31"/>
        <v>0</v>
      </c>
      <c r="AD86" s="102">
        <f t="shared" si="31"/>
        <v>0</v>
      </c>
      <c r="AE86" s="102">
        <f t="shared" si="31"/>
        <v>0</v>
      </c>
      <c r="AF86" s="102">
        <f t="shared" si="31"/>
        <v>0</v>
      </c>
      <c r="AG86" s="102">
        <f t="shared" si="31"/>
        <v>0</v>
      </c>
      <c r="AH86" s="102">
        <f t="shared" ref="AH86:BI86" si="32">+(1-$B$98)*(1-$B$99)*AH46*AH123*(AH120-AH124)/1000</f>
        <v>0</v>
      </c>
      <c r="AI86" s="102">
        <f t="shared" si="32"/>
        <v>0</v>
      </c>
      <c r="AJ86" s="102">
        <f t="shared" si="32"/>
        <v>0</v>
      </c>
      <c r="AK86" s="102">
        <f t="shared" si="32"/>
        <v>0</v>
      </c>
      <c r="AL86" s="102">
        <f t="shared" si="32"/>
        <v>0</v>
      </c>
      <c r="AM86" s="102">
        <f t="shared" si="32"/>
        <v>0</v>
      </c>
      <c r="AN86" s="102">
        <f t="shared" si="32"/>
        <v>0</v>
      </c>
      <c r="AO86" s="102">
        <f t="shared" si="32"/>
        <v>0</v>
      </c>
      <c r="AP86" s="102">
        <f t="shared" si="32"/>
        <v>0</v>
      </c>
      <c r="AQ86" s="102">
        <f t="shared" si="32"/>
        <v>0</v>
      </c>
      <c r="AR86" s="102">
        <f t="shared" si="32"/>
        <v>0</v>
      </c>
      <c r="AS86" s="102">
        <f t="shared" si="32"/>
        <v>0</v>
      </c>
      <c r="AT86" s="102">
        <f t="shared" si="32"/>
        <v>0</v>
      </c>
      <c r="AU86" s="102">
        <f t="shared" si="32"/>
        <v>0</v>
      </c>
      <c r="AV86" s="102">
        <f t="shared" si="32"/>
        <v>0</v>
      </c>
      <c r="AW86" s="102">
        <f t="shared" si="32"/>
        <v>0</v>
      </c>
      <c r="AX86" s="102">
        <f t="shared" si="32"/>
        <v>0</v>
      </c>
      <c r="AY86" s="102">
        <f t="shared" si="32"/>
        <v>0</v>
      </c>
      <c r="AZ86" s="102">
        <f t="shared" si="32"/>
        <v>0</v>
      </c>
      <c r="BA86" s="102">
        <f t="shared" si="32"/>
        <v>0</v>
      </c>
      <c r="BB86" s="102">
        <f t="shared" si="32"/>
        <v>0</v>
      </c>
      <c r="BC86" s="102">
        <f t="shared" si="32"/>
        <v>0</v>
      </c>
      <c r="BD86" s="102">
        <f t="shared" si="32"/>
        <v>0</v>
      </c>
      <c r="BE86" s="102">
        <f t="shared" si="32"/>
        <v>0</v>
      </c>
      <c r="BF86" s="102">
        <f t="shared" si="32"/>
        <v>0</v>
      </c>
      <c r="BG86" s="102">
        <f t="shared" si="32"/>
        <v>0</v>
      </c>
      <c r="BH86" s="102">
        <f t="shared" si="32"/>
        <v>0</v>
      </c>
      <c r="BI86" s="102">
        <f t="shared" si="32"/>
        <v>0</v>
      </c>
    </row>
    <row r="87" spans="1:66" s="41" customFormat="1" ht="18" customHeight="1">
      <c r="A87" s="101" t="s">
        <v>646</v>
      </c>
      <c r="B87" s="102">
        <f>+SUM(B84:B86)</f>
        <v>11.364185034832087</v>
      </c>
      <c r="C87" s="102">
        <f>+SUM(C84:C86)</f>
        <v>13.833673171487753</v>
      </c>
      <c r="D87" s="102">
        <f t="shared" ref="D87:BI87" si="33">+SUM(D84:D86)</f>
        <v>17.919263797743113</v>
      </c>
      <c r="E87" s="102">
        <f t="shared" si="33"/>
        <v>21.498142699982012</v>
      </c>
      <c r="F87" s="102">
        <f t="shared" si="33"/>
        <v>25.100936422520455</v>
      </c>
      <c r="G87" s="102">
        <f t="shared" si="33"/>
        <v>28.472659955812908</v>
      </c>
      <c r="H87" s="102">
        <f t="shared" si="33"/>
        <v>31.640961869232903</v>
      </c>
      <c r="I87" s="102">
        <f t="shared" si="33"/>
        <v>34.789041044279628</v>
      </c>
      <c r="J87" s="102">
        <f t="shared" si="33"/>
        <v>37.898685603535597</v>
      </c>
      <c r="K87" s="102">
        <f t="shared" si="33"/>
        <v>40.718863594956346</v>
      </c>
      <c r="L87" s="102">
        <f t="shared" si="33"/>
        <v>44.300764298350515</v>
      </c>
      <c r="M87" s="102">
        <f t="shared" si="33"/>
        <v>48.207280880736619</v>
      </c>
      <c r="N87" s="102">
        <f t="shared" si="33"/>
        <v>53.425154856767548</v>
      </c>
      <c r="O87" s="102">
        <f t="shared" si="33"/>
        <v>57.756738365005823</v>
      </c>
      <c r="P87" s="102">
        <f t="shared" si="33"/>
        <v>62.099261713923568</v>
      </c>
      <c r="Q87" s="102">
        <f t="shared" si="33"/>
        <v>66.456355260724209</v>
      </c>
      <c r="R87" s="102">
        <f t="shared" si="33"/>
        <v>70.823849450839177</v>
      </c>
      <c r="S87" s="102">
        <f t="shared" si="33"/>
        <v>75.196228611831884</v>
      </c>
      <c r="T87" s="102">
        <f t="shared" si="33"/>
        <v>79.568493958061069</v>
      </c>
      <c r="U87" s="102">
        <f t="shared" si="33"/>
        <v>83.93681873594862</v>
      </c>
      <c r="V87" s="102">
        <f t="shared" si="33"/>
        <v>88.355355397994416</v>
      </c>
      <c r="W87" s="102">
        <f t="shared" si="33"/>
        <v>92.858306343256473</v>
      </c>
      <c r="X87" s="102">
        <f t="shared" si="33"/>
        <v>97.393778920008046</v>
      </c>
      <c r="Y87" s="102">
        <f t="shared" si="33"/>
        <v>101.93558392779755</v>
      </c>
      <c r="Z87" s="102">
        <f t="shared" si="33"/>
        <v>106.48729171659217</v>
      </c>
      <c r="AA87" s="102">
        <f t="shared" si="33"/>
        <v>111.06269490762031</v>
      </c>
      <c r="AB87" s="102">
        <f t="shared" si="33"/>
        <v>115.70780417582132</v>
      </c>
      <c r="AC87" s="102">
        <f t="shared" si="33"/>
        <v>120.76059954724681</v>
      </c>
      <c r="AD87" s="102">
        <f t="shared" si="33"/>
        <v>126.17075462774682</v>
      </c>
      <c r="AE87" s="102">
        <f t="shared" si="33"/>
        <v>131.80388759958615</v>
      </c>
      <c r="AF87" s="102">
        <f t="shared" si="33"/>
        <v>137.32616919819716</v>
      </c>
      <c r="AG87" s="102">
        <f t="shared" si="33"/>
        <v>142.53637483483615</v>
      </c>
      <c r="AH87" s="102">
        <f t="shared" si="33"/>
        <v>147.6939485150034</v>
      </c>
      <c r="AI87" s="102">
        <f t="shared" si="33"/>
        <v>152.92670630458298</v>
      </c>
      <c r="AJ87" s="102">
        <f t="shared" si="33"/>
        <v>158.22453122809176</v>
      </c>
      <c r="AK87" s="102">
        <f t="shared" si="33"/>
        <v>163.58438894631115</v>
      </c>
      <c r="AL87" s="102">
        <f t="shared" si="33"/>
        <v>169.00664884452254</v>
      </c>
      <c r="AM87" s="102">
        <f t="shared" si="33"/>
        <v>174.49387773582154</v>
      </c>
      <c r="AN87" s="102">
        <f t="shared" si="33"/>
        <v>180.05002107693929</v>
      </c>
      <c r="AO87" s="102">
        <f t="shared" si="33"/>
        <v>185.67985039293896</v>
      </c>
      <c r="AP87" s="102">
        <f t="shared" si="33"/>
        <v>191.38859500973859</v>
      </c>
      <c r="AQ87" s="102">
        <f t="shared" si="33"/>
        <v>197.18169934206716</v>
      </c>
      <c r="AR87" s="102">
        <f t="shared" si="33"/>
        <v>203.06466503366326</v>
      </c>
      <c r="AS87" s="102">
        <f t="shared" si="33"/>
        <v>209.0429501965412</v>
      </c>
      <c r="AT87" s="102">
        <f t="shared" si="33"/>
        <v>215.12190695192007</v>
      </c>
      <c r="AU87" s="102">
        <f t="shared" si="33"/>
        <v>221.30674456445669</v>
      </c>
      <c r="AV87" s="102">
        <f t="shared" si="33"/>
        <v>227.60250957004635</v>
      </c>
      <c r="AW87" s="102">
        <f t="shared" si="33"/>
        <v>234.01407706392706</v>
      </c>
      <c r="AX87" s="102">
        <f t="shared" si="33"/>
        <v>240.54614918138284</v>
      </c>
      <c r="AY87" s="102">
        <f t="shared" si="33"/>
        <v>247.20325806643666</v>
      </c>
      <c r="AZ87" s="102">
        <f t="shared" si="33"/>
        <v>253.98977148381277</v>
      </c>
      <c r="BA87" s="102">
        <f t="shared" si="33"/>
        <v>260.90989981845559</v>
      </c>
      <c r="BB87" s="102">
        <f t="shared" si="33"/>
        <v>267.9677036127066</v>
      </c>
      <c r="BC87" s="102">
        <f t="shared" si="33"/>
        <v>275.16710107218785</v>
      </c>
      <c r="BD87" s="102">
        <f t="shared" si="33"/>
        <v>282.51187516652345</v>
      </c>
      <c r="BE87" s="102">
        <f t="shared" si="33"/>
        <v>290.00568008655989</v>
      </c>
      <c r="BF87" s="102">
        <f t="shared" si="33"/>
        <v>297.65204691365119</v>
      </c>
      <c r="BG87" s="102">
        <f t="shared" si="33"/>
        <v>305.45438842121325</v>
      </c>
      <c r="BH87" s="102">
        <f t="shared" si="33"/>
        <v>313.41600297272078</v>
      </c>
      <c r="BI87" s="102">
        <f t="shared" si="33"/>
        <v>313.4836515775998</v>
      </c>
    </row>
    <row r="88" spans="1:66" s="167" customFormat="1" ht="18" customHeight="1">
      <c r="A88" s="173" t="s">
        <v>783</v>
      </c>
      <c r="B88" s="135">
        <f>(B84/B56)*1000</f>
        <v>21.921925291394547</v>
      </c>
      <c r="C88" s="167">
        <f t="shared" ref="C88:AH88" si="34">(C84/C56)*1000</f>
        <v>25.550812096926652</v>
      </c>
      <c r="D88" s="167">
        <f t="shared" si="34"/>
        <v>31.808453656147325</v>
      </c>
      <c r="E88" s="167">
        <f t="shared" si="34"/>
        <v>38.273925847154395</v>
      </c>
      <c r="F88" s="167">
        <f t="shared" si="34"/>
        <v>45.067693193242285</v>
      </c>
      <c r="G88" s="167">
        <f t="shared" si="34"/>
        <v>52.238972636571049</v>
      </c>
      <c r="H88" s="167">
        <f t="shared" si="34"/>
        <v>59.724034949997382</v>
      </c>
      <c r="I88" s="167">
        <f t="shared" si="34"/>
        <v>67.471376085469331</v>
      </c>
      <c r="J88" s="167">
        <f t="shared" si="34"/>
        <v>75.464018605162821</v>
      </c>
      <c r="K88" s="167">
        <f t="shared" si="34"/>
        <v>83.187442664390261</v>
      </c>
      <c r="L88" s="167">
        <f t="shared" si="34"/>
        <v>91.128399623880782</v>
      </c>
      <c r="M88" s="167">
        <f t="shared" si="34"/>
        <v>98.531501819022324</v>
      </c>
      <c r="N88" s="167">
        <f t="shared" si="34"/>
        <v>107.97825425509399</v>
      </c>
      <c r="O88" s="167">
        <f t="shared" si="34"/>
        <v>117.02729121190379</v>
      </c>
      <c r="P88" s="167">
        <f t="shared" si="34"/>
        <v>125.84001726800729</v>
      </c>
      <c r="Q88" s="167">
        <f t="shared" si="34"/>
        <v>134.49772112457842</v>
      </c>
      <c r="R88" s="167">
        <f t="shared" si="34"/>
        <v>143.03971935237755</v>
      </c>
      <c r="S88" s="167">
        <f t="shared" si="34"/>
        <v>151.4831628285616</v>
      </c>
      <c r="T88" s="167">
        <f t="shared" si="34"/>
        <v>159.83416324205822</v>
      </c>
      <c r="U88" s="167">
        <f t="shared" si="34"/>
        <v>168.09403860985742</v>
      </c>
      <c r="V88" s="167">
        <f t="shared" si="34"/>
        <v>176.21249301686007</v>
      </c>
      <c r="W88" s="167">
        <f t="shared" si="34"/>
        <v>184.20451082050411</v>
      </c>
      <c r="X88" s="167">
        <f t="shared" si="34"/>
        <v>192.1326941004439</v>
      </c>
      <c r="Y88" s="167">
        <f t="shared" si="34"/>
        <v>199.98570738694082</v>
      </c>
      <c r="Z88" s="167">
        <f t="shared" si="34"/>
        <v>207.76226265047634</v>
      </c>
      <c r="AA88" s="167">
        <f t="shared" si="34"/>
        <v>215.48427262227835</v>
      </c>
      <c r="AB88" s="167">
        <f t="shared" si="34"/>
        <v>223.23359703131712</v>
      </c>
      <c r="AC88" s="167">
        <f t="shared" si="34"/>
        <v>231.64806959802314</v>
      </c>
      <c r="AD88" s="167">
        <f t="shared" si="34"/>
        <v>240.45306783509622</v>
      </c>
      <c r="AE88" s="167">
        <f t="shared" si="34"/>
        <v>249.57643667858258</v>
      </c>
      <c r="AF88" s="167">
        <f t="shared" si="34"/>
        <v>259.19724524938465</v>
      </c>
      <c r="AG88" s="167">
        <f t="shared" si="34"/>
        <v>269.18601029455817</v>
      </c>
      <c r="AH88" s="167">
        <f t="shared" si="34"/>
        <v>279.20100101545432</v>
      </c>
      <c r="AI88" s="167">
        <f t="shared" ref="AI88:BI88" si="35">(AI84/AI56)*1000</f>
        <v>289.28021538538638</v>
      </c>
      <c r="AJ88" s="167">
        <f t="shared" si="35"/>
        <v>299.44568662387081</v>
      </c>
      <c r="AK88" s="167">
        <f t="shared" si="35"/>
        <v>309.71055602729001</v>
      </c>
      <c r="AL88" s="167">
        <f t="shared" si="35"/>
        <v>320.08465939109362</v>
      </c>
      <c r="AM88" s="167">
        <f t="shared" si="35"/>
        <v>330.57704175597286</v>
      </c>
      <c r="AN88" s="167">
        <f t="shared" si="35"/>
        <v>341.19693775868814</v>
      </c>
      <c r="AO88" s="167">
        <f t="shared" si="35"/>
        <v>351.9540342461064</v>
      </c>
      <c r="AP88" s="167">
        <f t="shared" si="35"/>
        <v>362.8584275067663</v>
      </c>
      <c r="AQ88" s="167">
        <f t="shared" si="35"/>
        <v>373.92047517762967</v>
      </c>
      <c r="AR88" s="167">
        <f t="shared" si="35"/>
        <v>385.15063375708155</v>
      </c>
      <c r="AS88" s="167">
        <f t="shared" si="35"/>
        <v>396.55931823062394</v>
      </c>
      <c r="AT88" s="167">
        <f t="shared" si="35"/>
        <v>408.15679440621255</v>
      </c>
      <c r="AU88" s="167">
        <f t="shared" si="35"/>
        <v>419.95310315947046</v>
      </c>
      <c r="AV88" s="167">
        <f t="shared" si="35"/>
        <v>431.95801152632362</v>
      </c>
      <c r="AW88" s="167">
        <f t="shared" si="35"/>
        <v>444.18098463944483</v>
      </c>
      <c r="AX88" s="167">
        <f t="shared" si="35"/>
        <v>456.63117296801761</v>
      </c>
      <c r="AY88" s="167">
        <f t="shared" si="35"/>
        <v>469.31741026126832</v>
      </c>
      <c r="AZ88" s="167">
        <f t="shared" si="35"/>
        <v>482.24821859472485</v>
      </c>
      <c r="BA88" s="167">
        <f t="shared" si="35"/>
        <v>495.43181780532126</v>
      </c>
      <c r="BB88" s="167">
        <f t="shared" si="35"/>
        <v>508.87613732714766</v>
      </c>
      <c r="BC88" s="167">
        <f t="shared" si="35"/>
        <v>522.58882900606829</v>
      </c>
      <c r="BD88" s="167">
        <f t="shared" si="35"/>
        <v>536.57727990042952</v>
      </c>
      <c r="BE88" s="167">
        <f t="shared" si="35"/>
        <v>550.84862439312133</v>
      </c>
      <c r="BF88" s="167">
        <f t="shared" si="35"/>
        <v>565.40975517208801</v>
      </c>
      <c r="BG88" s="167">
        <f t="shared" si="35"/>
        <v>580.2673328028153</v>
      </c>
      <c r="BH88" s="167">
        <f t="shared" si="35"/>
        <v>595.42779373399378</v>
      </c>
      <c r="BI88" s="167">
        <f t="shared" si="35"/>
        <v>595.42779373399378</v>
      </c>
    </row>
    <row r="89" spans="1:66" s="167" customFormat="1" ht="18" customHeight="1">
      <c r="A89" s="173" t="s">
        <v>784</v>
      </c>
      <c r="B89" s="135"/>
      <c r="C89" s="167">
        <f>+LN(C88/B88)/10</f>
        <v>1.5318180990075059E-2</v>
      </c>
      <c r="D89" s="167">
        <f>+LN(D88/C88)/10</f>
        <v>2.1906299194091504E-2</v>
      </c>
      <c r="E89" s="167">
        <f>+LN(E88/D88)/10</f>
        <v>1.8503678436411378E-2</v>
      </c>
      <c r="F89" s="167">
        <f>+LN(F88/E88)/10</f>
        <v>1.633967755727533E-2</v>
      </c>
    </row>
    <row r="90" spans="1:66" s="168" customFormat="1" ht="18" customHeight="1">
      <c r="A90" s="181" t="s">
        <v>785</v>
      </c>
      <c r="B90" s="186">
        <f t="shared" ref="B90:BI90" si="36">+(1/(1-$B$18))*(B88)^(1-$B$18)+1</f>
        <v>0.57283993002731859</v>
      </c>
      <c r="C90" s="168">
        <f t="shared" si="36"/>
        <v>0.60433499385561817</v>
      </c>
      <c r="D90" s="168">
        <f t="shared" si="36"/>
        <v>0.6453836810915613</v>
      </c>
      <c r="E90" s="168">
        <f t="shared" si="36"/>
        <v>0.67672025854653861</v>
      </c>
      <c r="F90" s="168">
        <f t="shared" si="36"/>
        <v>0.70208159710478957</v>
      </c>
      <c r="G90" s="168">
        <f t="shared" si="36"/>
        <v>0.72328501256121447</v>
      </c>
      <c r="H90" s="168">
        <f t="shared" si="36"/>
        <v>0.74120527183499307</v>
      </c>
      <c r="I90" s="168">
        <f t="shared" si="36"/>
        <v>0.75651612110318667</v>
      </c>
      <c r="J90" s="168">
        <f t="shared" si="36"/>
        <v>0.76977099773631885</v>
      </c>
      <c r="K90" s="168">
        <f t="shared" si="36"/>
        <v>0.78071894655732854</v>
      </c>
      <c r="L90" s="168">
        <f t="shared" si="36"/>
        <v>0.79049078771909365</v>
      </c>
      <c r="M90" s="168">
        <f t="shared" si="36"/>
        <v>0.79851512766511901</v>
      </c>
      <c r="N90" s="168">
        <f t="shared" si="36"/>
        <v>0.80753053248009821</v>
      </c>
      <c r="O90" s="168">
        <f t="shared" si="36"/>
        <v>0.81512149554990743</v>
      </c>
      <c r="P90" s="168">
        <f t="shared" si="36"/>
        <v>0.82171261665230144</v>
      </c>
      <c r="Q90" s="168">
        <f t="shared" si="36"/>
        <v>0.82754629360167153</v>
      </c>
      <c r="R90" s="168">
        <f t="shared" si="36"/>
        <v>0.83277482042751871</v>
      </c>
      <c r="S90" s="168">
        <f t="shared" si="36"/>
        <v>0.8375020772878895</v>
      </c>
      <c r="T90" s="168">
        <f t="shared" si="36"/>
        <v>0.84180411232098851</v>
      </c>
      <c r="U90" s="168">
        <f t="shared" si="36"/>
        <v>0.8457398178463893</v>
      </c>
      <c r="V90" s="168">
        <f t="shared" si="36"/>
        <v>0.84933525256674947</v>
      </c>
      <c r="W90" s="168">
        <f t="shared" si="36"/>
        <v>0.85263991439574061</v>
      </c>
      <c r="X90" s="168">
        <f t="shared" si="36"/>
        <v>0.85571228380104158</v>
      </c>
      <c r="Y90" s="168">
        <f t="shared" si="36"/>
        <v>0.85857359029002889</v>
      </c>
      <c r="Z90" s="168">
        <f t="shared" si="36"/>
        <v>0.86124563236969109</v>
      </c>
      <c r="AA90" s="168">
        <f t="shared" si="36"/>
        <v>0.86375448759316409</v>
      </c>
      <c r="AB90" s="168">
        <f t="shared" si="36"/>
        <v>0.8661401860501573</v>
      </c>
      <c r="AC90" s="168">
        <f t="shared" si="36"/>
        <v>0.86859386160909513</v>
      </c>
      <c r="AD90" s="168">
        <f t="shared" si="36"/>
        <v>0.87102223871520679</v>
      </c>
      <c r="AE90" s="168">
        <f t="shared" si="36"/>
        <v>0.873401603254925</v>
      </c>
      <c r="AF90" s="168">
        <f t="shared" si="36"/>
        <v>0.87577334111425886</v>
      </c>
      <c r="AG90" s="168">
        <f t="shared" si="36"/>
        <v>0.87809998674997247</v>
      </c>
      <c r="AH90" s="168">
        <f t="shared" si="36"/>
        <v>0.88030623993148083</v>
      </c>
      <c r="AI90" s="168">
        <f t="shared" si="36"/>
        <v>0.88240993522828237</v>
      </c>
      <c r="AJ90" s="168">
        <f t="shared" si="36"/>
        <v>0.88442312044297255</v>
      </c>
      <c r="AK90" s="168">
        <f t="shared" si="36"/>
        <v>0.88635456594462203</v>
      </c>
      <c r="AL90" s="168">
        <f t="shared" si="36"/>
        <v>0.88821138757812645</v>
      </c>
      <c r="AM90" s="168">
        <f t="shared" si="36"/>
        <v>0.88999975532133357</v>
      </c>
      <c r="AN90" s="168">
        <f t="shared" si="36"/>
        <v>0.89172518925254562</v>
      </c>
      <c r="AO90" s="168">
        <f t="shared" si="36"/>
        <v>0.89339268096171753</v>
      </c>
      <c r="AP90" s="168">
        <f t="shared" si="36"/>
        <v>0.89500674774230182</v>
      </c>
      <c r="AQ90" s="168">
        <f t="shared" si="36"/>
        <v>0.89657146524546794</v>
      </c>
      <c r="AR90" s="168">
        <f t="shared" si="36"/>
        <v>0.89809049614130143</v>
      </c>
      <c r="AS90" s="168">
        <f t="shared" si="36"/>
        <v>0.89956712013993634</v>
      </c>
      <c r="AT90" s="168">
        <f t="shared" si="36"/>
        <v>0.90100426590620175</v>
      </c>
      <c r="AU90" s="168">
        <f t="shared" si="36"/>
        <v>0.9024045438404863</v>
      </c>
      <c r="AV90" s="168">
        <f t="shared" si="36"/>
        <v>0.90377027847150371</v>
      </c>
      <c r="AW90" s="168">
        <f t="shared" si="36"/>
        <v>0.90510353944709587</v>
      </c>
      <c r="AX90" s="168">
        <f t="shared" si="36"/>
        <v>0.90640617045095151</v>
      </c>
      <c r="AY90" s="168">
        <f t="shared" si="36"/>
        <v>0.9076798156787641</v>
      </c>
      <c r="AZ90" s="168">
        <f t="shared" si="36"/>
        <v>0.90892594373878166</v>
      </c>
      <c r="BA90" s="168">
        <f t="shared" si="36"/>
        <v>0.91014586900017203</v>
      </c>
      <c r="BB90" s="168">
        <f t="shared" si="36"/>
        <v>0.91134077051205853</v>
      </c>
      <c r="BC90" s="168">
        <f t="shared" si="36"/>
        <v>0.91251170867213982</v>
      </c>
      <c r="BD90" s="168">
        <f t="shared" si="36"/>
        <v>0.91365963984992471</v>
      </c>
      <c r="BE90" s="168">
        <f t="shared" si="36"/>
        <v>0.91478542917613526</v>
      </c>
      <c r="BF90" s="168">
        <f t="shared" si="36"/>
        <v>0.91588986170418718</v>
      </c>
      <c r="BG90" s="168">
        <f t="shared" si="36"/>
        <v>0.91697365213701176</v>
      </c>
      <c r="BH90" s="168">
        <f t="shared" si="36"/>
        <v>0.91803745329625475</v>
      </c>
      <c r="BI90" s="168">
        <f t="shared" si="36"/>
        <v>0.91803745329625475</v>
      </c>
    </row>
    <row r="91" spans="1:66" s="54" customFormat="1" ht="18" customHeight="1">
      <c r="A91" s="58" t="s">
        <v>786</v>
      </c>
      <c r="B91" s="65">
        <f t="shared" ref="B91:BH91" si="37">B$17*B$56*B90</f>
        <v>280.73750322942192</v>
      </c>
      <c r="C91" s="65">
        <f t="shared" si="37"/>
        <v>266.5371012162268</v>
      </c>
      <c r="D91" s="65">
        <f t="shared" si="37"/>
        <v>251.11827563912428</v>
      </c>
      <c r="E91" s="65">
        <f t="shared" si="37"/>
        <v>229.09015022192546</v>
      </c>
      <c r="F91" s="65">
        <f t="shared" si="37"/>
        <v>204.79525398340022</v>
      </c>
      <c r="G91" s="65">
        <f t="shared" si="37"/>
        <v>178.9976334181994</v>
      </c>
      <c r="H91" s="65">
        <f t="shared" si="37"/>
        <v>154.33734098497277</v>
      </c>
      <c r="I91" s="65">
        <f t="shared" si="37"/>
        <v>132.5395196522868</v>
      </c>
      <c r="J91" s="65">
        <f t="shared" si="37"/>
        <v>113.4706233342679</v>
      </c>
      <c r="K91" s="65">
        <f t="shared" si="37"/>
        <v>96.830306439638136</v>
      </c>
      <c r="L91" s="65">
        <f t="shared" si="37"/>
        <v>83.663458527104012</v>
      </c>
      <c r="M91" s="146">
        <f t="shared" si="37"/>
        <v>73.142918361808711</v>
      </c>
      <c r="N91" s="65">
        <f t="shared" si="37"/>
        <v>64.017428313053045</v>
      </c>
      <c r="O91" s="65">
        <f t="shared" si="37"/>
        <v>55.925741851118474</v>
      </c>
      <c r="P91" s="65">
        <f t="shared" si="37"/>
        <v>48.793222153366713</v>
      </c>
      <c r="Q91" s="65">
        <f t="shared" si="37"/>
        <v>42.528687200352202</v>
      </c>
      <c r="R91" s="65">
        <f t="shared" si="37"/>
        <v>37.039694850219234</v>
      </c>
      <c r="S91" s="65">
        <f t="shared" si="37"/>
        <v>32.238575460263583</v>
      </c>
      <c r="T91" s="65">
        <f t="shared" si="37"/>
        <v>28.044721331033617</v>
      </c>
      <c r="U91" s="65">
        <f t="shared" si="37"/>
        <v>24.385238046573967</v>
      </c>
      <c r="V91" s="65">
        <f t="shared" si="37"/>
        <v>21.214254317374387</v>
      </c>
      <c r="W91" s="65">
        <f t="shared" si="37"/>
        <v>18.466344873892449</v>
      </c>
      <c r="X91" s="65">
        <f t="shared" si="37"/>
        <v>16.069771867405933</v>
      </c>
      <c r="Y91" s="65">
        <f t="shared" si="37"/>
        <v>13.980610380924579</v>
      </c>
      <c r="Z91" s="65">
        <f t="shared" si="37"/>
        <v>12.16024435512675</v>
      </c>
      <c r="AA91" s="65">
        <f t="shared" si="37"/>
        <v>10.574802097044282</v>
      </c>
      <c r="AB91" s="65">
        <f t="shared" si="37"/>
        <v>9.1946834652418055</v>
      </c>
      <c r="AC91" s="65">
        <f t="shared" si="37"/>
        <v>7.9952493374083788</v>
      </c>
      <c r="AD91" s="65">
        <f t="shared" si="37"/>
        <v>6.9520223857785188</v>
      </c>
      <c r="AE91" s="65">
        <f t="shared" si="37"/>
        <v>6.0445303907606371</v>
      </c>
      <c r="AF91" s="65">
        <f t="shared" si="37"/>
        <v>5.2389399623382831</v>
      </c>
      <c r="AG91" s="65">
        <f t="shared" si="37"/>
        <v>4.5262157201650215</v>
      </c>
      <c r="AH91" s="65">
        <f t="shared" si="37"/>
        <v>3.9098908701080646</v>
      </c>
      <c r="AI91" s="65">
        <f t="shared" si="37"/>
        <v>3.3770759061983311</v>
      </c>
      <c r="AJ91" s="65">
        <f t="shared" si="37"/>
        <v>2.9165545109621149</v>
      </c>
      <c r="AK91" s="65">
        <f t="shared" si="37"/>
        <v>2.5185876783810923</v>
      </c>
      <c r="AL91" s="65">
        <f t="shared" si="37"/>
        <v>2.1747307858966369</v>
      </c>
      <c r="AM91" s="65">
        <f t="shared" si="37"/>
        <v>1.8776672453022571</v>
      </c>
      <c r="AN91" s="65">
        <f t="shared" si="37"/>
        <v>1.621060991644093</v>
      </c>
      <c r="AO91" s="65">
        <f t="shared" si="37"/>
        <v>1.3994271275526511</v>
      </c>
      <c r="AP91" s="65">
        <f t="shared" si="37"/>
        <v>1.2080190562339221</v>
      </c>
      <c r="AQ91" s="65">
        <f t="shared" si="37"/>
        <v>1.0427302332583137</v>
      </c>
      <c r="AR91" s="65">
        <f t="shared" si="37"/>
        <v>0.90000874895470806</v>
      </c>
      <c r="AS91" s="65">
        <f t="shared" si="37"/>
        <v>0.77678312341150524</v>
      </c>
      <c r="AT91" s="65">
        <f t="shared" si="37"/>
        <v>0.67039788092889541</v>
      </c>
      <c r="AU91" s="65">
        <f t="shared" si="37"/>
        <v>0.57855764488326389</v>
      </c>
      <c r="AV91" s="65">
        <f t="shared" si="37"/>
        <v>0.49927865039220259</v>
      </c>
      <c r="AW91" s="65">
        <f t="shared" si="37"/>
        <v>0.43084671043465028</v>
      </c>
      <c r="AX91" s="65">
        <f t="shared" si="37"/>
        <v>0.37178079268539121</v>
      </c>
      <c r="AY91" s="65">
        <f t="shared" si="37"/>
        <v>0.32080147114563073</v>
      </c>
      <c r="AZ91" s="65">
        <f t="shared" si="37"/>
        <v>0.27680361045903584</v>
      </c>
      <c r="BA91" s="65">
        <f t="shared" si="37"/>
        <v>0.23883272314645962</v>
      </c>
      <c r="BB91" s="65">
        <f t="shared" si="37"/>
        <v>0.20606451221885144</v>
      </c>
      <c r="BC91" s="65">
        <f t="shared" si="37"/>
        <v>0.17778717491354978</v>
      </c>
      <c r="BD91" s="65">
        <f t="shared" si="37"/>
        <v>0.15338609868341122</v>
      </c>
      <c r="BE91" s="65">
        <f t="shared" si="37"/>
        <v>0.13233062897527154</v>
      </c>
      <c r="BF91" s="65">
        <f t="shared" si="37"/>
        <v>0.11416263058918243</v>
      </c>
      <c r="BG91" s="65">
        <f t="shared" si="37"/>
        <v>9.8486601249956118E-2</v>
      </c>
      <c r="BH91" s="65">
        <f t="shared" si="37"/>
        <v>8.4961128105714587E-2</v>
      </c>
      <c r="BI91" s="65">
        <f>BI$17*BI$56*BI90/(1-(BJ17/BI17))</f>
        <v>0.52921821033625216</v>
      </c>
    </row>
    <row r="92" spans="1:66" s="167" customFormat="1" ht="35.25" customHeight="1">
      <c r="A92" s="199" t="s">
        <v>787</v>
      </c>
      <c r="B92" s="200">
        <f>SUM(B91:AO91)*10*B52+B53</f>
        <v>554.63052163113252</v>
      </c>
      <c r="C92" s="201">
        <v>396.47221219651698</v>
      </c>
      <c r="D92" s="202">
        <f>+B92-C92</f>
        <v>158.15830943461555</v>
      </c>
      <c r="I92" s="168"/>
    </row>
    <row r="93" spans="1:66" s="35" customFormat="1" ht="18" customHeight="1">
      <c r="A93" s="66" t="s">
        <v>788</v>
      </c>
      <c r="B93" s="35">
        <f>+B90*Data!B360</f>
        <v>0.57283993002731859</v>
      </c>
      <c r="C93" s="35">
        <f>+C90*Data!C360</f>
        <v>0.45662657655439476</v>
      </c>
      <c r="D93" s="35">
        <f>+D90*Data!D360</f>
        <v>0.44212425328469596</v>
      </c>
      <c r="E93" s="35">
        <f>+E90*Data!E360</f>
        <v>0.41934621252421989</v>
      </c>
      <c r="F93" s="35">
        <f>+F90*Data!F360</f>
        <v>0.39382412845196263</v>
      </c>
      <c r="G93" s="35">
        <f>+G90*Data!G360</f>
        <v>0.36935351874261668</v>
      </c>
      <c r="H93" s="35">
        <f>+H90*Data!H360</f>
        <v>0.34649384130202365</v>
      </c>
      <c r="I93" s="35">
        <f>+I90*Data!I360</f>
        <v>0.3250958288931205</v>
      </c>
      <c r="J93" s="35">
        <f>+J90*Data!J360</f>
        <v>0.30553721941180101</v>
      </c>
      <c r="K93" s="35">
        <f>+K90*Data!K360</f>
        <v>0.2853495345160274</v>
      </c>
      <c r="L93" s="35">
        <f>+L90*Data!L360</f>
        <v>0.26849298204026273</v>
      </c>
      <c r="M93" s="35">
        <f>+M90*Data!M360</f>
        <v>0.25227969400433997</v>
      </c>
      <c r="N93" s="35">
        <f>+N90*Data!N360</f>
        <v>0.24644482875844081</v>
      </c>
      <c r="O93" s="35">
        <f>+O90*Data!O360</f>
        <v>0.23892849862996479</v>
      </c>
      <c r="P93" s="35">
        <f>+P90*Data!P360</f>
        <v>0.23124493822969044</v>
      </c>
      <c r="Q93" s="35">
        <f>+Q90*Data!Q360</f>
        <v>0.22405696461338737</v>
      </c>
      <c r="R93" s="35">
        <f>+R90*Data!R360</f>
        <v>0.21762354288707142</v>
      </c>
      <c r="S93" s="35">
        <f>+S90*Data!S360</f>
        <v>0.2120143323402866</v>
      </c>
      <c r="T93" s="35">
        <f>+T90*Data!T360</f>
        <v>0.2072139395919281</v>
      </c>
      <c r="U93" s="35">
        <f>+U90*Data!U360</f>
        <v>0.20317223588214764</v>
      </c>
      <c r="V93" s="35">
        <f>+V90*Data!V360</f>
        <v>0.20010336435773585</v>
      </c>
      <c r="W93" s="35">
        <f>+W90*Data!W360</f>
        <v>0.19755886445589046</v>
      </c>
      <c r="X93" s="35">
        <f>+X90*Data!X360</f>
        <v>0.19511994400843444</v>
      </c>
      <c r="Y93" s="35">
        <f>+Y90*Data!Y360</f>
        <v>0.19278711629267689</v>
      </c>
      <c r="Z93" s="35">
        <f>+Z90*Data!Z360</f>
        <v>0.190730994402179</v>
      </c>
      <c r="AA93" s="35">
        <f>+AA90*Data!AA360</f>
        <v>0.18902176559944933</v>
      </c>
      <c r="AB93" s="35">
        <f>+AB90*Data!AB360</f>
        <v>0.18765836161783944</v>
      </c>
      <c r="AC93" s="35">
        <f>+AC90*Data!AC360</f>
        <v>0.18662759929832465</v>
      </c>
      <c r="AD93" s="35">
        <f>+AD90*Data!AD360</f>
        <v>0.18586026156385441</v>
      </c>
      <c r="AE93" s="35">
        <f>+AE90*Data!AE360</f>
        <v>0.18533302397383769</v>
      </c>
      <c r="AF93" s="35">
        <f>+AF90*Data!AF360</f>
        <v>0.1850783711513363</v>
      </c>
      <c r="AG93" s="35">
        <f>+AG90*Data!AG360</f>
        <v>0.18505213596417491</v>
      </c>
      <c r="AH93" s="35">
        <f>+AH90*Data!AH360</f>
        <v>0.18517101407097999</v>
      </c>
      <c r="AI93" s="35">
        <f>+AI90*Data!AI360</f>
        <v>0.18543774104471769</v>
      </c>
      <c r="AJ93" s="35">
        <f>+AJ90*Data!AJ360</f>
        <v>0.18584889775215227</v>
      </c>
      <c r="AK93" s="35">
        <f>+AK90*Data!AK360</f>
        <v>0.18639654722468529</v>
      </c>
      <c r="AL93" s="35">
        <f>+AL90*Data!AL360</f>
        <v>0.18707051599729657</v>
      </c>
      <c r="AM93" s="35">
        <f>+AM90*Data!AM360</f>
        <v>0.18785966121250228</v>
      </c>
      <c r="AN93" s="35">
        <f>+AN90*Data!AN360</f>
        <v>0.1887525549744149</v>
      </c>
      <c r="AO93" s="35">
        <f>+AO90*Data!AO360</f>
        <v>0.18973783914700992</v>
      </c>
      <c r="AP93" s="35">
        <f>+AP90*Data!AP360</f>
        <v>0.19080439689727144</v>
      </c>
      <c r="AQ93" s="35">
        <f>+AQ90*Data!AQ360</f>
        <v>0.19194142576166237</v>
      </c>
      <c r="AR93" s="35">
        <f>+AR90*Data!AR360</f>
        <v>0.19313846108275237</v>
      </c>
      <c r="AS93" s="35">
        <f>+AS90*Data!AS360</f>
        <v>0.19438537750494836</v>
      </c>
      <c r="AT93" s="35">
        <f>+AT90*Data!AT360</f>
        <v>0.19567238362958697</v>
      </c>
      <c r="AU93" s="35">
        <f>+AU90*Data!AU360</f>
        <v>0.19699001726586868</v>
      </c>
      <c r="AV93" s="35">
        <f>+AV90*Data!AV360</f>
        <v>0.19832914376153979</v>
      </c>
      <c r="AW93" s="35">
        <f>+AW90*Data!AW360</f>
        <v>0.19968095620851489</v>
      </c>
      <c r="AX93" s="35">
        <f>+AX90*Data!AX360</f>
        <v>0.2010369728055818</v>
      </c>
      <c r="AY93" s="35">
        <f>+AY90*Data!AY360</f>
        <v>0.20238902235023445</v>
      </c>
      <c r="AZ93" s="35">
        <f>+AZ90*Data!AZ360</f>
        <v>0.20372920277271642</v>
      </c>
      <c r="BA93" s="35">
        <f>+BA90*Data!BA360</f>
        <v>0.20504978900019782</v>
      </c>
      <c r="BB93" s="35">
        <f>+BB90*Data!BB360</f>
        <v>0.20634305502875033</v>
      </c>
      <c r="BC93" s="35">
        <f>+BC90*Data!BC360</f>
        <v>0.20760096228800143</v>
      </c>
      <c r="BD93" s="35">
        <f>+BD90*Data!BD360</f>
        <v>0.20881465698545115</v>
      </c>
      <c r="BE93" s="35">
        <f>+BE90*Data!BE360</f>
        <v>0.20997372356628233</v>
      </c>
      <c r="BF93" s="35">
        <f>+BF90*Data!BF360</f>
        <v>0.21106517742310077</v>
      </c>
      <c r="BG93" s="35">
        <f>+BG90*Data!BG360</f>
        <v>0.21207226978310589</v>
      </c>
      <c r="BH93" s="35">
        <f>+BH90*Data!BH360</f>
        <v>0.21297333387496042</v>
      </c>
      <c r="BI93" s="35">
        <f>+BI90*Data!BI360</f>
        <v>0.21286973097337469</v>
      </c>
    </row>
    <row r="94" spans="1:66" s="54" customFormat="1" ht="18" customHeight="1">
      <c r="A94" s="52" t="s">
        <v>789</v>
      </c>
      <c r="B94" s="65">
        <f>B$17*B$56*B93</f>
        <v>280.73750322942192</v>
      </c>
      <c r="C94" s="65">
        <f t="shared" ref="C94:BH94" si="38">C$17*C$56*C93</f>
        <v>201.39148864541033</v>
      </c>
      <c r="D94" s="65">
        <f t="shared" si="38"/>
        <v>172.03019437260448</v>
      </c>
      <c r="E94" s="65">
        <f t="shared" si="38"/>
        <v>141.96129879206552</v>
      </c>
      <c r="F94" s="65">
        <f t="shared" si="38"/>
        <v>114.87740562308595</v>
      </c>
      <c r="G94" s="65">
        <f t="shared" si="38"/>
        <v>91.407128035875758</v>
      </c>
      <c r="H94" s="65">
        <f t="shared" si="38"/>
        <v>72.148620856178269</v>
      </c>
      <c r="I94" s="65">
        <f t="shared" si="38"/>
        <v>56.955884746544776</v>
      </c>
      <c r="J94" s="65">
        <f t="shared" si="38"/>
        <v>45.038717801046459</v>
      </c>
      <c r="K94" s="65">
        <f t="shared" si="38"/>
        <v>35.391075099989408</v>
      </c>
      <c r="L94" s="65">
        <f t="shared" si="38"/>
        <v>28.416588550714906</v>
      </c>
      <c r="M94" s="65">
        <f t="shared" si="38"/>
        <v>23.108482762069993</v>
      </c>
      <c r="N94" s="65">
        <f t="shared" si="38"/>
        <v>19.537049713417421</v>
      </c>
      <c r="O94" s="65">
        <f t="shared" si="38"/>
        <v>16.392959341895548</v>
      </c>
      <c r="P94" s="65">
        <f t="shared" si="38"/>
        <v>13.731303881947335</v>
      </c>
      <c r="Q94" s="65">
        <f t="shared" si="38"/>
        <v>11.5145806787816</v>
      </c>
      <c r="R94" s="65">
        <f t="shared" si="38"/>
        <v>9.6793387876720693</v>
      </c>
      <c r="S94" s="65">
        <f t="shared" si="38"/>
        <v>8.1612216102721398</v>
      </c>
      <c r="T94" s="65">
        <f t="shared" si="38"/>
        <v>6.9033366631325812</v>
      </c>
      <c r="U94" s="65">
        <f t="shared" si="38"/>
        <v>5.8580703330923338</v>
      </c>
      <c r="V94" s="65">
        <f t="shared" si="38"/>
        <v>4.9980777889748769</v>
      </c>
      <c r="W94" s="65">
        <f t="shared" si="38"/>
        <v>4.278699674202433</v>
      </c>
      <c r="X94" s="65">
        <f t="shared" si="38"/>
        <v>3.6642374386267327</v>
      </c>
      <c r="Y94" s="65">
        <f t="shared" si="38"/>
        <v>3.1392551434518712</v>
      </c>
      <c r="Z94" s="65">
        <f t="shared" si="38"/>
        <v>2.6930011727841543</v>
      </c>
      <c r="AA94" s="65">
        <f t="shared" si="38"/>
        <v>2.3141619429589046</v>
      </c>
      <c r="AB94" s="65">
        <f t="shared" si="38"/>
        <v>1.9921246727397501</v>
      </c>
      <c r="AC94" s="65">
        <f t="shared" si="38"/>
        <v>1.7178732841466609</v>
      </c>
      <c r="AD94" s="65">
        <f t="shared" si="38"/>
        <v>1.4834347983175189</v>
      </c>
      <c r="AE94" s="65">
        <f t="shared" si="38"/>
        <v>1.282629997067291</v>
      </c>
      <c r="AF94" s="65">
        <f t="shared" si="38"/>
        <v>1.1071523067321942</v>
      </c>
      <c r="AG94" s="65">
        <f t="shared" si="38"/>
        <v>0.95386163249044109</v>
      </c>
      <c r="AH94" s="65">
        <f t="shared" si="38"/>
        <v>0.82243931087110045</v>
      </c>
      <c r="AI94" s="65">
        <f t="shared" si="38"/>
        <v>0.70968979652291853</v>
      </c>
      <c r="AJ94" s="65">
        <f t="shared" si="38"/>
        <v>0.61287231028615685</v>
      </c>
      <c r="AK94" s="65">
        <f t="shared" si="38"/>
        <v>0.52964813988694748</v>
      </c>
      <c r="AL94" s="65">
        <f t="shared" si="38"/>
        <v>0.45803061744364976</v>
      </c>
      <c r="AM94" s="65">
        <f t="shared" si="38"/>
        <v>0.39633486465952872</v>
      </c>
      <c r="AN94" s="65">
        <f t="shared" si="38"/>
        <v>0.34313195099788163</v>
      </c>
      <c r="AO94" s="65">
        <f t="shared" si="38"/>
        <v>0.29720892602311899</v>
      </c>
      <c r="AP94" s="65">
        <f t="shared" si="38"/>
        <v>0.25753475942674209</v>
      </c>
      <c r="AQ94" s="65">
        <f t="shared" si="38"/>
        <v>0.22323165014134738</v>
      </c>
      <c r="AR94" s="65">
        <f t="shared" si="38"/>
        <v>0.19355099010732266</v>
      </c>
      <c r="AS94" s="65">
        <f t="shared" si="38"/>
        <v>0.1678532677587522</v>
      </c>
      <c r="AT94" s="65">
        <f t="shared" si="38"/>
        <v>0.14559126555260637</v>
      </c>
      <c r="AU94" s="65">
        <f t="shared" si="38"/>
        <v>0.12629599577348805</v>
      </c>
      <c r="AV94" s="65">
        <f t="shared" si="38"/>
        <v>0.1095649077973357</v>
      </c>
      <c r="AW94" s="65">
        <f t="shared" si="38"/>
        <v>9.5051979546382864E-2</v>
      </c>
      <c r="AX94" s="65">
        <f t="shared" si="38"/>
        <v>8.2459373673002975E-2</v>
      </c>
      <c r="AY94" s="65">
        <f t="shared" si="38"/>
        <v>7.1530395401740748E-2</v>
      </c>
      <c r="AZ94" s="65">
        <f t="shared" si="38"/>
        <v>6.2043535308786195E-2</v>
      </c>
      <c r="BA94" s="65">
        <f t="shared" si="38"/>
        <v>5.3807418300236172E-2</v>
      </c>
      <c r="BB94" s="65">
        <f t="shared" si="38"/>
        <v>4.6656511329298038E-2</v>
      </c>
      <c r="BC94" s="65">
        <f t="shared" si="38"/>
        <v>4.0447468502323926E-2</v>
      </c>
      <c r="BD94" s="65">
        <f t="shared" si="38"/>
        <v>3.5056014500294788E-2</v>
      </c>
      <c r="BE94" s="65">
        <f t="shared" si="38"/>
        <v>3.0374286714241E-2</v>
      </c>
      <c r="BF94" s="65">
        <f t="shared" si="38"/>
        <v>2.6308573648319424E-2</v>
      </c>
      <c r="BG94" s="65">
        <f t="shared" si="38"/>
        <v>2.2777401533431517E-2</v>
      </c>
      <c r="BH94" s="65">
        <f t="shared" si="38"/>
        <v>1.9709930828511062E-2</v>
      </c>
      <c r="BI94" s="65">
        <f>BI$17*BI$56*BI93/(1-(BJ17/BI17))</f>
        <v>0.1227123552051146</v>
      </c>
    </row>
    <row r="95" spans="1:66" s="54" customFormat="1" ht="39" customHeight="1">
      <c r="A95" s="104" t="s">
        <v>787</v>
      </c>
      <c r="B95" s="107">
        <f>SUM(B94:BI94)*10*B52+B53-C53</f>
        <v>554.63052163112866</v>
      </c>
      <c r="C95" s="105">
        <v>554.63052163112798</v>
      </c>
      <c r="D95" s="108">
        <f>+B95-C95</f>
        <v>0</v>
      </c>
      <c r="I95" s="35"/>
    </row>
    <row r="96" spans="1:66" s="167" customFormat="1" ht="21.75" customHeight="1">
      <c r="A96" s="203" t="s">
        <v>790</v>
      </c>
      <c r="B96" s="135"/>
      <c r="C96" s="204"/>
      <c r="D96" s="204"/>
    </row>
    <row r="97" spans="1:61" s="42" customFormat="1" ht="18" customHeight="1">
      <c r="A97" s="112" t="s">
        <v>673</v>
      </c>
      <c r="B97" s="151">
        <f>+Controls!B29</f>
        <v>0.17464278549877801</v>
      </c>
      <c r="C97" s="151">
        <f>+Controls!C29</f>
        <v>0.199511875734567</v>
      </c>
      <c r="D97" s="151">
        <f>+Controls!D29</f>
        <v>0.19621702705844801</v>
      </c>
      <c r="E97" s="151">
        <f>+Controls!E29</f>
        <v>0.19444764809439499</v>
      </c>
      <c r="F97" s="151">
        <f>+Controls!F29</f>
        <v>0.193117696878815</v>
      </c>
      <c r="G97" s="151">
        <f>+Controls!G29</f>
        <v>0.19342037928562</v>
      </c>
      <c r="H97" s="151">
        <f>+Controls!H29</f>
        <v>0.194998817571296</v>
      </c>
      <c r="I97" s="151">
        <f>+Controls!I29</f>
        <v>0.19675155944103101</v>
      </c>
      <c r="J97" s="151">
        <f>+Controls!J29</f>
        <v>0.198677540424155</v>
      </c>
      <c r="K97" s="151">
        <f>+Controls!K29</f>
        <v>0.205176845809554</v>
      </c>
      <c r="L97" s="151">
        <f>+Controls!L29</f>
        <v>0.210744926960692</v>
      </c>
      <c r="M97" s="151">
        <f>+Controls!M29</f>
        <v>0.22033628181322801</v>
      </c>
      <c r="N97" s="151">
        <f>+Controls!N29</f>
        <v>0.22033628181322801</v>
      </c>
      <c r="O97" s="151">
        <f>+Controls!O29</f>
        <v>0.22033628181322801</v>
      </c>
      <c r="P97" s="151">
        <f>+Controls!P29</f>
        <v>0.22033628181322801</v>
      </c>
      <c r="Q97" s="151">
        <f>+Controls!Q29</f>
        <v>0.22033628181322801</v>
      </c>
      <c r="R97" s="151">
        <f>+Controls!R29</f>
        <v>0.22033628181322801</v>
      </c>
      <c r="S97" s="151">
        <f>+Controls!S29</f>
        <v>0.22033628181322801</v>
      </c>
      <c r="T97" s="151">
        <f>+Controls!T29</f>
        <v>0.22033628181322801</v>
      </c>
      <c r="U97" s="151">
        <f>+Controls!U29</f>
        <v>0.22033628181322801</v>
      </c>
      <c r="V97" s="151">
        <f>+Controls!V29</f>
        <v>0.22033628181322801</v>
      </c>
      <c r="W97" s="151">
        <f>+Controls!W29</f>
        <v>0.22033628181322801</v>
      </c>
      <c r="X97" s="151">
        <f>+Controls!X29</f>
        <v>0.22033628181322801</v>
      </c>
      <c r="Y97" s="151">
        <f>+Controls!Y29</f>
        <v>0.22033628181322801</v>
      </c>
      <c r="Z97" s="151">
        <f>+Controls!Z29</f>
        <v>0.22033628181322801</v>
      </c>
      <c r="AA97" s="151">
        <f>+Controls!AA29</f>
        <v>0.22033628181322801</v>
      </c>
      <c r="AB97" s="151">
        <f>+Controls!AB29</f>
        <v>0.22033628181322801</v>
      </c>
      <c r="AC97" s="151">
        <f>+Controls!AC29</f>
        <v>0.22033628181322801</v>
      </c>
      <c r="AD97" s="151">
        <f>+Controls!AD29</f>
        <v>0.22033628181322801</v>
      </c>
      <c r="AE97" s="151">
        <f>+Controls!AE29</f>
        <v>0.22033628181322801</v>
      </c>
      <c r="AF97" s="151">
        <f>+Controls!AF29</f>
        <v>0.22033628181322801</v>
      </c>
      <c r="AG97" s="151">
        <f>+Controls!AG29</f>
        <v>0.22033628181322801</v>
      </c>
      <c r="AH97" s="151">
        <f>+Controls!AH29</f>
        <v>0.22033628181322801</v>
      </c>
      <c r="AI97" s="151">
        <f>+Controls!AI29</f>
        <v>0.22033628181322801</v>
      </c>
      <c r="AJ97" s="151">
        <f>+Controls!AJ29</f>
        <v>0.22033628181322801</v>
      </c>
      <c r="AK97" s="151">
        <f>+Controls!AK29</f>
        <v>0.22033628181322801</v>
      </c>
      <c r="AL97" s="151">
        <f>+Controls!AL29</f>
        <v>0.22033628181322801</v>
      </c>
      <c r="AM97" s="151">
        <f>+Controls!AM29</f>
        <v>0.22033628181322801</v>
      </c>
      <c r="AN97" s="151">
        <f>+Controls!AN29</f>
        <v>0.22033628181322801</v>
      </c>
      <c r="AO97" s="151">
        <f>+Controls!AO29</f>
        <v>0.22033628181322801</v>
      </c>
      <c r="AP97" s="151">
        <f>+Controls!AP29</f>
        <v>0.22033628181322801</v>
      </c>
      <c r="AQ97" s="151">
        <f>+Controls!AQ29</f>
        <v>0.22033628181322801</v>
      </c>
      <c r="AR97" s="151">
        <f>+Controls!AR29</f>
        <v>0.22033628181322801</v>
      </c>
      <c r="AS97" s="151">
        <f>+Controls!AS29</f>
        <v>0.22033628181322801</v>
      </c>
      <c r="AT97" s="151">
        <f>+Controls!AT29</f>
        <v>0.22033628181322801</v>
      </c>
      <c r="AU97" s="151">
        <f>+Controls!AU29</f>
        <v>0.22033628181322801</v>
      </c>
      <c r="AV97" s="151">
        <f>+Controls!AV29</f>
        <v>0.22033628181322801</v>
      </c>
      <c r="AW97" s="151">
        <f>+Controls!AW29</f>
        <v>0.22033628181322801</v>
      </c>
      <c r="AX97" s="151">
        <f>+Controls!AX29</f>
        <v>0.22033628181322801</v>
      </c>
      <c r="AY97" s="151">
        <f>+Controls!AY29</f>
        <v>0.22033628181322801</v>
      </c>
      <c r="AZ97" s="151">
        <f>+Controls!AZ29</f>
        <v>0.22033628181322801</v>
      </c>
      <c r="BA97" s="151">
        <f>+Controls!BA29</f>
        <v>0.22033628181322801</v>
      </c>
      <c r="BB97" s="151">
        <f>+Controls!BB29</f>
        <v>0.22033628181322801</v>
      </c>
      <c r="BC97" s="151">
        <f>+Controls!BC29</f>
        <v>0.22033628181322801</v>
      </c>
      <c r="BD97" s="151">
        <f>+Controls!BD29</f>
        <v>0.22033628181322801</v>
      </c>
      <c r="BE97" s="151">
        <f>+Controls!BE29</f>
        <v>0.22033628181322801</v>
      </c>
      <c r="BF97" s="151">
        <f>+Controls!BF29</f>
        <v>0.22033628181322801</v>
      </c>
      <c r="BG97" s="151">
        <f>+Controls!BG29</f>
        <v>0.22033628181322801</v>
      </c>
      <c r="BH97" s="151">
        <f>+Controls!BH29</f>
        <v>0.22033628181322801</v>
      </c>
      <c r="BI97" s="151">
        <f>+Controls!BI29</f>
        <v>0.22033628181322801</v>
      </c>
    </row>
    <row r="98" spans="1:61" s="36" customFormat="1" ht="18" customHeight="1">
      <c r="A98" s="114" t="str">
        <f>+Controls!C1</f>
        <v>Control = 1 if tax or 0 if capped</v>
      </c>
      <c r="B98" s="114">
        <f>+Controls!I1</f>
        <v>1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</row>
    <row r="99" spans="1:61" s="36" customFormat="1" ht="18" customHeight="1">
      <c r="A99" s="114" t="str">
        <f>+Controls!C2</f>
        <v>Trade (0) or no trade (1)</v>
      </c>
      <c r="B99" s="114">
        <f>+Controls!I2</f>
        <v>1</v>
      </c>
    </row>
    <row r="100" spans="1:61" s="43" customFormat="1" ht="18" customHeight="1">
      <c r="A100" s="116"/>
      <c r="B100" s="116"/>
    </row>
    <row r="101" spans="1:61" s="44" customFormat="1" ht="18" customHeight="1">
      <c r="A101" s="117" t="s">
        <v>791</v>
      </c>
      <c r="B101" s="118">
        <f t="shared" ref="B101:AG101" si="39">+B$36*1000*B103^($B$38-1)</f>
        <v>1.0000000000000024E-3</v>
      </c>
      <c r="C101" s="118">
        <f t="shared" si="39"/>
        <v>9.9999999999999959E-4</v>
      </c>
      <c r="D101" s="118">
        <f t="shared" si="39"/>
        <v>1.0000000000000529E-3</v>
      </c>
      <c r="E101" s="118">
        <f t="shared" si="39"/>
        <v>1.0000000000215514E-3</v>
      </c>
      <c r="F101" s="118">
        <f t="shared" si="39"/>
        <v>1.0000000017689821E-3</v>
      </c>
      <c r="G101" s="118">
        <f t="shared" si="39"/>
        <v>1.0000000576642809E-3</v>
      </c>
      <c r="H101" s="118">
        <f t="shared" si="39"/>
        <v>1.000001008744988E-3</v>
      </c>
      <c r="I101" s="118">
        <f t="shared" si="39"/>
        <v>1.0000113920947294E-3</v>
      </c>
      <c r="J101" s="118">
        <f t="shared" si="39"/>
        <v>1.0000940394660196E-3</v>
      </c>
      <c r="K101" s="118">
        <f t="shared" si="39"/>
        <v>1.0006133774100512E-3</v>
      </c>
      <c r="L101" s="118">
        <f t="shared" si="39"/>
        <v>1.0033295900328677E-3</v>
      </c>
      <c r="M101" s="118">
        <f t="shared" si="39"/>
        <v>1.0155894218064879E-3</v>
      </c>
      <c r="N101" s="118">
        <f t="shared" si="39"/>
        <v>1.0645397255263113E-3</v>
      </c>
      <c r="O101" s="118">
        <f t="shared" si="39"/>
        <v>1.2410303223762498E-3</v>
      </c>
      <c r="P101" s="118">
        <f t="shared" si="39"/>
        <v>1.8210025266551001E-3</v>
      </c>
      <c r="Q101" s="118">
        <f t="shared" si="39"/>
        <v>3.5766183309002266E-3</v>
      </c>
      <c r="R101" s="118">
        <f t="shared" si="39"/>
        <v>8.5161838592479298E-3</v>
      </c>
      <c r="S101" s="118">
        <f t="shared" si="39"/>
        <v>2.1530289584171886E-2</v>
      </c>
      <c r="T101" s="118">
        <f t="shared" si="39"/>
        <v>5.3833188353047325E-2</v>
      </c>
      <c r="U101" s="118">
        <f t="shared" si="39"/>
        <v>0.12973744072668431</v>
      </c>
      <c r="V101" s="118">
        <f t="shared" si="39"/>
        <v>0.29919990110504907</v>
      </c>
      <c r="W101" s="118">
        <f t="shared" si="39"/>
        <v>0.66126843802292989</v>
      </c>
      <c r="X101" s="118">
        <f t="shared" si="39"/>
        <v>1.4047386546896259</v>
      </c>
      <c r="Y101" s="118">
        <f t="shared" si="39"/>
        <v>2.8696110898541165</v>
      </c>
      <c r="Z101" s="118">
        <f t="shared" si="39"/>
        <v>5.6313004966981568</v>
      </c>
      <c r="AA101" s="118">
        <f t="shared" si="39"/>
        <v>10.591311161020288</v>
      </c>
      <c r="AB101" s="118">
        <f t="shared" si="39"/>
        <v>159.99044376005855</v>
      </c>
      <c r="AC101" s="118">
        <f t="shared" si="39"/>
        <v>79.995221880029277</v>
      </c>
      <c r="AD101" s="118">
        <f t="shared" si="39"/>
        <v>39.997610940014638</v>
      </c>
      <c r="AE101" s="118">
        <f t="shared" si="39"/>
        <v>19.998805470007319</v>
      </c>
      <c r="AF101" s="118">
        <f t="shared" si="39"/>
        <v>9.9994027350036596</v>
      </c>
      <c r="AG101" s="118">
        <f t="shared" si="39"/>
        <v>4.9997013675018298</v>
      </c>
      <c r="AH101" s="118">
        <f t="shared" ref="AH101:BI101" si="40">+AH$36*1000*AH103^($B$38-1)</f>
        <v>2.4998506837509149</v>
      </c>
      <c r="AI101" s="118">
        <f t="shared" si="40"/>
        <v>1.2499253418754575</v>
      </c>
      <c r="AJ101" s="118">
        <f t="shared" si="40"/>
        <v>0.62496267093772873</v>
      </c>
      <c r="AK101" s="118">
        <f t="shared" si="40"/>
        <v>0.31248133546886436</v>
      </c>
      <c r="AL101" s="118">
        <f t="shared" si="40"/>
        <v>0.15624066773443218</v>
      </c>
      <c r="AM101" s="118">
        <f t="shared" si="40"/>
        <v>7.8120333867216091E-2</v>
      </c>
      <c r="AN101" s="118">
        <f t="shared" si="40"/>
        <v>3.9060166933608045E-2</v>
      </c>
      <c r="AO101" s="118">
        <f t="shared" si="40"/>
        <v>1.9530083466804023E-2</v>
      </c>
      <c r="AP101" s="118">
        <f t="shared" si="40"/>
        <v>9.7650417334020113E-3</v>
      </c>
      <c r="AQ101" s="118">
        <f t="shared" si="40"/>
        <v>4.8825208667010057E-3</v>
      </c>
      <c r="AR101" s="118">
        <f t="shared" si="40"/>
        <v>2.4412604333505028E-3</v>
      </c>
      <c r="AS101" s="118">
        <f t="shared" si="40"/>
        <v>1.2206302166752514E-3</v>
      </c>
      <c r="AT101" s="118">
        <f t="shared" si="40"/>
        <v>6.1031510833762571E-4</v>
      </c>
      <c r="AU101" s="118">
        <f t="shared" si="40"/>
        <v>3.0515755416881285E-4</v>
      </c>
      <c r="AV101" s="118">
        <f t="shared" si="40"/>
        <v>1.5257877708440643E-4</v>
      </c>
      <c r="AW101" s="118">
        <f t="shared" si="40"/>
        <v>7.6289388542203214E-5</v>
      </c>
      <c r="AX101" s="118">
        <f t="shared" si="40"/>
        <v>3.8144694271101607E-5</v>
      </c>
      <c r="AY101" s="118">
        <f t="shared" si="40"/>
        <v>1.9072347135550803E-5</v>
      </c>
      <c r="AZ101" s="118">
        <f t="shared" si="40"/>
        <v>9.5361735677754017E-6</v>
      </c>
      <c r="BA101" s="118">
        <f t="shared" si="40"/>
        <v>4.7680867838877009E-6</v>
      </c>
      <c r="BB101" s="118">
        <f t="shared" si="40"/>
        <v>2.3840433919438504E-6</v>
      </c>
      <c r="BC101" s="118">
        <f t="shared" si="40"/>
        <v>1.1920216959719252E-6</v>
      </c>
      <c r="BD101" s="118">
        <f t="shared" si="40"/>
        <v>5.9601084798596261E-7</v>
      </c>
      <c r="BE101" s="118">
        <f t="shared" si="40"/>
        <v>2.980054239929813E-7</v>
      </c>
      <c r="BF101" s="118">
        <f t="shared" si="40"/>
        <v>1.4900271199649065E-7</v>
      </c>
      <c r="BG101" s="118">
        <f t="shared" si="40"/>
        <v>7.4501355998245326E-8</v>
      </c>
      <c r="BH101" s="118">
        <f t="shared" si="40"/>
        <v>3.7250677999122663E-8</v>
      </c>
      <c r="BI101" s="118">
        <f t="shared" si="40"/>
        <v>1.8625338999561331E-8</v>
      </c>
    </row>
    <row r="102" spans="1:61" s="45" customFormat="1" ht="18" customHeight="1">
      <c r="A102" s="119" t="s">
        <v>694</v>
      </c>
      <c r="B102" s="120">
        <f>+B119*(1-MIN(B103,1))</f>
        <v>1.145662534207345</v>
      </c>
      <c r="C102" s="120">
        <f>+C119*(1-MIN(C103,1))</f>
        <v>0.99377439380320731</v>
      </c>
      <c r="D102" s="120">
        <f t="shared" ref="D102:BI102" si="41">+D119*(1-MIN(D103,1))</f>
        <v>1.1060912554145124</v>
      </c>
      <c r="E102" s="120">
        <f t="shared" si="41"/>
        <v>1.1891433774865863</v>
      </c>
      <c r="F102" s="120">
        <f t="shared" si="41"/>
        <v>1.2523730974526903</v>
      </c>
      <c r="G102" s="120">
        <f t="shared" si="41"/>
        <v>1.2928181437698978</v>
      </c>
      <c r="H102" s="120">
        <f t="shared" si="41"/>
        <v>1.3183434625106556</v>
      </c>
      <c r="I102" s="120">
        <f t="shared" si="41"/>
        <v>1.3386059895372349</v>
      </c>
      <c r="J102" s="120">
        <f t="shared" si="41"/>
        <v>1.3549362742712436</v>
      </c>
      <c r="K102" s="120">
        <f t="shared" si="41"/>
        <v>1.3681143488253367</v>
      </c>
      <c r="L102" s="120">
        <f t="shared" si="41"/>
        <v>1.3984482484510039</v>
      </c>
      <c r="M102" s="120">
        <f t="shared" si="41"/>
        <v>1.445505485681791</v>
      </c>
      <c r="N102" s="120">
        <f t="shared" si="41"/>
        <v>1.5025460085607072</v>
      </c>
      <c r="O102" s="120">
        <f t="shared" si="41"/>
        <v>1.5508468835563509</v>
      </c>
      <c r="P102" s="120">
        <f t="shared" si="41"/>
        <v>1.5937712427920445</v>
      </c>
      <c r="Q102" s="120">
        <f t="shared" si="41"/>
        <v>1.6330162507505794</v>
      </c>
      <c r="R102" s="120">
        <f t="shared" si="41"/>
        <v>1.6693500930261884</v>
      </c>
      <c r="S102" s="120">
        <f t="shared" si="41"/>
        <v>1.7029827978948275</v>
      </c>
      <c r="T102" s="120">
        <f t="shared" si="41"/>
        <v>1.7337044322562911</v>
      </c>
      <c r="U102" s="120">
        <f t="shared" si="41"/>
        <v>1.7609119499453667</v>
      </c>
      <c r="V102" s="120">
        <f t="shared" si="41"/>
        <v>1.7847514783916514</v>
      </c>
      <c r="W102" s="120">
        <f t="shared" si="41"/>
        <v>1.8039239494398274</v>
      </c>
      <c r="X102" s="120">
        <f t="shared" si="41"/>
        <v>1.8151124339258242</v>
      </c>
      <c r="Y102" s="120">
        <f t="shared" si="41"/>
        <v>1.8150967085132814</v>
      </c>
      <c r="Z102" s="120">
        <f t="shared" si="41"/>
        <v>1.7999730351279841</v>
      </c>
      <c r="AA102" s="120">
        <f t="shared" si="41"/>
        <v>1.6746389280778735</v>
      </c>
      <c r="AB102" s="120">
        <f t="shared" si="41"/>
        <v>0</v>
      </c>
      <c r="AC102" s="120">
        <f t="shared" si="41"/>
        <v>0</v>
      </c>
      <c r="AD102" s="120">
        <f t="shared" si="41"/>
        <v>0</v>
      </c>
      <c r="AE102" s="120">
        <f t="shared" si="41"/>
        <v>0</v>
      </c>
      <c r="AF102" s="120">
        <f t="shared" si="41"/>
        <v>0</v>
      </c>
      <c r="AG102" s="120">
        <f t="shared" si="41"/>
        <v>0</v>
      </c>
      <c r="AH102" s="120">
        <f t="shared" si="41"/>
        <v>0</v>
      </c>
      <c r="AI102" s="120">
        <f t="shared" si="41"/>
        <v>0</v>
      </c>
      <c r="AJ102" s="120">
        <f t="shared" si="41"/>
        <v>0</v>
      </c>
      <c r="AK102" s="120">
        <f t="shared" si="41"/>
        <v>0</v>
      </c>
      <c r="AL102" s="120">
        <f t="shared" si="41"/>
        <v>0</v>
      </c>
      <c r="AM102" s="120">
        <f t="shared" si="41"/>
        <v>0</v>
      </c>
      <c r="AN102" s="120">
        <f t="shared" si="41"/>
        <v>0</v>
      </c>
      <c r="AO102" s="120">
        <f t="shared" si="41"/>
        <v>0</v>
      </c>
      <c r="AP102" s="120">
        <f t="shared" si="41"/>
        <v>0</v>
      </c>
      <c r="AQ102" s="120">
        <f t="shared" si="41"/>
        <v>0</v>
      </c>
      <c r="AR102" s="120">
        <f t="shared" si="41"/>
        <v>0</v>
      </c>
      <c r="AS102" s="120">
        <f t="shared" si="41"/>
        <v>0</v>
      </c>
      <c r="AT102" s="120">
        <f t="shared" si="41"/>
        <v>0</v>
      </c>
      <c r="AU102" s="120">
        <f t="shared" si="41"/>
        <v>0</v>
      </c>
      <c r="AV102" s="120">
        <f t="shared" si="41"/>
        <v>0</v>
      </c>
      <c r="AW102" s="120">
        <f t="shared" si="41"/>
        <v>0</v>
      </c>
      <c r="AX102" s="120">
        <f t="shared" si="41"/>
        <v>0</v>
      </c>
      <c r="AY102" s="120">
        <f t="shared" si="41"/>
        <v>0</v>
      </c>
      <c r="AZ102" s="120">
        <f t="shared" si="41"/>
        <v>0</v>
      </c>
      <c r="BA102" s="120">
        <f t="shared" si="41"/>
        <v>0</v>
      </c>
      <c r="BB102" s="120">
        <f t="shared" si="41"/>
        <v>0</v>
      </c>
      <c r="BC102" s="120">
        <f t="shared" si="41"/>
        <v>0</v>
      </c>
      <c r="BD102" s="120">
        <f t="shared" si="41"/>
        <v>0</v>
      </c>
      <c r="BE102" s="120">
        <f t="shared" si="41"/>
        <v>0</v>
      </c>
      <c r="BF102" s="120">
        <f t="shared" si="41"/>
        <v>0</v>
      </c>
      <c r="BG102" s="120">
        <f t="shared" si="41"/>
        <v>0</v>
      </c>
      <c r="BH102" s="120">
        <f t="shared" si="41"/>
        <v>0</v>
      </c>
      <c r="BI102" s="120">
        <f t="shared" si="41"/>
        <v>0</v>
      </c>
    </row>
    <row r="103" spans="1:61" s="46" customFormat="1" ht="18" customHeight="1">
      <c r="A103" s="121" t="s">
        <v>681</v>
      </c>
      <c r="B103" s="122">
        <f>+IF($B$98=1,B109,IF($B$99=1,B114,B122))</f>
        <v>3.3862811311759976E-4</v>
      </c>
      <c r="C103" s="122">
        <f>+IF($B$98&gt;0,C109,IF($B$99&gt;0,C114,C122))</f>
        <v>3.474019474595326E-4</v>
      </c>
      <c r="D103" s="122">
        <f t="shared" ref="D103:BI103" si="42">+IF($B$98&gt;0,D109,IF($B$99&gt;0,D114,D122))</f>
        <v>3.5635427292864157E-4</v>
      </c>
      <c r="E103" s="122">
        <f t="shared" si="42"/>
        <v>3.6548514450988938E-4</v>
      </c>
      <c r="F103" s="122">
        <f t="shared" si="42"/>
        <v>3.7479432853478663E-4</v>
      </c>
      <c r="G103" s="122">
        <f t="shared" si="42"/>
        <v>3.8428129505116583E-4</v>
      </c>
      <c r="H103" s="122">
        <f t="shared" si="42"/>
        <v>3.9394536252093144E-4</v>
      </c>
      <c r="I103" s="122">
        <f t="shared" si="42"/>
        <v>4.0378725087562687E-4</v>
      </c>
      <c r="J103" s="122">
        <f t="shared" si="42"/>
        <v>4.1381999064062146E-4</v>
      </c>
      <c r="K103" s="122">
        <f t="shared" si="42"/>
        <v>4.2412868316245035E-4</v>
      </c>
      <c r="L103" s="122">
        <f t="shared" si="42"/>
        <v>4.3514274042539923E-4</v>
      </c>
      <c r="M103" s="122">
        <f t="shared" si="42"/>
        <v>4.4870227061598301E-4</v>
      </c>
      <c r="N103" s="122">
        <f t="shared" si="42"/>
        <v>4.716559442337819E-4</v>
      </c>
      <c r="O103" s="122">
        <f t="shared" si="42"/>
        <v>5.2584329358959731E-4</v>
      </c>
      <c r="P103" s="122">
        <f t="shared" si="42"/>
        <v>6.660376085452208E-4</v>
      </c>
      <c r="Q103" s="122">
        <f t="shared" si="42"/>
        <v>9.9173900070048931E-4</v>
      </c>
      <c r="R103" s="122">
        <f t="shared" si="42"/>
        <v>1.6430364652682079E-3</v>
      </c>
      <c r="S103" s="122">
        <f t="shared" si="42"/>
        <v>2.8135672467920828E-3</v>
      </c>
      <c r="T103" s="122">
        <f t="shared" si="42"/>
        <v>4.787324600227497E-3</v>
      </c>
      <c r="U103" s="122">
        <f t="shared" si="42"/>
        <v>7.9788346826373726E-3</v>
      </c>
      <c r="V103" s="122">
        <f t="shared" si="42"/>
        <v>1.2973369383401585E-2</v>
      </c>
      <c r="W103" s="122">
        <f t="shared" si="42"/>
        <v>2.0596095822066944E-2</v>
      </c>
      <c r="X103" s="122">
        <f t="shared" si="42"/>
        <v>3.1977499382626909E-2</v>
      </c>
      <c r="Y103" s="122">
        <f t="shared" si="42"/>
        <v>4.8567336757414446E-2</v>
      </c>
      <c r="Z103" s="122">
        <f t="shared" si="42"/>
        <v>7.2115790985500375E-2</v>
      </c>
      <c r="AA103" s="122">
        <f t="shared" si="42"/>
        <v>0.15055006180712233</v>
      </c>
      <c r="AB103" s="122">
        <f t="shared" si="42"/>
        <v>1</v>
      </c>
      <c r="AC103" s="122">
        <f t="shared" si="42"/>
        <v>1</v>
      </c>
      <c r="AD103" s="122">
        <f t="shared" si="42"/>
        <v>1</v>
      </c>
      <c r="AE103" s="122">
        <f t="shared" si="42"/>
        <v>1</v>
      </c>
      <c r="AF103" s="122">
        <f t="shared" si="42"/>
        <v>1</v>
      </c>
      <c r="AG103" s="122">
        <f t="shared" si="42"/>
        <v>1</v>
      </c>
      <c r="AH103" s="122">
        <f t="shared" si="42"/>
        <v>1</v>
      </c>
      <c r="AI103" s="122">
        <f t="shared" si="42"/>
        <v>1</v>
      </c>
      <c r="AJ103" s="122">
        <f t="shared" si="42"/>
        <v>1</v>
      </c>
      <c r="AK103" s="122">
        <f t="shared" si="42"/>
        <v>1</v>
      </c>
      <c r="AL103" s="122">
        <f t="shared" si="42"/>
        <v>1</v>
      </c>
      <c r="AM103" s="122">
        <f t="shared" si="42"/>
        <v>1</v>
      </c>
      <c r="AN103" s="122">
        <f t="shared" si="42"/>
        <v>1</v>
      </c>
      <c r="AO103" s="122">
        <f t="shared" si="42"/>
        <v>1</v>
      </c>
      <c r="AP103" s="122">
        <f t="shared" si="42"/>
        <v>1</v>
      </c>
      <c r="AQ103" s="122">
        <f t="shared" si="42"/>
        <v>1</v>
      </c>
      <c r="AR103" s="122">
        <f t="shared" si="42"/>
        <v>1</v>
      </c>
      <c r="AS103" s="122">
        <f t="shared" si="42"/>
        <v>1</v>
      </c>
      <c r="AT103" s="122">
        <f t="shared" si="42"/>
        <v>1</v>
      </c>
      <c r="AU103" s="122">
        <f t="shared" si="42"/>
        <v>1</v>
      </c>
      <c r="AV103" s="122">
        <f t="shared" si="42"/>
        <v>1</v>
      </c>
      <c r="AW103" s="122">
        <f t="shared" si="42"/>
        <v>1</v>
      </c>
      <c r="AX103" s="122">
        <f t="shared" si="42"/>
        <v>1</v>
      </c>
      <c r="AY103" s="122">
        <f t="shared" si="42"/>
        <v>1</v>
      </c>
      <c r="AZ103" s="122">
        <f t="shared" si="42"/>
        <v>1</v>
      </c>
      <c r="BA103" s="122">
        <f t="shared" si="42"/>
        <v>1</v>
      </c>
      <c r="BB103" s="122">
        <f t="shared" si="42"/>
        <v>1</v>
      </c>
      <c r="BC103" s="122">
        <f t="shared" si="42"/>
        <v>1</v>
      </c>
      <c r="BD103" s="122">
        <f t="shared" si="42"/>
        <v>1</v>
      </c>
      <c r="BE103" s="122">
        <f t="shared" si="42"/>
        <v>1</v>
      </c>
      <c r="BF103" s="122">
        <f t="shared" si="42"/>
        <v>1</v>
      </c>
      <c r="BG103" s="122">
        <f t="shared" si="42"/>
        <v>1</v>
      </c>
      <c r="BH103" s="122">
        <f t="shared" si="42"/>
        <v>1</v>
      </c>
      <c r="BI103" s="122">
        <f t="shared" si="42"/>
        <v>1</v>
      </c>
    </row>
    <row r="104" spans="1:61" s="54" customFormat="1" ht="18" customHeight="1">
      <c r="A104" s="134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</row>
    <row r="105" spans="1:61" s="54" customFormat="1" ht="18" customHeight="1">
      <c r="A105" s="124" t="s">
        <v>674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</row>
    <row r="106" spans="1:61" s="47" customFormat="1" ht="18" customHeight="1">
      <c r="A106" s="126" t="s">
        <v>177</v>
      </c>
      <c r="B106" s="125">
        <f t="shared" ref="B106:BI106" si="43">+MIN(B107+B108,B36*1000)</f>
        <v>1E-3</v>
      </c>
      <c r="C106" s="125">
        <f t="shared" si="43"/>
        <v>1E-3</v>
      </c>
      <c r="D106" s="125">
        <f t="shared" si="43"/>
        <v>1.0000000000000521E-3</v>
      </c>
      <c r="E106" s="125">
        <f t="shared" si="43"/>
        <v>1.0000000000215492E-3</v>
      </c>
      <c r="F106" s="125">
        <f t="shared" si="43"/>
        <v>1.0000000017689817E-3</v>
      </c>
      <c r="G106" s="125">
        <f t="shared" si="43"/>
        <v>1.0000000576642783E-3</v>
      </c>
      <c r="H106" s="125">
        <f t="shared" si="43"/>
        <v>1.0000010087449862E-3</v>
      </c>
      <c r="I106" s="125">
        <f t="shared" si="43"/>
        <v>1.0000113920947279E-3</v>
      </c>
      <c r="J106" s="125">
        <f t="shared" si="43"/>
        <v>1.0000940394660177E-3</v>
      </c>
      <c r="K106" s="125">
        <f t="shared" si="43"/>
        <v>1.0006133774100503E-3</v>
      </c>
      <c r="L106" s="125">
        <f t="shared" si="43"/>
        <v>1.003329590032867E-3</v>
      </c>
      <c r="M106" s="142">
        <f t="shared" si="43"/>
        <v>1.0155894218064868E-3</v>
      </c>
      <c r="N106" s="125">
        <f t="shared" si="43"/>
        <v>1.0645397255263089E-3</v>
      </c>
      <c r="O106" s="125">
        <f t="shared" si="43"/>
        <v>1.2410303223762502E-3</v>
      </c>
      <c r="P106" s="125">
        <f t="shared" si="43"/>
        <v>1.8210025266551014E-3</v>
      </c>
      <c r="Q106" s="125">
        <f t="shared" si="43"/>
        <v>3.5766183309002184E-3</v>
      </c>
      <c r="R106" s="125">
        <f t="shared" si="43"/>
        <v>8.5161838592479073E-3</v>
      </c>
      <c r="S106" s="125">
        <f t="shared" si="43"/>
        <v>2.1530289584171879E-2</v>
      </c>
      <c r="T106" s="125">
        <f t="shared" si="43"/>
        <v>5.3833188353047248E-2</v>
      </c>
      <c r="U106" s="125">
        <f t="shared" si="43"/>
        <v>0.12973744072668422</v>
      </c>
      <c r="V106" s="125">
        <f t="shared" si="43"/>
        <v>0.29919990110504918</v>
      </c>
      <c r="W106" s="125">
        <f t="shared" si="43"/>
        <v>0.66126843802292923</v>
      </c>
      <c r="X106" s="125">
        <f t="shared" si="43"/>
        <v>1.4047386546896248</v>
      </c>
      <c r="Y106" s="125">
        <f t="shared" si="43"/>
        <v>2.8696110898541152</v>
      </c>
      <c r="Z106" s="125">
        <f t="shared" si="43"/>
        <v>5.6313004966981506</v>
      </c>
      <c r="AA106" s="125">
        <f t="shared" si="43"/>
        <v>10.59131116102029</v>
      </c>
      <c r="AB106" s="125">
        <f t="shared" si="43"/>
        <v>159.99044376005855</v>
      </c>
      <c r="AC106" s="125">
        <f t="shared" si="43"/>
        <v>79.995221880029277</v>
      </c>
      <c r="AD106" s="125">
        <f t="shared" si="43"/>
        <v>39.997610940014638</v>
      </c>
      <c r="AE106" s="125">
        <f t="shared" si="43"/>
        <v>19.998805470007319</v>
      </c>
      <c r="AF106" s="125">
        <f t="shared" si="43"/>
        <v>9.9994027350036596</v>
      </c>
      <c r="AG106" s="125">
        <f t="shared" si="43"/>
        <v>4.9997013675018298</v>
      </c>
      <c r="AH106" s="125">
        <f t="shared" si="43"/>
        <v>2.4998506837509149</v>
      </c>
      <c r="AI106" s="125">
        <f t="shared" si="43"/>
        <v>1.2499253418754575</v>
      </c>
      <c r="AJ106" s="125">
        <f t="shared" si="43"/>
        <v>0.62496267093772873</v>
      </c>
      <c r="AK106" s="125">
        <f t="shared" si="43"/>
        <v>0.31248133546886436</v>
      </c>
      <c r="AL106" s="125">
        <f t="shared" si="43"/>
        <v>0.15624066773443218</v>
      </c>
      <c r="AM106" s="125">
        <f t="shared" si="43"/>
        <v>7.8120333867216091E-2</v>
      </c>
      <c r="AN106" s="125">
        <f t="shared" si="43"/>
        <v>3.9060166933608045E-2</v>
      </c>
      <c r="AO106" s="125">
        <f t="shared" si="43"/>
        <v>1.9530083466804023E-2</v>
      </c>
      <c r="AP106" s="125">
        <f t="shared" si="43"/>
        <v>9.7650417334020113E-3</v>
      </c>
      <c r="AQ106" s="125">
        <f t="shared" si="43"/>
        <v>4.8825208667010057E-3</v>
      </c>
      <c r="AR106" s="125">
        <f t="shared" si="43"/>
        <v>2.4412604333505028E-3</v>
      </c>
      <c r="AS106" s="125">
        <f t="shared" si="43"/>
        <v>1.2206302166752514E-3</v>
      </c>
      <c r="AT106" s="125">
        <f t="shared" si="43"/>
        <v>6.1031510833762571E-4</v>
      </c>
      <c r="AU106" s="125">
        <f t="shared" si="43"/>
        <v>3.0515755416881285E-4</v>
      </c>
      <c r="AV106" s="125">
        <f t="shared" si="43"/>
        <v>1.5257877708440643E-4</v>
      </c>
      <c r="AW106" s="125">
        <f t="shared" si="43"/>
        <v>7.6289388542203214E-5</v>
      </c>
      <c r="AX106" s="125">
        <f t="shared" si="43"/>
        <v>3.8144694271101607E-5</v>
      </c>
      <c r="AY106" s="125">
        <f t="shared" si="43"/>
        <v>1.9072347135550803E-5</v>
      </c>
      <c r="AZ106" s="125">
        <f t="shared" si="43"/>
        <v>9.5361735677754017E-6</v>
      </c>
      <c r="BA106" s="125">
        <f t="shared" si="43"/>
        <v>4.7680867838877009E-6</v>
      </c>
      <c r="BB106" s="125">
        <f t="shared" si="43"/>
        <v>2.3840433919438504E-6</v>
      </c>
      <c r="BC106" s="125">
        <f t="shared" si="43"/>
        <v>1.1920216959719252E-6</v>
      </c>
      <c r="BD106" s="125">
        <f t="shared" si="43"/>
        <v>5.9601084798596261E-7</v>
      </c>
      <c r="BE106" s="125">
        <f t="shared" si="43"/>
        <v>2.980054239929813E-7</v>
      </c>
      <c r="BF106" s="125">
        <f t="shared" si="43"/>
        <v>1.4900271199649065E-7</v>
      </c>
      <c r="BG106" s="125">
        <f t="shared" si="43"/>
        <v>7.4501355998245326E-8</v>
      </c>
      <c r="BH106" s="125">
        <f t="shared" si="43"/>
        <v>3.7250677999122663E-8</v>
      </c>
      <c r="BI106" s="125">
        <f t="shared" si="43"/>
        <v>1.8625338999561331E-8</v>
      </c>
    </row>
    <row r="107" spans="1:61" s="54" customFormat="1" ht="18" customHeight="1">
      <c r="A107" s="126" t="s">
        <v>672</v>
      </c>
      <c r="B107" s="125">
        <f>+Controls!B9</f>
        <v>0</v>
      </c>
      <c r="C107" s="125">
        <f>+Controls!C9</f>
        <v>3.0070389287706203E-21</v>
      </c>
      <c r="D107" s="125">
        <f>+Controls!D9</f>
        <v>5.2132333743870096E-17</v>
      </c>
      <c r="E107" s="125">
        <f>+Controls!E9</f>
        <v>2.1549200322818337E-14</v>
      </c>
      <c r="F107" s="125">
        <f>+Controls!F9</f>
        <v>1.7689817099191038E-12</v>
      </c>
      <c r="G107" s="125">
        <f>+Controls!G9</f>
        <v>5.7664278346510029E-11</v>
      </c>
      <c r="H107" s="125">
        <f>+Controls!H9</f>
        <v>1.0087449862090303E-9</v>
      </c>
      <c r="I107" s="125">
        <f>+Controls!I9</f>
        <v>1.1392094727763031E-8</v>
      </c>
      <c r="J107" s="125">
        <f>+Controls!J9</f>
        <v>9.4039466017717397E-8</v>
      </c>
      <c r="K107" s="125">
        <f>+Controls!K9</f>
        <v>6.1337741005017265E-7</v>
      </c>
      <c r="L107" s="125">
        <f>+Controls!L9</f>
        <v>3.3295900328669421E-6</v>
      </c>
      <c r="M107" s="125">
        <f>+Controls!M9</f>
        <v>1.5589421806486728E-5</v>
      </c>
      <c r="N107" s="125">
        <f>+Controls!N9</f>
        <v>6.4539725526308953E-5</v>
      </c>
      <c r="O107" s="125">
        <f>+Controls!O9</f>
        <v>2.4103032237625028E-4</v>
      </c>
      <c r="P107" s="125">
        <f>+Controls!P9</f>
        <v>8.2100252665510151E-4</v>
      </c>
      <c r="Q107" s="125">
        <f>+Controls!Q9</f>
        <v>2.5766183309002184E-3</v>
      </c>
      <c r="R107" s="125">
        <f>+Controls!R9</f>
        <v>7.5161838592479073E-3</v>
      </c>
      <c r="S107" s="125">
        <f>+Controls!S9</f>
        <v>2.0530289584171878E-2</v>
      </c>
      <c r="T107" s="125">
        <f>+Controls!T9</f>
        <v>5.2833188353047247E-2</v>
      </c>
      <c r="U107" s="125">
        <f>+Controls!U9</f>
        <v>0.12873744072668422</v>
      </c>
      <c r="V107" s="125">
        <f>+Controls!V9</f>
        <v>0.29819990110504918</v>
      </c>
      <c r="W107" s="125">
        <f>+Controls!W9</f>
        <v>0.66026843802292923</v>
      </c>
      <c r="X107" s="125">
        <f>+Controls!X9</f>
        <v>1.4037386546896249</v>
      </c>
      <c r="Y107" s="125">
        <f>+Controls!Y9</f>
        <v>2.8686110898541153</v>
      </c>
      <c r="Z107" s="125">
        <f>+Controls!Z9</f>
        <v>5.6303004966981502</v>
      </c>
      <c r="AA107" s="125">
        <f>+Controls!AA9</f>
        <v>10.59031116102029</v>
      </c>
      <c r="AB107" s="125">
        <f>+Controls!AB9</f>
        <v>18.34441499938697</v>
      </c>
      <c r="AC107" s="125">
        <f>+Controls!AC9</f>
        <v>18.34441499938697</v>
      </c>
      <c r="AD107" s="125">
        <f>+Controls!AD9</f>
        <v>18.34441499938697</v>
      </c>
      <c r="AE107" s="125">
        <f>+Controls!AE9</f>
        <v>18.34441499938697</v>
      </c>
      <c r="AF107" s="125">
        <f>+Controls!AF9</f>
        <v>18.34441499938697</v>
      </c>
      <c r="AG107" s="125">
        <f>+Controls!AG9</f>
        <v>18.34441499938697</v>
      </c>
      <c r="AH107" s="125">
        <f>+Controls!AH9</f>
        <v>18.34441499938697</v>
      </c>
      <c r="AI107" s="125">
        <f>+Controls!AI9</f>
        <v>18.34441499938697</v>
      </c>
      <c r="AJ107" s="125">
        <f>+Controls!AJ9</f>
        <v>18.34441499938697</v>
      </c>
      <c r="AK107" s="125">
        <f>+Controls!AK9</f>
        <v>18.34441499938697</v>
      </c>
      <c r="AL107" s="125">
        <f>+Controls!AL9</f>
        <v>18.34441499938697</v>
      </c>
      <c r="AM107" s="125">
        <f>+Controls!AM9</f>
        <v>18.34441499938697</v>
      </c>
      <c r="AN107" s="125">
        <f>+Controls!AN9</f>
        <v>18.34441499938697</v>
      </c>
      <c r="AO107" s="125">
        <f>+Controls!AO9</f>
        <v>18.34441499938697</v>
      </c>
      <c r="AP107" s="125">
        <f>+Controls!AP9</f>
        <v>18.34441499938697</v>
      </c>
      <c r="AQ107" s="125">
        <f>+Controls!AQ9</f>
        <v>18.34441499938697</v>
      </c>
      <c r="AR107" s="125">
        <f>+Controls!AR9</f>
        <v>18.34441499938697</v>
      </c>
      <c r="AS107" s="125">
        <f>+Controls!AS9</f>
        <v>18.34441499938697</v>
      </c>
      <c r="AT107" s="125">
        <f>+Controls!AT9</f>
        <v>18.34441499938697</v>
      </c>
      <c r="AU107" s="125">
        <f>+Controls!AU9</f>
        <v>18.34441499938697</v>
      </c>
      <c r="AV107" s="125">
        <f>+Controls!AV9</f>
        <v>18.34441499938697</v>
      </c>
      <c r="AW107" s="125">
        <f>+Controls!AW9</f>
        <v>18.34441499938697</v>
      </c>
      <c r="AX107" s="125">
        <f>+Controls!AX9</f>
        <v>18.34441499938697</v>
      </c>
      <c r="AY107" s="125">
        <f>+Controls!AY9</f>
        <v>18.34441499938697</v>
      </c>
      <c r="AZ107" s="125">
        <f>+Controls!AZ9</f>
        <v>18.34441499938697</v>
      </c>
      <c r="BA107" s="125">
        <f>+Controls!BA9</f>
        <v>18.34441499938697</v>
      </c>
      <c r="BB107" s="125">
        <f>+Controls!BB9</f>
        <v>18.34441499938697</v>
      </c>
      <c r="BC107" s="125">
        <f>+Controls!BC9</f>
        <v>18.34441499938697</v>
      </c>
      <c r="BD107" s="125">
        <f>+Controls!BD9</f>
        <v>18.34441499938697</v>
      </c>
      <c r="BE107" s="125">
        <f>+Controls!BE9</f>
        <v>18.34441499938697</v>
      </c>
      <c r="BF107" s="125">
        <f>+Controls!BF9</f>
        <v>18.34441499938697</v>
      </c>
      <c r="BG107" s="125">
        <f>+Controls!BG9</f>
        <v>18.34441499938697</v>
      </c>
      <c r="BH107" s="125">
        <f>+Controls!BH9</f>
        <v>18.34441499938697</v>
      </c>
      <c r="BI107" s="125">
        <f>+Controls!BI9</f>
        <v>18.34441499938697</v>
      </c>
    </row>
    <row r="108" spans="1:61" s="54" customFormat="1" ht="18" customHeight="1">
      <c r="A108" s="126" t="s">
        <v>675</v>
      </c>
      <c r="B108" s="125">
        <f>+Controls!B12</f>
        <v>1E-3</v>
      </c>
      <c r="C108" s="125">
        <f>+Controls!C12</f>
        <v>1E-3</v>
      </c>
      <c r="D108" s="125">
        <f>+Controls!D12</f>
        <v>1E-3</v>
      </c>
      <c r="E108" s="125">
        <f>+Controls!E12</f>
        <v>1E-3</v>
      </c>
      <c r="F108" s="125">
        <f>+Controls!F12</f>
        <v>1E-3</v>
      </c>
      <c r="G108" s="125">
        <f>+Controls!G12</f>
        <v>1E-3</v>
      </c>
      <c r="H108" s="125">
        <f>+Controls!H12</f>
        <v>1E-3</v>
      </c>
      <c r="I108" s="125">
        <f>+Controls!I12</f>
        <v>1E-3</v>
      </c>
      <c r="J108" s="125">
        <f>+Controls!J12</f>
        <v>1E-3</v>
      </c>
      <c r="K108" s="125">
        <f>+Controls!K12</f>
        <v>1E-3</v>
      </c>
      <c r="L108" s="125">
        <f>+Controls!L12</f>
        <v>1E-3</v>
      </c>
      <c r="M108" s="125">
        <f>+Controls!M12</f>
        <v>1E-3</v>
      </c>
      <c r="N108" s="125">
        <f>+Controls!N12</f>
        <v>1E-3</v>
      </c>
      <c r="O108" s="125">
        <f>+Controls!O12</f>
        <v>1E-3</v>
      </c>
      <c r="P108" s="125">
        <f>+Controls!P12</f>
        <v>1E-3</v>
      </c>
      <c r="Q108" s="125">
        <f>+Controls!Q12</f>
        <v>1E-3</v>
      </c>
      <c r="R108" s="125">
        <f>+Controls!R12</f>
        <v>1E-3</v>
      </c>
      <c r="S108" s="125">
        <f>+Controls!S12</f>
        <v>1E-3</v>
      </c>
      <c r="T108" s="125">
        <f>+Controls!T12</f>
        <v>1E-3</v>
      </c>
      <c r="U108" s="125">
        <f>+Controls!U12</f>
        <v>1E-3</v>
      </c>
      <c r="V108" s="125">
        <f>+Controls!V12</f>
        <v>1E-3</v>
      </c>
      <c r="W108" s="125">
        <f>+Controls!W12</f>
        <v>1E-3</v>
      </c>
      <c r="X108" s="125">
        <f>+Controls!X12</f>
        <v>1E-3</v>
      </c>
      <c r="Y108" s="125">
        <f>+Controls!Y12</f>
        <v>1E-3</v>
      </c>
      <c r="Z108" s="125">
        <f>+Controls!Z12</f>
        <v>1E-3</v>
      </c>
      <c r="AA108" s="125">
        <f>+Controls!AA12</f>
        <v>1E-3</v>
      </c>
      <c r="AB108" s="125">
        <f>+Controls!AB12</f>
        <v>1200</v>
      </c>
      <c r="AC108" s="125">
        <f>+Controls!AC12</f>
        <v>1200</v>
      </c>
      <c r="AD108" s="125">
        <f>+Controls!AD12</f>
        <v>1200</v>
      </c>
      <c r="AE108" s="125">
        <f>+Controls!AE12</f>
        <v>1200</v>
      </c>
      <c r="AF108" s="125">
        <f>+Controls!AF12</f>
        <v>1200</v>
      </c>
      <c r="AG108" s="125">
        <f>+Controls!AG12</f>
        <v>1200</v>
      </c>
      <c r="AH108" s="125">
        <f>+Controls!AH12</f>
        <v>1200</v>
      </c>
      <c r="AI108" s="125">
        <f>+Controls!AI12</f>
        <v>1200</v>
      </c>
      <c r="AJ108" s="125">
        <f>+Controls!AJ12</f>
        <v>1200</v>
      </c>
      <c r="AK108" s="125">
        <f>+Controls!AK12</f>
        <v>1200</v>
      </c>
      <c r="AL108" s="125">
        <f>+Controls!AL12</f>
        <v>1200</v>
      </c>
      <c r="AM108" s="125">
        <f>+Controls!AM12</f>
        <v>1200</v>
      </c>
      <c r="AN108" s="125">
        <f>+Controls!AN12</f>
        <v>1200</v>
      </c>
      <c r="AO108" s="125">
        <f>+Controls!AO12</f>
        <v>1200</v>
      </c>
      <c r="AP108" s="125">
        <f>+Controls!AP12</f>
        <v>1200</v>
      </c>
      <c r="AQ108" s="125">
        <f>+Controls!AQ12</f>
        <v>1200</v>
      </c>
      <c r="AR108" s="125">
        <f>+Controls!AR12</f>
        <v>1200</v>
      </c>
      <c r="AS108" s="125">
        <f>+Controls!AS12</f>
        <v>1200</v>
      </c>
      <c r="AT108" s="125">
        <f>+Controls!AT12</f>
        <v>1200</v>
      </c>
      <c r="AU108" s="125">
        <f>+Controls!AU12</f>
        <v>1200</v>
      </c>
      <c r="AV108" s="125">
        <f>+Controls!AV12</f>
        <v>1200</v>
      </c>
      <c r="AW108" s="125">
        <f>+Controls!AW12</f>
        <v>1200</v>
      </c>
      <c r="AX108" s="125">
        <f>+Controls!AX12</f>
        <v>1200</v>
      </c>
      <c r="AY108" s="125">
        <f>+Controls!AY12</f>
        <v>1200</v>
      </c>
      <c r="AZ108" s="125">
        <f>+Controls!AZ12</f>
        <v>1200</v>
      </c>
      <c r="BA108" s="125">
        <f>+Controls!BA12</f>
        <v>1200</v>
      </c>
      <c r="BB108" s="125">
        <f>+Controls!BB12</f>
        <v>1200</v>
      </c>
      <c r="BC108" s="125">
        <f>+Controls!BC12</f>
        <v>1200</v>
      </c>
      <c r="BD108" s="125">
        <f>+Controls!BD12</f>
        <v>1200</v>
      </c>
      <c r="BE108" s="125">
        <f>+Controls!BE12</f>
        <v>1200</v>
      </c>
      <c r="BF108" s="125">
        <f>+Controls!BF12</f>
        <v>1200</v>
      </c>
      <c r="BG108" s="125">
        <f>+Controls!BG12</f>
        <v>1200</v>
      </c>
      <c r="BH108" s="125">
        <f>+Controls!BH12</f>
        <v>1200</v>
      </c>
      <c r="BI108" s="125">
        <f>+Controls!BI12</f>
        <v>1200</v>
      </c>
    </row>
    <row r="109" spans="1:61" ht="14.5">
      <c r="A109" s="126" t="s">
        <v>676</v>
      </c>
      <c r="B109" s="127">
        <f>+(B106/(1000*B$36))^(1/($B$38-1))</f>
        <v>3.3862811311759976E-4</v>
      </c>
      <c r="C109" s="127">
        <f>+(C106/(1000*C$36))^(1/($B$38-1))</f>
        <v>3.474019474595326E-4</v>
      </c>
      <c r="D109" s="127">
        <f t="shared" ref="D109:BI109" si="44">+(D106/(1000*D$36))^(1/($B$38-1))</f>
        <v>3.5635427292864157E-4</v>
      </c>
      <c r="E109" s="127">
        <f t="shared" si="44"/>
        <v>3.6548514450988938E-4</v>
      </c>
      <c r="F109" s="127">
        <f t="shared" si="44"/>
        <v>3.7479432853478663E-4</v>
      </c>
      <c r="G109" s="127">
        <f t="shared" si="44"/>
        <v>3.8428129505116583E-4</v>
      </c>
      <c r="H109" s="127">
        <f t="shared" si="44"/>
        <v>3.9394536252093144E-4</v>
      </c>
      <c r="I109" s="127">
        <f t="shared" si="44"/>
        <v>4.0378725087562687E-4</v>
      </c>
      <c r="J109" s="127">
        <f t="shared" si="44"/>
        <v>4.1381999064062146E-4</v>
      </c>
      <c r="K109" s="127">
        <f t="shared" si="44"/>
        <v>4.2412868316245035E-4</v>
      </c>
      <c r="L109" s="127">
        <f t="shared" si="44"/>
        <v>4.3514274042539923E-4</v>
      </c>
      <c r="M109" s="127">
        <f t="shared" si="44"/>
        <v>4.4870227061598301E-4</v>
      </c>
      <c r="N109" s="127">
        <f t="shared" si="44"/>
        <v>4.716559442337819E-4</v>
      </c>
      <c r="O109" s="127">
        <f t="shared" si="44"/>
        <v>5.2584329358959731E-4</v>
      </c>
      <c r="P109" s="127">
        <f t="shared" si="44"/>
        <v>6.660376085452208E-4</v>
      </c>
      <c r="Q109" s="127">
        <f t="shared" si="44"/>
        <v>9.9173900070048931E-4</v>
      </c>
      <c r="R109" s="127">
        <f t="shared" si="44"/>
        <v>1.6430364652682079E-3</v>
      </c>
      <c r="S109" s="127">
        <f t="shared" si="44"/>
        <v>2.8135672467920828E-3</v>
      </c>
      <c r="T109" s="127">
        <f t="shared" si="44"/>
        <v>4.787324600227497E-3</v>
      </c>
      <c r="U109" s="127">
        <f t="shared" si="44"/>
        <v>7.9788346826373726E-3</v>
      </c>
      <c r="V109" s="127">
        <f t="shared" si="44"/>
        <v>1.2973369383401585E-2</v>
      </c>
      <c r="W109" s="127">
        <f t="shared" si="44"/>
        <v>2.0596095822066944E-2</v>
      </c>
      <c r="X109" s="127">
        <f t="shared" si="44"/>
        <v>3.1977499382626909E-2</v>
      </c>
      <c r="Y109" s="127">
        <f t="shared" si="44"/>
        <v>4.8567336757414446E-2</v>
      </c>
      <c r="Z109" s="127">
        <f t="shared" si="44"/>
        <v>7.2115790985500375E-2</v>
      </c>
      <c r="AA109" s="127">
        <f t="shared" si="44"/>
        <v>0.15055006180712233</v>
      </c>
      <c r="AB109" s="127">
        <f t="shared" si="44"/>
        <v>1</v>
      </c>
      <c r="AC109" s="127">
        <f t="shared" si="44"/>
        <v>1</v>
      </c>
      <c r="AD109" s="127">
        <f t="shared" si="44"/>
        <v>1</v>
      </c>
      <c r="AE109" s="127">
        <f t="shared" si="44"/>
        <v>1</v>
      </c>
      <c r="AF109" s="127">
        <f t="shared" si="44"/>
        <v>1</v>
      </c>
      <c r="AG109" s="127">
        <f t="shared" si="44"/>
        <v>1</v>
      </c>
      <c r="AH109" s="127">
        <f t="shared" si="44"/>
        <v>1</v>
      </c>
      <c r="AI109" s="127">
        <f t="shared" si="44"/>
        <v>1</v>
      </c>
      <c r="AJ109" s="127">
        <f t="shared" si="44"/>
        <v>1</v>
      </c>
      <c r="AK109" s="127">
        <f t="shared" si="44"/>
        <v>1</v>
      </c>
      <c r="AL109" s="127">
        <f t="shared" si="44"/>
        <v>1</v>
      </c>
      <c r="AM109" s="127">
        <f t="shared" si="44"/>
        <v>1</v>
      </c>
      <c r="AN109" s="127">
        <f t="shared" si="44"/>
        <v>1</v>
      </c>
      <c r="AO109" s="127">
        <f t="shared" si="44"/>
        <v>1</v>
      </c>
      <c r="AP109" s="127">
        <f t="shared" si="44"/>
        <v>1</v>
      </c>
      <c r="AQ109" s="127">
        <f t="shared" si="44"/>
        <v>1</v>
      </c>
      <c r="AR109" s="127">
        <f t="shared" si="44"/>
        <v>1</v>
      </c>
      <c r="AS109" s="127">
        <f t="shared" si="44"/>
        <v>1</v>
      </c>
      <c r="AT109" s="127">
        <f t="shared" si="44"/>
        <v>1</v>
      </c>
      <c r="AU109" s="127">
        <f t="shared" si="44"/>
        <v>1</v>
      </c>
      <c r="AV109" s="127">
        <f t="shared" si="44"/>
        <v>1</v>
      </c>
      <c r="AW109" s="127">
        <f t="shared" si="44"/>
        <v>1</v>
      </c>
      <c r="AX109" s="127">
        <f t="shared" si="44"/>
        <v>1</v>
      </c>
      <c r="AY109" s="127">
        <f t="shared" si="44"/>
        <v>1</v>
      </c>
      <c r="AZ109" s="127">
        <f t="shared" si="44"/>
        <v>1</v>
      </c>
      <c r="BA109" s="127">
        <f t="shared" si="44"/>
        <v>1</v>
      </c>
      <c r="BB109" s="127">
        <f t="shared" si="44"/>
        <v>1</v>
      </c>
      <c r="BC109" s="127">
        <f t="shared" si="44"/>
        <v>1</v>
      </c>
      <c r="BD109" s="127">
        <f t="shared" si="44"/>
        <v>1</v>
      </c>
      <c r="BE109" s="127">
        <f t="shared" si="44"/>
        <v>1</v>
      </c>
      <c r="BF109" s="127">
        <f t="shared" si="44"/>
        <v>1</v>
      </c>
      <c r="BG109" s="127">
        <f t="shared" si="44"/>
        <v>1</v>
      </c>
      <c r="BH109" s="127">
        <f t="shared" si="44"/>
        <v>1</v>
      </c>
      <c r="BI109" s="127">
        <f t="shared" si="44"/>
        <v>1</v>
      </c>
    </row>
    <row r="110" spans="1:61" ht="14.5">
      <c r="A110" s="68"/>
      <c r="B110" s="128"/>
    </row>
    <row r="111" spans="1:61" ht="18.5">
      <c r="A111" s="129" t="s">
        <v>818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</row>
    <row r="112" spans="1:61" s="48" customFormat="1" ht="18" customHeight="1">
      <c r="A112" s="131" t="s">
        <v>678</v>
      </c>
      <c r="B112" s="131">
        <f>+B40*B61</f>
        <v>1.1460506191660504</v>
      </c>
      <c r="C112" s="131">
        <f>+C40*C61</f>
        <v>0.9941197529413871</v>
      </c>
      <c r="D112" s="131">
        <f t="shared" ref="D112:BI112" si="45">+D40*D61</f>
        <v>1.1064855562704232</v>
      </c>
      <c r="E112" s="131">
        <f t="shared" si="45"/>
        <v>1.1895781506288747</v>
      </c>
      <c r="F112" s="131">
        <f t="shared" si="45"/>
        <v>1.2528426557746211</v>
      </c>
      <c r="G112" s="131">
        <f t="shared" si="45"/>
        <v>1.2933151405870318</v>
      </c>
      <c r="H112" s="131">
        <f t="shared" si="45"/>
        <v>1.3188630224821627</v>
      </c>
      <c r="I112" s="131">
        <f t="shared" si="45"/>
        <v>1.3391467199097864</v>
      </c>
      <c r="J112" s="131">
        <f t="shared" si="45"/>
        <v>1.3554972061123904</v>
      </c>
      <c r="K112" s="131">
        <f t="shared" si="45"/>
        <v>1.3686948515703845</v>
      </c>
      <c r="L112" s="131">
        <f t="shared" si="45"/>
        <v>1.3990570379645153</v>
      </c>
      <c r="M112" s="131">
        <f t="shared" si="45"/>
        <v>1.4461543784350561</v>
      </c>
      <c r="N112" s="131">
        <f t="shared" si="45"/>
        <v>1.5032550277302354</v>
      </c>
      <c r="O112" s="131">
        <f t="shared" si="45"/>
        <v>1.551662815041553</v>
      </c>
      <c r="P112" s="131">
        <f t="shared" si="45"/>
        <v>1.5948334618570077</v>
      </c>
      <c r="Q112" s="131">
        <f t="shared" si="45"/>
        <v>1.6346373843966886</v>
      </c>
      <c r="R112" s="131">
        <f t="shared" si="45"/>
        <v>1.6720974100443717</v>
      </c>
      <c r="S112" s="131">
        <f t="shared" si="45"/>
        <v>1.7077877736392106</v>
      </c>
      <c r="T112" s="131">
        <f t="shared" si="45"/>
        <v>1.7420441631331411</v>
      </c>
      <c r="U112" s="131">
        <f t="shared" si="45"/>
        <v>1.7750749797581429</v>
      </c>
      <c r="V112" s="131">
        <f t="shared" si="45"/>
        <v>1.8082100553626521</v>
      </c>
      <c r="W112" s="131">
        <f t="shared" si="45"/>
        <v>1.8418590550279241</v>
      </c>
      <c r="X112" s="131">
        <f t="shared" si="45"/>
        <v>1.8750725657391278</v>
      </c>
      <c r="Y112" s="131">
        <f t="shared" si="45"/>
        <v>1.9077510985666974</v>
      </c>
      <c r="Z112" s="131">
        <f t="shared" si="45"/>
        <v>1.939868162041172</v>
      </c>
      <c r="AA112" s="131">
        <f t="shared" si="45"/>
        <v>1.9714392252950248</v>
      </c>
      <c r="AB112" s="131">
        <f t="shared" si="45"/>
        <v>2.0025340305817787</v>
      </c>
      <c r="AC112" s="131">
        <f t="shared" si="45"/>
        <v>2.0333438491871574</v>
      </c>
      <c r="AD112" s="131">
        <f t="shared" si="45"/>
        <v>2.0650785911822633</v>
      </c>
      <c r="AE112" s="131">
        <f t="shared" si="45"/>
        <v>2.0976087783493784</v>
      </c>
      <c r="AF112" s="131">
        <f t="shared" si="45"/>
        <v>2.1260618085077341</v>
      </c>
      <c r="AG112" s="131">
        <f t="shared" si="45"/>
        <v>2.1491118614448506</v>
      </c>
      <c r="AH112" s="131">
        <f t="shared" si="45"/>
        <v>2.1706958176695914</v>
      </c>
      <c r="AI112" s="131">
        <f t="shared" si="45"/>
        <v>2.1913590122361937</v>
      </c>
      <c r="AJ112" s="131">
        <f t="shared" si="45"/>
        <v>2.2113647718756901</v>
      </c>
      <c r="AK112" s="131">
        <f t="shared" si="45"/>
        <v>2.2308501582323585</v>
      </c>
      <c r="AL112" s="131">
        <f t="shared" si="45"/>
        <v>2.2498924134392353</v>
      </c>
      <c r="AM112" s="131">
        <f t="shared" si="45"/>
        <v>2.2685413063116955</v>
      </c>
      <c r="AN112" s="131">
        <f t="shared" si="45"/>
        <v>2.2868343570606431</v>
      </c>
      <c r="AO112" s="131">
        <f t="shared" si="45"/>
        <v>2.304803619806612</v>
      </c>
      <c r="AP112" s="131">
        <f t="shared" si="45"/>
        <v>2.3224784429618706</v>
      </c>
      <c r="AQ112" s="131">
        <f t="shared" si="45"/>
        <v>2.3398864120264551</v>
      </c>
      <c r="AR112" s="131">
        <f t="shared" si="45"/>
        <v>2.3570535421498287</v>
      </c>
      <c r="AS112" s="131">
        <f t="shared" si="45"/>
        <v>2.3740042146895877</v>
      </c>
      <c r="AT112" s="131">
        <f t="shared" si="45"/>
        <v>2.3907610703184119</v>
      </c>
      <c r="AU112" s="131">
        <f t="shared" si="45"/>
        <v>2.4073449377407616</v>
      </c>
      <c r="AV112" s="131">
        <f t="shared" si="45"/>
        <v>2.4237748173577018</v>
      </c>
      <c r="AW112" s="131">
        <f t="shared" si="45"/>
        <v>2.4400679151370337</v>
      </c>
      <c r="AX112" s="131">
        <f t="shared" si="45"/>
        <v>2.456239714328873</v>
      </c>
      <c r="AY112" s="131">
        <f t="shared" si="45"/>
        <v>2.4723040721032068</v>
      </c>
      <c r="AZ112" s="131">
        <f t="shared" si="45"/>
        <v>2.4882733302186635</v>
      </c>
      <c r="BA112" s="131">
        <f t="shared" si="45"/>
        <v>2.5041584314665903</v>
      </c>
      <c r="BB112" s="131">
        <f t="shared" si="45"/>
        <v>2.5199690360647722</v>
      </c>
      <c r="BC112" s="131">
        <f t="shared" si="45"/>
        <v>2.5357136341435513</v>
      </c>
      <c r="BD112" s="131">
        <f t="shared" si="45"/>
        <v>2.5513996519523232</v>
      </c>
      <c r="BE112" s="131">
        <f t="shared" si="45"/>
        <v>2.5670335504829049</v>
      </c>
      <c r="BF112" s="131">
        <f t="shared" si="45"/>
        <v>2.5826209159460203</v>
      </c>
      <c r="BG112" s="131">
        <f t="shared" si="45"/>
        <v>2.5981665420305511</v>
      </c>
      <c r="BH112" s="131">
        <f t="shared" si="45"/>
        <v>2.6136745041902052</v>
      </c>
      <c r="BI112" s="131">
        <f t="shared" si="45"/>
        <v>2.629148226391457</v>
      </c>
    </row>
    <row r="113" spans="1:61" ht="14.5">
      <c r="A113" s="132" t="s">
        <v>792</v>
      </c>
      <c r="B113" s="102">
        <f>+Controls!B71</f>
        <v>1.14605061916605</v>
      </c>
      <c r="C113" s="102">
        <f>+Controls!C71</f>
        <v>1.0537535277990648</v>
      </c>
      <c r="D113" s="102">
        <f>+Controls!D71</f>
        <v>0.90645464756908811</v>
      </c>
      <c r="E113" s="102">
        <f>+Controls!E71</f>
        <v>0.80990096886794394</v>
      </c>
      <c r="F113" s="102">
        <f>+Controls!F71</f>
        <v>0.5822644448005807</v>
      </c>
      <c r="G113" s="102">
        <f>+Controls!G71</f>
        <v>0.40998682211510334</v>
      </c>
      <c r="H113" s="102">
        <f>+Controls!H71</f>
        <v>0.33306218981574953</v>
      </c>
      <c r="I113" s="102">
        <f>+Controls!I71</f>
        <v>0.27609264941330947</v>
      </c>
      <c r="J113" s="102">
        <f>+Controls!J71</f>
        <v>0.23395859042414768</v>
      </c>
      <c r="K113" s="102">
        <f>+Controls!K71</f>
        <v>0.20276610477240925</v>
      </c>
      <c r="L113" s="102">
        <f>+Controls!L71</f>
        <v>0.18059442845012857</v>
      </c>
      <c r="M113" s="102">
        <f>+Controls!M71</f>
        <v>0.16298647167624103</v>
      </c>
      <c r="N113" s="102">
        <f>+Controls!N71</f>
        <v>0.1470952906878075</v>
      </c>
      <c r="O113" s="102">
        <f>+Controls!O71</f>
        <v>0.13275349984574625</v>
      </c>
      <c r="P113" s="102">
        <f>+Controls!P71</f>
        <v>0.11981003361078597</v>
      </c>
      <c r="Q113" s="102">
        <f>+Controls!Q71</f>
        <v>0.10812855533373433</v>
      </c>
      <c r="R113" s="102">
        <f>+Controls!R71</f>
        <v>9.7586021188695235E-2</v>
      </c>
      <c r="S113" s="102">
        <f>+Controls!S71</f>
        <v>8.8071384122797441E-2</v>
      </c>
      <c r="T113" s="102">
        <f>+Controls!T71</f>
        <v>7.9484424170824686E-2</v>
      </c>
      <c r="U113" s="102">
        <f>+Controls!U71</f>
        <v>7.1734692814169276E-2</v>
      </c>
      <c r="V113" s="102">
        <f>+Controls!V71</f>
        <v>6.4740560264787764E-2</v>
      </c>
      <c r="W113" s="102">
        <f>+Controls!W71</f>
        <v>6.1503532251548372E-2</v>
      </c>
      <c r="X113" s="102">
        <f>+Controls!X71</f>
        <v>5.8428355638970954E-2</v>
      </c>
      <c r="Y113" s="102">
        <f>+Controls!Y71</f>
        <v>5.5506937857022404E-2</v>
      </c>
      <c r="Z113" s="102">
        <f>+Controls!Z71</f>
        <v>5.2731590964171279E-2</v>
      </c>
      <c r="AA113" s="102">
        <f>+Controls!AA71</f>
        <v>5.0095011415962711E-2</v>
      </c>
      <c r="AB113" s="102">
        <f>+Controls!AB71</f>
        <v>4.7590260845164573E-2</v>
      </c>
      <c r="AC113" s="102">
        <f>+Controls!AC71</f>
        <v>4.5210747802906341E-2</v>
      </c>
      <c r="AD113" s="102">
        <f>+Controls!AD71</f>
        <v>4.2950210412761022E-2</v>
      </c>
      <c r="AE113" s="102">
        <f>+Controls!AE71</f>
        <v>4.0802699892122971E-2</v>
      </c>
      <c r="AF113" s="102">
        <f>+Controls!AF71</f>
        <v>3.8762564897516817E-2</v>
      </c>
      <c r="AG113" s="102">
        <f>+Controls!AG71</f>
        <v>3.6824436652640978E-2</v>
      </c>
      <c r="AH113" s="102">
        <f>+Controls!AH71</f>
        <v>3.4983214820008927E-2</v>
      </c>
      <c r="AI113" s="102">
        <f>+Controls!AI71</f>
        <v>3.3234054079008479E-2</v>
      </c>
      <c r="AJ113" s="102">
        <f>+Controls!AJ71</f>
        <v>3.1572351375058053E-2</v>
      </c>
      <c r="AK113" s="102">
        <f>+Controls!AK71</f>
        <v>2.9993733806305149E-2</v>
      </c>
      <c r="AL113" s="102">
        <f>+Controls!AL71</f>
        <v>2.8494047115989889E-2</v>
      </c>
      <c r="AM113" s="102">
        <f>+Controls!AM71</f>
        <v>2.7069344760190392E-2</v>
      </c>
      <c r="AN113" s="102">
        <f>+Controls!AN71</f>
        <v>2.571587752218087E-2</v>
      </c>
      <c r="AO113" s="102">
        <f>+Controls!AO71</f>
        <v>2.4430083646071826E-2</v>
      </c>
      <c r="AP113" s="102">
        <f>+Controls!AP71</f>
        <v>2.3208579463768232E-2</v>
      </c>
      <c r="AQ113" s="102">
        <f>+Controls!AQ71</f>
        <v>2.2048150490579819E-2</v>
      </c>
      <c r="AR113" s="102">
        <f>+Controls!AR71</f>
        <v>2.0945742966050826E-2</v>
      </c>
      <c r="AS113" s="102">
        <f>+Controls!AS71</f>
        <v>1.9898455817748285E-2</v>
      </c>
      <c r="AT113" s="102">
        <f>+Controls!AT71</f>
        <v>1.8903533026860868E-2</v>
      </c>
      <c r="AU113" s="102">
        <f>+Controls!AU71</f>
        <v>1.7958356375517823E-2</v>
      </c>
      <c r="AV113" s="102">
        <f>+Controls!AV71</f>
        <v>1.7060438556741931E-2</v>
      </c>
      <c r="AW113" s="102">
        <f>+Controls!AW71</f>
        <v>1.6207416628904833E-2</v>
      </c>
      <c r="AX113" s="102">
        <f>+Controls!AX71</f>
        <v>1.5397045797459591E-2</v>
      </c>
      <c r="AY113" s="102">
        <f>+Controls!AY71</f>
        <v>1.4627193507586612E-2</v>
      </c>
      <c r="AZ113" s="102">
        <f>+Controls!AZ71</f>
        <v>1.389583383220728E-2</v>
      </c>
      <c r="BA113" s="102">
        <f>+Controls!BA71</f>
        <v>1.3201042140596916E-2</v>
      </c>
      <c r="BB113" s="102">
        <f>+Controls!BB71</f>
        <v>1.2540990033567069E-2</v>
      </c>
      <c r="BC113" s="102">
        <f>+Controls!BC71</f>
        <v>1.1913940531888715E-2</v>
      </c>
      <c r="BD113" s="102">
        <f>+Controls!BD71</f>
        <v>1.1318243505294279E-2</v>
      </c>
      <c r="BE113" s="102">
        <f>+Controls!BE71</f>
        <v>1.0752331330029565E-2</v>
      </c>
      <c r="BF113" s="102">
        <f>+Controls!BF71</f>
        <v>1.0214714763528086E-2</v>
      </c>
      <c r="BG113" s="102">
        <f>+Controls!BG71</f>
        <v>9.7039790253516806E-3</v>
      </c>
      <c r="BH113" s="102">
        <f>+Controls!BH71</f>
        <v>9.2187800740840958E-3</v>
      </c>
      <c r="BI113" s="102">
        <f>+Controls!BI71</f>
        <v>8.75784107037989E-3</v>
      </c>
    </row>
    <row r="114" spans="1:61" s="54" customFormat="1" ht="18" customHeight="1">
      <c r="A114" s="132" t="s">
        <v>682</v>
      </c>
      <c r="B114" s="102">
        <f>IF(1-(B113/B112)&lt;0,0,1-(B113/B112))</f>
        <v>3.3306690738754696E-16</v>
      </c>
      <c r="C114" s="102">
        <f>IF(1-(C113/C112)&lt;0,0,1-(C113/C112))</f>
        <v>0</v>
      </c>
      <c r="D114" s="102">
        <f>IF(1-(D113/D112)&lt;0,0,1-(D113/D112))</f>
        <v>0.18078040654734751</v>
      </c>
      <c r="E114" s="102">
        <f>IF(1-(E113/E112)&lt;0,0,1-(E113/E112))</f>
        <v>0.31916959937454559</v>
      </c>
      <c r="F114" s="102">
        <f t="shared" ref="F114:BI114" si="46">IF(1-(F113/F112)&lt;0,0,1-(F113/F112))</f>
        <v>0.53524535414180008</v>
      </c>
      <c r="G114" s="102">
        <f t="shared" si="46"/>
        <v>0.68299542064510932</v>
      </c>
      <c r="H114" s="102">
        <f t="shared" si="46"/>
        <v>0.74746263703040916</v>
      </c>
      <c r="I114" s="102">
        <f t="shared" si="46"/>
        <v>0.79382942488041275</v>
      </c>
      <c r="J114" s="102">
        <f t="shared" si="46"/>
        <v>0.82740016772506053</v>
      </c>
      <c r="K114" s="102">
        <f t="shared" si="46"/>
        <v>0.85185441112767846</v>
      </c>
      <c r="L114" s="102">
        <f t="shared" si="46"/>
        <v>0.87091703658281516</v>
      </c>
      <c r="M114" s="102">
        <f t="shared" si="46"/>
        <v>0.88729663021688221</v>
      </c>
      <c r="N114" s="102">
        <f t="shared" si="46"/>
        <v>0.90214881176222861</v>
      </c>
      <c r="O114" s="102">
        <f t="shared" si="46"/>
        <v>0.91444436345393043</v>
      </c>
      <c r="P114" s="102">
        <f t="shared" si="46"/>
        <v>0.92487614758767323</v>
      </c>
      <c r="Q114" s="102">
        <f t="shared" si="46"/>
        <v>0.9338516564188073</v>
      </c>
      <c r="R114" s="102">
        <f t="shared" si="46"/>
        <v>0.94163855490565851</v>
      </c>
      <c r="S114" s="102">
        <f t="shared" si="46"/>
        <v>0.94842954992286788</v>
      </c>
      <c r="T114" s="102">
        <f t="shared" si="46"/>
        <v>0.95437289946319814</v>
      </c>
      <c r="U114" s="102">
        <f t="shared" si="46"/>
        <v>0.95958779565247254</v>
      </c>
      <c r="V114" s="102">
        <f t="shared" si="46"/>
        <v>0.96419632770386099</v>
      </c>
      <c r="W114" s="102">
        <f t="shared" si="46"/>
        <v>0.96660790515775052</v>
      </c>
      <c r="X114" s="102">
        <f t="shared" si="46"/>
        <v>0.96883941629430259</v>
      </c>
      <c r="Y114" s="102">
        <f t="shared" si="46"/>
        <v>0.97090451794328669</v>
      </c>
      <c r="Z114" s="102">
        <f t="shared" si="46"/>
        <v>0.97281692024437061</v>
      </c>
      <c r="AA114" s="102">
        <f t="shared" si="46"/>
        <v>0.97458962428402218</v>
      </c>
      <c r="AB114" s="102">
        <f t="shared" si="46"/>
        <v>0.97623498022086619</v>
      </c>
      <c r="AC114" s="102">
        <f t="shared" si="46"/>
        <v>0.97776532099035796</v>
      </c>
      <c r="AD114" s="102">
        <f t="shared" si="46"/>
        <v>0.97920165818571969</v>
      </c>
      <c r="AE114" s="102">
        <f t="shared" si="46"/>
        <v>0.9805479933564013</v>
      </c>
      <c r="AF114" s="102">
        <f t="shared" si="46"/>
        <v>0.98176790310497886</v>
      </c>
      <c r="AG114" s="102">
        <f t="shared" si="46"/>
        <v>0.98286527690192738</v>
      </c>
      <c r="AH114" s="102">
        <f t="shared" si="46"/>
        <v>0.98388387053808113</v>
      </c>
      <c r="AI114" s="102">
        <f t="shared" si="46"/>
        <v>0.98483404412812559</v>
      </c>
      <c r="AJ114" s="102">
        <f t="shared" si="46"/>
        <v>0.98572268502392835</v>
      </c>
      <c r="AK114" s="102">
        <f t="shared" si="46"/>
        <v>0.98655502087595559</v>
      </c>
      <c r="AL114" s="102">
        <f t="shared" si="46"/>
        <v>0.98733537348462219</v>
      </c>
      <c r="AM114" s="102">
        <f t="shared" si="46"/>
        <v>0.98806751074583643</v>
      </c>
      <c r="AN114" s="102">
        <f t="shared" si="46"/>
        <v>0.98875481407615617</v>
      </c>
      <c r="AO114" s="102">
        <f t="shared" si="46"/>
        <v>0.98940036216702854</v>
      </c>
      <c r="AP114" s="102">
        <f t="shared" si="46"/>
        <v>0.99000697744510813</v>
      </c>
      <c r="AQ114" s="102">
        <f t="shared" si="46"/>
        <v>0.99057725606796232</v>
      </c>
      <c r="AR114" s="102">
        <f t="shared" si="46"/>
        <v>0.99111359050972314</v>
      </c>
      <c r="AS114" s="102">
        <f t="shared" si="46"/>
        <v>0.99161818850420613</v>
      </c>
      <c r="AT114" s="102">
        <f t="shared" si="46"/>
        <v>0.99209308982752376</v>
      </c>
      <c r="AU114" s="102">
        <f t="shared" si="46"/>
        <v>0.99254018146964373</v>
      </c>
      <c r="AV114" s="102">
        <f t="shared" si="46"/>
        <v>0.99296121139861482</v>
      </c>
      <c r="AW114" s="102">
        <f t="shared" si="46"/>
        <v>0.99335780101514326</v>
      </c>
      <c r="AX114" s="102">
        <f t="shared" si="46"/>
        <v>0.99373145637714499</v>
      </c>
      <c r="AY114" s="102">
        <f t="shared" si="46"/>
        <v>0.99408357828123339</v>
      </c>
      <c r="AZ114" s="102">
        <f t="shared" si="46"/>
        <v>0.99441547129752572</v>
      </c>
      <c r="BA114" s="102">
        <f t="shared" si="46"/>
        <v>0.99472835185876574</v>
      </c>
      <c r="BB114" s="102">
        <f t="shared" si="46"/>
        <v>0.9950233555039425</v>
      </c>
      <c r="BC114" s="102">
        <f t="shared" si="46"/>
        <v>0.99530154337166987</v>
      </c>
      <c r="BD114" s="102">
        <f t="shared" si="46"/>
        <v>0.99556390803117278</v>
      </c>
      <c r="BE114" s="102">
        <f t="shared" si="46"/>
        <v>0.99581137873012726</v>
      </c>
      <c r="BF114" s="102">
        <f t="shared" si="46"/>
        <v>0.99604482612974332</v>
      </c>
      <c r="BG114" s="102">
        <f t="shared" si="46"/>
        <v>0.99626506658893088</v>
      </c>
      <c r="BH114" s="102">
        <f t="shared" si="46"/>
        <v>0.9964728660514901</v>
      </c>
      <c r="BI114" s="102">
        <f t="shared" si="46"/>
        <v>0.99666894358314662</v>
      </c>
    </row>
    <row r="115" spans="1:61" s="43" customFormat="1" ht="18" customHeight="1">
      <c r="A115" s="132" t="s">
        <v>683</v>
      </c>
      <c r="B115" s="133">
        <f>+B$36*1000*B114^($B$38-1)</f>
        <v>2.438120987636838E-25</v>
      </c>
      <c r="C115" s="133">
        <f>+C$36*1000*C114^($B$38-1)</f>
        <v>0</v>
      </c>
      <c r="D115" s="133">
        <f t="shared" ref="D115:BI115" si="47">+D$36*1000*D114^($B$38-1)</f>
        <v>74.043152040397104</v>
      </c>
      <c r="E115" s="133">
        <f t="shared" si="47"/>
        <v>196.8218096083169</v>
      </c>
      <c r="F115" s="133">
        <f t="shared" si="47"/>
        <v>477.05429853599679</v>
      </c>
      <c r="G115" s="133">
        <f t="shared" si="47"/>
        <v>707.26702143750038</v>
      </c>
      <c r="H115" s="133">
        <f t="shared" si="47"/>
        <v>795.56694714189155</v>
      </c>
      <c r="I115" s="133">
        <f t="shared" si="47"/>
        <v>848.08466462764216</v>
      </c>
      <c r="J115" s="133">
        <f t="shared" si="47"/>
        <v>874.31572082390721</v>
      </c>
      <c r="K115" s="133">
        <f t="shared" si="47"/>
        <v>881.918033777711</v>
      </c>
      <c r="L115" s="133">
        <f t="shared" si="47"/>
        <v>878.74870732693932</v>
      </c>
      <c r="M115" s="133">
        <f t="shared" si="47"/>
        <v>870.39659928266099</v>
      </c>
      <c r="N115" s="133">
        <f t="shared" si="47"/>
        <v>859.28461754227533</v>
      </c>
      <c r="O115" s="133">
        <f t="shared" si="47"/>
        <v>843.96434425651421</v>
      </c>
      <c r="P115" s="133">
        <f t="shared" si="47"/>
        <v>825.96802647725519</v>
      </c>
      <c r="Q115" s="133">
        <f t="shared" si="47"/>
        <v>806.22729996571809</v>
      </c>
      <c r="R115" s="133">
        <f t="shared" si="47"/>
        <v>785.36525324670754</v>
      </c>
      <c r="S115" s="133">
        <f t="shared" si="47"/>
        <v>763.82851951886266</v>
      </c>
      <c r="T115" s="133">
        <f t="shared" si="47"/>
        <v>741.95147737101956</v>
      </c>
      <c r="U115" s="133">
        <f t="shared" si="47"/>
        <v>719.99051437464072</v>
      </c>
      <c r="V115" s="133">
        <f t="shared" si="47"/>
        <v>698.17498849351057</v>
      </c>
      <c r="W115" s="133">
        <f t="shared" si="47"/>
        <v>674.55223344514673</v>
      </c>
      <c r="X115" s="133">
        <f t="shared" si="47"/>
        <v>651.82148813291303</v>
      </c>
      <c r="Y115" s="133">
        <f t="shared" si="47"/>
        <v>629.97173048212312</v>
      </c>
      <c r="Z115" s="133">
        <f t="shared" si="47"/>
        <v>608.98983351178651</v>
      </c>
      <c r="AA115" s="133">
        <f t="shared" si="47"/>
        <v>305.49439667308172</v>
      </c>
      <c r="AB115" s="133">
        <f t="shared" si="47"/>
        <v>153.21168899638053</v>
      </c>
      <c r="AC115" s="133">
        <f t="shared" si="47"/>
        <v>76.822136469177096</v>
      </c>
      <c r="AD115" s="133">
        <f t="shared" si="47"/>
        <v>38.512694451544348</v>
      </c>
      <c r="AE115" s="133">
        <f t="shared" si="47"/>
        <v>19.304030517332649</v>
      </c>
      <c r="AF115" s="133">
        <f t="shared" si="47"/>
        <v>9.6736407211417212</v>
      </c>
      <c r="AG115" s="133">
        <f t="shared" si="47"/>
        <v>4.8465561760696367</v>
      </c>
      <c r="AH115" s="133">
        <f t="shared" si="47"/>
        <v>2.4278004228173709</v>
      </c>
      <c r="AI115" s="133">
        <f t="shared" si="47"/>
        <v>1.2160111827090061</v>
      </c>
      <c r="AJ115" s="133">
        <f t="shared" si="47"/>
        <v>0.6089934618925974</v>
      </c>
      <c r="AK115" s="133">
        <f t="shared" si="47"/>
        <v>0.30495969326324718</v>
      </c>
      <c r="AL115" s="133">
        <f t="shared" si="47"/>
        <v>0.15269701266884045</v>
      </c>
      <c r="AM115" s="133">
        <f t="shared" si="47"/>
        <v>7.6450442819592151E-2</v>
      </c>
      <c r="AN115" s="133">
        <f t="shared" si="47"/>
        <v>3.8273096009985109E-2</v>
      </c>
      <c r="AO115" s="133">
        <f t="shared" si="47"/>
        <v>1.9159043186060223E-2</v>
      </c>
      <c r="AP115" s="133">
        <f t="shared" si="47"/>
        <v>9.5900961966300588E-3</v>
      </c>
      <c r="AQ115" s="133">
        <f t="shared" si="47"/>
        <v>4.8000210513968683E-3</v>
      </c>
      <c r="AR115" s="133">
        <f t="shared" si="47"/>
        <v>2.4023500471394214E-3</v>
      </c>
      <c r="AS115" s="133">
        <f t="shared" si="47"/>
        <v>1.2022760286390518E-3</v>
      </c>
      <c r="AT115" s="133">
        <f t="shared" si="47"/>
        <v>6.0165632335370015E-4</v>
      </c>
      <c r="AU115" s="133">
        <f t="shared" si="47"/>
        <v>3.0107223111358692E-4</v>
      </c>
      <c r="AV115" s="133">
        <f t="shared" si="47"/>
        <v>1.5065107688252597E-4</v>
      </c>
      <c r="AW115" s="133">
        <f t="shared" si="47"/>
        <v>7.5379700252737317E-5</v>
      </c>
      <c r="AX115" s="133">
        <f t="shared" si="47"/>
        <v>3.7715372893954661E-5</v>
      </c>
      <c r="AY115" s="133">
        <f t="shared" si="47"/>
        <v>1.8869715916311485E-5</v>
      </c>
      <c r="AZ115" s="133">
        <f t="shared" si="47"/>
        <v>9.4405287157043601E-6</v>
      </c>
      <c r="BA115" s="133">
        <f t="shared" si="47"/>
        <v>4.722938005609335E-6</v>
      </c>
      <c r="BB115" s="133">
        <f t="shared" si="47"/>
        <v>2.3627297533224427E-6</v>
      </c>
      <c r="BC115" s="133">
        <f t="shared" si="47"/>
        <v>1.1819594563029123E-6</v>
      </c>
      <c r="BD115" s="133">
        <f t="shared" si="47"/>
        <v>5.9126016917019369E-7</v>
      </c>
      <c r="BE115" s="133">
        <f t="shared" si="47"/>
        <v>2.9576237212880022E-7</v>
      </c>
      <c r="BF115" s="133">
        <f t="shared" si="47"/>
        <v>1.4794359375451604E-7</v>
      </c>
      <c r="BG115" s="133">
        <f t="shared" si="47"/>
        <v>7.4001240775141091E-8</v>
      </c>
      <c r="BH115" s="133">
        <f t="shared" si="47"/>
        <v>3.7014513106855037E-8</v>
      </c>
      <c r="BI115" s="133">
        <f t="shared" si="47"/>
        <v>1.8513812132876784E-8</v>
      </c>
    </row>
    <row r="116" spans="1:61" s="49" customFormat="1" ht="18" customHeight="1">
      <c r="A116" s="132" t="s">
        <v>686</v>
      </c>
      <c r="B116" s="102">
        <f t="shared" ref="B116:AG116" si="48">+B112*(1-B103)</f>
        <v>1.145662534207345</v>
      </c>
      <c r="C116" s="102">
        <f t="shared" si="48"/>
        <v>0.99377439380320731</v>
      </c>
      <c r="D116" s="102">
        <f t="shared" si="48"/>
        <v>1.1060912554145124</v>
      </c>
      <c r="E116" s="102">
        <f t="shared" si="48"/>
        <v>1.1891433774865863</v>
      </c>
      <c r="F116" s="102">
        <f t="shared" si="48"/>
        <v>1.2523730974526903</v>
      </c>
      <c r="G116" s="102">
        <f t="shared" si="48"/>
        <v>1.2928181437698978</v>
      </c>
      <c r="H116" s="102">
        <f t="shared" si="48"/>
        <v>1.3183434625106556</v>
      </c>
      <c r="I116" s="102">
        <f t="shared" si="48"/>
        <v>1.3386059895372349</v>
      </c>
      <c r="J116" s="102">
        <f t="shared" si="48"/>
        <v>1.3549362742712436</v>
      </c>
      <c r="K116" s="102">
        <f t="shared" si="48"/>
        <v>1.3681143488253367</v>
      </c>
      <c r="L116" s="102">
        <f t="shared" si="48"/>
        <v>1.3984482484510039</v>
      </c>
      <c r="M116" s="102">
        <f t="shared" si="48"/>
        <v>1.445505485681791</v>
      </c>
      <c r="N116" s="102">
        <f t="shared" si="48"/>
        <v>1.5025460085607072</v>
      </c>
      <c r="O116" s="102">
        <f t="shared" si="48"/>
        <v>1.5508468835563509</v>
      </c>
      <c r="P116" s="102">
        <f t="shared" si="48"/>
        <v>1.5937712427920445</v>
      </c>
      <c r="Q116" s="102">
        <f t="shared" si="48"/>
        <v>1.6330162507505794</v>
      </c>
      <c r="R116" s="102">
        <f t="shared" si="48"/>
        <v>1.6693500930261884</v>
      </c>
      <c r="S116" s="102">
        <f t="shared" si="48"/>
        <v>1.7029827978948275</v>
      </c>
      <c r="T116" s="102">
        <f t="shared" si="48"/>
        <v>1.7337044322562911</v>
      </c>
      <c r="U116" s="102">
        <f t="shared" si="48"/>
        <v>1.7609119499453667</v>
      </c>
      <c r="V116" s="102">
        <f t="shared" si="48"/>
        <v>1.7847514783916514</v>
      </c>
      <c r="W116" s="102">
        <f t="shared" si="48"/>
        <v>1.8039239494398274</v>
      </c>
      <c r="X116" s="102">
        <f t="shared" si="48"/>
        <v>1.8151124339258242</v>
      </c>
      <c r="Y116" s="102">
        <f t="shared" si="48"/>
        <v>1.8150967085132814</v>
      </c>
      <c r="Z116" s="102">
        <f t="shared" si="48"/>
        <v>1.7999730351279841</v>
      </c>
      <c r="AA116" s="102">
        <f t="shared" si="48"/>
        <v>1.6746389280778735</v>
      </c>
      <c r="AB116" s="102">
        <f t="shared" si="48"/>
        <v>0</v>
      </c>
      <c r="AC116" s="102">
        <f t="shared" si="48"/>
        <v>0</v>
      </c>
      <c r="AD116" s="102">
        <f t="shared" si="48"/>
        <v>0</v>
      </c>
      <c r="AE116" s="102">
        <f t="shared" si="48"/>
        <v>0</v>
      </c>
      <c r="AF116" s="102">
        <f t="shared" si="48"/>
        <v>0</v>
      </c>
      <c r="AG116" s="102">
        <f t="shared" si="48"/>
        <v>0</v>
      </c>
      <c r="AH116" s="102">
        <f t="shared" ref="AH116:BI116" si="49">+AH112*(1-AH103)</f>
        <v>0</v>
      </c>
      <c r="AI116" s="102">
        <f t="shared" si="49"/>
        <v>0</v>
      </c>
      <c r="AJ116" s="102">
        <f t="shared" si="49"/>
        <v>0</v>
      </c>
      <c r="AK116" s="102">
        <f t="shared" si="49"/>
        <v>0</v>
      </c>
      <c r="AL116" s="102">
        <f t="shared" si="49"/>
        <v>0</v>
      </c>
      <c r="AM116" s="102">
        <f t="shared" si="49"/>
        <v>0</v>
      </c>
      <c r="AN116" s="102">
        <f t="shared" si="49"/>
        <v>0</v>
      </c>
      <c r="AO116" s="102">
        <f t="shared" si="49"/>
        <v>0</v>
      </c>
      <c r="AP116" s="102">
        <f t="shared" si="49"/>
        <v>0</v>
      </c>
      <c r="AQ116" s="102">
        <f t="shared" si="49"/>
        <v>0</v>
      </c>
      <c r="AR116" s="102">
        <f t="shared" si="49"/>
        <v>0</v>
      </c>
      <c r="AS116" s="102">
        <f t="shared" si="49"/>
        <v>0</v>
      </c>
      <c r="AT116" s="102">
        <f t="shared" si="49"/>
        <v>0</v>
      </c>
      <c r="AU116" s="102">
        <f t="shared" si="49"/>
        <v>0</v>
      </c>
      <c r="AV116" s="102">
        <f t="shared" si="49"/>
        <v>0</v>
      </c>
      <c r="AW116" s="102">
        <f t="shared" si="49"/>
        <v>0</v>
      </c>
      <c r="AX116" s="102">
        <f t="shared" si="49"/>
        <v>0</v>
      </c>
      <c r="AY116" s="102">
        <f t="shared" si="49"/>
        <v>0</v>
      </c>
      <c r="AZ116" s="102">
        <f t="shared" si="49"/>
        <v>0</v>
      </c>
      <c r="BA116" s="102">
        <f t="shared" si="49"/>
        <v>0</v>
      </c>
      <c r="BB116" s="102">
        <f t="shared" si="49"/>
        <v>0</v>
      </c>
      <c r="BC116" s="102">
        <f t="shared" si="49"/>
        <v>0</v>
      </c>
      <c r="BD116" s="102">
        <f t="shared" si="49"/>
        <v>0</v>
      </c>
      <c r="BE116" s="102">
        <f t="shared" si="49"/>
        <v>0</v>
      </c>
      <c r="BF116" s="102">
        <f t="shared" si="49"/>
        <v>0</v>
      </c>
      <c r="BG116" s="102">
        <f t="shared" si="49"/>
        <v>0</v>
      </c>
      <c r="BH116" s="102">
        <f t="shared" si="49"/>
        <v>0</v>
      </c>
      <c r="BI116" s="102">
        <f t="shared" si="49"/>
        <v>0</v>
      </c>
    </row>
    <row r="117" spans="1:61" s="43" customFormat="1" ht="18" customHeight="1">
      <c r="A117" s="134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</row>
    <row r="118" spans="1:61" s="50" customFormat="1" ht="18" customHeight="1">
      <c r="A118" s="136" t="s">
        <v>687</v>
      </c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</row>
    <row r="119" spans="1:61" s="50" customFormat="1" ht="18" customHeight="1">
      <c r="A119" s="51" t="s">
        <v>678</v>
      </c>
      <c r="B119" s="138">
        <f>+B112</f>
        <v>1.1460506191660504</v>
      </c>
      <c r="C119" s="138">
        <f t="shared" ref="C119:BI120" si="50">+C112</f>
        <v>0.9941197529413871</v>
      </c>
      <c r="D119" s="138">
        <f t="shared" si="50"/>
        <v>1.1064855562704232</v>
      </c>
      <c r="E119" s="138">
        <f t="shared" si="50"/>
        <v>1.1895781506288747</v>
      </c>
      <c r="F119" s="138">
        <f t="shared" si="50"/>
        <v>1.2528426557746211</v>
      </c>
      <c r="G119" s="138">
        <f t="shared" si="50"/>
        <v>1.2933151405870318</v>
      </c>
      <c r="H119" s="138">
        <f t="shared" si="50"/>
        <v>1.3188630224821627</v>
      </c>
      <c r="I119" s="138">
        <f t="shared" si="50"/>
        <v>1.3391467199097864</v>
      </c>
      <c r="J119" s="138">
        <f t="shared" si="50"/>
        <v>1.3554972061123904</v>
      </c>
      <c r="K119" s="138">
        <f t="shared" si="50"/>
        <v>1.3686948515703845</v>
      </c>
      <c r="L119" s="138">
        <f t="shared" si="50"/>
        <v>1.3990570379645153</v>
      </c>
      <c r="M119" s="138">
        <f t="shared" si="50"/>
        <v>1.4461543784350561</v>
      </c>
      <c r="N119" s="138">
        <f t="shared" si="50"/>
        <v>1.5032550277302354</v>
      </c>
      <c r="O119" s="138">
        <f t="shared" si="50"/>
        <v>1.551662815041553</v>
      </c>
      <c r="P119" s="138">
        <f t="shared" si="50"/>
        <v>1.5948334618570077</v>
      </c>
      <c r="Q119" s="138">
        <f t="shared" si="50"/>
        <v>1.6346373843966886</v>
      </c>
      <c r="R119" s="138">
        <f t="shared" si="50"/>
        <v>1.6720974100443717</v>
      </c>
      <c r="S119" s="138">
        <f t="shared" si="50"/>
        <v>1.7077877736392106</v>
      </c>
      <c r="T119" s="138">
        <f t="shared" si="50"/>
        <v>1.7420441631331411</v>
      </c>
      <c r="U119" s="138">
        <f t="shared" si="50"/>
        <v>1.7750749797581429</v>
      </c>
      <c r="V119" s="138">
        <f t="shared" si="50"/>
        <v>1.8082100553626521</v>
      </c>
      <c r="W119" s="138">
        <f t="shared" si="50"/>
        <v>1.8418590550279241</v>
      </c>
      <c r="X119" s="138">
        <f t="shared" si="50"/>
        <v>1.8750725657391278</v>
      </c>
      <c r="Y119" s="138">
        <f t="shared" si="50"/>
        <v>1.9077510985666974</v>
      </c>
      <c r="Z119" s="138">
        <f t="shared" si="50"/>
        <v>1.939868162041172</v>
      </c>
      <c r="AA119" s="138">
        <f t="shared" si="50"/>
        <v>1.9714392252950248</v>
      </c>
      <c r="AB119" s="138">
        <f t="shared" si="50"/>
        <v>2.0025340305817787</v>
      </c>
      <c r="AC119" s="138">
        <f t="shared" si="50"/>
        <v>2.0333438491871574</v>
      </c>
      <c r="AD119" s="138">
        <f t="shared" si="50"/>
        <v>2.0650785911822633</v>
      </c>
      <c r="AE119" s="138">
        <f t="shared" si="50"/>
        <v>2.0976087783493784</v>
      </c>
      <c r="AF119" s="138">
        <f t="shared" si="50"/>
        <v>2.1260618085077341</v>
      </c>
      <c r="AG119" s="138">
        <f t="shared" si="50"/>
        <v>2.1491118614448506</v>
      </c>
      <c r="AH119" s="138">
        <f t="shared" si="50"/>
        <v>2.1706958176695914</v>
      </c>
      <c r="AI119" s="138">
        <f t="shared" si="50"/>
        <v>2.1913590122361937</v>
      </c>
      <c r="AJ119" s="138">
        <f t="shared" si="50"/>
        <v>2.2113647718756901</v>
      </c>
      <c r="AK119" s="138">
        <f t="shared" si="50"/>
        <v>2.2308501582323585</v>
      </c>
      <c r="AL119" s="138">
        <f t="shared" si="50"/>
        <v>2.2498924134392353</v>
      </c>
      <c r="AM119" s="138">
        <f t="shared" si="50"/>
        <v>2.2685413063116955</v>
      </c>
      <c r="AN119" s="138">
        <f t="shared" si="50"/>
        <v>2.2868343570606431</v>
      </c>
      <c r="AO119" s="138">
        <f t="shared" si="50"/>
        <v>2.304803619806612</v>
      </c>
      <c r="AP119" s="138">
        <f t="shared" si="50"/>
        <v>2.3224784429618706</v>
      </c>
      <c r="AQ119" s="138">
        <f t="shared" si="50"/>
        <v>2.3398864120264551</v>
      </c>
      <c r="AR119" s="138">
        <f t="shared" si="50"/>
        <v>2.3570535421498287</v>
      </c>
      <c r="AS119" s="138">
        <f t="shared" si="50"/>
        <v>2.3740042146895877</v>
      </c>
      <c r="AT119" s="138">
        <f t="shared" si="50"/>
        <v>2.3907610703184119</v>
      </c>
      <c r="AU119" s="138">
        <f t="shared" si="50"/>
        <v>2.4073449377407616</v>
      </c>
      <c r="AV119" s="138">
        <f t="shared" si="50"/>
        <v>2.4237748173577018</v>
      </c>
      <c r="AW119" s="138">
        <f t="shared" si="50"/>
        <v>2.4400679151370337</v>
      </c>
      <c r="AX119" s="138">
        <f t="shared" si="50"/>
        <v>2.456239714328873</v>
      </c>
      <c r="AY119" s="138">
        <f t="shared" si="50"/>
        <v>2.4723040721032068</v>
      </c>
      <c r="AZ119" s="138">
        <f t="shared" si="50"/>
        <v>2.4882733302186635</v>
      </c>
      <c r="BA119" s="138">
        <f t="shared" si="50"/>
        <v>2.5041584314665903</v>
      </c>
      <c r="BB119" s="138">
        <f t="shared" si="50"/>
        <v>2.5199690360647722</v>
      </c>
      <c r="BC119" s="138">
        <f t="shared" si="50"/>
        <v>2.5357136341435513</v>
      </c>
      <c r="BD119" s="138">
        <f t="shared" si="50"/>
        <v>2.5513996519523232</v>
      </c>
      <c r="BE119" s="138">
        <f t="shared" si="50"/>
        <v>2.5670335504829049</v>
      </c>
      <c r="BF119" s="138">
        <f t="shared" si="50"/>
        <v>2.5826209159460203</v>
      </c>
      <c r="BG119" s="138">
        <f t="shared" si="50"/>
        <v>2.5981665420305511</v>
      </c>
      <c r="BH119" s="138">
        <f t="shared" si="50"/>
        <v>2.6136745041902052</v>
      </c>
      <c r="BI119" s="138">
        <f t="shared" si="50"/>
        <v>2.629148226391457</v>
      </c>
    </row>
    <row r="120" spans="1:61" s="50" customFormat="1" ht="18" customHeight="1">
      <c r="A120" s="139" t="s">
        <v>792</v>
      </c>
      <c r="B120" s="138">
        <f>+B113</f>
        <v>1.14605061916605</v>
      </c>
      <c r="C120" s="138">
        <f t="shared" si="50"/>
        <v>1.0537535277990648</v>
      </c>
      <c r="D120" s="138">
        <f t="shared" si="50"/>
        <v>0.90645464756908811</v>
      </c>
      <c r="E120" s="138">
        <f t="shared" si="50"/>
        <v>0.80990096886794394</v>
      </c>
      <c r="F120" s="138">
        <f t="shared" si="50"/>
        <v>0.5822644448005807</v>
      </c>
      <c r="G120" s="138">
        <f t="shared" si="50"/>
        <v>0.40998682211510334</v>
      </c>
      <c r="H120" s="138">
        <f t="shared" si="50"/>
        <v>0.33306218981574953</v>
      </c>
      <c r="I120" s="138">
        <f t="shared" si="50"/>
        <v>0.27609264941330947</v>
      </c>
      <c r="J120" s="138">
        <f t="shared" si="50"/>
        <v>0.23395859042414768</v>
      </c>
      <c r="K120" s="138">
        <f t="shared" si="50"/>
        <v>0.20276610477240925</v>
      </c>
      <c r="L120" s="138">
        <f t="shared" si="50"/>
        <v>0.18059442845012857</v>
      </c>
      <c r="M120" s="138">
        <f t="shared" si="50"/>
        <v>0.16298647167624103</v>
      </c>
      <c r="N120" s="138">
        <f t="shared" si="50"/>
        <v>0.1470952906878075</v>
      </c>
      <c r="O120" s="138">
        <f t="shared" si="50"/>
        <v>0.13275349984574625</v>
      </c>
      <c r="P120" s="138">
        <f t="shared" si="50"/>
        <v>0.11981003361078597</v>
      </c>
      <c r="Q120" s="138">
        <f t="shared" si="50"/>
        <v>0.10812855533373433</v>
      </c>
      <c r="R120" s="138">
        <f t="shared" si="50"/>
        <v>9.7586021188695235E-2</v>
      </c>
      <c r="S120" s="138">
        <f t="shared" si="50"/>
        <v>8.8071384122797441E-2</v>
      </c>
      <c r="T120" s="138">
        <f t="shared" si="50"/>
        <v>7.9484424170824686E-2</v>
      </c>
      <c r="U120" s="138">
        <f t="shared" si="50"/>
        <v>7.1734692814169276E-2</v>
      </c>
      <c r="V120" s="138">
        <f t="shared" si="50"/>
        <v>6.4740560264787764E-2</v>
      </c>
      <c r="W120" s="138">
        <f t="shared" si="50"/>
        <v>6.1503532251548372E-2</v>
      </c>
      <c r="X120" s="138">
        <f t="shared" si="50"/>
        <v>5.8428355638970954E-2</v>
      </c>
      <c r="Y120" s="138">
        <f t="shared" si="50"/>
        <v>5.5506937857022404E-2</v>
      </c>
      <c r="Z120" s="138">
        <f t="shared" si="50"/>
        <v>5.2731590964171279E-2</v>
      </c>
      <c r="AA120" s="138">
        <f t="shared" si="50"/>
        <v>5.0095011415962711E-2</v>
      </c>
      <c r="AB120" s="138">
        <f t="shared" si="50"/>
        <v>4.7590260845164573E-2</v>
      </c>
      <c r="AC120" s="138">
        <f t="shared" si="50"/>
        <v>4.5210747802906341E-2</v>
      </c>
      <c r="AD120" s="138">
        <f t="shared" si="50"/>
        <v>4.2950210412761022E-2</v>
      </c>
      <c r="AE120" s="138">
        <f t="shared" si="50"/>
        <v>4.0802699892122971E-2</v>
      </c>
      <c r="AF120" s="138">
        <f t="shared" si="50"/>
        <v>3.8762564897516817E-2</v>
      </c>
      <c r="AG120" s="138">
        <f t="shared" si="50"/>
        <v>3.6824436652640978E-2</v>
      </c>
      <c r="AH120" s="138">
        <f t="shared" si="50"/>
        <v>3.4983214820008927E-2</v>
      </c>
      <c r="AI120" s="138">
        <f t="shared" si="50"/>
        <v>3.3234054079008479E-2</v>
      </c>
      <c r="AJ120" s="138">
        <f t="shared" si="50"/>
        <v>3.1572351375058053E-2</v>
      </c>
      <c r="AK120" s="138">
        <f t="shared" si="50"/>
        <v>2.9993733806305149E-2</v>
      </c>
      <c r="AL120" s="138">
        <f t="shared" si="50"/>
        <v>2.8494047115989889E-2</v>
      </c>
      <c r="AM120" s="138">
        <f t="shared" si="50"/>
        <v>2.7069344760190392E-2</v>
      </c>
      <c r="AN120" s="138">
        <f t="shared" si="50"/>
        <v>2.571587752218087E-2</v>
      </c>
      <c r="AO120" s="138">
        <f t="shared" si="50"/>
        <v>2.4430083646071826E-2</v>
      </c>
      <c r="AP120" s="138">
        <f t="shared" si="50"/>
        <v>2.3208579463768232E-2</v>
      </c>
      <c r="AQ120" s="138">
        <f t="shared" si="50"/>
        <v>2.2048150490579819E-2</v>
      </c>
      <c r="AR120" s="138">
        <f t="shared" si="50"/>
        <v>2.0945742966050826E-2</v>
      </c>
      <c r="AS120" s="138">
        <f t="shared" si="50"/>
        <v>1.9898455817748285E-2</v>
      </c>
      <c r="AT120" s="138">
        <f t="shared" si="50"/>
        <v>1.8903533026860868E-2</v>
      </c>
      <c r="AU120" s="138">
        <f t="shared" si="50"/>
        <v>1.7958356375517823E-2</v>
      </c>
      <c r="AV120" s="138">
        <f t="shared" si="50"/>
        <v>1.7060438556741931E-2</v>
      </c>
      <c r="AW120" s="138">
        <f t="shared" si="50"/>
        <v>1.6207416628904833E-2</v>
      </c>
      <c r="AX120" s="138">
        <f t="shared" si="50"/>
        <v>1.5397045797459591E-2</v>
      </c>
      <c r="AY120" s="138">
        <f t="shared" si="50"/>
        <v>1.4627193507586612E-2</v>
      </c>
      <c r="AZ120" s="138">
        <f t="shared" si="50"/>
        <v>1.389583383220728E-2</v>
      </c>
      <c r="BA120" s="138">
        <f t="shared" si="50"/>
        <v>1.3201042140596916E-2</v>
      </c>
      <c r="BB120" s="138">
        <f t="shared" si="50"/>
        <v>1.2540990033567069E-2</v>
      </c>
      <c r="BC120" s="138">
        <f t="shared" si="50"/>
        <v>1.1913940531888715E-2</v>
      </c>
      <c r="BD120" s="138">
        <f t="shared" si="50"/>
        <v>1.1318243505294279E-2</v>
      </c>
      <c r="BE120" s="138">
        <f t="shared" si="50"/>
        <v>1.0752331330029565E-2</v>
      </c>
      <c r="BF120" s="138">
        <f t="shared" si="50"/>
        <v>1.0214714763528086E-2</v>
      </c>
      <c r="BG120" s="138">
        <f t="shared" si="50"/>
        <v>9.7039790253516806E-3</v>
      </c>
      <c r="BH120" s="138">
        <f t="shared" si="50"/>
        <v>9.2187800740840958E-3</v>
      </c>
      <c r="BI120" s="138">
        <f t="shared" si="50"/>
        <v>8.75784107037989E-3</v>
      </c>
    </row>
    <row r="121" spans="1:61" s="51" customFormat="1" ht="18" customHeight="1">
      <c r="A121" s="140" t="s">
        <v>793</v>
      </c>
      <c r="B121" s="138">
        <f>+B119*(1-B122)</f>
        <v>1.1460506191660504</v>
      </c>
      <c r="C121" s="138">
        <f t="shared" ref="C121:BI121" si="51">+C119*(1-C122)</f>
        <v>0.93652889488308866</v>
      </c>
      <c r="D121" s="138">
        <f t="shared" si="51"/>
        <v>0.94908742416536185</v>
      </c>
      <c r="E121" s="138">
        <f t="shared" si="51"/>
        <v>0.9139422562096956</v>
      </c>
      <c r="F121" s="138">
        <f t="shared" si="51"/>
        <v>0.80147023902406789</v>
      </c>
      <c r="G121" s="138">
        <f t="shared" si="51"/>
        <v>0.70551080730318938</v>
      </c>
      <c r="H121" s="138">
        <f t="shared" si="51"/>
        <v>0.64999693655502122</v>
      </c>
      <c r="I121" s="138">
        <f t="shared" si="51"/>
        <v>0.66387816553677259</v>
      </c>
      <c r="J121" s="138">
        <f t="shared" si="51"/>
        <v>0.62556542775221513</v>
      </c>
      <c r="K121" s="138">
        <f t="shared" si="51"/>
        <v>0.59672478646898741</v>
      </c>
      <c r="L121" s="138">
        <f t="shared" si="51"/>
        <v>0.58434495244491169</v>
      </c>
      <c r="M121" s="138">
        <f t="shared" si="51"/>
        <v>0.58361050976770246</v>
      </c>
      <c r="N121" s="138">
        <f t="shared" si="51"/>
        <v>0.58850809224526035</v>
      </c>
      <c r="O121" s="138">
        <f t="shared" si="51"/>
        <v>0.59076424590339405</v>
      </c>
      <c r="P121" s="138">
        <f t="shared" si="51"/>
        <v>0.59274018664917982</v>
      </c>
      <c r="Q121" s="138">
        <f t="shared" si="51"/>
        <v>0.59474030907479825</v>
      </c>
      <c r="R121" s="138">
        <f t="shared" si="51"/>
        <v>0.59730004967016381</v>
      </c>
      <c r="S121" s="138">
        <f t="shared" si="51"/>
        <v>0.60080292541907931</v>
      </c>
      <c r="T121" s="138">
        <f t="shared" si="51"/>
        <v>0.60404596998777027</v>
      </c>
      <c r="U121" s="138">
        <f t="shared" si="51"/>
        <v>0.60720716365190786</v>
      </c>
      <c r="V121" s="138">
        <f t="shared" si="51"/>
        <v>0.61084184571929112</v>
      </c>
      <c r="W121" s="138">
        <f t="shared" si="51"/>
        <v>0.66640918381635683</v>
      </c>
      <c r="X121" s="138">
        <f t="shared" si="51"/>
        <v>0.7221054155583464</v>
      </c>
      <c r="Y121" s="138">
        <f t="shared" si="51"/>
        <v>0.77782273060130713</v>
      </c>
      <c r="Z121" s="138">
        <f t="shared" si="51"/>
        <v>0.83347885730621962</v>
      </c>
      <c r="AA121" s="138">
        <f t="shared" si="51"/>
        <v>0.41283013316000639</v>
      </c>
      <c r="AB121" s="138">
        <f t="shared" si="51"/>
        <v>0</v>
      </c>
      <c r="AC121" s="138">
        <f t="shared" si="51"/>
        <v>0</v>
      </c>
      <c r="AD121" s="138">
        <f t="shared" si="51"/>
        <v>0</v>
      </c>
      <c r="AE121" s="138">
        <f t="shared" si="51"/>
        <v>0</v>
      </c>
      <c r="AF121" s="138">
        <f t="shared" si="51"/>
        <v>0</v>
      </c>
      <c r="AG121" s="138">
        <f t="shared" si="51"/>
        <v>0</v>
      </c>
      <c r="AH121" s="138">
        <f t="shared" si="51"/>
        <v>0</v>
      </c>
      <c r="AI121" s="138">
        <f t="shared" si="51"/>
        <v>0</v>
      </c>
      <c r="AJ121" s="138">
        <f t="shared" si="51"/>
        <v>0</v>
      </c>
      <c r="AK121" s="138">
        <f t="shared" si="51"/>
        <v>0</v>
      </c>
      <c r="AL121" s="138">
        <f t="shared" si="51"/>
        <v>0</v>
      </c>
      <c r="AM121" s="138">
        <f t="shared" si="51"/>
        <v>0</v>
      </c>
      <c r="AN121" s="138">
        <f t="shared" si="51"/>
        <v>0</v>
      </c>
      <c r="AO121" s="138">
        <f t="shared" si="51"/>
        <v>0</v>
      </c>
      <c r="AP121" s="138">
        <f t="shared" si="51"/>
        <v>0</v>
      </c>
      <c r="AQ121" s="138">
        <f t="shared" si="51"/>
        <v>0</v>
      </c>
      <c r="AR121" s="138">
        <f t="shared" si="51"/>
        <v>0</v>
      </c>
      <c r="AS121" s="138">
        <f t="shared" si="51"/>
        <v>0</v>
      </c>
      <c r="AT121" s="138">
        <f t="shared" si="51"/>
        <v>0</v>
      </c>
      <c r="AU121" s="138">
        <f t="shared" si="51"/>
        <v>0</v>
      </c>
      <c r="AV121" s="138">
        <f t="shared" si="51"/>
        <v>0</v>
      </c>
      <c r="AW121" s="138">
        <f t="shared" si="51"/>
        <v>0</v>
      </c>
      <c r="AX121" s="138">
        <f t="shared" si="51"/>
        <v>0</v>
      </c>
      <c r="AY121" s="138">
        <f t="shared" si="51"/>
        <v>0</v>
      </c>
      <c r="AZ121" s="138">
        <f t="shared" si="51"/>
        <v>0</v>
      </c>
      <c r="BA121" s="138">
        <f t="shared" si="51"/>
        <v>0</v>
      </c>
      <c r="BB121" s="138">
        <f t="shared" si="51"/>
        <v>0</v>
      </c>
      <c r="BC121" s="138">
        <f t="shared" si="51"/>
        <v>0</v>
      </c>
      <c r="BD121" s="138">
        <f t="shared" si="51"/>
        <v>0</v>
      </c>
      <c r="BE121" s="138">
        <f t="shared" si="51"/>
        <v>0</v>
      </c>
      <c r="BF121" s="138">
        <f t="shared" si="51"/>
        <v>0</v>
      </c>
      <c r="BG121" s="138">
        <f t="shared" si="51"/>
        <v>0</v>
      </c>
      <c r="BH121" s="138">
        <f t="shared" si="51"/>
        <v>0</v>
      </c>
      <c r="BI121" s="138">
        <f t="shared" si="51"/>
        <v>0</v>
      </c>
    </row>
    <row r="122" spans="1:61" s="50" customFormat="1" ht="18" customHeight="1">
      <c r="A122" s="139" t="s">
        <v>682</v>
      </c>
      <c r="B122" s="141">
        <f t="shared" ref="B122:L122" si="52">+(B123/(1000*B$36))^(1/($B$38-1))</f>
        <v>0</v>
      </c>
      <c r="C122" s="141">
        <f t="shared" si="52"/>
        <v>5.7931509647504195E-2</v>
      </c>
      <c r="D122" s="141">
        <f t="shared" si="52"/>
        <v>0.14225050766644939</v>
      </c>
      <c r="E122" s="141">
        <f t="shared" si="52"/>
        <v>0.23170894175675905</v>
      </c>
      <c r="F122" s="141">
        <f t="shared" si="52"/>
        <v>0.36027861493227481</v>
      </c>
      <c r="G122" s="141">
        <f t="shared" si="52"/>
        <v>0.45449427972909973</v>
      </c>
      <c r="H122" s="141">
        <f t="shared" si="52"/>
        <v>0.50715356676564016</v>
      </c>
      <c r="I122" s="141">
        <f t="shared" si="52"/>
        <v>0.50425285320379554</v>
      </c>
      <c r="J122" s="141">
        <f t="shared" si="52"/>
        <v>0.53849744217005291</v>
      </c>
      <c r="K122" s="141">
        <f t="shared" si="52"/>
        <v>0.56401911953980843</v>
      </c>
      <c r="L122" s="141">
        <f t="shared" si="52"/>
        <v>0.58232942861638171</v>
      </c>
      <c r="M122" s="141">
        <f t="shared" ref="M122:BI122" si="53">+(M123/(1000*M$36))^(1/($B$38-1))</f>
        <v>0.59643968965522776</v>
      </c>
      <c r="N122" s="141">
        <f t="shared" si="53"/>
        <v>0.60851081061485046</v>
      </c>
      <c r="O122" s="141">
        <f t="shared" si="53"/>
        <v>0.61927021761646484</v>
      </c>
      <c r="P122" s="141">
        <f t="shared" si="53"/>
        <v>0.62833725224262649</v>
      </c>
      <c r="Q122" s="141">
        <f t="shared" si="53"/>
        <v>0.63616376650145878</v>
      </c>
      <c r="R122" s="141">
        <f t="shared" si="53"/>
        <v>0.6427839394510434</v>
      </c>
      <c r="S122" s="141">
        <f t="shared" si="53"/>
        <v>0.64819813404636439</v>
      </c>
      <c r="T122" s="141">
        <f t="shared" si="53"/>
        <v>0.65325450251423722</v>
      </c>
      <c r="U122" s="141">
        <f t="shared" si="53"/>
        <v>0.6579259070314647</v>
      </c>
      <c r="V122" s="141">
        <f t="shared" si="53"/>
        <v>0.66218424463037207</v>
      </c>
      <c r="W122" s="141">
        <f t="shared" si="53"/>
        <v>0.63818665603256297</v>
      </c>
      <c r="X122" s="141">
        <f t="shared" si="53"/>
        <v>0.61489201604648169</v>
      </c>
      <c r="Y122" s="141">
        <f t="shared" si="53"/>
        <v>0.59228290777256576</v>
      </c>
      <c r="Z122" s="141">
        <f t="shared" si="53"/>
        <v>0.57034252449959544</v>
      </c>
      <c r="AA122" s="141">
        <f t="shared" si="53"/>
        <v>0.79059454237133453</v>
      </c>
      <c r="AB122" s="141">
        <f t="shared" si="53"/>
        <v>1</v>
      </c>
      <c r="AC122" s="141">
        <f t="shared" si="53"/>
        <v>1</v>
      </c>
      <c r="AD122" s="141">
        <f t="shared" si="53"/>
        <v>1</v>
      </c>
      <c r="AE122" s="141">
        <f t="shared" si="53"/>
        <v>1</v>
      </c>
      <c r="AF122" s="141">
        <f t="shared" si="53"/>
        <v>1</v>
      </c>
      <c r="AG122" s="141">
        <f t="shared" si="53"/>
        <v>1</v>
      </c>
      <c r="AH122" s="141">
        <f t="shared" si="53"/>
        <v>1</v>
      </c>
      <c r="AI122" s="141">
        <f t="shared" si="53"/>
        <v>1</v>
      </c>
      <c r="AJ122" s="141">
        <f t="shared" si="53"/>
        <v>1</v>
      </c>
      <c r="AK122" s="141">
        <f t="shared" si="53"/>
        <v>1</v>
      </c>
      <c r="AL122" s="141">
        <f t="shared" si="53"/>
        <v>1</v>
      </c>
      <c r="AM122" s="141">
        <f t="shared" si="53"/>
        <v>1</v>
      </c>
      <c r="AN122" s="141">
        <f t="shared" si="53"/>
        <v>1</v>
      </c>
      <c r="AO122" s="141">
        <f t="shared" si="53"/>
        <v>1</v>
      </c>
      <c r="AP122" s="141">
        <f t="shared" si="53"/>
        <v>1</v>
      </c>
      <c r="AQ122" s="141">
        <f t="shared" si="53"/>
        <v>1</v>
      </c>
      <c r="AR122" s="141">
        <f t="shared" si="53"/>
        <v>1</v>
      </c>
      <c r="AS122" s="141">
        <f t="shared" si="53"/>
        <v>1</v>
      </c>
      <c r="AT122" s="141">
        <f t="shared" si="53"/>
        <v>1</v>
      </c>
      <c r="AU122" s="141">
        <f t="shared" si="53"/>
        <v>1</v>
      </c>
      <c r="AV122" s="141">
        <f t="shared" si="53"/>
        <v>1</v>
      </c>
      <c r="AW122" s="141">
        <f t="shared" si="53"/>
        <v>1</v>
      </c>
      <c r="AX122" s="141">
        <f t="shared" si="53"/>
        <v>1</v>
      </c>
      <c r="AY122" s="141">
        <f t="shared" si="53"/>
        <v>1</v>
      </c>
      <c r="AZ122" s="141">
        <f t="shared" si="53"/>
        <v>1</v>
      </c>
      <c r="BA122" s="141">
        <f t="shared" si="53"/>
        <v>1</v>
      </c>
      <c r="BB122" s="141">
        <f t="shared" si="53"/>
        <v>1</v>
      </c>
      <c r="BC122" s="141">
        <f t="shared" si="53"/>
        <v>1</v>
      </c>
      <c r="BD122" s="141">
        <f t="shared" si="53"/>
        <v>1</v>
      </c>
      <c r="BE122" s="141">
        <f t="shared" si="53"/>
        <v>1</v>
      </c>
      <c r="BF122" s="141">
        <f t="shared" si="53"/>
        <v>1</v>
      </c>
      <c r="BG122" s="141">
        <f t="shared" si="53"/>
        <v>1</v>
      </c>
      <c r="BH122" s="141">
        <f t="shared" si="53"/>
        <v>1</v>
      </c>
      <c r="BI122" s="141">
        <f t="shared" si="53"/>
        <v>1</v>
      </c>
    </row>
    <row r="123" spans="1:61" s="50" customFormat="1" ht="18" customHeight="1">
      <c r="A123" s="139" t="s">
        <v>794</v>
      </c>
      <c r="B123" s="137">
        <f>+Global!B118*B46</f>
        <v>0</v>
      </c>
      <c r="C123" s="137">
        <f>+Global!C118*C46</f>
        <v>9.9942147064251596</v>
      </c>
      <c r="D123" s="137">
        <f>+Global!D118*D46</f>
        <v>48.096041961936599</v>
      </c>
      <c r="E123" s="137">
        <f>+Global!E118*E46</f>
        <v>110.59398723632</v>
      </c>
      <c r="F123" s="137">
        <f>+Global!F118*F46</f>
        <v>233.94935599053801</v>
      </c>
      <c r="G123" s="137">
        <f>+Global!G118*G46</f>
        <v>339.76805314882199</v>
      </c>
      <c r="H123" s="137">
        <f>+Global!H118*H46</f>
        <v>395.79173718574299</v>
      </c>
      <c r="I123" s="137">
        <f>+Global!I118*I46</f>
        <v>374.71175607071802</v>
      </c>
      <c r="J123" s="137">
        <f>+Global!J118*J46</f>
        <v>403.56245905854098</v>
      </c>
      <c r="K123" s="137">
        <f>+Global!K118*K46</f>
        <v>419.85509970481502</v>
      </c>
      <c r="L123" s="137">
        <f>+Global!L118*L46</f>
        <v>425.80446662506</v>
      </c>
      <c r="M123" s="137">
        <f>+Global!M118*M46</f>
        <v>425.80724998740197</v>
      </c>
      <c r="N123" s="137">
        <f>+Global!N118*N46</f>
        <v>422.97942985617198</v>
      </c>
      <c r="O123" s="137">
        <f>+Global!O118*O46</f>
        <v>418.43242488488897</v>
      </c>
      <c r="P123" s="137">
        <f>+Global!P118*P46</f>
        <v>411.86970500908501</v>
      </c>
      <c r="Q123" s="137">
        <f>+Global!Q118*Q46</f>
        <v>404</v>
      </c>
      <c r="R123" s="137">
        <f>+Global!R118*R46</f>
        <v>395</v>
      </c>
      <c r="S123" s="137">
        <f>+Global!S118*S46</f>
        <v>385</v>
      </c>
      <c r="T123" s="137">
        <f>+Global!T118*T46</f>
        <v>375</v>
      </c>
      <c r="U123" s="137">
        <f>+Global!U118*U46</f>
        <v>365</v>
      </c>
      <c r="V123" s="137">
        <f>+Global!V118*V46</f>
        <v>355</v>
      </c>
      <c r="W123" s="137">
        <f>+Global!W118*W46</f>
        <v>319.5</v>
      </c>
      <c r="X123" s="137">
        <f>+Global!X118*X46</f>
        <v>287.55</v>
      </c>
      <c r="Y123" s="137">
        <f>+Global!Y118*Y46</f>
        <v>258.79500000000002</v>
      </c>
      <c r="Z123" s="137">
        <f>+Global!Z118*Z46</f>
        <v>232.91550000000001</v>
      </c>
      <c r="AA123" s="137">
        <f>+MIN(Global!AA118,AA36*1000)</f>
        <v>209.62395000000001</v>
      </c>
      <c r="AB123" s="137">
        <f>+MIN(Global!AB118,AB36*1000)</f>
        <v>159.99044376005855</v>
      </c>
      <c r="AC123" s="137">
        <f>+MIN(Global!AC118,AC36*1000)</f>
        <v>79.995221880029277</v>
      </c>
      <c r="AD123" s="137">
        <f>+MIN(Global!AD118,AD36*1000)</f>
        <v>39.997610940014638</v>
      </c>
      <c r="AE123" s="137">
        <f>+MIN(Global!AE118,AE36*1000)</f>
        <v>19.998805470007319</v>
      </c>
      <c r="AF123" s="137">
        <f>+MIN(Global!AF118,AF36*1000)</f>
        <v>9.9994027350036596</v>
      </c>
      <c r="AG123" s="137">
        <f>+MIN(Global!AG118,AG36*1000)</f>
        <v>4.9997013675018298</v>
      </c>
      <c r="AH123" s="137">
        <f>+MIN(Global!AH118,AH36*1000)</f>
        <v>2.4998506837509149</v>
      </c>
      <c r="AI123" s="137">
        <f>+MIN(Global!AI118,AI36*1000)</f>
        <v>1.2499253418754575</v>
      </c>
      <c r="AJ123" s="137">
        <f>+MIN(Global!AJ118,AJ36*1000)</f>
        <v>0.62496267093772873</v>
      </c>
      <c r="AK123" s="137">
        <f>+MIN(Global!AK118,AK36*1000)</f>
        <v>0.31248133546886436</v>
      </c>
      <c r="AL123" s="137">
        <f>+MIN(Global!AL118,AL36*1000)</f>
        <v>0.15624066773443218</v>
      </c>
      <c r="AM123" s="137">
        <f>+MIN(Global!AM118,AM36*1000)</f>
        <v>7.8120333867216091E-2</v>
      </c>
      <c r="AN123" s="137">
        <f>+MIN(Global!AN118,AN36*1000)</f>
        <v>3.9060166933608045E-2</v>
      </c>
      <c r="AO123" s="137">
        <f>+MIN(Global!AO118,AO36*1000)</f>
        <v>1.9530083466804023E-2</v>
      </c>
      <c r="AP123" s="137">
        <f>+MIN(Global!AP118,AP36*1000)</f>
        <v>9.7650417334020113E-3</v>
      </c>
      <c r="AQ123" s="137">
        <f>+MIN(Global!AQ118,AQ36*1000)</f>
        <v>4.8825208667010057E-3</v>
      </c>
      <c r="AR123" s="137">
        <f>+MIN(Global!AR118,AR36*1000)</f>
        <v>2.4412604333505028E-3</v>
      </c>
      <c r="AS123" s="137">
        <f>+MIN(Global!AS118,AS36*1000)</f>
        <v>1.2206302166752514E-3</v>
      </c>
      <c r="AT123" s="137">
        <f>+MIN(Global!AT118,AT36*1000)</f>
        <v>6.1031510833762571E-4</v>
      </c>
      <c r="AU123" s="137">
        <f>+MIN(Global!AU118,AU36*1000)</f>
        <v>3.0515755416881285E-4</v>
      </c>
      <c r="AV123" s="137">
        <f>+MIN(Global!AV118,AV36*1000)</f>
        <v>1.5257877708440643E-4</v>
      </c>
      <c r="AW123" s="137">
        <f>+MIN(Global!AW118,AW36*1000)</f>
        <v>7.6289388542203214E-5</v>
      </c>
      <c r="AX123" s="137">
        <f>+MIN(Global!AX118,AX36*1000)</f>
        <v>3.8144694271101607E-5</v>
      </c>
      <c r="AY123" s="137">
        <f>+MIN(Global!AY118,AY36*1000)</f>
        <v>1.9072347135550803E-5</v>
      </c>
      <c r="AZ123" s="137">
        <f>+MIN(Global!AZ118,AZ36*1000)</f>
        <v>9.5361735677754017E-6</v>
      </c>
      <c r="BA123" s="137">
        <f>+MIN(Global!BA118,BA36*1000)</f>
        <v>4.7680867838877009E-6</v>
      </c>
      <c r="BB123" s="137">
        <f>+MIN(Global!BB118,BB36*1000)</f>
        <v>2.3840433919438504E-6</v>
      </c>
      <c r="BC123" s="137">
        <f>+MIN(Global!BC118,BC36*1000)</f>
        <v>1.1920216959719252E-6</v>
      </c>
      <c r="BD123" s="137">
        <f>+MIN(Global!BD118,BD36*1000)</f>
        <v>5.9601084798596261E-7</v>
      </c>
      <c r="BE123" s="137">
        <f>+MIN(Global!BE118,BE36*1000)</f>
        <v>2.980054239929813E-7</v>
      </c>
      <c r="BF123" s="137">
        <f>+MIN(Global!BF118,BF36*1000)</f>
        <v>1.4900271199649065E-7</v>
      </c>
      <c r="BG123" s="137">
        <f>+MIN(Global!BG118,BG36*1000)</f>
        <v>7.4501355998245326E-8</v>
      </c>
      <c r="BH123" s="137">
        <f>+MIN(Global!BH118,BH36*1000)</f>
        <v>3.7250677999122663E-8</v>
      </c>
      <c r="BI123" s="137">
        <f>+MIN(Global!BI118,BI36*1000)</f>
        <v>1.8625338999561331E-8</v>
      </c>
    </row>
    <row r="124" spans="1:61" s="50" customFormat="1" ht="18" customHeight="1">
      <c r="A124" s="139" t="s">
        <v>686</v>
      </c>
      <c r="B124" s="138">
        <f>+B119*(1-B122)</f>
        <v>1.1460506191660504</v>
      </c>
      <c r="C124" s="138">
        <f t="shared" ref="C124:BI124" si="54">+C119*(1-C122)</f>
        <v>0.93652889488308866</v>
      </c>
      <c r="D124" s="138">
        <f t="shared" si="54"/>
        <v>0.94908742416536185</v>
      </c>
      <c r="E124" s="138">
        <f t="shared" si="54"/>
        <v>0.9139422562096956</v>
      </c>
      <c r="F124" s="138">
        <f t="shared" si="54"/>
        <v>0.80147023902406789</v>
      </c>
      <c r="G124" s="138">
        <f t="shared" si="54"/>
        <v>0.70551080730318938</v>
      </c>
      <c r="H124" s="138">
        <f t="shared" si="54"/>
        <v>0.64999693655502122</v>
      </c>
      <c r="I124" s="138">
        <f t="shared" si="54"/>
        <v>0.66387816553677259</v>
      </c>
      <c r="J124" s="138">
        <f t="shared" si="54"/>
        <v>0.62556542775221513</v>
      </c>
      <c r="K124" s="138">
        <f t="shared" si="54"/>
        <v>0.59672478646898741</v>
      </c>
      <c r="L124" s="138">
        <f t="shared" si="54"/>
        <v>0.58434495244491169</v>
      </c>
      <c r="M124" s="138">
        <f t="shared" si="54"/>
        <v>0.58361050976770246</v>
      </c>
      <c r="N124" s="138">
        <f t="shared" si="54"/>
        <v>0.58850809224526035</v>
      </c>
      <c r="O124" s="138">
        <f t="shared" si="54"/>
        <v>0.59076424590339405</v>
      </c>
      <c r="P124" s="138">
        <f t="shared" si="54"/>
        <v>0.59274018664917982</v>
      </c>
      <c r="Q124" s="138">
        <f t="shared" si="54"/>
        <v>0.59474030907479825</v>
      </c>
      <c r="R124" s="138">
        <f t="shared" si="54"/>
        <v>0.59730004967016381</v>
      </c>
      <c r="S124" s="138">
        <f t="shared" si="54"/>
        <v>0.60080292541907931</v>
      </c>
      <c r="T124" s="138">
        <f t="shared" si="54"/>
        <v>0.60404596998777027</v>
      </c>
      <c r="U124" s="138">
        <f t="shared" si="54"/>
        <v>0.60720716365190786</v>
      </c>
      <c r="V124" s="138">
        <f t="shared" si="54"/>
        <v>0.61084184571929112</v>
      </c>
      <c r="W124" s="138">
        <f t="shared" si="54"/>
        <v>0.66640918381635683</v>
      </c>
      <c r="X124" s="138">
        <f t="shared" si="54"/>
        <v>0.7221054155583464</v>
      </c>
      <c r="Y124" s="138">
        <f t="shared" si="54"/>
        <v>0.77782273060130713</v>
      </c>
      <c r="Z124" s="138">
        <f t="shared" si="54"/>
        <v>0.83347885730621962</v>
      </c>
      <c r="AA124" s="138">
        <f t="shared" si="54"/>
        <v>0.41283013316000639</v>
      </c>
      <c r="AB124" s="138">
        <f t="shared" si="54"/>
        <v>0</v>
      </c>
      <c r="AC124" s="138">
        <f t="shared" si="54"/>
        <v>0</v>
      </c>
      <c r="AD124" s="138">
        <f t="shared" si="54"/>
        <v>0</v>
      </c>
      <c r="AE124" s="138">
        <f t="shared" si="54"/>
        <v>0</v>
      </c>
      <c r="AF124" s="138">
        <f t="shared" si="54"/>
        <v>0</v>
      </c>
      <c r="AG124" s="138">
        <f t="shared" si="54"/>
        <v>0</v>
      </c>
      <c r="AH124" s="138">
        <f t="shared" si="54"/>
        <v>0</v>
      </c>
      <c r="AI124" s="138">
        <f t="shared" si="54"/>
        <v>0</v>
      </c>
      <c r="AJ124" s="138">
        <f t="shared" si="54"/>
        <v>0</v>
      </c>
      <c r="AK124" s="138">
        <f t="shared" si="54"/>
        <v>0</v>
      </c>
      <c r="AL124" s="138">
        <f t="shared" si="54"/>
        <v>0</v>
      </c>
      <c r="AM124" s="138">
        <f t="shared" si="54"/>
        <v>0</v>
      </c>
      <c r="AN124" s="138">
        <f t="shared" si="54"/>
        <v>0</v>
      </c>
      <c r="AO124" s="138">
        <f t="shared" si="54"/>
        <v>0</v>
      </c>
      <c r="AP124" s="138">
        <f t="shared" si="54"/>
        <v>0</v>
      </c>
      <c r="AQ124" s="138">
        <f t="shared" si="54"/>
        <v>0</v>
      </c>
      <c r="AR124" s="138">
        <f t="shared" si="54"/>
        <v>0</v>
      </c>
      <c r="AS124" s="138">
        <f t="shared" si="54"/>
        <v>0</v>
      </c>
      <c r="AT124" s="138">
        <f t="shared" si="54"/>
        <v>0</v>
      </c>
      <c r="AU124" s="138">
        <f t="shared" si="54"/>
        <v>0</v>
      </c>
      <c r="AV124" s="138">
        <f t="shared" si="54"/>
        <v>0</v>
      </c>
      <c r="AW124" s="138">
        <f t="shared" si="54"/>
        <v>0</v>
      </c>
      <c r="AX124" s="138">
        <f t="shared" si="54"/>
        <v>0</v>
      </c>
      <c r="AY124" s="138">
        <f t="shared" si="54"/>
        <v>0</v>
      </c>
      <c r="AZ124" s="138">
        <f t="shared" si="54"/>
        <v>0</v>
      </c>
      <c r="BA124" s="138">
        <f t="shared" si="54"/>
        <v>0</v>
      </c>
      <c r="BB124" s="138">
        <f t="shared" si="54"/>
        <v>0</v>
      </c>
      <c r="BC124" s="138">
        <f t="shared" si="54"/>
        <v>0</v>
      </c>
      <c r="BD124" s="138">
        <f t="shared" si="54"/>
        <v>0</v>
      </c>
      <c r="BE124" s="138">
        <f t="shared" si="54"/>
        <v>0</v>
      </c>
      <c r="BF124" s="138">
        <f t="shared" si="54"/>
        <v>0</v>
      </c>
      <c r="BG124" s="138">
        <f t="shared" si="54"/>
        <v>0</v>
      </c>
      <c r="BH124" s="138">
        <f t="shared" si="54"/>
        <v>0</v>
      </c>
      <c r="BI124" s="138">
        <f t="shared" si="54"/>
        <v>0</v>
      </c>
    </row>
    <row r="126" spans="1:61" s="54" customFormat="1" ht="26.25" customHeight="1">
      <c r="A126" s="82" t="s">
        <v>795</v>
      </c>
    </row>
    <row r="127" spans="1:61" s="54" customFormat="1" ht="18" customHeight="1">
      <c r="A127" s="54" t="s">
        <v>796</v>
      </c>
    </row>
    <row r="128" spans="1:61" s="54" customFormat="1" ht="18" customHeight="1">
      <c r="A128" s="54" t="s">
        <v>797</v>
      </c>
      <c r="C128" s="54">
        <f t="shared" ref="C128:BI128" si="55">+$B$7*C61/C74</f>
        <v>0.15925312029111888</v>
      </c>
      <c r="D128" s="54">
        <f t="shared" si="55"/>
        <v>0.14405064982604962</v>
      </c>
      <c r="E128" s="54">
        <f t="shared" si="55"/>
        <v>0.13589687187368807</v>
      </c>
      <c r="F128" s="54">
        <f t="shared" si="55"/>
        <v>0.13074474576292244</v>
      </c>
      <c r="G128" s="54">
        <f t="shared" si="55"/>
        <v>0.12644230152517832</v>
      </c>
      <c r="H128" s="54">
        <f t="shared" si="55"/>
        <v>0.12279745664985055</v>
      </c>
      <c r="I128" s="54">
        <f t="shared" si="55"/>
        <v>0.11991622012664427</v>
      </c>
      <c r="J128" s="54">
        <f t="shared" si="55"/>
        <v>0.11747185192075331</v>
      </c>
      <c r="K128" s="54">
        <f t="shared" si="55"/>
        <v>0.11529682795785465</v>
      </c>
      <c r="L128" s="54">
        <f t="shared" si="55"/>
        <v>0.11325833700829306</v>
      </c>
      <c r="M128" s="54">
        <f t="shared" si="55"/>
        <v>0.11166481665405123</v>
      </c>
      <c r="N128" s="54">
        <f t="shared" si="55"/>
        <v>0.10834314682603782</v>
      </c>
      <c r="O128" s="54">
        <f t="shared" si="55"/>
        <v>0.10657299038744644</v>
      </c>
      <c r="P128" s="54">
        <f t="shared" si="55"/>
        <v>0.10561755211721478</v>
      </c>
      <c r="Q128" s="54">
        <f t="shared" si="55"/>
        <v>0.10511799788194419</v>
      </c>
      <c r="R128" s="54">
        <f t="shared" si="55"/>
        <v>0.10489274357636441</v>
      </c>
      <c r="S128" s="54">
        <f t="shared" si="55"/>
        <v>0.10484667458864791</v>
      </c>
      <c r="T128" s="54">
        <f t="shared" si="55"/>
        <v>0.10492824948073126</v>
      </c>
      <c r="U128" s="54">
        <f t="shared" si="55"/>
        <v>0.10510836759531446</v>
      </c>
      <c r="V128" s="54">
        <f t="shared" si="55"/>
        <v>0.10543903268509106</v>
      </c>
      <c r="W128" s="54">
        <f t="shared" si="55"/>
        <v>0.10587741243101835</v>
      </c>
      <c r="X128" s="54">
        <f t="shared" si="55"/>
        <v>0.10632991145609412</v>
      </c>
      <c r="Y128" s="54">
        <f t="shared" si="55"/>
        <v>0.10681475097992223</v>
      </c>
      <c r="Z128" s="54">
        <f t="shared" si="55"/>
        <v>0.10733967629695421</v>
      </c>
      <c r="AA128" s="54">
        <f t="shared" si="55"/>
        <v>0.10790660498167134</v>
      </c>
      <c r="AB128" s="54">
        <f t="shared" si="55"/>
        <v>0.10851040770394345</v>
      </c>
      <c r="AC128" s="54">
        <f t="shared" si="55"/>
        <v>0.10913081704433303</v>
      </c>
      <c r="AD128" s="54">
        <f t="shared" si="55"/>
        <v>0.10962188276784408</v>
      </c>
      <c r="AE128" s="54">
        <f t="shared" si="55"/>
        <v>0.11000783497629923</v>
      </c>
      <c r="AF128" s="54">
        <f t="shared" si="55"/>
        <v>0.1100776762886958</v>
      </c>
      <c r="AG128" s="54">
        <f t="shared" si="55"/>
        <v>0.10997323263691283</v>
      </c>
      <c r="AH128" s="54">
        <f t="shared" si="55"/>
        <v>0.11001792712931753</v>
      </c>
      <c r="AI128" s="54">
        <f t="shared" si="55"/>
        <v>0.1101468913865182</v>
      </c>
      <c r="AJ128" s="54">
        <f t="shared" si="55"/>
        <v>0.11033051973708281</v>
      </c>
      <c r="AK128" s="54">
        <f t="shared" si="55"/>
        <v>0.11055467313091913</v>
      </c>
      <c r="AL128" s="54">
        <f t="shared" si="55"/>
        <v>0.11081237298366564</v>
      </c>
      <c r="AM128" s="54">
        <f t="shared" si="55"/>
        <v>0.11109983316228061</v>
      </c>
      <c r="AN128" s="54">
        <f t="shared" si="55"/>
        <v>0.11141462179933793</v>
      </c>
      <c r="AO128" s="54">
        <f t="shared" si="55"/>
        <v>0.11175485412943816</v>
      </c>
      <c r="AP128" s="54">
        <f t="shared" si="55"/>
        <v>0.11211886862304786</v>
      </c>
      <c r="AQ128" s="54">
        <f t="shared" si="55"/>
        <v>0.11250511828177334</v>
      </c>
      <c r="AR128" s="54">
        <f t="shared" si="55"/>
        <v>0.11291214955134703</v>
      </c>
      <c r="AS128" s="54">
        <f t="shared" si="55"/>
        <v>0.11333861083584905</v>
      </c>
      <c r="AT128" s="54">
        <f t="shared" si="55"/>
        <v>0.1137832661316435</v>
      </c>
      <c r="AU128" s="54">
        <f t="shared" si="55"/>
        <v>0.11424500487989062</v>
      </c>
      <c r="AV128" s="54">
        <f t="shared" si="55"/>
        <v>0.11472284595188105</v>
      </c>
      <c r="AW128" s="54">
        <f t="shared" si="55"/>
        <v>0.11521593634946474</v>
      </c>
      <c r="AX128" s="54">
        <f t="shared" si="55"/>
        <v>0.1157235460005582</v>
      </c>
      <c r="AY128" s="54">
        <f t="shared" si="55"/>
        <v>0.11624506005099276</v>
      </c>
      <c r="AZ128" s="54">
        <f t="shared" si="55"/>
        <v>0.11677996980424972</v>
      </c>
      <c r="BA128" s="54">
        <f t="shared" si="55"/>
        <v>0.11732786315929182</v>
      </c>
      <c r="BB128" s="54">
        <f t="shared" si="55"/>
        <v>0.11788841512825148</v>
      </c>
      <c r="BC128" s="54">
        <f t="shared" si="55"/>
        <v>0.11846137880426598</v>
      </c>
      <c r="BD128" s="54">
        <f t="shared" si="55"/>
        <v>0.11904657699441384</v>
      </c>
      <c r="BE128" s="54">
        <f t="shared" si="55"/>
        <v>0.11964389462412994</v>
      </c>
      <c r="BF128" s="54">
        <f t="shared" si="55"/>
        <v>0.12025327194678129</v>
      </c>
      <c r="BG128" s="54">
        <f t="shared" si="55"/>
        <v>0.12087469854560115</v>
      </c>
      <c r="BH128" s="54">
        <f t="shared" si="55"/>
        <v>0.12150820808718424</v>
      </c>
      <c r="BI128" s="54">
        <f t="shared" si="55"/>
        <v>0.12215387377042176</v>
      </c>
    </row>
    <row r="129" spans="1:61" s="54" customFormat="1" ht="18" customHeight="1">
      <c r="A129" s="54" t="s">
        <v>798</v>
      </c>
      <c r="C129" s="54">
        <f>+$B$14+LN(D56/C56)/10+$B$18*LN(D88/C88)/10</f>
        <v>5.0217488362096441E-2</v>
      </c>
      <c r="D129" s="54">
        <f t="shared" ref="D129:BH129" si="56">+$B$14+LN(E56/D56)/10+$B$18*LN(E88/D88)/10</f>
        <v>4.3721986512408766E-2</v>
      </c>
      <c r="E129" s="54">
        <f t="shared" si="56"/>
        <v>3.9508475969704082E-2</v>
      </c>
      <c r="F129" s="54">
        <f t="shared" si="56"/>
        <v>3.5598901918722066E-2</v>
      </c>
      <c r="G129" s="54">
        <f t="shared" si="56"/>
        <v>3.2703859312328359E-2</v>
      </c>
      <c r="H129" s="54">
        <f t="shared" si="56"/>
        <v>3.0913339130558645E-2</v>
      </c>
      <c r="I129" s="54">
        <f t="shared" si="56"/>
        <v>2.9410879558406974E-2</v>
      </c>
      <c r="J129" s="54">
        <f t="shared" si="56"/>
        <v>2.7234067721439582E-2</v>
      </c>
      <c r="K129" s="54">
        <f t="shared" si="56"/>
        <v>2.7704925565393196E-2</v>
      </c>
      <c r="L129" s="54">
        <f t="shared" si="56"/>
        <v>2.7155944609950348E-2</v>
      </c>
      <c r="M129" s="54">
        <f t="shared" si="56"/>
        <v>2.9172954006842781E-2</v>
      </c>
      <c r="N129" s="54">
        <f t="shared" si="56"/>
        <v>2.7511518541830871E-2</v>
      </c>
      <c r="O129" s="54">
        <f t="shared" si="56"/>
        <v>2.6330556796138681E-2</v>
      </c>
      <c r="P129" s="54">
        <f t="shared" si="56"/>
        <v>2.5420301215360201E-2</v>
      </c>
      <c r="Q129" s="54">
        <f t="shared" si="56"/>
        <v>2.4676186345346796E-2</v>
      </c>
      <c r="R129" s="54">
        <f t="shared" si="56"/>
        <v>2.4042742212180244E-2</v>
      </c>
      <c r="S129" s="54">
        <f t="shared" si="56"/>
        <v>2.3489269620942572E-2</v>
      </c>
      <c r="T129" s="54">
        <f t="shared" si="56"/>
        <v>2.299793904059327E-2</v>
      </c>
      <c r="U129" s="54">
        <f t="shared" si="56"/>
        <v>2.260898392420977E-2</v>
      </c>
      <c r="V129" s="54">
        <f t="shared" si="56"/>
        <v>2.2281334278411901E-2</v>
      </c>
      <c r="W129" s="54">
        <f t="shared" si="56"/>
        <v>2.1948879892626956E-2</v>
      </c>
      <c r="X129" s="54">
        <f t="shared" si="56"/>
        <v>2.163688233954314E-2</v>
      </c>
      <c r="Y129" s="54">
        <f t="shared" si="56"/>
        <v>2.1350218022731481E-2</v>
      </c>
      <c r="Z129" s="54">
        <f t="shared" si="56"/>
        <v>2.1101954666922863E-2</v>
      </c>
      <c r="AA129" s="54">
        <f t="shared" si="56"/>
        <v>2.0927557089385738E-2</v>
      </c>
      <c r="AB129" s="54">
        <f t="shared" si="56"/>
        <v>2.117801472049986E-2</v>
      </c>
      <c r="AC129" s="54">
        <f t="shared" si="56"/>
        <v>2.1223781634985606E-2</v>
      </c>
      <c r="AD129" s="54">
        <f t="shared" si="56"/>
        <v>2.1213979664861021E-2</v>
      </c>
      <c r="AE129" s="54">
        <f t="shared" si="56"/>
        <v>2.0987583554818355E-2</v>
      </c>
      <c r="AF129" s="54">
        <f t="shared" si="56"/>
        <v>2.0671993828832801E-2</v>
      </c>
      <c r="AG129" s="54">
        <f t="shared" si="56"/>
        <v>2.0479399119408909E-2</v>
      </c>
      <c r="AH129" s="54">
        <f t="shared" si="56"/>
        <v>2.0319579836943411E-2</v>
      </c>
      <c r="AI129" s="54">
        <f t="shared" si="56"/>
        <v>2.0180584877706603E-2</v>
      </c>
      <c r="AJ129" s="54">
        <f t="shared" si="56"/>
        <v>2.0055767520906129E-2</v>
      </c>
      <c r="AK129" s="54">
        <f t="shared" si="56"/>
        <v>1.9942102547482979E-2</v>
      </c>
      <c r="AL129" s="54">
        <f t="shared" si="56"/>
        <v>1.9838132610044794E-2</v>
      </c>
      <c r="AM129" s="54">
        <f t="shared" si="56"/>
        <v>1.9743015279011188E-2</v>
      </c>
      <c r="AN129" s="54">
        <f t="shared" si="56"/>
        <v>1.9656111282263852E-2</v>
      </c>
      <c r="AO129" s="54">
        <f t="shared" si="56"/>
        <v>1.9576825317133704E-2</v>
      </c>
      <c r="AP129" s="54">
        <f t="shared" si="56"/>
        <v>1.9504558539901663E-2</v>
      </c>
      <c r="AQ129" s="54">
        <f t="shared" si="56"/>
        <v>1.9438705903323514E-2</v>
      </c>
      <c r="AR129" s="54">
        <f t="shared" si="56"/>
        <v>1.9378668033508788E-2</v>
      </c>
      <c r="AS129" s="54">
        <f t="shared" si="56"/>
        <v>1.9323864913926694E-2</v>
      </c>
      <c r="AT129" s="54">
        <f t="shared" si="56"/>
        <v>1.9273746795584829E-2</v>
      </c>
      <c r="AU129" s="54">
        <f t="shared" si="56"/>
        <v>1.9227801312067562E-2</v>
      </c>
      <c r="AV129" s="54">
        <f t="shared" si="56"/>
        <v>1.9185557168838976E-2</v>
      </c>
      <c r="AW129" s="54">
        <f t="shared" si="56"/>
        <v>1.9146585190112007E-2</v>
      </c>
      <c r="AX129" s="54">
        <f t="shared" si="56"/>
        <v>1.9110497515269845E-2</v>
      </c>
      <c r="AY129" s="54">
        <f t="shared" si="56"/>
        <v>1.9076945603878535E-2</v>
      </c>
      <c r="AZ129" s="54">
        <f t="shared" si="56"/>
        <v>1.9045617548073168E-2</v>
      </c>
      <c r="BA129" s="54">
        <f t="shared" si="56"/>
        <v>1.901623504751539E-2</v>
      </c>
      <c r="BB129" s="54">
        <f t="shared" si="56"/>
        <v>1.8988550287864531E-2</v>
      </c>
      <c r="BC129" s="54">
        <f t="shared" si="56"/>
        <v>1.8962342878457012E-2</v>
      </c>
      <c r="BD129" s="54">
        <f t="shared" si="56"/>
        <v>1.893741694391804E-2</v>
      </c>
      <c r="BE129" s="54">
        <f t="shared" si="56"/>
        <v>1.8913598422217449E-2</v>
      </c>
      <c r="BF129" s="54">
        <f t="shared" si="56"/>
        <v>1.889073259329211E-2</v>
      </c>
      <c r="BG129" s="54">
        <f t="shared" si="56"/>
        <v>1.8868681843867974E-2</v>
      </c>
      <c r="BH129" s="54">
        <f t="shared" si="56"/>
        <v>1.4999999999999999E-2</v>
      </c>
      <c r="BI129" s="54" t="e">
        <f>+$B$14/100+LN(BJ56/BI56)/10+$B$18*LN(BJ88/BI88)/10</f>
        <v>#NUM!</v>
      </c>
    </row>
    <row r="130" spans="1:61" s="54" customFormat="1" ht="18" customHeight="1">
      <c r="A130" s="54" t="s">
        <v>799</v>
      </c>
      <c r="C130" s="54">
        <f>+$B$14+LN(C56/B56)/10+$B$18*LN(C88/B88)/10</f>
        <v>4.2322986342717153E-2</v>
      </c>
      <c r="D130" s="54">
        <f t="shared" ref="D130:BH130" si="57">+$B$14+LN(D56/C56)/10+$B$18*LN(D88/C88)/10</f>
        <v>5.0217488362096441E-2</v>
      </c>
      <c r="E130" s="54">
        <f t="shared" si="57"/>
        <v>4.3721986512408766E-2</v>
      </c>
      <c r="F130" s="54">
        <f t="shared" si="57"/>
        <v>3.9508475969704082E-2</v>
      </c>
      <c r="G130" s="54">
        <f t="shared" si="57"/>
        <v>3.5598901918722066E-2</v>
      </c>
      <c r="H130" s="54">
        <f t="shared" si="57"/>
        <v>3.2703859312328359E-2</v>
      </c>
      <c r="I130" s="54">
        <f t="shared" si="57"/>
        <v>3.0913339130558645E-2</v>
      </c>
      <c r="J130" s="54">
        <f t="shared" si="57"/>
        <v>2.9410879558406974E-2</v>
      </c>
      <c r="K130" s="54">
        <f t="shared" si="57"/>
        <v>2.7234067721439582E-2</v>
      </c>
      <c r="L130" s="54">
        <f t="shared" si="57"/>
        <v>2.7704925565393196E-2</v>
      </c>
      <c r="M130" s="54">
        <f t="shared" si="57"/>
        <v>2.7155944609950348E-2</v>
      </c>
      <c r="N130" s="54">
        <f t="shared" si="57"/>
        <v>2.9172954006842781E-2</v>
      </c>
      <c r="O130" s="54">
        <f t="shared" si="57"/>
        <v>2.7511518541830871E-2</v>
      </c>
      <c r="P130" s="54">
        <f t="shared" si="57"/>
        <v>2.6330556796138681E-2</v>
      </c>
      <c r="Q130" s="54">
        <f t="shared" si="57"/>
        <v>2.5420301215360201E-2</v>
      </c>
      <c r="R130" s="54">
        <f t="shared" si="57"/>
        <v>2.4676186345346796E-2</v>
      </c>
      <c r="S130" s="54">
        <f t="shared" si="57"/>
        <v>2.4042742212180244E-2</v>
      </c>
      <c r="T130" s="54">
        <f t="shared" si="57"/>
        <v>2.3489269620942572E-2</v>
      </c>
      <c r="U130" s="54">
        <f t="shared" si="57"/>
        <v>2.299793904059327E-2</v>
      </c>
      <c r="V130" s="54">
        <f t="shared" si="57"/>
        <v>2.260898392420977E-2</v>
      </c>
      <c r="W130" s="54">
        <f t="shared" si="57"/>
        <v>2.2281334278411901E-2</v>
      </c>
      <c r="X130" s="54">
        <f t="shared" si="57"/>
        <v>2.1948879892626956E-2</v>
      </c>
      <c r="Y130" s="54">
        <f t="shared" si="57"/>
        <v>2.163688233954314E-2</v>
      </c>
      <c r="Z130" s="54">
        <f t="shared" si="57"/>
        <v>2.1350218022731481E-2</v>
      </c>
      <c r="AA130" s="54">
        <f t="shared" si="57"/>
        <v>2.1101954666922863E-2</v>
      </c>
      <c r="AB130" s="54">
        <f t="shared" si="57"/>
        <v>2.0927557089385738E-2</v>
      </c>
      <c r="AC130" s="54">
        <f t="shared" si="57"/>
        <v>2.117801472049986E-2</v>
      </c>
      <c r="AD130" s="54">
        <f t="shared" si="57"/>
        <v>2.1223781634985606E-2</v>
      </c>
      <c r="AE130" s="54">
        <f t="shared" si="57"/>
        <v>2.1213979664861021E-2</v>
      </c>
      <c r="AF130" s="54">
        <f t="shared" si="57"/>
        <v>2.0987583554818355E-2</v>
      </c>
      <c r="AG130" s="54">
        <f t="shared" si="57"/>
        <v>2.0671993828832801E-2</v>
      </c>
      <c r="AH130" s="54">
        <f t="shared" si="57"/>
        <v>2.0479399119408909E-2</v>
      </c>
      <c r="AI130" s="54">
        <f t="shared" si="57"/>
        <v>2.0319579836943411E-2</v>
      </c>
      <c r="AJ130" s="54">
        <f t="shared" si="57"/>
        <v>2.0180584877706603E-2</v>
      </c>
      <c r="AK130" s="54">
        <f t="shared" si="57"/>
        <v>2.0055767520906129E-2</v>
      </c>
      <c r="AL130" s="54">
        <f t="shared" si="57"/>
        <v>1.9942102547482979E-2</v>
      </c>
      <c r="AM130" s="54">
        <f t="shared" si="57"/>
        <v>1.9838132610044794E-2</v>
      </c>
      <c r="AN130" s="54">
        <f t="shared" si="57"/>
        <v>1.9743015279011188E-2</v>
      </c>
      <c r="AO130" s="54">
        <f t="shared" si="57"/>
        <v>1.9656111282263852E-2</v>
      </c>
      <c r="AP130" s="54">
        <f t="shared" si="57"/>
        <v>1.9576825317133704E-2</v>
      </c>
      <c r="AQ130" s="54">
        <f t="shared" si="57"/>
        <v>1.9504558539901663E-2</v>
      </c>
      <c r="AR130" s="54">
        <f t="shared" si="57"/>
        <v>1.9438705903323514E-2</v>
      </c>
      <c r="AS130" s="54">
        <f t="shared" si="57"/>
        <v>1.9378668033508788E-2</v>
      </c>
      <c r="AT130" s="54">
        <f t="shared" si="57"/>
        <v>1.9323864913926694E-2</v>
      </c>
      <c r="AU130" s="54">
        <f t="shared" si="57"/>
        <v>1.9273746795584829E-2</v>
      </c>
      <c r="AV130" s="54">
        <f t="shared" si="57"/>
        <v>1.9227801312067562E-2</v>
      </c>
      <c r="AW130" s="54">
        <f t="shared" si="57"/>
        <v>1.9185557168838976E-2</v>
      </c>
      <c r="AX130" s="54">
        <f t="shared" si="57"/>
        <v>1.9146585190112007E-2</v>
      </c>
      <c r="AY130" s="54">
        <f t="shared" si="57"/>
        <v>1.9110497515269845E-2</v>
      </c>
      <c r="AZ130" s="54">
        <f t="shared" si="57"/>
        <v>1.9076945603878535E-2</v>
      </c>
      <c r="BA130" s="54">
        <f t="shared" si="57"/>
        <v>1.9045617548073168E-2</v>
      </c>
      <c r="BB130" s="54">
        <f t="shared" si="57"/>
        <v>1.901623504751539E-2</v>
      </c>
      <c r="BC130" s="54">
        <f t="shared" si="57"/>
        <v>1.8988550287864531E-2</v>
      </c>
      <c r="BD130" s="54">
        <f t="shared" si="57"/>
        <v>1.8962342878457012E-2</v>
      </c>
      <c r="BE130" s="54">
        <f t="shared" si="57"/>
        <v>1.893741694391804E-2</v>
      </c>
      <c r="BF130" s="54">
        <f t="shared" si="57"/>
        <v>1.8913598422217449E-2</v>
      </c>
      <c r="BG130" s="54">
        <f t="shared" si="57"/>
        <v>1.889073259329211E-2</v>
      </c>
      <c r="BH130" s="54">
        <f t="shared" si="57"/>
        <v>1.8868681843867974E-2</v>
      </c>
      <c r="BI130" s="54">
        <f>+$B$14/100+LN(BI56/BH56)/10+$B$18*LN(BI88/BH88)/10</f>
        <v>1.4999999999999999E-4</v>
      </c>
    </row>
    <row r="131" spans="1:61" s="54" customFormat="1" ht="18" customHeight="1">
      <c r="A131" s="54" t="s">
        <v>819</v>
      </c>
      <c r="C131" s="54">
        <f t="shared" ref="C131:BG131" si="58">+AVERAGE(C129:C130)</f>
        <v>4.6270237352406797E-2</v>
      </c>
      <c r="D131" s="54">
        <f t="shared" si="58"/>
        <v>4.6969737437252607E-2</v>
      </c>
      <c r="E131" s="54">
        <f t="shared" si="58"/>
        <v>4.1615231241056427E-2</v>
      </c>
      <c r="F131" s="54">
        <f t="shared" si="58"/>
        <v>3.7553688944213071E-2</v>
      </c>
      <c r="G131" s="54">
        <f t="shared" si="58"/>
        <v>3.4151380615525209E-2</v>
      </c>
      <c r="H131" s="54">
        <f t="shared" si="58"/>
        <v>3.1808599221443502E-2</v>
      </c>
      <c r="I131" s="54">
        <f t="shared" si="58"/>
        <v>3.016210934448281E-2</v>
      </c>
      <c r="J131" s="54">
        <f t="shared" si="58"/>
        <v>2.8322473639923278E-2</v>
      </c>
      <c r="K131" s="54">
        <f t="shared" si="58"/>
        <v>2.7469496643416389E-2</v>
      </c>
      <c r="L131" s="54">
        <f t="shared" si="58"/>
        <v>2.7430435087671772E-2</v>
      </c>
      <c r="M131" s="54">
        <f t="shared" si="58"/>
        <v>2.8164449308396566E-2</v>
      </c>
      <c r="N131" s="54">
        <f t="shared" si="58"/>
        <v>2.8342236274336824E-2</v>
      </c>
      <c r="O131" s="54">
        <f t="shared" si="58"/>
        <v>2.6921037668984776E-2</v>
      </c>
      <c r="P131" s="54">
        <f t="shared" si="58"/>
        <v>2.5875429005749441E-2</v>
      </c>
      <c r="Q131" s="54">
        <f t="shared" si="58"/>
        <v>2.5048243780353498E-2</v>
      </c>
      <c r="R131" s="54">
        <f t="shared" si="58"/>
        <v>2.435946427876352E-2</v>
      </c>
      <c r="S131" s="54">
        <f t="shared" si="58"/>
        <v>2.376600591656141E-2</v>
      </c>
      <c r="T131" s="54">
        <f t="shared" si="58"/>
        <v>2.3243604330767921E-2</v>
      </c>
      <c r="U131" s="54">
        <f t="shared" si="58"/>
        <v>2.2803461482401519E-2</v>
      </c>
      <c r="V131" s="54">
        <f t="shared" si="58"/>
        <v>2.2445159101310834E-2</v>
      </c>
      <c r="W131" s="54">
        <f t="shared" si="58"/>
        <v>2.2115107085519427E-2</v>
      </c>
      <c r="X131" s="54">
        <f t="shared" si="58"/>
        <v>2.1792881116085048E-2</v>
      </c>
      <c r="Y131" s="54">
        <f t="shared" si="58"/>
        <v>2.149355018113731E-2</v>
      </c>
      <c r="Z131" s="54">
        <f t="shared" si="58"/>
        <v>2.1226086344827172E-2</v>
      </c>
      <c r="AA131" s="54">
        <f t="shared" si="58"/>
        <v>2.1014755878154302E-2</v>
      </c>
      <c r="AB131" s="54">
        <f t="shared" si="58"/>
        <v>2.1052785904942799E-2</v>
      </c>
      <c r="AC131" s="54">
        <f t="shared" si="58"/>
        <v>2.1200898177742733E-2</v>
      </c>
      <c r="AD131" s="54">
        <f t="shared" si="58"/>
        <v>2.1218880649923312E-2</v>
      </c>
      <c r="AE131" s="54">
        <f t="shared" si="58"/>
        <v>2.1100781609839688E-2</v>
      </c>
      <c r="AF131" s="54">
        <f t="shared" si="58"/>
        <v>2.0829788691825578E-2</v>
      </c>
      <c r="AG131" s="54">
        <f t="shared" si="58"/>
        <v>2.0575696474120855E-2</v>
      </c>
      <c r="AH131" s="54">
        <f t="shared" si="58"/>
        <v>2.0399489478176158E-2</v>
      </c>
      <c r="AI131" s="54">
        <f t="shared" si="58"/>
        <v>2.0250082357325005E-2</v>
      </c>
      <c r="AJ131" s="54">
        <f t="shared" si="58"/>
        <v>2.0118176199306365E-2</v>
      </c>
      <c r="AK131" s="54">
        <f t="shared" si="58"/>
        <v>1.9998935034194552E-2</v>
      </c>
      <c r="AL131" s="54">
        <f t="shared" si="58"/>
        <v>1.9890117578763886E-2</v>
      </c>
      <c r="AM131" s="54">
        <f t="shared" si="58"/>
        <v>1.9790573944527989E-2</v>
      </c>
      <c r="AN131" s="54">
        <f t="shared" si="58"/>
        <v>1.969956328063752E-2</v>
      </c>
      <c r="AO131" s="54">
        <f t="shared" si="58"/>
        <v>1.9616468299698778E-2</v>
      </c>
      <c r="AP131" s="54">
        <f t="shared" si="58"/>
        <v>1.9540691928517685E-2</v>
      </c>
      <c r="AQ131" s="54">
        <f t="shared" si="58"/>
        <v>1.9471632221612589E-2</v>
      </c>
      <c r="AR131" s="54">
        <f t="shared" si="58"/>
        <v>1.9408686968416151E-2</v>
      </c>
      <c r="AS131" s="54">
        <f t="shared" si="58"/>
        <v>1.9351266473717741E-2</v>
      </c>
      <c r="AT131" s="54">
        <f t="shared" si="58"/>
        <v>1.9298805854755761E-2</v>
      </c>
      <c r="AU131" s="54">
        <f t="shared" si="58"/>
        <v>1.9250774053826195E-2</v>
      </c>
      <c r="AV131" s="54">
        <f t="shared" si="58"/>
        <v>1.9206679240453269E-2</v>
      </c>
      <c r="AW131" s="54">
        <f t="shared" si="58"/>
        <v>1.916607117947549E-2</v>
      </c>
      <c r="AX131" s="54">
        <f t="shared" si="58"/>
        <v>1.9128541352690924E-2</v>
      </c>
      <c r="AY131" s="54">
        <f t="shared" si="58"/>
        <v>1.909372155957419E-2</v>
      </c>
      <c r="AZ131" s="54">
        <f t="shared" si="58"/>
        <v>1.906128157597585E-2</v>
      </c>
      <c r="BA131" s="54">
        <f t="shared" si="58"/>
        <v>1.9030926297794279E-2</v>
      </c>
      <c r="BB131" s="54">
        <f t="shared" si="58"/>
        <v>1.9002392667689959E-2</v>
      </c>
      <c r="BC131" s="54">
        <f t="shared" si="58"/>
        <v>1.897544658316077E-2</v>
      </c>
      <c r="BD131" s="54">
        <f t="shared" si="58"/>
        <v>1.8949879911187524E-2</v>
      </c>
      <c r="BE131" s="54">
        <f t="shared" si="58"/>
        <v>1.8925507683067742E-2</v>
      </c>
      <c r="BF131" s="54">
        <f t="shared" si="58"/>
        <v>1.8902165507754781E-2</v>
      </c>
      <c r="BG131" s="54">
        <f t="shared" si="58"/>
        <v>1.8879707218580042E-2</v>
      </c>
      <c r="BH131" s="54" t="e">
        <f>+$B$14/100+LN(BH58/BG58)/10+$B$18*LN(BI90/BH90)/10</f>
        <v>#DIV/0!</v>
      </c>
      <c r="BI131" s="54" t="e">
        <f>+BH131</f>
        <v>#DIV/0!</v>
      </c>
    </row>
    <row r="132" spans="1:61" s="54" customFormat="1" ht="18" customHeight="1">
      <c r="A132" s="54" t="s">
        <v>801</v>
      </c>
      <c r="B132" s="54">
        <f t="shared" ref="B132:BI132" si="59">+B88^-$B$18</f>
        <v>9.7427590025672452E-3</v>
      </c>
      <c r="C132" s="54">
        <f t="shared" si="59"/>
        <v>7.7427090114285226E-3</v>
      </c>
      <c r="D132" s="54">
        <f t="shared" si="59"/>
        <v>5.5742464368415687E-3</v>
      </c>
      <c r="E132" s="54">
        <f t="shared" si="59"/>
        <v>4.2232372861941026E-3</v>
      </c>
      <c r="F132" s="54">
        <f t="shared" si="59"/>
        <v>3.3052324379882173E-3</v>
      </c>
      <c r="G132" s="54">
        <f t="shared" si="59"/>
        <v>2.648549286793065E-3</v>
      </c>
      <c r="H132" s="54">
        <f t="shared" si="59"/>
        <v>2.1665877764427436E-3</v>
      </c>
      <c r="I132" s="54">
        <f t="shared" si="59"/>
        <v>1.8043494369255207E-3</v>
      </c>
      <c r="J132" s="54">
        <f t="shared" si="59"/>
        <v>1.5254223570326159E-3</v>
      </c>
      <c r="K132" s="54">
        <f t="shared" si="59"/>
        <v>1.3179937164755405E-3</v>
      </c>
      <c r="L132" s="54">
        <f t="shared" si="59"/>
        <v>1.14952755203441E-3</v>
      </c>
      <c r="M132" s="54">
        <f t="shared" si="59"/>
        <v>1.0224388577013581E-3</v>
      </c>
      <c r="N132" s="54">
        <f t="shared" si="59"/>
        <v>8.9124180071109961E-4</v>
      </c>
      <c r="O132" s="54">
        <f t="shared" si="59"/>
        <v>7.8989482938355486E-4</v>
      </c>
      <c r="P132" s="54">
        <f t="shared" si="59"/>
        <v>7.0838906104085924E-4</v>
      </c>
      <c r="Q132" s="54">
        <f t="shared" si="59"/>
        <v>6.4110270774994551E-4</v>
      </c>
      <c r="R132" s="54">
        <f t="shared" si="59"/>
        <v>5.8454106429181075E-4</v>
      </c>
      <c r="S132" s="54">
        <f t="shared" si="59"/>
        <v>5.3635638336920171E-4</v>
      </c>
      <c r="T132" s="54">
        <f t="shared" si="59"/>
        <v>4.9487507698662127E-4</v>
      </c>
      <c r="U132" s="54">
        <f t="shared" si="59"/>
        <v>4.5885084155674699E-4</v>
      </c>
      <c r="V132" s="54">
        <f t="shared" si="59"/>
        <v>4.2750869945082403E-4</v>
      </c>
      <c r="W132" s="54">
        <f t="shared" si="59"/>
        <v>3.9999043711761426E-4</v>
      </c>
      <c r="X132" s="54">
        <f t="shared" si="59"/>
        <v>3.7548975429326729E-4</v>
      </c>
      <c r="Y132" s="54">
        <f t="shared" si="59"/>
        <v>3.53591292992587E-4</v>
      </c>
      <c r="Z132" s="54">
        <f t="shared" si="59"/>
        <v>3.3392581949239446E-4</v>
      </c>
      <c r="AA132" s="54">
        <f t="shared" si="59"/>
        <v>3.1613794999707528E-4</v>
      </c>
      <c r="AB132" s="54">
        <f t="shared" si="59"/>
        <v>2.9982004440636141E-4</v>
      </c>
      <c r="AC132" s="54">
        <f t="shared" si="59"/>
        <v>2.8363313931113857E-4</v>
      </c>
      <c r="AD132" s="54">
        <f t="shared" si="59"/>
        <v>2.681973710005788E-4</v>
      </c>
      <c r="AE132" s="54">
        <f t="shared" si="59"/>
        <v>2.5362650102284085E-4</v>
      </c>
      <c r="AF132" s="54">
        <f t="shared" si="59"/>
        <v>2.3963730549338491E-4</v>
      </c>
      <c r="AG132" s="54">
        <f t="shared" si="59"/>
        <v>2.264233812088486E-4</v>
      </c>
      <c r="AH132" s="54">
        <f t="shared" si="59"/>
        <v>2.1435052101029866E-4</v>
      </c>
      <c r="AI132" s="54">
        <f t="shared" si="59"/>
        <v>2.0324595066942473E-4</v>
      </c>
      <c r="AJ132" s="54">
        <f t="shared" si="59"/>
        <v>1.9298471262035915E-4</v>
      </c>
      <c r="AK132" s="54">
        <f t="shared" si="59"/>
        <v>1.8347039169915171E-4</v>
      </c>
      <c r="AL132" s="54">
        <f t="shared" si="59"/>
        <v>1.7462350840951338E-4</v>
      </c>
      <c r="AM132" s="54">
        <f t="shared" si="59"/>
        <v>1.663761102319183E-4</v>
      </c>
      <c r="AN132" s="54">
        <f t="shared" si="59"/>
        <v>1.586690834019617E-4</v>
      </c>
      <c r="AO132" s="54">
        <f t="shared" si="59"/>
        <v>1.5145062801544216E-4</v>
      </c>
      <c r="AP132" s="54">
        <f t="shared" si="59"/>
        <v>1.4467522909570623E-4</v>
      </c>
      <c r="AQ132" s="54">
        <f t="shared" si="59"/>
        <v>1.383028499648204E-4</v>
      </c>
      <c r="AR132" s="54">
        <f t="shared" si="59"/>
        <v>1.3229824246242046E-4</v>
      </c>
      <c r="AS132" s="54">
        <f t="shared" si="59"/>
        <v>1.2663033655113307E-4</v>
      </c>
      <c r="AT132" s="54">
        <f t="shared" si="59"/>
        <v>1.2127169687058299E-4</v>
      </c>
      <c r="AU132" s="54">
        <f t="shared" si="59"/>
        <v>1.1619804143041829E-4</v>
      </c>
      <c r="AV132" s="54">
        <f t="shared" si="59"/>
        <v>1.1138781890914412E-4</v>
      </c>
      <c r="AW132" s="54">
        <f t="shared" si="59"/>
        <v>1.0682184045984602E-4</v>
      </c>
      <c r="AX132" s="54">
        <f t="shared" si="59"/>
        <v>1.0248296118364636E-4</v>
      </c>
      <c r="AY132" s="54">
        <f t="shared" si="59"/>
        <v>9.8355806009669885E-5</v>
      </c>
      <c r="AZ132" s="54">
        <f t="shared" si="59"/>
        <v>9.4426534665704824E-5</v>
      </c>
      <c r="BA132" s="54">
        <f t="shared" si="59"/>
        <v>9.0682640648582534E-5</v>
      </c>
      <c r="BB132" s="54">
        <f t="shared" si="59"/>
        <v>8.7112779500352086E-5</v>
      </c>
      <c r="BC132" s="54">
        <f t="shared" si="59"/>
        <v>8.3706622177762111E-5</v>
      </c>
      <c r="BD132" s="54">
        <f t="shared" si="59"/>
        <v>8.0454729807137194E-5</v>
      </c>
      <c r="BE132" s="54">
        <f t="shared" si="59"/>
        <v>7.7348446606131626E-5</v>
      </c>
      <c r="BF132" s="54">
        <f t="shared" si="59"/>
        <v>7.4379808206716342E-5</v>
      </c>
      <c r="BG132" s="54">
        <f t="shared" si="59"/>
        <v>7.1541463020116319E-5</v>
      </c>
      <c r="BH132" s="54">
        <f t="shared" si="59"/>
        <v>6.8826604641470431E-5</v>
      </c>
      <c r="BI132" s="54">
        <f t="shared" si="59"/>
        <v>6.8826604641470431E-5</v>
      </c>
    </row>
    <row r="133" spans="1:61" s="54" customFormat="1" ht="18" customHeight="1">
      <c r="A133" s="54" t="s">
        <v>802</v>
      </c>
      <c r="B133" s="54">
        <f t="shared" ref="B133:AG133" si="60">+B17*B132/$B132</f>
        <v>1</v>
      </c>
      <c r="C133" s="54">
        <f t="shared" si="60"/>
        <v>0.68477919223394856</v>
      </c>
      <c r="D133" s="54">
        <f t="shared" si="60"/>
        <v>0.42479887700738295</v>
      </c>
      <c r="E133" s="54">
        <f t="shared" si="60"/>
        <v>0.2773206796529899</v>
      </c>
      <c r="F133" s="54">
        <f t="shared" si="60"/>
        <v>0.18701582455524465</v>
      </c>
      <c r="G133" s="54">
        <f t="shared" si="60"/>
        <v>0.12912905914877568</v>
      </c>
      <c r="H133" s="54">
        <f t="shared" si="60"/>
        <v>9.1018944244529942E-2</v>
      </c>
      <c r="I133" s="54">
        <f t="shared" si="60"/>
        <v>6.5315421077299374E-2</v>
      </c>
      <c r="J133" s="54">
        <f t="shared" si="60"/>
        <v>4.7580036116075163E-2</v>
      </c>
      <c r="K133" s="54">
        <f t="shared" si="60"/>
        <v>3.5423182562550393E-2</v>
      </c>
      <c r="L133" s="54">
        <f t="shared" si="60"/>
        <v>2.662154154475499E-2</v>
      </c>
      <c r="M133" s="54">
        <f t="shared" si="60"/>
        <v>2.040284541506707E-2</v>
      </c>
      <c r="N133" s="54">
        <f t="shared" si="60"/>
        <v>1.5324577773832119E-2</v>
      </c>
      <c r="O133" s="54">
        <f t="shared" si="60"/>
        <v>1.1703124323536478E-2</v>
      </c>
      <c r="P133" s="54">
        <f t="shared" si="60"/>
        <v>9.0436546865267677E-3</v>
      </c>
      <c r="Q133" s="54">
        <f t="shared" si="60"/>
        <v>7.0524386007409694E-3</v>
      </c>
      <c r="R133" s="54">
        <f t="shared" si="60"/>
        <v>5.5407213073640944E-3</v>
      </c>
      <c r="S133" s="54">
        <f t="shared" si="60"/>
        <v>4.3807080555487935E-3</v>
      </c>
      <c r="T133" s="54">
        <f t="shared" si="60"/>
        <v>3.4827798048811163E-3</v>
      </c>
      <c r="U133" s="54">
        <f t="shared" si="60"/>
        <v>2.782540826938185E-3</v>
      </c>
      <c r="V133" s="54">
        <f t="shared" si="60"/>
        <v>2.233852774582999E-3</v>
      </c>
      <c r="W133" s="54">
        <f t="shared" si="60"/>
        <v>1.8009380593473053E-3</v>
      </c>
      <c r="X133" s="54">
        <f t="shared" si="60"/>
        <v>1.4567560702443538E-3</v>
      </c>
      <c r="Y133" s="54">
        <f t="shared" si="60"/>
        <v>1.1820337717956442E-3</v>
      </c>
      <c r="Z133" s="54">
        <f t="shared" si="60"/>
        <v>9.6187336883168993E-4</v>
      </c>
      <c r="AA133" s="54">
        <f t="shared" si="60"/>
        <v>7.8466469138802899E-4</v>
      </c>
      <c r="AB133" s="54">
        <f t="shared" si="60"/>
        <v>6.4122097391342914E-4</v>
      </c>
      <c r="AC133" s="54">
        <f t="shared" si="60"/>
        <v>5.2268929384667151E-4</v>
      </c>
      <c r="AD133" s="54">
        <f t="shared" si="60"/>
        <v>4.2587360759254481E-4</v>
      </c>
      <c r="AE133" s="54">
        <f t="shared" si="60"/>
        <v>3.4702472447789215E-4</v>
      </c>
      <c r="AF133" s="54">
        <f t="shared" si="60"/>
        <v>2.8252689266768203E-4</v>
      </c>
      <c r="AG133" s="54">
        <f t="shared" si="60"/>
        <v>2.3002032581189268E-4</v>
      </c>
      <c r="AH133" s="54">
        <f t="shared" ref="AH133:BI133" si="61">+AH17*AH132/$B132</f>
        <v>1.8763293145698313E-4</v>
      </c>
      <c r="AI133" s="54">
        <f t="shared" si="61"/>
        <v>1.5330135713984962E-4</v>
      </c>
      <c r="AJ133" s="54">
        <f t="shared" si="61"/>
        <v>1.2542571424602062E-4</v>
      </c>
      <c r="AK133" s="54">
        <f t="shared" si="61"/>
        <v>1.0274702146839481E-4</v>
      </c>
      <c r="AL133" s="54">
        <f t="shared" si="61"/>
        <v>8.426467300808747E-5</v>
      </c>
      <c r="AM133" s="54">
        <f t="shared" si="61"/>
        <v>6.9178855762212931E-5</v>
      </c>
      <c r="AN133" s="54">
        <f t="shared" si="61"/>
        <v>5.6847883254648823E-5</v>
      </c>
      <c r="AO133" s="54">
        <f t="shared" si="61"/>
        <v>4.6755493080295976E-5</v>
      </c>
      <c r="AP133" s="54">
        <f t="shared" si="61"/>
        <v>3.8485339238336757E-5</v>
      </c>
      <c r="AQ133" s="54">
        <f t="shared" si="61"/>
        <v>3.1700918633262515E-5</v>
      </c>
      <c r="AR133" s="54">
        <f t="shared" si="61"/>
        <v>2.6129696787341238E-5</v>
      </c>
      <c r="AS133" s="54">
        <f t="shared" si="61"/>
        <v>2.1550514052019822E-5</v>
      </c>
      <c r="AT133" s="54">
        <f t="shared" si="61"/>
        <v>1.7783568199916489E-5</v>
      </c>
      <c r="AU133" s="54">
        <f t="shared" si="61"/>
        <v>1.468242651137349E-5</v>
      </c>
      <c r="AV133" s="54">
        <f t="shared" si="61"/>
        <v>1.2127640243484655E-5</v>
      </c>
      <c r="AW133" s="54">
        <f t="shared" si="61"/>
        <v>1.0021627108316792E-5</v>
      </c>
      <c r="AX133" s="54">
        <f t="shared" si="61"/>
        <v>8.2845595878661203E-6</v>
      </c>
      <c r="AY133" s="54">
        <f t="shared" si="61"/>
        <v>6.8510531953680622E-6</v>
      </c>
      <c r="AZ133" s="54">
        <f t="shared" si="61"/>
        <v>5.6674926732218222E-6</v>
      </c>
      <c r="BA133" s="54">
        <f t="shared" si="61"/>
        <v>4.6898683430027027E-6</v>
      </c>
      <c r="BB133" s="54">
        <f t="shared" si="61"/>
        <v>3.8820215453548763E-6</v>
      </c>
      <c r="BC133" s="54">
        <f t="shared" si="61"/>
        <v>3.2142190083467367E-6</v>
      </c>
      <c r="BD133" s="54">
        <f t="shared" si="61"/>
        <v>2.6619923688180788E-6</v>
      </c>
      <c r="BE133" s="54">
        <f t="shared" si="61"/>
        <v>2.2051919535679479E-6</v>
      </c>
      <c r="BF133" s="54">
        <f t="shared" si="61"/>
        <v>1.8272140863829725E-6</v>
      </c>
      <c r="BG133" s="54">
        <f t="shared" si="61"/>
        <v>1.5143692245836527E-6</v>
      </c>
      <c r="BH133" s="54">
        <f t="shared" si="61"/>
        <v>1.2553646089833858E-6</v>
      </c>
      <c r="BI133" s="54">
        <f t="shared" si="61"/>
        <v>1.081706547424717E-6</v>
      </c>
    </row>
    <row r="134" spans="1:61" s="54" customFormat="1" ht="18" customHeight="1">
      <c r="A134" s="54" t="s">
        <v>820</v>
      </c>
      <c r="C134" s="54">
        <f>+(C133/B133)^-0.1-1</f>
        <v>3.8591931719980765E-2</v>
      </c>
      <c r="D134" s="54">
        <f t="shared" ref="D134:BI134" si="62">+(D133/C133)^-0.1-1</f>
        <v>4.8906361911903895E-2</v>
      </c>
      <c r="E134" s="54">
        <f t="shared" si="62"/>
        <v>4.3566454922914666E-2</v>
      </c>
      <c r="F134" s="54">
        <f t="shared" si="62"/>
        <v>4.018452867209299E-2</v>
      </c>
      <c r="G134" s="54">
        <f t="shared" si="62"/>
        <v>3.7732544600284967E-2</v>
      </c>
      <c r="H134" s="54">
        <f t="shared" si="62"/>
        <v>3.5593269703010355E-2</v>
      </c>
      <c r="I134" s="54">
        <f t="shared" si="62"/>
        <v>3.3740678099774213E-2</v>
      </c>
      <c r="J134" s="54">
        <f t="shared" si="62"/>
        <v>3.2188690713945256E-2</v>
      </c>
      <c r="K134" s="54">
        <f t="shared" si="62"/>
        <v>2.9944253898602557E-2</v>
      </c>
      <c r="L134" s="54">
        <f t="shared" si="62"/>
        <v>2.8976455861562167E-2</v>
      </c>
      <c r="M134" s="54">
        <f t="shared" si="62"/>
        <v>2.6961697603270052E-2</v>
      </c>
      <c r="N134" s="54">
        <f t="shared" si="62"/>
        <v>2.9035179410762835E-2</v>
      </c>
      <c r="O134" s="54">
        <f t="shared" si="62"/>
        <v>2.7326923340505349E-2</v>
      </c>
      <c r="P134" s="54">
        <f t="shared" si="62"/>
        <v>2.6114405653145045E-2</v>
      </c>
      <c r="Q134" s="54">
        <f t="shared" si="62"/>
        <v>2.5180804261282885E-2</v>
      </c>
      <c r="R134" s="54">
        <f t="shared" si="62"/>
        <v>2.4418235734856353E-2</v>
      </c>
      <c r="S134" s="54">
        <f t="shared" si="62"/>
        <v>2.3769529494793495E-2</v>
      </c>
      <c r="T134" s="54">
        <f t="shared" si="62"/>
        <v>2.3203057898185664E-2</v>
      </c>
      <c r="U134" s="54">
        <f t="shared" si="62"/>
        <v>2.270045042925406E-2</v>
      </c>
      <c r="V134" s="54">
        <f t="shared" si="62"/>
        <v>2.2206645034523742E-2</v>
      </c>
      <c r="W134" s="54">
        <f t="shared" si="62"/>
        <v>2.1775716592140837E-2</v>
      </c>
      <c r="X134" s="54">
        <f t="shared" si="62"/>
        <v>2.1436079233964289E-2</v>
      </c>
      <c r="Y134" s="54">
        <f t="shared" si="62"/>
        <v>2.1117443385998858E-2</v>
      </c>
      <c r="Z134" s="54">
        <f t="shared" si="62"/>
        <v>2.0824767403590627E-2</v>
      </c>
      <c r="AA134" s="54">
        <f t="shared" si="62"/>
        <v>2.0571365477650261E-2</v>
      </c>
      <c r="AB134" s="54">
        <f t="shared" si="62"/>
        <v>2.0393395822996707E-2</v>
      </c>
      <c r="AC134" s="54">
        <f t="shared" si="62"/>
        <v>2.0648993142532213E-2</v>
      </c>
      <c r="AD134" s="54">
        <f t="shared" si="62"/>
        <v>2.0695706166668826E-2</v>
      </c>
      <c r="AE134" s="54">
        <f t="shared" si="62"/>
        <v>2.0685701386884192E-2</v>
      </c>
      <c r="AF134" s="54">
        <f t="shared" si="62"/>
        <v>2.0775087892600297E-2</v>
      </c>
      <c r="AG134" s="54">
        <f t="shared" si="62"/>
        <v>2.07734316924022E-2</v>
      </c>
      <c r="AH134" s="54">
        <f t="shared" si="62"/>
        <v>2.0576855060355115E-2</v>
      </c>
      <c r="AI134" s="54">
        <f t="shared" si="62"/>
        <v>2.0413760232874667E-2</v>
      </c>
      <c r="AJ134" s="54">
        <f t="shared" si="62"/>
        <v>2.0271937720401922E-2</v>
      </c>
      <c r="AK134" s="54">
        <f t="shared" si="62"/>
        <v>2.0144598021185844E-2</v>
      </c>
      <c r="AL134" s="54">
        <f t="shared" si="62"/>
        <v>2.0028649902308349E-2</v>
      </c>
      <c r="AM134" s="54">
        <f t="shared" si="62"/>
        <v>1.992260310032834E-2</v>
      </c>
      <c r="AN134" s="54">
        <f t="shared" si="62"/>
        <v>1.9825595398090368E-2</v>
      </c>
      <c r="AO134" s="54">
        <f t="shared" si="62"/>
        <v>1.9736972328770364E-2</v>
      </c>
      <c r="AP134" s="54">
        <f t="shared" si="62"/>
        <v>1.965612470382383E-2</v>
      </c>
      <c r="AQ134" s="54">
        <f t="shared" si="62"/>
        <v>1.9582440104312981E-2</v>
      </c>
      <c r="AR134" s="54">
        <f t="shared" si="62"/>
        <v>1.9515300123120083E-2</v>
      </c>
      <c r="AS134" s="54">
        <f t="shared" si="62"/>
        <v>1.9454092433665027E-2</v>
      </c>
      <c r="AT134" s="54">
        <f t="shared" si="62"/>
        <v>1.9398224700005962E-2</v>
      </c>
      <c r="AU134" s="54">
        <f t="shared" si="62"/>
        <v>1.934713565939683E-2</v>
      </c>
      <c r="AV134" s="54">
        <f t="shared" si="62"/>
        <v>1.9300302338275177E-2</v>
      </c>
      <c r="AW134" s="54">
        <f t="shared" si="62"/>
        <v>1.9257243779802424E-2</v>
      </c>
      <c r="AX134" s="54">
        <f t="shared" si="62"/>
        <v>1.9217522082202398E-2</v>
      </c>
      <c r="AY134" s="54">
        <f t="shared" si="62"/>
        <v>1.9180741555337777E-2</v>
      </c>
      <c r="AZ134" s="54">
        <f t="shared" si="62"/>
        <v>1.9146546667060393E-2</v>
      </c>
      <c r="BA134" s="54">
        <f t="shared" si="62"/>
        <v>1.911461928728686E-2</v>
      </c>
      <c r="BB134" s="54">
        <f t="shared" si="62"/>
        <v>1.9084675591329425E-2</v>
      </c>
      <c r="BC134" s="54">
        <f t="shared" si="62"/>
        <v>1.9056462867554913E-2</v>
      </c>
      <c r="BD134" s="54">
        <f t="shared" si="62"/>
        <v>1.9029756387578534E-2</v>
      </c>
      <c r="BE134" s="54">
        <f t="shared" si="62"/>
        <v>1.900435643513787E-2</v>
      </c>
      <c r="BF134" s="54">
        <f t="shared" si="62"/>
        <v>1.8980085546810521E-2</v>
      </c>
      <c r="BG134" s="54">
        <f t="shared" si="62"/>
        <v>1.8956785988878622E-2</v>
      </c>
      <c r="BH134" s="54">
        <f t="shared" si="62"/>
        <v>1.8934317475841844E-2</v>
      </c>
      <c r="BI134" s="54">
        <f t="shared" si="62"/>
        <v>1.4999999999999902E-2</v>
      </c>
    </row>
    <row r="135" spans="1:61" s="54" customFormat="1" ht="18" customHeight="1">
      <c r="A135" s="54" t="s">
        <v>804</v>
      </c>
      <c r="C135" s="54">
        <f>+LN(C56/B56)/10</f>
        <v>4.345714857604566E-3</v>
      </c>
      <c r="D135" s="54">
        <f t="shared" ref="D135:K135" si="63">+LN(D56/C56)/10</f>
        <v>2.3580395709591803E-3</v>
      </c>
      <c r="E135" s="54">
        <f t="shared" si="63"/>
        <v>9.6646885779169776E-4</v>
      </c>
      <c r="F135" s="54">
        <f t="shared" si="63"/>
        <v>-1.0403662089125842E-6</v>
      </c>
      <c r="G135" s="54">
        <f t="shared" si="63"/>
        <v>-1.5505729685358163E-3</v>
      </c>
      <c r="H135" s="54">
        <f t="shared" si="63"/>
        <v>-2.3819981331415466E-3</v>
      </c>
      <c r="I135" s="54">
        <f t="shared" si="63"/>
        <v>-2.3819981331415466E-3</v>
      </c>
      <c r="J135" s="54">
        <f t="shared" si="63"/>
        <v>-2.3819981331415466E-3</v>
      </c>
      <c r="K135" s="54">
        <f t="shared" si="63"/>
        <v>-2.3819981331415466E-3</v>
      </c>
    </row>
    <row r="136" spans="1:61" s="54" customFormat="1" ht="18" customHeight="1">
      <c r="A136" s="54" t="s">
        <v>805</v>
      </c>
      <c r="C136" s="54">
        <f>+C134+C135</f>
        <v>4.293764657758533E-2</v>
      </c>
      <c r="D136" s="54">
        <f t="shared" ref="D136:K136" si="64">+D134+D135</f>
        <v>5.1264401482863077E-2</v>
      </c>
      <c r="E136" s="54">
        <f t="shared" si="64"/>
        <v>4.4532923780706363E-2</v>
      </c>
      <c r="F136" s="54">
        <f t="shared" si="64"/>
        <v>4.0183488305884078E-2</v>
      </c>
      <c r="G136" s="54">
        <f t="shared" si="64"/>
        <v>3.6181971631749153E-2</v>
      </c>
      <c r="H136" s="54">
        <f t="shared" si="64"/>
        <v>3.3211271569868805E-2</v>
      </c>
      <c r="I136" s="54">
        <f t="shared" si="64"/>
        <v>3.1358679966632663E-2</v>
      </c>
      <c r="J136" s="54">
        <f t="shared" si="64"/>
        <v>2.980669258080371E-2</v>
      </c>
      <c r="K136" s="54">
        <f t="shared" si="64"/>
        <v>2.7562255765461011E-2</v>
      </c>
    </row>
    <row r="137" spans="1:61" s="54" customFormat="1" ht="18" customHeight="1">
      <c r="A137" s="54" t="s">
        <v>806</v>
      </c>
      <c r="C137" s="54">
        <f>+C136-C129</f>
        <v>-7.279841784511111E-3</v>
      </c>
      <c r="D137" s="54">
        <f t="shared" ref="D137:K137" si="65">+D136-D129</f>
        <v>7.5424149704543114E-3</v>
      </c>
      <c r="E137" s="54">
        <f t="shared" si="65"/>
        <v>5.0244478110022806E-3</v>
      </c>
      <c r="F137" s="54">
        <f t="shared" si="65"/>
        <v>4.5845863871620124E-3</v>
      </c>
      <c r="G137" s="54">
        <f t="shared" si="65"/>
        <v>3.4781123194207939E-3</v>
      </c>
      <c r="H137" s="54">
        <f t="shared" si="65"/>
        <v>2.2979324393101602E-3</v>
      </c>
      <c r="I137" s="54">
        <f t="shared" si="65"/>
        <v>1.9478004082256889E-3</v>
      </c>
      <c r="J137" s="54">
        <f t="shared" si="65"/>
        <v>2.5726248593641275E-3</v>
      </c>
      <c r="K137" s="54">
        <f t="shared" si="65"/>
        <v>-1.4266979993218451E-4</v>
      </c>
    </row>
    <row r="138" spans="1:61" s="54" customFormat="1" ht="18" customHeight="1">
      <c r="B138" s="54" t="s">
        <v>807</v>
      </c>
    </row>
    <row r="139" spans="1:61" s="54" customFormat="1" ht="18" customHeight="1">
      <c r="A139" s="54" t="s">
        <v>808</v>
      </c>
      <c r="B139" s="54">
        <f t="shared" ref="B139:BI139" si="66">+$B$7*B68/B74-(1-(1-0.1)^10)/10</f>
        <v>0.10244963101547146</v>
      </c>
      <c r="C139" s="54">
        <f t="shared" si="66"/>
        <v>9.3702497242981839E-2</v>
      </c>
      <c r="D139" s="54">
        <f t="shared" si="66"/>
        <v>7.8372587785718442E-2</v>
      </c>
      <c r="E139" s="54">
        <f t="shared" si="66"/>
        <v>7.0011522248232635E-2</v>
      </c>
      <c r="F139" s="54">
        <f t="shared" si="66"/>
        <v>6.4596018084642173E-2</v>
      </c>
      <c r="G139" s="54">
        <f t="shared" si="66"/>
        <v>5.9987182734529673E-2</v>
      </c>
      <c r="H139" s="54">
        <f t="shared" si="66"/>
        <v>5.6001596658278086E-2</v>
      </c>
      <c r="I139" s="54">
        <f t="shared" si="66"/>
        <v>5.2748500815251564E-2</v>
      </c>
      <c r="J139" s="54">
        <f t="shared" si="66"/>
        <v>4.9908377681986929E-2</v>
      </c>
      <c r="K139" s="54">
        <f t="shared" si="66"/>
        <v>4.7282991864019158E-2</v>
      </c>
      <c r="L139" s="54">
        <f t="shared" si="66"/>
        <v>4.4769655516357282E-2</v>
      </c>
      <c r="M139" s="54">
        <f t="shared" si="66"/>
        <v>4.2675516915832629E-2</v>
      </c>
      <c r="N139" s="54">
        <f t="shared" si="66"/>
        <v>3.8916167816316266E-2</v>
      </c>
      <c r="O139" s="54">
        <f t="shared" si="66"/>
        <v>3.6645794512613891E-2</v>
      </c>
      <c r="P139" s="54">
        <f t="shared" si="66"/>
        <v>3.5146767974537488E-2</v>
      </c>
      <c r="Q139" s="54">
        <f t="shared" si="66"/>
        <v>3.4068395360671688E-2</v>
      </c>
      <c r="R139" s="54">
        <f t="shared" si="66"/>
        <v>3.3233927167289845E-2</v>
      </c>
      <c r="S139" s="54">
        <f t="shared" si="66"/>
        <v>3.2551188224785796E-2</v>
      </c>
      <c r="T139" s="54">
        <f t="shared" si="66"/>
        <v>3.1970492498769806E-2</v>
      </c>
      <c r="U139" s="54">
        <f t="shared" si="66"/>
        <v>3.1464021067410364E-2</v>
      </c>
      <c r="V139" s="54">
        <f t="shared" si="66"/>
        <v>3.1078418389517734E-2</v>
      </c>
      <c r="W139" s="54">
        <f t="shared" si="66"/>
        <v>3.0771919002920659E-2</v>
      </c>
      <c r="X139" s="54">
        <f t="shared" si="66"/>
        <v>3.04586575501095E-2</v>
      </c>
      <c r="Y139" s="54">
        <f t="shared" si="66"/>
        <v>3.0156639663565993E-2</v>
      </c>
      <c r="Z139" s="54">
        <f t="shared" si="66"/>
        <v>2.9874783040720679E-2</v>
      </c>
      <c r="AA139" s="54">
        <f t="shared" si="66"/>
        <v>2.9624186797885407E-2</v>
      </c>
      <c r="AB139" s="54">
        <f t="shared" si="66"/>
        <v>2.9430754651197433E-2</v>
      </c>
      <c r="AC139" s="54">
        <f t="shared" si="66"/>
        <v>2.9524151412604172E-2</v>
      </c>
      <c r="AD139" s="54">
        <f t="shared" si="66"/>
        <v>2.9584273369264766E-2</v>
      </c>
      <c r="AE139" s="54">
        <f t="shared" si="66"/>
        <v>2.9598169053848697E-2</v>
      </c>
      <c r="AF139" s="54">
        <f t="shared" si="66"/>
        <v>2.9360988148028636E-2</v>
      </c>
      <c r="AG139" s="54">
        <f t="shared" si="66"/>
        <v>2.8984890287503201E-2</v>
      </c>
      <c r="AH139" s="54">
        <f t="shared" si="66"/>
        <v>2.8738685380067894E-2</v>
      </c>
      <c r="AI139" s="54">
        <f t="shared" si="66"/>
        <v>2.8556332695899647E-2</v>
      </c>
      <c r="AJ139" s="54">
        <f t="shared" si="66"/>
        <v>2.8408406886354487E-2</v>
      </c>
      <c r="AK139" s="54">
        <f t="shared" si="66"/>
        <v>2.8280921593955247E-2</v>
      </c>
      <c r="AL139" s="54">
        <f t="shared" si="66"/>
        <v>2.8167295785435198E-2</v>
      </c>
      <c r="AM139" s="54">
        <f t="shared" si="66"/>
        <v>2.8064403323524847E-2</v>
      </c>
      <c r="AN139" s="54">
        <f t="shared" si="66"/>
        <v>2.7970660201415393E-2</v>
      </c>
      <c r="AO139" s="54">
        <f t="shared" si="66"/>
        <v>2.7885127863318107E-2</v>
      </c>
      <c r="AP139" s="54">
        <f t="shared" si="66"/>
        <v>2.7807113442350456E-2</v>
      </c>
      <c r="AQ139" s="54">
        <f t="shared" si="66"/>
        <v>2.7736005891361964E-2</v>
      </c>
      <c r="AR139" s="54">
        <f t="shared" si="66"/>
        <v>2.7671219089513144E-2</v>
      </c>
      <c r="AS139" s="54">
        <f t="shared" si="66"/>
        <v>2.7612179891881763E-2</v>
      </c>
      <c r="AT139" s="54">
        <f t="shared" si="66"/>
        <v>2.7558332413180994E-2</v>
      </c>
      <c r="AU139" s="54">
        <f t="shared" si="66"/>
        <v>2.7509146069047308E-2</v>
      </c>
      <c r="AV139" s="54">
        <f t="shared" si="66"/>
        <v>2.7464122551509651E-2</v>
      </c>
      <c r="AW139" s="54">
        <f t="shared" si="66"/>
        <v>2.7422800345566212E-2</v>
      </c>
      <c r="AX139" s="54">
        <f t="shared" si="66"/>
        <v>2.7384756801722837E-2</v>
      </c>
      <c r="AY139" s="54">
        <f t="shared" si="66"/>
        <v>2.7349608257507971E-2</v>
      </c>
      <c r="AZ139" s="54">
        <f t="shared" si="66"/>
        <v>2.7317008779359497E-2</v>
      </c>
      <c r="BA139" s="54">
        <f t="shared" si="66"/>
        <v>2.7286648023567311E-2</v>
      </c>
      <c r="BB139" s="54">
        <f t="shared" si="66"/>
        <v>2.7258248601856966E-2</v>
      </c>
      <c r="BC139" s="54">
        <f t="shared" si="66"/>
        <v>2.7231563228707747E-2</v>
      </c>
      <c r="BD139" s="54">
        <f t="shared" si="66"/>
        <v>2.7206371838502705E-2</v>
      </c>
      <c r="BE139" s="54">
        <f t="shared" si="66"/>
        <v>2.718247879317949E-2</v>
      </c>
      <c r="BF139" s="54">
        <f t="shared" si="66"/>
        <v>2.7159710252453825E-2</v>
      </c>
      <c r="BG139" s="54">
        <f t="shared" si="66"/>
        <v>2.7137911744955681E-2</v>
      </c>
      <c r="BH139" s="54">
        <f t="shared" si="66"/>
        <v>2.711694595597966E-2</v>
      </c>
      <c r="BI139" s="54">
        <f t="shared" si="66"/>
        <v>2.7096690732895057E-2</v>
      </c>
    </row>
    <row r="140" spans="1:61" s="54" customFormat="1" ht="18" customHeight="1">
      <c r="A140" s="54" t="s">
        <v>809</v>
      </c>
      <c r="B140" s="54">
        <v>1</v>
      </c>
      <c r="C140" s="54">
        <f t="shared" ref="C140:AH140" si="67">+B140/(1+C131)^10</f>
        <v>0.63615257039887185</v>
      </c>
      <c r="D140" s="54">
        <f t="shared" si="67"/>
        <v>0.40199439717347279</v>
      </c>
      <c r="E140" s="54">
        <f t="shared" si="67"/>
        <v>0.26739099774261477</v>
      </c>
      <c r="F140" s="54">
        <f t="shared" si="67"/>
        <v>0.18494431810902354</v>
      </c>
      <c r="G140" s="54">
        <f t="shared" si="67"/>
        <v>0.13219037437854794</v>
      </c>
      <c r="H140" s="54">
        <f t="shared" si="67"/>
        <v>9.6651456350567669E-2</v>
      </c>
      <c r="I140" s="54">
        <f t="shared" si="67"/>
        <v>7.1804668736788022E-2</v>
      </c>
      <c r="J140" s="54">
        <f t="shared" si="67"/>
        <v>5.4307449909166965E-2</v>
      </c>
      <c r="K140" s="54">
        <f t="shared" si="67"/>
        <v>4.1416179628530989E-2</v>
      </c>
      <c r="L140" s="54">
        <f t="shared" si="67"/>
        <v>3.1596994224199253E-2</v>
      </c>
      <c r="M140" s="54">
        <f t="shared" si="67"/>
        <v>2.3934256348761743E-2</v>
      </c>
      <c r="N140" s="54">
        <f t="shared" si="67"/>
        <v>1.8098525843009007E-2</v>
      </c>
      <c r="O140" s="54">
        <f t="shared" si="67"/>
        <v>1.3876268430865398E-2</v>
      </c>
      <c r="P140" s="54">
        <f t="shared" si="67"/>
        <v>1.0747969170620816E-2</v>
      </c>
      <c r="Q140" s="54">
        <f t="shared" si="67"/>
        <v>8.3923454672893659E-3</v>
      </c>
      <c r="R140" s="54">
        <f t="shared" si="67"/>
        <v>6.5971978651299971E-3</v>
      </c>
      <c r="S140" s="54">
        <f t="shared" si="67"/>
        <v>5.2161787125397123E-3</v>
      </c>
      <c r="T140" s="54">
        <f t="shared" si="67"/>
        <v>4.1453582993428873E-3</v>
      </c>
      <c r="U140" s="54">
        <f t="shared" si="67"/>
        <v>3.3085688976754969E-3</v>
      </c>
      <c r="V140" s="54">
        <f t="shared" si="67"/>
        <v>2.649963867609417E-3</v>
      </c>
      <c r="W140" s="54">
        <f t="shared" si="67"/>
        <v>2.1293246383058879E-3</v>
      </c>
      <c r="X140" s="54">
        <f t="shared" si="67"/>
        <v>1.7163788458780288E-3</v>
      </c>
      <c r="Y140" s="54">
        <f t="shared" si="67"/>
        <v>1.3875762741162323E-3</v>
      </c>
      <c r="Z140" s="54">
        <f t="shared" si="67"/>
        <v>1.124703031627005E-3</v>
      </c>
      <c r="AA140" s="54">
        <f t="shared" si="67"/>
        <v>9.135191997095576E-4</v>
      </c>
      <c r="AB140" s="54">
        <f t="shared" si="67"/>
        <v>7.4171273074497034E-4</v>
      </c>
      <c r="AC140" s="54">
        <f t="shared" si="67"/>
        <v>6.0134520482522718E-4</v>
      </c>
      <c r="AD140" s="54">
        <f t="shared" si="67"/>
        <v>4.8745608516555494E-4</v>
      </c>
      <c r="AE140" s="54">
        <f t="shared" si="67"/>
        <v>3.955937394986777E-4</v>
      </c>
      <c r="AF140" s="54">
        <f t="shared" si="67"/>
        <v>3.2189635837825796E-4</v>
      </c>
      <c r="AG140" s="54">
        <f t="shared" si="67"/>
        <v>2.6258132970334119E-4</v>
      </c>
      <c r="AH140" s="54">
        <f t="shared" si="67"/>
        <v>2.1456630220314916E-4</v>
      </c>
      <c r="AI140" s="54">
        <f t="shared" ref="AI140:BG140" si="68">+AH140/(1+AI131)^10</f>
        <v>1.7558812111811317E-4</v>
      </c>
      <c r="AJ140" s="54">
        <f t="shared" si="68"/>
        <v>1.4387663564359215E-4</v>
      </c>
      <c r="AK140" s="54">
        <f t="shared" si="68"/>
        <v>1.1803018577061804E-4</v>
      </c>
      <c r="AL140" s="54">
        <f t="shared" si="68"/>
        <v>9.6930232493741322E-5</v>
      </c>
      <c r="AM140" s="54">
        <f t="shared" si="68"/>
        <v>7.9679999065279813E-5</v>
      </c>
      <c r="AN140" s="54">
        <f t="shared" si="68"/>
        <v>6.5558194935952632E-5</v>
      </c>
      <c r="AO140" s="54">
        <f t="shared" si="68"/>
        <v>5.3983193645492085E-5</v>
      </c>
      <c r="AP140" s="54">
        <f t="shared" si="68"/>
        <v>4.4484932256048986E-5</v>
      </c>
      <c r="AQ140" s="54">
        <f t="shared" si="68"/>
        <v>3.6682715479752856E-5</v>
      </c>
      <c r="AR140" s="54">
        <f t="shared" si="68"/>
        <v>3.0267613240224724E-5</v>
      </c>
      <c r="AS140" s="54">
        <f t="shared" si="68"/>
        <v>2.4988460891585576E-5</v>
      </c>
      <c r="AT140" s="54">
        <f t="shared" si="68"/>
        <v>2.0640696752018601E-5</v>
      </c>
      <c r="AU140" s="54">
        <f t="shared" si="68"/>
        <v>1.7057440063204944E-5</v>
      </c>
      <c r="AV140" s="54">
        <f t="shared" si="68"/>
        <v>1.4102342010135105E-5</v>
      </c>
      <c r="AW140" s="54">
        <f t="shared" si="68"/>
        <v>1.1663843144848683E-5</v>
      </c>
      <c r="AX140" s="54">
        <f t="shared" si="68"/>
        <v>9.6505491307484911E-6</v>
      </c>
      <c r="AY140" s="54">
        <f t="shared" si="68"/>
        <v>7.9874980680708987E-6</v>
      </c>
      <c r="AZ140" s="54">
        <f t="shared" si="68"/>
        <v>6.6131405638310953E-6</v>
      </c>
      <c r="BA140" s="54">
        <f t="shared" si="68"/>
        <v>5.4768911402510763E-6</v>
      </c>
      <c r="BB140" s="54">
        <f t="shared" si="68"/>
        <v>4.5371388624490027E-6</v>
      </c>
      <c r="BC140" s="54">
        <f t="shared" si="68"/>
        <v>3.7596280264866456E-6</v>
      </c>
      <c r="BD140" s="54">
        <f t="shared" si="68"/>
        <v>3.1161377947333778E-6</v>
      </c>
      <c r="BE140" s="54">
        <f t="shared" si="68"/>
        <v>2.5834038899218553E-6</v>
      </c>
      <c r="BF140" s="54">
        <f t="shared" si="68"/>
        <v>2.1422367066043978E-6</v>
      </c>
      <c r="BG140" s="54">
        <f t="shared" si="68"/>
        <v>1.776799120894693E-6</v>
      </c>
      <c r="BH140" s="54">
        <f>+BG140</f>
        <v>1.776799120894693E-6</v>
      </c>
      <c r="BI140" s="54">
        <f>+BH140</f>
        <v>1.776799120894693E-6</v>
      </c>
    </row>
    <row r="141" spans="1:61" s="54" customFormat="1" ht="18" customHeight="1">
      <c r="A141" s="54" t="s">
        <v>806</v>
      </c>
      <c r="B141" s="54">
        <f t="shared" ref="B141:K141" si="69">+B139-C131</f>
        <v>5.617939366306466E-2</v>
      </c>
      <c r="C141" s="54">
        <f t="shared" si="69"/>
        <v>4.6732759805729232E-2</v>
      </c>
      <c r="D141" s="54">
        <f t="shared" si="69"/>
        <v>3.6757356544662015E-2</v>
      </c>
      <c r="E141" s="54">
        <f t="shared" si="69"/>
        <v>3.2457833304019565E-2</v>
      </c>
      <c r="F141" s="54">
        <f t="shared" si="69"/>
        <v>3.0444637469116964E-2</v>
      </c>
      <c r="G141" s="54">
        <f t="shared" si="69"/>
        <v>2.8178583513086171E-2</v>
      </c>
      <c r="H141" s="54">
        <f t="shared" si="69"/>
        <v>2.5839487313795276E-2</v>
      </c>
      <c r="I141" s="54">
        <f t="shared" si="69"/>
        <v>2.4426027175328286E-2</v>
      </c>
      <c r="J141" s="54">
        <f t="shared" si="69"/>
        <v>2.243888103857054E-2</v>
      </c>
      <c r="K141" s="54">
        <f t="shared" si="69"/>
        <v>1.9852556776347386E-2</v>
      </c>
    </row>
    <row r="142" spans="1:61" s="54" customFormat="1" ht="18" customHeight="1">
      <c r="A142" s="54" t="s">
        <v>801</v>
      </c>
      <c r="C142" s="54">
        <f>+EXP(C128-0.1)</f>
        <v>1.0610437784626463</v>
      </c>
      <c r="D142" s="54">
        <f>+EXP(D128-0.1)</f>
        <v>1.0450352844033679</v>
      </c>
    </row>
    <row r="143" spans="1:61" s="54" customFormat="1" ht="18" customHeight="1">
      <c r="A143" s="54" t="s">
        <v>810</v>
      </c>
    </row>
    <row r="144" spans="1:61" s="54" customFormat="1" ht="18" customHeight="1">
      <c r="A144" s="54" t="s">
        <v>811</v>
      </c>
      <c r="B144" s="54">
        <f>+SUMPRODUCT(B140:U140*B84:U84)*10</f>
        <v>549.26391708841015</v>
      </c>
    </row>
    <row r="145" spans="1:66" s="54" customFormat="1" ht="18" customHeight="1">
      <c r="A145" s="54" t="s">
        <v>812</v>
      </c>
      <c r="B145" s="54">
        <f>+SUMPRODUCT(B140:AE140*B84:AE84)*10</f>
        <v>561.36453265255159</v>
      </c>
    </row>
    <row r="146" spans="1:66" s="54" customFormat="1" ht="18" customHeight="1">
      <c r="A146" s="54" t="s">
        <v>813</v>
      </c>
      <c r="B146" s="54">
        <f>+SUMPRODUCT(B140:BI140*B84:BI84)*10</f>
        <v>564.21463080502099</v>
      </c>
    </row>
    <row r="147" spans="1:66" s="54" customFormat="1" ht="18" customHeight="1"/>
    <row r="148" spans="1:66" s="39" customFormat="1" ht="18" customHeight="1">
      <c r="A148" s="54" t="s">
        <v>814</v>
      </c>
      <c r="B148" s="54">
        <v>1</v>
      </c>
      <c r="C148" s="54">
        <f t="shared" ref="C148:AH148" si="70">+B148/(1+B79)^10</f>
        <v>0.68477919223394956</v>
      </c>
      <c r="D148" s="54">
        <f t="shared" si="70"/>
        <v>0.42479887700738383</v>
      </c>
      <c r="E148" s="54">
        <f t="shared" si="70"/>
        <v>0.27732067965299051</v>
      </c>
      <c r="F148" s="54">
        <f t="shared" si="70"/>
        <v>0.18701582455524521</v>
      </c>
      <c r="G148" s="54">
        <f t="shared" si="70"/>
        <v>0.12912905914877618</v>
      </c>
      <c r="H148" s="54">
        <f t="shared" si="70"/>
        <v>9.1018944244530206E-2</v>
      </c>
      <c r="I148" s="54">
        <f t="shared" si="70"/>
        <v>6.5315421077299624E-2</v>
      </c>
      <c r="J148" s="54">
        <f t="shared" si="70"/>
        <v>4.7580036116075294E-2</v>
      </c>
      <c r="K148" s="54">
        <f t="shared" si="70"/>
        <v>3.5423182562550524E-2</v>
      </c>
      <c r="L148" s="54">
        <f t="shared" si="70"/>
        <v>2.6621541544755118E-2</v>
      </c>
      <c r="M148" s="54">
        <f t="shared" si="70"/>
        <v>2.0402845415067192E-2</v>
      </c>
      <c r="N148" s="54">
        <f t="shared" si="70"/>
        <v>1.5324577773832206E-2</v>
      </c>
      <c r="O148" s="54">
        <f t="shared" si="70"/>
        <v>1.1703124323536535E-2</v>
      </c>
      <c r="P148" s="54">
        <f t="shared" si="70"/>
        <v>9.0436546865268058E-3</v>
      </c>
      <c r="Q148" s="54">
        <f t="shared" si="70"/>
        <v>7.0524386007409954E-3</v>
      </c>
      <c r="R148" s="54">
        <f t="shared" si="70"/>
        <v>5.5407213073641161E-3</v>
      </c>
      <c r="S148" s="54">
        <f t="shared" si="70"/>
        <v>4.3807080555488117E-3</v>
      </c>
      <c r="T148" s="54">
        <f t="shared" si="70"/>
        <v>3.4827798048811323E-3</v>
      </c>
      <c r="U148" s="54">
        <f t="shared" si="70"/>
        <v>2.7825408269381989E-3</v>
      </c>
      <c r="V148" s="54">
        <f t="shared" si="70"/>
        <v>2.2338527745830086E-3</v>
      </c>
      <c r="W148" s="54">
        <f t="shared" si="70"/>
        <v>1.8009380593473131E-3</v>
      </c>
      <c r="X148" s="54">
        <f t="shared" si="70"/>
        <v>1.456756070244359E-3</v>
      </c>
      <c r="Y148" s="54">
        <f t="shared" si="70"/>
        <v>1.182033771795647E-3</v>
      </c>
      <c r="Z148" s="54">
        <f t="shared" si="70"/>
        <v>9.6187336883169286E-4</v>
      </c>
      <c r="AA148" s="54">
        <f t="shared" si="70"/>
        <v>7.8466469138803083E-4</v>
      </c>
      <c r="AB148" s="54">
        <f t="shared" si="70"/>
        <v>6.4122097391343044E-4</v>
      </c>
      <c r="AC148" s="54">
        <f t="shared" si="70"/>
        <v>5.2268929384667259E-4</v>
      </c>
      <c r="AD148" s="54">
        <f t="shared" si="70"/>
        <v>4.2587360759254529E-4</v>
      </c>
      <c r="AE148" s="54">
        <f t="shared" si="70"/>
        <v>3.4702472447789231E-4</v>
      </c>
      <c r="AF148" s="54">
        <f t="shared" si="70"/>
        <v>2.8252689266768235E-4</v>
      </c>
      <c r="AG148" s="54">
        <f t="shared" si="70"/>
        <v>2.3002032581189276E-4</v>
      </c>
      <c r="AH148" s="54">
        <f t="shared" si="70"/>
        <v>1.8763293145698332E-4</v>
      </c>
      <c r="AI148" s="54">
        <f t="shared" ref="AI148:BI148" si="71">+AH148/(1+AH79)^10</f>
        <v>1.5330135713984962E-4</v>
      </c>
      <c r="AJ148" s="54">
        <f t="shared" si="71"/>
        <v>1.2542571424602043E-4</v>
      </c>
      <c r="AK148" s="54">
        <f t="shared" si="71"/>
        <v>1.0274702146839469E-4</v>
      </c>
      <c r="AL148" s="54">
        <f t="shared" si="71"/>
        <v>8.4264673008087429E-5</v>
      </c>
      <c r="AM148" s="54">
        <f t="shared" si="71"/>
        <v>6.9178855762212958E-5</v>
      </c>
      <c r="AN148" s="54">
        <f t="shared" si="71"/>
        <v>5.6847883254648924E-5</v>
      </c>
      <c r="AO148" s="54">
        <f t="shared" si="71"/>
        <v>4.6755493080296112E-5</v>
      </c>
      <c r="AP148" s="54">
        <f t="shared" si="71"/>
        <v>3.8485339238336859E-5</v>
      </c>
      <c r="AQ148" s="54">
        <f t="shared" si="71"/>
        <v>3.1700918633262556E-5</v>
      </c>
      <c r="AR148" s="54">
        <f t="shared" si="71"/>
        <v>2.6129696787341228E-5</v>
      </c>
      <c r="AS148" s="54">
        <f t="shared" si="71"/>
        <v>2.1550514052019812E-5</v>
      </c>
      <c r="AT148" s="54">
        <f t="shared" si="71"/>
        <v>1.7783568199916478E-5</v>
      </c>
      <c r="AU148" s="54">
        <f t="shared" si="71"/>
        <v>1.4682426511373477E-5</v>
      </c>
      <c r="AV148" s="54">
        <f t="shared" si="71"/>
        <v>1.2127640243484635E-5</v>
      </c>
      <c r="AW148" s="54">
        <f t="shared" si="71"/>
        <v>1.0021627108316777E-5</v>
      </c>
      <c r="AX148" s="54">
        <f t="shared" si="71"/>
        <v>8.2845595878661017E-6</v>
      </c>
      <c r="AY148" s="54">
        <f t="shared" si="71"/>
        <v>6.8510531953680478E-6</v>
      </c>
      <c r="AZ148" s="54">
        <f t="shared" si="71"/>
        <v>5.6674926732218103E-6</v>
      </c>
      <c r="BA148" s="54">
        <f t="shared" si="71"/>
        <v>4.6898683430026908E-6</v>
      </c>
      <c r="BB148" s="54">
        <f t="shared" si="71"/>
        <v>3.8820215453548695E-6</v>
      </c>
      <c r="BC148" s="54">
        <f t="shared" si="71"/>
        <v>3.2142190083467295E-6</v>
      </c>
      <c r="BD148" s="54">
        <f t="shared" si="71"/>
        <v>2.6619923688180707E-6</v>
      </c>
      <c r="BE148" s="54">
        <f t="shared" si="71"/>
        <v>2.2051919535679369E-6</v>
      </c>
      <c r="BF148" s="54">
        <f t="shared" si="71"/>
        <v>1.827214086382964E-6</v>
      </c>
      <c r="BG148" s="54">
        <f t="shared" si="71"/>
        <v>1.5143692245836457E-6</v>
      </c>
      <c r="BH148" s="54">
        <f t="shared" si="71"/>
        <v>1.2553646089833782E-6</v>
      </c>
      <c r="BI148" s="54">
        <f t="shared" si="71"/>
        <v>1.0817065474247102E-6</v>
      </c>
      <c r="BJ148" s="54"/>
      <c r="BK148" s="54"/>
      <c r="BL148" s="54"/>
      <c r="BM148" s="54"/>
      <c r="BN148" s="54"/>
    </row>
    <row r="149" spans="1:66" s="54" customFormat="1" ht="18" customHeight="1"/>
    <row r="150" spans="1:66" s="54" customFormat="1" ht="18" customHeight="1">
      <c r="A150" s="54" t="s">
        <v>810</v>
      </c>
    </row>
    <row r="151" spans="1:66" s="54" customFormat="1" ht="18" customHeight="1">
      <c r="A151" s="54" t="s">
        <v>811</v>
      </c>
      <c r="B151" s="54">
        <f>+SUMPRODUCT(B148:U148*B84:U84)*10</f>
        <v>541.8196842195199</v>
      </c>
    </row>
    <row r="152" spans="1:66" s="54" customFormat="1" ht="18" customHeight="1">
      <c r="A152" s="54" t="s">
        <v>812</v>
      </c>
      <c r="B152" s="54">
        <f>+SUMPRODUCT(B148:AE148*B84:AE84)*10</f>
        <v>552.1507435865858</v>
      </c>
    </row>
    <row r="153" spans="1:66" s="54" customFormat="1" ht="18" customHeight="1">
      <c r="A153" s="54" t="s">
        <v>813</v>
      </c>
      <c r="B153" s="54">
        <f>+SUMPRODUCT(B148:BI148*B84:BI84)*10</f>
        <v>554.63052163112786</v>
      </c>
    </row>
    <row r="155" spans="1:66" s="54" customFormat="1" ht="18" customHeight="1">
      <c r="A155" s="52" t="s">
        <v>815</v>
      </c>
      <c r="B155" s="65">
        <f>+B63*B61</f>
        <v>1.4283319360864898E-2</v>
      </c>
      <c r="C155" s="65">
        <f t="shared" ref="C155:BI155" si="72">+C63*C61</f>
        <v>4.3043361472895315E-2</v>
      </c>
      <c r="D155" s="65">
        <f t="shared" si="72"/>
        <v>7.8892658258102155E-2</v>
      </c>
      <c r="E155" s="65">
        <f t="shared" si="72"/>
        <v>0.14011952415206966</v>
      </c>
      <c r="F155" s="65">
        <f t="shared" si="72"/>
        <v>0.23159694783947068</v>
      </c>
      <c r="G155" s="65">
        <f t="shared" si="72"/>
        <v>0.35678822262218912</v>
      </c>
      <c r="H155" s="65">
        <f t="shared" si="72"/>
        <v>0.51839232277491087</v>
      </c>
      <c r="I155" s="65">
        <f t="shared" si="72"/>
        <v>0.72054632739246904</v>
      </c>
      <c r="J155" s="65">
        <f t="shared" si="72"/>
        <v>0.9654478311465976</v>
      </c>
      <c r="K155" s="65">
        <f t="shared" si="72"/>
        <v>1.2707747734960195</v>
      </c>
      <c r="L155" s="65">
        <f t="shared" si="72"/>
        <v>1.6541111420489374</v>
      </c>
      <c r="M155" s="65">
        <f t="shared" si="72"/>
        <v>2.1302850235422248</v>
      </c>
      <c r="N155" s="65">
        <f t="shared" si="72"/>
        <v>2.7052256887605663</v>
      </c>
      <c r="O155" s="65">
        <f t="shared" si="72"/>
        <v>3.361191454093043</v>
      </c>
      <c r="P155" s="65">
        <f t="shared" si="72"/>
        <v>4.1022007511808614</v>
      </c>
      <c r="Q155" s="65">
        <f t="shared" si="72"/>
        <v>4.9342809494505984</v>
      </c>
      <c r="R155" s="65">
        <f t="shared" si="72"/>
        <v>5.862752182394682</v>
      </c>
      <c r="S155" s="65">
        <f t="shared" si="72"/>
        <v>6.8923707676984227</v>
      </c>
      <c r="T155" s="65">
        <f t="shared" si="72"/>
        <v>8.0274312398200411</v>
      </c>
      <c r="U155" s="65">
        <f t="shared" si="72"/>
        <v>9.271811692005409</v>
      </c>
      <c r="V155" s="65">
        <f t="shared" si="72"/>
        <v>10.636351619158301</v>
      </c>
      <c r="W155" s="65">
        <f t="shared" si="72"/>
        <v>12.13054248224425</v>
      </c>
      <c r="X155" s="65">
        <f t="shared" si="72"/>
        <v>13.754850750090496</v>
      </c>
      <c r="Y155" s="65">
        <f t="shared" si="72"/>
        <v>15.511807048704519</v>
      </c>
      <c r="Z155" s="65">
        <f t="shared" si="72"/>
        <v>17.402910367010364</v>
      </c>
      <c r="AA155" s="65">
        <f t="shared" si="72"/>
        <v>19.417877664687371</v>
      </c>
      <c r="AB155" s="65">
        <f t="shared" si="72"/>
        <v>21.400869038583579</v>
      </c>
      <c r="AC155" s="65">
        <f t="shared" si="72"/>
        <v>23.234741653514952</v>
      </c>
      <c r="AD155" s="65">
        <f t="shared" si="72"/>
        <v>25.009479912803574</v>
      </c>
      <c r="AE155" s="65">
        <f t="shared" si="72"/>
        <v>26.786612739930533</v>
      </c>
      <c r="AF155" s="65">
        <f t="shared" si="72"/>
        <v>28.547324429697206</v>
      </c>
      <c r="AG155" s="65">
        <f t="shared" si="72"/>
        <v>30.289002487967654</v>
      </c>
      <c r="AH155" s="65">
        <f t="shared" si="72"/>
        <v>32.078291383167262</v>
      </c>
      <c r="AI155" s="65">
        <f t="shared" si="72"/>
        <v>33.944133013755952</v>
      </c>
      <c r="AJ155" s="65">
        <f t="shared" si="72"/>
        <v>35.902008540970861</v>
      </c>
      <c r="AK155" s="65">
        <f t="shared" si="72"/>
        <v>37.962410150898265</v>
      </c>
      <c r="AL155" s="65">
        <f t="shared" si="72"/>
        <v>40.132855232365628</v>
      </c>
      <c r="AM155" s="65">
        <f t="shared" si="72"/>
        <v>42.419121720426283</v>
      </c>
      <c r="AN155" s="65">
        <f t="shared" si="72"/>
        <v>44.826024490479135</v>
      </c>
      <c r="AO155" s="65">
        <f t="shared" si="72"/>
        <v>47.357904715008246</v>
      </c>
      <c r="AP155" s="65">
        <f t="shared" si="72"/>
        <v>50.018939161187596</v>
      </c>
      <c r="AQ155" s="65">
        <f t="shared" si="72"/>
        <v>52.813336071978433</v>
      </c>
      <c r="AR155" s="65">
        <f t="shared" si="72"/>
        <v>55.745459259799034</v>
      </c>
      <c r="AS155" s="65">
        <f t="shared" si="72"/>
        <v>58.819906561737255</v>
      </c>
      <c r="AT155" s="65">
        <f t="shared" si="72"/>
        <v>62.041559205704914</v>
      </c>
      <c r="AU155" s="65">
        <f t="shared" si="72"/>
        <v>65.415612653519503</v>
      </c>
      <c r="AV155" s="65">
        <f t="shared" si="72"/>
        <v>68.947595729170956</v>
      </c>
      <c r="AW155" s="65">
        <f t="shared" si="72"/>
        <v>72.643382458053708</v>
      </c>
      <c r="AX155" s="65">
        <f t="shared" si="72"/>
        <v>76.509199515754105</v>
      </c>
      <c r="AY155" s="65">
        <f t="shared" si="72"/>
        <v>80.551631194427614</v>
      </c>
      <c r="AZ155" s="65">
        <f t="shared" si="72"/>
        <v>84.777623144617564</v>
      </c>
      <c r="BA155" s="65">
        <f t="shared" si="72"/>
        <v>89.194485718832226</v>
      </c>
      <c r="BB155" s="65">
        <f t="shared" si="72"/>
        <v>93.809897454055374</v>
      </c>
      <c r="BC155" s="65">
        <f t="shared" si="72"/>
        <v>98.631909035289738</v>
      </c>
      <c r="BD155" s="65">
        <f t="shared" si="72"/>
        <v>103.66894795015634</v>
      </c>
      <c r="BE155" s="65">
        <f t="shared" si="72"/>
        <v>108.92982395521199</v>
      </c>
      <c r="BF155" s="65">
        <f t="shared" si="72"/>
        <v>114.42373541454518</v>
      </c>
      <c r="BG155" s="65">
        <f t="shared" si="72"/>
        <v>120.16027653129319</v>
      </c>
      <c r="BH155" s="65">
        <f t="shared" si="72"/>
        <v>126.14944546678069</v>
      </c>
      <c r="BI155" s="65">
        <f t="shared" si="72"/>
        <v>132.40165332571118</v>
      </c>
    </row>
  </sheetData>
  <phoneticPr fontId="56" type="noConversion"/>
  <pageMargins left="0.69930555555555596" right="0.69930555555555596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FCA4-4D40-4270-82FC-D6FAF9545D29}">
  <dimension ref="A1:IC155"/>
  <sheetViews>
    <sheetView zoomScale="115" workbookViewId="0">
      <pane xSplit="1" ySplit="4" topLeftCell="B52" activePane="bottomRight" state="frozen"/>
      <selection pane="topRight"/>
      <selection pane="bottomLeft"/>
      <selection pane="bottomRight" activeCell="M65" sqref="M65"/>
    </sheetView>
  </sheetViews>
  <sheetFormatPr defaultColWidth="11.54296875" defaultRowHeight="18" customHeight="1"/>
  <cols>
    <col min="1" max="1" width="61.54296875" style="52" customWidth="1"/>
    <col min="2" max="2" width="17" style="65" customWidth="1"/>
    <col min="3" max="3" width="17" style="54" customWidth="1"/>
    <col min="4" max="16384" width="11.54296875" style="54"/>
  </cols>
  <sheetData>
    <row r="1" spans="1:61" ht="18" customHeight="1">
      <c r="A1" s="52" t="s">
        <v>182</v>
      </c>
      <c r="B1" s="143"/>
    </row>
    <row r="2" spans="1:61" s="32" customFormat="1" ht="18" customHeight="1">
      <c r="A2" s="56"/>
      <c r="B2" s="144">
        <v>1</v>
      </c>
      <c r="C2" s="32">
        <v>2</v>
      </c>
      <c r="D2" s="32">
        <v>3</v>
      </c>
      <c r="E2" s="32">
        <v>4</v>
      </c>
      <c r="F2" s="32">
        <v>5</v>
      </c>
      <c r="G2" s="32">
        <v>6</v>
      </c>
      <c r="H2" s="32">
        <v>7</v>
      </c>
      <c r="I2" s="32">
        <v>8</v>
      </c>
      <c r="J2" s="32">
        <v>9</v>
      </c>
      <c r="K2" s="32">
        <v>10</v>
      </c>
      <c r="L2" s="32">
        <v>11</v>
      </c>
      <c r="M2" s="32">
        <v>12</v>
      </c>
      <c r="N2" s="32">
        <v>13</v>
      </c>
      <c r="O2" s="32">
        <v>14</v>
      </c>
      <c r="P2" s="32">
        <v>15</v>
      </c>
      <c r="Q2" s="32">
        <v>16</v>
      </c>
      <c r="R2" s="32">
        <v>17</v>
      </c>
      <c r="S2" s="32">
        <v>18</v>
      </c>
      <c r="T2" s="32">
        <v>19</v>
      </c>
      <c r="U2" s="32">
        <v>20</v>
      </c>
      <c r="V2" s="32">
        <v>21</v>
      </c>
      <c r="W2" s="32">
        <v>22</v>
      </c>
      <c r="X2" s="32">
        <v>23</v>
      </c>
      <c r="Y2" s="32">
        <v>24</v>
      </c>
      <c r="Z2" s="32">
        <v>25</v>
      </c>
      <c r="AA2" s="32">
        <v>26</v>
      </c>
      <c r="AB2" s="32">
        <v>27</v>
      </c>
      <c r="AC2" s="32">
        <v>28</v>
      </c>
      <c r="AD2" s="32">
        <v>29</v>
      </c>
      <c r="AE2" s="32">
        <v>30</v>
      </c>
      <c r="AF2" s="32">
        <v>31</v>
      </c>
      <c r="AG2" s="32">
        <v>32</v>
      </c>
      <c r="AH2" s="32">
        <v>33</v>
      </c>
      <c r="AI2" s="32">
        <v>34</v>
      </c>
      <c r="AJ2" s="32">
        <v>35</v>
      </c>
      <c r="AK2" s="32">
        <v>36</v>
      </c>
      <c r="AL2" s="32">
        <v>37</v>
      </c>
      <c r="AM2" s="32">
        <v>38</v>
      </c>
      <c r="AN2" s="32">
        <v>39</v>
      </c>
      <c r="AO2" s="32">
        <f>+AN2+1</f>
        <v>40</v>
      </c>
      <c r="AP2" s="32">
        <f t="shared" ref="AP2:BI2" si="0">+AO2+1</f>
        <v>41</v>
      </c>
      <c r="AQ2" s="32">
        <f t="shared" si="0"/>
        <v>42</v>
      </c>
      <c r="AR2" s="32">
        <f t="shared" si="0"/>
        <v>43</v>
      </c>
      <c r="AS2" s="32">
        <f t="shared" si="0"/>
        <v>44</v>
      </c>
      <c r="AT2" s="32">
        <f t="shared" si="0"/>
        <v>45</v>
      </c>
      <c r="AU2" s="32">
        <f t="shared" si="0"/>
        <v>46</v>
      </c>
      <c r="AV2" s="32">
        <f t="shared" si="0"/>
        <v>47</v>
      </c>
      <c r="AW2" s="32">
        <f t="shared" si="0"/>
        <v>48</v>
      </c>
      <c r="AX2" s="32">
        <f t="shared" si="0"/>
        <v>49</v>
      </c>
      <c r="AY2" s="32">
        <f t="shared" si="0"/>
        <v>50</v>
      </c>
      <c r="AZ2" s="32">
        <f t="shared" si="0"/>
        <v>51</v>
      </c>
      <c r="BA2" s="32">
        <f t="shared" si="0"/>
        <v>52</v>
      </c>
      <c r="BB2" s="32">
        <f t="shared" si="0"/>
        <v>53</v>
      </c>
      <c r="BC2" s="32">
        <f t="shared" si="0"/>
        <v>54</v>
      </c>
      <c r="BD2" s="32">
        <f t="shared" si="0"/>
        <v>55</v>
      </c>
      <c r="BE2" s="32">
        <f t="shared" si="0"/>
        <v>56</v>
      </c>
      <c r="BF2" s="32">
        <f t="shared" si="0"/>
        <v>57</v>
      </c>
      <c r="BG2" s="32">
        <f t="shared" si="0"/>
        <v>58</v>
      </c>
      <c r="BH2" s="32">
        <f t="shared" si="0"/>
        <v>59</v>
      </c>
      <c r="BI2" s="32">
        <f t="shared" si="0"/>
        <v>60</v>
      </c>
    </row>
    <row r="3" spans="1:61" s="32" customFormat="1" ht="18" customHeight="1">
      <c r="A3" s="57"/>
      <c r="B3" s="144"/>
    </row>
    <row r="4" spans="1:61" s="32" customFormat="1" ht="18" customHeight="1">
      <c r="A4" s="57"/>
      <c r="B4" s="144">
        <v>2005</v>
      </c>
      <c r="C4" s="32">
        <f>+B4+10</f>
        <v>2015</v>
      </c>
      <c r="D4" s="32">
        <f t="shared" ref="D4:BI4" si="1">+C4+10</f>
        <v>2025</v>
      </c>
      <c r="E4" s="32">
        <f t="shared" si="1"/>
        <v>2035</v>
      </c>
      <c r="F4" s="32">
        <f t="shared" si="1"/>
        <v>2045</v>
      </c>
      <c r="G4" s="32">
        <f t="shared" si="1"/>
        <v>2055</v>
      </c>
      <c r="H4" s="32">
        <f t="shared" si="1"/>
        <v>2065</v>
      </c>
      <c r="I4" s="32">
        <f t="shared" si="1"/>
        <v>2075</v>
      </c>
      <c r="J4" s="32">
        <f t="shared" si="1"/>
        <v>2085</v>
      </c>
      <c r="K4" s="32">
        <f t="shared" si="1"/>
        <v>2095</v>
      </c>
      <c r="L4" s="32">
        <f t="shared" si="1"/>
        <v>2105</v>
      </c>
      <c r="M4" s="32">
        <f t="shared" si="1"/>
        <v>2115</v>
      </c>
      <c r="N4" s="32">
        <f t="shared" si="1"/>
        <v>2125</v>
      </c>
      <c r="O4" s="32">
        <f t="shared" si="1"/>
        <v>2135</v>
      </c>
      <c r="P4" s="32">
        <f t="shared" si="1"/>
        <v>2145</v>
      </c>
      <c r="Q4" s="32">
        <f t="shared" si="1"/>
        <v>2155</v>
      </c>
      <c r="R4" s="32">
        <f t="shared" si="1"/>
        <v>2165</v>
      </c>
      <c r="S4" s="32">
        <f t="shared" si="1"/>
        <v>2175</v>
      </c>
      <c r="T4" s="32">
        <f t="shared" si="1"/>
        <v>2185</v>
      </c>
      <c r="U4" s="32">
        <f t="shared" si="1"/>
        <v>2195</v>
      </c>
      <c r="V4" s="32">
        <f t="shared" si="1"/>
        <v>2205</v>
      </c>
      <c r="W4" s="32">
        <f t="shared" si="1"/>
        <v>2215</v>
      </c>
      <c r="X4" s="32">
        <f t="shared" si="1"/>
        <v>2225</v>
      </c>
      <c r="Y4" s="32">
        <f t="shared" si="1"/>
        <v>2235</v>
      </c>
      <c r="Z4" s="32">
        <f t="shared" si="1"/>
        <v>2245</v>
      </c>
      <c r="AA4" s="32">
        <f t="shared" si="1"/>
        <v>2255</v>
      </c>
      <c r="AB4" s="32">
        <f t="shared" si="1"/>
        <v>2265</v>
      </c>
      <c r="AC4" s="32">
        <f t="shared" si="1"/>
        <v>2275</v>
      </c>
      <c r="AD4" s="32">
        <f t="shared" si="1"/>
        <v>2285</v>
      </c>
      <c r="AE4" s="32">
        <f t="shared" si="1"/>
        <v>2295</v>
      </c>
      <c r="AF4" s="32">
        <f t="shared" si="1"/>
        <v>2305</v>
      </c>
      <c r="AG4" s="32">
        <f t="shared" si="1"/>
        <v>2315</v>
      </c>
      <c r="AH4" s="32">
        <f t="shared" si="1"/>
        <v>2325</v>
      </c>
      <c r="AI4" s="32">
        <f t="shared" si="1"/>
        <v>2335</v>
      </c>
      <c r="AJ4" s="32">
        <f t="shared" si="1"/>
        <v>2345</v>
      </c>
      <c r="AK4" s="32">
        <f t="shared" si="1"/>
        <v>2355</v>
      </c>
      <c r="AL4" s="32">
        <f t="shared" si="1"/>
        <v>2365</v>
      </c>
      <c r="AM4" s="32">
        <f t="shared" si="1"/>
        <v>2375</v>
      </c>
      <c r="AN4" s="32">
        <f t="shared" si="1"/>
        <v>2385</v>
      </c>
      <c r="AO4" s="32">
        <f t="shared" si="1"/>
        <v>2395</v>
      </c>
      <c r="AP4" s="32">
        <f t="shared" si="1"/>
        <v>2405</v>
      </c>
      <c r="AQ4" s="32">
        <f t="shared" si="1"/>
        <v>2415</v>
      </c>
      <c r="AR4" s="32">
        <f t="shared" si="1"/>
        <v>2425</v>
      </c>
      <c r="AS4" s="32">
        <f t="shared" si="1"/>
        <v>2435</v>
      </c>
      <c r="AT4" s="32">
        <f t="shared" si="1"/>
        <v>2445</v>
      </c>
      <c r="AU4" s="32">
        <f t="shared" si="1"/>
        <v>2455</v>
      </c>
      <c r="AV4" s="32">
        <f t="shared" si="1"/>
        <v>2465</v>
      </c>
      <c r="AW4" s="32">
        <f t="shared" si="1"/>
        <v>2475</v>
      </c>
      <c r="AX4" s="32">
        <f t="shared" si="1"/>
        <v>2485</v>
      </c>
      <c r="AY4" s="32">
        <f t="shared" si="1"/>
        <v>2495</v>
      </c>
      <c r="AZ4" s="32">
        <f t="shared" si="1"/>
        <v>2505</v>
      </c>
      <c r="BA4" s="32">
        <f t="shared" si="1"/>
        <v>2515</v>
      </c>
      <c r="BB4" s="32">
        <f t="shared" si="1"/>
        <v>2525</v>
      </c>
      <c r="BC4" s="32">
        <f t="shared" si="1"/>
        <v>2535</v>
      </c>
      <c r="BD4" s="32">
        <f t="shared" si="1"/>
        <v>2545</v>
      </c>
      <c r="BE4" s="32">
        <f t="shared" si="1"/>
        <v>2555</v>
      </c>
      <c r="BF4" s="32">
        <f t="shared" si="1"/>
        <v>2565</v>
      </c>
      <c r="BG4" s="32">
        <f t="shared" si="1"/>
        <v>2575</v>
      </c>
      <c r="BH4" s="32">
        <f t="shared" si="1"/>
        <v>2585</v>
      </c>
      <c r="BI4" s="32">
        <f t="shared" si="1"/>
        <v>2595</v>
      </c>
    </row>
    <row r="5" spans="1:61" ht="18" customHeight="1">
      <c r="A5" s="58"/>
    </row>
    <row r="6" spans="1:61" ht="18" customHeight="1">
      <c r="A6" s="59" t="s">
        <v>738</v>
      </c>
    </row>
    <row r="7" spans="1:61" ht="18" customHeight="1">
      <c r="A7" s="52" t="s">
        <v>233</v>
      </c>
      <c r="B7" s="65">
        <f>+Parameters!H35</f>
        <v>0.3</v>
      </c>
    </row>
    <row r="8" spans="1:61" ht="18" customHeight="1">
      <c r="A8" s="52" t="s">
        <v>236</v>
      </c>
      <c r="B8" s="145">
        <f>+Parameters!H36</f>
        <v>0.1</v>
      </c>
    </row>
    <row r="9" spans="1:61" ht="18" customHeight="1">
      <c r="A9" s="54" t="s">
        <v>237</v>
      </c>
      <c r="B9" s="65">
        <f>Parameters!H37</f>
        <v>3.8702837853585201</v>
      </c>
    </row>
    <row r="10" spans="1:61" ht="18" customHeight="1">
      <c r="A10" s="54" t="str">
        <f>+Parameters!A38</f>
        <v>Initial real interest rate (percent per decade annualized)</v>
      </c>
      <c r="B10" s="65">
        <f>+Parameters!H38</f>
        <v>6.2765473111546344E-2</v>
      </c>
    </row>
    <row r="11" spans="1:61" ht="18" customHeight="1">
      <c r="A11" s="54" t="s">
        <v>242</v>
      </c>
      <c r="B11" s="65">
        <f>+Parameters!H39</f>
        <v>7.1334854586257483</v>
      </c>
    </row>
    <row r="12" spans="1:61" ht="18" customHeight="1">
      <c r="A12" s="54" t="s">
        <v>739</v>
      </c>
      <c r="B12" s="65">
        <f>+Parameters!H40</f>
        <v>9.062435156822831</v>
      </c>
    </row>
    <row r="13" spans="1:61" ht="18" customHeight="1">
      <c r="A13" s="59" t="s">
        <v>247</v>
      </c>
    </row>
    <row r="14" spans="1:61" ht="18" customHeight="1">
      <c r="A14" s="52" t="s">
        <v>740</v>
      </c>
      <c r="B14" s="54">
        <f>+$B$15</f>
        <v>1.4999999999999999E-2</v>
      </c>
      <c r="C14" s="54">
        <f t="shared" ref="C14:BI14" si="2">+B14*(1-$B$16)</f>
        <v>1.4999999999999999E-2</v>
      </c>
      <c r="D14" s="54">
        <f t="shared" si="2"/>
        <v>1.4999999999999999E-2</v>
      </c>
      <c r="E14" s="54">
        <f t="shared" si="2"/>
        <v>1.4999999999999999E-2</v>
      </c>
      <c r="F14" s="54">
        <f t="shared" si="2"/>
        <v>1.4999999999999999E-2</v>
      </c>
      <c r="G14" s="54">
        <f t="shared" si="2"/>
        <v>1.4999999999999999E-2</v>
      </c>
      <c r="H14" s="54">
        <f t="shared" si="2"/>
        <v>1.4999999999999999E-2</v>
      </c>
      <c r="I14" s="54">
        <f t="shared" si="2"/>
        <v>1.4999999999999999E-2</v>
      </c>
      <c r="J14" s="54">
        <f t="shared" si="2"/>
        <v>1.4999999999999999E-2</v>
      </c>
      <c r="K14" s="54">
        <f t="shared" si="2"/>
        <v>1.4999999999999999E-2</v>
      </c>
      <c r="L14" s="54">
        <f t="shared" si="2"/>
        <v>1.4999999999999999E-2</v>
      </c>
      <c r="M14" s="54">
        <f t="shared" si="2"/>
        <v>1.4999999999999999E-2</v>
      </c>
      <c r="N14" s="54">
        <f t="shared" si="2"/>
        <v>1.4999999999999999E-2</v>
      </c>
      <c r="O14" s="54">
        <f t="shared" si="2"/>
        <v>1.4999999999999999E-2</v>
      </c>
      <c r="P14" s="54">
        <f t="shared" si="2"/>
        <v>1.4999999999999999E-2</v>
      </c>
      <c r="Q14" s="54">
        <f t="shared" si="2"/>
        <v>1.4999999999999999E-2</v>
      </c>
      <c r="R14" s="54">
        <f t="shared" si="2"/>
        <v>1.4999999999999999E-2</v>
      </c>
      <c r="S14" s="54">
        <f t="shared" si="2"/>
        <v>1.4999999999999999E-2</v>
      </c>
      <c r="T14" s="54">
        <f t="shared" si="2"/>
        <v>1.4999999999999999E-2</v>
      </c>
      <c r="U14" s="54">
        <f t="shared" si="2"/>
        <v>1.4999999999999999E-2</v>
      </c>
      <c r="V14" s="54">
        <f t="shared" si="2"/>
        <v>1.4999999999999999E-2</v>
      </c>
      <c r="W14" s="54">
        <f t="shared" si="2"/>
        <v>1.4999999999999999E-2</v>
      </c>
      <c r="X14" s="54">
        <f t="shared" si="2"/>
        <v>1.4999999999999999E-2</v>
      </c>
      <c r="Y14" s="54">
        <f t="shared" si="2"/>
        <v>1.4999999999999999E-2</v>
      </c>
      <c r="Z14" s="54">
        <f t="shared" si="2"/>
        <v>1.4999999999999999E-2</v>
      </c>
      <c r="AA14" s="54">
        <f t="shared" si="2"/>
        <v>1.4999999999999999E-2</v>
      </c>
      <c r="AB14" s="54">
        <f t="shared" si="2"/>
        <v>1.4999999999999999E-2</v>
      </c>
      <c r="AC14" s="54">
        <f t="shared" si="2"/>
        <v>1.4999999999999999E-2</v>
      </c>
      <c r="AD14" s="54">
        <f t="shared" si="2"/>
        <v>1.4999999999999999E-2</v>
      </c>
      <c r="AE14" s="54">
        <f t="shared" si="2"/>
        <v>1.4999999999999999E-2</v>
      </c>
      <c r="AF14" s="54">
        <f t="shared" si="2"/>
        <v>1.4999999999999999E-2</v>
      </c>
      <c r="AG14" s="54">
        <f t="shared" si="2"/>
        <v>1.4999999999999999E-2</v>
      </c>
      <c r="AH14" s="54">
        <f t="shared" si="2"/>
        <v>1.4999999999999999E-2</v>
      </c>
      <c r="AI14" s="54">
        <f t="shared" si="2"/>
        <v>1.4999999999999999E-2</v>
      </c>
      <c r="AJ14" s="54">
        <f t="shared" si="2"/>
        <v>1.4999999999999999E-2</v>
      </c>
      <c r="AK14" s="54">
        <f t="shared" si="2"/>
        <v>1.4999999999999999E-2</v>
      </c>
      <c r="AL14" s="54">
        <f t="shared" si="2"/>
        <v>1.4999999999999999E-2</v>
      </c>
      <c r="AM14" s="54">
        <f t="shared" si="2"/>
        <v>1.4999999999999999E-2</v>
      </c>
      <c r="AN14" s="54">
        <f t="shared" si="2"/>
        <v>1.4999999999999999E-2</v>
      </c>
      <c r="AO14" s="54">
        <f t="shared" si="2"/>
        <v>1.4999999999999999E-2</v>
      </c>
      <c r="AP14" s="54">
        <f t="shared" si="2"/>
        <v>1.4999999999999999E-2</v>
      </c>
      <c r="AQ14" s="54">
        <f t="shared" si="2"/>
        <v>1.4999999999999999E-2</v>
      </c>
      <c r="AR14" s="54">
        <f t="shared" si="2"/>
        <v>1.4999999999999999E-2</v>
      </c>
      <c r="AS14" s="54">
        <f t="shared" si="2"/>
        <v>1.4999999999999999E-2</v>
      </c>
      <c r="AT14" s="54">
        <f t="shared" si="2"/>
        <v>1.4999999999999999E-2</v>
      </c>
      <c r="AU14" s="54">
        <f t="shared" si="2"/>
        <v>1.4999999999999999E-2</v>
      </c>
      <c r="AV14" s="54">
        <f t="shared" si="2"/>
        <v>1.4999999999999999E-2</v>
      </c>
      <c r="AW14" s="54">
        <f t="shared" si="2"/>
        <v>1.4999999999999999E-2</v>
      </c>
      <c r="AX14" s="54">
        <f t="shared" si="2"/>
        <v>1.4999999999999999E-2</v>
      </c>
      <c r="AY14" s="54">
        <f t="shared" si="2"/>
        <v>1.4999999999999999E-2</v>
      </c>
      <c r="AZ14" s="54">
        <f t="shared" si="2"/>
        <v>1.4999999999999999E-2</v>
      </c>
      <c r="BA14" s="54">
        <f t="shared" si="2"/>
        <v>1.4999999999999999E-2</v>
      </c>
      <c r="BB14" s="54">
        <f t="shared" si="2"/>
        <v>1.4999999999999999E-2</v>
      </c>
      <c r="BC14" s="54">
        <f t="shared" si="2"/>
        <v>1.4999999999999999E-2</v>
      </c>
      <c r="BD14" s="54">
        <f t="shared" si="2"/>
        <v>1.4999999999999999E-2</v>
      </c>
      <c r="BE14" s="54">
        <f t="shared" si="2"/>
        <v>1.4999999999999999E-2</v>
      </c>
      <c r="BF14" s="54">
        <f t="shared" si="2"/>
        <v>1.4999999999999999E-2</v>
      </c>
      <c r="BG14" s="54">
        <f t="shared" si="2"/>
        <v>1.4999999999999999E-2</v>
      </c>
      <c r="BH14" s="54">
        <f t="shared" si="2"/>
        <v>1.4999999999999999E-2</v>
      </c>
      <c r="BI14" s="54">
        <f t="shared" si="2"/>
        <v>1.4999999999999999E-2</v>
      </c>
    </row>
    <row r="15" spans="1:61" ht="18" customHeight="1">
      <c r="A15" s="52" t="s">
        <v>741</v>
      </c>
      <c r="B15" s="65">
        <f>+Parameters!H43</f>
        <v>1.4999999999999999E-2</v>
      </c>
    </row>
    <row r="16" spans="1:61" ht="18" customHeight="1">
      <c r="A16" s="54" t="s">
        <v>742</v>
      </c>
      <c r="B16" s="54">
        <f>+Parameters!C44</f>
        <v>0</v>
      </c>
    </row>
    <row r="17" spans="1:103" s="33" customFormat="1" ht="18" customHeight="1">
      <c r="A17" s="61" t="s">
        <v>743</v>
      </c>
      <c r="B17" s="62">
        <v>1</v>
      </c>
      <c r="C17" s="33">
        <f t="shared" ref="C17:BN17" si="3">B17/(1+B14)^10</f>
        <v>0.86166723172218462</v>
      </c>
      <c r="D17" s="33">
        <f t="shared" si="3"/>
        <v>0.74247041822377302</v>
      </c>
      <c r="E17" s="33">
        <f t="shared" si="3"/>
        <v>0.63976242990649113</v>
      </c>
      <c r="F17" s="33">
        <f t="shared" si="3"/>
        <v>0.55126232193738434</v>
      </c>
      <c r="G17" s="33">
        <f t="shared" si="3"/>
        <v>0.4750046788965297</v>
      </c>
      <c r="H17" s="33">
        <f t="shared" si="3"/>
        <v>0.40929596671985796</v>
      </c>
      <c r="I17" s="33">
        <f t="shared" si="3"/>
        <v>0.35267692259855543</v>
      </c>
      <c r="J17" s="33">
        <f t="shared" si="3"/>
        <v>0.30389014758779642</v>
      </c>
      <c r="K17" s="33">
        <f t="shared" si="3"/>
        <v>0.26185218221962264</v>
      </c>
      <c r="L17" s="33">
        <f t="shared" si="3"/>
        <v>0.2256294449735953</v>
      </c>
      <c r="M17" s="33">
        <f t="shared" si="3"/>
        <v>0.19441749924541085</v>
      </c>
      <c r="N17" s="33">
        <f t="shared" si="3"/>
        <v>0.16752318837314309</v>
      </c>
      <c r="O17" s="33">
        <f t="shared" si="3"/>
        <v>0.14434924197476026</v>
      </c>
      <c r="P17" s="33">
        <f t="shared" si="3"/>
        <v>0.12438101173358745</v>
      </c>
      <c r="Q17" s="33">
        <f t="shared" si="3"/>
        <v>0.10717504205928487</v>
      </c>
      <c r="R17" s="33">
        <f t="shared" si="3"/>
        <v>9.234922180093269E-2</v>
      </c>
      <c r="S17" s="33">
        <f t="shared" si="3"/>
        <v>7.9574298300907689E-2</v>
      </c>
      <c r="T17" s="33">
        <f t="shared" si="3"/>
        <v>6.8566565333178467E-2</v>
      </c>
      <c r="U17" s="33">
        <f t="shared" si="3"/>
        <v>5.9081562539338203E-2</v>
      </c>
      <c r="V17" s="33">
        <f t="shared" si="3"/>
        <v>5.0908646439092674E-2</v>
      </c>
      <c r="W17" s="33">
        <f t="shared" si="3"/>
        <v>4.386631244789644E-2</v>
      </c>
      <c r="X17" s="33">
        <f t="shared" si="3"/>
        <v>3.7798164012839336E-2</v>
      </c>
      <c r="Y17" s="33">
        <f t="shared" si="3"/>
        <v>3.2569439349124374E-2</v>
      </c>
      <c r="Z17" s="33">
        <f t="shared" si="3"/>
        <v>2.8064018642703591E-2</v>
      </c>
      <c r="AA17" s="33">
        <f t="shared" si="3"/>
        <v>2.4181845254858184E-2</v>
      </c>
      <c r="AB17" s="33">
        <f t="shared" si="3"/>
        <v>2.0836703658687897E-2</v>
      </c>
      <c r="AC17" s="33">
        <f t="shared" si="3"/>
        <v>1.7954304759797118E-2</v>
      </c>
      <c r="AD17" s="33">
        <f t="shared" si="3"/>
        <v>1.5470636079870826E-2</v>
      </c>
      <c r="AE17" s="33">
        <f t="shared" si="3"/>
        <v>1.3330540163923646E-2</v>
      </c>
      <c r="AF17" s="33">
        <f t="shared" si="3"/>
        <v>1.1486489640409485E-2</v>
      </c>
      <c r="AG17" s="33">
        <f t="shared" si="3"/>
        <v>9.8975317306571921E-3</v>
      </c>
      <c r="AH17" s="33">
        <f t="shared" si="3"/>
        <v>8.5283787672378666E-3</v>
      </c>
      <c r="AI17" s="33">
        <f t="shared" si="3"/>
        <v>7.3486245234441099E-3</v>
      </c>
      <c r="AJ17" s="33">
        <f t="shared" si="3"/>
        <v>6.3320689500818445E-3</v>
      </c>
      <c r="AK17" s="33">
        <f t="shared" si="3"/>
        <v>5.4561363232910227E-3</v>
      </c>
      <c r="AL17" s="33">
        <f t="shared" si="3"/>
        <v>4.7013738815890344E-3</v>
      </c>
      <c r="AM17" s="33">
        <f t="shared" si="3"/>
        <v>4.0510198178398049E-3</v>
      </c>
      <c r="AN17" s="33">
        <f t="shared" si="3"/>
        <v>3.4906310320897333E-3</v>
      </c>
      <c r="AO17" s="33">
        <f t="shared" si="3"/>
        <v>3.0077623783843128E-3</v>
      </c>
      <c r="AP17" s="33">
        <f t="shared" si="3"/>
        <v>2.591690282260545E-3</v>
      </c>
      <c r="AQ17" s="33">
        <f t="shared" si="3"/>
        <v>2.2331745909967313E-3</v>
      </c>
      <c r="AR17" s="33">
        <f t="shared" si="3"/>
        <v>1.9242533677764754E-3</v>
      </c>
      <c r="AS17" s="33">
        <f t="shared" si="3"/>
        <v>1.6580660725440464E-3</v>
      </c>
      <c r="AT17" s="33">
        <f t="shared" si="3"/>
        <v>1.4287012027415034E-3</v>
      </c>
      <c r="AU17" s="33">
        <f t="shared" si="3"/>
        <v>1.2310650103244268E-3</v>
      </c>
      <c r="AV17" s="33">
        <f t="shared" si="3"/>
        <v>1.0607683795162916E-3</v>
      </c>
      <c r="AW17" s="33">
        <f t="shared" si="3"/>
        <v>9.140293530762307E-4</v>
      </c>
      <c r="AX17" s="33">
        <f t="shared" si="3"/>
        <v>7.8758914237801497E-4</v>
      </c>
      <c r="AY17" s="33">
        <f t="shared" si="3"/>
        <v>6.7863975604731371E-4</v>
      </c>
      <c r="AZ17" s="33">
        <f t="shared" si="3"/>
        <v>5.8476163992990751E-4</v>
      </c>
      <c r="BA17" s="33">
        <f t="shared" si="3"/>
        <v>5.0386994349572826E-4</v>
      </c>
      <c r="BB17" s="33">
        <f t="shared" si="3"/>
        <v>4.3416821935997774E-4</v>
      </c>
      <c r="BC17" s="33">
        <f t="shared" si="3"/>
        <v>3.741085276776622E-4</v>
      </c>
      <c r="BD17" s="33">
        <f t="shared" si="3"/>
        <v>3.223570594076735E-4</v>
      </c>
      <c r="BE17" s="33">
        <f t="shared" si="3"/>
        <v>2.7776451500591384E-4</v>
      </c>
      <c r="BF17" s="33">
        <f t="shared" si="3"/>
        <v>2.3934058071580099E-4</v>
      </c>
      <c r="BG17" s="33">
        <f t="shared" si="3"/>
        <v>2.0623193562416432E-4</v>
      </c>
      <c r="BH17" s="33">
        <f t="shared" si="3"/>
        <v>1.7770330106198147E-4</v>
      </c>
      <c r="BI17" s="33">
        <f t="shared" si="3"/>
        <v>1.5312111149397154E-4</v>
      </c>
      <c r="BJ17" s="33">
        <f t="shared" si="3"/>
        <v>1.3193944425923443E-4</v>
      </c>
      <c r="BK17" s="33">
        <f t="shared" si="3"/>
        <v>1.3193944425923443E-4</v>
      </c>
      <c r="BL17" s="33">
        <f t="shared" si="3"/>
        <v>1.3193944425923443E-4</v>
      </c>
      <c r="BM17" s="33">
        <f t="shared" si="3"/>
        <v>1.3193944425923443E-4</v>
      </c>
      <c r="BN17" s="33">
        <f t="shared" si="3"/>
        <v>1.3193944425923443E-4</v>
      </c>
      <c r="BO17" s="33">
        <f t="shared" ref="BO17:CY17" si="4">BN17/(1+BN14)^10</f>
        <v>1.3193944425923443E-4</v>
      </c>
      <c r="BP17" s="33">
        <f t="shared" si="4"/>
        <v>1.3193944425923443E-4</v>
      </c>
      <c r="BQ17" s="33">
        <f t="shared" si="4"/>
        <v>1.3193944425923443E-4</v>
      </c>
      <c r="BR17" s="33">
        <f t="shared" si="4"/>
        <v>1.3193944425923443E-4</v>
      </c>
      <c r="BS17" s="33">
        <f t="shared" si="4"/>
        <v>1.3193944425923443E-4</v>
      </c>
      <c r="BT17" s="33">
        <f t="shared" si="4"/>
        <v>1.3193944425923443E-4</v>
      </c>
      <c r="BU17" s="33">
        <f t="shared" si="4"/>
        <v>1.3193944425923443E-4</v>
      </c>
      <c r="BV17" s="33">
        <f t="shared" si="4"/>
        <v>1.3193944425923443E-4</v>
      </c>
      <c r="BW17" s="33">
        <f t="shared" si="4"/>
        <v>1.3193944425923443E-4</v>
      </c>
      <c r="BX17" s="33">
        <f t="shared" si="4"/>
        <v>1.3193944425923443E-4</v>
      </c>
      <c r="BY17" s="33">
        <f t="shared" si="4"/>
        <v>1.3193944425923443E-4</v>
      </c>
      <c r="BZ17" s="33">
        <f t="shared" si="4"/>
        <v>1.3193944425923443E-4</v>
      </c>
      <c r="CA17" s="33">
        <f t="shared" si="4"/>
        <v>1.3193944425923443E-4</v>
      </c>
      <c r="CB17" s="33">
        <f t="shared" si="4"/>
        <v>1.3193944425923443E-4</v>
      </c>
      <c r="CC17" s="33">
        <f t="shared" si="4"/>
        <v>1.3193944425923443E-4</v>
      </c>
      <c r="CD17" s="33">
        <f t="shared" si="4"/>
        <v>1.3193944425923443E-4</v>
      </c>
      <c r="CE17" s="33">
        <f t="shared" si="4"/>
        <v>1.3193944425923443E-4</v>
      </c>
      <c r="CF17" s="33">
        <f t="shared" si="4"/>
        <v>1.3193944425923443E-4</v>
      </c>
      <c r="CG17" s="33">
        <f t="shared" si="4"/>
        <v>1.3193944425923443E-4</v>
      </c>
      <c r="CH17" s="33">
        <f t="shared" si="4"/>
        <v>1.3193944425923443E-4</v>
      </c>
      <c r="CI17" s="33">
        <f t="shared" si="4"/>
        <v>1.3193944425923443E-4</v>
      </c>
      <c r="CJ17" s="33">
        <f t="shared" si="4"/>
        <v>1.3193944425923443E-4</v>
      </c>
      <c r="CK17" s="33">
        <f t="shared" si="4"/>
        <v>1.3193944425923443E-4</v>
      </c>
      <c r="CL17" s="33">
        <f t="shared" si="4"/>
        <v>1.3193944425923443E-4</v>
      </c>
      <c r="CM17" s="33">
        <f t="shared" si="4"/>
        <v>1.3193944425923443E-4</v>
      </c>
      <c r="CN17" s="33">
        <f t="shared" si="4"/>
        <v>1.3193944425923443E-4</v>
      </c>
      <c r="CO17" s="33">
        <f t="shared" si="4"/>
        <v>1.3193944425923443E-4</v>
      </c>
      <c r="CP17" s="33">
        <f t="shared" si="4"/>
        <v>1.3193944425923443E-4</v>
      </c>
      <c r="CQ17" s="33">
        <f t="shared" si="4"/>
        <v>1.3193944425923443E-4</v>
      </c>
      <c r="CR17" s="33">
        <f t="shared" si="4"/>
        <v>1.3193944425923443E-4</v>
      </c>
      <c r="CS17" s="33">
        <f t="shared" si="4"/>
        <v>1.3193944425923443E-4</v>
      </c>
      <c r="CT17" s="33">
        <f t="shared" si="4"/>
        <v>1.3193944425923443E-4</v>
      </c>
      <c r="CU17" s="33">
        <f t="shared" si="4"/>
        <v>1.3193944425923443E-4</v>
      </c>
      <c r="CV17" s="33">
        <f t="shared" si="4"/>
        <v>1.3193944425923443E-4</v>
      </c>
      <c r="CW17" s="33">
        <f t="shared" si="4"/>
        <v>1.3193944425923443E-4</v>
      </c>
      <c r="CX17" s="33">
        <f t="shared" si="4"/>
        <v>1.3193944425923443E-4</v>
      </c>
      <c r="CY17" s="33">
        <f t="shared" si="4"/>
        <v>1.3193944425923443E-4</v>
      </c>
    </row>
    <row r="18" spans="1:103" ht="18" customHeight="1">
      <c r="A18" s="52" t="s">
        <v>744</v>
      </c>
      <c r="B18" s="65">
        <f>+Parameters!H45</f>
        <v>1.5</v>
      </c>
    </row>
    <row r="19" spans="1:103" ht="18" customHeight="1">
      <c r="A19" s="63" t="s">
        <v>745</v>
      </c>
      <c r="C19" s="54">
        <f t="shared" ref="C19:BI19" si="5">+LN(C20/B20)/10</f>
        <v>9.6489001697537581E-3</v>
      </c>
      <c r="D19" s="54">
        <f t="shared" si="5"/>
        <v>1.1382516806463131E-2</v>
      </c>
      <c r="E19" s="54">
        <f t="shared" si="5"/>
        <v>1.0511398894825842E-2</v>
      </c>
      <c r="F19" s="54">
        <f t="shared" si="5"/>
        <v>8.36869689477872E-3</v>
      </c>
      <c r="G19" s="54">
        <f t="shared" si="5"/>
        <v>9.0121426003499129E-3</v>
      </c>
      <c r="H19" s="54">
        <f t="shared" si="5"/>
        <v>8.36869689477872E-3</v>
      </c>
      <c r="I19" s="54">
        <f t="shared" si="5"/>
        <v>7.7870483950064377E-3</v>
      </c>
      <c r="J19" s="54">
        <f t="shared" si="5"/>
        <v>7.2612597942607231E-3</v>
      </c>
      <c r="K19" s="54">
        <f t="shared" si="5"/>
        <v>6.785964447722774E-3</v>
      </c>
      <c r="L19" s="54">
        <f t="shared" si="5"/>
        <v>6.3563115016109801E-3</v>
      </c>
      <c r="M19" s="54">
        <f t="shared" si="5"/>
        <v>5.9679163004484068E-3</v>
      </c>
      <c r="N19" s="54">
        <f t="shared" si="5"/>
        <v>5.6168155645747037E-3</v>
      </c>
      <c r="O19" s="54">
        <f t="shared" si="5"/>
        <v>5.2994268788677142E-3</v>
      </c>
      <c r="P19" s="54">
        <f t="shared" si="5"/>
        <v>5.0125120778290446E-3</v>
      </c>
      <c r="Q19" s="54">
        <f t="shared" si="5"/>
        <v>4.7531441521262274E-3</v>
      </c>
      <c r="R19" s="54">
        <f t="shared" si="5"/>
        <v>4.5186773377707103E-3</v>
      </c>
      <c r="S19" s="54">
        <f t="shared" si="5"/>
        <v>4.3067200817270557E-3</v>
      </c>
      <c r="T19" s="54">
        <f t="shared" si="5"/>
        <v>4.115110607220104E-3</v>
      </c>
      <c r="U19" s="54">
        <f t="shared" si="5"/>
        <v>3.9418948286430522E-3</v>
      </c>
      <c r="V19" s="54">
        <f t="shared" si="5"/>
        <v>3.7853063900385973E-3</v>
      </c>
      <c r="W19" s="54">
        <f t="shared" si="5"/>
        <v>3.6437486228792166E-3</v>
      </c>
      <c r="X19" s="54">
        <f t="shared" si="5"/>
        <v>3.5157782385292899E-3</v>
      </c>
      <c r="Y19" s="54">
        <f t="shared" si="5"/>
        <v>3.4000905885396109E-3</v>
      </c>
      <c r="Z19" s="54">
        <f t="shared" si="5"/>
        <v>3.295506341977803E-3</v>
      </c>
      <c r="AA19" s="54">
        <f t="shared" si="5"/>
        <v>3.2009594435097738E-3</v>
      </c>
      <c r="AB19" s="54">
        <f t="shared" si="5"/>
        <v>3.1154862290589734E-3</v>
      </c>
      <c r="AC19" s="54">
        <f t="shared" si="5"/>
        <v>3.0382155877222107E-3</v>
      </c>
      <c r="AD19" s="54">
        <f t="shared" si="5"/>
        <v>2.9683600693293688E-3</v>
      </c>
      <c r="AE19" s="54">
        <f t="shared" si="5"/>
        <v>2.9052078467151164E-3</v>
      </c>
      <c r="AF19" s="54">
        <f t="shared" si="5"/>
        <v>2.8481154505170755E-3</v>
      </c>
      <c r="AG19" s="54">
        <f t="shared" si="5"/>
        <v>2.7965012022217019E-3</v>
      </c>
      <c r="AH19" s="54">
        <f t="shared" si="5"/>
        <v>2.7498392783231922E-3</v>
      </c>
      <c r="AI19" s="54">
        <f t="shared" si="5"/>
        <v>2.7076543449188859E-3</v>
      </c>
      <c r="AJ19" s="54">
        <f t="shared" si="5"/>
        <v>2.6695167079003358E-3</v>
      </c>
      <c r="AK19" s="54">
        <f t="shared" si="5"/>
        <v>2.6350379291731679E-3</v>
      </c>
      <c r="AL19" s="54">
        <f t="shared" si="5"/>
        <v>2.6038668641070466E-3</v>
      </c>
      <c r="AM19" s="54">
        <f t="shared" si="5"/>
        <v>2.5756860797241585E-3</v>
      </c>
      <c r="AN19" s="54">
        <f t="shared" si="5"/>
        <v>2.5502086170289969E-3</v>
      </c>
      <c r="AO19" s="54">
        <f t="shared" si="5"/>
        <v>2.5271750644015067E-3</v>
      </c>
      <c r="AP19" s="54">
        <f t="shared" si="5"/>
        <v>2.5063509121559025E-3</v>
      </c>
      <c r="AQ19" s="54">
        <f t="shared" si="5"/>
        <v>2.4875241612431222E-3</v>
      </c>
      <c r="AR19" s="54">
        <f t="shared" si="5"/>
        <v>2.4705031616712907E-3</v>
      </c>
      <c r="AS19" s="54">
        <f t="shared" si="5"/>
        <v>2.4551146585690344E-3</v>
      </c>
      <c r="AT19" s="54">
        <f t="shared" si="5"/>
        <v>2.4412020259369474E-3</v>
      </c>
      <c r="AU19" s="54">
        <f t="shared" si="5"/>
        <v>2.4286236700522303E-3</v>
      </c>
      <c r="AV19" s="54">
        <f t="shared" si="5"/>
        <v>2.4172515862241235E-3</v>
      </c>
      <c r="AW19" s="54">
        <f t="shared" si="5"/>
        <v>2.4069700541658663E-3</v>
      </c>
      <c r="AX19" s="54">
        <f t="shared" si="5"/>
        <v>2.3976744586641E-3</v>
      </c>
      <c r="AY19" s="54">
        <f t="shared" si="5"/>
        <v>2.3892702235086003E-3</v>
      </c>
      <c r="AZ19" s="54">
        <f t="shared" si="5"/>
        <v>2.3816718477995989E-3</v>
      </c>
      <c r="BA19" s="54">
        <f t="shared" si="5"/>
        <v>2.3748020347984971E-3</v>
      </c>
      <c r="BB19" s="54">
        <f t="shared" si="5"/>
        <v>2.3685909044312723E-3</v>
      </c>
      <c r="BC19" s="54">
        <f t="shared" si="5"/>
        <v>2.3629752814086054E-3</v>
      </c>
      <c r="BD19" s="54">
        <f t="shared" si="5"/>
        <v>2.3578980516998486E-3</v>
      </c>
      <c r="BE19" s="54">
        <f t="shared" si="5"/>
        <v>2.3533075807943759E-3</v>
      </c>
      <c r="BF19" s="54">
        <f t="shared" si="5"/>
        <v>2.349157187816133E-3</v>
      </c>
      <c r="BG19" s="54">
        <f t="shared" si="5"/>
        <v>2.3454046701270287E-3</v>
      </c>
      <c r="BH19" s="54">
        <f t="shared" si="5"/>
        <v>2.3420118735694752E-3</v>
      </c>
      <c r="BI19" s="54">
        <f t="shared" si="5"/>
        <v>2.3389443039658732E-3</v>
      </c>
    </row>
    <row r="20" spans="1:103" s="34" customFormat="1" ht="18" customHeight="1">
      <c r="A20" s="64" t="s">
        <v>746</v>
      </c>
      <c r="B20" s="146">
        <f>+B21</f>
        <v>9.062435156822831</v>
      </c>
      <c r="C20" s="34">
        <f>+B20*EXP(C22*10)</f>
        <v>9.9804368982360003</v>
      </c>
      <c r="D20" s="34">
        <f>+C20*EXP(D22*10)</f>
        <v>11.183640432538226</v>
      </c>
      <c r="E20" s="34">
        <f>+D20*EXP(E22*10)</f>
        <v>12.423204118087435</v>
      </c>
      <c r="F20" s="34">
        <f>+E20*EXP(F22*10)</f>
        <v>13.507606790286534</v>
      </c>
      <c r="G20" s="34">
        <f t="shared" ref="G20:BI20" si="6">+F20*EXP(G22*10)</f>
        <v>14.781470730283402</v>
      </c>
      <c r="H20" s="34">
        <f t="shared" si="6"/>
        <v>16.071722923404398</v>
      </c>
      <c r="I20" s="34">
        <f t="shared" si="6"/>
        <v>17.373253555465546</v>
      </c>
      <c r="J20" s="34">
        <f t="shared" si="6"/>
        <v>18.681700643852036</v>
      </c>
      <c r="K20" s="34">
        <f t="shared" si="6"/>
        <v>19.993437886196965</v>
      </c>
      <c r="L20" s="34">
        <f t="shared" si="6"/>
        <v>21.305542050614878</v>
      </c>
      <c r="M20" s="34">
        <f t="shared" si="6"/>
        <v>22.615746061168242</v>
      </c>
      <c r="N20" s="34">
        <f t="shared" si="6"/>
        <v>23.922382995827856</v>
      </c>
      <c r="O20" s="34">
        <f t="shared" si="6"/>
        <v>25.224325246347348</v>
      </c>
      <c r="P20" s="34">
        <f t="shared" si="6"/>
        <v>26.520922167908996</v>
      </c>
      <c r="Q20" s="34">
        <f t="shared" si="6"/>
        <v>27.811938717526711</v>
      </c>
      <c r="R20" s="34">
        <f t="shared" si="6"/>
        <v>29.097496866888271</v>
      </c>
      <c r="S20" s="34">
        <f t="shared" si="6"/>
        <v>30.378020983887541</v>
      </c>
      <c r="T20" s="34">
        <f t="shared" si="6"/>
        <v>31.654187903008186</v>
      </c>
      <c r="U20" s="34">
        <f t="shared" si="6"/>
        <v>32.926882037049459</v>
      </c>
      <c r="V20" s="34">
        <f t="shared" si="6"/>
        <v>34.197155607346318</v>
      </c>
      <c r="W20" s="34">
        <f t="shared" si="6"/>
        <v>35.466193871604915</v>
      </c>
      <c r="X20" s="34">
        <f t="shared" si="6"/>
        <v>36.735285093205313</v>
      </c>
      <c r="Y20" s="34">
        <f t="shared" si="6"/>
        <v>38.005794910078095</v>
      </c>
      <c r="Z20" s="34">
        <f t="shared" si="6"/>
        <v>39.279144713509503</v>
      </c>
      <c r="AA20" s="34">
        <f t="shared" si="6"/>
        <v>40.55679362776911</v>
      </c>
      <c r="AB20" s="34">
        <f t="shared" si="6"/>
        <v>41.84022368235226</v>
      </c>
      <c r="AC20" s="34">
        <f t="shared" si="6"/>
        <v>43.130927783565376</v>
      </c>
      <c r="AD20" s="34">
        <f t="shared" si="6"/>
        <v>44.430400116237792</v>
      </c>
      <c r="AE20" s="34">
        <f t="shared" si="6"/>
        <v>45.740128635786192</v>
      </c>
      <c r="AF20" s="34">
        <f t="shared" si="6"/>
        <v>47.06158934292359</v>
      </c>
      <c r="AG20" s="34">
        <f t="shared" si="6"/>
        <v>48.396242066011077</v>
      </c>
      <c r="AH20" s="34">
        <f t="shared" si="6"/>
        <v>49.745527508022832</v>
      </c>
      <c r="AI20" s="34">
        <f t="shared" si="6"/>
        <v>51.110865345429808</v>
      </c>
      <c r="AJ20" s="34">
        <f t="shared" si="6"/>
        <v>52.493653194453159</v>
      </c>
      <c r="AK20" s="34">
        <f t="shared" si="6"/>
        <v>53.895266285802599</v>
      </c>
      <c r="AL20" s="34">
        <f t="shared" si="6"/>
        <v>55.317057712092847</v>
      </c>
      <c r="AM20" s="34">
        <f t="shared" si="6"/>
        <v>56.76035913264397</v>
      </c>
      <c r="AN20" s="34">
        <f t="shared" si="6"/>
        <v>58.226481838428462</v>
      </c>
      <c r="AO20" s="34">
        <f t="shared" si="6"/>
        <v>59.71671809569002</v>
      </c>
      <c r="AP20" s="34">
        <f t="shared" si="6"/>
        <v>61.232342700416744</v>
      </c>
      <c r="AQ20" s="34">
        <f t="shared" si="6"/>
        <v>62.774614687609315</v>
      </c>
      <c r="AR20" s="34">
        <f t="shared" si="6"/>
        <v>64.344779149344731</v>
      </c>
      <c r="AS20" s="34">
        <f t="shared" si="6"/>
        <v>65.944069124198677</v>
      </c>
      <c r="AT20" s="34">
        <f t="shared" si="6"/>
        <v>67.573707527836675</v>
      </c>
      <c r="AU20" s="34">
        <f t="shared" si="6"/>
        <v>69.234909100690047</v>
      </c>
      <c r="AV20" s="34">
        <f t="shared" si="6"/>
        <v>70.928882353748989</v>
      </c>
      <c r="AW20" s="34">
        <f t="shared" si="6"/>
        <v>72.656831497773283</v>
      </c>
      <c r="AX20" s="34">
        <f t="shared" si="6"/>
        <v>74.419958344762208</v>
      </c>
      <c r="AY20" s="34">
        <f t="shared" si="6"/>
        <v>76.219464173448728</v>
      </c>
      <c r="AZ20" s="34">
        <f t="shared" si="6"/>
        <v>78.056551552981148</v>
      </c>
      <c r="BA20" s="34">
        <f t="shared" si="6"/>
        <v>79.932426120912382</v>
      </c>
      <c r="BB20" s="34">
        <f t="shared" si="6"/>
        <v>81.848298313201326</v>
      </c>
      <c r="BC20" s="34">
        <f t="shared" si="6"/>
        <v>83.805385045203096</v>
      </c>
      <c r="BD20" s="34">
        <f t="shared" si="6"/>
        <v>85.804911343638807</v>
      </c>
      <c r="BE20" s="34">
        <f t="shared" si="6"/>
        <v>87.848111930331356</v>
      </c>
      <c r="BF20" s="34">
        <f t="shared" si="6"/>
        <v>89.936232759112684</v>
      </c>
      <c r="BG20" s="34">
        <f t="shared" si="6"/>
        <v>92.070532507778765</v>
      </c>
      <c r="BH20" s="34">
        <f t="shared" si="6"/>
        <v>94.252284027318581</v>
      </c>
      <c r="BI20" s="34">
        <f t="shared" si="6"/>
        <v>96.48277575089601</v>
      </c>
    </row>
    <row r="21" spans="1:103" ht="18" customHeight="1">
      <c r="A21" s="52" t="s">
        <v>747</v>
      </c>
      <c r="B21" s="65">
        <f>+Parameters!H40</f>
        <v>9.062435156822831</v>
      </c>
    </row>
    <row r="22" spans="1:103" ht="18" customHeight="1">
      <c r="A22" s="52" t="s">
        <v>748</v>
      </c>
      <c r="C22" s="54">
        <f>+Data!C56</f>
        <v>9.6489001697537529E-3</v>
      </c>
      <c r="D22" s="54">
        <f>+Data!D56</f>
        <v>1.1382516806463128E-2</v>
      </c>
      <c r="E22" s="54">
        <f>+Data!E56</f>
        <v>1.0511398894825844E-2</v>
      </c>
      <c r="F22" s="54">
        <f>+Data!H56</f>
        <v>8.3686968947787287E-3</v>
      </c>
      <c r="G22" s="54">
        <f>+Data!G56</f>
        <v>9.0121426003499181E-3</v>
      </c>
      <c r="H22" s="54">
        <f>+Data!H56</f>
        <v>8.3686968947787287E-3</v>
      </c>
      <c r="I22" s="54">
        <f>+Data!I56</f>
        <v>7.7870483950064316E-3</v>
      </c>
      <c r="J22" s="54">
        <f>+Data!J56</f>
        <v>7.2612597942607196E-3</v>
      </c>
      <c r="K22" s="54">
        <f>+Data!K56</f>
        <v>6.7859644477227775E-3</v>
      </c>
      <c r="L22" s="54">
        <f>+Data!L56</f>
        <v>6.3563115016109775E-3</v>
      </c>
      <c r="M22" s="54">
        <f>+Data!M56</f>
        <v>5.9679163004484007E-3</v>
      </c>
      <c r="N22" s="54">
        <f>+Data!N56</f>
        <v>5.6168155645746993E-3</v>
      </c>
      <c r="O22" s="54">
        <f>+Data!O56</f>
        <v>5.2994268788677116E-3</v>
      </c>
      <c r="P22" s="54">
        <f>+Data!P56</f>
        <v>5.0125120778290342E-3</v>
      </c>
      <c r="Q22" s="54">
        <f>+Data!Q56</f>
        <v>4.7531441521262308E-3</v>
      </c>
      <c r="R22" s="54">
        <f>+Data!R56</f>
        <v>4.5186773377707146E-3</v>
      </c>
      <c r="S22" s="54">
        <f>+Data!S56</f>
        <v>4.3067200817270652E-3</v>
      </c>
      <c r="T22" s="54">
        <f>+Data!T56</f>
        <v>4.1151106072201066E-3</v>
      </c>
      <c r="U22" s="54">
        <f>+Data!U56</f>
        <v>3.9418948286430548E-3</v>
      </c>
      <c r="V22" s="54">
        <f>+Data!V56</f>
        <v>3.7853063900386034E-3</v>
      </c>
      <c r="W22" s="54">
        <f>+Data!W56</f>
        <v>3.6437486228792079E-3</v>
      </c>
      <c r="X22" s="54">
        <f>+Data!X56</f>
        <v>3.5157782385292838E-3</v>
      </c>
      <c r="Y22" s="54">
        <f>+Data!Y56</f>
        <v>3.4000905885396109E-3</v>
      </c>
      <c r="Z22" s="54">
        <f>+Data!Z56</f>
        <v>3.2955063419778038E-3</v>
      </c>
      <c r="AA22" s="54">
        <f>+Data!AA56</f>
        <v>3.2009594435097829E-3</v>
      </c>
      <c r="AB22" s="54">
        <f>+Data!AB56</f>
        <v>3.1154862290589643E-3</v>
      </c>
      <c r="AC22" s="54">
        <f>+Data!AC56</f>
        <v>3.0382155877222085E-3</v>
      </c>
      <c r="AD22" s="54">
        <f>+Data!AD56</f>
        <v>2.9683600693293732E-3</v>
      </c>
      <c r="AE22" s="54">
        <f>+Data!AE56</f>
        <v>2.9052078467151242E-3</v>
      </c>
      <c r="AF22" s="54">
        <f>+Data!AF56</f>
        <v>2.8481154505170738E-3</v>
      </c>
      <c r="AG22" s="54">
        <f>+Data!AG56</f>
        <v>2.796501202221695E-3</v>
      </c>
      <c r="AH22" s="54">
        <f>+Data!AH56</f>
        <v>2.7498392783232022E-3</v>
      </c>
      <c r="AI22" s="54">
        <f>+Data!AI56</f>
        <v>2.7076543449188854E-3</v>
      </c>
      <c r="AJ22" s="54">
        <f>+Data!AJ56</f>
        <v>2.6695167079003376E-3</v>
      </c>
      <c r="AK22" s="54">
        <f>+Data!AK56</f>
        <v>2.6350379291731714E-3</v>
      </c>
      <c r="AL22" s="54">
        <f>+Data!AL56</f>
        <v>2.6038668641070488E-3</v>
      </c>
      <c r="AM22" s="54">
        <f>+Data!AM56</f>
        <v>2.5756860797241572E-3</v>
      </c>
      <c r="AN22" s="54">
        <f>+Data!AN56</f>
        <v>2.5502086170290073E-3</v>
      </c>
      <c r="AO22" s="54">
        <f>+Data!AO56</f>
        <v>2.5271750644014958E-3</v>
      </c>
      <c r="AP22" s="54">
        <f>+Data!AP56</f>
        <v>2.5063509121558982E-3</v>
      </c>
      <c r="AQ22" s="54">
        <f>+Data!AQ56</f>
        <v>2.4875241612431235E-3</v>
      </c>
      <c r="AR22" s="54">
        <f>+Data!AR56</f>
        <v>2.4705031616712942E-3</v>
      </c>
      <c r="AS22" s="54">
        <f>+Data!AS56</f>
        <v>2.4551146585690396E-3</v>
      </c>
      <c r="AT22" s="54">
        <f>+Data!AT56</f>
        <v>2.4412020259369435E-3</v>
      </c>
      <c r="AU22" s="54">
        <f>+Data!AU56</f>
        <v>2.4286236700522324E-3</v>
      </c>
      <c r="AV22" s="54">
        <f>+Data!AV56</f>
        <v>2.4172515862241339E-3</v>
      </c>
      <c r="AW22" s="54">
        <f>+Data!AW56</f>
        <v>2.4069700541658611E-3</v>
      </c>
      <c r="AX22" s="54">
        <f>+Data!AX56</f>
        <v>2.3976744586641069E-3</v>
      </c>
      <c r="AY22" s="54">
        <f>+Data!AY56</f>
        <v>2.3892702235086037E-3</v>
      </c>
      <c r="AZ22" s="54">
        <f>+Data!AZ56</f>
        <v>2.3816718477995989E-3</v>
      </c>
      <c r="BA22" s="54">
        <f>+Data!BA56</f>
        <v>2.3748020347985044E-3</v>
      </c>
      <c r="BB22" s="54">
        <f>+Data!BB56</f>
        <v>2.3685909044312723E-3</v>
      </c>
      <c r="BC22" s="54">
        <f>+Data!BC56</f>
        <v>2.3629752814085993E-3</v>
      </c>
      <c r="BD22" s="54">
        <f>+Data!BD56</f>
        <v>2.357898051699843E-3</v>
      </c>
      <c r="BE22" s="54">
        <f>+Data!BE56</f>
        <v>2.3533075807943686E-3</v>
      </c>
      <c r="BF22" s="54">
        <f>+Data!BF56</f>
        <v>2.3491571878161326E-3</v>
      </c>
      <c r="BG22" s="54">
        <f>+Data!BG56</f>
        <v>2.3454046701270339E-3</v>
      </c>
      <c r="BH22" s="54">
        <f>+Data!BH56</f>
        <v>2.3420118735694843E-3</v>
      </c>
      <c r="BI22" s="54">
        <f>+Data!BI56</f>
        <v>2.3389443039658745E-3</v>
      </c>
    </row>
    <row r="23" spans="1:103" ht="18" customHeight="1">
      <c r="A23" s="59" t="s">
        <v>257</v>
      </c>
    </row>
    <row r="24" spans="1:103" ht="18" customHeight="1">
      <c r="A24" s="52" t="s">
        <v>144</v>
      </c>
      <c r="B24" s="65">
        <f>+Parameters!H51</f>
        <v>0</v>
      </c>
    </row>
    <row r="25" spans="1:103" ht="18" customHeight="1">
      <c r="A25" s="52" t="s">
        <v>145</v>
      </c>
      <c r="B25" s="65">
        <f>+Parameters!H52</f>
        <v>0.161723439076086</v>
      </c>
    </row>
    <row r="26" spans="1:103" ht="18" customHeight="1">
      <c r="A26" s="52" t="s">
        <v>147</v>
      </c>
      <c r="B26" s="65">
        <f>+Parameters!H53</f>
        <v>2</v>
      </c>
    </row>
    <row r="27" spans="1:103" ht="18" customHeight="1">
      <c r="A27" s="52" t="str">
        <f>+Parameters!A54</f>
        <v>Threshold for catastrophic damages</v>
      </c>
      <c r="B27" s="65">
        <f>+Parameters!H54</f>
        <v>4</v>
      </c>
    </row>
    <row r="28" spans="1:103" ht="18" customHeight="1">
      <c r="A28" s="52" t="str">
        <f>+Parameters!A55</f>
        <v>Exponent for catastrophic damages</v>
      </c>
      <c r="B28" s="65">
        <f>+Parameters!H55</f>
        <v>6</v>
      </c>
    </row>
    <row r="29" spans="1:103" ht="18" customHeight="1">
      <c r="A29" s="52" t="str">
        <f>+Parameters!A56</f>
        <v>Damage rate at threshold for catastrophic damages</v>
      </c>
      <c r="B29" s="65">
        <f>+Parameters!H56</f>
        <v>0</v>
      </c>
    </row>
    <row r="30" spans="1:103" ht="18" customHeight="1">
      <c r="A30" s="59" t="s">
        <v>265</v>
      </c>
    </row>
    <row r="31" spans="1:103" s="35" customFormat="1" ht="18" customHeight="1">
      <c r="A31" s="66" t="s">
        <v>749</v>
      </c>
      <c r="B31" s="54">
        <f>+B36*B40/$B38</f>
        <v>6.0222595071584208E-2</v>
      </c>
      <c r="C31" s="54">
        <f>+C36*C40/$B38</f>
        <v>5.1946230434458396E-2</v>
      </c>
      <c r="D31" s="54">
        <f>+D36*D40/$B38</f>
        <v>4.2288223736134591E-2</v>
      </c>
      <c r="E31" s="54">
        <f>+E36*E40/$B38</f>
        <v>3.490238915499462E-2</v>
      </c>
      <c r="F31" s="54">
        <f>+F36*F40/$B38</f>
        <v>2.916619840965665E-2</v>
      </c>
      <c r="G31" s="54">
        <f t="shared" ref="G31:BI31" si="7">+G36*G40/$B38</f>
        <v>2.464738265633664E-2</v>
      </c>
      <c r="H31" s="54">
        <f t="shared" si="7"/>
        <v>2.1040608867073179E-2</v>
      </c>
      <c r="I31" s="54">
        <f t="shared" si="7"/>
        <v>1.8126755719363823E-2</v>
      </c>
      <c r="J31" s="54">
        <f t="shared" si="7"/>
        <v>1.5746235155414512E-2</v>
      </c>
      <c r="K31" s="54">
        <f t="shared" si="7"/>
        <v>1.3781211131270765E-2</v>
      </c>
      <c r="L31" s="54">
        <f t="shared" si="7"/>
        <v>1.2143555587322996E-2</v>
      </c>
      <c r="M31" s="54">
        <f t="shared" si="7"/>
        <v>1.0766566288745252E-2</v>
      </c>
      <c r="N31" s="54">
        <f t="shared" si="7"/>
        <v>9.5991902786163093E-3</v>
      </c>
      <c r="O31" s="54">
        <f t="shared" si="7"/>
        <v>8.6019409759005485E-3</v>
      </c>
      <c r="P31" s="54">
        <f t="shared" si="7"/>
        <v>7.7439760576689292E-3</v>
      </c>
      <c r="Q31" s="54">
        <f t="shared" si="7"/>
        <v>7.000981374739805E-3</v>
      </c>
      <c r="R31" s="54">
        <f t="shared" si="7"/>
        <v>6.3536215043759189E-3</v>
      </c>
      <c r="S31" s="54">
        <f t="shared" si="7"/>
        <v>5.7863933066948266E-3</v>
      </c>
      <c r="T31" s="54">
        <f t="shared" si="7"/>
        <v>5.2867692744941576E-3</v>
      </c>
      <c r="U31" s="54">
        <f t="shared" si="7"/>
        <v>4.8445514479641023E-3</v>
      </c>
      <c r="V31" s="54">
        <f t="shared" si="7"/>
        <v>4.4513798411044215E-3</v>
      </c>
      <c r="W31" s="54">
        <f t="shared" si="7"/>
        <v>4.1003553114824466E-3</v>
      </c>
      <c r="X31" s="54">
        <f t="shared" si="7"/>
        <v>3.7857479491202992E-3</v>
      </c>
      <c r="Y31" s="54">
        <f t="shared" si="7"/>
        <v>3.5027699093546595E-3</v>
      </c>
      <c r="Z31" s="54">
        <f t="shared" si="7"/>
        <v>3.2473971967409612E-3</v>
      </c>
      <c r="AA31" s="54">
        <f t="shared" si="7"/>
        <v>1.5647878281302022E-3</v>
      </c>
      <c r="AB31" s="54">
        <f t="shared" si="7"/>
        <v>7.5490928412425419E-4</v>
      </c>
      <c r="AC31" s="54">
        <f t="shared" si="7"/>
        <v>3.6458719157736355E-4</v>
      </c>
      <c r="AD31" s="54">
        <f t="shared" si="7"/>
        <v>1.7624980621648876E-4</v>
      </c>
      <c r="AE31" s="54">
        <f t="shared" si="7"/>
        <v>8.5277493941023205E-5</v>
      </c>
      <c r="AF31" s="54">
        <f t="shared" si="7"/>
        <v>4.129342408068209E-5</v>
      </c>
      <c r="AG31" s="54">
        <f t="shared" si="7"/>
        <v>2.0009396081275296E-5</v>
      </c>
      <c r="AH31" s="54">
        <f t="shared" si="7"/>
        <v>9.7020391216947851E-6</v>
      </c>
      <c r="AI31" s="54">
        <f t="shared" si="7"/>
        <v>4.7069590730062156E-6</v>
      </c>
      <c r="AJ31" s="54">
        <f t="shared" si="7"/>
        <v>2.2847639987400749E-6</v>
      </c>
      <c r="AK31" s="54">
        <f t="shared" si="7"/>
        <v>1.1095412260036043E-6</v>
      </c>
      <c r="AL31" s="54">
        <f t="shared" si="7"/>
        <v>5.3904695186378758E-7</v>
      </c>
      <c r="AM31" s="54">
        <f t="shared" si="7"/>
        <v>2.6198274895057625E-7</v>
      </c>
      <c r="AN31" s="54">
        <f t="shared" si="7"/>
        <v>1.2736950155725816E-7</v>
      </c>
      <c r="AO31" s="54">
        <f t="shared" si="7"/>
        <v>6.1942708662492593E-8</v>
      </c>
      <c r="AP31" s="54">
        <f t="shared" si="7"/>
        <v>3.0132400115897113E-8</v>
      </c>
      <c r="AQ31" s="54">
        <f t="shared" si="7"/>
        <v>1.4661694622407393E-8</v>
      </c>
      <c r="AR31" s="54">
        <f t="shared" si="7"/>
        <v>7.1356055322928633E-9</v>
      </c>
      <c r="AS31" s="54">
        <f t="shared" si="7"/>
        <v>3.4734743427309139E-9</v>
      </c>
      <c r="AT31" s="54">
        <f t="shared" si="7"/>
        <v>1.6911233849109508E-9</v>
      </c>
      <c r="AU31" s="54">
        <f t="shared" si="7"/>
        <v>8.2348679423762507E-10</v>
      </c>
      <c r="AV31" s="54">
        <f t="shared" si="7"/>
        <v>4.0105239379259692E-10</v>
      </c>
      <c r="AW31" s="54">
        <f t="shared" si="7"/>
        <v>1.9534504676546557E-10</v>
      </c>
      <c r="AX31" s="54">
        <f t="shared" si="7"/>
        <v>9.5160086784732013E-11</v>
      </c>
      <c r="AY31" s="54">
        <f t="shared" si="7"/>
        <v>4.6361051439829355E-11</v>
      </c>
      <c r="AZ31" s="54">
        <f t="shared" si="7"/>
        <v>2.2588799151765704E-11</v>
      </c>
      <c r="BA31" s="54">
        <f t="shared" si="7"/>
        <v>1.1007033503987037E-11</v>
      </c>
      <c r="BB31" s="54">
        <f t="shared" si="7"/>
        <v>5.3639038295184422E-12</v>
      </c>
      <c r="BC31" s="54">
        <f t="shared" si="7"/>
        <v>2.614098041862433E-12</v>
      </c>
      <c r="BD31" s="54">
        <f t="shared" si="7"/>
        <v>1.2740601620600197E-12</v>
      </c>
      <c r="BE31" s="54">
        <f t="shared" si="7"/>
        <v>6.2098692823786957E-13</v>
      </c>
      <c r="BF31" s="54">
        <f t="shared" si="7"/>
        <v>3.0268924673233918E-13</v>
      </c>
      <c r="BG31" s="54">
        <f t="shared" si="7"/>
        <v>1.475473241004446E-13</v>
      </c>
      <c r="BH31" s="54">
        <f t="shared" si="7"/>
        <v>7.1925603129353201E-14</v>
      </c>
      <c r="BI31" s="54">
        <f t="shared" si="7"/>
        <v>3.5063214928977451E-14</v>
      </c>
    </row>
    <row r="32" spans="1:103" s="35" customFormat="1" ht="18" customHeight="1">
      <c r="A32" s="66" t="s">
        <v>750</v>
      </c>
      <c r="B32" s="65">
        <f>+Parameters!H58</f>
        <v>1.7639999999999998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</row>
    <row r="33" spans="1:61" s="35" customFormat="1" ht="18" customHeight="1">
      <c r="A33" s="66" t="s">
        <v>751</v>
      </c>
      <c r="B33" s="65">
        <f>+Parameters!H60</f>
        <v>0.1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</row>
    <row r="34" spans="1:61" s="35" customFormat="1" ht="18" customHeight="1">
      <c r="A34" s="66" t="s">
        <v>752</v>
      </c>
      <c r="B34" s="65">
        <f>+Parameters!H61</f>
        <v>0.05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</row>
    <row r="35" spans="1:61" s="35" customFormat="1" ht="18" customHeight="1">
      <c r="A35" s="66" t="s">
        <v>753</v>
      </c>
      <c r="B35" s="65">
        <f>+Parameters!H65</f>
        <v>1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</row>
    <row r="36" spans="1:61" s="35" customFormat="1" ht="18" customHeight="1">
      <c r="A36" s="67" t="s">
        <v>754</v>
      </c>
      <c r="B36" s="65">
        <f>+B32</f>
        <v>1.7639999999999998</v>
      </c>
      <c r="C36" s="54">
        <f>+IF(C4&gt;$B$37,0,$B$33*$B$32+(B36-$B$33*$B$32)*(1-$B$34))</f>
        <v>1.6846199999999998</v>
      </c>
      <c r="D36" s="54">
        <f t="shared" ref="D36:K36" si="8">+IF(D4&gt;$B$37,0,$B$33*$B$32+(C36-$B$33*$B$32)*(1-$B$34))</f>
        <v>1.6092089999999994</v>
      </c>
      <c r="E36" s="54">
        <f t="shared" si="8"/>
        <v>1.5375685499999991</v>
      </c>
      <c r="F36" s="54">
        <f t="shared" si="8"/>
        <v>1.4695101224999991</v>
      </c>
      <c r="G36" s="54">
        <f t="shared" si="8"/>
        <v>1.4048546163749989</v>
      </c>
      <c r="H36" s="54">
        <f t="shared" si="8"/>
        <v>1.3434318855562486</v>
      </c>
      <c r="I36" s="54">
        <f t="shared" si="8"/>
        <v>1.2850802912784358</v>
      </c>
      <c r="J36" s="54">
        <f t="shared" si="8"/>
        <v>1.2296462767145138</v>
      </c>
      <c r="K36" s="54">
        <f t="shared" si="8"/>
        <v>1.1769839628787877</v>
      </c>
      <c r="L36" s="54">
        <f>+IF(L4&gt;$B$37,J36*Parameters!$B$105,$B$33*$B$32+(K36-$B$33*$B$32)*(1-$B$34))</f>
        <v>1.1269547647348481</v>
      </c>
      <c r="M36" s="54">
        <f>+IF(M4&gt;$B$37,K36*Parameters!$B$105,$B$33*$B$32+(L36-$B$33*$B$32)*(1-$B$34))</f>
        <v>1.0794270264981056</v>
      </c>
      <c r="N36" s="54">
        <f>+IF(N4&gt;$B$37,L36*Parameters!$B$105,$B$33*$B$32+(M36-$B$33*$B$32)*(1-$B$34))</f>
        <v>1.0342756751732003</v>
      </c>
      <c r="O36" s="54">
        <f>+IF(O4&gt;$B$37,M36*Parameters!$B$105,$B$33*$B$32+(N36-$B$33*$B$32)*(1-$B$34))</f>
        <v>0.99138189141454025</v>
      </c>
      <c r="P36" s="54">
        <f>+IF(P4&gt;$B$37,N36*Parameters!$B$105,$B$33*$B$32+(O36-$B$33*$B$32)*(1-$B$34))</f>
        <v>0.95063279684381319</v>
      </c>
      <c r="Q36" s="54">
        <f>+IF(Q4&gt;$B$37,O36*Parameters!$B$105,$B$33*$B$32+(P36-$B$33*$B$32)*(1-$B$34))</f>
        <v>0.91192115700162246</v>
      </c>
      <c r="R36" s="54">
        <f>+IF(R4&gt;$B$37,P36*Parameters!$B$105,$B$33*$B$32+(Q36-$B$33*$B$32)*(1-$B$34))</f>
        <v>0.87514509915154126</v>
      </c>
      <c r="S36" s="54">
        <f>+IF(S4&gt;$B$37,Q36*Parameters!$B$105,$B$33*$B$32+(R36-$B$33*$B$32)*(1-$B$34))</f>
        <v>0.84020784419396422</v>
      </c>
      <c r="T36" s="54">
        <f>+IF(T4&gt;$B$37,R36*Parameters!$B$105,$B$33*$B$32+(S36-$B$33*$B$32)*(1-$B$34))</f>
        <v>0.807017451984266</v>
      </c>
      <c r="U36" s="54">
        <f>+IF(U4&gt;$B$37,S36*Parameters!$B$105,$B$33*$B$32+(T36-$B$33*$B$32)*(1-$B$34))</f>
        <v>0.77548657938505272</v>
      </c>
      <c r="V36" s="54">
        <f>+IF(V4&gt;$B$37,T36*Parameters!$B$105,$B$33*$B$32+(U36-$B$33*$B$32)*(1-$B$34))</f>
        <v>0.74553225041580007</v>
      </c>
      <c r="W36" s="54">
        <f>+IF(W4&gt;$B$37,U36*Parameters!$B$105,$B$33*$B$32+(V36-$B$33*$B$32)*(1-$B$34))</f>
        <v>0.71707563789501005</v>
      </c>
      <c r="X36" s="54">
        <f>+IF(X4&gt;$B$37,V36*Parameters!$B$105,$B$33*$B$32+(W36-$B$33*$B$32)*(1-$B$34))</f>
        <v>0.69004185600025958</v>
      </c>
      <c r="Y36" s="54">
        <f>+IF(Y4&gt;$B$37,W36*Parameters!$B$105,$B$33*$B$32+(X36-$B$33*$B$32)*(1-$B$34))</f>
        <v>0.66435976320024659</v>
      </c>
      <c r="Z36" s="54">
        <f>+IF(Z4&gt;$B$37,Y36*Parameters!$B$105,$B$33*$B$32+(Y36-$B$33*$B$32)*(1-$B$34))</f>
        <v>0.63996177504023422</v>
      </c>
      <c r="AA36" s="54">
        <f>+IF(AA4&gt;$B$37,Z36*Parameters!$B$105,$B$33*$B$32+(Z36-$B$33*$B$32)*(1-$B$34))</f>
        <v>0.31998088752011711</v>
      </c>
      <c r="AB36" s="54">
        <f>+IF(AB4&gt;$B$37,AA36*Parameters!$B$105,$B$33*$B$32+(AA36-$B$33*$B$32)*(1-$B$34))</f>
        <v>0.15999044376005855</v>
      </c>
      <c r="AC36" s="54">
        <f>+IF(AC4&gt;$B$37,AB36*Parameters!$B$105,$B$33*$B$32+(AB36-$B$33*$B$32)*(1-$B$34))</f>
        <v>7.9995221880029277E-2</v>
      </c>
      <c r="AD36" s="54">
        <f>+IF(AD4&gt;$B$37,AC36*Parameters!$B$105,$B$33*$B$32+(AC36-$B$33*$B$32)*(1-$B$34))</f>
        <v>3.9997610940014638E-2</v>
      </c>
      <c r="AE36" s="54">
        <f>+IF(AE4&gt;$B$37,AD36*Parameters!$B$105,$B$33*$B$32+(AD36-$B$33*$B$32)*(1-$B$34))</f>
        <v>1.9998805470007319E-2</v>
      </c>
      <c r="AF36" s="54">
        <f>+IF(AF4&gt;$B$37,AE36*Parameters!$B$105,$B$33*$B$32+(AE36-$B$33*$B$32)*(1-$B$34))</f>
        <v>9.9994027350036596E-3</v>
      </c>
      <c r="AG36" s="54">
        <f>+IF(AG4&gt;$B$37,AF36*Parameters!$B$105,$B$33*$B$32+(AF36-$B$33*$B$32)*(1-$B$34))</f>
        <v>4.9997013675018298E-3</v>
      </c>
      <c r="AH36" s="54">
        <f>+IF(AH4&gt;$B$37,AG36*Parameters!$B$105,$B$33*$B$32+(AG36-$B$33*$B$32)*(1-$B$34))</f>
        <v>2.4998506837509149E-3</v>
      </c>
      <c r="AI36" s="54">
        <f>+IF(AI4&gt;$B$37,AH36*Parameters!$B$105,$B$33*$B$32+(AH36-$B$33*$B$32)*(1-$B$34))</f>
        <v>1.2499253418754575E-3</v>
      </c>
      <c r="AJ36" s="54">
        <f>+IF(AJ4&gt;$B$37,AI36*Parameters!$B$105,$B$33*$B$32+(AI36-$B$33*$B$32)*(1-$B$34))</f>
        <v>6.2496267093772873E-4</v>
      </c>
      <c r="AK36" s="54">
        <f>+IF(AK4&gt;$B$37,AJ36*Parameters!$B$105,$B$33*$B$32+(AJ36-$B$33*$B$32)*(1-$B$34))</f>
        <v>3.1248133546886436E-4</v>
      </c>
      <c r="AL36" s="54">
        <f>+IF(AL4&gt;$B$37,AK36*Parameters!$B$105,$B$33*$B$32+(AK36-$B$33*$B$32)*(1-$B$34))</f>
        <v>1.5624066773443218E-4</v>
      </c>
      <c r="AM36" s="54">
        <f>+IF(AM4&gt;$B$37,AL36*Parameters!$B$105,$B$33*$B$32+(AL36-$B$33*$B$32)*(1-$B$34))</f>
        <v>7.8120333867216091E-5</v>
      </c>
      <c r="AN36" s="54">
        <f>+IF(AN4&gt;$B$37,AM36*Parameters!$B$105,$B$33*$B$32+(AM36-$B$33*$B$32)*(1-$B$34))</f>
        <v>3.9060166933608045E-5</v>
      </c>
      <c r="AO36" s="54">
        <f>+IF(AO4&gt;$B$37,AN36*Parameters!$B$105,$B$33*$B$32+(AN36-$B$33*$B$32)*(1-$B$34))</f>
        <v>1.9530083466804023E-5</v>
      </c>
      <c r="AP36" s="54">
        <f>+IF(AP4&gt;$B$37,AO36*Parameters!$B$105,$B$33*$B$32+(AO36-$B$33*$B$32)*(1-$B$34))</f>
        <v>9.7650417334020113E-6</v>
      </c>
      <c r="AQ36" s="54">
        <f>+IF(AQ4&gt;$B$37,AP36*Parameters!$B$105,$B$33*$B$32+(AP36-$B$33*$B$32)*(1-$B$34))</f>
        <v>4.8825208667010057E-6</v>
      </c>
      <c r="AR36" s="54">
        <f>+IF(AR4&gt;$B$37,AQ36*Parameters!$B$105,$B$33*$B$32+(AQ36-$B$33*$B$32)*(1-$B$34))</f>
        <v>2.4412604333505028E-6</v>
      </c>
      <c r="AS36" s="54">
        <f>+IF(AS4&gt;$B$37,AR36*Parameters!$B$105,$B$33*$B$32+(AR36-$B$33*$B$32)*(1-$B$34))</f>
        <v>1.2206302166752514E-6</v>
      </c>
      <c r="AT36" s="54">
        <f>+IF(AT4&gt;$B$37,AS36*Parameters!$B$105,$B$33*$B$32+(AS36-$B$33*$B$32)*(1-$B$34))</f>
        <v>6.1031510833762571E-7</v>
      </c>
      <c r="AU36" s="54">
        <f>+IF(AU4&gt;$B$37,AT36*Parameters!$B$105,$B$33*$B$32+(AT36-$B$33*$B$32)*(1-$B$34))</f>
        <v>3.0515755416881285E-7</v>
      </c>
      <c r="AV36" s="54">
        <f>+IF(AV4&gt;$B$37,AU36*Parameters!$B$105,$B$33*$B$32+(AU36-$B$33*$B$32)*(1-$B$34))</f>
        <v>1.5257877708440643E-7</v>
      </c>
      <c r="AW36" s="54">
        <f>+IF(AW4&gt;$B$37,AV36*Parameters!$B$105,$B$33*$B$32+(AV36-$B$33*$B$32)*(1-$B$34))</f>
        <v>7.6289388542203214E-8</v>
      </c>
      <c r="AX36" s="54">
        <f>+IF(AX4&gt;$B$37,AW36*Parameters!$B$105,$B$33*$B$32+(AW36-$B$33*$B$32)*(1-$B$34))</f>
        <v>3.8144694271101607E-8</v>
      </c>
      <c r="AY36" s="54">
        <f>+IF(AY4&gt;$B$37,AX36*Parameters!$B$105,$B$33*$B$32+(AX36-$B$33*$B$32)*(1-$B$34))</f>
        <v>1.9072347135550803E-8</v>
      </c>
      <c r="AZ36" s="54">
        <f>+IF(AZ4&gt;$B$37,AY36*Parameters!$B$105,$B$33*$B$32+(AY36-$B$33*$B$32)*(1-$B$34))</f>
        <v>9.5361735677754017E-9</v>
      </c>
      <c r="BA36" s="54">
        <f>+IF(BA4&gt;$B$37,AZ36*Parameters!$B$105,$B$33*$B$32+(AZ36-$B$33*$B$32)*(1-$B$34))</f>
        <v>4.7680867838877009E-9</v>
      </c>
      <c r="BB36" s="54">
        <f>+IF(BB4&gt;$B$37,BA36*Parameters!$B$105,$B$33*$B$32+(BA36-$B$33*$B$32)*(1-$B$34))</f>
        <v>2.3840433919438504E-9</v>
      </c>
      <c r="BC36" s="54">
        <f>+IF(BC4&gt;$B$37,BB36*Parameters!$B$105,$B$33*$B$32+(BB36-$B$33*$B$32)*(1-$B$34))</f>
        <v>1.1920216959719252E-9</v>
      </c>
      <c r="BD36" s="54">
        <f>+IF(BD4&gt;$B$37,BC36*Parameters!$B$105,$B$33*$B$32+(BC36-$B$33*$B$32)*(1-$B$34))</f>
        <v>5.9601084798596261E-10</v>
      </c>
      <c r="BE36" s="54">
        <f>+IF(BE4&gt;$B$37,BD36*Parameters!$B$105,$B$33*$B$32+(BD36-$B$33*$B$32)*(1-$B$34))</f>
        <v>2.980054239929813E-10</v>
      </c>
      <c r="BF36" s="54">
        <f>+IF(BF4&gt;$B$37,BE36*Parameters!$B$105,$B$33*$B$32+(BE36-$B$33*$B$32)*(1-$B$34))</f>
        <v>1.4900271199649065E-10</v>
      </c>
      <c r="BG36" s="54">
        <f>+IF(BG4&gt;$B$37,BF36*Parameters!$B$105,$B$33*$B$32+(BF36-$B$33*$B$32)*(1-$B$34))</f>
        <v>7.4501355998245326E-11</v>
      </c>
      <c r="BH36" s="54">
        <f>+IF(BH4&gt;$B$37,BG36*Parameters!$B$105,$B$33*$B$32+(BG36-$B$33*$B$32)*(1-$B$34))</f>
        <v>3.7250677999122663E-11</v>
      </c>
      <c r="BI36" s="54">
        <f>+IF(BI4&gt;$B$37,BH36*Parameters!$B$105,$B$33*$B$32+(BH36-$B$33*$B$32)*(1-$B$34))</f>
        <v>1.8625338999561331E-11</v>
      </c>
    </row>
    <row r="37" spans="1:61" s="35" customFormat="1" ht="18" customHeight="1">
      <c r="A37" s="66" t="s">
        <v>273</v>
      </c>
      <c r="B37" s="65">
        <f>+Parameters!H64</f>
        <v>2250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</row>
    <row r="38" spans="1:61" s="36" customFormat="1" ht="18" customHeight="1">
      <c r="A38" s="68" t="s">
        <v>150</v>
      </c>
      <c r="B38" s="147">
        <f>+Parameters!C63</f>
        <v>2.8</v>
      </c>
    </row>
    <row r="39" spans="1:61" ht="18" customHeight="1">
      <c r="A39" s="59" t="s">
        <v>277</v>
      </c>
      <c r="B39" s="128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</row>
    <row r="40" spans="1:61" s="37" customFormat="1" ht="18" customHeight="1">
      <c r="A40" s="72" t="s">
        <v>755</v>
      </c>
      <c r="B40" s="81">
        <f>+B41</f>
        <v>9.5591420748546374E-2</v>
      </c>
      <c r="C40" s="35">
        <f>+B40*EXP(C42*10)*Data!G91</f>
        <v>8.6339616777957956E-2</v>
      </c>
      <c r="D40" s="35">
        <f>+C40*EXP(D42*10)</f>
        <v>7.3580887542374476E-2</v>
      </c>
      <c r="E40" s="35">
        <f>+D40*EXP(E42*10)</f>
        <v>6.3559240746687354E-2</v>
      </c>
      <c r="F40" s="35">
        <f>+E40*EXP(F42*10)</f>
        <v>5.5573183400809592E-2</v>
      </c>
      <c r="G40" s="35">
        <f t="shared" ref="G40:BI40" si="9">+F40*EXP(G42*10)</f>
        <v>4.9124422294898155E-2</v>
      </c>
      <c r="H40" s="35">
        <f t="shared" si="9"/>
        <v>4.3853138712285106E-2</v>
      </c>
      <c r="I40" s="35">
        <f t="shared" si="9"/>
        <v>3.9495521298304415E-2</v>
      </c>
      <c r="J40" s="35">
        <f t="shared" si="9"/>
        <v>3.5855399451103172E-2</v>
      </c>
      <c r="K40" s="35">
        <f t="shared" si="9"/>
        <v>3.2784976163292109E-2</v>
      </c>
      <c r="L40" s="35">
        <f t="shared" si="9"/>
        <v>3.0171535458660959E-2</v>
      </c>
      <c r="M40" s="35">
        <f t="shared" si="9"/>
        <v>2.7928136750742742E-2</v>
      </c>
      <c r="N40" s="35">
        <f t="shared" si="9"/>
        <v>2.5987010451178509E-2</v>
      </c>
      <c r="O40" s="35">
        <f t="shared" si="9"/>
        <v>2.429481004353988E-2</v>
      </c>
      <c r="P40" s="35">
        <f t="shared" si="9"/>
        <v>2.2809157261839651E-2</v>
      </c>
      <c r="Q40" s="35">
        <f t="shared" si="9"/>
        <v>2.1496099414695973E-2</v>
      </c>
      <c r="R40" s="35">
        <f t="shared" si="9"/>
        <v>2.0328217834391378E-2</v>
      </c>
      <c r="S40" s="35">
        <f t="shared" si="9"/>
        <v>1.9283206376498982E-2</v>
      </c>
      <c r="T40" s="35">
        <f t="shared" si="9"/>
        <v>1.8342792875403944E-2</v>
      </c>
      <c r="U40" s="35">
        <f t="shared" si="9"/>
        <v>1.7491913354652881E-2</v>
      </c>
      <c r="V40" s="35">
        <f t="shared" si="9"/>
        <v>1.6718074299456532E-2</v>
      </c>
      <c r="W40" s="35">
        <f t="shared" si="9"/>
        <v>1.6010856129283015E-2</v>
      </c>
      <c r="X40" s="35">
        <f t="shared" si="9"/>
        <v>1.5361523602320218E-2</v>
      </c>
      <c r="Y40" s="35">
        <f t="shared" si="9"/>
        <v>1.4762717866820695E-2</v>
      </c>
      <c r="Z40" s="35">
        <f t="shared" si="9"/>
        <v>1.4208211342471251E-2</v>
      </c>
      <c r="AA40" s="35">
        <f t="shared" si="9"/>
        <v>1.3692711313856545E-2</v>
      </c>
      <c r="AB40" s="35">
        <f t="shared" si="9"/>
        <v>1.3211701560862887E-2</v>
      </c>
      <c r="AC40" s="35">
        <f t="shared" si="9"/>
        <v>1.2761313893817332E-2</v>
      </c>
      <c r="AD40" s="35">
        <f t="shared" si="9"/>
        <v>1.2338223354046853E-2</v>
      </c>
      <c r="AE40" s="35">
        <f t="shared" si="9"/>
        <v>1.19395622600042E-2</v>
      </c>
      <c r="AF40" s="35">
        <f t="shared" si="9"/>
        <v>1.1562849351108523E-2</v>
      </c>
      <c r="AG40" s="35">
        <f t="shared" si="9"/>
        <v>1.1205931096553701E-2</v>
      </c>
      <c r="AH40" s="35">
        <f t="shared" si="9"/>
        <v>1.0866932860159655E-2</v>
      </c>
      <c r="AI40" s="35">
        <f t="shared" si="9"/>
        <v>1.0544218092771982E-2</v>
      </c>
      <c r="AJ40" s="35">
        <f t="shared" si="9"/>
        <v>1.0236354095954702E-2</v>
      </c>
      <c r="AK40" s="35">
        <f t="shared" si="9"/>
        <v>9.9420831908203517E-3</v>
      </c>
      <c r="AL40" s="35">
        <f t="shared" si="9"/>
        <v>9.6602983532051313E-3</v>
      </c>
      <c r="AM40" s="35">
        <f t="shared" si="9"/>
        <v>9.3900225555673816E-3</v>
      </c>
      <c r="AN40" s="35">
        <f t="shared" si="9"/>
        <v>9.130391197930807E-3</v>
      </c>
      <c r="AO40" s="35">
        <f t="shared" si="9"/>
        <v>8.8806371232248282E-3</v>
      </c>
      <c r="AP40" s="35">
        <f t="shared" si="9"/>
        <v>8.6400778028337486E-3</v>
      </c>
      <c r="AQ40" s="35">
        <f t="shared" si="9"/>
        <v>8.4081043509147326E-3</v>
      </c>
      <c r="AR40" s="35">
        <f t="shared" si="9"/>
        <v>8.1841720848270672E-3</v>
      </c>
      <c r="AS40" s="35">
        <f t="shared" si="9"/>
        <v>7.9677923967321276E-3</v>
      </c>
      <c r="AT40" s="35">
        <f t="shared" si="9"/>
        <v>7.7585257403314754E-3</v>
      </c>
      <c r="AU40" s="35">
        <f t="shared" si="9"/>
        <v>7.5559755685740094E-3</v>
      </c>
      <c r="AV40" s="35">
        <f t="shared" si="9"/>
        <v>7.3597830843673516E-3</v>
      </c>
      <c r="AW40" s="35">
        <f t="shared" si="9"/>
        <v>7.1696226879669183E-3</v>
      </c>
      <c r="AX40" s="35">
        <f t="shared" si="9"/>
        <v>6.9851980226542437E-3</v>
      </c>
      <c r="AY40" s="35">
        <f t="shared" si="9"/>
        <v>6.8062385352432551E-3</v>
      </c>
      <c r="AZ40" s="35">
        <f t="shared" si="9"/>
        <v>6.6324964804199355E-3</v>
      </c>
      <c r="BA40" s="35">
        <f t="shared" si="9"/>
        <v>6.4637443083690261E-3</v>
      </c>
      <c r="BB40" s="35">
        <f t="shared" si="9"/>
        <v>6.2997723839270476E-3</v>
      </c>
      <c r="BC40" s="35">
        <f t="shared" si="9"/>
        <v>6.1403869929119153E-3</v>
      </c>
      <c r="BD40" s="35">
        <f t="shared" si="9"/>
        <v>5.9854085975496784E-3</v>
      </c>
      <c r="BE40" s="35">
        <f t="shared" si="9"/>
        <v>5.8346703082390421E-3</v>
      </c>
      <c r="BF40" s="35">
        <f t="shared" si="9"/>
        <v>5.6880165434204369E-3</v>
      </c>
      <c r="BG40" s="35">
        <f t="shared" si="9"/>
        <v>5.5453018531766724E-3</v>
      </c>
      <c r="BH40" s="35">
        <f t="shared" si="9"/>
        <v>5.4063898854923437E-3</v>
      </c>
      <c r="BI40" s="35">
        <f t="shared" si="9"/>
        <v>5.2711524769266833E-3</v>
      </c>
    </row>
    <row r="41" spans="1:61" ht="18" customHeight="1">
      <c r="A41" s="52" t="s">
        <v>756</v>
      </c>
      <c r="B41" s="65">
        <f>+Parameters!H69</f>
        <v>9.5591420748546374E-2</v>
      </c>
    </row>
    <row r="42" spans="1:61" s="37" customFormat="1" ht="18" customHeight="1">
      <c r="A42" s="72" t="s">
        <v>757</v>
      </c>
      <c r="B42" s="80"/>
      <c r="C42" s="35">
        <f>+Data!H74</f>
        <v>-1.7489248857060748E-2</v>
      </c>
      <c r="D42" s="35">
        <f>+Data!I74</f>
        <v>-1.5990323971354671E-2</v>
      </c>
      <c r="E42" s="35">
        <f>+Data!J74</f>
        <v>-1.4641291574219204E-2</v>
      </c>
      <c r="F42" s="35">
        <f>+Data!K74</f>
        <v>-1.3427162416797284E-2</v>
      </c>
      <c r="G42" s="35">
        <f>+Data!L74</f>
        <v>-1.2334446175117555E-2</v>
      </c>
      <c r="H42" s="35">
        <f>+Data!M74</f>
        <v>-1.13510015576058E-2</v>
      </c>
      <c r="I42" s="35">
        <f>+Data!N74</f>
        <v>-1.046590140184522E-2</v>
      </c>
      <c r="J42" s="35">
        <f>+Data!O74</f>
        <v>-9.6693112616606982E-3</v>
      </c>
      <c r="K42" s="35">
        <f>+Data!P74</f>
        <v>-8.9523801354946288E-3</v>
      </c>
      <c r="L42" s="35">
        <f>+Data!Q74</f>
        <v>-8.3071421219451658E-3</v>
      </c>
      <c r="M42" s="35">
        <f>+Data!R74</f>
        <v>-7.7264279097506491E-3</v>
      </c>
      <c r="N42" s="35">
        <f>+Data!S74</f>
        <v>-7.2037851187755839E-3</v>
      </c>
      <c r="O42" s="35">
        <f>+Data!T74</f>
        <v>-6.7334066068980257E-3</v>
      </c>
      <c r="P42" s="35">
        <f>+Data!U74</f>
        <v>-6.310065946208223E-3</v>
      </c>
      <c r="Q42" s="35">
        <f>+Data!V74</f>
        <v>-5.9290593515874002E-3</v>
      </c>
      <c r="R42" s="35">
        <f>+Data!W74</f>
        <v>-5.5861534164286606E-3</v>
      </c>
      <c r="S42" s="35">
        <f>+Data!X74</f>
        <v>-5.2775380747857948E-3</v>
      </c>
      <c r="T42" s="35">
        <f>+Data!Y74</f>
        <v>-4.9997842673072147E-3</v>
      </c>
      <c r="U42" s="35">
        <f>+Data!Z74</f>
        <v>-4.7498058405764931E-3</v>
      </c>
      <c r="V42" s="35">
        <f>+Data!AA74</f>
        <v>-4.524825256518844E-3</v>
      </c>
      <c r="W42" s="35">
        <f>+Data!AB74</f>
        <v>-4.3223427308669597E-3</v>
      </c>
      <c r="X42" s="35">
        <f>+Data!AC74</f>
        <v>-4.1401084577802633E-3</v>
      </c>
      <c r="Y42" s="35">
        <f>+Data!AD74</f>
        <v>-3.9760976120022367E-3</v>
      </c>
      <c r="Z42" s="35">
        <f>+Data!AE74</f>
        <v>-3.8284878508020133E-3</v>
      </c>
      <c r="AA42" s="35">
        <f>+Data!AF74</f>
        <v>-3.6956390657218122E-3</v>
      </c>
      <c r="AB42" s="35">
        <f>+Data!AG74</f>
        <v>-3.5760751591496311E-3</v>
      </c>
      <c r="AC42" s="35">
        <f>+Data!AH74</f>
        <v>-3.468467643234668E-3</v>
      </c>
      <c r="AD42" s="35">
        <f>+Data!AI74</f>
        <v>-3.3716208789112013E-3</v>
      </c>
      <c r="AE42" s="35">
        <f>+Data!AJ74</f>
        <v>-3.2844587910200811E-3</v>
      </c>
      <c r="AF42" s="35">
        <f>+Data!AK74</f>
        <v>-3.206012911918073E-3</v>
      </c>
      <c r="AG42" s="35">
        <f>+Data!AL74</f>
        <v>-3.1354116207262658E-3</v>
      </c>
      <c r="AH42" s="35">
        <f>+Data!AM74</f>
        <v>-3.0718704586536394E-3</v>
      </c>
      <c r="AI42" s="35">
        <f>+Data!AN74</f>
        <v>-3.0146834127882756E-3</v>
      </c>
      <c r="AJ42" s="35">
        <f>+Data!AO74</f>
        <v>-2.963215071509448E-3</v>
      </c>
      <c r="AK42" s="35">
        <f>+Data!AP74</f>
        <v>-2.9168935643585033E-3</v>
      </c>
      <c r="AL42" s="35">
        <f>+Data!AQ74</f>
        <v>-2.8752042079226532E-3</v>
      </c>
      <c r="AM42" s="35">
        <f>+Data!AR74</f>
        <v>-2.8376837871303879E-3</v>
      </c>
      <c r="AN42" s="35">
        <f>+Data!AS74</f>
        <v>-2.8039154084173491E-3</v>
      </c>
      <c r="AO42" s="35">
        <f>+Data!AT74</f>
        <v>-2.7735238675756142E-3</v>
      </c>
      <c r="AP42" s="35">
        <f>+Data!AU74</f>
        <v>-2.7461714808180528E-3</v>
      </c>
      <c r="AQ42" s="35">
        <f>+Data!AV74</f>
        <v>-2.7215543327362476E-3</v>
      </c>
      <c r="AR42" s="35">
        <f>+Data!AW74</f>
        <v>-2.6993988994626229E-3</v>
      </c>
      <c r="AS42" s="35">
        <f>+Data!AX74</f>
        <v>-2.6794590095163607E-3</v>
      </c>
      <c r="AT42" s="35">
        <f>+Data!AY74</f>
        <v>-2.6615131085647248E-3</v>
      </c>
      <c r="AU42" s="35">
        <f>+Data!AZ74</f>
        <v>-2.6453617977082525E-3</v>
      </c>
      <c r="AV42" s="35">
        <f>+Data!BA74</f>
        <v>-2.6308256179374272E-3</v>
      </c>
      <c r="AW42" s="35">
        <f>+Data!BB74</f>
        <v>-2.6177430561436844E-3</v>
      </c>
      <c r="AX42" s="35">
        <f>+Data!BC74</f>
        <v>-2.605968750529316E-3</v>
      </c>
      <c r="AY42" s="35">
        <f>+Data!BD74</f>
        <v>-2.5953718754763845E-3</v>
      </c>
      <c r="AZ42" s="35">
        <f>+Data!BE74</f>
        <v>-2.585834687928746E-3</v>
      </c>
      <c r="BA42" s="35">
        <f>+Data!BF74</f>
        <v>-2.5772512191358714E-3</v>
      </c>
      <c r="BB42" s="35">
        <f>+Data!BG74</f>
        <v>-2.5695260972222844E-3</v>
      </c>
      <c r="BC42" s="35">
        <f>+Data!BH74</f>
        <v>-2.5625734875000558E-3</v>
      </c>
      <c r="BD42" s="35">
        <f>+Data!BI74</f>
        <v>-2.5563161387500504E-3</v>
      </c>
      <c r="BE42" s="35">
        <f>+Data!BJ74</f>
        <v>-2.5506845248750454E-3</v>
      </c>
      <c r="BF42" s="35">
        <f>+Data!BK74</f>
        <v>-2.545616072387541E-3</v>
      </c>
      <c r="BG42" s="35">
        <f>+Data!BL74</f>
        <v>-2.5410544651487867E-3</v>
      </c>
      <c r="BH42" s="35">
        <f>+Data!BM74</f>
        <v>-2.5369490186339079E-3</v>
      </c>
      <c r="BI42" s="35">
        <f>+Data!BN74</f>
        <v>-2.5332541167705173E-3</v>
      </c>
    </row>
    <row r="43" spans="1:61" ht="18" customHeight="1">
      <c r="A43" s="52" t="s">
        <v>758</v>
      </c>
      <c r="B43" s="65">
        <f>+B44</f>
        <v>0</v>
      </c>
      <c r="C43" s="54">
        <f>+B43*(1-Parameters!$H$71)</f>
        <v>0</v>
      </c>
      <c r="D43" s="54">
        <f>+C43*(1-Parameters!$H$71)</f>
        <v>0</v>
      </c>
      <c r="E43" s="54">
        <f>+D43*(1-Parameters!$H$71)</f>
        <v>0</v>
      </c>
      <c r="F43" s="54">
        <f>+E43*(1-Parameters!$H$71)</f>
        <v>0</v>
      </c>
      <c r="G43" s="54">
        <f>+F43*(1-Parameters!$H$71)</f>
        <v>0</v>
      </c>
      <c r="H43" s="54">
        <f>+G43*(1-Parameters!$H$71)</f>
        <v>0</v>
      </c>
      <c r="I43" s="54">
        <f>+H43*(1-Parameters!$H$71)</f>
        <v>0</v>
      </c>
      <c r="J43" s="54">
        <f>+I43*(1-Parameters!$H$71)</f>
        <v>0</v>
      </c>
      <c r="K43" s="54">
        <f>+J43*(1-Parameters!$H$71)</f>
        <v>0</v>
      </c>
      <c r="L43" s="54">
        <f>+K43*(1-Parameters!$H$71)</f>
        <v>0</v>
      </c>
      <c r="M43" s="54">
        <f>+L43*(1-Parameters!$H$71)</f>
        <v>0</v>
      </c>
      <c r="N43" s="54">
        <f>+M43*(1-Parameters!$H$71)</f>
        <v>0</v>
      </c>
      <c r="O43" s="54">
        <f>+N43*(1-Parameters!$H$71)</f>
        <v>0</v>
      </c>
      <c r="P43" s="54">
        <f>+O43*(1-Parameters!$H$71)</f>
        <v>0</v>
      </c>
      <c r="Q43" s="54">
        <f>+P43*(1-Parameters!$H$71)</f>
        <v>0</v>
      </c>
      <c r="R43" s="54">
        <f>+Q43*(1-Parameters!$H$71)</f>
        <v>0</v>
      </c>
      <c r="S43" s="54">
        <f>+R43*(1-Parameters!$H$71)</f>
        <v>0</v>
      </c>
      <c r="T43" s="54">
        <f>+S43*(1-Parameters!$H$71)</f>
        <v>0</v>
      </c>
      <c r="U43" s="54">
        <f>+T43*(1-Parameters!$H$71)</f>
        <v>0</v>
      </c>
      <c r="V43" s="54">
        <f>+U43*(1-Parameters!$H$71)</f>
        <v>0</v>
      </c>
      <c r="W43" s="54">
        <f>+V43*(1-Parameters!$H$71)</f>
        <v>0</v>
      </c>
      <c r="X43" s="54">
        <f>+W43*(1-Parameters!$H$71)</f>
        <v>0</v>
      </c>
      <c r="Y43" s="54">
        <f>+X43*(1-Parameters!$H$71)</f>
        <v>0</v>
      </c>
      <c r="Z43" s="54">
        <f>+Y43*(1-Parameters!$H$71)</f>
        <v>0</v>
      </c>
      <c r="AA43" s="54">
        <f>+Z43*(1-Parameters!$H$71)</f>
        <v>0</v>
      </c>
      <c r="AB43" s="54">
        <f>+AA43*(1-Parameters!$H$71)</f>
        <v>0</v>
      </c>
      <c r="AC43" s="54">
        <f>+AB43*(1-Parameters!$H$71)</f>
        <v>0</v>
      </c>
      <c r="AD43" s="54">
        <f>+AC43*(1-Parameters!$H$71)</f>
        <v>0</v>
      </c>
      <c r="AE43" s="54">
        <f>+AD43*(1-Parameters!$H$71)</f>
        <v>0</v>
      </c>
      <c r="AF43" s="54">
        <f>+AE43*(1-Parameters!$H$71)</f>
        <v>0</v>
      </c>
      <c r="AG43" s="54">
        <f>+AF43*(1-Parameters!$H$71)</f>
        <v>0</v>
      </c>
      <c r="AH43" s="54">
        <f>+AG43*(1-Parameters!$H$71)</f>
        <v>0</v>
      </c>
      <c r="AI43" s="54">
        <f>+AH43*(1-Parameters!$H$71)</f>
        <v>0</v>
      </c>
      <c r="AJ43" s="54">
        <f>+AI43*(1-Parameters!$H$71)</f>
        <v>0</v>
      </c>
      <c r="AK43" s="54">
        <f>+AJ43*(1-Parameters!$H$71)</f>
        <v>0</v>
      </c>
      <c r="AL43" s="54">
        <f>+AK43*(1-Parameters!$H$71)</f>
        <v>0</v>
      </c>
      <c r="AM43" s="54">
        <f>+AL43*(1-Parameters!$H$71)</f>
        <v>0</v>
      </c>
      <c r="AN43" s="54">
        <f>+AM43*(1-Parameters!$H$71)</f>
        <v>0</v>
      </c>
      <c r="AO43" s="54">
        <f>+AN43*(1-Parameters!$H$71)</f>
        <v>0</v>
      </c>
      <c r="AP43" s="54">
        <f>+AO43*(1-Parameters!$H$71)</f>
        <v>0</v>
      </c>
      <c r="AQ43" s="54">
        <f>+AP43*(1-Parameters!$H$71)</f>
        <v>0</v>
      </c>
      <c r="AR43" s="54">
        <f>+AQ43*(1-Parameters!$H$71)</f>
        <v>0</v>
      </c>
      <c r="AS43" s="54">
        <f>+AR43*(1-Parameters!$H$71)</f>
        <v>0</v>
      </c>
      <c r="AT43" s="54">
        <f>+AS43*(1-Parameters!$H$71)</f>
        <v>0</v>
      </c>
      <c r="AU43" s="54">
        <f>+AT43*(1-Parameters!$H$71)</f>
        <v>0</v>
      </c>
      <c r="AV43" s="54">
        <f>+AU43*(1-Parameters!$H$71)</f>
        <v>0</v>
      </c>
      <c r="AW43" s="54">
        <f>+AV43*(1-Parameters!$H$71)</f>
        <v>0</v>
      </c>
      <c r="AX43" s="54">
        <f>+AW43*(1-Parameters!$H$71)</f>
        <v>0</v>
      </c>
      <c r="AY43" s="54">
        <f>+AX43*(1-Parameters!$H$71)</f>
        <v>0</v>
      </c>
      <c r="AZ43" s="54">
        <f>+AY43*(1-Parameters!$H$71)</f>
        <v>0</v>
      </c>
      <c r="BA43" s="54">
        <f>+AZ43*(1-Parameters!$H$71)</f>
        <v>0</v>
      </c>
      <c r="BB43" s="54">
        <f>+BA43*(1-Parameters!$H$71)</f>
        <v>0</v>
      </c>
      <c r="BC43" s="54">
        <f>+BB43*(1-Parameters!$H$71)</f>
        <v>0</v>
      </c>
      <c r="BD43" s="54">
        <f>+BC43*(1-Parameters!$H$71)</f>
        <v>0</v>
      </c>
      <c r="BE43" s="54">
        <f>+BD43*(1-Parameters!$H$71)</f>
        <v>0</v>
      </c>
      <c r="BF43" s="54">
        <f>+BE43*(1-Parameters!$H$71)</f>
        <v>0</v>
      </c>
      <c r="BG43" s="54">
        <f>+BF43*(1-Parameters!$H$71)</f>
        <v>0</v>
      </c>
      <c r="BH43" s="54">
        <f>+BG43*(1-Parameters!$H$71)</f>
        <v>0</v>
      </c>
      <c r="BI43" s="54">
        <f>+BH43*(1-Parameters!$H$71)</f>
        <v>0</v>
      </c>
    </row>
    <row r="44" spans="1:61" ht="18" customHeight="1">
      <c r="A44" s="52" t="s">
        <v>284</v>
      </c>
      <c r="B44" s="65">
        <f>+Parameters!H70</f>
        <v>0</v>
      </c>
    </row>
    <row r="45" spans="1:61" ht="18" customHeight="1">
      <c r="A45" s="73" t="s">
        <v>759</v>
      </c>
      <c r="B45" s="76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</row>
    <row r="46" spans="1:61" ht="18" customHeight="1">
      <c r="A46" s="75" t="s">
        <v>204</v>
      </c>
      <c r="B46" s="76">
        <f>+Copen!V226</f>
        <v>0</v>
      </c>
      <c r="C46" s="76">
        <f>+Copen!W226</f>
        <v>1</v>
      </c>
      <c r="D46" s="76">
        <f>+Copen!X226</f>
        <v>1</v>
      </c>
      <c r="E46" s="76">
        <f>+Copen!Y226</f>
        <v>1</v>
      </c>
      <c r="F46" s="76">
        <f>+Copen!Z226</f>
        <v>1</v>
      </c>
      <c r="G46" s="76">
        <f>+Copen!AA226</f>
        <v>1</v>
      </c>
      <c r="H46" s="76">
        <f>+Copen!AB226</f>
        <v>1</v>
      </c>
      <c r="I46" s="76">
        <f>+Copen!AC226</f>
        <v>1</v>
      </c>
      <c r="J46" s="76">
        <f>+Copen!AD226</f>
        <v>1</v>
      </c>
      <c r="K46" s="76">
        <f>+Copen!AE226</f>
        <v>1</v>
      </c>
      <c r="L46" s="76">
        <f>+Copen!AF226</f>
        <v>1</v>
      </c>
      <c r="M46" s="76">
        <f>+Copen!AG226</f>
        <v>1</v>
      </c>
      <c r="N46" s="76">
        <f>+Copen!AH226</f>
        <v>1</v>
      </c>
      <c r="O46" s="76">
        <f>+Copen!AI226</f>
        <v>1</v>
      </c>
      <c r="P46" s="76">
        <f>+Copen!AJ226</f>
        <v>1</v>
      </c>
      <c r="Q46" s="76">
        <f>+Copen!AK226</f>
        <v>1</v>
      </c>
      <c r="R46" s="76">
        <f>+Copen!AL226</f>
        <v>1</v>
      </c>
      <c r="S46" s="76">
        <f>+Copen!AM226</f>
        <v>1</v>
      </c>
      <c r="T46" s="76">
        <f>+Copen!AN226</f>
        <v>1</v>
      </c>
      <c r="U46" s="76">
        <f>+Copen!AO226</f>
        <v>1</v>
      </c>
      <c r="V46" s="76">
        <f>+Copen!AP226</f>
        <v>1</v>
      </c>
      <c r="W46" s="76">
        <f>+Copen!AQ226</f>
        <v>1</v>
      </c>
      <c r="X46" s="76">
        <f>+Copen!AR226</f>
        <v>1</v>
      </c>
      <c r="Y46" s="76">
        <f>+Copen!AS226</f>
        <v>1</v>
      </c>
      <c r="Z46" s="76">
        <f>+Copen!AT226</f>
        <v>1</v>
      </c>
      <c r="AA46" s="76">
        <f>+Copen!AU226</f>
        <v>1</v>
      </c>
      <c r="AB46" s="76">
        <f>+Copen!AV226</f>
        <v>1</v>
      </c>
      <c r="AC46" s="76">
        <f>+Copen!AW226</f>
        <v>1</v>
      </c>
      <c r="AD46" s="76">
        <f>+Copen!AX226</f>
        <v>1</v>
      </c>
      <c r="AE46" s="76">
        <f>+Copen!AY226</f>
        <v>1</v>
      </c>
      <c r="AF46" s="76">
        <f>+Copen!AZ226</f>
        <v>1</v>
      </c>
      <c r="AG46" s="76">
        <f>+Copen!BA226</f>
        <v>1</v>
      </c>
      <c r="AH46" s="76">
        <f>+Copen!BB226</f>
        <v>1</v>
      </c>
      <c r="AI46" s="76">
        <f>+Copen!BC226</f>
        <v>1</v>
      </c>
      <c r="AJ46" s="76">
        <f>+Copen!BD226</f>
        <v>1</v>
      </c>
      <c r="AK46" s="76">
        <f>+Copen!BE226</f>
        <v>1</v>
      </c>
      <c r="AL46" s="76">
        <f>+Copen!BF226</f>
        <v>1</v>
      </c>
      <c r="AM46" s="76">
        <f>+Copen!BG226</f>
        <v>1</v>
      </c>
      <c r="AN46" s="76">
        <f>+Copen!BH226</f>
        <v>1</v>
      </c>
      <c r="AO46" s="76">
        <f>+Copen!BI226</f>
        <v>1</v>
      </c>
      <c r="AP46" s="76">
        <f>+Copen!BJ226</f>
        <v>1</v>
      </c>
      <c r="AQ46" s="76">
        <f>+Copen!BK226</f>
        <v>1</v>
      </c>
      <c r="AR46" s="76">
        <f>+Copen!BL226</f>
        <v>1</v>
      </c>
      <c r="AS46" s="76">
        <f>+Copen!BM226</f>
        <v>1</v>
      </c>
      <c r="AT46" s="76">
        <f>+Copen!BN226</f>
        <v>1</v>
      </c>
      <c r="AU46" s="76">
        <f>+Copen!BO226</f>
        <v>1</v>
      </c>
      <c r="AV46" s="76">
        <f>+Copen!BP226</f>
        <v>1</v>
      </c>
      <c r="AW46" s="76">
        <f>+Copen!BQ226</f>
        <v>1</v>
      </c>
      <c r="AX46" s="76">
        <f>+Copen!BR226</f>
        <v>1</v>
      </c>
      <c r="AY46" s="76">
        <f>+Copen!BS226</f>
        <v>1</v>
      </c>
      <c r="AZ46" s="76">
        <f>+Copen!BT226</f>
        <v>1</v>
      </c>
      <c r="BA46" s="76">
        <f>+Copen!BU226</f>
        <v>1</v>
      </c>
      <c r="BB46" s="76">
        <f>+Copen!BV226</f>
        <v>1</v>
      </c>
      <c r="BC46" s="76">
        <f>+Copen!BW226</f>
        <v>1</v>
      </c>
      <c r="BD46" s="76">
        <f>+Copen!BX226</f>
        <v>1</v>
      </c>
      <c r="BE46" s="76">
        <f>+Copen!BY226</f>
        <v>1</v>
      </c>
      <c r="BF46" s="76">
        <f>+Copen!BZ226</f>
        <v>1</v>
      </c>
      <c r="BG46" s="76">
        <f>+Copen!CA226</f>
        <v>1</v>
      </c>
      <c r="BH46" s="76">
        <f>+Copen!CB226</f>
        <v>1</v>
      </c>
      <c r="BI46" s="76">
        <f>+Copen!CC226</f>
        <v>1</v>
      </c>
    </row>
    <row r="47" spans="1:61" ht="18" customHeight="1">
      <c r="A47" s="77" t="s">
        <v>760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</row>
    <row r="48" spans="1:61" ht="18" customHeight="1">
      <c r="A48" s="78" t="s">
        <v>761</v>
      </c>
      <c r="B48" s="79">
        <f>+Parameters!D133</f>
        <v>5.3038910337227204E-4</v>
      </c>
      <c r="C48" s="79">
        <f>+Parameters!E133</f>
        <v>5.2901468538739803E-5</v>
      </c>
      <c r="D48" s="65"/>
      <c r="E48" s="65"/>
      <c r="F48" s="65"/>
      <c r="G48" s="65"/>
      <c r="H48" s="65"/>
      <c r="I48" s="65"/>
      <c r="J48" s="74"/>
      <c r="K48" s="74"/>
      <c r="L48" s="74"/>
      <c r="M48" s="95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</row>
    <row r="49" spans="1:105" ht="18" customHeight="1">
      <c r="A49" s="78" t="s">
        <v>334</v>
      </c>
      <c r="B49" s="65">
        <f>+Parameters!B128</f>
        <v>2</v>
      </c>
      <c r="C49" s="80">
        <f>+Parameters!B127</f>
        <v>4</v>
      </c>
      <c r="D49" s="80"/>
      <c r="E49" s="80"/>
      <c r="F49" s="80"/>
      <c r="G49" s="80"/>
      <c r="H49" s="80"/>
      <c r="I49" s="80"/>
      <c r="J49" s="80"/>
      <c r="K49" s="80"/>
      <c r="L49" s="80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</row>
    <row r="50" spans="1:105" ht="18" customHeight="1">
      <c r="A50" s="78" t="s">
        <v>762</v>
      </c>
      <c r="B50" s="81">
        <v>0</v>
      </c>
      <c r="C50" s="81">
        <f>100*$B$49*(Global!B135*$B$48+Global!B135^2*$C$48)*(B61/$B61)^(1/$C$49)</f>
        <v>1.3067093180015445E-2</v>
      </c>
      <c r="D50" s="81">
        <f>100*$B$49*(Global!C135*$B$48+Global!C135^2*$C$48)*(C61/$B61)^(1/$C$49)</f>
        <v>1.608518083512038E-2</v>
      </c>
      <c r="E50" s="81">
        <f>100*$B$49*(Global!D135*$B$48+Global!D135^2*$C$48)*(D61/$B61)^(1/$C$49)</f>
        <v>2.1372286946485016E-2</v>
      </c>
      <c r="F50" s="81">
        <f>100*$B$49*(Global!E135*$B$48+Global!E135^2*$C$48)*(E61/$B61)^(1/$C$49)</f>
        <v>2.7487255357974087E-2</v>
      </c>
      <c r="G50" s="81">
        <f>100*$B$49*(Global!F135*$B$48+Global!F135^2*$C$48)*(F61/$B61)^(1/$C$49)</f>
        <v>3.4301228135998063E-2</v>
      </c>
      <c r="H50" s="81">
        <f>100*$B$49*(Global!G135*$B$48+Global!G135^2*$C$48)*(G61/$B61)^(1/$C$49)</f>
        <v>4.2338877230480673E-2</v>
      </c>
      <c r="I50" s="81">
        <f>100*$B$49*(Global!H135*$B$48+Global!H135^2*$C$48)*(H61/$B61)^(1/$C$49)</f>
        <v>5.1583736689970808E-2</v>
      </c>
      <c r="J50" s="81">
        <f>100*$B$49*(Global!I135*$B$48+Global!I135^2*$C$48)*(I61/$B61)^(1/$C$49)</f>
        <v>6.1802460685508535E-2</v>
      </c>
      <c r="K50" s="81">
        <f>100*$B$49*(Global!J135*$B$48+Global!J135^2*$C$48)*(J61/$B61)^(1/$C$49)</f>
        <v>7.6642327334149885E-2</v>
      </c>
      <c r="L50" s="81">
        <f>100*$B$49*(Global!K135*$B$48+Global!K135^2*$C$48)*(K61/$B61)^(1/$C$49)</f>
        <v>9.3866610028546849E-2</v>
      </c>
      <c r="M50" s="81">
        <f>100*$B$49*(Global!L135*$B$48+Global!L135^2*$C$48)*(L61/$B61)^(1/$C$49)</f>
        <v>0.11412668982024751</v>
      </c>
      <c r="N50" s="81">
        <f>100*$B$49*(Global!M135*$B$48+Global!M135^2*$C$48)*(M61/$B61)^(1/$C$49)</f>
        <v>0.13677091665160121</v>
      </c>
      <c r="O50" s="81">
        <f>100*$B$49*(Global!N135*$B$48+Global!N135^2*$C$48)*(N61/$B61)^(1/$C$49)</f>
        <v>0.16263386129680069</v>
      </c>
      <c r="P50" s="81">
        <f>100*$B$49*(Global!O135*$B$48+Global!O135^2*$C$48)*(O61/$B61)^(1/$C$49)</f>
        <v>0.19116266606331075</v>
      </c>
      <c r="Q50" s="81">
        <f>100*$B$49*(Global!P135*$B$48+Global!P135^2*$C$48)*(P61/$B61)^(1/$C$49)</f>
        <v>0.22247650157977814</v>
      </c>
      <c r="R50" s="81">
        <f>100*$B$49*(Global!Q135*$B$48+Global!Q135^2*$C$48)*(Q61/$B61)^(1/$C$49)</f>
        <v>0.25668145508552309</v>
      </c>
      <c r="S50" s="81">
        <f>100*$B$49*(Global!R135*$B$48+Global!R135^2*$C$48)*(R61/$B61)^(1/$C$49)</f>
        <v>0.29387772232060833</v>
      </c>
      <c r="T50" s="81">
        <f>100*$B$49*(Global!S135*$B$48+Global!S135^2*$C$48)*(S61/$B61)^(1/$C$49)</f>
        <v>0.3341633714627501</v>
      </c>
      <c r="U50" s="81">
        <f>100*$B$49*(Global!T135*$B$48+Global!T135^2*$C$48)*(T61/$B61)^(1/$C$49)</f>
        <v>0.377636074313419</v>
      </c>
      <c r="V50" s="81">
        <f>100*$B$49*(Global!U135*$B$48+Global!U135^2*$C$48)*(U61/$B61)^(1/$C$49)</f>
        <v>0.42439343489802106</v>
      </c>
      <c r="W50" s="81">
        <f>100*$B$49*(Global!V135*$B$48+Global!V135^2*$C$48)*(V61/$B61)^(1/$C$49)</f>
        <v>0.47458035757598088</v>
      </c>
      <c r="X50" s="81">
        <f>100*$B$49*(Global!W135*$B$48+Global!W135^2*$C$48)*(W61/$B61)^(1/$C$49)</f>
        <v>0.5283243593364606</v>
      </c>
      <c r="Y50" s="81">
        <f>100*$B$49*(Global!X135*$B$48+Global!X135^2*$C$48)*(X61/$B61)^(1/$C$49)</f>
        <v>0.58569810961389956</v>
      </c>
      <c r="Z50" s="81">
        <f>100*$B$49*(Global!Y135*$B$48+Global!Y135^2*$C$48)*(Y61/$B61)^(1/$C$49)</f>
        <v>0.64679849165538783</v>
      </c>
      <c r="AA50" s="81">
        <f>100*$B$49*(Global!Z135*$B$48+Global!Z135^2*$C$48)*(Z61/$B61)^(1/$C$49)</f>
        <v>0.711712944417631</v>
      </c>
      <c r="AB50" s="81">
        <f>100*$B$49*(Global!AA135*$B$48+Global!AA135^2*$C$48)*(AA61/$B61)^(1/$C$49)</f>
        <v>0.78047370522937221</v>
      </c>
      <c r="AC50" s="81">
        <f>100*$B$49*(Global!AB135*$B$48+Global!AB135^2*$C$48)*(AB61/$B61)^(1/$C$49)</f>
        <v>0.85252531135539678</v>
      </c>
      <c r="AD50" s="81">
        <f>100*$B$49*(Global!AC135*$B$48+Global!AC135^2*$C$48)*(AC61/$B61)^(1/$C$49)</f>
        <v>0.92692679013529389</v>
      </c>
      <c r="AE50" s="81">
        <f>100*$B$49*(Global!AD135*$B$48+Global!AD135^2*$C$48)*(AD61/$B61)^(1/$C$49)</f>
        <v>1.0031815365040659</v>
      </c>
      <c r="AF50" s="81">
        <f>100*$B$49*(Global!AE135*$B$48+Global!AE135^2*$C$48)*(AE61/$B61)^(1/$C$49)</f>
        <v>1.0808735064514876</v>
      </c>
      <c r="AG50" s="81">
        <f>100*$B$49*(Global!AF135*$B$48+Global!AF135^2*$C$48)*(AF61/$B61)^(1/$C$49)</f>
        <v>1.159108052245867</v>
      </c>
      <c r="AH50" s="81">
        <f>100*$B$49*(Global!AG135*$B$48+Global!AG135^2*$C$48)*(AG61/$B61)^(1/$C$49)</f>
        <v>1.2374616284863849</v>
      </c>
      <c r="AI50" s="81">
        <f>100*$B$49*(Global!AH135*$B$48+Global!AH135^2*$C$48)*(AH61/$B61)^(1/$C$49)</f>
        <v>1.3163306556877779</v>
      </c>
      <c r="AJ50" s="81">
        <f>100*$B$49*(Global!AI135*$B$48+Global!AI135^2*$C$48)*(AI61/$B61)^(1/$C$49)</f>
        <v>1.3957535601370397</v>
      </c>
      <c r="AK50" s="81">
        <f>100*$B$49*(Global!AJ135*$B$48+Global!AJ135^2*$C$48)*(AJ61/$B61)^(1/$C$49)</f>
        <v>1.475777818852908</v>
      </c>
      <c r="AL50" s="81">
        <f>100*$B$49*(Global!AK135*$B$48+Global!AK135^2*$C$48)*(AK61/$B61)^(1/$C$49)</f>
        <v>1.5564597648883769</v>
      </c>
      <c r="AM50" s="81">
        <f>100*$B$49*(Global!AL135*$B$48+Global!AL135^2*$C$48)*(AL61/$B61)^(1/$C$49)</f>
        <v>1.637862099207255</v>
      </c>
      <c r="AN50" s="81">
        <f>100*$B$49*(Global!AM135*$B$48+Global!AM135^2*$C$48)*(AM61/$B61)^(1/$C$49)</f>
        <v>1.7200509864200357</v>
      </c>
      <c r="AO50" s="81">
        <f>100*$B$49*(Global!AN135*$B$48+Global!AN135^2*$C$48)*(AN61/$B61)^(1/$C$49)</f>
        <v>1.8030934177624813</v>
      </c>
      <c r="AP50" s="81">
        <f>100*$B$49*(Global!AO135*$B$48+Global!AO135^2*$C$48)*(AO61/$B61)^(1/$C$49)</f>
        <v>1.8870551064656862</v>
      </c>
      <c r="AQ50" s="81">
        <f>100*$B$49*(Global!AP135*$B$48+Global!AP135^2*$C$48)*(AP61/$B61)^(1/$C$49)</f>
        <v>1.971998963091965</v>
      </c>
      <c r="AR50" s="81">
        <f>100*$B$49*(Global!AQ135*$B$48+Global!AQ135^2*$C$48)*(AQ61/$B61)^(1/$C$49)</f>
        <v>2.0579840956439464</v>
      </c>
      <c r="AS50" s="81">
        <f>100*$B$49*(Global!AR135*$B$48+Global!AR135^2*$C$48)*(AR61/$B61)^(1/$C$49)</f>
        <v>2.1450652401201937</v>
      </c>
      <c r="AT50" s="81">
        <f>100*$B$49*(Global!AS135*$B$48+Global!AS135^2*$C$48)*(AS61/$B61)^(1/$C$49)</f>
        <v>2.2332925212150423</v>
      </c>
      <c r="AU50" s="81">
        <f>100*$B$49*(Global!AT135*$B$48+Global!AT135^2*$C$48)*(AT61/$B61)^(1/$C$49)</f>
        <v>2.3227114524307653</v>
      </c>
      <c r="AV50" s="81">
        <f>100*$B$49*(Global!AU135*$B$48+Global!AU135^2*$C$48)*(AU61/$B61)^(1/$C$49)</f>
        <v>2.4133631002619089</v>
      </c>
      <c r="AW50" s="81">
        <f>100*$B$49*(Global!AV135*$B$48+Global!AV135^2*$C$48)*(AV61/$B61)^(1/$C$49)</f>
        <v>2.5052843532968474</v>
      </c>
      <c r="AX50" s="81">
        <f>100*$B$49*(Global!AW135*$B$48+Global!AW135^2*$C$48)*(AW61/$B61)^(1/$C$49)</f>
        <v>2.5985082517258582</v>
      </c>
      <c r="AY50" s="81">
        <f>100*$B$49*(Global!AX135*$B$48+Global!AX135^2*$C$48)*(AX61/$B61)^(1/$C$49)</f>
        <v>2.6930643449864116</v>
      </c>
      <c r="AZ50" s="81">
        <f>100*$B$49*(Global!AY135*$B$48+Global!AY135^2*$C$48)*(AY61/$B61)^(1/$C$49)</f>
        <v>2.78897905500695</v>
      </c>
      <c r="BA50" s="81">
        <f>100*$B$49*(Global!AZ135*$B$48+Global!AZ135^2*$C$48)*(AZ61/$B61)^(1/$C$49)</f>
        <v>2.8862760299691823</v>
      </c>
      <c r="BB50" s="81">
        <f>100*$B$49*(Global!BA135*$B$48+Global!BA135^2*$C$48)*(BA61/$B61)^(1/$C$49)</f>
        <v>2.984976479060971</v>
      </c>
      <c r="BC50" s="81">
        <f>100*$B$49*(Global!BB135*$B$48+Global!BB135^2*$C$48)*(BB61/$B61)^(1/$C$49)</f>
        <v>3.0850994827175158</v>
      </c>
      <c r="BD50" s="81">
        <f>100*$B$49*(Global!BC135*$B$48+Global!BC135^2*$C$48)*(BC61/$B61)^(1/$C$49)</f>
        <v>3.1866622756912815</v>
      </c>
      <c r="BE50" s="81">
        <f>100*$B$49*(Global!BD135*$B$48+Global!BD135^2*$C$48)*(BD61/$B61)^(1/$C$49)</f>
        <v>3.2896805022403255</v>
      </c>
      <c r="BF50" s="81">
        <f>100*$B$49*(Global!BE135*$B$48+Global!BE135^2*$C$48)*(BE61/$B61)^(1/$C$49)</f>
        <v>3.3941684440128586</v>
      </c>
      <c r="BG50" s="81">
        <f>100*$B$49*(Global!BF135*$B$48+Global!BF135^2*$C$48)*(BF61/$B61)^(1/$C$49)</f>
        <v>3.5001392220144032</v>
      </c>
      <c r="BH50" s="81">
        <f>100*$B$49*(Global!BG135*$B$48+Global!BG135^2*$C$48)*(BG61/$B61)^(1/$C$49)</f>
        <v>3.607604974511196</v>
      </c>
      <c r="BI50" s="81">
        <f>100*$B$49*(Global!BH135*$B$48+Global!BH135^2*$C$48)*(BH61/$B61)^(1/$C$49)</f>
        <v>3.7165770129529929</v>
      </c>
      <c r="BJ50" s="81">
        <f>100*$B$49*(Global!BI135*$B$48+Global!BI135^2*$C$48)*(BI61/$B61)^(1/$C$49)</f>
        <v>3.8270659580665765</v>
      </c>
      <c r="BK50" s="81">
        <f>100*$B$49*(Global!BJ80*$B$48+Global!BJ80^2*$C$48)*(BJ61/$B61)^(1/$C$49)</f>
        <v>3.9050831563935469</v>
      </c>
      <c r="BL50" s="81">
        <f>100*$B$49*(Global!BK80*$B$48+Global!BK80^2*$C$48)*(BK61/$B61)^(1/$C$49)</f>
        <v>3.9819173569792246</v>
      </c>
      <c r="BM50" s="81">
        <f>100*$B$49*(Global!BL80*$B$48+Global!BL80^2*$C$48)*(BL61/$B61)^(1/$C$49)</f>
        <v>4.05790372387521</v>
      </c>
      <c r="BN50" s="81">
        <f>100*$B$49*(Global!BM80*$B$48+Global!BM80^2*$C$48)*(BM61/$B61)^(1/$C$49)</f>
        <v>4.1332689661003403</v>
      </c>
      <c r="BO50" s="81">
        <f>100*$B$49*(Global!BN80*$B$48+Global!BN80^2*$C$48)*(BN61/$B61)^(1/$C$49)</f>
        <v>4.2081657048914156</v>
      </c>
      <c r="BP50" s="81">
        <f>100*$B$49*(Global!BO80*$B$48+Global!BO80^2*$C$48)*(BO61/$B61)^(1/$C$49)</f>
        <v>4.2826960011076149</v>
      </c>
      <c r="BQ50" s="81">
        <f>100*$B$49*(Global!BP80*$B$48+Global!BP80^2*$C$48)*(BP61/$B61)^(1/$C$49)</f>
        <v>4.3569274458916754</v>
      </c>
      <c r="BR50" s="81">
        <f>100*$B$49*(Global!BQ80*$B$48+Global!BQ80^2*$C$48)*(BQ61/$B61)^(1/$C$49)</f>
        <v>4.4309041577408204</v>
      </c>
      <c r="BS50" s="81">
        <f>100*$B$49*(Global!BR80*$B$48+Global!BR80^2*$C$48)*(BR61/$B61)^(1/$C$49)</f>
        <v>4.5046542947834691</v>
      </c>
      <c r="BT50" s="81">
        <f>100*$B$49*(Global!BS80*$B$48+Global!BS80^2*$C$48)*(BS61/$B61)^(1/$C$49)</f>
        <v>4.5781951847449998</v>
      </c>
      <c r="BU50" s="81">
        <f>100*$B$49*(Global!BT80*$B$48+Global!BT80^2*$C$48)*(BT61/$B61)^(1/$C$49)</f>
        <v>4.6515368271319177</v>
      </c>
      <c r="BV50" s="81">
        <f>100*$B$49*(Global!BU80*$B$48+Global!BU80^2*$C$48)*(BU61/$B61)^(1/$C$49)</f>
        <v>4.7246842835628096</v>
      </c>
      <c r="BW50" s="81">
        <f>100*$B$49*(Global!BV80*$B$48+Global!BV80^2*$C$48)*(BV61/$B61)^(1/$C$49)</f>
        <v>4.7976393088059739</v>
      </c>
      <c r="BX50" s="81">
        <f>100*$B$49*(Global!BW80*$B$48+Global!BW80^2*$C$48)*(BW61/$B61)^(1/$C$49)</f>
        <v>4.8704014633425698</v>
      </c>
      <c r="BY50" s="81">
        <f>100*$B$49*(Global!BX80*$B$48+Global!BX80^2*$C$48)*(BX61/$B61)^(1/$C$49)</f>
        <v>4.9429688719017548</v>
      </c>
      <c r="BZ50" s="81">
        <f>100*$B$49*(Global!BY80*$B$48+Global!BY80^2*$C$48)*(BY61/$B61)^(1/$C$49)</f>
        <v>5.0153387402422114</v>
      </c>
      <c r="CA50" s="81">
        <f>100*$B$49*(Global!BZ80*$B$48+Global!BZ80^2*$C$48)*(BZ61/$B61)^(1/$C$49)</f>
        <v>5.0875077068278509</v>
      </c>
      <c r="CB50" s="81">
        <f>100*$B$49*(Global!CA80*$B$48+Global!CA80^2*$C$48)*(CA61/$B61)^(1/$C$49)</f>
        <v>5.1594720817231483</v>
      </c>
      <c r="CC50" s="81">
        <f>100*$B$49*(Global!CB80*$B$48+Global!CB80^2*$C$48)*(CB61/$B61)^(1/$C$49)</f>
        <v>5.2312280084318283</v>
      </c>
      <c r="CD50" s="81">
        <f>100*$B$49*(Global!CC80*$B$48+Global!CC80^2*$C$48)*(CC61/$B61)^(1/$C$49)</f>
        <v>5.3027715730717002</v>
      </c>
      <c r="CE50" s="81">
        <f>100*$B$49*(Global!CD80*$B$48+Global!CD80^2*$C$48)*(CD61/$B61)^(1/$C$49)</f>
        <v>5.3740988775453786</v>
      </c>
      <c r="CF50" s="81">
        <f>100*$B$49*(Global!CE80*$B$48+Global!CE80^2*$C$48)*(CE61/$B61)^(1/$C$49)</f>
        <v>5.4452060880888062</v>
      </c>
      <c r="CG50" s="81">
        <f>100*$B$49*(Global!CF80*$B$48+Global!CF80^2*$C$48)*(CF61/$B61)^(1/$C$49)</f>
        <v>5.5160894669770224</v>
      </c>
      <c r="CH50" s="81">
        <f>100*$B$49*(Global!CG80*$B$48+Global!CG80^2*$C$48)*(CG61/$B61)^(1/$C$49)</f>
        <v>5.5867453927074129</v>
      </c>
      <c r="CI50" s="81">
        <f>100*$B$49*(Global!CH80*$B$48+Global!CH80^2*$C$48)*(CH61/$B61)^(1/$C$49)</f>
        <v>5.6571703723014206</v>
      </c>
      <c r="CJ50" s="81">
        <f>100*$B$49*(Global!CI80*$B$48+Global!CI80^2*$C$48)*(CI61/$B61)^(1/$C$49)</f>
        <v>5.7273610482185147</v>
      </c>
      <c r="CK50" s="81">
        <f>100*$B$49*(Global!CJ80*$B$48+Global!CJ80^2*$C$48)*(CJ61/$B61)^(1/$C$49)</f>
        <v>5.7973142015924735</v>
      </c>
      <c r="CL50" s="81">
        <f>100*$B$49*(Global!CK80*$B$48+Global!CK80^2*$C$48)*(CK61/$B61)^(1/$C$49)</f>
        <v>5.8670267529639366</v>
      </c>
      <c r="CM50" s="81">
        <f>100*$B$49*(Global!CL80*$B$48+Global!CL80^2*$C$48)*(CL61/$B61)^(1/$C$49)</f>
        <v>5.9364957613163307</v>
      </c>
      <c r="CN50" s="81">
        <f>100*$B$49*(Global!CM80*$B$48+Global!CM80^2*$C$48)*(CM61/$B61)^(1/$C$49)</f>
        <v>6.0057184219711459</v>
      </c>
      <c r="CO50" s="81">
        <f>100*$B$49*(Global!CN80*$B$48+Global!CN80^2*$C$48)*(CN61/$B61)^(1/$C$49)</f>
        <v>6.0746920637260757</v>
      </c>
      <c r="CP50" s="81">
        <f>100*$B$49*(Global!CO80*$B$48+Global!CO80^2*$C$48)*(CO61/$B61)^(1/$C$49)</f>
        <v>6.1434141455012758</v>
      </c>
      <c r="CQ50" s="81">
        <f>100*$B$49*(Global!CP80*$B$48+Global!CP80^2*$C$48)*(CP61/$B61)^(1/$C$49)</f>
        <v>6.2118822526775483</v>
      </c>
      <c r="CR50" s="81">
        <f>100*$B$49*(Global!CQ80*$B$48+Global!CQ80^2*$C$48)*(CQ61/$B61)^(1/$C$49)</f>
        <v>6.2800940932540446</v>
      </c>
      <c r="CS50" s="81">
        <f>100*$B$49*(Global!CR80*$B$48+Global!CR80^2*$C$48)*(CR61/$B61)^(1/$C$49)</f>
        <v>6.3480474939143612</v>
      </c>
      <c r="CT50" s="81">
        <f>100*$B$49*(Global!CS80*$B$48+Global!CS80^2*$C$48)*(CS61/$B61)^(1/$C$49)</f>
        <v>6.4157403960628274</v>
      </c>
      <c r="CU50" s="81">
        <f>100*$B$49*(Global!CT80*$B$48+Global!CT80^2*$C$48)*(CT61/$B61)^(1/$C$49)</f>
        <v>6.4831708518741786</v>
      </c>
      <c r="CV50" s="81">
        <f>100*$B$49*(Global!CU80*$B$48+Global!CU80^2*$C$48)*(CU61/$B61)^(1/$C$49)</f>
        <v>6.5503370203865883</v>
      </c>
      <c r="CW50" s="81"/>
      <c r="CX50" s="65"/>
      <c r="CY50" s="65"/>
      <c r="CZ50" s="65"/>
      <c r="DA50" s="65"/>
    </row>
    <row r="51" spans="1:105" ht="18" customHeight="1">
      <c r="A51" s="82" t="s">
        <v>817</v>
      </c>
    </row>
    <row r="52" spans="1:105" ht="18" customHeight="1">
      <c r="A52" s="54" t="s">
        <v>763</v>
      </c>
      <c r="B52" s="149">
        <f>+Data!B236/1000</f>
        <v>0.130124040010066</v>
      </c>
      <c r="C52" s="84">
        <f>+B95-B92</f>
        <v>5.1159076974727213E-13</v>
      </c>
    </row>
    <row r="53" spans="1:105" ht="18" customHeight="1">
      <c r="A53" s="52" t="s">
        <v>764</v>
      </c>
      <c r="B53" s="149">
        <f>+Data!O171</f>
        <v>-554.97225490153301</v>
      </c>
      <c r="C53" s="84">
        <f>+Data!Q171</f>
        <v>-329.12911021178297</v>
      </c>
    </row>
    <row r="54" spans="1:105" ht="18" customHeight="1">
      <c r="A54" s="52" t="s">
        <v>765</v>
      </c>
    </row>
    <row r="55" spans="1:105" s="38" customFormat="1" ht="13">
      <c r="A55" s="86" t="s">
        <v>253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</row>
    <row r="56" spans="1:105" ht="18" customHeight="1">
      <c r="A56" s="52" t="s">
        <v>630</v>
      </c>
      <c r="B56" s="65">
        <f>B57</f>
        <v>127.773</v>
      </c>
      <c r="C56" s="65">
        <f>B56*EXP(B58)</f>
        <v>126.11078504342912</v>
      </c>
      <c r="D56" s="65">
        <f>C56*EXP(C58)</f>
        <v>121.1000791610762</v>
      </c>
      <c r="E56" s="65">
        <f t="shared" ref="E56:BI56" si="10">D56*EXP(D58)</f>
        <v>114.02213127603983</v>
      </c>
      <c r="F56" s="65">
        <f t="shared" si="10"/>
        <v>106.00881152460984</v>
      </c>
      <c r="G56" s="65">
        <f t="shared" si="10"/>
        <v>99.905242120466625</v>
      </c>
      <c r="H56" s="65">
        <f t="shared" si="10"/>
        <v>95.999250914928439</v>
      </c>
      <c r="I56" s="65">
        <f t="shared" si="10"/>
        <v>92.245972089380729</v>
      </c>
      <c r="J56" s="65">
        <f t="shared" si="10"/>
        <v>88.639435054087073</v>
      </c>
      <c r="K56" s="65">
        <f t="shared" si="10"/>
        <v>85.173902651216196</v>
      </c>
      <c r="L56" s="65">
        <f t="shared" si="10"/>
        <v>83.70357831228803</v>
      </c>
      <c r="M56" s="65">
        <f t="shared" si="10"/>
        <v>84.127776690940138</v>
      </c>
      <c r="N56" s="65">
        <f t="shared" si="10"/>
        <v>84.554124849423388</v>
      </c>
      <c r="O56" s="65">
        <f t="shared" si="10"/>
        <v>84.98263368253032</v>
      </c>
      <c r="P56" s="65">
        <f t="shared" si="10"/>
        <v>85.413314140266763</v>
      </c>
      <c r="Q56" s="65">
        <f t="shared" si="10"/>
        <v>85.846177228131722</v>
      </c>
      <c r="R56" s="65">
        <f t="shared" si="10"/>
        <v>86.281234007398567</v>
      </c>
      <c r="S56" s="65">
        <f t="shared" si="10"/>
        <v>86.718495595397698</v>
      </c>
      <c r="T56" s="65">
        <f t="shared" si="10"/>
        <v>87.157973165800641</v>
      </c>
      <c r="U56" s="65">
        <f t="shared" si="10"/>
        <v>87.59967794890558</v>
      </c>
      <c r="V56" s="65">
        <f t="shared" si="10"/>
        <v>88.092631169487674</v>
      </c>
      <c r="W56" s="65">
        <f t="shared" si="10"/>
        <v>88.637671574052376</v>
      </c>
      <c r="X56" s="65">
        <f t="shared" si="10"/>
        <v>89.18608421348695</v>
      </c>
      <c r="Y56" s="65">
        <f t="shared" si="10"/>
        <v>89.73788995224092</v>
      </c>
      <c r="Z56" s="65">
        <f t="shared" si="10"/>
        <v>90.29310978385486</v>
      </c>
      <c r="AA56" s="65">
        <f t="shared" si="10"/>
        <v>90.85176483175907</v>
      </c>
      <c r="AB56" s="65">
        <f t="shared" si="10"/>
        <v>91.413876350077189</v>
      </c>
      <c r="AC56" s="65">
        <f t="shared" si="10"/>
        <v>91.979465724434888</v>
      </c>
      <c r="AD56" s="65">
        <f t="shared" si="10"/>
        <v>92.548554472773418</v>
      </c>
      <c r="AE56" s="65">
        <f t="shared" si="10"/>
        <v>93.121164246168291</v>
      </c>
      <c r="AF56" s="65">
        <f t="shared" si="10"/>
        <v>93.408796319829463</v>
      </c>
      <c r="AG56" s="65">
        <f t="shared" si="10"/>
        <v>93.408796319829463</v>
      </c>
      <c r="AH56" s="65">
        <f t="shared" si="10"/>
        <v>93.408796319829463</v>
      </c>
      <c r="AI56" s="65">
        <f t="shared" si="10"/>
        <v>93.408796319829463</v>
      </c>
      <c r="AJ56" s="65">
        <f t="shared" si="10"/>
        <v>93.408796319829463</v>
      </c>
      <c r="AK56" s="65">
        <f t="shared" si="10"/>
        <v>93.408796319829463</v>
      </c>
      <c r="AL56" s="65">
        <f t="shared" si="10"/>
        <v>93.408796319829463</v>
      </c>
      <c r="AM56" s="65">
        <f t="shared" si="10"/>
        <v>93.408796319829463</v>
      </c>
      <c r="AN56" s="65">
        <f t="shared" si="10"/>
        <v>93.408796319829463</v>
      </c>
      <c r="AO56" s="65">
        <f t="shared" si="10"/>
        <v>93.408796319829463</v>
      </c>
      <c r="AP56" s="65">
        <f t="shared" si="10"/>
        <v>93.408796319829463</v>
      </c>
      <c r="AQ56" s="65">
        <f t="shared" si="10"/>
        <v>93.408796319829463</v>
      </c>
      <c r="AR56" s="65">
        <f t="shared" si="10"/>
        <v>93.408796319829463</v>
      </c>
      <c r="AS56" s="65">
        <f t="shared" si="10"/>
        <v>93.408796319829463</v>
      </c>
      <c r="AT56" s="65">
        <f t="shared" si="10"/>
        <v>93.408796319829463</v>
      </c>
      <c r="AU56" s="65">
        <f t="shared" si="10"/>
        <v>93.408796319829463</v>
      </c>
      <c r="AV56" s="65">
        <f t="shared" si="10"/>
        <v>93.408796319829463</v>
      </c>
      <c r="AW56" s="65">
        <f t="shared" si="10"/>
        <v>93.408796319829463</v>
      </c>
      <c r="AX56" s="65">
        <f t="shared" si="10"/>
        <v>93.408796319829463</v>
      </c>
      <c r="AY56" s="65">
        <f t="shared" si="10"/>
        <v>93.408796319829463</v>
      </c>
      <c r="AZ56" s="65">
        <f t="shared" si="10"/>
        <v>93.408796319829463</v>
      </c>
      <c r="BA56" s="65">
        <f t="shared" si="10"/>
        <v>93.408796319829463</v>
      </c>
      <c r="BB56" s="65">
        <f t="shared" si="10"/>
        <v>93.408796319829463</v>
      </c>
      <c r="BC56" s="65">
        <f t="shared" si="10"/>
        <v>93.408796319829463</v>
      </c>
      <c r="BD56" s="65">
        <f t="shared" si="10"/>
        <v>93.408796319829463</v>
      </c>
      <c r="BE56" s="65">
        <f t="shared" si="10"/>
        <v>93.408796319829463</v>
      </c>
      <c r="BF56" s="65">
        <f t="shared" si="10"/>
        <v>93.408796319829463</v>
      </c>
      <c r="BG56" s="65">
        <f t="shared" si="10"/>
        <v>93.408796319829463</v>
      </c>
      <c r="BH56" s="65">
        <f t="shared" si="10"/>
        <v>93.408796319829463</v>
      </c>
      <c r="BI56" s="65">
        <f t="shared" si="10"/>
        <v>93.408796319829463</v>
      </c>
    </row>
    <row r="57" spans="1:105" s="38" customFormat="1" ht="13">
      <c r="A57" s="89" t="s">
        <v>631</v>
      </c>
      <c r="B57" s="88">
        <f>Parameters!H48</f>
        <v>127.773</v>
      </c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</row>
    <row r="58" spans="1:105" ht="18" customHeight="1">
      <c r="A58" s="52" t="s">
        <v>766</v>
      </c>
      <c r="B58" s="65">
        <f>+Data!B40*10</f>
        <v>-1.3094485000426899E-2</v>
      </c>
      <c r="C58" s="65">
        <f>+Data!C40*10</f>
        <v>-4.0543462774860498E-2</v>
      </c>
      <c r="D58" s="65">
        <f>+Data!D40*10</f>
        <v>-6.0224740689090506E-2</v>
      </c>
      <c r="E58" s="65">
        <f>+Data!E40*10</f>
        <v>-7.2870345305458994E-2</v>
      </c>
      <c r="F58" s="65">
        <f>+Data!F40*10</f>
        <v>-5.9300060291662196E-2</v>
      </c>
      <c r="G58" s="65">
        <f>+Data!G40*10</f>
        <v>-3.9881769488259694E-2</v>
      </c>
      <c r="H58" s="65">
        <f>+Data!H40*10</f>
        <v>-3.9881769488259694E-2</v>
      </c>
      <c r="I58" s="65">
        <f>+Data!I40*10</f>
        <v>-3.9881769488259694E-2</v>
      </c>
      <c r="J58" s="65">
        <f>+Data!J40*10</f>
        <v>-3.9881769488259694E-2</v>
      </c>
      <c r="K58" s="65">
        <f>+Data!K40*10</f>
        <v>-1.7413351781274899E-2</v>
      </c>
      <c r="L58" s="65">
        <f>+Data!L40*10</f>
        <v>5.0550659257098804E-3</v>
      </c>
      <c r="M58" s="65">
        <f>+Data!M40*10</f>
        <v>5.0550659257098804E-3</v>
      </c>
      <c r="N58" s="65">
        <f>+Data!N40*10</f>
        <v>5.0550659257098804E-3</v>
      </c>
      <c r="O58" s="65">
        <f>+Data!O40*10</f>
        <v>5.0550659257098804E-3</v>
      </c>
      <c r="P58" s="65">
        <f>+Data!P40*10</f>
        <v>5.0550659257098804E-3</v>
      </c>
      <c r="Q58" s="65">
        <f>+Data!Q40*10</f>
        <v>5.0550659257098804E-3</v>
      </c>
      <c r="R58" s="65">
        <f>+Data!R40*10</f>
        <v>5.0550659257098804E-3</v>
      </c>
      <c r="S58" s="65">
        <f>+Data!S40*10</f>
        <v>5.0550659257098804E-3</v>
      </c>
      <c r="T58" s="65">
        <f>+Data!T40*10</f>
        <v>5.0550659257098804E-3</v>
      </c>
      <c r="U58" s="65">
        <f>+Data!U40*10</f>
        <v>5.6115662277203601E-3</v>
      </c>
      <c r="V58" s="65">
        <f>+Data!V40*10</f>
        <v>6.1680665297308406E-3</v>
      </c>
      <c r="W58" s="65">
        <f>+Data!W40*10</f>
        <v>6.1680665297308406E-3</v>
      </c>
      <c r="X58" s="65">
        <f>+Data!X40*10</f>
        <v>6.1680665297308406E-3</v>
      </c>
      <c r="Y58" s="65">
        <f>+Data!Y40*10</f>
        <v>6.1680665297308406E-3</v>
      </c>
      <c r="Z58" s="65">
        <f>+Data!Z40*10</f>
        <v>6.1680665297308406E-3</v>
      </c>
      <c r="AA58" s="65">
        <f>+Data!AA40*10</f>
        <v>6.1680665297308406E-3</v>
      </c>
      <c r="AB58" s="65">
        <f>+Data!AB40*10</f>
        <v>6.1680665297308406E-3</v>
      </c>
      <c r="AC58" s="65">
        <f>+Data!AC40*10</f>
        <v>6.1680665297308406E-3</v>
      </c>
      <c r="AD58" s="65">
        <f>+Data!AD40*10</f>
        <v>6.1680665297308406E-3</v>
      </c>
      <c r="AE58" s="65">
        <f>+Data!AE40*10</f>
        <v>3.0840332648654203E-3</v>
      </c>
      <c r="AF58" s="65">
        <f>+Data!AF38*10</f>
        <v>0</v>
      </c>
      <c r="AG58" s="65">
        <f>+Data!AG38*10</f>
        <v>0</v>
      </c>
      <c r="AH58" s="65">
        <f>+Data!AH38*10</f>
        <v>0</v>
      </c>
      <c r="AI58" s="65">
        <f>+Data!AI38*10</f>
        <v>0</v>
      </c>
      <c r="AJ58" s="65">
        <f>+Data!AJ38*10</f>
        <v>0</v>
      </c>
      <c r="AK58" s="65">
        <f>+Data!AK38*10</f>
        <v>0</v>
      </c>
      <c r="AL58" s="65">
        <f>+Data!AL38*10</f>
        <v>0</v>
      </c>
      <c r="AM58" s="65">
        <f>+Data!AM38*10</f>
        <v>0</v>
      </c>
      <c r="AN58" s="65">
        <f>+Data!AN38*10</f>
        <v>0</v>
      </c>
      <c r="AO58" s="65">
        <f>+Data!AO38*10</f>
        <v>0</v>
      </c>
      <c r="AP58" s="65">
        <f>+Data!AP38*10</f>
        <v>0</v>
      </c>
      <c r="AQ58" s="65">
        <f>+Data!AQ38*10</f>
        <v>0</v>
      </c>
      <c r="AR58" s="65">
        <f>+Data!AR38*10</f>
        <v>0</v>
      </c>
      <c r="AS58" s="65">
        <f>+Data!AS38*10</f>
        <v>0</v>
      </c>
      <c r="AT58" s="65">
        <f>+Data!AT38*10</f>
        <v>0</v>
      </c>
      <c r="AU58" s="65">
        <f>+Data!AU38*10</f>
        <v>0</v>
      </c>
      <c r="AV58" s="65">
        <f>+Data!AV38*10</f>
        <v>0</v>
      </c>
      <c r="AW58" s="65">
        <f>+Data!AW38*10</f>
        <v>0</v>
      </c>
      <c r="AX58" s="65">
        <f>+Data!AX38*10</f>
        <v>0</v>
      </c>
      <c r="AY58" s="65">
        <f>+Data!AY38*10</f>
        <v>0</v>
      </c>
      <c r="AZ58" s="65">
        <f>+Data!AZ38*10</f>
        <v>0</v>
      </c>
      <c r="BA58" s="65">
        <f>+Data!BA38*10</f>
        <v>0</v>
      </c>
      <c r="BB58" s="65">
        <f>+Data!BB38*10</f>
        <v>0</v>
      </c>
      <c r="BC58" s="65">
        <f>+Data!BC38*10</f>
        <v>0</v>
      </c>
      <c r="BD58" s="65">
        <f>+Data!BD38*10</f>
        <v>0</v>
      </c>
      <c r="BE58" s="65">
        <f>+Data!BE38*10</f>
        <v>0</v>
      </c>
      <c r="BF58" s="65">
        <f>+Data!BF38*10</f>
        <v>0</v>
      </c>
      <c r="BG58" s="65">
        <f>+Data!BG38*10</f>
        <v>0</v>
      </c>
      <c r="BH58" s="65">
        <f>+Data!BH38*10</f>
        <v>0</v>
      </c>
      <c r="BI58" s="65">
        <f>+Data!BI38*10</f>
        <v>0</v>
      </c>
    </row>
    <row r="59" spans="1:105" s="38" customFormat="1" ht="13">
      <c r="A59" s="89" t="s">
        <v>633</v>
      </c>
      <c r="B59" s="88">
        <f>+BI56</f>
        <v>93.408796319829463</v>
      </c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</row>
    <row r="60" spans="1:105" ht="18" customHeight="1">
      <c r="A60" s="82" t="s">
        <v>634</v>
      </c>
      <c r="B60" s="54"/>
    </row>
    <row r="61" spans="1:105" s="37" customFormat="1" ht="18" customHeight="1">
      <c r="A61" s="92" t="s">
        <v>635</v>
      </c>
      <c r="B61" s="37">
        <f t="shared" ref="B61:BI61" si="11">B20*B74^$B7*(B56/1000)^(1-$B7)</f>
        <v>3.8702837853585206</v>
      </c>
      <c r="C61" s="37">
        <f t="shared" si="11"/>
        <v>4.4256248919908217</v>
      </c>
      <c r="D61" s="37">
        <f t="shared" si="11"/>
        <v>5.2201233230190578</v>
      </c>
      <c r="E61" s="37">
        <f t="shared" si="11"/>
        <v>5.8566210250153885</v>
      </c>
      <c r="F61" s="37">
        <f t="shared" si="11"/>
        <v>6.2401632501995392</v>
      </c>
      <c r="G61" s="37">
        <f t="shared" si="11"/>
        <v>6.7870775924786537</v>
      </c>
      <c r="H61" s="37">
        <f t="shared" si="11"/>
        <v>7.4447807980782237</v>
      </c>
      <c r="I61" s="37">
        <f t="shared" si="11"/>
        <v>8.0799234952342331</v>
      </c>
      <c r="J61" s="37">
        <f t="shared" si="11"/>
        <v>8.6926007664054463</v>
      </c>
      <c r="K61" s="37">
        <f t="shared" si="11"/>
        <v>9.2825962782204581</v>
      </c>
      <c r="L61" s="37">
        <f t="shared" si="11"/>
        <v>10.072607285358897</v>
      </c>
      <c r="M61" s="37">
        <f t="shared" si="11"/>
        <v>11.089747604962364</v>
      </c>
      <c r="N61" s="37">
        <f t="shared" si="11"/>
        <v>12.274742437354099</v>
      </c>
      <c r="O61" s="37">
        <f t="shared" si="11"/>
        <v>13.427242101382731</v>
      </c>
      <c r="P61" s="37">
        <f t="shared" si="11"/>
        <v>14.571947253296726</v>
      </c>
      <c r="Q61" s="37">
        <f t="shared" si="11"/>
        <v>15.722614593040134</v>
      </c>
      <c r="R61" s="37">
        <f t="shared" si="11"/>
        <v>16.886922685433859</v>
      </c>
      <c r="S61" s="37">
        <f t="shared" si="11"/>
        <v>18.06922288378566</v>
      </c>
      <c r="T61" s="37">
        <f t="shared" si="11"/>
        <v>19.272096158249827</v>
      </c>
      <c r="U61" s="37">
        <f t="shared" si="11"/>
        <v>20.497234037619986</v>
      </c>
      <c r="V61" s="37">
        <f t="shared" si="11"/>
        <v>21.754407623653222</v>
      </c>
      <c r="W61" s="37">
        <f t="shared" si="11"/>
        <v>23.048088457161672</v>
      </c>
      <c r="X61" s="37">
        <f t="shared" si="11"/>
        <v>24.37283516126811</v>
      </c>
      <c r="Y61" s="37">
        <f t="shared" si="11"/>
        <v>25.729004478113133</v>
      </c>
      <c r="Z61" s="37">
        <f t="shared" si="11"/>
        <v>27.11755818586548</v>
      </c>
      <c r="AA61" s="37">
        <f t="shared" si="11"/>
        <v>28.539940910514375</v>
      </c>
      <c r="AB61" s="37">
        <f t="shared" si="11"/>
        <v>29.998414896214324</v>
      </c>
      <c r="AC61" s="37">
        <f t="shared" si="11"/>
        <v>31.496804096757032</v>
      </c>
      <c r="AD61" s="37">
        <f t="shared" si="11"/>
        <v>33.056004081874747</v>
      </c>
      <c r="AE61" s="37">
        <f t="shared" si="11"/>
        <v>34.676571167901798</v>
      </c>
      <c r="AF61" s="37">
        <f t="shared" si="11"/>
        <v>36.279619842720244</v>
      </c>
      <c r="AG61" s="37">
        <f t="shared" si="11"/>
        <v>37.837431931076303</v>
      </c>
      <c r="AH61" s="37">
        <f t="shared" si="11"/>
        <v>39.412942966595267</v>
      </c>
      <c r="AI61" s="37">
        <f t="shared" si="11"/>
        <v>41.015288999793462</v>
      </c>
      <c r="AJ61" s="37">
        <f t="shared" si="11"/>
        <v>42.649880171537248</v>
      </c>
      <c r="AK61" s="37">
        <f t="shared" si="11"/>
        <v>44.320302984884684</v>
      </c>
      <c r="AL61" s="37">
        <f t="shared" si="11"/>
        <v>46.029288417762686</v>
      </c>
      <c r="AM61" s="37">
        <f t="shared" si="11"/>
        <v>47.779205857015178</v>
      </c>
      <c r="AN61" s="37">
        <f t="shared" si="11"/>
        <v>49.572305799666644</v>
      </c>
      <c r="AO61" s="37">
        <f t="shared" si="11"/>
        <v>51.410832389615877</v>
      </c>
      <c r="AP61" s="37">
        <f t="shared" si="11"/>
        <v>53.297070654058224</v>
      </c>
      <c r="AQ61" s="37">
        <f t="shared" si="11"/>
        <v>55.233362560175316</v>
      </c>
      <c r="AR61" s="37">
        <f t="shared" si="11"/>
        <v>57.222109396127742</v>
      </c>
      <c r="AS61" s="37">
        <f t="shared" si="11"/>
        <v>59.265769135549618</v>
      </c>
      <c r="AT61" s="37">
        <f t="shared" si="11"/>
        <v>61.366852829828048</v>
      </c>
      <c r="AU61" s="37">
        <f t="shared" si="11"/>
        <v>63.527921729979631</v>
      </c>
      <c r="AV61" s="37">
        <f t="shared" si="11"/>
        <v>65.751585698515299</v>
      </c>
      <c r="AW61" s="37">
        <f t="shared" si="11"/>
        <v>68.040502951540674</v>
      </c>
      <c r="AX61" s="37">
        <f t="shared" si="11"/>
        <v>70.397380963034834</v>
      </c>
      <c r="AY61" s="37">
        <f t="shared" si="11"/>
        <v>72.824978304466583</v>
      </c>
      <c r="AZ61" s="37">
        <f t="shared" si="11"/>
        <v>75.32610720045443</v>
      </c>
      <c r="BA61" s="37">
        <f t="shared" si="11"/>
        <v>77.903636613811287</v>
      </c>
      <c r="BB61" s="37">
        <f t="shared" si="11"/>
        <v>80.56049571160726</v>
      </c>
      <c r="BC61" s="37">
        <f t="shared" si="11"/>
        <v>83.29967759948542</v>
      </c>
      <c r="BD61" s="37">
        <f t="shared" si="11"/>
        <v>86.124243241437526</v>
      </c>
      <c r="BE61" s="37">
        <f t="shared" si="11"/>
        <v>89.037325506150623</v>
      </c>
      <c r="BF61" s="37">
        <f t="shared" si="11"/>
        <v>92.042133299465874</v>
      </c>
      <c r="BG61" s="37">
        <f t="shared" si="11"/>
        <v>95.141955756376376</v>
      </c>
      <c r="BH61" s="37">
        <f t="shared" si="11"/>
        <v>98.340166476262027</v>
      </c>
      <c r="BI61" s="37">
        <f t="shared" si="11"/>
        <v>101.64022779254938</v>
      </c>
      <c r="BJ61" s="37">
        <f>+BI61</f>
        <v>101.64022779254938</v>
      </c>
      <c r="BK61" s="37">
        <f t="shared" ref="BK61:CV61" si="12">+BJ61</f>
        <v>101.64022779254938</v>
      </c>
      <c r="BL61" s="37">
        <f t="shared" si="12"/>
        <v>101.64022779254938</v>
      </c>
      <c r="BM61" s="37">
        <f t="shared" si="12"/>
        <v>101.64022779254938</v>
      </c>
      <c r="BN61" s="37">
        <f t="shared" si="12"/>
        <v>101.64022779254938</v>
      </c>
      <c r="BO61" s="37">
        <f t="shared" si="12"/>
        <v>101.64022779254938</v>
      </c>
      <c r="BP61" s="37">
        <f t="shared" si="12"/>
        <v>101.64022779254938</v>
      </c>
      <c r="BQ61" s="37">
        <f t="shared" si="12"/>
        <v>101.64022779254938</v>
      </c>
      <c r="BR61" s="37">
        <f t="shared" si="12"/>
        <v>101.64022779254938</v>
      </c>
      <c r="BS61" s="37">
        <f t="shared" si="12"/>
        <v>101.64022779254938</v>
      </c>
      <c r="BT61" s="37">
        <f t="shared" si="12"/>
        <v>101.64022779254938</v>
      </c>
      <c r="BU61" s="37">
        <f t="shared" si="12"/>
        <v>101.64022779254938</v>
      </c>
      <c r="BV61" s="37">
        <f t="shared" si="12"/>
        <v>101.64022779254938</v>
      </c>
      <c r="BW61" s="37">
        <f t="shared" si="12"/>
        <v>101.64022779254938</v>
      </c>
      <c r="BX61" s="37">
        <f t="shared" si="12"/>
        <v>101.64022779254938</v>
      </c>
      <c r="BY61" s="37">
        <f t="shared" si="12"/>
        <v>101.64022779254938</v>
      </c>
      <c r="BZ61" s="37">
        <f t="shared" si="12"/>
        <v>101.64022779254938</v>
      </c>
      <c r="CA61" s="37">
        <f t="shared" si="12"/>
        <v>101.64022779254938</v>
      </c>
      <c r="CB61" s="37">
        <f t="shared" si="12"/>
        <v>101.64022779254938</v>
      </c>
      <c r="CC61" s="37">
        <f t="shared" si="12"/>
        <v>101.64022779254938</v>
      </c>
      <c r="CD61" s="37">
        <f t="shared" si="12"/>
        <v>101.64022779254938</v>
      </c>
      <c r="CE61" s="37">
        <f t="shared" si="12"/>
        <v>101.64022779254938</v>
      </c>
      <c r="CF61" s="37">
        <f t="shared" si="12"/>
        <v>101.64022779254938</v>
      </c>
      <c r="CG61" s="37">
        <f t="shared" si="12"/>
        <v>101.64022779254938</v>
      </c>
      <c r="CH61" s="37">
        <f t="shared" si="12"/>
        <v>101.64022779254938</v>
      </c>
      <c r="CI61" s="37">
        <f t="shared" si="12"/>
        <v>101.64022779254938</v>
      </c>
      <c r="CJ61" s="37">
        <f t="shared" si="12"/>
        <v>101.64022779254938</v>
      </c>
      <c r="CK61" s="37">
        <f t="shared" si="12"/>
        <v>101.64022779254938</v>
      </c>
      <c r="CL61" s="37">
        <f t="shared" si="12"/>
        <v>101.64022779254938</v>
      </c>
      <c r="CM61" s="37">
        <f t="shared" si="12"/>
        <v>101.64022779254938</v>
      </c>
      <c r="CN61" s="37">
        <f t="shared" si="12"/>
        <v>101.64022779254938</v>
      </c>
      <c r="CO61" s="37">
        <f t="shared" si="12"/>
        <v>101.64022779254938</v>
      </c>
      <c r="CP61" s="37">
        <f t="shared" si="12"/>
        <v>101.64022779254938</v>
      </c>
      <c r="CQ61" s="37">
        <f t="shared" si="12"/>
        <v>101.64022779254938</v>
      </c>
      <c r="CR61" s="37">
        <f t="shared" si="12"/>
        <v>101.64022779254938</v>
      </c>
      <c r="CS61" s="37">
        <f t="shared" si="12"/>
        <v>101.64022779254938</v>
      </c>
      <c r="CT61" s="37">
        <f t="shared" si="12"/>
        <v>101.64022779254938</v>
      </c>
      <c r="CU61" s="37">
        <f t="shared" si="12"/>
        <v>101.64022779254938</v>
      </c>
      <c r="CV61" s="37">
        <f t="shared" si="12"/>
        <v>101.64022779254938</v>
      </c>
    </row>
    <row r="62" spans="1:105" s="39" customFormat="1" ht="18" customHeight="1">
      <c r="A62" s="93" t="s">
        <v>767</v>
      </c>
      <c r="B62" s="39">
        <f>($B24*B81+$B25*B81^$B$26+$B$29*(B81/$B$27)^$B$28)*Parameters!$B$116*0.01</f>
        <v>1.1141127717951564E-3</v>
      </c>
      <c r="C62" s="39">
        <f>($B24*C81+$B25*C81^$B$26+$B$29*(C81/$B$27)^$B$28)*Parameters!$B$116*0.01</f>
        <v>1.5531919088867298E-3</v>
      </c>
      <c r="D62" s="39">
        <f>($B24*D81+$B25*D81^$B$26+$B$29*(D81/$B$27)^$B$28)*Parameters!$B$116*0.01</f>
        <v>2.4463450482041555E-3</v>
      </c>
      <c r="E62" s="39">
        <f>($B24*E81+$B25*E81^$B$26+$B$29*(E81/$B$27)^$B$28)*Parameters!$B$116*0.01</f>
        <v>3.7379637845427055E-3</v>
      </c>
      <c r="F62" s="39">
        <f>($B24*F81+$B25*F81^$B$26+$B$29*(F81/$B$27)^$B$28)*Parameters!$B$116*0.01</f>
        <v>5.4272832455997027E-3</v>
      </c>
      <c r="G62" s="39">
        <f>($B24*G81+$B25*G81^$B$26+$B$29*(G81/$B$27)^$B$28)*Parameters!$B$116*0.01</f>
        <v>7.4824255930423687E-3</v>
      </c>
      <c r="H62" s="39">
        <f>($B24*H81+$B25*H81^$B$26+$B$29*(H81/$B$27)^$B$28)*Parameters!$B$116*0.01</f>
        <v>9.8511064521737118E-3</v>
      </c>
      <c r="I62" s="39">
        <f>($B24*I81+$B25*I81^$B$26+$B$29*(I81/$B$27)^$B$28)*Parameters!$B$116*0.01</f>
        <v>1.247923564699936E-2</v>
      </c>
      <c r="J62" s="39">
        <f>($B24*J81+$B25*J81^$B$26+$B$29*(J81/$B$27)^$B$28)*Parameters!$B$116*0.01</f>
        <v>1.5321493306495159E-2</v>
      </c>
      <c r="K62" s="39">
        <f>($B24*K81+$B25*K81^$B$26+$B$29*(K81/$B$27)^$B$28)*Parameters!$B$116*0.01</f>
        <v>1.8342934810490926E-2</v>
      </c>
      <c r="L62" s="39">
        <f>($B24*L81+$B25*L81^$B$26+$B$29*(L81/$B$27)^$B$28)*Parameters!$B$116*0.01</f>
        <v>2.1517853138883932E-2</v>
      </c>
      <c r="M62" s="39">
        <f>($B24*M81+$B25*M81^$B$26+$B$29*(M81/$B$27)^$B$28)*Parameters!$B$116*0.01</f>
        <v>2.473222721935522E-2</v>
      </c>
      <c r="N62" s="39">
        <f>($B24*N81+$B25*N81^$B$26+$B$29*(N81/$B$27)^$B$28)*Parameters!$B$116*0.01</f>
        <v>2.7984718108090813E-2</v>
      </c>
      <c r="O62" s="39">
        <f>($B24*O81+$B25*O81^$B$26+$B$29*(O81/$B$27)^$B$28)*Parameters!$B$116*0.01</f>
        <v>3.1273185517940304E-2</v>
      </c>
      <c r="P62" s="39">
        <f>($B24*P81+$B25*P81^$B$26+$B$29*(P81/$B$27)^$B$28)*Parameters!$B$116*0.01</f>
        <v>3.4591776774790924E-2</v>
      </c>
      <c r="Q62" s="39">
        <f>($B24*Q81+$B25*Q81^$B$26+$B$29*(Q81/$B$27)^$B$28)*Parameters!$B$116*0.01</f>
        <v>3.7933029244905991E-2</v>
      </c>
      <c r="R62" s="39">
        <f>($B24*R81+$B25*R81^$B$26+$B$29*(R81/$B$27)^$B$28)*Parameters!$B$116*0.01</f>
        <v>4.1288794366997818E-2</v>
      </c>
      <c r="S62" s="39">
        <f>($B24*S81+$B25*S81^$B$26+$B$29*(S81/$B$27)^$B$28)*Parameters!$B$116*0.01</f>
        <v>4.465053048746704E-2</v>
      </c>
      <c r="T62" s="39">
        <f>($B24*T81+$B25*T81^$B$26+$B$29*(T81/$B$27)^$B$28)*Parameters!$B$116*0.01</f>
        <v>4.8009219901728531E-2</v>
      </c>
      <c r="U62" s="39">
        <f>($B24*U81+$B25*U81^$B$26+$B$29*(U81/$B$27)^$B$28)*Parameters!$B$116*0.01</f>
        <v>5.1355006675697118E-2</v>
      </c>
      <c r="V62" s="39">
        <f>($B24*V81+$B25*V81^$B$26+$B$29*(V81/$B$27)^$B$28)*Parameters!$B$116*0.01</f>
        <v>5.4679955648557307E-2</v>
      </c>
      <c r="W62" s="39">
        <f>($B24*W81+$B25*W81^$B$26+$B$29*(W81/$B$27)^$B$28)*Parameters!$B$116*0.01</f>
        <v>5.797988950495786E-2</v>
      </c>
      <c r="X62" s="39">
        <f>($B24*X81+$B25*X81^$B$26+$B$29*(X81/$B$27)^$B$28)*Parameters!$B$116*0.01</f>
        <v>6.1248733507352097E-2</v>
      </c>
      <c r="Y62" s="39">
        <f>($B24*Y81+$B25*Y81^$B$26+$B$29*(Y81/$B$27)^$B$28)*Parameters!$B$116*0.01</f>
        <v>6.4472444536279594E-2</v>
      </c>
      <c r="Z62" s="39">
        <f>($B24*Z81+$B25*Z81^$B$26+$B$29*(Z81/$B$27)^$B$28)*Parameters!$B$116*0.01</f>
        <v>6.7626687012378534E-2</v>
      </c>
      <c r="AA62" s="39">
        <f>($B24*AA81+$B25*AA81^$B$26+$B$29*(AA81/$B$27)^$B$28)*Parameters!$B$116*0.01</f>
        <v>7.0614175408274915E-2</v>
      </c>
      <c r="AB62" s="39">
        <f>($B24*AB81+$B25*AB81^$B$26+$B$29*(AB81/$B$27)^$B$28)*Parameters!$B$116*0.01</f>
        <v>7.2470866859973823E-2</v>
      </c>
      <c r="AC62" s="39">
        <f>($B24*AC81+$B25*AC81^$B$26+$B$29*(AC81/$B$27)^$B$28)*Parameters!$B$116*0.01</f>
        <v>7.2661167241731953E-2</v>
      </c>
      <c r="AD62" s="39">
        <f>($B24*AD81+$B25*AD81^$B$26+$B$29*(AD81/$B$27)^$B$28)*Parameters!$B$116*0.01</f>
        <v>7.1849741229273664E-2</v>
      </c>
      <c r="AE62" s="39">
        <f>($B24*AE81+$B25*AE81^$B$26+$B$29*(AE81/$B$27)^$B$28)*Parameters!$B$116*0.01</f>
        <v>7.0492864624387516E-2</v>
      </c>
      <c r="AF62" s="39">
        <f>($B24*AF81+$B25*AF81^$B$26+$B$29*(AF81/$B$27)^$B$28)*Parameters!$B$116*0.01</f>
        <v>6.8889074536607184E-2</v>
      </c>
      <c r="AG62" s="39">
        <f>($B24*AG81+$B25*AG81^$B$26+$B$29*(AG81/$B$27)^$B$28)*Parameters!$B$116*0.01</f>
        <v>6.7225169015733374E-2</v>
      </c>
      <c r="AH62" s="39">
        <f>($B24*AH81+$B25*AH81^$B$26+$B$29*(AH81/$B$27)^$B$28)*Parameters!$B$116*0.01</f>
        <v>6.5612031937614529E-2</v>
      </c>
      <c r="AI62" s="39">
        <f>($B24*AI81+$B25*AI81^$B$26+$B$29*(AI81/$B$27)^$B$28)*Parameters!$B$116*0.01</f>
        <v>6.4110561004839889E-2</v>
      </c>
      <c r="AJ62" s="39">
        <f>($B24*AJ81+$B25*AJ81^$B$26+$B$29*(AJ81/$B$27)^$B$28)*Parameters!$B$116*0.01</f>
        <v>6.2749656710759091E-2</v>
      </c>
      <c r="AK62" s="39">
        <f>($B24*AK81+$B25*AK81^$B$26+$B$29*(AK81/$B$27)^$B$28)*Parameters!$B$116*0.01</f>
        <v>6.1538361710240429E-2</v>
      </c>
      <c r="AL62" s="39">
        <f>($B24*AL81+$B25*AL81^$B$26+$B$29*(AL81/$B$27)^$B$28)*Parameters!$B$116*0.01</f>
        <v>6.0473884441679213E-2</v>
      </c>
      <c r="AM62" s="39">
        <f>($B24*AM81+$B25*AM81^$B$26+$B$29*(AM81/$B$27)^$B$28)*Parameters!$B$116*0.01</f>
        <v>5.954680705358989E-2</v>
      </c>
      <c r="AN62" s="39">
        <f>($B24*AN81+$B25*AN81^$B$26+$B$29*(AN81/$B$27)^$B$28)*Parameters!$B$116*0.01</f>
        <v>5.8744402606502877E-2</v>
      </c>
      <c r="AO62" s="39">
        <f>($B24*AO81+$B25*AO81^$B$26+$B$29*(AO81/$B$27)^$B$28)*Parameters!$B$116*0.01</f>
        <v>5.8052699885313537E-2</v>
      </c>
      <c r="AP62" s="39">
        <f>($B24*AP81+$B25*AP81^$B$26+$B$29*(AP81/$B$27)^$B$28)*Parameters!$B$116*0.01</f>
        <v>5.7457728077376355E-2</v>
      </c>
      <c r="AQ62" s="39">
        <f>($B24*AQ81+$B25*AQ81^$B$26+$B$29*(AQ81/$B$27)^$B$28)*Parameters!$B$116*0.01</f>
        <v>5.6946230421778384E-2</v>
      </c>
      <c r="AR62" s="39">
        <f>($B24*AR81+$B25*AR81^$B$26+$B$29*(AR81/$B$27)^$B$28)*Parameters!$B$116*0.01</f>
        <v>5.6506038533848058E-2</v>
      </c>
      <c r="AS62" s="39">
        <f>($B24*AS81+$B25*AS81^$B$26+$B$29*(AS81/$B$27)^$B$28)*Parameters!$B$116*0.01</f>
        <v>5.6126233674259771E-2</v>
      </c>
      <c r="AT62" s="39">
        <f>($B24*AT81+$B25*AT81^$B$26+$B$29*(AT81/$B$27)^$B$28)*Parameters!$B$116*0.01</f>
        <v>5.5797177617229722E-2</v>
      </c>
      <c r="AU62" s="39">
        <f>($B24*AU81+$B25*AU81^$B$26+$B$29*(AU81/$B$27)^$B$28)*Parameters!$B$116*0.01</f>
        <v>5.551046684247888E-2</v>
      </c>
      <c r="AV62" s="39">
        <f>($B24*AV81+$B25*AV81^$B$26+$B$29*(AV81/$B$27)^$B$28)*Parameters!$B$116*0.01</f>
        <v>5.5258844647408031E-2</v>
      </c>
      <c r="AW62" s="39">
        <f>($B24*AW81+$B25*AW81^$B$26+$B$29*(AW81/$B$27)^$B$28)*Parameters!$B$116*0.01</f>
        <v>5.503609316055684E-2</v>
      </c>
      <c r="AX62" s="39">
        <f>($B24*AX81+$B25*AX81^$B$26+$B$29*(AX81/$B$27)^$B$28)*Parameters!$B$116*0.01</f>
        <v>5.4836918941085111E-2</v>
      </c>
      <c r="AY62" s="39">
        <f>($B24*AY81+$B25*AY81^$B$26+$B$29*(AY81/$B$27)^$B$28)*Parameters!$B$116*0.01</f>
        <v>5.4656840415557205E-2</v>
      </c>
      <c r="AZ62" s="39">
        <f>($B24*AZ81+$B25*AZ81^$B$26+$B$29*(AZ81/$B$27)^$B$28)*Parameters!$B$116*0.01</f>
        <v>5.4492081867971061E-2</v>
      </c>
      <c r="BA62" s="39">
        <f>($B24*BA81+$B25*BA81^$B$26+$B$29*(BA81/$B$27)^$B$28)*Parameters!$B$116*0.01</f>
        <v>5.4339476422349743E-2</v>
      </c>
      <c r="BB62" s="39">
        <f>($B24*BB81+$B25*BB81^$B$26+$B$29*(BB81/$B$27)^$B$28)*Parameters!$B$116*0.01</f>
        <v>5.4196379014796514E-2</v>
      </c>
      <c r="BC62" s="39">
        <f>($B24*BC81+$B25*BC81^$B$26+$B$29*(BC81/$B$27)^$B$28)*Parameters!$B$116*0.01</f>
        <v>5.4060589461185062E-2</v>
      </c>
      <c r="BD62" s="39">
        <f>($B24*BD81+$B25*BD81^$B$26+$B$29*(BD81/$B$27)^$B$28)*Parameters!$B$116*0.01</f>
        <v>5.3930285199106649E-2</v>
      </c>
      <c r="BE62" s="39">
        <f>($B24*BE81+$B25*BE81^$B$26+$B$29*(BE81/$B$27)^$B$28)*Parameters!$B$116*0.01</f>
        <v>5.3803962992308052E-2</v>
      </c>
      <c r="BF62" s="39">
        <f>($B24*BF81+$B25*BF81^$B$26+$B$29*(BF81/$B$27)^$B$28)*Parameters!$B$116*0.01</f>
        <v>5.3680388748303297E-2</v>
      </c>
      <c r="BG62" s="39">
        <f>($B24*BG81+$B25*BG81^$B$26+$B$29*(BG81/$B$27)^$B$28)*Parameters!$B$116*0.01</f>
        <v>5.3558554558761642E-2</v>
      </c>
      <c r="BH62" s="39">
        <f>($B24*BH81+$B25*BH81^$B$26+$B$29*(BH81/$B$27)^$B$28)*Parameters!$B$116*0.01</f>
        <v>5.3437642090103335E-2</v>
      </c>
      <c r="BI62" s="39">
        <f>($B24*BI81+$B25*BI81^$B$26+$B$29*(BI81/$B$27)^$B$28)*Parameters!$B$116*0.01</f>
        <v>5.3316991503613485E-2</v>
      </c>
      <c r="BJ62" s="39">
        <f>($B24*BJ81+$B25*BJ81^$B$26+$B$29*(BJ81/$B$27)^$B$28)*Parameters!$B$116*0.01</f>
        <v>5.2044819200206573E-2</v>
      </c>
      <c r="BK62" s="39">
        <f>($B24*BK81+$B25*BK81^$B$26+$B$29*(BK81/$B$27)^$B$28)*Parameters!$B$116*0.01</f>
        <v>5.1140112593256522E-2</v>
      </c>
      <c r="BL62" s="39">
        <f>($B24*BL81+$B25*BL81^$B$26+$B$29*(BL81/$B$27)^$B$28)*Parameters!$B$116*0.01</f>
        <v>5.0480131668657439E-2</v>
      </c>
      <c r="BM62" s="39">
        <f>($B24*BM81+$B25*BM81^$B$26+$B$29*(BM81/$B$27)^$B$28)*Parameters!$B$116*0.01</f>
        <v>4.9983828686441481E-2</v>
      </c>
      <c r="BN62" s="39">
        <f>($B24*BN81+$B25*BN81^$B$26+$B$29*(BN81/$B$27)^$B$28)*Parameters!$B$116*0.01</f>
        <v>4.9597290526748258E-2</v>
      </c>
      <c r="BO62" s="39">
        <f>($B24*BO81+$B25*BO81^$B$26+$B$29*(BO81/$B$27)^$B$28)*Parameters!$B$116*0.01</f>
        <v>4.9284467749314977E-2</v>
      </c>
      <c r="BP62" s="39">
        <f>($B24*BP81+$B25*BP81^$B$26+$B$29*(BP81/$B$27)^$B$28)*Parameters!$B$116*0.01</f>
        <v>4.9021168764138458E-2</v>
      </c>
      <c r="BQ62" s="39">
        <f>($B24*BQ81+$B25*BQ81^$B$26+$B$29*(BQ81/$B$27)^$B$28)*Parameters!$B$116*0.01</f>
        <v>4.8791119592411836E-2</v>
      </c>
      <c r="BR62" s="39">
        <f>($B24*BR81+$B25*BR81^$B$26+$B$29*(BR81/$B$27)^$B$28)*Parameters!$B$116*0.01</f>
        <v>4.858335498033714E-2</v>
      </c>
      <c r="BS62" s="39">
        <f>($B24*BS81+$B25*BS81^$B$26+$B$29*(BS81/$B$27)^$B$28)*Parameters!$B$116*0.01</f>
        <v>4.8390479687959703E-2</v>
      </c>
      <c r="BT62" s="39">
        <f>($B24*BT81+$B25*BT81^$B$26+$B$29*(BT81/$B$27)^$B$28)*Parameters!$B$116*0.01</f>
        <v>4.8207504340400463E-2</v>
      </c>
      <c r="BU62" s="39">
        <f>($B24*BU81+$B25*BU81^$B$26+$B$29*(BU81/$B$27)^$B$28)*Parameters!$B$116*0.01</f>
        <v>4.8031063421507078E-2</v>
      </c>
      <c r="BV62" s="39">
        <f>($B24*BV81+$B25*BV81^$B$26+$B$29*(BV81/$B$27)^$B$28)*Parameters!$B$116*0.01</f>
        <v>4.7858888740202617E-2</v>
      </c>
      <c r="BW62" s="39">
        <f>($B24*BW81+$B25*BW81^$B$26+$B$29*(BW81/$B$27)^$B$28)*Parameters!$B$116*0.01</f>
        <v>4.7689454305610078E-2</v>
      </c>
      <c r="BX62" s="39">
        <f>($B24*BX81+$B25*BX81^$B$26+$B$29*(BX81/$B$27)^$B$28)*Parameters!$B$116*0.01</f>
        <v>4.7521736501938937E-2</v>
      </c>
      <c r="BY62" s="39">
        <f>($B24*BY81+$B25*BY81^$B$26+$B$29*(BY81/$B$27)^$B$28)*Parameters!$B$116*0.01</f>
        <v>4.7355051962087197E-2</v>
      </c>
      <c r="BZ62" s="39">
        <f>($B24*BZ81+$B25*BZ81^$B$26+$B$29*(BZ81/$B$27)^$B$28)*Parameters!$B$116*0.01</f>
        <v>4.7188947870945366E-2</v>
      </c>
      <c r="CA62" s="39">
        <f>($B24*CA81+$B25*CA81^$B$26+$B$29*(CA81/$B$27)^$B$28)*Parameters!$B$116*0.01</f>
        <v>4.702312768326692E-2</v>
      </c>
      <c r="CB62" s="39">
        <f>($B24*CB81+$B25*CB81^$B$26+$B$29*(CB81/$B$27)^$B$28)*Parameters!$B$116*0.01</f>
        <v>4.6857400782634208E-2</v>
      </c>
      <c r="CC62" s="39">
        <f>($B24*CC81+$B25*CC81^$B$26+$B$29*(CC81/$B$27)^$B$28)*Parameters!$B$116*0.01</f>
        <v>4.6691648336854435E-2</v>
      </c>
      <c r="CD62" s="39">
        <f>($B24*CD81+$B25*CD81^$B$26+$B$29*(CD81/$B$27)^$B$28)*Parameters!$B$116*0.01</f>
        <v>4.6525800117956824E-2</v>
      </c>
      <c r="CE62" s="39">
        <f>($B24*CE81+$B25*CE81^$B$26+$B$29*(CE81/$B$27)^$B$28)*Parameters!$B$116*0.01</f>
        <v>4.6359818750205027E-2</v>
      </c>
      <c r="CF62" s="39">
        <f>($B24*CF81+$B25*CF81^$B$26+$B$29*(CF81/$B$27)^$B$28)*Parameters!$B$116*0.01</f>
        <v>4.6193688994119714E-2</v>
      </c>
      <c r="CG62" s="39">
        <f>($B24*CG81+$B25*CG81^$B$26+$B$29*(CG81/$B$27)^$B$28)*Parameters!$B$116*0.01</f>
        <v>4.6027410447766821E-2</v>
      </c>
      <c r="CH62" s="39">
        <f>($B24*CH81+$B25*CH81^$B$26+$B$29*(CH81/$B$27)^$B$28)*Parameters!$B$116*0.01</f>
        <v>4.5860992569232137E-2</v>
      </c>
      <c r="CI62" s="39">
        <f>($B24*CI81+$B25*CI81^$B$26+$B$29*(CI81/$B$27)^$B$28)*Parameters!$B$116*0.01</f>
        <v>4.5694451277639762E-2</v>
      </c>
      <c r="CJ62" s="39">
        <f>($B24*CJ81+$B25*CJ81^$B$26+$B$29*(CJ81/$B$27)^$B$28)*Parameters!$B$116*0.01</f>
        <v>4.5527806629176978E-2</v>
      </c>
      <c r="CK62" s="39">
        <f>($B24*CK81+$B25*CK81^$B$26+$B$29*(CK81/$B$27)^$B$28)*Parameters!$B$116*0.01</f>
        <v>4.5361081226418208E-2</v>
      </c>
      <c r="CL62" s="39">
        <f>($B24*CL81+$B25*CL81^$B$26+$B$29*(CL81/$B$27)^$B$28)*Parameters!$B$116*0.01</f>
        <v>4.5194299128824764E-2</v>
      </c>
      <c r="CM62" s="39">
        <f>($B24*CM81+$B25*CM81^$B$26+$B$29*(CM81/$B$27)^$B$28)*Parameters!$B$116*0.01</f>
        <v>4.5027485106545327E-2</v>
      </c>
      <c r="CN62" s="39">
        <f>($B24*CN81+$B25*CN81^$B$26+$B$29*(CN81/$B$27)^$B$28)*Parameters!$B$116*0.01</f>
        <v>4.4860664129982956E-2</v>
      </c>
      <c r="CO62" s="39">
        <f>($B24*CO81+$B25*CO81^$B$26+$B$29*(CO81/$B$27)^$B$28)*Parameters!$B$116*0.01</f>
        <v>4.4693861021754308E-2</v>
      </c>
      <c r="CP62" s="39">
        <f>($B24*CP81+$B25*CP81^$B$26+$B$29*(CP81/$B$27)^$B$28)*Parameters!$B$116*0.01</f>
        <v>4.4527100220869545E-2</v>
      </c>
      <c r="CQ62" s="39">
        <f>($B24*CQ81+$B25*CQ81^$B$26+$B$29*(CQ81/$B$27)^$B$28)*Parameters!$B$116*0.01</f>
        <v>4.4360405624740161E-2</v>
      </c>
      <c r="CR62" s="39">
        <f>($B24*CR81+$B25*CR81^$B$26+$B$29*(CR81/$B$27)^$B$28)*Parameters!$B$116*0.01</f>
        <v>4.4193800485369181E-2</v>
      </c>
      <c r="CS62" s="39">
        <f>($B24*CS81+$B25*CS81^$B$26+$B$29*(CS81/$B$27)^$B$28)*Parameters!$B$116*0.01</f>
        <v>4.4027307343409337E-2</v>
      </c>
      <c r="CT62" s="39">
        <f>($B24*CT81+$B25*CT81^$B$26+$B$29*(CT81/$B$27)^$B$28)*Parameters!$B$116*0.01</f>
        <v>4.3860947988787931E-2</v>
      </c>
      <c r="CU62" s="39">
        <f>($B24*CU81+$B25*CU81^$B$26+$B$29*(CU81/$B$27)^$B$28)*Parameters!$B$116*0.01</f>
        <v>4.3694743440033143E-2</v>
      </c>
      <c r="CV62" s="39">
        <f>($B24*CV81+$B25*CV81^$B$26+$B$29*(CV81/$B$27)^$B$28)*Parameters!$B$116*0.01</f>
        <v>4.3528713936798795E-2</v>
      </c>
    </row>
    <row r="63" spans="1:105" s="39" customFormat="1" ht="18" customHeight="1">
      <c r="A63" s="93" t="s">
        <v>768</v>
      </c>
      <c r="B63" s="39">
        <f t="shared" ref="B63:BM63" si="13">+B62+B50/100</f>
        <v>1.1141127717951564E-3</v>
      </c>
      <c r="C63" s="39">
        <f t="shared" si="13"/>
        <v>1.6838628406868842E-3</v>
      </c>
      <c r="D63" s="39">
        <f t="shared" si="13"/>
        <v>2.6071968565553592E-3</v>
      </c>
      <c r="E63" s="39">
        <f t="shared" si="13"/>
        <v>3.9516866540075558E-3</v>
      </c>
      <c r="F63" s="39">
        <f t="shared" si="13"/>
        <v>5.7021557991794435E-3</v>
      </c>
      <c r="G63" s="39">
        <f t="shared" si="13"/>
        <v>7.8254378744023502E-3</v>
      </c>
      <c r="H63" s="39">
        <f t="shared" si="13"/>
        <v>1.0274495224478519E-2</v>
      </c>
      <c r="I63" s="39">
        <f t="shared" si="13"/>
        <v>1.2995073013899069E-2</v>
      </c>
      <c r="J63" s="39">
        <f t="shared" si="13"/>
        <v>1.5939517913350246E-2</v>
      </c>
      <c r="K63" s="39">
        <f t="shared" si="13"/>
        <v>1.9109358083832424E-2</v>
      </c>
      <c r="L63" s="39">
        <f t="shared" si="13"/>
        <v>2.2456519239169401E-2</v>
      </c>
      <c r="M63" s="39">
        <f t="shared" si="13"/>
        <v>2.5873494117557697E-2</v>
      </c>
      <c r="N63" s="39">
        <f t="shared" si="13"/>
        <v>2.9352427274606824E-2</v>
      </c>
      <c r="O63" s="39">
        <f t="shared" si="13"/>
        <v>3.2899524130908311E-2</v>
      </c>
      <c r="P63" s="39">
        <f t="shared" si="13"/>
        <v>3.6503403435424034E-2</v>
      </c>
      <c r="Q63" s="39">
        <f t="shared" si="13"/>
        <v>4.0157794260703775E-2</v>
      </c>
      <c r="R63" s="39">
        <f t="shared" si="13"/>
        <v>4.3855608917853048E-2</v>
      </c>
      <c r="S63" s="39">
        <f t="shared" si="13"/>
        <v>4.7589307710673122E-2</v>
      </c>
      <c r="T63" s="39">
        <f t="shared" si="13"/>
        <v>5.1350853616356031E-2</v>
      </c>
      <c r="U63" s="39">
        <f t="shared" si="13"/>
        <v>5.513136741883131E-2</v>
      </c>
      <c r="V63" s="39">
        <f t="shared" si="13"/>
        <v>5.8923889997537518E-2</v>
      </c>
      <c r="W63" s="39">
        <f t="shared" si="13"/>
        <v>6.2725693080717668E-2</v>
      </c>
      <c r="X63" s="39">
        <f t="shared" si="13"/>
        <v>6.6531977100716705E-2</v>
      </c>
      <c r="Y63" s="39">
        <f t="shared" si="13"/>
        <v>7.0329425632418591E-2</v>
      </c>
      <c r="Z63" s="39">
        <f t="shared" si="13"/>
        <v>7.4094671928932418E-2</v>
      </c>
      <c r="AA63" s="39">
        <f t="shared" si="13"/>
        <v>7.7731304852451222E-2</v>
      </c>
      <c r="AB63" s="39">
        <f t="shared" si="13"/>
        <v>8.027560391226754E-2</v>
      </c>
      <c r="AC63" s="39">
        <f t="shared" si="13"/>
        <v>8.1186420355285921E-2</v>
      </c>
      <c r="AD63" s="39">
        <f t="shared" si="13"/>
        <v>8.1119009130626599E-2</v>
      </c>
      <c r="AE63" s="39">
        <f t="shared" si="13"/>
        <v>8.052467998942818E-2</v>
      </c>
      <c r="AF63" s="39">
        <f t="shared" si="13"/>
        <v>7.9697809601122063E-2</v>
      </c>
      <c r="AG63" s="39">
        <f t="shared" si="13"/>
        <v>7.8816249538192051E-2</v>
      </c>
      <c r="AH63" s="39">
        <f t="shared" si="13"/>
        <v>7.7986648222478375E-2</v>
      </c>
      <c r="AI63" s="39">
        <f t="shared" si="13"/>
        <v>7.7273867561717668E-2</v>
      </c>
      <c r="AJ63" s="39">
        <f t="shared" si="13"/>
        <v>7.6707192312129482E-2</v>
      </c>
      <c r="AK63" s="39">
        <f t="shared" si="13"/>
        <v>7.6296139898769516E-2</v>
      </c>
      <c r="AL63" s="39">
        <f t="shared" si="13"/>
        <v>7.6038482090562978E-2</v>
      </c>
      <c r="AM63" s="39">
        <f t="shared" si="13"/>
        <v>7.5925428045662435E-2</v>
      </c>
      <c r="AN63" s="39">
        <f t="shared" si="13"/>
        <v>7.594491247070323E-2</v>
      </c>
      <c r="AO63" s="39">
        <f t="shared" si="13"/>
        <v>7.6083634062938346E-2</v>
      </c>
      <c r="AP63" s="39">
        <f t="shared" si="13"/>
        <v>7.6328279142033217E-2</v>
      </c>
      <c r="AQ63" s="39">
        <f t="shared" si="13"/>
        <v>7.6666220052698034E-2</v>
      </c>
      <c r="AR63" s="39">
        <f t="shared" si="13"/>
        <v>7.7085879490287529E-2</v>
      </c>
      <c r="AS63" s="39">
        <f t="shared" si="13"/>
        <v>7.7576886075461704E-2</v>
      </c>
      <c r="AT63" s="39">
        <f t="shared" si="13"/>
        <v>7.8130102829380141E-2</v>
      </c>
      <c r="AU63" s="39">
        <f t="shared" si="13"/>
        <v>7.8737581366786533E-2</v>
      </c>
      <c r="AV63" s="39">
        <f t="shared" si="13"/>
        <v>7.9392475650027119E-2</v>
      </c>
      <c r="AW63" s="39">
        <f t="shared" si="13"/>
        <v>8.008893669352532E-2</v>
      </c>
      <c r="AX63" s="39">
        <f t="shared" si="13"/>
        <v>8.0822001458343701E-2</v>
      </c>
      <c r="AY63" s="39">
        <f t="shared" si="13"/>
        <v>8.158748386542132E-2</v>
      </c>
      <c r="AZ63" s="39">
        <f t="shared" si="13"/>
        <v>8.2381872418040569E-2</v>
      </c>
      <c r="BA63" s="39">
        <f t="shared" si="13"/>
        <v>8.3202236722041564E-2</v>
      </c>
      <c r="BB63" s="39">
        <f t="shared" si="13"/>
        <v>8.4046143805406232E-2</v>
      </c>
      <c r="BC63" s="39">
        <f t="shared" si="13"/>
        <v>8.4911584288360223E-2</v>
      </c>
      <c r="BD63" s="39">
        <f t="shared" si="13"/>
        <v>8.5796907956019464E-2</v>
      </c>
      <c r="BE63" s="39">
        <f t="shared" si="13"/>
        <v>8.6700768014711299E-2</v>
      </c>
      <c r="BF63" s="39">
        <f t="shared" si="13"/>
        <v>8.7622073188431876E-2</v>
      </c>
      <c r="BG63" s="39">
        <f t="shared" si="13"/>
        <v>8.8559946778905677E-2</v>
      </c>
      <c r="BH63" s="39">
        <f t="shared" si="13"/>
        <v>8.9513691835215292E-2</v>
      </c>
      <c r="BI63" s="39">
        <f t="shared" si="13"/>
        <v>9.0482761633143421E-2</v>
      </c>
      <c r="BJ63" s="39">
        <f t="shared" si="13"/>
        <v>9.0315478780872344E-2</v>
      </c>
      <c r="BK63" s="39">
        <f t="shared" si="13"/>
        <v>9.0190944157191991E-2</v>
      </c>
      <c r="BL63" s="39">
        <f t="shared" si="13"/>
        <v>9.0299305238449687E-2</v>
      </c>
      <c r="BM63" s="39">
        <f t="shared" si="13"/>
        <v>9.0562865925193581E-2</v>
      </c>
      <c r="BN63" s="39">
        <f t="shared" ref="BN63:CV63" si="14">+BN62+BN50/100</f>
        <v>9.0929980187751669E-2</v>
      </c>
      <c r="BO63" s="39">
        <f t="shared" si="14"/>
        <v>9.1366124798229142E-2</v>
      </c>
      <c r="BP63" s="39">
        <f t="shared" si="14"/>
        <v>9.1848128775214616E-2</v>
      </c>
      <c r="BQ63" s="39">
        <f t="shared" si="14"/>
        <v>9.2360394051328593E-2</v>
      </c>
      <c r="BR63" s="39">
        <f t="shared" si="14"/>
        <v>9.2892396557745338E-2</v>
      </c>
      <c r="BS63" s="39">
        <f t="shared" si="14"/>
        <v>9.3437022635794398E-2</v>
      </c>
      <c r="BT63" s="39">
        <f t="shared" si="14"/>
        <v>9.3989456187850456E-2</v>
      </c>
      <c r="BU63" s="39">
        <f t="shared" si="14"/>
        <v>9.4546431692826255E-2</v>
      </c>
      <c r="BV63" s="39">
        <f t="shared" si="14"/>
        <v>9.5105731575830715E-2</v>
      </c>
      <c r="BW63" s="39">
        <f t="shared" si="14"/>
        <v>9.5665847393669817E-2</v>
      </c>
      <c r="BX63" s="39">
        <f t="shared" si="14"/>
        <v>9.6225751135364634E-2</v>
      </c>
      <c r="BY63" s="39">
        <f t="shared" si="14"/>
        <v>9.6784740681104736E-2</v>
      </c>
      <c r="BZ63" s="39">
        <f t="shared" si="14"/>
        <v>9.7342335273367483E-2</v>
      </c>
      <c r="CA63" s="39">
        <f t="shared" si="14"/>
        <v>9.7898204751545426E-2</v>
      </c>
      <c r="CB63" s="39">
        <f t="shared" si="14"/>
        <v>9.8452121599865688E-2</v>
      </c>
      <c r="CC63" s="39">
        <f t="shared" si="14"/>
        <v>9.9003928421172727E-2</v>
      </c>
      <c r="CD63" s="39">
        <f t="shared" si="14"/>
        <v>9.9553515848673835E-2</v>
      </c>
      <c r="CE63" s="39">
        <f t="shared" si="14"/>
        <v>0.10010080752565881</v>
      </c>
      <c r="CF63" s="39">
        <f t="shared" si="14"/>
        <v>0.10064574987500777</v>
      </c>
      <c r="CG63" s="39">
        <f t="shared" si="14"/>
        <v>0.10118830511753704</v>
      </c>
      <c r="CH63" s="39">
        <f t="shared" si="14"/>
        <v>0.10172844649630627</v>
      </c>
      <c r="CI63" s="39">
        <f t="shared" si="14"/>
        <v>0.10226615500065397</v>
      </c>
      <c r="CJ63" s="39">
        <f t="shared" si="14"/>
        <v>0.10280141711136212</v>
      </c>
      <c r="CK63" s="39">
        <f t="shared" si="14"/>
        <v>0.10333422324234294</v>
      </c>
      <c r="CL63" s="39">
        <f t="shared" si="14"/>
        <v>0.10386456665846414</v>
      </c>
      <c r="CM63" s="39">
        <f t="shared" si="14"/>
        <v>0.10439244271970863</v>
      </c>
      <c r="CN63" s="39">
        <f t="shared" si="14"/>
        <v>0.10491784834969442</v>
      </c>
      <c r="CO63" s="39">
        <f t="shared" si="14"/>
        <v>0.10544078165901506</v>
      </c>
      <c r="CP63" s="39">
        <f t="shared" si="14"/>
        <v>0.10596124167588231</v>
      </c>
      <c r="CQ63" s="39">
        <f t="shared" si="14"/>
        <v>0.10647922815151564</v>
      </c>
      <c r="CR63" s="39">
        <f t="shared" si="14"/>
        <v>0.10699474141790963</v>
      </c>
      <c r="CS63" s="39">
        <f t="shared" si="14"/>
        <v>0.10750778228255295</v>
      </c>
      <c r="CT63" s="39">
        <f t="shared" si="14"/>
        <v>0.1080183519494162</v>
      </c>
      <c r="CU63" s="39">
        <f t="shared" si="14"/>
        <v>0.10852645195877493</v>
      </c>
      <c r="CV63" s="39">
        <f t="shared" si="14"/>
        <v>0.10903208414066468</v>
      </c>
    </row>
    <row r="64" spans="1:105" s="40" customFormat="1" ht="18" customHeight="1">
      <c r="A64" s="94" t="s">
        <v>769</v>
      </c>
      <c r="B64" s="40">
        <f>+B61-B65</f>
        <v>4.3071339627815952E-3</v>
      </c>
      <c r="C64" s="40">
        <f>+C63*C61/(1+C63^Parameters!$B$125)</f>
        <v>7.4521453024422504E-3</v>
      </c>
      <c r="D64" s="40">
        <f>+D63*D61/(1+D63^Parameters!$B$125)</f>
        <v>1.3609889118606604E-2</v>
      </c>
      <c r="E64" s="40">
        <f>+E63*E61/(1+E63^Parameters!$B$125)</f>
        <v>2.3143531142133363E-2</v>
      </c>
      <c r="F64" s="40">
        <f>+F63*F61/(1+F63^Parameters!$B$125)</f>
        <v>3.5582383064951748E-2</v>
      </c>
      <c r="G64" s="40">
        <f>+G63*G61/(1+G63^Parameters!$B$125)</f>
        <v>5.3111854048689976E-2</v>
      </c>
      <c r="H64" s="40">
        <f>+H63*H61/(1+H63^Parameters!$B$125)</f>
        <v>7.649136475714409E-2</v>
      </c>
      <c r="I64" s="40">
        <f>+I63*I61/(1+I63^Parameters!$B$125)</f>
        <v>0.10499919576728742</v>
      </c>
      <c r="J64" s="40">
        <f>+J63*J61/(1+J63^Parameters!$B$125)</f>
        <v>0.13855586562972169</v>
      </c>
      <c r="K64" s="40">
        <f>+K63*K61/(1+K63^Parameters!$B$125)</f>
        <v>0.17738445622816487</v>
      </c>
      <c r="L64" s="40">
        <f>+L63*L61/(1+L63^Parameters!$B$125)</f>
        <v>0.22619569929225994</v>
      </c>
      <c r="M64" s="40">
        <f>+M63*M61/(1+M63^Parameters!$B$125)</f>
        <v>0.28693051942219322</v>
      </c>
      <c r="N64" s="40">
        <f>+N63*N61/(1+N63^Parameters!$B$125)</f>
        <v>0.36029348470696615</v>
      </c>
      <c r="O64" s="40">
        <f>+O63*O61/(1+O63^Parameters!$B$125)</f>
        <v>0.44174987552598854</v>
      </c>
      <c r="P64" s="40">
        <f>+P63*P61/(1+P63^Parameters!$B$125)</f>
        <v>0.5319256694268073</v>
      </c>
      <c r="Q64" s="40">
        <f>+Q63*Q61/(1+Q63^Parameters!$B$125)</f>
        <v>0.63138552206763765</v>
      </c>
      <c r="R64" s="40">
        <f>+R63*R61/(1+R63^Parameters!$B$125)</f>
        <v>0.74058627711838854</v>
      </c>
      <c r="S64" s="40">
        <f>+S63*S61/(1+S63^Parameters!$B$125)</f>
        <v>0.85990180790916093</v>
      </c>
      <c r="T64" s="40">
        <f>+T63*T61/(1+T63^Parameters!$B$125)</f>
        <v>0.98963858870249821</v>
      </c>
      <c r="U64" s="40">
        <f>+U63*U61/(1+U63^Parameters!$B$125)</f>
        <v>1.1300405407975096</v>
      </c>
      <c r="V64" s="40">
        <f>+V63*V61/(1+V63^Parameters!$B$125)</f>
        <v>1.2818543217770875</v>
      </c>
      <c r="W64" s="40">
        <f>+W63*W61/(1+W63^Parameters!$B$125)</f>
        <v>1.4457073226597916</v>
      </c>
      <c r="X64" s="40">
        <f>+X63*X61/(1+X63^Parameters!$B$125)</f>
        <v>1.6215729108262769</v>
      </c>
      <c r="Y64" s="40">
        <f>+Y63*Y61/(1+Y63^Parameters!$B$125)</f>
        <v>1.8095061070342655</v>
      </c>
      <c r="Z64" s="40">
        <f>+Z63*Z61/(1+Z63^Parameters!$B$125)</f>
        <v>2.0092665772854175</v>
      </c>
      <c r="AA64" s="40">
        <f>+AA63*AA61/(1+AA63^Parameters!$B$125)</f>
        <v>2.2184468473682717</v>
      </c>
      <c r="AB64" s="40">
        <f>+AB63*AB61/(1+AB63^Parameters!$B$125)</f>
        <v>2.4081408721776052</v>
      </c>
      <c r="AC64" s="40">
        <f>+AC63*AC61/(1+AC63^Parameters!$B$125)</f>
        <v>2.5571127772155964</v>
      </c>
      <c r="AD64" s="40">
        <f>+AD63*AD61/(1+AD63^Parameters!$B$125)</f>
        <v>2.6814702969065451</v>
      </c>
      <c r="AE64" s="40">
        <f>+AE63*AE61/(1+AE63^Parameters!$B$125)</f>
        <v>2.7923197963939166</v>
      </c>
      <c r="AF64" s="40">
        <f>+AF63*AF61/(1+AF63^Parameters!$B$125)</f>
        <v>2.8914062345963152</v>
      </c>
      <c r="AG64" s="40">
        <f>+AG63*AG61/(1+AG63^Parameters!$B$125)</f>
        <v>2.9822044769364795</v>
      </c>
      <c r="AH64" s="40">
        <f>+AH63*AH61/(1+AH63^Parameters!$B$125)</f>
        <v>3.0736833185228907</v>
      </c>
      <c r="AI64" s="40">
        <f>+AI63*AI61/(1+AI63^Parameters!$B$125)</f>
        <v>3.1694100101515552</v>
      </c>
      <c r="AJ64" s="40">
        <f>+AJ63*AJ61/(1+AJ63^Parameters!$B$125)</f>
        <v>3.2715525603843121</v>
      </c>
      <c r="AK64" s="40">
        <f>+AK63*AK61/(1+AK63^Parameters!$B$125)</f>
        <v>3.381468036868013</v>
      </c>
      <c r="AL64" s="40">
        <f>+AL63*AL61/(1+AL63^Parameters!$B$125)</f>
        <v>3.4999972229727905</v>
      </c>
      <c r="AM64" s="40">
        <f>+AM63*AM61/(1+AM63^Parameters!$B$125)</f>
        <v>3.6276566563526056</v>
      </c>
      <c r="AN64" s="40">
        <f>+AN63*AN61/(1+AN63^Parameters!$B$125)</f>
        <v>3.7647644249025891</v>
      </c>
      <c r="AO64" s="40">
        <f>+AO63*AO61/(1+AO63^Parameters!$B$125)</f>
        <v>3.911522958377168</v>
      </c>
      <c r="AP64" s="40">
        <f>+AP63*AP61/(1+AP63^Parameters!$B$125)</f>
        <v>4.0680736863083187</v>
      </c>
      <c r="AQ64" s="40">
        <f>+AQ63*AQ61/(1+AQ63^Parameters!$B$125)</f>
        <v>4.2345331282591472</v>
      </c>
      <c r="AR64" s="40">
        <f>+AR63*AR61/(1+AR63^Parameters!$B$125)</f>
        <v>4.411016629057273</v>
      </c>
      <c r="AS64" s="40">
        <f>+AS63*AS61/(1+AS63^Parameters!$B$125)</f>
        <v>4.5976538203668511</v>
      </c>
      <c r="AT64" s="40">
        <f>+AT63*AT61/(1+AT63^Parameters!$B$125)</f>
        <v>4.7945985218692648</v>
      </c>
      <c r="AU64" s="40">
        <f>+AU63*AU61/(1+AU63^Parameters!$B$125)</f>
        <v>5.002034906231307</v>
      </c>
      <c r="AV64" s="40">
        <f>+AV63*AV61/(1+AV63^Parameters!$B$125)</f>
        <v>5.2201811664681106</v>
      </c>
      <c r="AW64" s="40">
        <f>+AW63*AW61/(1+AW63^Parameters!$B$125)</f>
        <v>5.4492915334223984</v>
      </c>
      <c r="AX64" s="40">
        <f>+AX63*AX61/(1+AX63^Parameters!$B$125)</f>
        <v>5.6896572267903105</v>
      </c>
      <c r="AY64" s="40">
        <f>+AY63*AY61/(1+AY63^Parameters!$B$125)</f>
        <v>5.9416067423376751</v>
      </c>
      <c r="AZ64" s="40">
        <f>+AZ63*AZ61/(1+AZ63^Parameters!$B$125)</f>
        <v>6.2055057530461344</v>
      </c>
      <c r="BA64" s="40">
        <f>+BA63*BA61/(1+BA63^Parameters!$B$125)</f>
        <v>6.4817568149471834</v>
      </c>
      <c r="BB64" s="40">
        <f>+BB63*BB61/(1+BB63^Parameters!$B$125)</f>
        <v>6.7707990074934825</v>
      </c>
      <c r="BC64" s="40">
        <f>+BC63*BC61/(1+BC63^Parameters!$B$125)</f>
        <v>7.0731075955441289</v>
      </c>
      <c r="BD64" s="40">
        <f>+BD63*BD61/(1+BD63^Parameters!$B$125)</f>
        <v>7.3891937700077435</v>
      </c>
      <c r="BE64" s="40">
        <f>+BE63*BE61/(1+BE63^Parameters!$B$125)</f>
        <v>7.7196045031738239</v>
      </c>
      <c r="BF64" s="40">
        <f>+BF63*BF61/(1+BF63^Parameters!$B$125)</f>
        <v>8.0649225401700537</v>
      </c>
      <c r="BG64" s="40">
        <f>+BG63*BG61/(1+BG63^Parameters!$B$125)</f>
        <v>8.425766537975667</v>
      </c>
      <c r="BH64" s="40">
        <f>+BH63*BH61/(1+BH63^Parameters!$B$125)</f>
        <v>8.8027913566891414</v>
      </c>
      <c r="BI64" s="40">
        <f>+BI63*BI61/(1+BI63^Parameters!$B$125)</f>
        <v>9.1966885033533554</v>
      </c>
      <c r="BJ64" s="40">
        <f>+BJ63*BJ61/(1+BJ63^Parameters!$B$125)</f>
        <v>9.1796858361495506</v>
      </c>
      <c r="BK64" s="40">
        <f>+BK63*BK61/(1+BK63^Parameters!$B$125)</f>
        <v>9.1670281086356145</v>
      </c>
      <c r="BL64" s="40">
        <f>+BL63*BL61/(1+BL63^Parameters!$B$125)</f>
        <v>9.1780419536141515</v>
      </c>
      <c r="BM64" s="40">
        <f>+BM63*BM61/(1+BM63^Parameters!$B$125)</f>
        <v>9.2048303218411842</v>
      </c>
      <c r="BN64" s="40">
        <f>+BN63*BN61/(1+BN63^Parameters!$B$125)</f>
        <v>9.2421438990979361</v>
      </c>
      <c r="BO64" s="40">
        <f>+BO63*BO61/(1+BO63^Parameters!$B$125)</f>
        <v>9.2864737366380581</v>
      </c>
      <c r="BP64" s="40">
        <f>+BP63*BP61/(1+BP63^Parameters!$B$125)</f>
        <v>9.3354647306333458</v>
      </c>
      <c r="BQ64" s="40">
        <f>+BQ63*BQ61/(1+BQ63^Parameters!$B$125)</f>
        <v>9.387531489962619</v>
      </c>
      <c r="BR64" s="40">
        <f>+BR63*BR61/(1+BR63^Parameters!$B$125)</f>
        <v>9.4416043458733707</v>
      </c>
      <c r="BS64" s="40">
        <f>+BS63*BS61/(1+BS63^Parameters!$B$125)</f>
        <v>9.4969602644780391</v>
      </c>
      <c r="BT64" s="40">
        <f>+BT63*BT61/(1+BT63^Parameters!$B$125)</f>
        <v>9.5531097365169906</v>
      </c>
      <c r="BU64" s="40">
        <f>+BU63*BU61/(1+BU63^Parameters!$B$125)</f>
        <v>9.609720853683088</v>
      </c>
      <c r="BV64" s="40">
        <f>+BV63*BV61/(1+BV63^Parameters!$B$125)</f>
        <v>9.6665682211592454</v>
      </c>
      <c r="BW64" s="40">
        <f>+BW63*BW61/(1+BW63^Parameters!$B$125)</f>
        <v>9.7234985204355677</v>
      </c>
      <c r="BX64" s="40">
        <f>+BX63*BX61/(1+BX63^Parameters!$B$125)</f>
        <v>9.7804072642419406</v>
      </c>
      <c r="BY64" s="40">
        <f>+BY63*BY61/(1+BY63^Parameters!$B$125)</f>
        <v>9.8372230889608261</v>
      </c>
      <c r="BZ64" s="40">
        <f>+BZ63*BZ61/(1+BZ63^Parameters!$B$125)</f>
        <v>9.8938971302880248</v>
      </c>
      <c r="CA64" s="40">
        <f>+CA63*CA61/(1+CA63^Parameters!$B$125)</f>
        <v>9.9503958306241049</v>
      </c>
      <c r="CB64" s="40">
        <f>+CB63*CB61/(1+CB63^Parameters!$B$125)</f>
        <v>10.006696065213987</v>
      </c>
      <c r="CC64" s="40">
        <f>+CC63*CC61/(1+CC63^Parameters!$B$125)</f>
        <v>10.06278183617483</v>
      </c>
      <c r="CD64" s="40">
        <f>+CD63*CD61/(1+CD63^Parameters!$B$125)</f>
        <v>10.118642027440803</v>
      </c>
      <c r="CE64" s="40">
        <f>+CE63*CE61/(1+CE63^Parameters!$B$125)</f>
        <v>10.174268878098372</v>
      </c>
      <c r="CF64" s="40">
        <f>+CF63*CF61/(1+CF63^Parameters!$B$125)</f>
        <v>10.22965694255676</v>
      </c>
      <c r="CG64" s="40">
        <f>+CG63*CG61/(1+CG63^Parameters!$B$125)</f>
        <v>10.284802380931014</v>
      </c>
      <c r="CH64" s="40">
        <f>+CH63*CH61/(1+CH63^Parameters!$B$125)</f>
        <v>10.339702473639493</v>
      </c>
      <c r="CI64" s="40">
        <f>+CI63*CI61/(1+CI63^Parameters!$B$125)</f>
        <v>10.394355288434113</v>
      </c>
      <c r="CJ64" s="40">
        <f>+CJ63*CJ61/(1+CJ63^Parameters!$B$125)</f>
        <v>10.448759451218343</v>
      </c>
      <c r="CK64" s="40">
        <f>+CK63*CK61/(1+CK63^Parameters!$B$125)</f>
        <v>10.502913987659907</v>
      </c>
      <c r="CL64" s="40">
        <f>+CL63*CL61/(1+CL63^Parameters!$B$125)</f>
        <v>10.556818213198289</v>
      </c>
      <c r="CM64" s="40">
        <f>+CM63*CM61/(1+CM63^Parameters!$B$125)</f>
        <v>10.610471656220955</v>
      </c>
      <c r="CN64" s="40">
        <f>+CN63*CN61/(1+CN63^Parameters!$B$125)</f>
        <v>10.663874004043601</v>
      </c>
      <c r="CO64" s="40">
        <f>+CO63*CO61/(1+CO63^Parameters!$B$125)</f>
        <v>10.71702506462638</v>
      </c>
      <c r="CP64" s="40">
        <f>+CP63*CP61/(1+CP63^Parameters!$B$125)</f>
        <v>10.769924739196366</v>
      </c>
      <c r="CQ64" s="40">
        <f>+CQ63*CQ61/(1+CQ63^Parameters!$B$125)</f>
        <v>10.822573002467299</v>
      </c>
      <c r="CR64" s="40">
        <f>+CR63*CR61/(1+CR63^Parameters!$B$125)</f>
        <v>10.874969888183033</v>
      </c>
      <c r="CS64" s="40">
        <f>+CS63*CS61/(1+CS63^Parameters!$B$125)</f>
        <v>10.927115478416743</v>
      </c>
      <c r="CT64" s="40">
        <f>+CT63*CT61/(1+CT63^Parameters!$B$125)</f>
        <v>10.979009895540115</v>
      </c>
      <c r="CU64" s="40">
        <f>+CU63*CU61/(1+CU63^Parameters!$B$125)</f>
        <v>11.030653296106951</v>
      </c>
      <c r="CV64" s="40">
        <f>+CV63*CV61/(1+CV63^Parameters!$B$125)</f>
        <v>11.082045866122312</v>
      </c>
    </row>
    <row r="65" spans="1:237" s="37" customFormat="1" ht="18" customHeight="1">
      <c r="A65" s="92" t="s">
        <v>638</v>
      </c>
      <c r="B65" s="37">
        <f>+B61/(1+B63)</f>
        <v>3.865976651395739</v>
      </c>
      <c r="C65" s="37">
        <f t="shared" ref="C65:BN65" si="15">+C61-C64</f>
        <v>4.4181727466883798</v>
      </c>
      <c r="D65" s="37">
        <f t="shared" si="15"/>
        <v>5.2065134339004508</v>
      </c>
      <c r="E65" s="37">
        <f t="shared" si="15"/>
        <v>5.8334774938732554</v>
      </c>
      <c r="F65" s="37">
        <f t="shared" si="15"/>
        <v>6.2045808671345872</v>
      </c>
      <c r="G65" s="37">
        <f t="shared" si="15"/>
        <v>6.7339657384299638</v>
      </c>
      <c r="H65" s="37">
        <f t="shared" si="15"/>
        <v>7.3682894333210793</v>
      </c>
      <c r="I65" s="37">
        <f t="shared" si="15"/>
        <v>7.974924299466946</v>
      </c>
      <c r="J65" s="37">
        <f t="shared" si="15"/>
        <v>8.5540449007757253</v>
      </c>
      <c r="K65" s="37">
        <f t="shared" si="15"/>
        <v>9.1052118219922935</v>
      </c>
      <c r="L65" s="37">
        <f t="shared" si="15"/>
        <v>9.8464115860666368</v>
      </c>
      <c r="M65" s="37">
        <f t="shared" si="15"/>
        <v>10.80281708554017</v>
      </c>
      <c r="N65" s="37">
        <f t="shared" si="15"/>
        <v>11.914448952647133</v>
      </c>
      <c r="O65" s="37">
        <f t="shared" si="15"/>
        <v>12.985492225856742</v>
      </c>
      <c r="P65" s="37">
        <f t="shared" si="15"/>
        <v>14.040021583869919</v>
      </c>
      <c r="Q65" s="37">
        <f t="shared" si="15"/>
        <v>15.091229070972497</v>
      </c>
      <c r="R65" s="37">
        <f t="shared" si="15"/>
        <v>16.14633640831547</v>
      </c>
      <c r="S65" s="37">
        <f t="shared" si="15"/>
        <v>17.209321075876499</v>
      </c>
      <c r="T65" s="37">
        <f t="shared" si="15"/>
        <v>18.282457569547329</v>
      </c>
      <c r="U65" s="37">
        <f t="shared" si="15"/>
        <v>19.367193496822477</v>
      </c>
      <c r="V65" s="37">
        <f t="shared" si="15"/>
        <v>20.472553301876136</v>
      </c>
      <c r="W65" s="37">
        <f t="shared" si="15"/>
        <v>21.602381134501879</v>
      </c>
      <c r="X65" s="37">
        <f t="shared" si="15"/>
        <v>22.751262250441833</v>
      </c>
      <c r="Y65" s="37">
        <f t="shared" si="15"/>
        <v>23.919498371078866</v>
      </c>
      <c r="Z65" s="37">
        <f t="shared" si="15"/>
        <v>25.108291608580064</v>
      </c>
      <c r="AA65" s="37">
        <f t="shared" si="15"/>
        <v>26.321494063146105</v>
      </c>
      <c r="AB65" s="37">
        <f t="shared" si="15"/>
        <v>27.59027402403672</v>
      </c>
      <c r="AC65" s="37">
        <f t="shared" si="15"/>
        <v>28.939691319541435</v>
      </c>
      <c r="AD65" s="37">
        <f t="shared" si="15"/>
        <v>30.3745337849682</v>
      </c>
      <c r="AE65" s="37">
        <f t="shared" si="15"/>
        <v>31.884251371507883</v>
      </c>
      <c r="AF65" s="37">
        <f t="shared" si="15"/>
        <v>33.388213608123927</v>
      </c>
      <c r="AG65" s="37">
        <f t="shared" si="15"/>
        <v>34.855227454139822</v>
      </c>
      <c r="AH65" s="37">
        <f t="shared" si="15"/>
        <v>36.339259648072378</v>
      </c>
      <c r="AI65" s="37">
        <f t="shared" si="15"/>
        <v>37.845878989641903</v>
      </c>
      <c r="AJ65" s="37">
        <f t="shared" si="15"/>
        <v>39.378327611152933</v>
      </c>
      <c r="AK65" s="37">
        <f t="shared" si="15"/>
        <v>40.93883494801667</v>
      </c>
      <c r="AL65" s="37">
        <f t="shared" si="15"/>
        <v>42.529291194789899</v>
      </c>
      <c r="AM65" s="37">
        <f t="shared" si="15"/>
        <v>44.151549200662572</v>
      </c>
      <c r="AN65" s="37">
        <f t="shared" si="15"/>
        <v>45.807541374764057</v>
      </c>
      <c r="AO65" s="37">
        <f t="shared" si="15"/>
        <v>47.499309431238707</v>
      </c>
      <c r="AP65" s="37">
        <f t="shared" si="15"/>
        <v>49.228996967749907</v>
      </c>
      <c r="AQ65" s="37">
        <f t="shared" si="15"/>
        <v>50.998829431916171</v>
      </c>
      <c r="AR65" s="37">
        <f t="shared" si="15"/>
        <v>52.81109276707047</v>
      </c>
      <c r="AS65" s="37">
        <f t="shared" si="15"/>
        <v>54.668115315182767</v>
      </c>
      <c r="AT65" s="37">
        <f t="shared" si="15"/>
        <v>56.572254307958787</v>
      </c>
      <c r="AU65" s="37">
        <f t="shared" si="15"/>
        <v>58.525886823748323</v>
      </c>
      <c r="AV65" s="37">
        <f t="shared" si="15"/>
        <v>60.531404532047191</v>
      </c>
      <c r="AW65" s="37">
        <f t="shared" si="15"/>
        <v>62.591211418118277</v>
      </c>
      <c r="AX65" s="37">
        <f t="shared" si="15"/>
        <v>64.707723736244517</v>
      </c>
      <c r="AY65" s="37">
        <f t="shared" si="15"/>
        <v>66.883371562128914</v>
      </c>
      <c r="AZ65" s="37">
        <f t="shared" si="15"/>
        <v>69.120601447408291</v>
      </c>
      <c r="BA65" s="37">
        <f t="shared" si="15"/>
        <v>71.421879798864097</v>
      </c>
      <c r="BB65" s="37">
        <f t="shared" si="15"/>
        <v>73.78969670411378</v>
      </c>
      <c r="BC65" s="37">
        <f t="shared" si="15"/>
        <v>76.226570003941291</v>
      </c>
      <c r="BD65" s="37">
        <f t="shared" si="15"/>
        <v>78.735049471429789</v>
      </c>
      <c r="BE65" s="37">
        <f t="shared" si="15"/>
        <v>81.317721002976796</v>
      </c>
      <c r="BF65" s="37">
        <f t="shared" si="15"/>
        <v>83.977210759295815</v>
      </c>
      <c r="BG65" s="37">
        <f t="shared" si="15"/>
        <v>86.716189218400714</v>
      </c>
      <c r="BH65" s="37">
        <f t="shared" si="15"/>
        <v>89.537375119572886</v>
      </c>
      <c r="BI65" s="37">
        <f t="shared" si="15"/>
        <v>92.443539289196025</v>
      </c>
      <c r="BJ65" s="37">
        <f t="shared" si="15"/>
        <v>92.460541956399837</v>
      </c>
      <c r="BK65" s="37">
        <f t="shared" si="15"/>
        <v>92.473199683913762</v>
      </c>
      <c r="BL65" s="37">
        <f t="shared" si="15"/>
        <v>92.462185838935227</v>
      </c>
      <c r="BM65" s="37">
        <f t="shared" si="15"/>
        <v>92.435397470708196</v>
      </c>
      <c r="BN65" s="37">
        <f t="shared" si="15"/>
        <v>92.398083893451442</v>
      </c>
      <c r="BO65" s="37">
        <f t="shared" ref="BO65:CV65" si="16">+BO61-BO64</f>
        <v>92.353754055911324</v>
      </c>
      <c r="BP65" s="37">
        <f t="shared" si="16"/>
        <v>92.304763061916034</v>
      </c>
      <c r="BQ65" s="37">
        <f t="shared" si="16"/>
        <v>92.25269630258677</v>
      </c>
      <c r="BR65" s="37">
        <f t="shared" si="16"/>
        <v>92.19862344667601</v>
      </c>
      <c r="BS65" s="37">
        <f t="shared" si="16"/>
        <v>92.143267528071348</v>
      </c>
      <c r="BT65" s="37">
        <f t="shared" si="16"/>
        <v>92.087118056032395</v>
      </c>
      <c r="BU65" s="37">
        <f t="shared" si="16"/>
        <v>92.030506938866296</v>
      </c>
      <c r="BV65" s="37">
        <f t="shared" si="16"/>
        <v>91.973659571390129</v>
      </c>
      <c r="BW65" s="37">
        <f t="shared" si="16"/>
        <v>91.916729272113812</v>
      </c>
      <c r="BX65" s="37">
        <f t="shared" si="16"/>
        <v>91.859820528307438</v>
      </c>
      <c r="BY65" s="37">
        <f t="shared" si="16"/>
        <v>91.803004703588556</v>
      </c>
      <c r="BZ65" s="37">
        <f t="shared" si="16"/>
        <v>91.746330662261357</v>
      </c>
      <c r="CA65" s="37">
        <f t="shared" si="16"/>
        <v>91.689831961925279</v>
      </c>
      <c r="CB65" s="37">
        <f t="shared" si="16"/>
        <v>91.633531727335395</v>
      </c>
      <c r="CC65" s="37">
        <f t="shared" si="16"/>
        <v>91.577445956374547</v>
      </c>
      <c r="CD65" s="37">
        <f t="shared" si="16"/>
        <v>91.521585765108583</v>
      </c>
      <c r="CE65" s="37">
        <f t="shared" si="16"/>
        <v>91.465958914451008</v>
      </c>
      <c r="CF65" s="37">
        <f t="shared" si="16"/>
        <v>91.410570849992624</v>
      </c>
      <c r="CG65" s="37">
        <f t="shared" si="16"/>
        <v>91.35542541161837</v>
      </c>
      <c r="CH65" s="37">
        <f t="shared" si="16"/>
        <v>91.300525318909891</v>
      </c>
      <c r="CI65" s="37">
        <f t="shared" si="16"/>
        <v>91.245872504115269</v>
      </c>
      <c r="CJ65" s="37">
        <f t="shared" si="16"/>
        <v>91.191468341331046</v>
      </c>
      <c r="CK65" s="37">
        <f t="shared" si="16"/>
        <v>91.137313804889473</v>
      </c>
      <c r="CL65" s="37">
        <f t="shared" si="16"/>
        <v>91.083409579351098</v>
      </c>
      <c r="CM65" s="37">
        <f t="shared" si="16"/>
        <v>91.02975613632843</v>
      </c>
      <c r="CN65" s="37">
        <f t="shared" si="16"/>
        <v>90.976353788505776</v>
      </c>
      <c r="CO65" s="37">
        <f t="shared" si="16"/>
        <v>90.923202727922998</v>
      </c>
      <c r="CP65" s="37">
        <f t="shared" si="16"/>
        <v>90.870303053353013</v>
      </c>
      <c r="CQ65" s="37">
        <f t="shared" si="16"/>
        <v>90.817654790082088</v>
      </c>
      <c r="CR65" s="37">
        <f t="shared" si="16"/>
        <v>90.765257904366351</v>
      </c>
      <c r="CS65" s="37">
        <f t="shared" si="16"/>
        <v>90.713112314132644</v>
      </c>
      <c r="CT65" s="37">
        <f t="shared" si="16"/>
        <v>90.661217897009266</v>
      </c>
      <c r="CU65" s="37">
        <f t="shared" si="16"/>
        <v>90.609574496442434</v>
      </c>
      <c r="CV65" s="37">
        <f t="shared" si="16"/>
        <v>90.558181926427068</v>
      </c>
    </row>
    <row r="66" spans="1:237" s="35" customFormat="1" ht="18" customHeight="1">
      <c r="A66" s="54" t="s">
        <v>770</v>
      </c>
      <c r="B66" s="35">
        <f t="shared" ref="B66:AG66" si="17">(B31*(B103)^$B38)</f>
        <v>1.1560693727968164E-11</v>
      </c>
      <c r="C66" s="35">
        <f t="shared" si="17"/>
        <v>1.071233964699013E-11</v>
      </c>
      <c r="D66" s="35">
        <f t="shared" si="17"/>
        <v>9.364594172002996E-12</v>
      </c>
      <c r="E66" s="35">
        <f t="shared" si="17"/>
        <v>8.2964136749080261E-12</v>
      </c>
      <c r="F66" s="35">
        <f t="shared" si="17"/>
        <v>7.4387549978900877E-12</v>
      </c>
      <c r="G66" s="35">
        <f t="shared" si="17"/>
        <v>6.7419991809595936E-12</v>
      </c>
      <c r="H66" s="35">
        <f t="shared" si="17"/>
        <v>6.1699135908959362E-12</v>
      </c>
      <c r="I66" s="35">
        <f t="shared" si="17"/>
        <v>5.6957034448761872E-12</v>
      </c>
      <c r="J66" s="35">
        <f t="shared" si="17"/>
        <v>5.2996701403127108E-12</v>
      </c>
      <c r="K66" s="35">
        <f t="shared" si="17"/>
        <v>4.9691349323032607E-12</v>
      </c>
      <c r="L66" s="35">
        <f t="shared" si="17"/>
        <v>4.7045137710316417E-12</v>
      </c>
      <c r="M66" s="35">
        <f t="shared" si="17"/>
        <v>4.5452771217856591E-12</v>
      </c>
      <c r="N66" s="35">
        <f t="shared" si="17"/>
        <v>4.6599952564257696E-12</v>
      </c>
      <c r="O66" s="35">
        <f t="shared" si="17"/>
        <v>5.6623173832111414E-12</v>
      </c>
      <c r="P66" s="35">
        <f t="shared" si="17"/>
        <v>9.8800810971751724E-12</v>
      </c>
      <c r="Q66" s="35">
        <f t="shared" si="17"/>
        <v>2.723150355894928E-11</v>
      </c>
      <c r="R66" s="35">
        <f t="shared" si="17"/>
        <v>1.0158591712312586E-10</v>
      </c>
      <c r="S66" s="35">
        <f t="shared" si="17"/>
        <v>4.1718471553610208E-10</v>
      </c>
      <c r="T66" s="35">
        <f t="shared" si="17"/>
        <v>1.6883030634550191E-9</v>
      </c>
      <c r="U66" s="35">
        <f t="shared" si="17"/>
        <v>6.4667203338896289E-9</v>
      </c>
      <c r="V66" s="35">
        <f t="shared" si="17"/>
        <v>2.3176211688530871E-8</v>
      </c>
      <c r="W66" s="35">
        <f t="shared" si="17"/>
        <v>7.78787947832709E-8</v>
      </c>
      <c r="X66" s="35">
        <f t="shared" si="17"/>
        <v>2.4644289029077543E-7</v>
      </c>
      <c r="Y66" s="35">
        <f t="shared" si="17"/>
        <v>7.3481095052806835E-7</v>
      </c>
      <c r="Z66" s="35">
        <f t="shared" si="17"/>
        <v>2.0607269518450319E-6</v>
      </c>
      <c r="AA66" s="35">
        <f t="shared" si="17"/>
        <v>7.7976203426260666E-6</v>
      </c>
      <c r="AB66" s="35">
        <f t="shared" si="17"/>
        <v>7.5490928412425419E-4</v>
      </c>
      <c r="AC66" s="35">
        <f t="shared" si="17"/>
        <v>3.6458719157736355E-4</v>
      </c>
      <c r="AD66" s="35">
        <f t="shared" si="17"/>
        <v>1.7624980621648876E-4</v>
      </c>
      <c r="AE66" s="35">
        <f t="shared" si="17"/>
        <v>8.5277493941023205E-5</v>
      </c>
      <c r="AF66" s="35">
        <f t="shared" si="17"/>
        <v>4.129342408068209E-5</v>
      </c>
      <c r="AG66" s="35">
        <f t="shared" si="17"/>
        <v>2.0009396081275296E-5</v>
      </c>
      <c r="AH66" s="35">
        <f t="shared" ref="AH66:BI66" si="18">(AH31*(AH103)^$B38)</f>
        <v>9.7020391216947851E-6</v>
      </c>
      <c r="AI66" s="35">
        <f t="shared" si="18"/>
        <v>4.7069590730062156E-6</v>
      </c>
      <c r="AJ66" s="35">
        <f t="shared" si="18"/>
        <v>2.2847639987400749E-6</v>
      </c>
      <c r="AK66" s="35">
        <f t="shared" si="18"/>
        <v>1.1095412260036043E-6</v>
      </c>
      <c r="AL66" s="35">
        <f t="shared" si="18"/>
        <v>5.3904695186378758E-7</v>
      </c>
      <c r="AM66" s="35">
        <f t="shared" si="18"/>
        <v>2.6198274895057625E-7</v>
      </c>
      <c r="AN66" s="35">
        <f t="shared" si="18"/>
        <v>1.2736950155725816E-7</v>
      </c>
      <c r="AO66" s="35">
        <f t="shared" si="18"/>
        <v>6.1942708662492593E-8</v>
      </c>
      <c r="AP66" s="35">
        <f t="shared" si="18"/>
        <v>3.0132400115897113E-8</v>
      </c>
      <c r="AQ66" s="35">
        <f t="shared" si="18"/>
        <v>1.4661694622407393E-8</v>
      </c>
      <c r="AR66" s="35">
        <f t="shared" si="18"/>
        <v>7.1356055322928633E-9</v>
      </c>
      <c r="AS66" s="35">
        <f t="shared" si="18"/>
        <v>3.4734743427309139E-9</v>
      </c>
      <c r="AT66" s="35">
        <f t="shared" si="18"/>
        <v>1.6911233849109508E-9</v>
      </c>
      <c r="AU66" s="35">
        <f t="shared" si="18"/>
        <v>8.2348679423762507E-10</v>
      </c>
      <c r="AV66" s="35">
        <f t="shared" si="18"/>
        <v>4.0105239379259692E-10</v>
      </c>
      <c r="AW66" s="35">
        <f t="shared" si="18"/>
        <v>1.9534504676546557E-10</v>
      </c>
      <c r="AX66" s="35">
        <f t="shared" si="18"/>
        <v>9.5160086784732013E-11</v>
      </c>
      <c r="AY66" s="35">
        <f t="shared" si="18"/>
        <v>4.6361051439829355E-11</v>
      </c>
      <c r="AZ66" s="35">
        <f t="shared" si="18"/>
        <v>2.2588799151765704E-11</v>
      </c>
      <c r="BA66" s="35">
        <f t="shared" si="18"/>
        <v>1.1007033503987037E-11</v>
      </c>
      <c r="BB66" s="35">
        <f t="shared" si="18"/>
        <v>5.3639038295184422E-12</v>
      </c>
      <c r="BC66" s="35">
        <f t="shared" si="18"/>
        <v>2.614098041862433E-12</v>
      </c>
      <c r="BD66" s="35">
        <f t="shared" si="18"/>
        <v>1.2740601620600197E-12</v>
      </c>
      <c r="BE66" s="35">
        <f t="shared" si="18"/>
        <v>6.2098692823786957E-13</v>
      </c>
      <c r="BF66" s="35">
        <f t="shared" si="18"/>
        <v>3.0268924673233918E-13</v>
      </c>
      <c r="BG66" s="35">
        <f t="shared" si="18"/>
        <v>1.475473241004446E-13</v>
      </c>
      <c r="BH66" s="35">
        <f t="shared" si="18"/>
        <v>7.1925603129353201E-14</v>
      </c>
      <c r="BI66" s="35">
        <f t="shared" si="18"/>
        <v>3.5063214928977451E-14</v>
      </c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4"/>
      <c r="EO66" s="54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4"/>
      <c r="FA66" s="54"/>
      <c r="FB66" s="54"/>
      <c r="FC66" s="54"/>
      <c r="FD66" s="54"/>
      <c r="FE66" s="54"/>
      <c r="FF66" s="54"/>
      <c r="FG66" s="54"/>
      <c r="FH66" s="54"/>
      <c r="FI66" s="54"/>
      <c r="FJ66" s="54"/>
      <c r="FK66" s="54"/>
      <c r="FL66" s="54"/>
      <c r="FM66" s="54"/>
      <c r="FN66" s="54"/>
      <c r="FO66" s="54"/>
      <c r="FP66" s="54"/>
      <c r="FQ66" s="54"/>
      <c r="FR66" s="54"/>
      <c r="FS66" s="54"/>
      <c r="FT66" s="54"/>
      <c r="FU66" s="54"/>
      <c r="FV66" s="54"/>
      <c r="FW66" s="54"/>
      <c r="FX66" s="54"/>
      <c r="FY66" s="54"/>
      <c r="FZ66" s="54"/>
      <c r="GA66" s="54"/>
      <c r="GB66" s="54"/>
      <c r="GC66" s="54"/>
      <c r="GD66" s="54"/>
      <c r="GE66" s="54"/>
      <c r="GF66" s="54"/>
      <c r="GG66" s="54"/>
      <c r="GH66" s="54"/>
      <c r="GI66" s="54"/>
      <c r="GJ66" s="54"/>
      <c r="GK66" s="54"/>
      <c r="GL66" s="54"/>
      <c r="GM66" s="54"/>
      <c r="GN66" s="54"/>
      <c r="GO66" s="54"/>
      <c r="GP66" s="54"/>
      <c r="GQ66" s="54"/>
      <c r="GR66" s="54"/>
      <c r="GS66" s="54"/>
      <c r="GT66" s="54"/>
      <c r="GU66" s="54"/>
      <c r="GV66" s="54"/>
      <c r="GW66" s="54"/>
      <c r="GX66" s="54"/>
      <c r="GY66" s="54"/>
      <c r="GZ66" s="54"/>
      <c r="HA66" s="54"/>
      <c r="HB66" s="54"/>
      <c r="HC66" s="54"/>
      <c r="HD66" s="54"/>
      <c r="HE66" s="54"/>
      <c r="HF66" s="54"/>
      <c r="HG66" s="54"/>
      <c r="HH66" s="54"/>
      <c r="HI66" s="54"/>
      <c r="HJ66" s="54"/>
      <c r="HK66" s="54"/>
      <c r="HL66" s="54"/>
      <c r="HM66" s="54"/>
      <c r="HN66" s="54"/>
      <c r="HO66" s="54"/>
      <c r="HP66" s="54"/>
      <c r="HQ66" s="54"/>
      <c r="HR66" s="54"/>
      <c r="HS66" s="54"/>
      <c r="HT66" s="54"/>
      <c r="HU66" s="54"/>
      <c r="HV66" s="54"/>
      <c r="HW66" s="54"/>
      <c r="HX66" s="54"/>
      <c r="HY66" s="54"/>
      <c r="HZ66" s="54"/>
      <c r="IA66" s="54"/>
      <c r="IB66" s="54"/>
      <c r="IC66" s="54"/>
    </row>
    <row r="67" spans="1:237" s="35" customFormat="1" ht="18" customHeight="1">
      <c r="A67" s="54" t="s">
        <v>771</v>
      </c>
      <c r="B67" s="54">
        <f>+B61*B66</f>
        <v>4.4743165482851131E-11</v>
      </c>
      <c r="C67" s="54">
        <f>+C61*C66</f>
        <v>4.7408796993179687E-11</v>
      </c>
      <c r="D67" s="54">
        <f t="shared" ref="D67:BI67" si="19">+D61*D66</f>
        <v>4.8884336447881181E-11</v>
      </c>
      <c r="E67" s="54">
        <f t="shared" si="19"/>
        <v>4.858895076069153E-11</v>
      </c>
      <c r="F67" s="54">
        <f t="shared" si="19"/>
        <v>4.6419045565071877E-11</v>
      </c>
      <c r="G67" s="54">
        <f t="shared" si="19"/>
        <v>4.5758471569600294E-11</v>
      </c>
      <c r="H67" s="54">
        <f t="shared" si="19"/>
        <v>4.5933654227303926E-11</v>
      </c>
      <c r="I67" s="54">
        <f t="shared" si="19"/>
        <v>4.6020848086141663E-11</v>
      </c>
      <c r="J67" s="54">
        <f t="shared" si="19"/>
        <v>4.6067916723378326E-11</v>
      </c>
      <c r="K67" s="54">
        <f t="shared" si="19"/>
        <v>4.6126473428573513E-11</v>
      </c>
      <c r="L67" s="54">
        <f t="shared" si="19"/>
        <v>4.7386719684164571E-11</v>
      </c>
      <c r="M67" s="54">
        <f t="shared" si="19"/>
        <v>5.0405976075212742E-11</v>
      </c>
      <c r="N67" s="54">
        <f t="shared" si="19"/>
        <v>5.7200241531918193E-11</v>
      </c>
      <c r="O67" s="54">
        <f t="shared" si="19"/>
        <v>7.6029306359243928E-11</v>
      </c>
      <c r="P67" s="54">
        <f t="shared" si="19"/>
        <v>1.4397202060633065E-10</v>
      </c>
      <c r="Q67" s="54">
        <f t="shared" si="19"/>
        <v>4.2815043524636028E-10</v>
      </c>
      <c r="R67" s="54">
        <f t="shared" si="19"/>
        <v>1.715473528387118E-9</v>
      </c>
      <c r="S67" s="54">
        <f t="shared" si="19"/>
        <v>7.538203608730547E-9</v>
      </c>
      <c r="T67" s="54">
        <f t="shared" si="19"/>
        <v>3.2537138983172887E-8</v>
      </c>
      <c r="U67" s="54">
        <f t="shared" si="19"/>
        <v>1.3254988013957178E-7</v>
      </c>
      <c r="V67" s="54">
        <f t="shared" si="19"/>
        <v>5.0418475624437689E-7</v>
      </c>
      <c r="W67" s="54">
        <f t="shared" si="19"/>
        <v>1.7949573511019687E-6</v>
      </c>
      <c r="X67" s="54">
        <f t="shared" si="19"/>
        <v>6.0065119417235508E-6</v>
      </c>
      <c r="Y67" s="54">
        <f t="shared" si="19"/>
        <v>1.8905954236703238E-5</v>
      </c>
      <c r="Z67" s="54">
        <f t="shared" si="19"/>
        <v>5.5881883021838865E-5</v>
      </c>
      <c r="AA67" s="54">
        <f t="shared" si="19"/>
        <v>2.2254362382117279E-4</v>
      </c>
      <c r="AB67" s="54">
        <f t="shared" si="19"/>
        <v>2.2646081914163518E-2</v>
      </c>
      <c r="AC67" s="54">
        <f t="shared" si="19"/>
        <v>1.1483331349299046E-2</v>
      </c>
      <c r="AD67" s="54">
        <f t="shared" si="19"/>
        <v>5.8261143137218856E-3</v>
      </c>
      <c r="AE67" s="54">
        <f t="shared" si="19"/>
        <v>2.9571310876662055E-3</v>
      </c>
      <c r="AF67" s="54">
        <f t="shared" si="19"/>
        <v>1.4981097276513759E-3</v>
      </c>
      <c r="AG67" s="54">
        <f t="shared" si="19"/>
        <v>7.5710416220719893E-4</v>
      </c>
      <c r="AH67" s="54">
        <f t="shared" si="19"/>
        <v>3.8238591456303262E-4</v>
      </c>
      <c r="AI67" s="54">
        <f t="shared" si="19"/>
        <v>1.9305728668954987E-4</v>
      </c>
      <c r="AJ67" s="54">
        <f t="shared" si="19"/>
        <v>9.7444910766506481E-5</v>
      </c>
      <c r="AK67" s="54">
        <f t="shared" si="19"/>
        <v>4.9175203310700153E-5</v>
      </c>
      <c r="AL67" s="54">
        <f t="shared" si="19"/>
        <v>2.4811947618054118E-5</v>
      </c>
      <c r="AM67" s="54">
        <f t="shared" si="19"/>
        <v>1.251732769309631E-5</v>
      </c>
      <c r="AN67" s="54">
        <f t="shared" si="19"/>
        <v>6.313999880747518E-6</v>
      </c>
      <c r="AO67" s="54">
        <f t="shared" si="19"/>
        <v>3.184526212806214E-6</v>
      </c>
      <c r="AP67" s="54">
        <f t="shared" si="19"/>
        <v>1.6059686579533206E-6</v>
      </c>
      <c r="AQ67" s="54">
        <f t="shared" si="19"/>
        <v>8.0981469482600028E-7</v>
      </c>
      <c r="AR67" s="54">
        <f t="shared" si="19"/>
        <v>4.0831440037647656E-7</v>
      </c>
      <c r="AS67" s="54">
        <f t="shared" si="19"/>
        <v>2.058581284945453E-7</v>
      </c>
      <c r="AT67" s="54">
        <f t="shared" si="19"/>
        <v>1.0377891987891097E-7</v>
      </c>
      <c r="AU67" s="54">
        <f t="shared" si="19"/>
        <v>5.2314404609999688E-8</v>
      </c>
      <c r="AV67" s="54">
        <f t="shared" si="19"/>
        <v>2.636983084004864E-8</v>
      </c>
      <c r="AW67" s="54">
        <f t="shared" si="19"/>
        <v>1.3291375231014512E-8</v>
      </c>
      <c r="AX67" s="54">
        <f t="shared" si="19"/>
        <v>6.6990208818602362E-9</v>
      </c>
      <c r="AY67" s="54">
        <f t="shared" si="19"/>
        <v>3.3762425652778323E-9</v>
      </c>
      <c r="AZ67" s="54">
        <f t="shared" si="19"/>
        <v>1.7015263064354375E-9</v>
      </c>
      <c r="BA67" s="54">
        <f t="shared" si="19"/>
        <v>8.5748793829065208E-10</v>
      </c>
      <c r="BB67" s="54">
        <f t="shared" si="19"/>
        <v>4.3211875145539422E-10</v>
      </c>
      <c r="BC67" s="54">
        <f t="shared" si="19"/>
        <v>2.1775352410058681E-10</v>
      </c>
      <c r="BD67" s="54">
        <f t="shared" si="19"/>
        <v>1.0972746730148245E-10</v>
      </c>
      <c r="BE67" s="54">
        <f t="shared" si="19"/>
        <v>5.5291015264579789E-11</v>
      </c>
      <c r="BF67" s="54">
        <f t="shared" si="19"/>
        <v>2.7860163996052877E-11</v>
      </c>
      <c r="BG67" s="54">
        <f t="shared" si="19"/>
        <v>1.4037940981536227E-11</v>
      </c>
      <c r="BH67" s="54">
        <f t="shared" si="19"/>
        <v>7.0731757856461464E-12</v>
      </c>
      <c r="BI67" s="54">
        <f t="shared" si="19"/>
        <v>3.5638331525203862E-12</v>
      </c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  <c r="FK67" s="54"/>
      <c r="FL67" s="54"/>
      <c r="FM67" s="54"/>
      <c r="FN67" s="54"/>
      <c r="FO67" s="54"/>
      <c r="FP67" s="54"/>
      <c r="FQ67" s="54"/>
      <c r="FR67" s="54"/>
      <c r="FS67" s="54"/>
      <c r="FT67" s="54"/>
      <c r="FU67" s="54"/>
      <c r="FV67" s="54"/>
      <c r="FW67" s="54"/>
      <c r="FX67" s="54"/>
      <c r="FY67" s="54"/>
      <c r="FZ67" s="54"/>
      <c r="GA67" s="54"/>
      <c r="GB67" s="54"/>
      <c r="GC67" s="54"/>
      <c r="GD67" s="54"/>
      <c r="GE67" s="54"/>
      <c r="GF67" s="54"/>
      <c r="GG67" s="54"/>
      <c r="GH67" s="54"/>
      <c r="GI67" s="54"/>
      <c r="GJ67" s="54"/>
      <c r="GK67" s="54"/>
      <c r="GL67" s="54"/>
      <c r="GM67" s="54"/>
      <c r="GN67" s="54"/>
      <c r="GO67" s="54"/>
      <c r="GP67" s="54"/>
      <c r="GQ67" s="54"/>
      <c r="GR67" s="54"/>
      <c r="GS67" s="54"/>
      <c r="GT67" s="54"/>
      <c r="GU67" s="54"/>
      <c r="GV67" s="54"/>
      <c r="GW67" s="54"/>
      <c r="GX67" s="54"/>
      <c r="GY67" s="54"/>
      <c r="GZ67" s="54"/>
      <c r="HA67" s="54"/>
      <c r="HB67" s="54"/>
      <c r="HC67" s="54"/>
      <c r="HD67" s="54"/>
      <c r="HE67" s="54"/>
      <c r="HF67" s="54"/>
      <c r="HG67" s="54"/>
      <c r="HH67" s="54"/>
      <c r="HI67" s="54"/>
      <c r="HJ67" s="54"/>
      <c r="HK67" s="54"/>
      <c r="HL67" s="54"/>
      <c r="HM67" s="54"/>
      <c r="HN67" s="54"/>
      <c r="HO67" s="54"/>
      <c r="HP67" s="54"/>
      <c r="HQ67" s="54"/>
      <c r="HR67" s="54"/>
      <c r="HS67" s="54"/>
      <c r="HT67" s="54"/>
      <c r="HU67" s="54"/>
      <c r="HV67" s="54"/>
      <c r="HW67" s="54"/>
      <c r="HX67" s="54"/>
      <c r="HY67" s="54"/>
      <c r="HZ67" s="54"/>
      <c r="IA67" s="54"/>
      <c r="IB67" s="54"/>
      <c r="IC67" s="54"/>
    </row>
    <row r="68" spans="1:237" s="35" customFormat="1" ht="18" customHeight="1">
      <c r="A68" s="54" t="s">
        <v>772</v>
      </c>
      <c r="B68" s="54">
        <f>+B65-B67</f>
        <v>3.8659766513509957</v>
      </c>
      <c r="C68" s="54">
        <f>+C65-C67</f>
        <v>4.4181727466409706</v>
      </c>
      <c r="D68" s="54">
        <f>+D65-D67</f>
        <v>5.2065134338515664</v>
      </c>
      <c r="E68" s="54">
        <f>+E65-E67</f>
        <v>5.8334774938246667</v>
      </c>
      <c r="F68" s="54">
        <f>+F65-F67</f>
        <v>6.2045808670881684</v>
      </c>
      <c r="G68" s="54">
        <f t="shared" ref="G68:BI68" si="20">+G65-G67</f>
        <v>6.7339657383842058</v>
      </c>
      <c r="H68" s="54">
        <f t="shared" si="20"/>
        <v>7.3682894332751454</v>
      </c>
      <c r="I68" s="54">
        <f t="shared" si="20"/>
        <v>7.9749242994209251</v>
      </c>
      <c r="J68" s="54">
        <f t="shared" si="20"/>
        <v>8.5540449007296573</v>
      </c>
      <c r="K68" s="54">
        <f t="shared" si="20"/>
        <v>9.1052118219461669</v>
      </c>
      <c r="L68" s="54">
        <f t="shared" si="20"/>
        <v>9.8464115860192507</v>
      </c>
      <c r="M68" s="54">
        <f t="shared" si="20"/>
        <v>10.802817085489764</v>
      </c>
      <c r="N68" s="54">
        <f t="shared" si="20"/>
        <v>11.914448952589932</v>
      </c>
      <c r="O68" s="54">
        <f t="shared" si="20"/>
        <v>12.985492225780712</v>
      </c>
      <c r="P68" s="54">
        <f t="shared" si="20"/>
        <v>14.040021583725947</v>
      </c>
      <c r="Q68" s="54">
        <f t="shared" si="20"/>
        <v>15.091229070544347</v>
      </c>
      <c r="R68" s="54">
        <f t="shared" si="20"/>
        <v>16.146336406599996</v>
      </c>
      <c r="S68" s="54">
        <f t="shared" si="20"/>
        <v>17.209321068338294</v>
      </c>
      <c r="T68" s="54">
        <f t="shared" si="20"/>
        <v>18.282457537010192</v>
      </c>
      <c r="U68" s="54">
        <f t="shared" si="20"/>
        <v>19.367193364272598</v>
      </c>
      <c r="V68" s="54">
        <f t="shared" si="20"/>
        <v>20.472552797691378</v>
      </c>
      <c r="W68" s="54">
        <f t="shared" si="20"/>
        <v>21.602379339544527</v>
      </c>
      <c r="X68" s="54">
        <f t="shared" si="20"/>
        <v>22.751256243929891</v>
      </c>
      <c r="Y68" s="54">
        <f t="shared" si="20"/>
        <v>23.919479465124631</v>
      </c>
      <c r="Z68" s="54">
        <f t="shared" si="20"/>
        <v>25.108235726697043</v>
      </c>
      <c r="AA68" s="54">
        <f t="shared" si="20"/>
        <v>26.321271519522284</v>
      </c>
      <c r="AB68" s="54">
        <f t="shared" si="20"/>
        <v>27.567627942122556</v>
      </c>
      <c r="AC68" s="54">
        <f t="shared" si="20"/>
        <v>28.928207988192135</v>
      </c>
      <c r="AD68" s="54">
        <f t="shared" si="20"/>
        <v>30.36870767065448</v>
      </c>
      <c r="AE68" s="54">
        <f t="shared" si="20"/>
        <v>31.881294240420218</v>
      </c>
      <c r="AF68" s="54">
        <f t="shared" si="20"/>
        <v>33.386715498396278</v>
      </c>
      <c r="AG68" s="54">
        <f t="shared" si="20"/>
        <v>34.854470349977618</v>
      </c>
      <c r="AH68" s="54">
        <f t="shared" si="20"/>
        <v>36.338877262157816</v>
      </c>
      <c r="AI68" s="54">
        <f t="shared" si="20"/>
        <v>37.845685932355217</v>
      </c>
      <c r="AJ68" s="54">
        <f t="shared" si="20"/>
        <v>39.378230166242169</v>
      </c>
      <c r="AK68" s="54">
        <f t="shared" si="20"/>
        <v>40.938785772813361</v>
      </c>
      <c r="AL68" s="54">
        <f t="shared" si="20"/>
        <v>42.52926638284228</v>
      </c>
      <c r="AM68" s="54">
        <f t="shared" si="20"/>
        <v>44.151536683334882</v>
      </c>
      <c r="AN68" s="54">
        <f t="shared" si="20"/>
        <v>45.807535060764174</v>
      </c>
      <c r="AO68" s="54">
        <f t="shared" si="20"/>
        <v>47.499306246712493</v>
      </c>
      <c r="AP68" s="54">
        <f t="shared" si="20"/>
        <v>49.228995361781251</v>
      </c>
      <c r="AQ68" s="54">
        <f t="shared" si="20"/>
        <v>50.998828622101477</v>
      </c>
      <c r="AR68" s="54">
        <f t="shared" si="20"/>
        <v>52.811092358756071</v>
      </c>
      <c r="AS68" s="54">
        <f t="shared" si="20"/>
        <v>54.668115109324638</v>
      </c>
      <c r="AT68" s="54">
        <f t="shared" si="20"/>
        <v>56.572254204179863</v>
      </c>
      <c r="AU68" s="54">
        <f t="shared" si="20"/>
        <v>58.525886771433917</v>
      </c>
      <c r="AV68" s="54">
        <f t="shared" si="20"/>
        <v>60.531404505677358</v>
      </c>
      <c r="AW68" s="54">
        <f t="shared" si="20"/>
        <v>62.5912114048269</v>
      </c>
      <c r="AX68" s="54">
        <f t="shared" si="20"/>
        <v>64.707723729545492</v>
      </c>
      <c r="AY68" s="54">
        <f t="shared" si="20"/>
        <v>66.883371558752671</v>
      </c>
      <c r="AZ68" s="54">
        <f t="shared" si="20"/>
        <v>69.120601445706768</v>
      </c>
      <c r="BA68" s="54">
        <f t="shared" si="20"/>
        <v>71.421879798006614</v>
      </c>
      <c r="BB68" s="54">
        <f t="shared" si="20"/>
        <v>73.789696703681656</v>
      </c>
      <c r="BC68" s="54">
        <f t="shared" si="20"/>
        <v>76.226570003723538</v>
      </c>
      <c r="BD68" s="54">
        <f t="shared" si="20"/>
        <v>78.735049471320067</v>
      </c>
      <c r="BE68" s="54">
        <f t="shared" si="20"/>
        <v>81.317721002921502</v>
      </c>
      <c r="BF68" s="54">
        <f t="shared" si="20"/>
        <v>83.977210759267962</v>
      </c>
      <c r="BG68" s="54">
        <f t="shared" si="20"/>
        <v>86.716189218386674</v>
      </c>
      <c r="BH68" s="54">
        <f t="shared" si="20"/>
        <v>89.537375119565809</v>
      </c>
      <c r="BI68" s="54">
        <f t="shared" si="20"/>
        <v>92.443539289192458</v>
      </c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  <c r="FK68" s="54"/>
      <c r="FL68" s="54"/>
      <c r="FM68" s="54"/>
      <c r="FN68" s="54"/>
      <c r="FO68" s="54"/>
      <c r="FP68" s="54"/>
      <c r="FQ68" s="54"/>
      <c r="FR68" s="54"/>
      <c r="FS68" s="54"/>
      <c r="FT68" s="54"/>
      <c r="FU68" s="54"/>
      <c r="FV68" s="54"/>
      <c r="FW68" s="54"/>
      <c r="FX68" s="54"/>
      <c r="FY68" s="54"/>
      <c r="FZ68" s="54"/>
      <c r="GA68" s="54"/>
      <c r="GB68" s="54"/>
      <c r="GC68" s="54"/>
      <c r="GD68" s="54"/>
      <c r="GE68" s="54"/>
      <c r="GF68" s="54"/>
      <c r="GG68" s="54"/>
      <c r="GH68" s="54"/>
      <c r="GI68" s="54"/>
      <c r="GJ68" s="54"/>
      <c r="GK68" s="54"/>
      <c r="GL68" s="54"/>
      <c r="GM68" s="54"/>
      <c r="GN68" s="54"/>
      <c r="GO68" s="54"/>
      <c r="GP68" s="54"/>
      <c r="GQ68" s="54"/>
      <c r="GR68" s="54"/>
      <c r="GS68" s="54"/>
      <c r="GT68" s="54"/>
      <c r="GU68" s="54"/>
      <c r="GV68" s="54"/>
      <c r="GW68" s="54"/>
      <c r="GX68" s="54"/>
      <c r="GY68" s="54"/>
      <c r="GZ68" s="54"/>
      <c r="HA68" s="54"/>
      <c r="HB68" s="54"/>
      <c r="HC68" s="54"/>
      <c r="HD68" s="54"/>
      <c r="HE68" s="54"/>
      <c r="HF68" s="54"/>
      <c r="HG68" s="54"/>
      <c r="HH68" s="54"/>
      <c r="HI68" s="54"/>
      <c r="HJ68" s="54"/>
      <c r="HK68" s="54"/>
      <c r="HL68" s="54"/>
      <c r="HM68" s="54"/>
      <c r="HN68" s="54"/>
      <c r="HO68" s="54"/>
      <c r="HP68" s="54"/>
      <c r="HQ68" s="54"/>
      <c r="HR68" s="54"/>
      <c r="HS68" s="54"/>
      <c r="HT68" s="54"/>
      <c r="HU68" s="54"/>
      <c r="HV68" s="54"/>
      <c r="HW68" s="54"/>
      <c r="HX68" s="54"/>
      <c r="HY68" s="54"/>
      <c r="HZ68" s="54"/>
      <c r="IA68" s="54"/>
      <c r="IB68" s="54"/>
      <c r="IC68" s="54"/>
    </row>
    <row r="69" spans="1:237" ht="18" customHeight="1">
      <c r="A69" s="82" t="s">
        <v>277</v>
      </c>
      <c r="B69" s="54"/>
    </row>
    <row r="70" spans="1:237" s="37" customFormat="1" ht="18" customHeight="1">
      <c r="A70" s="72" t="s">
        <v>131</v>
      </c>
      <c r="B70" s="37">
        <f t="shared" ref="B70:AG70" si="21">+B71+B43</f>
        <v>0.36984064487913115</v>
      </c>
      <c r="C70" s="37">
        <f t="shared" si="21"/>
        <v>0.38197401254589819</v>
      </c>
      <c r="D70" s="37">
        <f t="shared" si="21"/>
        <v>0.38396443104633732</v>
      </c>
      <c r="E70" s="37">
        <f t="shared" si="21"/>
        <v>0.37210633662893694</v>
      </c>
      <c r="F70" s="37">
        <f t="shared" si="21"/>
        <v>0.34665576342697874</v>
      </c>
      <c r="G70" s="37">
        <f t="shared" si="21"/>
        <v>0.33328314208815535</v>
      </c>
      <c r="H70" s="37">
        <f t="shared" si="21"/>
        <v>0.32634839091858331</v>
      </c>
      <c r="I70" s="37">
        <f t="shared" si="21"/>
        <v>0.31899193358800276</v>
      </c>
      <c r="J70" s="37">
        <f t="shared" si="21"/>
        <v>0.31154769471063321</v>
      </c>
      <c r="K70" s="37">
        <f t="shared" si="21"/>
        <v>0.3042006227609827</v>
      </c>
      <c r="L70" s="37">
        <f t="shared" si="21"/>
        <v>0.30377378536957289</v>
      </c>
      <c r="M70" s="37">
        <f t="shared" si="21"/>
        <v>0.30957701737570942</v>
      </c>
      <c r="N70" s="37">
        <f t="shared" si="21"/>
        <v>0.31883340937135934</v>
      </c>
      <c r="O70" s="37">
        <f t="shared" si="21"/>
        <v>0.32604075971343904</v>
      </c>
      <c r="P70" s="37">
        <f t="shared" si="21"/>
        <v>0.33215246303646412</v>
      </c>
      <c r="Q70" s="37">
        <f t="shared" si="21"/>
        <v>0.33763970347488886</v>
      </c>
      <c r="R70" s="37">
        <f t="shared" si="21"/>
        <v>0.34271701963070161</v>
      </c>
      <c r="S70" s="37">
        <f t="shared" si="21"/>
        <v>0.34745221550954064</v>
      </c>
      <c r="T70" s="37">
        <f t="shared" si="21"/>
        <v>0.35181172938412203</v>
      </c>
      <c r="U70" s="37">
        <f t="shared" si="21"/>
        <v>0.35567514358659935</v>
      </c>
      <c r="V70" s="37">
        <f t="shared" si="21"/>
        <v>0.35897349489095598</v>
      </c>
      <c r="W70" s="37">
        <f t="shared" si="21"/>
        <v>0.36141926471703628</v>
      </c>
      <c r="X70" s="37">
        <f t="shared" si="21"/>
        <v>0.36243138266105623</v>
      </c>
      <c r="Y70" s="37">
        <f t="shared" si="21"/>
        <v>0.36138270092761449</v>
      </c>
      <c r="Z70" s="37">
        <f t="shared" si="21"/>
        <v>0.35750636061505703</v>
      </c>
      <c r="AA70" s="37">
        <f t="shared" si="21"/>
        <v>0.33195583783382249</v>
      </c>
      <c r="AB70" s="37">
        <f t="shared" si="21"/>
        <v>0</v>
      </c>
      <c r="AC70" s="37">
        <f t="shared" si="21"/>
        <v>0</v>
      </c>
      <c r="AD70" s="37">
        <f t="shared" si="21"/>
        <v>0</v>
      </c>
      <c r="AE70" s="37">
        <f t="shared" si="21"/>
        <v>0</v>
      </c>
      <c r="AF70" s="37">
        <f t="shared" si="21"/>
        <v>0</v>
      </c>
      <c r="AG70" s="37">
        <f t="shared" si="21"/>
        <v>0</v>
      </c>
      <c r="AH70" s="37">
        <f t="shared" ref="AH70:BI70" si="22">+AH71+AH43</f>
        <v>0</v>
      </c>
      <c r="AI70" s="37">
        <f t="shared" si="22"/>
        <v>0</v>
      </c>
      <c r="AJ70" s="37">
        <f t="shared" si="22"/>
        <v>0</v>
      </c>
      <c r="AK70" s="37">
        <f t="shared" si="22"/>
        <v>0</v>
      </c>
      <c r="AL70" s="37">
        <f t="shared" si="22"/>
        <v>0</v>
      </c>
      <c r="AM70" s="37">
        <f t="shared" si="22"/>
        <v>0</v>
      </c>
      <c r="AN70" s="37">
        <f t="shared" si="22"/>
        <v>0</v>
      </c>
      <c r="AO70" s="37">
        <f t="shared" si="22"/>
        <v>0</v>
      </c>
      <c r="AP70" s="37">
        <f t="shared" si="22"/>
        <v>0</v>
      </c>
      <c r="AQ70" s="37">
        <f t="shared" si="22"/>
        <v>0</v>
      </c>
      <c r="AR70" s="37">
        <f t="shared" si="22"/>
        <v>0</v>
      </c>
      <c r="AS70" s="37">
        <f t="shared" si="22"/>
        <v>0</v>
      </c>
      <c r="AT70" s="37">
        <f t="shared" si="22"/>
        <v>0</v>
      </c>
      <c r="AU70" s="37">
        <f t="shared" si="22"/>
        <v>0</v>
      </c>
      <c r="AV70" s="37">
        <f t="shared" si="22"/>
        <v>0</v>
      </c>
      <c r="AW70" s="37">
        <f t="shared" si="22"/>
        <v>0</v>
      </c>
      <c r="AX70" s="37">
        <f t="shared" si="22"/>
        <v>0</v>
      </c>
      <c r="AY70" s="37">
        <f t="shared" si="22"/>
        <v>0</v>
      </c>
      <c r="AZ70" s="37">
        <f t="shared" si="22"/>
        <v>0</v>
      </c>
      <c r="BA70" s="37">
        <f t="shared" si="22"/>
        <v>0</v>
      </c>
      <c r="BB70" s="37">
        <f t="shared" si="22"/>
        <v>0</v>
      </c>
      <c r="BC70" s="37">
        <f t="shared" si="22"/>
        <v>0</v>
      </c>
      <c r="BD70" s="37">
        <f t="shared" si="22"/>
        <v>0</v>
      </c>
      <c r="BE70" s="37">
        <f t="shared" si="22"/>
        <v>0</v>
      </c>
      <c r="BF70" s="37">
        <f t="shared" si="22"/>
        <v>0</v>
      </c>
      <c r="BG70" s="37">
        <f t="shared" si="22"/>
        <v>0</v>
      </c>
      <c r="BH70" s="37">
        <f t="shared" si="22"/>
        <v>0</v>
      </c>
      <c r="BI70" s="37">
        <f t="shared" si="22"/>
        <v>0</v>
      </c>
    </row>
    <row r="71" spans="1:237" s="37" customFormat="1" ht="18" customHeight="1">
      <c r="A71" s="72" t="s">
        <v>649</v>
      </c>
      <c r="B71" s="80">
        <f t="shared" ref="B71:AG71" si="23">+B102</f>
        <v>0.36984064487913115</v>
      </c>
      <c r="C71" s="80">
        <f t="shared" si="23"/>
        <v>0.38197401254589819</v>
      </c>
      <c r="D71" s="80">
        <f t="shared" si="23"/>
        <v>0.38396443104633732</v>
      </c>
      <c r="E71" s="80">
        <f t="shared" si="23"/>
        <v>0.37210633662893694</v>
      </c>
      <c r="F71" s="80">
        <f t="shared" si="23"/>
        <v>0.34665576342697874</v>
      </c>
      <c r="G71" s="80">
        <f t="shared" si="23"/>
        <v>0.33328314208815535</v>
      </c>
      <c r="H71" s="80">
        <f t="shared" si="23"/>
        <v>0.32634839091858331</v>
      </c>
      <c r="I71" s="80">
        <f t="shared" si="23"/>
        <v>0.31899193358800276</v>
      </c>
      <c r="J71" s="80">
        <f t="shared" si="23"/>
        <v>0.31154769471063321</v>
      </c>
      <c r="K71" s="80">
        <f t="shared" si="23"/>
        <v>0.3042006227609827</v>
      </c>
      <c r="L71" s="80">
        <f t="shared" si="23"/>
        <v>0.30377378536957289</v>
      </c>
      <c r="M71" s="80">
        <f t="shared" si="23"/>
        <v>0.30957701737570942</v>
      </c>
      <c r="N71" s="80">
        <f t="shared" si="23"/>
        <v>0.31883340937135934</v>
      </c>
      <c r="O71" s="80">
        <f t="shared" si="23"/>
        <v>0.32604075971343904</v>
      </c>
      <c r="P71" s="80">
        <f t="shared" si="23"/>
        <v>0.33215246303646412</v>
      </c>
      <c r="Q71" s="80">
        <f t="shared" si="23"/>
        <v>0.33763970347488886</v>
      </c>
      <c r="R71" s="80">
        <f t="shared" si="23"/>
        <v>0.34271701963070161</v>
      </c>
      <c r="S71" s="80">
        <f t="shared" si="23"/>
        <v>0.34745221550954064</v>
      </c>
      <c r="T71" s="80">
        <f t="shared" si="23"/>
        <v>0.35181172938412203</v>
      </c>
      <c r="U71" s="80">
        <f t="shared" si="23"/>
        <v>0.35567514358659935</v>
      </c>
      <c r="V71" s="80">
        <f t="shared" si="23"/>
        <v>0.35897349489095598</v>
      </c>
      <c r="W71" s="80">
        <f t="shared" si="23"/>
        <v>0.36141926471703628</v>
      </c>
      <c r="X71" s="80">
        <f t="shared" si="23"/>
        <v>0.36243138266105623</v>
      </c>
      <c r="Y71" s="80">
        <f t="shared" si="23"/>
        <v>0.36138270092761449</v>
      </c>
      <c r="Z71" s="80">
        <f t="shared" si="23"/>
        <v>0.35750636061505703</v>
      </c>
      <c r="AA71" s="80">
        <f t="shared" si="23"/>
        <v>0.33195583783382249</v>
      </c>
      <c r="AB71" s="80">
        <f t="shared" si="23"/>
        <v>0</v>
      </c>
      <c r="AC71" s="80">
        <f t="shared" si="23"/>
        <v>0</v>
      </c>
      <c r="AD71" s="80">
        <f t="shared" si="23"/>
        <v>0</v>
      </c>
      <c r="AE71" s="80">
        <f t="shared" si="23"/>
        <v>0</v>
      </c>
      <c r="AF71" s="80">
        <f t="shared" si="23"/>
        <v>0</v>
      </c>
      <c r="AG71" s="80">
        <f t="shared" si="23"/>
        <v>0</v>
      </c>
      <c r="AH71" s="80">
        <f t="shared" ref="AH71:BI71" si="24">+AH102</f>
        <v>0</v>
      </c>
      <c r="AI71" s="80">
        <f t="shared" si="24"/>
        <v>0</v>
      </c>
      <c r="AJ71" s="80">
        <f t="shared" si="24"/>
        <v>0</v>
      </c>
      <c r="AK71" s="80">
        <f t="shared" si="24"/>
        <v>0</v>
      </c>
      <c r="AL71" s="80">
        <f t="shared" si="24"/>
        <v>0</v>
      </c>
      <c r="AM71" s="80">
        <f t="shared" si="24"/>
        <v>0</v>
      </c>
      <c r="AN71" s="80">
        <f t="shared" si="24"/>
        <v>0</v>
      </c>
      <c r="AO71" s="80">
        <f t="shared" si="24"/>
        <v>0</v>
      </c>
      <c r="AP71" s="80">
        <f t="shared" si="24"/>
        <v>0</v>
      </c>
      <c r="AQ71" s="80">
        <f t="shared" si="24"/>
        <v>0</v>
      </c>
      <c r="AR71" s="80">
        <f t="shared" si="24"/>
        <v>0</v>
      </c>
      <c r="AS71" s="80">
        <f t="shared" si="24"/>
        <v>0</v>
      </c>
      <c r="AT71" s="80">
        <f t="shared" si="24"/>
        <v>0</v>
      </c>
      <c r="AU71" s="80">
        <f t="shared" si="24"/>
        <v>0</v>
      </c>
      <c r="AV71" s="80">
        <f t="shared" si="24"/>
        <v>0</v>
      </c>
      <c r="AW71" s="80">
        <f t="shared" si="24"/>
        <v>0</v>
      </c>
      <c r="AX71" s="80">
        <f t="shared" si="24"/>
        <v>0</v>
      </c>
      <c r="AY71" s="80">
        <f t="shared" si="24"/>
        <v>0</v>
      </c>
      <c r="AZ71" s="80">
        <f t="shared" si="24"/>
        <v>0</v>
      </c>
      <c r="BA71" s="80">
        <f t="shared" si="24"/>
        <v>0</v>
      </c>
      <c r="BB71" s="80">
        <f t="shared" si="24"/>
        <v>0</v>
      </c>
      <c r="BC71" s="80">
        <f t="shared" si="24"/>
        <v>0</v>
      </c>
      <c r="BD71" s="80">
        <f t="shared" si="24"/>
        <v>0</v>
      </c>
      <c r="BE71" s="80">
        <f t="shared" si="24"/>
        <v>0</v>
      </c>
      <c r="BF71" s="80">
        <f t="shared" si="24"/>
        <v>0</v>
      </c>
      <c r="BG71" s="80">
        <f t="shared" si="24"/>
        <v>0</v>
      </c>
      <c r="BH71" s="80">
        <f t="shared" si="24"/>
        <v>0</v>
      </c>
      <c r="BI71" s="80">
        <f t="shared" si="24"/>
        <v>0</v>
      </c>
    </row>
    <row r="72" spans="1:237" ht="18" customHeight="1">
      <c r="A72" s="59" t="s">
        <v>773</v>
      </c>
    </row>
    <row r="73" spans="1:237" s="37" customFormat="1" ht="18" customHeight="1">
      <c r="A73" s="72" t="s">
        <v>774</v>
      </c>
      <c r="B73" s="80">
        <f>(B97)*B68</f>
        <v>0.58494224868589051</v>
      </c>
      <c r="C73" s="37">
        <f>(C97)*C68</f>
        <v>0.79654705695973071</v>
      </c>
      <c r="D73" s="37">
        <f>(D97)*D68</f>
        <v>0.91431849425826206</v>
      </c>
      <c r="E73" s="37">
        <f>(E97)*E68</f>
        <v>0.98206241745056888</v>
      </c>
      <c r="F73" s="37">
        <f>(F97)*F68</f>
        <v>1.1128700425890747</v>
      </c>
      <c r="G73" s="37">
        <f t="shared" ref="G73:BI73" si="25">(G97)*G68</f>
        <v>1.2602652513589576</v>
      </c>
      <c r="H73" s="37">
        <f t="shared" si="25"/>
        <v>1.3916305720412603</v>
      </c>
      <c r="I73" s="37">
        <f t="shared" si="25"/>
        <v>1.5215320805282517</v>
      </c>
      <c r="J73" s="37">
        <f t="shared" si="25"/>
        <v>1.6508916397215938</v>
      </c>
      <c r="K73" s="37">
        <f t="shared" si="25"/>
        <v>1.8393874027248822</v>
      </c>
      <c r="L73" s="37">
        <f t="shared" si="25"/>
        <v>2.0615578347721826</v>
      </c>
      <c r="M73" s="37">
        <f t="shared" si="25"/>
        <v>2.4011353942227505</v>
      </c>
      <c r="N73" s="37">
        <f t="shared" si="25"/>
        <v>2.6482171137702704</v>
      </c>
      <c r="O73" s="37">
        <f t="shared" si="25"/>
        <v>2.8862772319460075</v>
      </c>
      <c r="P73" s="37">
        <f t="shared" si="25"/>
        <v>3.1206668125129453</v>
      </c>
      <c r="Q73" s="37">
        <f t="shared" si="25"/>
        <v>3.354318042863031</v>
      </c>
      <c r="R73" s="37">
        <f t="shared" si="25"/>
        <v>3.588836090262927</v>
      </c>
      <c r="S73" s="37">
        <f t="shared" si="25"/>
        <v>3.8251050259134289</v>
      </c>
      <c r="T73" s="37">
        <f t="shared" si="25"/>
        <v>4.0636303973390335</v>
      </c>
      <c r="U73" s="37">
        <f t="shared" si="25"/>
        <v>4.3047339509407809</v>
      </c>
      <c r="V73" s="37">
        <f t="shared" si="25"/>
        <v>4.5504215005786275</v>
      </c>
      <c r="W73" s="37">
        <f t="shared" si="25"/>
        <v>4.801547339099006</v>
      </c>
      <c r="X73" s="37">
        <f t="shared" si="25"/>
        <v>5.0569074897795261</v>
      </c>
      <c r="Y73" s="37">
        <f t="shared" si="25"/>
        <v>5.3165677341921924</v>
      </c>
      <c r="Z73" s="37">
        <f t="shared" si="25"/>
        <v>5.5807918446419924</v>
      </c>
      <c r="AA73" s="37">
        <f t="shared" si="25"/>
        <v>5.8504125513115524</v>
      </c>
      <c r="AB73" s="37">
        <f t="shared" si="25"/>
        <v>6.1274394135123469</v>
      </c>
      <c r="AC73" s="37">
        <f t="shared" si="25"/>
        <v>6.4298546890314521</v>
      </c>
      <c r="AD73" s="37">
        <f t="shared" si="25"/>
        <v>6.7500336521255182</v>
      </c>
      <c r="AE73" s="37">
        <f t="shared" si="25"/>
        <v>7.0862353225554333</v>
      </c>
      <c r="AF73" s="37">
        <f t="shared" si="25"/>
        <v>7.4208443636172241</v>
      </c>
      <c r="AG73" s="37">
        <f t="shared" si="25"/>
        <v>7.7470813160976926</v>
      </c>
      <c r="AH73" s="37">
        <f t="shared" si="25"/>
        <v>8.0770195116682029</v>
      </c>
      <c r="AI73" s="37">
        <f t="shared" si="25"/>
        <v>8.4119369319763209</v>
      </c>
      <c r="AJ73" s="37">
        <f t="shared" si="25"/>
        <v>8.7525745799228627</v>
      </c>
      <c r="AK73" s="37">
        <f t="shared" si="25"/>
        <v>9.0994382981490958</v>
      </c>
      <c r="AL73" s="37">
        <f t="shared" si="25"/>
        <v>9.452953428169673</v>
      </c>
      <c r="AM73" s="37">
        <f t="shared" si="25"/>
        <v>9.8135344327986669</v>
      </c>
      <c r="AN73" s="37">
        <f t="shared" si="25"/>
        <v>10.181612155984576</v>
      </c>
      <c r="AO73" s="37">
        <f t="shared" si="25"/>
        <v>10.557641078936811</v>
      </c>
      <c r="AP73" s="37">
        <f t="shared" si="25"/>
        <v>10.942097996269233</v>
      </c>
      <c r="AQ73" s="37">
        <f t="shared" si="25"/>
        <v>11.335477727648335</v>
      </c>
      <c r="AR73" s="37">
        <f t="shared" si="25"/>
        <v>11.738288454453347</v>
      </c>
      <c r="AS73" s="37">
        <f t="shared" si="25"/>
        <v>12.151047739275111</v>
      </c>
      <c r="AT73" s="37">
        <f t="shared" si="25"/>
        <v>12.574279544460568</v>
      </c>
      <c r="AU73" s="37">
        <f t="shared" si="25"/>
        <v>13.008512232787837</v>
      </c>
      <c r="AV73" s="37">
        <f t="shared" si="25"/>
        <v>13.454277404717065</v>
      </c>
      <c r="AW73" s="37">
        <f t="shared" si="25"/>
        <v>13.912109395361007</v>
      </c>
      <c r="AX73" s="37">
        <f t="shared" si="25"/>
        <v>14.382545265465355</v>
      </c>
      <c r="AY73" s="37">
        <f t="shared" si="25"/>
        <v>14.866125147151042</v>
      </c>
      <c r="AZ73" s="37">
        <f t="shared" si="25"/>
        <v>15.363392834279978</v>
      </c>
      <c r="BA73" s="37">
        <f t="shared" si="25"/>
        <v>15.874896533725913</v>
      </c>
      <c r="BB73" s="37">
        <f t="shared" si="25"/>
        <v>16.401189715797095</v>
      </c>
      <c r="BC73" s="37">
        <f t="shared" si="25"/>
        <v>16.942832019435311</v>
      </c>
      <c r="BD73" s="37">
        <f t="shared" si="25"/>
        <v>17.50039018113161</v>
      </c>
      <c r="BE73" s="37">
        <f t="shared" si="25"/>
        <v>18.074438966471991</v>
      </c>
      <c r="BF73" s="37">
        <f t="shared" si="25"/>
        <v>18.665562090560954</v>
      </c>
      <c r="BG73" s="37">
        <f t="shared" si="25"/>
        <v>19.274353118878679</v>
      </c>
      <c r="BH73" s="37">
        <f t="shared" si="25"/>
        <v>19.901416343905627</v>
      </c>
      <c r="BI73" s="37">
        <f t="shared" si="25"/>
        <v>20.547367635489138</v>
      </c>
    </row>
    <row r="74" spans="1:237" s="37" customFormat="1" ht="18" customHeight="1">
      <c r="A74" s="72" t="s">
        <v>775</v>
      </c>
      <c r="B74" s="81">
        <f>+B11</f>
        <v>7.1334854586257483</v>
      </c>
      <c r="C74" s="37">
        <f t="shared" ref="C74:BI74" si="26">+B74*(1-$B$8)^10+10*B73</f>
        <v>8.3367150690485659</v>
      </c>
      <c r="D74" s="37">
        <f t="shared" si="26"/>
        <v>10.872303375431326</v>
      </c>
      <c r="E74" s="37">
        <f t="shared" si="26"/>
        <v>12.934122723821982</v>
      </c>
      <c r="F74" s="37">
        <f t="shared" si="26"/>
        <v>14.330473909909902</v>
      </c>
      <c r="G74" s="37">
        <f t="shared" si="26"/>
        <v>16.125427714691881</v>
      </c>
      <c r="H74" s="37">
        <f t="shared" si="26"/>
        <v>18.225241495093652</v>
      </c>
      <c r="I74" s="37">
        <f t="shared" si="26"/>
        <v>20.27105449536765</v>
      </c>
      <c r="J74" s="37">
        <f t="shared" si="26"/>
        <v>22.283400465909406</v>
      </c>
      <c r="K74" s="37">
        <f t="shared" si="26"/>
        <v>24.278657711792846</v>
      </c>
      <c r="L74" s="37">
        <f t="shared" si="26"/>
        <v>26.859318525918589</v>
      </c>
      <c r="M74" s="37">
        <f t="shared" si="26"/>
        <v>29.980843633488156</v>
      </c>
      <c r="N74" s="37">
        <f t="shared" si="26"/>
        <v>34.46502773323418</v>
      </c>
      <c r="O74" s="37">
        <f t="shared" si="26"/>
        <v>38.499383245730044</v>
      </c>
      <c r="P74" s="37">
        <f t="shared" si="26"/>
        <v>42.286677214393308</v>
      </c>
      <c r="Q74" s="37">
        <f t="shared" si="26"/>
        <v>45.951120773256335</v>
      </c>
      <c r="R74" s="37">
        <f t="shared" si="26"/>
        <v>49.565345540696043</v>
      </c>
      <c r="S74" s="37">
        <f t="shared" si="26"/>
        <v>53.170728268776671</v>
      </c>
      <c r="T74" s="37">
        <f t="shared" si="26"/>
        <v>56.790536850872321</v>
      </c>
      <c r="U74" s="37">
        <f t="shared" si="26"/>
        <v>60.437939774994071</v>
      </c>
      <c r="V74" s="37">
        <f t="shared" si="26"/>
        <v>64.120746073010494</v>
      </c>
      <c r="W74" s="37">
        <f t="shared" si="26"/>
        <v>67.861736724571784</v>
      </c>
      <c r="X74" s="37">
        <f t="shared" si="26"/>
        <v>71.677397894590641</v>
      </c>
      <c r="Y74" s="37">
        <f t="shared" si="26"/>
        <v>75.561438186108163</v>
      </c>
      <c r="Z74" s="37">
        <f t="shared" si="26"/>
        <v>79.512321740366701</v>
      </c>
      <c r="AA74" s="37">
        <f t="shared" si="26"/>
        <v>83.532150759580318</v>
      </c>
      <c r="AB74" s="37">
        <f t="shared" si="26"/>
        <v>87.629985538164036</v>
      </c>
      <c r="AC74" s="37">
        <f t="shared" si="26"/>
        <v>91.829080798556078</v>
      </c>
      <c r="AD74" s="37">
        <f t="shared" si="26"/>
        <v>96.317367538971936</v>
      </c>
      <c r="AE74" s="37">
        <f t="shared" si="26"/>
        <v>101.08412598928231</v>
      </c>
      <c r="AF74" s="37">
        <f t="shared" si="26"/>
        <v>106.10820859436917</v>
      </c>
      <c r="AG74" s="37">
        <f t="shared" si="26"/>
        <v>111.20608829066231</v>
      </c>
      <c r="AH74" s="37">
        <f t="shared" si="26"/>
        <v>116.24597855578796</v>
      </c>
      <c r="AI74" s="37">
        <f t="shared" si="26"/>
        <v>121.30266158741225</v>
      </c>
      <c r="AJ74" s="37">
        <f t="shared" si="26"/>
        <v>126.41499214204032</v>
      </c>
      <c r="AK74" s="37">
        <f t="shared" si="26"/>
        <v>131.60392806456903</v>
      </c>
      <c r="AL74" s="37">
        <f t="shared" si="26"/>
        <v>136.88183533007754</v>
      </c>
      <c r="AM74" s="37">
        <f t="shared" si="26"/>
        <v>142.25727910261327</v>
      </c>
      <c r="AN74" s="37">
        <f t="shared" si="26"/>
        <v>147.73739049835621</v>
      </c>
      <c r="AO74" s="37">
        <f t="shared" si="26"/>
        <v>153.32896442325719</v>
      </c>
      <c r="AP74" s="37">
        <f t="shared" si="26"/>
        <v>159.03891492661785</v>
      </c>
      <c r="AQ74" s="37">
        <f t="shared" si="26"/>
        <v>164.87442073450208</v>
      </c>
      <c r="AR74" s="37">
        <f t="shared" si="26"/>
        <v>170.84293311058067</v>
      </c>
      <c r="AS74" s="37">
        <f t="shared" si="26"/>
        <v>176.9521319636394</v>
      </c>
      <c r="AT74" s="37">
        <f t="shared" si="26"/>
        <v>183.20987073820228</v>
      </c>
      <c r="AU74" s="37">
        <f t="shared" si="26"/>
        <v>189.62412738452471</v>
      </c>
      <c r="AV74" s="37">
        <f t="shared" si="26"/>
        <v>196.20296726963818</v>
      </c>
      <c r="AW74" s="37">
        <f t="shared" si="26"/>
        <v>202.95451861773947</v>
      </c>
      <c r="AX74" s="37">
        <f t="shared" si="26"/>
        <v>209.8869589164899</v>
      </c>
      <c r="AY74" s="37">
        <f t="shared" si="26"/>
        <v>217.00851008698808</v>
      </c>
      <c r="AZ74" s="37">
        <f t="shared" si="26"/>
        <v>224.32744025706657</v>
      </c>
      <c r="BA74" s="37">
        <f t="shared" si="26"/>
        <v>231.85207028325971</v>
      </c>
      <c r="BB74" s="37">
        <f t="shared" si="26"/>
        <v>239.59078353758173</v>
      </c>
      <c r="BC74" s="37">
        <f t="shared" si="26"/>
        <v>247.55203782419176</v>
      </c>
      <c r="BD74" s="37">
        <f t="shared" si="26"/>
        <v>255.74437858646854</v>
      </c>
      <c r="BE74" s="37">
        <f t="shared" si="26"/>
        <v>264.17645280118984</v>
      </c>
      <c r="BF74" s="37">
        <f t="shared" si="26"/>
        <v>272.85702313859008</v>
      </c>
      <c r="BG74" s="37">
        <f t="shared" si="26"/>
        <v>281.79498210390278</v>
      </c>
      <c r="BH74" s="37">
        <f t="shared" si="26"/>
        <v>290.99936597678305</v>
      </c>
      <c r="BI74" s="37">
        <f t="shared" si="26"/>
        <v>300.47936843793002</v>
      </c>
    </row>
    <row r="75" spans="1:237" s="37" customFormat="1" ht="18" customHeight="1">
      <c r="A75" s="59" t="s">
        <v>776</v>
      </c>
      <c r="B75" s="80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</row>
    <row r="76" spans="1:237" s="34" customFormat="1" ht="18" customHeight="1">
      <c r="A76" s="64" t="s">
        <v>777</v>
      </c>
      <c r="B76" s="65">
        <f>+B14</f>
        <v>1.4999999999999999E-2</v>
      </c>
      <c r="C76" s="54">
        <f t="shared" ref="C76:BI76" si="27">+C14</f>
        <v>1.4999999999999999E-2</v>
      </c>
      <c r="D76" s="54">
        <f t="shared" si="27"/>
        <v>1.4999999999999999E-2</v>
      </c>
      <c r="E76" s="54">
        <f t="shared" si="27"/>
        <v>1.4999999999999999E-2</v>
      </c>
      <c r="F76" s="54">
        <f t="shared" si="27"/>
        <v>1.4999999999999999E-2</v>
      </c>
      <c r="G76" s="54">
        <f t="shared" si="27"/>
        <v>1.4999999999999999E-2</v>
      </c>
      <c r="H76" s="54">
        <f t="shared" si="27"/>
        <v>1.4999999999999999E-2</v>
      </c>
      <c r="I76" s="54">
        <f t="shared" si="27"/>
        <v>1.4999999999999999E-2</v>
      </c>
      <c r="J76" s="54">
        <f t="shared" si="27"/>
        <v>1.4999999999999999E-2</v>
      </c>
      <c r="K76" s="54">
        <f t="shared" si="27"/>
        <v>1.4999999999999999E-2</v>
      </c>
      <c r="L76" s="54">
        <f t="shared" si="27"/>
        <v>1.4999999999999999E-2</v>
      </c>
      <c r="M76" s="54">
        <f t="shared" si="27"/>
        <v>1.4999999999999999E-2</v>
      </c>
      <c r="N76" s="54">
        <f t="shared" si="27"/>
        <v>1.4999999999999999E-2</v>
      </c>
      <c r="O76" s="54">
        <f t="shared" si="27"/>
        <v>1.4999999999999999E-2</v>
      </c>
      <c r="P76" s="54">
        <f t="shared" si="27"/>
        <v>1.4999999999999999E-2</v>
      </c>
      <c r="Q76" s="54">
        <f t="shared" si="27"/>
        <v>1.4999999999999999E-2</v>
      </c>
      <c r="R76" s="54">
        <f t="shared" si="27"/>
        <v>1.4999999999999999E-2</v>
      </c>
      <c r="S76" s="54">
        <f t="shared" si="27"/>
        <v>1.4999999999999999E-2</v>
      </c>
      <c r="T76" s="54">
        <f t="shared" si="27"/>
        <v>1.4999999999999999E-2</v>
      </c>
      <c r="U76" s="54">
        <f t="shared" si="27"/>
        <v>1.4999999999999999E-2</v>
      </c>
      <c r="V76" s="54">
        <f t="shared" si="27"/>
        <v>1.4999999999999999E-2</v>
      </c>
      <c r="W76" s="54">
        <f t="shared" si="27"/>
        <v>1.4999999999999999E-2</v>
      </c>
      <c r="X76" s="54">
        <f t="shared" si="27"/>
        <v>1.4999999999999999E-2</v>
      </c>
      <c r="Y76" s="54">
        <f t="shared" si="27"/>
        <v>1.4999999999999999E-2</v>
      </c>
      <c r="Z76" s="54">
        <f t="shared" si="27"/>
        <v>1.4999999999999999E-2</v>
      </c>
      <c r="AA76" s="54">
        <f t="shared" si="27"/>
        <v>1.4999999999999999E-2</v>
      </c>
      <c r="AB76" s="54">
        <f t="shared" si="27"/>
        <v>1.4999999999999999E-2</v>
      </c>
      <c r="AC76" s="54">
        <f t="shared" si="27"/>
        <v>1.4999999999999999E-2</v>
      </c>
      <c r="AD76" s="54">
        <f t="shared" si="27"/>
        <v>1.4999999999999999E-2</v>
      </c>
      <c r="AE76" s="54">
        <f t="shared" si="27"/>
        <v>1.4999999999999999E-2</v>
      </c>
      <c r="AF76" s="54">
        <f t="shared" si="27"/>
        <v>1.4999999999999999E-2</v>
      </c>
      <c r="AG76" s="54">
        <f t="shared" si="27"/>
        <v>1.4999999999999999E-2</v>
      </c>
      <c r="AH76" s="54">
        <f t="shared" si="27"/>
        <v>1.4999999999999999E-2</v>
      </c>
      <c r="AI76" s="54">
        <f t="shared" si="27"/>
        <v>1.4999999999999999E-2</v>
      </c>
      <c r="AJ76" s="54">
        <f t="shared" si="27"/>
        <v>1.4999999999999999E-2</v>
      </c>
      <c r="AK76" s="54">
        <f t="shared" si="27"/>
        <v>1.4999999999999999E-2</v>
      </c>
      <c r="AL76" s="54">
        <f t="shared" si="27"/>
        <v>1.4999999999999999E-2</v>
      </c>
      <c r="AM76" s="54">
        <f t="shared" si="27"/>
        <v>1.4999999999999999E-2</v>
      </c>
      <c r="AN76" s="54">
        <f t="shared" si="27"/>
        <v>1.4999999999999999E-2</v>
      </c>
      <c r="AO76" s="54">
        <f t="shared" si="27"/>
        <v>1.4999999999999999E-2</v>
      </c>
      <c r="AP76" s="54">
        <f t="shared" si="27"/>
        <v>1.4999999999999999E-2</v>
      </c>
      <c r="AQ76" s="54">
        <f t="shared" si="27"/>
        <v>1.4999999999999999E-2</v>
      </c>
      <c r="AR76" s="54">
        <f t="shared" si="27"/>
        <v>1.4999999999999999E-2</v>
      </c>
      <c r="AS76" s="54">
        <f t="shared" si="27"/>
        <v>1.4999999999999999E-2</v>
      </c>
      <c r="AT76" s="54">
        <f t="shared" si="27"/>
        <v>1.4999999999999999E-2</v>
      </c>
      <c r="AU76" s="54">
        <f t="shared" si="27"/>
        <v>1.4999999999999999E-2</v>
      </c>
      <c r="AV76" s="54">
        <f t="shared" si="27"/>
        <v>1.4999999999999999E-2</v>
      </c>
      <c r="AW76" s="54">
        <f t="shared" si="27"/>
        <v>1.4999999999999999E-2</v>
      </c>
      <c r="AX76" s="54">
        <f t="shared" si="27"/>
        <v>1.4999999999999999E-2</v>
      </c>
      <c r="AY76" s="54">
        <f t="shared" si="27"/>
        <v>1.4999999999999999E-2</v>
      </c>
      <c r="AZ76" s="54">
        <f t="shared" si="27"/>
        <v>1.4999999999999999E-2</v>
      </c>
      <c r="BA76" s="54">
        <f t="shared" si="27"/>
        <v>1.4999999999999999E-2</v>
      </c>
      <c r="BB76" s="54">
        <f t="shared" si="27"/>
        <v>1.4999999999999999E-2</v>
      </c>
      <c r="BC76" s="54">
        <f t="shared" si="27"/>
        <v>1.4999999999999999E-2</v>
      </c>
      <c r="BD76" s="54">
        <f t="shared" si="27"/>
        <v>1.4999999999999999E-2</v>
      </c>
      <c r="BE76" s="54">
        <f t="shared" si="27"/>
        <v>1.4999999999999999E-2</v>
      </c>
      <c r="BF76" s="54">
        <f t="shared" si="27"/>
        <v>1.4999999999999999E-2</v>
      </c>
      <c r="BG76" s="54">
        <f t="shared" si="27"/>
        <v>1.4999999999999999E-2</v>
      </c>
      <c r="BH76" s="54">
        <f t="shared" si="27"/>
        <v>1.4999999999999999E-2</v>
      </c>
      <c r="BI76" s="54">
        <f t="shared" si="27"/>
        <v>1.4999999999999999E-2</v>
      </c>
    </row>
    <row r="77" spans="1:237" s="34" customFormat="1" ht="18" customHeight="1">
      <c r="A77" s="64" t="s">
        <v>778</v>
      </c>
      <c r="B77" s="65">
        <f t="shared" ref="B77:BI77" si="28">+$B$7*B61/B74</f>
        <v>0.16276547311154635</v>
      </c>
      <c r="C77" s="54">
        <f t="shared" si="28"/>
        <v>0.15925786794927249</v>
      </c>
      <c r="D77" s="54">
        <f t="shared" si="28"/>
        <v>0.14403911874318809</v>
      </c>
      <c r="E77" s="54">
        <f t="shared" si="28"/>
        <v>0.13584116565313012</v>
      </c>
      <c r="F77" s="54">
        <f t="shared" si="28"/>
        <v>0.1306341288382159</v>
      </c>
      <c r="G77" s="54">
        <f t="shared" si="28"/>
        <v>0.12626786177513194</v>
      </c>
      <c r="H77" s="54">
        <f t="shared" si="28"/>
        <v>0.12254620823678641</v>
      </c>
      <c r="I77" s="54">
        <f t="shared" si="28"/>
        <v>0.11957824143407034</v>
      </c>
      <c r="J77" s="54">
        <f t="shared" si="28"/>
        <v>0.11702793000158057</v>
      </c>
      <c r="K77" s="54">
        <f t="shared" si="28"/>
        <v>0.11470069377490708</v>
      </c>
      <c r="L77" s="54">
        <f t="shared" si="28"/>
        <v>0.11250405265091602</v>
      </c>
      <c r="M77" s="54">
        <f t="shared" si="28"/>
        <v>0.1109683343857804</v>
      </c>
      <c r="N77" s="54">
        <f t="shared" si="28"/>
        <v>0.10684519855050971</v>
      </c>
      <c r="O77" s="54">
        <f t="shared" si="28"/>
        <v>0.10462953665268347</v>
      </c>
      <c r="P77" s="54">
        <f t="shared" si="28"/>
        <v>0.10337970405726372</v>
      </c>
      <c r="Q77" s="54">
        <f t="shared" si="28"/>
        <v>0.10264786361113569</v>
      </c>
      <c r="R77" s="54">
        <f t="shared" si="28"/>
        <v>0.10221005725604421</v>
      </c>
      <c r="S77" s="54">
        <f t="shared" si="28"/>
        <v>0.10195020910253214</v>
      </c>
      <c r="T77" s="54">
        <f t="shared" si="28"/>
        <v>0.10180620166801857</v>
      </c>
      <c r="U77" s="54">
        <f t="shared" si="28"/>
        <v>0.10174354443878955</v>
      </c>
      <c r="V77" s="54">
        <f t="shared" si="28"/>
        <v>0.10178175842908674</v>
      </c>
      <c r="W77" s="54">
        <f t="shared" si="28"/>
        <v>0.10188991427101046</v>
      </c>
      <c r="X77" s="54">
        <f t="shared" si="28"/>
        <v>0.10201054674352575</v>
      </c>
      <c r="Y77" s="54">
        <f t="shared" si="28"/>
        <v>0.10215132915314215</v>
      </c>
      <c r="Z77" s="54">
        <f t="shared" si="28"/>
        <v>0.10231455047085543</v>
      </c>
      <c r="AA77" s="54">
        <f t="shared" si="28"/>
        <v>0.10249924364807926</v>
      </c>
      <c r="AB77" s="54">
        <f t="shared" si="28"/>
        <v>0.10269914360472973</v>
      </c>
      <c r="AC77" s="54">
        <f t="shared" si="28"/>
        <v>0.10289813582861962</v>
      </c>
      <c r="AD77" s="54">
        <f t="shared" si="28"/>
        <v>0.10295963726946634</v>
      </c>
      <c r="AE77" s="54">
        <f t="shared" si="28"/>
        <v>0.10291399612510414</v>
      </c>
      <c r="AF77" s="54">
        <f t="shared" si="28"/>
        <v>0.1025734587078275</v>
      </c>
      <c r="AG77" s="54">
        <f t="shared" si="28"/>
        <v>0.10207381406721078</v>
      </c>
      <c r="AH77" s="54">
        <f t="shared" si="28"/>
        <v>0.10171433917005691</v>
      </c>
      <c r="AI77" s="54">
        <f t="shared" si="28"/>
        <v>0.10143707103303085</v>
      </c>
      <c r="AJ77" s="54">
        <f t="shared" si="28"/>
        <v>0.10121397655971617</v>
      </c>
      <c r="AK77" s="54">
        <f t="shared" si="28"/>
        <v>0.10103110971689176</v>
      </c>
      <c r="AL77" s="54">
        <f t="shared" si="28"/>
        <v>0.10088107375262927</v>
      </c>
      <c r="AM77" s="54">
        <f t="shared" si="28"/>
        <v>0.1007594257919505</v>
      </c>
      <c r="AN77" s="54">
        <f t="shared" si="28"/>
        <v>0.10066301895365792</v>
      </c>
      <c r="AO77" s="54">
        <f t="shared" si="28"/>
        <v>0.1005892772764683</v>
      </c>
      <c r="AP77" s="54">
        <f t="shared" si="28"/>
        <v>0.10053590470983159</v>
      </c>
      <c r="AQ77" s="54">
        <f t="shared" si="28"/>
        <v>0.10050078535065997</v>
      </c>
      <c r="AR77" s="54">
        <f t="shared" si="28"/>
        <v>0.10048196027942789</v>
      </c>
      <c r="AS77" s="54">
        <f t="shared" si="28"/>
        <v>0.10047762942081032</v>
      </c>
      <c r="AT77" s="54">
        <f t="shared" si="28"/>
        <v>0.10048615707641353</v>
      </c>
      <c r="AU77" s="54">
        <f t="shared" si="28"/>
        <v>0.10050607368305416</v>
      </c>
      <c r="AV77" s="54">
        <f t="shared" si="28"/>
        <v>0.10053607233394297</v>
      </c>
      <c r="AW77" s="54">
        <f t="shared" si="28"/>
        <v>0.10057500086464226</v>
      </c>
      <c r="AX77" s="54">
        <f t="shared" si="28"/>
        <v>0.10062185091410748</v>
      </c>
      <c r="AY77" s="54">
        <f t="shared" si="28"/>
        <v>0.10067574530870879</v>
      </c>
      <c r="AZ77" s="54">
        <f t="shared" si="28"/>
        <v>0.10073592483487749</v>
      </c>
      <c r="BA77" s="54">
        <f t="shared" si="28"/>
        <v>0.1008017351563448</v>
      </c>
      <c r="BB77" s="54">
        <f t="shared" si="28"/>
        <v>0.10087261436619999</v>
      </c>
      <c r="BC77" s="54">
        <f t="shared" si="28"/>
        <v>0.10094808145991967</v>
      </c>
      <c r="BD77" s="54">
        <f t="shared" si="28"/>
        <v>0.10102772586923367</v>
      </c>
      <c r="BE77" s="54">
        <f t="shared" si="28"/>
        <v>0.10111119809738349</v>
      </c>
      <c r="BF77" s="54">
        <f t="shared" si="28"/>
        <v>0.10119820143245752</v>
      </c>
      <c r="BG77" s="54">
        <f t="shared" si="28"/>
        <v>0.10128848467709321</v>
      </c>
      <c r="BH77" s="54">
        <f t="shared" si="28"/>
        <v>0.10138183581208346</v>
      </c>
      <c r="BI77" s="54">
        <f t="shared" si="28"/>
        <v>0.10147807650249223</v>
      </c>
    </row>
    <row r="78" spans="1:237" s="34" customFormat="1" ht="18" customHeight="1">
      <c r="A78" s="64" t="s">
        <v>779</v>
      </c>
      <c r="B78" s="65">
        <f t="shared" ref="B78:BI78" si="29">+$B$7*B61/B74*(1-(1-$B$8)^10)/$B$8/10</f>
        <v>0.10601266184487383</v>
      </c>
      <c r="C78" s="54">
        <f t="shared" si="29"/>
        <v>0.10372808297906835</v>
      </c>
      <c r="D78" s="54">
        <f t="shared" si="29"/>
        <v>9.3815783506434575E-2</v>
      </c>
      <c r="E78" s="54">
        <f t="shared" si="29"/>
        <v>8.8476279911830991E-2</v>
      </c>
      <c r="F78" s="54">
        <f t="shared" si="29"/>
        <v>8.5084824571084322E-2</v>
      </c>
      <c r="G78" s="54">
        <f t="shared" si="29"/>
        <v>8.2240980696616478E-2</v>
      </c>
      <c r="H78" s="54">
        <f t="shared" si="29"/>
        <v>7.9816987508613935E-2</v>
      </c>
      <c r="I78" s="54">
        <f t="shared" si="29"/>
        <v>7.7883886740937491E-2</v>
      </c>
      <c r="J78" s="54">
        <f t="shared" si="29"/>
        <v>7.6222813920497429E-2</v>
      </c>
      <c r="K78" s="54">
        <f t="shared" si="29"/>
        <v>7.4707034791084675E-2</v>
      </c>
      <c r="L78" s="54">
        <f t="shared" si="29"/>
        <v>7.3276315067666326E-2</v>
      </c>
      <c r="M78" s="54">
        <f t="shared" si="29"/>
        <v>7.2276068651651273E-2</v>
      </c>
      <c r="N78" s="54">
        <f t="shared" si="29"/>
        <v>6.9590581387743183E-2</v>
      </c>
      <c r="O78" s="54">
        <f t="shared" si="29"/>
        <v>6.8147473024240013E-2</v>
      </c>
      <c r="P78" s="54">
        <f t="shared" si="29"/>
        <v>6.7333430108577355E-2</v>
      </c>
      <c r="Q78" s="54">
        <f t="shared" si="29"/>
        <v>6.6856766647607327E-2</v>
      </c>
      <c r="R78" s="54">
        <f t="shared" si="29"/>
        <v>6.6571613929474999E-2</v>
      </c>
      <c r="S78" s="54">
        <f t="shared" si="29"/>
        <v>6.6402369224792396E-2</v>
      </c>
      <c r="T78" s="54">
        <f t="shared" si="29"/>
        <v>6.6308574077907828E-2</v>
      </c>
      <c r="U78" s="54">
        <f t="shared" si="29"/>
        <v>6.6267764073627361E-2</v>
      </c>
      <c r="V78" s="54">
        <f t="shared" si="29"/>
        <v>6.6292653669397739E-2</v>
      </c>
      <c r="W78" s="54">
        <f t="shared" si="29"/>
        <v>6.6363097901071783E-2</v>
      </c>
      <c r="X78" s="54">
        <f t="shared" si="29"/>
        <v>6.6441668431245021E-2</v>
      </c>
      <c r="Y78" s="54">
        <f t="shared" si="29"/>
        <v>6.653336304988286E-2</v>
      </c>
      <c r="Z78" s="54">
        <f t="shared" si="29"/>
        <v>6.6639672613144824E-2</v>
      </c>
      <c r="AA78" s="54">
        <f t="shared" si="29"/>
        <v>6.6759967261437139E-2</v>
      </c>
      <c r="AB78" s="54">
        <f t="shared" si="29"/>
        <v>6.6890166413026655E-2</v>
      </c>
      <c r="AC78" s="54">
        <f t="shared" si="29"/>
        <v>6.7019774338698573E-2</v>
      </c>
      <c r="AD78" s="54">
        <f t="shared" si="29"/>
        <v>6.7059831553086979E-2</v>
      </c>
      <c r="AE78" s="54">
        <f t="shared" si="29"/>
        <v>6.7030104491745374E-2</v>
      </c>
      <c r="AF78" s="54">
        <f t="shared" si="29"/>
        <v>6.6808305129920434E-2</v>
      </c>
      <c r="AG78" s="54">
        <f t="shared" si="29"/>
        <v>6.6482875803198255E-2</v>
      </c>
      <c r="AH78" s="54">
        <f t="shared" si="29"/>
        <v>6.6248742052439108E-2</v>
      </c>
      <c r="AI78" s="54">
        <f t="shared" si="29"/>
        <v>6.6068151336920733E-2</v>
      </c>
      <c r="AJ78" s="54">
        <f t="shared" si="29"/>
        <v>6.5922845096556354E-2</v>
      </c>
      <c r="AK78" s="54">
        <f t="shared" si="29"/>
        <v>6.5803739979233972E-2</v>
      </c>
      <c r="AL78" s="54">
        <f t="shared" si="29"/>
        <v>6.5706018320949425E-2</v>
      </c>
      <c r="AM78" s="54">
        <f t="shared" si="29"/>
        <v>6.5626786381441482E-2</v>
      </c>
      <c r="AN78" s="54">
        <f t="shared" si="29"/>
        <v>6.5563994529139719E-2</v>
      </c>
      <c r="AO78" s="54">
        <f t="shared" si="29"/>
        <v>6.5515964984922931E-2</v>
      </c>
      <c r="AP78" s="54">
        <f t="shared" si="29"/>
        <v>6.5481202281565259E-2</v>
      </c>
      <c r="AQ78" s="54">
        <f t="shared" si="29"/>
        <v>6.5458328285766892E-2</v>
      </c>
      <c r="AR78" s="54">
        <f t="shared" si="29"/>
        <v>6.5446067111006784E-2</v>
      </c>
      <c r="AS78" s="54">
        <f t="shared" si="29"/>
        <v>6.5443246329416296E-2</v>
      </c>
      <c r="AT78" s="54">
        <f t="shared" si="29"/>
        <v>6.5448800575366076E-2</v>
      </c>
      <c r="AU78" s="54">
        <f t="shared" si="29"/>
        <v>6.5461772690671161E-2</v>
      </c>
      <c r="AV78" s="54">
        <f t="shared" si="29"/>
        <v>6.5481311458762959E-2</v>
      </c>
      <c r="AW78" s="54">
        <f t="shared" si="29"/>
        <v>6.5506666450102627E-2</v>
      </c>
      <c r="AX78" s="54">
        <f t="shared" si="29"/>
        <v>6.5537180897401709E-2</v>
      </c>
      <c r="AY78" s="54">
        <f t="shared" si="29"/>
        <v>6.5572283478563281E-2</v>
      </c>
      <c r="AZ78" s="54">
        <f t="shared" si="29"/>
        <v>6.5611479701421532E-2</v>
      </c>
      <c r="BA78" s="54">
        <f t="shared" si="29"/>
        <v>6.5654343382657146E-2</v>
      </c>
      <c r="BB78" s="54">
        <f t="shared" si="29"/>
        <v>6.5700508540184513E-2</v>
      </c>
      <c r="BC78" s="54">
        <f t="shared" si="29"/>
        <v>6.5749661885387126E-2</v>
      </c>
      <c r="BD78" s="54">
        <f t="shared" si="29"/>
        <v>6.5801536006298844E-2</v>
      </c>
      <c r="BE78" s="54">
        <f t="shared" si="29"/>
        <v>6.5855903268145694E-2</v>
      </c>
      <c r="BF78" s="54">
        <f t="shared" si="29"/>
        <v>6.5912570416062632E-2</v>
      </c>
      <c r="BG78" s="54">
        <f t="shared" si="29"/>
        <v>6.5971373839791583E-2</v>
      </c>
      <c r="BH78" s="54">
        <f t="shared" si="29"/>
        <v>6.6032175446651867E-2</v>
      </c>
      <c r="BI78" s="54">
        <f t="shared" si="29"/>
        <v>6.6094859083254756E-2</v>
      </c>
    </row>
    <row r="79" spans="1:237" s="34" customFormat="1" ht="18" customHeight="1">
      <c r="A79" s="64" t="s">
        <v>780</v>
      </c>
      <c r="B79" s="65">
        <f>+C134</f>
        <v>3.2174173849278231E-2</v>
      </c>
      <c r="C79" s="54">
        <f t="shared" ref="C79:BI79" si="30">+D134</f>
        <v>4.7547184614409765E-2</v>
      </c>
      <c r="D79" s="54">
        <f t="shared" si="30"/>
        <v>4.3200249909505883E-2</v>
      </c>
      <c r="E79" s="54">
        <f t="shared" si="30"/>
        <v>3.3623596296751712E-2</v>
      </c>
      <c r="F79" s="54">
        <f t="shared" si="30"/>
        <v>3.5241540789419989E-2</v>
      </c>
      <c r="G79" s="54">
        <f t="shared" si="30"/>
        <v>3.464347401910195E-2</v>
      </c>
      <c r="H79" s="54">
        <f t="shared" si="30"/>
        <v>3.2912530843903776E-2</v>
      </c>
      <c r="I79" s="54">
        <f t="shared" si="30"/>
        <v>3.1461507126016031E-2</v>
      </c>
      <c r="J79" s="54">
        <f t="shared" si="30"/>
        <v>2.8962896112731729E-2</v>
      </c>
      <c r="K79" s="54">
        <f t="shared" si="30"/>
        <v>2.8241799414314706E-2</v>
      </c>
      <c r="L79" s="54">
        <f t="shared" si="30"/>
        <v>2.5897801185685188E-2</v>
      </c>
      <c r="M79" s="54">
        <f t="shared" si="30"/>
        <v>2.9241466444315689E-2</v>
      </c>
      <c r="N79" s="54">
        <f t="shared" si="30"/>
        <v>2.741145260626543E-2</v>
      </c>
      <c r="O79" s="54">
        <f t="shared" si="30"/>
        <v>2.6179035682341922E-2</v>
      </c>
      <c r="P79" s="54">
        <f t="shared" si="30"/>
        <v>2.5274744451555309E-2</v>
      </c>
      <c r="Q79" s="54">
        <f t="shared" si="30"/>
        <v>2.4564117771955551E-2</v>
      </c>
      <c r="R79" s="54">
        <f t="shared" si="30"/>
        <v>2.3976984345360108E-2</v>
      </c>
      <c r="S79" s="54">
        <f t="shared" si="30"/>
        <v>2.3475284695285481E-2</v>
      </c>
      <c r="T79" s="54">
        <f t="shared" si="30"/>
        <v>2.3037495620000792E-2</v>
      </c>
      <c r="U79" s="54">
        <f t="shared" si="30"/>
        <v>2.2624699592439068E-2</v>
      </c>
      <c r="V79" s="54">
        <f t="shared" si="30"/>
        <v>2.2265412138994467E-2</v>
      </c>
      <c r="W79" s="54">
        <f t="shared" si="30"/>
        <v>2.197388389615651E-2</v>
      </c>
      <c r="X79" s="54">
        <f t="shared" si="30"/>
        <v>2.1706555753266077E-2</v>
      </c>
      <c r="Y79" s="54">
        <f t="shared" si="30"/>
        <v>2.146596262800804E-2</v>
      </c>
      <c r="Z79" s="54">
        <f t="shared" si="30"/>
        <v>2.1263543171464283E-2</v>
      </c>
      <c r="AA79" s="54">
        <f t="shared" si="30"/>
        <v>2.1123118162696963E-2</v>
      </c>
      <c r="AB79" s="54">
        <f t="shared" si="30"/>
        <v>2.1415745855957402E-2</v>
      </c>
      <c r="AC79" s="54">
        <f t="shared" si="30"/>
        <v>2.1480183022159371E-2</v>
      </c>
      <c r="AD79" s="54">
        <f t="shared" si="30"/>
        <v>2.1481895086815861E-2</v>
      </c>
      <c r="AE79" s="54">
        <f t="shared" si="30"/>
        <v>2.1576275055288585E-2</v>
      </c>
      <c r="AF79" s="54">
        <f t="shared" si="30"/>
        <v>2.1571482449427748E-2</v>
      </c>
      <c r="AG79" s="54">
        <f t="shared" si="30"/>
        <v>2.1369758712296516E-2</v>
      </c>
      <c r="AH79" s="54">
        <f t="shared" si="30"/>
        <v>2.1204626401446491E-2</v>
      </c>
      <c r="AI79" s="54">
        <f t="shared" si="30"/>
        <v>2.1061765697825807E-2</v>
      </c>
      <c r="AJ79" s="54">
        <f t="shared" si="30"/>
        <v>2.093444574966985E-2</v>
      </c>
      <c r="AK79" s="54">
        <f t="shared" si="30"/>
        <v>2.0819558386966364E-2</v>
      </c>
      <c r="AL79" s="54">
        <f t="shared" si="30"/>
        <v>2.0715552494642964E-2</v>
      </c>
      <c r="AM79" s="54">
        <f t="shared" si="30"/>
        <v>2.0621486682738555E-2</v>
      </c>
      <c r="AN79" s="54">
        <f t="shared" si="30"/>
        <v>2.0536621586761505E-2</v>
      </c>
      <c r="AO79" s="54">
        <f t="shared" si="30"/>
        <v>2.046026389675859E-2</v>
      </c>
      <c r="AP79" s="54">
        <f t="shared" si="30"/>
        <v>2.0391721394526829E-2</v>
      </c>
      <c r="AQ79" s="54">
        <f t="shared" si="30"/>
        <v>2.0330302170994852E-2</v>
      </c>
      <c r="AR79" s="54">
        <f t="shared" si="30"/>
        <v>2.0275327730927106E-2</v>
      </c>
      <c r="AS79" s="54">
        <f t="shared" si="30"/>
        <v>2.0226147318981313E-2</v>
      </c>
      <c r="AT79" s="54">
        <f t="shared" si="30"/>
        <v>2.0182148988724613E-2</v>
      </c>
      <c r="AU79" s="54">
        <f t="shared" si="30"/>
        <v>2.0142766509189336E-2</v>
      </c>
      <c r="AV79" s="54">
        <f t="shared" si="30"/>
        <v>2.0107482589513337E-2</v>
      </c>
      <c r="AW79" s="54">
        <f t="shared" si="30"/>
        <v>2.0075829301052783E-2</v>
      </c>
      <c r="AX79" s="54">
        <f t="shared" si="30"/>
        <v>2.0047386565739789E-2</v>
      </c>
      <c r="AY79" s="54">
        <f t="shared" si="30"/>
        <v>2.0021779427258579E-2</v>
      </c>
      <c r="AZ79" s="54">
        <f t="shared" si="30"/>
        <v>1.9998674644206238E-2</v>
      </c>
      <c r="BA79" s="54">
        <f t="shared" si="30"/>
        <v>1.9977776986791485E-2</v>
      </c>
      <c r="BB79" s="54">
        <f t="shared" si="30"/>
        <v>1.9958825493492371E-2</v>
      </c>
      <c r="BC79" s="54">
        <f t="shared" si="30"/>
        <v>1.9941589850876351E-2</v>
      </c>
      <c r="BD79" s="54">
        <f t="shared" si="30"/>
        <v>1.9925866993207642E-2</v>
      </c>
      <c r="BE79" s="54">
        <f t="shared" si="30"/>
        <v>1.9911477972565095E-2</v>
      </c>
      <c r="BF79" s="54">
        <f t="shared" si="30"/>
        <v>1.9898265119530745E-2</v>
      </c>
      <c r="BG79" s="54">
        <f t="shared" si="30"/>
        <v>1.9886089494737025E-2</v>
      </c>
      <c r="BH79" s="54">
        <f t="shared" si="30"/>
        <v>1.4999999999999902E-2</v>
      </c>
      <c r="BI79" s="54">
        <f t="shared" si="30"/>
        <v>0</v>
      </c>
    </row>
    <row r="80" spans="1:237" ht="18" customHeight="1">
      <c r="A80" s="96" t="s">
        <v>781</v>
      </c>
      <c r="B80" s="150"/>
      <c r="C80" s="97"/>
      <c r="D80" s="97"/>
      <c r="E80" s="97"/>
      <c r="F80" s="97"/>
      <c r="G80" s="97"/>
      <c r="H80" s="97"/>
      <c r="I80" s="97"/>
      <c r="J80" s="97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</row>
    <row r="81" spans="1:103" ht="18" customHeight="1">
      <c r="A81" s="98" t="s">
        <v>660</v>
      </c>
      <c r="B81" s="99">
        <f>+Global!B70</f>
        <v>0.83</v>
      </c>
      <c r="C81" s="100">
        <f>+Global!C70</f>
        <v>0.98</v>
      </c>
      <c r="D81" s="100">
        <f>+Global!D70</f>
        <v>1.2299072803648878</v>
      </c>
      <c r="E81" s="100">
        <f>+Global!E70</f>
        <v>1.5203061790744932</v>
      </c>
      <c r="F81" s="100">
        <f>+Global!F70</f>
        <v>1.8319126422158489</v>
      </c>
      <c r="G81" s="100">
        <f>+Global!G70</f>
        <v>2.1509718132816515</v>
      </c>
      <c r="H81" s="100">
        <f>+Global!H70</f>
        <v>2.4680617535638172</v>
      </c>
      <c r="I81" s="100">
        <f>+Global!I70</f>
        <v>2.7778418001671961</v>
      </c>
      <c r="J81" s="100">
        <f>+Global!J70</f>
        <v>3.0779677409816255</v>
      </c>
      <c r="K81" s="100">
        <f>+Global!K70</f>
        <v>3.367812676156571</v>
      </c>
      <c r="L81" s="100">
        <f>+Global!L70</f>
        <v>3.6476485330626893</v>
      </c>
      <c r="M81" s="100">
        <f>+Global!M70</f>
        <v>3.9106156129397851</v>
      </c>
      <c r="N81" s="100">
        <f>+Global!N70</f>
        <v>4.1598146898624559</v>
      </c>
      <c r="O81" s="100">
        <f>+Global!O70</f>
        <v>4.3974364966447048</v>
      </c>
      <c r="P81" s="100">
        <f>+Global!P70</f>
        <v>4.624874484385562</v>
      </c>
      <c r="Q81" s="100">
        <f>+Global!Q70</f>
        <v>4.8430870914360984</v>
      </c>
      <c r="R81" s="100">
        <f>+Global!R70</f>
        <v>5.0527710121251976</v>
      </c>
      <c r="S81" s="100">
        <f>+Global!S70</f>
        <v>5.254444721491887</v>
      </c>
      <c r="T81" s="100">
        <f>+Global!T70</f>
        <v>5.448486015626937</v>
      </c>
      <c r="U81" s="100">
        <f>+Global!U70</f>
        <v>5.6351426051912696</v>
      </c>
      <c r="V81" s="100">
        <f>+Global!V70</f>
        <v>5.8147037467486919</v>
      </c>
      <c r="W81" s="100">
        <f>+Global!W70</f>
        <v>5.9875921126930871</v>
      </c>
      <c r="X81" s="100">
        <f>+Global!X70</f>
        <v>6.1540649059706602</v>
      </c>
      <c r="Y81" s="100">
        <f>+Global!Y70</f>
        <v>6.3139419480150911</v>
      </c>
      <c r="Z81" s="100">
        <f>+Global!Z70</f>
        <v>6.4665489888029484</v>
      </c>
      <c r="AA81" s="100">
        <f>+Global!AA70</f>
        <v>6.6078391386183553</v>
      </c>
      <c r="AB81" s="100">
        <f>+Global!AB70</f>
        <v>6.6941469848905317</v>
      </c>
      <c r="AC81" s="100">
        <f>+Global!AC70</f>
        <v>6.7029302629115044</v>
      </c>
      <c r="AD81" s="100">
        <f>+Global!AD70</f>
        <v>6.6653985107224925</v>
      </c>
      <c r="AE81" s="100">
        <f>+Global!AE70</f>
        <v>6.602160769418175</v>
      </c>
      <c r="AF81" s="100">
        <f>+Global!AF70</f>
        <v>6.5266254657074185</v>
      </c>
      <c r="AG81" s="100">
        <f>+Global!AG70</f>
        <v>6.4473235814257066</v>
      </c>
      <c r="AH81" s="100">
        <f>+Global!AH70</f>
        <v>6.3694987945756134</v>
      </c>
      <c r="AI81" s="100">
        <f>+Global!AI70</f>
        <v>6.2961969489256724</v>
      </c>
      <c r="AJ81" s="100">
        <f>+Global!AJ70</f>
        <v>6.2290123662265486</v>
      </c>
      <c r="AK81" s="100">
        <f>+Global!AK70</f>
        <v>6.1685981748003895</v>
      </c>
      <c r="AL81" s="100">
        <f>+Global!AL70</f>
        <v>6.1150139032819579</v>
      </c>
      <c r="AM81" s="100">
        <f>+Global!AM70</f>
        <v>6.0679606470388148</v>
      </c>
      <c r="AN81" s="100">
        <f>+Global!AN70</f>
        <v>6.0269385264868687</v>
      </c>
      <c r="AO81" s="100">
        <f>+Global!AO70</f>
        <v>5.9913505027218186</v>
      </c>
      <c r="AP81" s="100">
        <f>+Global!AP70</f>
        <v>5.9605692883416195</v>
      </c>
      <c r="AQ81" s="100">
        <f>+Global!AQ70</f>
        <v>5.9339790197070856</v>
      </c>
      <c r="AR81" s="100">
        <f>+Global!AR70</f>
        <v>5.9109998264642964</v>
      </c>
      <c r="AS81" s="100">
        <f>+Global!AS70</f>
        <v>5.8911009649362658</v>
      </c>
      <c r="AT81" s="100">
        <f>+Global!AT70</f>
        <v>5.87380644913324</v>
      </c>
      <c r="AU81" s="100">
        <f>+Global!AU70</f>
        <v>5.8586958948093724</v>
      </c>
      <c r="AV81" s="100">
        <f>+Global!AV70</f>
        <v>5.8454024353092047</v>
      </c>
      <c r="AW81" s="100">
        <f>+Global!AW70</f>
        <v>5.8336089665463726</v>
      </c>
      <c r="AX81" s="100">
        <f>+Global!AX70</f>
        <v>5.8230435577570425</v>
      </c>
      <c r="AY81" s="100">
        <f>+Global!AY70</f>
        <v>5.8134745720157381</v>
      </c>
      <c r="AZ81" s="100">
        <f>+Global!AZ70</f>
        <v>5.8047058385258348</v>
      </c>
      <c r="BA81" s="100">
        <f>+Global!BA70</f>
        <v>5.7965720807963557</v>
      </c>
      <c r="BB81" s="100">
        <f>+Global!BB70</f>
        <v>5.7889347120161716</v>
      </c>
      <c r="BC81" s="100">
        <f>+Global!BC70</f>
        <v>5.781678047702707</v>
      </c>
      <c r="BD81" s="100">
        <f>+Global!BD70</f>
        <v>5.7747059463955921</v>
      </c>
      <c r="BE81" s="100">
        <f>+Global!BE70</f>
        <v>5.7679388649405352</v>
      </c>
      <c r="BF81" s="100">
        <f>+Global!BF70</f>
        <v>5.7613113009234738</v>
      </c>
      <c r="BG81" s="100">
        <f>+Global!BG70</f>
        <v>5.7547695876650806</v>
      </c>
      <c r="BH81" s="100">
        <f>+Global!BH70</f>
        <v>5.7482700044940342</v>
      </c>
      <c r="BI81" s="100">
        <f>+Global!BI70</f>
        <v>5.741777165139843</v>
      </c>
      <c r="BJ81" s="100">
        <f>+Global!BJ70</f>
        <v>5.6728626418279404</v>
      </c>
      <c r="BK81" s="100">
        <f>+Global!BK70</f>
        <v>5.623340170100998</v>
      </c>
      <c r="BL81" s="100">
        <f>+Global!BL70</f>
        <v>5.586936759513164</v>
      </c>
      <c r="BM81" s="100">
        <f>+Global!BM70</f>
        <v>5.5594045173597815</v>
      </c>
      <c r="BN81" s="100">
        <f>+Global!BN70</f>
        <v>5.5378666246520272</v>
      </c>
      <c r="BO81" s="100">
        <f>+Global!BO70</f>
        <v>5.5203746298768746</v>
      </c>
      <c r="BP81" s="100">
        <f>+Global!BP70</f>
        <v>5.5056087652326173</v>
      </c>
      <c r="BQ81" s="100">
        <f>+Global!BQ70</f>
        <v>5.4926750652491734</v>
      </c>
      <c r="BR81" s="100">
        <f>+Global!BR70</f>
        <v>5.4809680070040292</v>
      </c>
      <c r="BS81" s="100">
        <f>+Global!BS70</f>
        <v>5.4700775013311276</v>
      </c>
      <c r="BT81" s="100">
        <f>+Global!BT70</f>
        <v>5.4597259065679644</v>
      </c>
      <c r="BU81" s="100">
        <f>+Global!BU70</f>
        <v>5.4497253669216583</v>
      </c>
      <c r="BV81" s="100">
        <f>+Global!BV70</f>
        <v>5.4399489113739659</v>
      </c>
      <c r="BW81" s="100">
        <f>+Global!BW70</f>
        <v>5.4303108699955311</v>
      </c>
      <c r="BX81" s="100">
        <f>+Global!BX70</f>
        <v>5.4207536000109213</v>
      </c>
      <c r="BY81" s="100">
        <f>+Global!BY70</f>
        <v>5.4112384855193305</v>
      </c>
      <c r="BZ81" s="100">
        <f>+Global!BZ70</f>
        <v>5.4017398323779933</v>
      </c>
      <c r="CA81" s="100">
        <f>+Global!CA70</f>
        <v>5.3922407248726261</v>
      </c>
      <c r="CB81" s="100">
        <f>+Global!CB70</f>
        <v>5.382730212106253</v>
      </c>
      <c r="CC81" s="100">
        <f>+Global!CC70</f>
        <v>5.3732013960108569</v>
      </c>
      <c r="CD81" s="100">
        <f>+Global!CD70</f>
        <v>5.3636501309795701</v>
      </c>
      <c r="CE81" s="100">
        <f>+Global!CE70</f>
        <v>5.354074138617948</v>
      </c>
      <c r="CF81" s="100">
        <f>+Global!CF70</f>
        <v>5.3444724044288199</v>
      </c>
      <c r="CG81" s="100">
        <f>+Global!CG70</f>
        <v>5.3348447661273504</v>
      </c>
      <c r="CH81" s="100">
        <f>+Global!CH70</f>
        <v>5.3251916323313431</v>
      </c>
      <c r="CI81" s="100">
        <f>+Global!CI70</f>
        <v>5.3155137900537381</v>
      </c>
      <c r="CJ81" s="100">
        <f>+Global!CJ70</f>
        <v>5.305812272763661</v>
      </c>
      <c r="CK81" s="100">
        <f>+Global!CK70</f>
        <v>5.296088269826301</v>
      </c>
      <c r="CL81" s="100">
        <f>+Global!CL70</f>
        <v>5.28634306426616</v>
      </c>
      <c r="CM81" s="100">
        <f>+Global!CM70</f>
        <v>5.2765779899610949</v>
      </c>
      <c r="CN81" s="100">
        <f>+Global!CN70</f>
        <v>5.2667944022014526</v>
      </c>
      <c r="CO81" s="100">
        <f>+Global!CO70</f>
        <v>5.2569936574697183</v>
      </c>
      <c r="CP81" s="100">
        <f>+Global!CP70</f>
        <v>5.2471770996029372</v>
      </c>
      <c r="CQ81" s="100">
        <f>+Global!CQ70</f>
        <v>5.2373460503901574</v>
      </c>
      <c r="CR81" s="100">
        <f>+Global!CR70</f>
        <v>5.227501803264138</v>
      </c>
      <c r="CS81" s="100">
        <f>+Global!CS70</f>
        <v>5.2176456191611997</v>
      </c>
      <c r="CT81" s="100">
        <f>+Global!CT70</f>
        <v>5.2077787239069746</v>
      </c>
      <c r="CU81" s="100">
        <f>+Global!CU70</f>
        <v>5.1979023066806045</v>
      </c>
      <c r="CV81" s="100">
        <f>+Global!CV70</f>
        <v>5.1880175192440179</v>
      </c>
      <c r="CW81" s="100">
        <f>+Global!CW70</f>
        <v>5.1781254757155164</v>
      </c>
      <c r="CX81" s="100">
        <f>+Global!CX70</f>
        <v>5.168227252731131</v>
      </c>
      <c r="CY81" s="100">
        <f>+Global!CY70</f>
        <v>5.1583238898819594</v>
      </c>
    </row>
    <row r="83" spans="1:103" ht="18" customHeight="1">
      <c r="A83" s="59" t="s">
        <v>247</v>
      </c>
      <c r="B83" s="65">
        <f>LN(B84*10^6/B56)*B56</f>
        <v>1297.3321728089984</v>
      </c>
      <c r="C83" s="65">
        <f t="shared" ref="C83:L83" si="31">LN(C84*10^6/C56)*C56</f>
        <v>1294.5616116850636</v>
      </c>
      <c r="D83" s="65">
        <f t="shared" si="31"/>
        <v>1268.6070695233261</v>
      </c>
      <c r="E83" s="65">
        <f t="shared" si="31"/>
        <v>1215.2921642010645</v>
      </c>
      <c r="F83" s="65">
        <f t="shared" si="31"/>
        <v>1142.7328209659263</v>
      </c>
      <c r="G83" s="65">
        <f t="shared" si="31"/>
        <v>1090.0904030794065</v>
      </c>
      <c r="H83" s="65">
        <f t="shared" si="31"/>
        <v>1059.7387896222031</v>
      </c>
      <c r="I83" s="65">
        <f t="shared" si="31"/>
        <v>1029.0645033110507</v>
      </c>
      <c r="J83" s="65">
        <f t="shared" si="31"/>
        <v>998.33815763339373</v>
      </c>
      <c r="K83" s="65">
        <f t="shared" si="31"/>
        <v>967.06425619760773</v>
      </c>
      <c r="L83" s="65">
        <f t="shared" si="31"/>
        <v>957.60315800723481</v>
      </c>
    </row>
    <row r="84" spans="1:103" s="41" customFormat="1" ht="18" customHeight="1">
      <c r="A84" s="101" t="s">
        <v>643</v>
      </c>
      <c r="B84" s="102">
        <f>B68-B73</f>
        <v>3.2810344026651053</v>
      </c>
      <c r="C84" s="41">
        <f t="shared" ref="C84:BH84" si="32">C68-C73</f>
        <v>3.62162568968124</v>
      </c>
      <c r="D84" s="41">
        <f t="shared" si="32"/>
        <v>4.2921949395933048</v>
      </c>
      <c r="E84" s="41">
        <f t="shared" si="32"/>
        <v>4.8514150763740975</v>
      </c>
      <c r="F84" s="41">
        <f t="shared" si="32"/>
        <v>5.0917108244990938</v>
      </c>
      <c r="G84" s="41">
        <f t="shared" si="32"/>
        <v>5.4737004870252477</v>
      </c>
      <c r="H84" s="41">
        <f t="shared" si="32"/>
        <v>5.9766588612338847</v>
      </c>
      <c r="I84" s="41">
        <f t="shared" si="32"/>
        <v>6.4533922188926738</v>
      </c>
      <c r="J84" s="41">
        <f t="shared" si="32"/>
        <v>6.9031532610080637</v>
      </c>
      <c r="K84" s="41">
        <f t="shared" si="32"/>
        <v>7.2658244192212846</v>
      </c>
      <c r="L84" s="41">
        <f t="shared" si="32"/>
        <v>7.7848537512470681</v>
      </c>
      <c r="M84" s="41">
        <f t="shared" si="32"/>
        <v>8.4016816912670134</v>
      </c>
      <c r="N84" s="41">
        <f t="shared" si="32"/>
        <v>9.2662318388196621</v>
      </c>
      <c r="O84" s="41">
        <f t="shared" si="32"/>
        <v>10.099214993834705</v>
      </c>
      <c r="P84" s="41">
        <f t="shared" si="32"/>
        <v>10.919354771213001</v>
      </c>
      <c r="Q84" s="41">
        <f t="shared" si="32"/>
        <v>11.736911027681316</v>
      </c>
      <c r="R84" s="41">
        <f t="shared" si="32"/>
        <v>12.55750031633707</v>
      </c>
      <c r="S84" s="41">
        <f t="shared" si="32"/>
        <v>13.384216042424866</v>
      </c>
      <c r="T84" s="41">
        <f t="shared" si="32"/>
        <v>14.218827139671159</v>
      </c>
      <c r="U84" s="41">
        <f t="shared" si="32"/>
        <v>15.062459413331817</v>
      </c>
      <c r="V84" s="41">
        <f t="shared" si="32"/>
        <v>15.922131297112751</v>
      </c>
      <c r="W84" s="41">
        <f t="shared" si="32"/>
        <v>16.800832000445521</v>
      </c>
      <c r="X84" s="41">
        <f t="shared" si="32"/>
        <v>17.694348754150365</v>
      </c>
      <c r="Y84" s="41">
        <f t="shared" si="32"/>
        <v>18.602911730932441</v>
      </c>
      <c r="Z84" s="41">
        <f t="shared" si="32"/>
        <v>19.527443882055049</v>
      </c>
      <c r="AA84" s="41">
        <f t="shared" si="32"/>
        <v>20.470858968210731</v>
      </c>
      <c r="AB84" s="41">
        <f t="shared" si="32"/>
        <v>21.440188528610207</v>
      </c>
      <c r="AC84" s="41">
        <f t="shared" si="32"/>
        <v>22.498353299160684</v>
      </c>
      <c r="AD84" s="41">
        <f t="shared" si="32"/>
        <v>23.618674018528964</v>
      </c>
      <c r="AE84" s="41">
        <f t="shared" si="32"/>
        <v>24.795058917864786</v>
      </c>
      <c r="AF84" s="41">
        <f t="shared" si="32"/>
        <v>25.965871134779054</v>
      </c>
      <c r="AG84" s="41">
        <f t="shared" si="32"/>
        <v>27.107389033879926</v>
      </c>
      <c r="AH84" s="41">
        <f t="shared" si="32"/>
        <v>28.261857750489611</v>
      </c>
      <c r="AI84" s="41">
        <f t="shared" si="32"/>
        <v>29.433749000378896</v>
      </c>
      <c r="AJ84" s="41">
        <f t="shared" si="32"/>
        <v>30.625655586319304</v>
      </c>
      <c r="AK84" s="41">
        <f t="shared" si="32"/>
        <v>31.839347474664265</v>
      </c>
      <c r="AL84" s="41">
        <f t="shared" si="32"/>
        <v>33.076312954672609</v>
      </c>
      <c r="AM84" s="41">
        <f t="shared" si="32"/>
        <v>34.338002250536213</v>
      </c>
      <c r="AN84" s="41">
        <f t="shared" si="32"/>
        <v>35.6259229047796</v>
      </c>
      <c r="AO84" s="41">
        <f t="shared" si="32"/>
        <v>36.941665167775682</v>
      </c>
      <c r="AP84" s="41">
        <f t="shared" si="32"/>
        <v>38.286897365512019</v>
      </c>
      <c r="AQ84" s="41">
        <f t="shared" si="32"/>
        <v>39.663350894453146</v>
      </c>
      <c r="AR84" s="41">
        <f t="shared" si="32"/>
        <v>41.072803904302724</v>
      </c>
      <c r="AS84" s="41">
        <f t="shared" si="32"/>
        <v>42.517067370049531</v>
      </c>
      <c r="AT84" s="41">
        <f t="shared" si="32"/>
        <v>43.997974659719297</v>
      </c>
      <c r="AU84" s="41">
        <f t="shared" si="32"/>
        <v>45.517374538646081</v>
      </c>
      <c r="AV84" s="41">
        <f t="shared" si="32"/>
        <v>47.077127100960297</v>
      </c>
      <c r="AW84" s="41">
        <f t="shared" si="32"/>
        <v>48.679102009465893</v>
      </c>
      <c r="AX84" s="41">
        <f t="shared" si="32"/>
        <v>50.325178464080139</v>
      </c>
      <c r="AY84" s="41">
        <f t="shared" si="32"/>
        <v>52.017246411601633</v>
      </c>
      <c r="AZ84" s="41">
        <f t="shared" si="32"/>
        <v>53.75720861142679</v>
      </c>
      <c r="BA84" s="41">
        <f t="shared" si="32"/>
        <v>55.546983264280698</v>
      </c>
      <c r="BB84" s="41">
        <f t="shared" si="32"/>
        <v>57.388506987884561</v>
      </c>
      <c r="BC84" s="41">
        <f t="shared" si="32"/>
        <v>59.283737984288223</v>
      </c>
      <c r="BD84" s="41">
        <f t="shared" si="32"/>
        <v>61.234659290188461</v>
      </c>
      <c r="BE84" s="41">
        <f t="shared" si="32"/>
        <v>63.243282036449514</v>
      </c>
      <c r="BF84" s="41">
        <f t="shared" si="32"/>
        <v>65.311648668707008</v>
      </c>
      <c r="BG84" s="41">
        <f t="shared" si="32"/>
        <v>67.441836099507995</v>
      </c>
      <c r="BH84" s="41">
        <f t="shared" si="32"/>
        <v>69.635958775660185</v>
      </c>
      <c r="BI84" s="41">
        <f>+BH84</f>
        <v>69.635958775660185</v>
      </c>
    </row>
    <row r="85" spans="1:103" s="41" customFormat="1" ht="18" customHeight="1">
      <c r="A85" s="103" t="s">
        <v>644</v>
      </c>
      <c r="B85" s="102">
        <f>+C85/C84*B84</f>
        <v>0.10900733770888586</v>
      </c>
      <c r="C85" s="102">
        <f>+(C74-B74)/10</f>
        <v>0.12032296104228175</v>
      </c>
      <c r="D85" s="102">
        <f t="shared" ref="D85:BI85" si="33">+(D74-C74)/10</f>
        <v>0.253558830638276</v>
      </c>
      <c r="E85" s="102">
        <f t="shared" si="33"/>
        <v>0.20618193483906566</v>
      </c>
      <c r="F85" s="102">
        <f t="shared" si="33"/>
        <v>0.13963511860879194</v>
      </c>
      <c r="G85" s="102">
        <f t="shared" si="33"/>
        <v>0.17949538047819794</v>
      </c>
      <c r="H85" s="102">
        <f t="shared" si="33"/>
        <v>0.20998137804017708</v>
      </c>
      <c r="I85" s="102">
        <f t="shared" si="33"/>
        <v>0.20458130002739985</v>
      </c>
      <c r="J85" s="102">
        <f t="shared" si="33"/>
        <v>0.20123459705417551</v>
      </c>
      <c r="K85" s="102">
        <f t="shared" si="33"/>
        <v>0.19952572458834403</v>
      </c>
      <c r="L85" s="102">
        <f t="shared" si="33"/>
        <v>0.25806608141257426</v>
      </c>
      <c r="M85" s="102">
        <f t="shared" si="33"/>
        <v>0.31215251075695677</v>
      </c>
      <c r="N85" s="102">
        <f t="shared" si="33"/>
        <v>0.44841840997460236</v>
      </c>
      <c r="O85" s="102">
        <f t="shared" si="33"/>
        <v>0.40343555124958641</v>
      </c>
      <c r="P85" s="102">
        <f t="shared" si="33"/>
        <v>0.37872939686632634</v>
      </c>
      <c r="Q85" s="102">
        <f t="shared" si="33"/>
        <v>0.36644435588630275</v>
      </c>
      <c r="R85" s="102">
        <f t="shared" si="33"/>
        <v>0.36142247674397082</v>
      </c>
      <c r="S85" s="102">
        <f t="shared" si="33"/>
        <v>0.36053827280806272</v>
      </c>
      <c r="T85" s="102">
        <f t="shared" si="33"/>
        <v>0.36198085820956505</v>
      </c>
      <c r="U85" s="102">
        <f t="shared" si="33"/>
        <v>0.36474029241217493</v>
      </c>
      <c r="V85" s="102">
        <f t="shared" si="33"/>
        <v>0.36828062980164233</v>
      </c>
      <c r="W85" s="102">
        <f t="shared" si="33"/>
        <v>0.37409906515612901</v>
      </c>
      <c r="X85" s="102">
        <f t="shared" si="33"/>
        <v>0.38156611700188564</v>
      </c>
      <c r="Y85" s="102">
        <f t="shared" si="33"/>
        <v>0.38840402915175221</v>
      </c>
      <c r="Z85" s="102">
        <f t="shared" si="33"/>
        <v>0.39508835542585385</v>
      </c>
      <c r="AA85" s="102">
        <f t="shared" si="33"/>
        <v>0.40198290192136171</v>
      </c>
      <c r="AB85" s="102">
        <f t="shared" si="33"/>
        <v>0.40978347785837171</v>
      </c>
      <c r="AC85" s="102">
        <f t="shared" si="33"/>
        <v>0.41990952603920417</v>
      </c>
      <c r="AD85" s="102">
        <f t="shared" si="33"/>
        <v>0.44882867404158588</v>
      </c>
      <c r="AE85" s="102">
        <f t="shared" si="33"/>
        <v>0.47667584503103766</v>
      </c>
      <c r="AF85" s="102">
        <f t="shared" si="33"/>
        <v>0.50240826050868603</v>
      </c>
      <c r="AG85" s="102">
        <f t="shared" si="33"/>
        <v>0.50978796962931339</v>
      </c>
      <c r="AH85" s="102">
        <f t="shared" si="33"/>
        <v>0.50398902651256494</v>
      </c>
      <c r="AI85" s="102">
        <f t="shared" si="33"/>
        <v>0.50566830316242883</v>
      </c>
      <c r="AJ85" s="102">
        <f t="shared" si="33"/>
        <v>0.51123305546280728</v>
      </c>
      <c r="AK85" s="102">
        <f t="shared" si="33"/>
        <v>0.51889359225287135</v>
      </c>
      <c r="AL85" s="102">
        <f t="shared" si="33"/>
        <v>0.52779072655085035</v>
      </c>
      <c r="AM85" s="102">
        <f t="shared" si="33"/>
        <v>0.53754437725357318</v>
      </c>
      <c r="AN85" s="102">
        <f t="shared" si="33"/>
        <v>0.54801113957429382</v>
      </c>
      <c r="AO85" s="102">
        <f t="shared" si="33"/>
        <v>0.55915739249009844</v>
      </c>
      <c r="AP85" s="102">
        <f t="shared" si="33"/>
        <v>0.5709950503360659</v>
      </c>
      <c r="AQ85" s="102">
        <f t="shared" si="33"/>
        <v>0.58355058078842315</v>
      </c>
      <c r="AR85" s="102">
        <f t="shared" si="33"/>
        <v>0.5968512376078593</v>
      </c>
      <c r="AS85" s="102">
        <f t="shared" si="33"/>
        <v>0.61091988530587282</v>
      </c>
      <c r="AT85" s="102">
        <f t="shared" si="33"/>
        <v>0.6257738774562881</v>
      </c>
      <c r="AU85" s="102">
        <f t="shared" si="33"/>
        <v>0.64142566463224282</v>
      </c>
      <c r="AV85" s="102">
        <f t="shared" si="33"/>
        <v>0.65788398851134677</v>
      </c>
      <c r="AW85" s="102">
        <f t="shared" si="33"/>
        <v>0.67515513481012879</v>
      </c>
      <c r="AX85" s="102">
        <f t="shared" si="33"/>
        <v>0.69324402987504352</v>
      </c>
      <c r="AY85" s="102">
        <f t="shared" si="33"/>
        <v>0.71215511704981793</v>
      </c>
      <c r="AZ85" s="102">
        <f t="shared" si="33"/>
        <v>0.73189301700784881</v>
      </c>
      <c r="BA85" s="102">
        <f t="shared" si="33"/>
        <v>0.75246300261931365</v>
      </c>
      <c r="BB85" s="102">
        <f t="shared" si="33"/>
        <v>0.77387132543220216</v>
      </c>
      <c r="BC85" s="102">
        <f t="shared" si="33"/>
        <v>0.79612542866100289</v>
      </c>
      <c r="BD85" s="102">
        <f t="shared" si="33"/>
        <v>0.81923407622767852</v>
      </c>
      <c r="BE85" s="102">
        <f t="shared" si="33"/>
        <v>0.84320742147212968</v>
      </c>
      <c r="BF85" s="102">
        <f t="shared" si="33"/>
        <v>0.86805703374002408</v>
      </c>
      <c r="BG85" s="102">
        <f t="shared" si="33"/>
        <v>0.89379589653127023</v>
      </c>
      <c r="BH85" s="102">
        <f t="shared" si="33"/>
        <v>0.92043838728802707</v>
      </c>
      <c r="BI85" s="102">
        <f t="shared" si="33"/>
        <v>0.94800024611469669</v>
      </c>
    </row>
    <row r="86" spans="1:103" s="41" customFormat="1" ht="19.5" customHeight="1">
      <c r="A86" s="103" t="s">
        <v>782</v>
      </c>
      <c r="B86" s="102">
        <f t="shared" ref="B86:AG86" si="34">+(1-$B$98)*(1-$B$99)*B46*B123*(B120-B124)/1000</f>
        <v>0</v>
      </c>
      <c r="C86" s="102">
        <f t="shared" si="34"/>
        <v>0</v>
      </c>
      <c r="D86" s="102">
        <f t="shared" si="34"/>
        <v>0</v>
      </c>
      <c r="E86" s="102">
        <f t="shared" si="34"/>
        <v>0</v>
      </c>
      <c r="F86" s="102">
        <f t="shared" si="34"/>
        <v>0</v>
      </c>
      <c r="G86" s="102">
        <f t="shared" si="34"/>
        <v>0</v>
      </c>
      <c r="H86" s="102">
        <f t="shared" si="34"/>
        <v>0</v>
      </c>
      <c r="I86" s="102">
        <f t="shared" si="34"/>
        <v>0</v>
      </c>
      <c r="J86" s="102">
        <f t="shared" si="34"/>
        <v>0</v>
      </c>
      <c r="K86" s="102">
        <f t="shared" si="34"/>
        <v>0</v>
      </c>
      <c r="L86" s="102">
        <f t="shared" si="34"/>
        <v>0</v>
      </c>
      <c r="M86" s="102">
        <f t="shared" si="34"/>
        <v>0</v>
      </c>
      <c r="N86" s="102">
        <f t="shared" si="34"/>
        <v>0</v>
      </c>
      <c r="O86" s="102">
        <f t="shared" si="34"/>
        <v>0</v>
      </c>
      <c r="P86" s="102">
        <f t="shared" si="34"/>
        <v>0</v>
      </c>
      <c r="Q86" s="102">
        <f t="shared" si="34"/>
        <v>0</v>
      </c>
      <c r="R86" s="102">
        <f t="shared" si="34"/>
        <v>0</v>
      </c>
      <c r="S86" s="102">
        <f t="shared" si="34"/>
        <v>0</v>
      </c>
      <c r="T86" s="102">
        <f t="shared" si="34"/>
        <v>0</v>
      </c>
      <c r="U86" s="102">
        <f t="shared" si="34"/>
        <v>0</v>
      </c>
      <c r="V86" s="102">
        <f t="shared" si="34"/>
        <v>0</v>
      </c>
      <c r="W86" s="102">
        <f t="shared" si="34"/>
        <v>0</v>
      </c>
      <c r="X86" s="102">
        <f t="shared" si="34"/>
        <v>0</v>
      </c>
      <c r="Y86" s="102">
        <f t="shared" si="34"/>
        <v>0</v>
      </c>
      <c r="Z86" s="102">
        <f t="shared" si="34"/>
        <v>0</v>
      </c>
      <c r="AA86" s="102">
        <f t="shared" si="34"/>
        <v>0</v>
      </c>
      <c r="AB86" s="102">
        <f t="shared" si="34"/>
        <v>0</v>
      </c>
      <c r="AC86" s="102">
        <f t="shared" si="34"/>
        <v>0</v>
      </c>
      <c r="AD86" s="102">
        <f t="shared" si="34"/>
        <v>0</v>
      </c>
      <c r="AE86" s="102">
        <f t="shared" si="34"/>
        <v>0</v>
      </c>
      <c r="AF86" s="102">
        <f t="shared" si="34"/>
        <v>0</v>
      </c>
      <c r="AG86" s="102">
        <f t="shared" si="34"/>
        <v>0</v>
      </c>
      <c r="AH86" s="102">
        <f t="shared" ref="AH86:BI86" si="35">+(1-$B$98)*(1-$B$99)*AH46*AH123*(AH120-AH124)/1000</f>
        <v>0</v>
      </c>
      <c r="AI86" s="102">
        <f t="shared" si="35"/>
        <v>0</v>
      </c>
      <c r="AJ86" s="102">
        <f t="shared" si="35"/>
        <v>0</v>
      </c>
      <c r="AK86" s="102">
        <f t="shared" si="35"/>
        <v>0</v>
      </c>
      <c r="AL86" s="102">
        <f t="shared" si="35"/>
        <v>0</v>
      </c>
      <c r="AM86" s="102">
        <f t="shared" si="35"/>
        <v>0</v>
      </c>
      <c r="AN86" s="102">
        <f t="shared" si="35"/>
        <v>0</v>
      </c>
      <c r="AO86" s="102">
        <f t="shared" si="35"/>
        <v>0</v>
      </c>
      <c r="AP86" s="102">
        <f t="shared" si="35"/>
        <v>0</v>
      </c>
      <c r="AQ86" s="102">
        <f t="shared" si="35"/>
        <v>0</v>
      </c>
      <c r="AR86" s="102">
        <f t="shared" si="35"/>
        <v>0</v>
      </c>
      <c r="AS86" s="102">
        <f t="shared" si="35"/>
        <v>0</v>
      </c>
      <c r="AT86" s="102">
        <f t="shared" si="35"/>
        <v>0</v>
      </c>
      <c r="AU86" s="102">
        <f t="shared" si="35"/>
        <v>0</v>
      </c>
      <c r="AV86" s="102">
        <f t="shared" si="35"/>
        <v>0</v>
      </c>
      <c r="AW86" s="102">
        <f t="shared" si="35"/>
        <v>0</v>
      </c>
      <c r="AX86" s="102">
        <f t="shared" si="35"/>
        <v>0</v>
      </c>
      <c r="AY86" s="102">
        <f t="shared" si="35"/>
        <v>0</v>
      </c>
      <c r="AZ86" s="102">
        <f t="shared" si="35"/>
        <v>0</v>
      </c>
      <c r="BA86" s="102">
        <f t="shared" si="35"/>
        <v>0</v>
      </c>
      <c r="BB86" s="102">
        <f t="shared" si="35"/>
        <v>0</v>
      </c>
      <c r="BC86" s="102">
        <f t="shared" si="35"/>
        <v>0</v>
      </c>
      <c r="BD86" s="102">
        <f t="shared" si="35"/>
        <v>0</v>
      </c>
      <c r="BE86" s="102">
        <f t="shared" si="35"/>
        <v>0</v>
      </c>
      <c r="BF86" s="102">
        <f t="shared" si="35"/>
        <v>0</v>
      </c>
      <c r="BG86" s="102">
        <f t="shared" si="35"/>
        <v>0</v>
      </c>
      <c r="BH86" s="102">
        <f t="shared" si="35"/>
        <v>0</v>
      </c>
      <c r="BI86" s="102">
        <f t="shared" si="35"/>
        <v>0</v>
      </c>
    </row>
    <row r="87" spans="1:103" s="41" customFormat="1" ht="18" customHeight="1">
      <c r="A87" s="101" t="s">
        <v>646</v>
      </c>
      <c r="B87" s="102">
        <f>+SUM(B84:B86)</f>
        <v>3.3900417403739911</v>
      </c>
      <c r="C87" s="102">
        <f>+SUM(C84:C86)</f>
        <v>3.7419486507235216</v>
      </c>
      <c r="D87" s="102">
        <f t="shared" ref="D87:BI87" si="36">+SUM(D84:D86)</f>
        <v>4.5457537702315811</v>
      </c>
      <c r="E87" s="102">
        <f t="shared" si="36"/>
        <v>5.0575970112131632</v>
      </c>
      <c r="F87" s="102">
        <f t="shared" si="36"/>
        <v>5.2313459431078861</v>
      </c>
      <c r="G87" s="102">
        <f t="shared" si="36"/>
        <v>5.6531958675034453</v>
      </c>
      <c r="H87" s="102">
        <f t="shared" si="36"/>
        <v>6.1866402392740616</v>
      </c>
      <c r="I87" s="102">
        <f t="shared" si="36"/>
        <v>6.6579735189200733</v>
      </c>
      <c r="J87" s="102">
        <f t="shared" si="36"/>
        <v>7.104387858062239</v>
      </c>
      <c r="K87" s="102">
        <f t="shared" si="36"/>
        <v>7.465350143809629</v>
      </c>
      <c r="L87" s="102">
        <f t="shared" si="36"/>
        <v>8.0429198326596421</v>
      </c>
      <c r="M87" s="102">
        <f t="shared" si="36"/>
        <v>8.7138342020239694</v>
      </c>
      <c r="N87" s="102">
        <f t="shared" si="36"/>
        <v>9.7146502487942641</v>
      </c>
      <c r="O87" s="102">
        <f t="shared" si="36"/>
        <v>10.502650545084292</v>
      </c>
      <c r="P87" s="102">
        <f t="shared" si="36"/>
        <v>11.298084168079328</v>
      </c>
      <c r="Q87" s="102">
        <f t="shared" si="36"/>
        <v>12.103355383567619</v>
      </c>
      <c r="R87" s="102">
        <f t="shared" si="36"/>
        <v>12.918922793081041</v>
      </c>
      <c r="S87" s="102">
        <f t="shared" si="36"/>
        <v>13.744754315232928</v>
      </c>
      <c r="T87" s="102">
        <f t="shared" si="36"/>
        <v>14.580807997880724</v>
      </c>
      <c r="U87" s="102">
        <f t="shared" si="36"/>
        <v>15.427199705743993</v>
      </c>
      <c r="V87" s="102">
        <f t="shared" si="36"/>
        <v>16.290411926914395</v>
      </c>
      <c r="W87" s="102">
        <f t="shared" si="36"/>
        <v>17.174931065601651</v>
      </c>
      <c r="X87" s="102">
        <f t="shared" si="36"/>
        <v>18.07591487115225</v>
      </c>
      <c r="Y87" s="102">
        <f t="shared" si="36"/>
        <v>18.991315760084191</v>
      </c>
      <c r="Z87" s="102">
        <f t="shared" si="36"/>
        <v>19.922532237480905</v>
      </c>
      <c r="AA87" s="102">
        <f t="shared" si="36"/>
        <v>20.872841870132092</v>
      </c>
      <c r="AB87" s="102">
        <f t="shared" si="36"/>
        <v>21.84997200646858</v>
      </c>
      <c r="AC87" s="102">
        <f t="shared" si="36"/>
        <v>22.918262825199889</v>
      </c>
      <c r="AD87" s="102">
        <f t="shared" si="36"/>
        <v>24.06750269257055</v>
      </c>
      <c r="AE87" s="102">
        <f t="shared" si="36"/>
        <v>25.271734762895825</v>
      </c>
      <c r="AF87" s="102">
        <f t="shared" si="36"/>
        <v>26.468279395287741</v>
      </c>
      <c r="AG87" s="102">
        <f t="shared" si="36"/>
        <v>27.617177003509241</v>
      </c>
      <c r="AH87" s="102">
        <f t="shared" si="36"/>
        <v>28.765846777002174</v>
      </c>
      <c r="AI87" s="102">
        <f t="shared" si="36"/>
        <v>29.939417303541326</v>
      </c>
      <c r="AJ87" s="102">
        <f t="shared" si="36"/>
        <v>31.136888641782111</v>
      </c>
      <c r="AK87" s="102">
        <f t="shared" si="36"/>
        <v>32.358241066917138</v>
      </c>
      <c r="AL87" s="102">
        <f t="shared" si="36"/>
        <v>33.604103681223457</v>
      </c>
      <c r="AM87" s="102">
        <f t="shared" si="36"/>
        <v>34.875546627789788</v>
      </c>
      <c r="AN87" s="102">
        <f t="shared" si="36"/>
        <v>36.173934044353892</v>
      </c>
      <c r="AO87" s="102">
        <f t="shared" si="36"/>
        <v>37.500822560265782</v>
      </c>
      <c r="AP87" s="102">
        <f t="shared" si="36"/>
        <v>38.857892415848085</v>
      </c>
      <c r="AQ87" s="102">
        <f t="shared" si="36"/>
        <v>40.246901475241572</v>
      </c>
      <c r="AR87" s="102">
        <f t="shared" si="36"/>
        <v>41.669655141910582</v>
      </c>
      <c r="AS87" s="102">
        <f t="shared" si="36"/>
        <v>43.127987255355407</v>
      </c>
      <c r="AT87" s="102">
        <f t="shared" si="36"/>
        <v>44.623748537175587</v>
      </c>
      <c r="AU87" s="102">
        <f t="shared" si="36"/>
        <v>46.158800203278325</v>
      </c>
      <c r="AV87" s="102">
        <f t="shared" si="36"/>
        <v>47.735011089471641</v>
      </c>
      <c r="AW87" s="102">
        <f t="shared" si="36"/>
        <v>49.354257144276019</v>
      </c>
      <c r="AX87" s="102">
        <f t="shared" si="36"/>
        <v>51.018422493955185</v>
      </c>
      <c r="AY87" s="102">
        <f t="shared" si="36"/>
        <v>52.729401528651451</v>
      </c>
      <c r="AZ87" s="102">
        <f t="shared" si="36"/>
        <v>54.489101628434639</v>
      </c>
      <c r="BA87" s="102">
        <f t="shared" si="36"/>
        <v>56.299446266900013</v>
      </c>
      <c r="BB87" s="102">
        <f t="shared" si="36"/>
        <v>58.162378313316765</v>
      </c>
      <c r="BC87" s="102">
        <f t="shared" si="36"/>
        <v>60.079863412949223</v>
      </c>
      <c r="BD87" s="102">
        <f t="shared" si="36"/>
        <v>62.053893366416141</v>
      </c>
      <c r="BE87" s="102">
        <f t="shared" si="36"/>
        <v>64.086489457921644</v>
      </c>
      <c r="BF87" s="102">
        <f t="shared" si="36"/>
        <v>66.179705702447038</v>
      </c>
      <c r="BG87" s="102">
        <f t="shared" si="36"/>
        <v>68.335631996039268</v>
      </c>
      <c r="BH87" s="102">
        <f t="shared" si="36"/>
        <v>70.556397162948215</v>
      </c>
      <c r="BI87" s="102">
        <f t="shared" si="36"/>
        <v>70.583959021774888</v>
      </c>
    </row>
    <row r="88" spans="1:103" ht="18" customHeight="1">
      <c r="A88" s="52" t="s">
        <v>783</v>
      </c>
      <c r="B88" s="65">
        <f t="shared" ref="B88:AG88" si="37">(B84/B56)*1000</f>
        <v>25.678620699718294</v>
      </c>
      <c r="C88" s="54">
        <f t="shared" si="37"/>
        <v>28.717810997957478</v>
      </c>
      <c r="D88" s="54">
        <f t="shared" si="37"/>
        <v>35.443370221783432</v>
      </c>
      <c r="E88" s="54">
        <f t="shared" si="37"/>
        <v>42.548012583882958</v>
      </c>
      <c r="F88" s="54">
        <f t="shared" si="37"/>
        <v>48.031015075733194</v>
      </c>
      <c r="G88" s="54">
        <f t="shared" si="37"/>
        <v>54.788921690665752</v>
      </c>
      <c r="H88" s="54">
        <f t="shared" si="37"/>
        <v>62.257348930047534</v>
      </c>
      <c r="I88" s="54">
        <f t="shared" si="37"/>
        <v>69.958525805763415</v>
      </c>
      <c r="J88" s="54">
        <f t="shared" si="37"/>
        <v>77.87903044277995</v>
      </c>
      <c r="K88" s="54">
        <f t="shared" si="37"/>
        <v>85.305759077103133</v>
      </c>
      <c r="L88" s="54">
        <f t="shared" si="37"/>
        <v>93.005029273691392</v>
      </c>
      <c r="M88" s="54">
        <f t="shared" si="37"/>
        <v>99.868105657091547</v>
      </c>
      <c r="N88" s="54">
        <f t="shared" si="37"/>
        <v>109.58935303654619</v>
      </c>
      <c r="O88" s="54">
        <f t="shared" si="37"/>
        <v>118.83857390866879</v>
      </c>
      <c r="P88" s="54">
        <f t="shared" si="37"/>
        <v>127.84136619826161</v>
      </c>
      <c r="Q88" s="54">
        <f t="shared" si="37"/>
        <v>136.72025251038363</v>
      </c>
      <c r="R88" s="54">
        <f t="shared" si="37"/>
        <v>145.54150112480161</v>
      </c>
      <c r="S88" s="54">
        <f t="shared" si="37"/>
        <v>154.34096210422715</v>
      </c>
      <c r="T88" s="54">
        <f t="shared" si="37"/>
        <v>163.13857038211157</v>
      </c>
      <c r="U88" s="54">
        <f t="shared" si="37"/>
        <v>171.94651585497067</v>
      </c>
      <c r="V88" s="54">
        <f t="shared" si="37"/>
        <v>180.74305518788546</v>
      </c>
      <c r="W88" s="54">
        <f t="shared" si="37"/>
        <v>189.54505124166377</v>
      </c>
      <c r="X88" s="54">
        <f t="shared" si="37"/>
        <v>198.3980899059876</v>
      </c>
      <c r="Y88" s="54">
        <f t="shared" si="37"/>
        <v>207.30275406333968</v>
      </c>
      <c r="Z88" s="54">
        <f t="shared" si="37"/>
        <v>216.26726478687209</v>
      </c>
      <c r="AA88" s="54">
        <f t="shared" si="37"/>
        <v>225.32153344647773</v>
      </c>
      <c r="AB88" s="54">
        <f t="shared" si="37"/>
        <v>234.53975900226774</v>
      </c>
      <c r="AC88" s="54">
        <f t="shared" si="37"/>
        <v>244.60191328534606</v>
      </c>
      <c r="AD88" s="54">
        <f t="shared" si="37"/>
        <v>255.20305695835876</v>
      </c>
      <c r="AE88" s="54">
        <f t="shared" si="37"/>
        <v>266.26663356912491</v>
      </c>
      <c r="AF88" s="54">
        <f t="shared" si="37"/>
        <v>277.98100562041867</v>
      </c>
      <c r="AG88" s="54">
        <f t="shared" si="37"/>
        <v>290.20167373814434</v>
      </c>
      <c r="AH88" s="54">
        <f t="shared" ref="AH88:BI88" si="38">(AH84/AH56)*1000</f>
        <v>302.56098851463298</v>
      </c>
      <c r="AI88" s="54">
        <f t="shared" si="38"/>
        <v>315.10682248381028</v>
      </c>
      <c r="AJ88" s="54">
        <f t="shared" si="38"/>
        <v>327.8669332324742</v>
      </c>
      <c r="AK88" s="54">
        <f t="shared" si="38"/>
        <v>340.86026936528663</v>
      </c>
      <c r="AL88" s="54">
        <f t="shared" si="38"/>
        <v>354.10276395619223</v>
      </c>
      <c r="AM88" s="54">
        <f t="shared" si="38"/>
        <v>367.60994256861767</v>
      </c>
      <c r="AN88" s="54">
        <f t="shared" si="38"/>
        <v>381.39794439484371</v>
      </c>
      <c r="AO88" s="54">
        <f t="shared" si="38"/>
        <v>395.48379406676338</v>
      </c>
      <c r="AP88" s="54">
        <f t="shared" si="38"/>
        <v>409.88535206490195</v>
      </c>
      <c r="AQ88" s="54">
        <f t="shared" si="38"/>
        <v>424.62115407896692</v>
      </c>
      <c r="AR88" s="54">
        <f t="shared" si="38"/>
        <v>439.71023632153913</v>
      </c>
      <c r="AS88" s="54">
        <f t="shared" si="38"/>
        <v>455.17198642055206</v>
      </c>
      <c r="AT88" s="54">
        <f t="shared" si="38"/>
        <v>471.02603173550477</v>
      </c>
      <c r="AU88" s="54">
        <f t="shared" si="38"/>
        <v>487.29216446378013</v>
      </c>
      <c r="AV88" s="54">
        <f t="shared" si="38"/>
        <v>503.99029808466167</v>
      </c>
      <c r="AW88" s="54">
        <f t="shared" si="38"/>
        <v>521.14044851610993</v>
      </c>
      <c r="AX88" s="54">
        <f t="shared" si="38"/>
        <v>538.7627337768912</v>
      </c>
      <c r="AY88" s="54">
        <f t="shared" si="38"/>
        <v>556.87738693790504</v>
      </c>
      <c r="AZ88" s="54">
        <f t="shared" si="38"/>
        <v>575.50477823698111</v>
      </c>
      <c r="BA88" s="54">
        <f t="shared" si="38"/>
        <v>594.66544322109849</v>
      </c>
      <c r="BB88" s="54">
        <f t="shared" si="38"/>
        <v>614.38011460277994</v>
      </c>
      <c r="BC88" s="54">
        <f t="shared" si="38"/>
        <v>634.66975616838192</v>
      </c>
      <c r="BD88" s="54">
        <f t="shared" si="38"/>
        <v>655.55559757479864</v>
      </c>
      <c r="BE88" s="54">
        <f t="shared" si="38"/>
        <v>677.05916924468283</v>
      </c>
      <c r="BF88" s="54">
        <f t="shared" si="38"/>
        <v>699.20233684503864</v>
      </c>
      <c r="BG88" s="54">
        <f t="shared" si="38"/>
        <v>722.00733503286756</v>
      </c>
      <c r="BH88" s="54">
        <f t="shared" si="38"/>
        <v>745.4968002930724</v>
      </c>
      <c r="BI88" s="54">
        <f t="shared" si="38"/>
        <v>745.4968002930724</v>
      </c>
    </row>
    <row r="89" spans="1:103" ht="18" customHeight="1">
      <c r="A89" s="52" t="s">
        <v>784</v>
      </c>
      <c r="C89" s="54">
        <f>+LN(C88/B88)/10</f>
        <v>1.1185875623204762E-2</v>
      </c>
      <c r="D89" s="54">
        <f>+LN(D88/C88)/10</f>
        <v>2.1041869522578409E-2</v>
      </c>
      <c r="E89" s="54">
        <f>+LN(E88/D88)/10</f>
        <v>1.8269692837976557E-2</v>
      </c>
      <c r="F89" s="54">
        <f>+LN(F88/E88)/10</f>
        <v>1.2121380350893418E-2</v>
      </c>
    </row>
    <row r="90" spans="1:103" s="35" customFormat="1" ht="18" customHeight="1">
      <c r="A90" s="66" t="s">
        <v>785</v>
      </c>
      <c r="B90" s="81">
        <f t="shared" ref="B90:BI90" si="39">+(1/(1-$B$18))*(B88)^(1-$B$18)+1</f>
        <v>0.60532088155683117</v>
      </c>
      <c r="C90" s="35">
        <f t="shared" si="39"/>
        <v>0.62678909146644524</v>
      </c>
      <c r="D90" s="35">
        <f t="shared" si="39"/>
        <v>0.66405940267471553</v>
      </c>
      <c r="E90" s="35">
        <f t="shared" si="39"/>
        <v>0.69338714704909454</v>
      </c>
      <c r="F90" s="35">
        <f t="shared" si="39"/>
        <v>0.71141808357854264</v>
      </c>
      <c r="G90" s="35">
        <f t="shared" si="39"/>
        <v>0.72980107357753887</v>
      </c>
      <c r="H90" s="35">
        <f t="shared" si="39"/>
        <v>0.74652526134160757</v>
      </c>
      <c r="I90" s="35">
        <f t="shared" si="39"/>
        <v>0.76088343073007669</v>
      </c>
      <c r="J90" s="35">
        <f t="shared" si="39"/>
        <v>0.77336878473760096</v>
      </c>
      <c r="K90" s="35">
        <f t="shared" si="39"/>
        <v>0.78345866009591869</v>
      </c>
      <c r="L90" s="35">
        <f t="shared" si="39"/>
        <v>0.7926152684758172</v>
      </c>
      <c r="M90" s="35">
        <f t="shared" si="39"/>
        <v>0.79986797504264007</v>
      </c>
      <c r="N90" s="35">
        <f t="shared" si="39"/>
        <v>0.80895054016155643</v>
      </c>
      <c r="O90" s="35">
        <f t="shared" si="39"/>
        <v>0.81653582178905959</v>
      </c>
      <c r="P90" s="35">
        <f t="shared" si="39"/>
        <v>0.82311366075107684</v>
      </c>
      <c r="Q90" s="35">
        <f t="shared" si="39"/>
        <v>0.82895374505469721</v>
      </c>
      <c r="R90" s="35">
        <f t="shared" si="39"/>
        <v>0.83421830690357102</v>
      </c>
      <c r="S90" s="35">
        <f t="shared" si="39"/>
        <v>0.83901352387972683</v>
      </c>
      <c r="T90" s="35">
        <f t="shared" si="39"/>
        <v>0.84341445450947095</v>
      </c>
      <c r="U90" s="35">
        <f t="shared" si="39"/>
        <v>0.84747771409090478</v>
      </c>
      <c r="V90" s="35">
        <f t="shared" si="39"/>
        <v>0.85123554138275659</v>
      </c>
      <c r="W90" s="35">
        <f t="shared" si="39"/>
        <v>0.85473072448698439</v>
      </c>
      <c r="X90" s="35">
        <f t="shared" si="39"/>
        <v>0.85800885792743975</v>
      </c>
      <c r="Y90" s="35">
        <f t="shared" si="39"/>
        <v>0.86109193559231567</v>
      </c>
      <c r="Z90" s="35">
        <f t="shared" si="39"/>
        <v>0.86400134858140665</v>
      </c>
      <c r="AA90" s="35">
        <f t="shared" si="39"/>
        <v>0.86676183385002314</v>
      </c>
      <c r="AB90" s="35">
        <f t="shared" si="39"/>
        <v>0.8694064407784583</v>
      </c>
      <c r="AC90" s="35">
        <f t="shared" si="39"/>
        <v>0.87212075286700663</v>
      </c>
      <c r="AD90" s="35">
        <f t="shared" si="39"/>
        <v>0.87480497837408111</v>
      </c>
      <c r="AE90" s="35">
        <f t="shared" si="39"/>
        <v>0.87743354591065381</v>
      </c>
      <c r="AF90" s="35">
        <f t="shared" si="39"/>
        <v>0.88004387314161903</v>
      </c>
      <c r="AG90" s="35">
        <f t="shared" si="39"/>
        <v>0.88259677167107298</v>
      </c>
      <c r="AH90" s="35">
        <f t="shared" si="39"/>
        <v>0.88501967537535053</v>
      </c>
      <c r="AI90" s="35">
        <f t="shared" si="39"/>
        <v>0.88733186836869671</v>
      </c>
      <c r="AJ90" s="35">
        <f t="shared" si="39"/>
        <v>0.88954606654882018</v>
      </c>
      <c r="AK90" s="35">
        <f t="shared" si="39"/>
        <v>0.89167173082222295</v>
      </c>
      <c r="AL90" s="35">
        <f t="shared" si="39"/>
        <v>0.89371662488511028</v>
      </c>
      <c r="AM90" s="35">
        <f t="shared" si="39"/>
        <v>0.89568749588614405</v>
      </c>
      <c r="AN90" s="35">
        <f t="shared" si="39"/>
        <v>0.89759036420062954</v>
      </c>
      <c r="AO90" s="35">
        <f t="shared" si="39"/>
        <v>0.8994306484926704</v>
      </c>
      <c r="AP90" s="35">
        <f t="shared" si="39"/>
        <v>0.90121322754072763</v>
      </c>
      <c r="AQ90" s="35">
        <f t="shared" si="39"/>
        <v>0.90294248169988134</v>
      </c>
      <c r="AR90" s="35">
        <f t="shared" si="39"/>
        <v>0.90462233023902916</v>
      </c>
      <c r="AS90" s="35">
        <f t="shared" si="39"/>
        <v>0.90625626933473569</v>
      </c>
      <c r="AT90" s="35">
        <f t="shared" si="39"/>
        <v>0.90784741104228639</v>
      </c>
      <c r="AU90" s="35">
        <f t="shared" si="39"/>
        <v>0.90939852217702632</v>
      </c>
      <c r="AV90" s="35">
        <f t="shared" si="39"/>
        <v>0.91091206189447682</v>
      </c>
      <c r="AW90" s="35">
        <f t="shared" si="39"/>
        <v>0.91239021703528034</v>
      </c>
      <c r="AX90" s="35">
        <f t="shared" si="39"/>
        <v>0.91383493465684762</v>
      </c>
      <c r="AY90" s="35">
        <f t="shared" si="39"/>
        <v>0.91524795148134386</v>
      </c>
      <c r="AZ90" s="35">
        <f t="shared" si="39"/>
        <v>0.9166308202169503</v>
      </c>
      <c r="BA90" s="35">
        <f t="shared" si="39"/>
        <v>0.91798493286047755</v>
      </c>
      <c r="BB90" s="35">
        <f t="shared" si="39"/>
        <v>0.91931154118005565</v>
      </c>
      <c r="BC90" s="35">
        <f t="shared" si="39"/>
        <v>0.92061177462348243</v>
      </c>
      <c r="BD90" s="35">
        <f t="shared" si="39"/>
        <v>0.92188665591492702</v>
      </c>
      <c r="BE90" s="35">
        <f t="shared" si="39"/>
        <v>0.92313711460077175</v>
      </c>
      <c r="BF90" s="35">
        <f t="shared" si="39"/>
        <v>0.92436399879206288</v>
      </c>
      <c r="BG90" s="35">
        <f t="shared" si="39"/>
        <v>0.92556808533157797</v>
      </c>
      <c r="BH90" s="35">
        <f t="shared" si="39"/>
        <v>0.92675008859134211</v>
      </c>
      <c r="BI90" s="35">
        <f t="shared" si="39"/>
        <v>0.92675008859134211</v>
      </c>
    </row>
    <row r="91" spans="1:103" ht="18" customHeight="1">
      <c r="A91" s="58" t="s">
        <v>786</v>
      </c>
      <c r="B91" s="65">
        <f t="shared" ref="B91:BH91" si="40">B$17*B$56*B90</f>
        <v>77.343664999160993</v>
      </c>
      <c r="C91" s="65">
        <f t="shared" si="40"/>
        <v>68.110369473454952</v>
      </c>
      <c r="D91" s="65">
        <f t="shared" si="40"/>
        <v>59.707723430121504</v>
      </c>
      <c r="E91" s="65">
        <f t="shared" si="40"/>
        <v>50.580564752539146</v>
      </c>
      <c r="F91" s="65">
        <f t="shared" si="40"/>
        <v>41.574322055868599</v>
      </c>
      <c r="G91" s="65">
        <f t="shared" si="40"/>
        <v>34.633043796686501</v>
      </c>
      <c r="H91" s="65">
        <f t="shared" si="40"/>
        <v>29.332549855296648</v>
      </c>
      <c r="I91" s="65">
        <f t="shared" si="40"/>
        <v>24.753840099053061</v>
      </c>
      <c r="J91" s="65">
        <f t="shared" si="40"/>
        <v>20.831965049300962</v>
      </c>
      <c r="K91" s="65">
        <f t="shared" si="40"/>
        <v>17.473456776594642</v>
      </c>
      <c r="L91" s="65">
        <f t="shared" si="40"/>
        <v>14.969325553650101</v>
      </c>
      <c r="M91" s="146">
        <f t="shared" si="40"/>
        <v>13.082570180483879</v>
      </c>
      <c r="N91" s="65">
        <f t="shared" si="40"/>
        <v>11.458603669603379</v>
      </c>
      <c r="O91" s="65">
        <f t="shared" si="40"/>
        <v>10.016590884189252</v>
      </c>
      <c r="P91" s="65">
        <f t="shared" si="40"/>
        <v>8.74459032293265</v>
      </c>
      <c r="Q91" s="65">
        <f t="shared" si="40"/>
        <v>7.626845014285994</v>
      </c>
      <c r="R91" s="65">
        <f t="shared" si="40"/>
        <v>6.6470554875097463</v>
      </c>
      <c r="S91" s="65">
        <f t="shared" si="40"/>
        <v>5.7896660457931173</v>
      </c>
      <c r="T91" s="65">
        <f t="shared" si="40"/>
        <v>5.040348403212632</v>
      </c>
      <c r="U91" s="65">
        <f t="shared" si="40"/>
        <v>4.3861428175629786</v>
      </c>
      <c r="V91" s="65">
        <f t="shared" si="40"/>
        <v>3.8175161255273138</v>
      </c>
      <c r="W91" s="65">
        <f t="shared" si="40"/>
        <v>3.3233706663638478</v>
      </c>
      <c r="X91" s="65">
        <f t="shared" si="40"/>
        <v>2.8924081255553222</v>
      </c>
      <c r="Y91" s="65">
        <f t="shared" si="40"/>
        <v>2.5167243912346566</v>
      </c>
      <c r="Z91" s="65">
        <f t="shared" si="40"/>
        <v>2.1893686313559111</v>
      </c>
      <c r="AA91" s="65">
        <f t="shared" si="40"/>
        <v>1.9042439546643222</v>
      </c>
      <c r="AB91" s="65">
        <f t="shared" si="40"/>
        <v>1.6560139609155975</v>
      </c>
      <c r="AC91" s="65">
        <f t="shared" si="40"/>
        <v>1.4402440718628444</v>
      </c>
      <c r="AD91" s="65">
        <f t="shared" si="40"/>
        <v>1.2525326511807517</v>
      </c>
      <c r="AE91" s="65">
        <f t="shared" si="40"/>
        <v>1.0892068879892571</v>
      </c>
      <c r="AF91" s="65">
        <f t="shared" si="40"/>
        <v>0.94423354391294867</v>
      </c>
      <c r="AG91" s="65">
        <f t="shared" si="40"/>
        <v>0.81597530076109814</v>
      </c>
      <c r="AH91" s="65">
        <f t="shared" si="40"/>
        <v>0.70502932566604248</v>
      </c>
      <c r="AI91" s="65">
        <f t="shared" si="40"/>
        <v>0.60908781711344218</v>
      </c>
      <c r="AJ91" s="65">
        <f t="shared" si="40"/>
        <v>0.52614064712422637</v>
      </c>
      <c r="AK91" s="65">
        <f t="shared" si="40"/>
        <v>0.45444150209558443</v>
      </c>
      <c r="AL91" s="65">
        <f t="shared" si="40"/>
        <v>0.39247536565417218</v>
      </c>
      <c r="AM91" s="65">
        <f t="shared" si="40"/>
        <v>0.33892894117349759</v>
      </c>
      <c r="AN91" s="65">
        <f t="shared" si="40"/>
        <v>0.29266440344352085</v>
      </c>
      <c r="AO91" s="65">
        <f t="shared" si="40"/>
        <v>0.25269635690368913</v>
      </c>
      <c r="AP91" s="65">
        <f t="shared" si="40"/>
        <v>0.21817170894470372</v>
      </c>
      <c r="AQ91" s="65">
        <f t="shared" si="40"/>
        <v>0.18835213170585438</v>
      </c>
      <c r="AR91" s="65">
        <f t="shared" si="40"/>
        <v>0.16259879957275974</v>
      </c>
      <c r="AS91" s="65">
        <f t="shared" si="40"/>
        <v>0.14035911865667175</v>
      </c>
      <c r="AT91" s="65">
        <f t="shared" si="40"/>
        <v>0.12115519626729575</v>
      </c>
      <c r="AU91" s="65">
        <f t="shared" si="40"/>
        <v>0.10457382841458801</v>
      </c>
      <c r="AV91" s="65">
        <f t="shared" si="40"/>
        <v>9.0257810471069691E-2</v>
      </c>
      <c r="AW91" s="65">
        <f t="shared" si="40"/>
        <v>7.7898400183693955E-2</v>
      </c>
      <c r="AX91" s="65">
        <f t="shared" si="40"/>
        <v>6.7228783472141479E-2</v>
      </c>
      <c r="AY91" s="65">
        <f t="shared" si="40"/>
        <v>5.80184121868524E-2</v>
      </c>
      <c r="AZ91" s="65">
        <f t="shared" si="40"/>
        <v>5.006809950936586E-2</v>
      </c>
      <c r="BA91" s="65">
        <f t="shared" si="40"/>
        <v>4.32057732116801E-2</v>
      </c>
      <c r="BB91" s="65">
        <f t="shared" si="40"/>
        <v>3.728279977160695E-2</v>
      </c>
      <c r="BC91" s="65">
        <f t="shared" si="40"/>
        <v>3.2170803563182332E-2</v>
      </c>
      <c r="BD91" s="65">
        <f t="shared" si="40"/>
        <v>2.7758915179887194E-2</v>
      </c>
      <c r="BE91" s="65">
        <f t="shared" si="40"/>
        <v>2.395139156082509E-2</v>
      </c>
      <c r="BF91" s="65">
        <f t="shared" si="40"/>
        <v>2.0665558117617222E-2</v>
      </c>
      <c r="BG91" s="65">
        <f t="shared" si="40"/>
        <v>1.7830029630038425E-2</v>
      </c>
      <c r="BH91" s="65">
        <f t="shared" si="40"/>
        <v>1.5383172405767667E-2</v>
      </c>
      <c r="BI91" s="65">
        <f>BI$17*BI$56*BI90/(1-(BJ17/BI17))</f>
        <v>9.5820937779271392E-2</v>
      </c>
    </row>
    <row r="92" spans="1:103" ht="18" customHeight="1">
      <c r="A92" s="104" t="s">
        <v>787</v>
      </c>
      <c r="B92" s="120">
        <f>SUM(B91:AO91)*10*B52+B53</f>
        <v>147.06846520978866</v>
      </c>
      <c r="C92" s="46">
        <v>99.816521434995593</v>
      </c>
      <c r="D92" s="106">
        <f>+B92-C92</f>
        <v>47.251943774793062</v>
      </c>
      <c r="I92" s="35"/>
    </row>
    <row r="93" spans="1:103" s="35" customFormat="1" ht="18" customHeight="1">
      <c r="A93" s="66" t="s">
        <v>788</v>
      </c>
      <c r="B93" s="35">
        <f>+B90*Data!B361</f>
        <v>0.60532088155683117</v>
      </c>
      <c r="C93" s="35">
        <f>+C90*Data!C361</f>
        <v>0.44512840640137818</v>
      </c>
      <c r="D93" s="35">
        <f>+D90*Data!D361</f>
        <v>0.42206804538006248</v>
      </c>
      <c r="E93" s="35">
        <f>+E90*Data!E361</f>
        <v>0.3972503033166751</v>
      </c>
      <c r="F93" s="35">
        <f>+F90*Data!F361</f>
        <v>0.34632575270275995</v>
      </c>
      <c r="G93" s="35">
        <f>+G90*Data!G361</f>
        <v>0.3157511659917438</v>
      </c>
      <c r="H93" s="35">
        <f>+H90*Data!H361</f>
        <v>0.29297074375641236</v>
      </c>
      <c r="I93" s="35">
        <f>+I90*Data!I361</f>
        <v>0.27230364887793324</v>
      </c>
      <c r="J93" s="35">
        <f>+J90*Data!J361</f>
        <v>0.2538461782405137</v>
      </c>
      <c r="K93" s="35">
        <f>+K90*Data!K361</f>
        <v>0.234552412315849</v>
      </c>
      <c r="L93" s="35">
        <f>+L90*Data!L361</f>
        <v>0.21894654511970293</v>
      </c>
      <c r="M93" s="35">
        <f>+M90*Data!M361</f>
        <v>0.20340214214580965</v>
      </c>
      <c r="N93" s="35">
        <f>+N90*Data!N361</f>
        <v>0.19910919691088655</v>
      </c>
      <c r="O93" s="35">
        <f>+O90*Data!O361</f>
        <v>0.19319094639856901</v>
      </c>
      <c r="P93" s="35">
        <f>+P90*Data!P361</f>
        <v>0.18709041651945915</v>
      </c>
      <c r="Q93" s="35">
        <f>+Q90*Data!Q361</f>
        <v>0.18144033479556521</v>
      </c>
      <c r="R93" s="35">
        <f>+R90*Data!R361</f>
        <v>0.17648744237107925</v>
      </c>
      <c r="S93" s="35">
        <f>+S90*Data!S361</f>
        <v>0.17229951255098644</v>
      </c>
      <c r="T93" s="35">
        <f>+T90*Data!T361</f>
        <v>0.16886514859894761</v>
      </c>
      <c r="U93" s="35">
        <f>+U90*Data!U361</f>
        <v>0.16614144099691375</v>
      </c>
      <c r="V93" s="35">
        <f>+V90*Data!V361</f>
        <v>0.16433227793531743</v>
      </c>
      <c r="W93" s="35">
        <f>+W90*Data!W361</f>
        <v>0.16305681785842113</v>
      </c>
      <c r="X93" s="35">
        <f>+X90*Data!X361</f>
        <v>0.16193118367957779</v>
      </c>
      <c r="Y93" s="35">
        <f>+Y90*Data!Y361</f>
        <v>0.16096063442908537</v>
      </c>
      <c r="Z93" s="35">
        <f>+Z90*Data!Z361</f>
        <v>0.16028959968315362</v>
      </c>
      <c r="AA93" s="35">
        <f>+AA90*Data!AA361</f>
        <v>0.15997880931175351</v>
      </c>
      <c r="AB93" s="35">
        <f>+AB90*Data!AB361</f>
        <v>0.16001049258686559</v>
      </c>
      <c r="AC93" s="35">
        <f>+AC90*Data!AC361</f>
        <v>0.1603773313909688</v>
      </c>
      <c r="AD93" s="35">
        <f>+AD90*Data!AD361</f>
        <v>0.1609949941994186</v>
      </c>
      <c r="AE93" s="35">
        <f>+AE90*Data!AE361</f>
        <v>0.16183904777786121</v>
      </c>
      <c r="AF93" s="35">
        <f>+AF90*Data!AF361</f>
        <v>0.16293181041508523</v>
      </c>
      <c r="AG93" s="35">
        <f>+AG90*Data!AG361</f>
        <v>0.16422682949668799</v>
      </c>
      <c r="AH93" s="35">
        <f>+AH90*Data!AH361</f>
        <v>0.16565196467913021</v>
      </c>
      <c r="AI93" s="35">
        <f>+AI90*Data!AI361</f>
        <v>0.16721796394083518</v>
      </c>
      <c r="AJ93" s="35">
        <f>+AJ90*Data!AJ361</f>
        <v>0.16892665509695812</v>
      </c>
      <c r="AK93" s="35">
        <f>+AK90*Data!AK361</f>
        <v>0.17077584354279732</v>
      </c>
      <c r="AL93" s="35">
        <f>+AL90*Data!AL361</f>
        <v>0.17276112762371565</v>
      </c>
      <c r="AM93" s="35">
        <f>+AM90*Data!AM361</f>
        <v>0.17487692193301213</v>
      </c>
      <c r="AN93" s="35">
        <f>+AN90*Data!AN361</f>
        <v>0.17711703057370384</v>
      </c>
      <c r="AO93" s="35">
        <f>+AO90*Data!AO361</f>
        <v>0.17947495793126902</v>
      </c>
      <c r="AP93" s="35">
        <f>+AP90*Data!AP361</f>
        <v>0.18194406940300525</v>
      </c>
      <c r="AQ93" s="35">
        <f>+AQ90*Data!AQ361</f>
        <v>0.1845176694709609</v>
      </c>
      <c r="AR93" s="35">
        <f>+AR90*Data!AR361</f>
        <v>0.18718903708947346</v>
      </c>
      <c r="AS93" s="35">
        <f>+AS90*Data!AS361</f>
        <v>0.18995144164441882</v>
      </c>
      <c r="AT93" s="35">
        <f>+AT90*Data!AT361</f>
        <v>0.19279815249170643</v>
      </c>
      <c r="AU93" s="35">
        <f>+AU90*Data!AU361</f>
        <v>0.19572244864812444</v>
      </c>
      <c r="AV93" s="35">
        <f>+AV90*Data!AV361</f>
        <v>0.19871763087175293</v>
      </c>
      <c r="AW93" s="35">
        <f>+AW90*Data!AW361</f>
        <v>0.20177703491814472</v>
      </c>
      <c r="AX93" s="35">
        <f>+AX90*Data!AX361</f>
        <v>0.20489404118537882</v>
      </c>
      <c r="AY93" s="35">
        <f>+AY90*Data!AY361</f>
        <v>0.20806207126453913</v>
      </c>
      <c r="AZ93" s="35">
        <f>+AZ90*Data!AZ361</f>
        <v>0.21127455501055725</v>
      </c>
      <c r="BA93" s="35">
        <f>+BA90*Data!BA361</f>
        <v>0.2145248415930805</v>
      </c>
      <c r="BB93" s="35">
        <f>+BB90*Data!BB361</f>
        <v>0.21780601405708216</v>
      </c>
      <c r="BC93" s="35">
        <f>+BC90*Data!BC361</f>
        <v>0.22111055036996505</v>
      </c>
      <c r="BD93" s="35">
        <f>+BD90*Data!BD361</f>
        <v>0.22442975964834369</v>
      </c>
      <c r="BE93" s="35">
        <f>+BE90*Data!BE361</f>
        <v>0.22775292178347797</v>
      </c>
      <c r="BF93" s="35">
        <f>+BF90*Data!BF361</f>
        <v>0.23106609267947922</v>
      </c>
      <c r="BG93" s="35">
        <f>+BG90*Data!BG361</f>
        <v>0.23435063360457878</v>
      </c>
      <c r="BH93" s="35">
        <f>+BH90*Data!BH361</f>
        <v>0.23758170170810788</v>
      </c>
      <c r="BI93" s="35">
        <f>+BI90*Data!BI361</f>
        <v>0.23746612783220136</v>
      </c>
    </row>
    <row r="94" spans="1:103" ht="18" customHeight="1">
      <c r="A94" s="52" t="s">
        <v>789</v>
      </c>
      <c r="B94" s="65">
        <f>B$17*B$56*B93</f>
        <v>77.343664999160993</v>
      </c>
      <c r="C94" s="65">
        <f t="shared" ref="C94:BH94" si="41">C$17*C$56*C93</f>
        <v>48.37011466200849</v>
      </c>
      <c r="D94" s="65">
        <f t="shared" si="41"/>
        <v>37.949499729603446</v>
      </c>
      <c r="E94" s="65">
        <f t="shared" si="41"/>
        <v>28.978247975012188</v>
      </c>
      <c r="F94" s="65">
        <f t="shared" si="41"/>
        <v>20.238814153669228</v>
      </c>
      <c r="G94" s="65">
        <f t="shared" si="41"/>
        <v>14.984116023618098</v>
      </c>
      <c r="H94" s="65">
        <f t="shared" si="41"/>
        <v>11.511437579398818</v>
      </c>
      <c r="I94" s="65">
        <f t="shared" si="41"/>
        <v>8.8588615686444907</v>
      </c>
      <c r="J94" s="65">
        <f t="shared" si="41"/>
        <v>6.837765911122502</v>
      </c>
      <c r="K94" s="65">
        <f t="shared" si="41"/>
        <v>5.2312159494736088</v>
      </c>
      <c r="L94" s="65">
        <f t="shared" si="41"/>
        <v>4.1350226813650774</v>
      </c>
      <c r="M94" s="65">
        <f t="shared" si="41"/>
        <v>3.3268275296825784</v>
      </c>
      <c r="N94" s="65">
        <f t="shared" si="41"/>
        <v>2.8203372902368331</v>
      </c>
      <c r="O94" s="65">
        <f t="shared" si="41"/>
        <v>2.3699078729502574</v>
      </c>
      <c r="P94" s="65">
        <f t="shared" si="41"/>
        <v>1.9876101246049707</v>
      </c>
      <c r="Q94" s="65">
        <f t="shared" si="41"/>
        <v>1.6693540756422169</v>
      </c>
      <c r="R94" s="65">
        <f t="shared" si="41"/>
        <v>1.406252790883485</v>
      </c>
      <c r="S94" s="65">
        <f t="shared" si="41"/>
        <v>1.1889637164730038</v>
      </c>
      <c r="T94" s="65">
        <f t="shared" si="41"/>
        <v>1.00915887503255</v>
      </c>
      <c r="U94" s="65">
        <f t="shared" si="41"/>
        <v>0.8598693228291906</v>
      </c>
      <c r="V94" s="65">
        <f t="shared" si="41"/>
        <v>0.73697712379778069</v>
      </c>
      <c r="W94" s="65">
        <f t="shared" si="41"/>
        <v>0.63399879037525042</v>
      </c>
      <c r="X94" s="65">
        <f t="shared" si="41"/>
        <v>0.54588139403009694</v>
      </c>
      <c r="Y94" s="65">
        <f t="shared" si="41"/>
        <v>0.47044170076640424</v>
      </c>
      <c r="Z94" s="65">
        <f t="shared" si="41"/>
        <v>0.40617184458691596</v>
      </c>
      <c r="AA94" s="65">
        <f t="shared" si="41"/>
        <v>0.35146757576201143</v>
      </c>
      <c r="AB94" s="65">
        <f t="shared" si="41"/>
        <v>0.30478220218793284</v>
      </c>
      <c r="AC94" s="65">
        <f t="shared" si="41"/>
        <v>0.26485151286412417</v>
      </c>
      <c r="AD94" s="65">
        <f t="shared" si="41"/>
        <v>0.23051021873037172</v>
      </c>
      <c r="AE94" s="65">
        <f t="shared" si="41"/>
        <v>0.20089977914204174</v>
      </c>
      <c r="AF94" s="65">
        <f t="shared" si="41"/>
        <v>0.17481592163716064</v>
      </c>
      <c r="AG94" s="65">
        <f t="shared" si="41"/>
        <v>0.15183041779983156</v>
      </c>
      <c r="AH94" s="65">
        <f t="shared" si="41"/>
        <v>0.13196259495976745</v>
      </c>
      <c r="AI94" s="65">
        <f t="shared" si="41"/>
        <v>0.11478278676739417</v>
      </c>
      <c r="AJ94" s="65">
        <f t="shared" si="41"/>
        <v>9.9915207285520224E-2</v>
      </c>
      <c r="AK94" s="65">
        <f t="shared" si="41"/>
        <v>8.7036101043223887E-2</v>
      </c>
      <c r="AL94" s="65">
        <f t="shared" si="41"/>
        <v>7.5867993105377632E-2</v>
      </c>
      <c r="AM94" s="65">
        <f t="shared" si="41"/>
        <v>6.6173582034654704E-2</v>
      </c>
      <c r="AN94" s="65">
        <f t="shared" si="41"/>
        <v>5.7750007308405689E-2</v>
      </c>
      <c r="AO94" s="65">
        <f t="shared" si="41"/>
        <v>5.0423752071023772E-2</v>
      </c>
      <c r="AP94" s="65">
        <f t="shared" si="41"/>
        <v>4.404623383339492E-2</v>
      </c>
      <c r="AQ94" s="65">
        <f t="shared" si="41"/>
        <v>3.8490044589355489E-2</v>
      </c>
      <c r="AR94" s="65">
        <f t="shared" si="41"/>
        <v>3.3645767638619824E-2</v>
      </c>
      <c r="AS94" s="65">
        <f t="shared" si="41"/>
        <v>2.9419291031604611E-2</v>
      </c>
      <c r="AT94" s="65">
        <f t="shared" si="41"/>
        <v>2.5729541904280097E-2</v>
      </c>
      <c r="AU94" s="65">
        <f t="shared" si="41"/>
        <v>2.2506574689405225E-2</v>
      </c>
      <c r="AV94" s="65">
        <f t="shared" si="41"/>
        <v>1.968995583084112E-2</v>
      </c>
      <c r="AW94" s="65">
        <f t="shared" si="41"/>
        <v>1.7227396699854177E-2</v>
      </c>
      <c r="AX94" s="65">
        <f t="shared" si="41"/>
        <v>1.5073594373754613E-2</v>
      </c>
      <c r="AY94" s="65">
        <f t="shared" si="41"/>
        <v>1.3189246686144972E-2</v>
      </c>
      <c r="AZ94" s="65">
        <f t="shared" si="41"/>
        <v>1.1540213585183531E-2</v>
      </c>
      <c r="BA94" s="65">
        <f t="shared" si="41"/>
        <v>1.0096801507689849E-2</v>
      </c>
      <c r="BB94" s="65">
        <f t="shared" si="41"/>
        <v>8.8331513827384269E-3</v>
      </c>
      <c r="BC94" s="65">
        <f t="shared" si="41"/>
        <v>7.7267142108936428E-3</v>
      </c>
      <c r="BD94" s="65">
        <f t="shared" si="41"/>
        <v>6.7578011048852289E-3</v>
      </c>
      <c r="BE94" s="65">
        <f t="shared" si="41"/>
        <v>5.9091973689273337E-3</v>
      </c>
      <c r="BF94" s="65">
        <f t="shared" si="41"/>
        <v>5.1658326952569618E-3</v>
      </c>
      <c r="BG94" s="65">
        <f t="shared" si="41"/>
        <v>4.5145017500155156E-3</v>
      </c>
      <c r="BH94" s="65">
        <f t="shared" si="41"/>
        <v>3.9436308912435252E-3</v>
      </c>
      <c r="BI94" s="65">
        <f>BI$17*BI$56*BI93/(1-(BJ17/BI17))</f>
        <v>2.4552710962542492E-2</v>
      </c>
    </row>
    <row r="95" spans="1:103" ht="39" customHeight="1">
      <c r="A95" s="104" t="s">
        <v>787</v>
      </c>
      <c r="B95" s="107">
        <f>SUM(B94:BI94)*10*B52+B53-C53</f>
        <v>147.06846520978917</v>
      </c>
      <c r="C95" s="105">
        <v>147.06846520979099</v>
      </c>
      <c r="D95" s="108">
        <f>+B95-C95</f>
        <v>-1.8189894035458565E-12</v>
      </c>
      <c r="I95" s="35"/>
    </row>
    <row r="96" spans="1:103" ht="21.75" customHeight="1">
      <c r="A96" s="109" t="s">
        <v>790</v>
      </c>
      <c r="C96" s="111"/>
      <c r="D96" s="111"/>
    </row>
    <row r="97" spans="1:61" s="42" customFormat="1" ht="18" customHeight="1">
      <c r="A97" s="112" t="s">
        <v>673</v>
      </c>
      <c r="B97" s="151">
        <f>+Controls!B30</f>
        <v>0.15130516850935399</v>
      </c>
      <c r="C97" s="151">
        <f>+Controls!C30</f>
        <v>0.180288798704244</v>
      </c>
      <c r="D97" s="151">
        <f>+Controls!D30</f>
        <v>0.17561051284599999</v>
      </c>
      <c r="E97" s="151">
        <f>+Controls!E30</f>
        <v>0.16834939682036701</v>
      </c>
      <c r="F97" s="151">
        <f>+Controls!F30</f>
        <v>0.17936264615265601</v>
      </c>
      <c r="G97" s="151">
        <f>+Controls!G30</f>
        <v>0.187150529171144</v>
      </c>
      <c r="H97" s="151">
        <f>+Controls!H30</f>
        <v>0.18886752273284299</v>
      </c>
      <c r="I97" s="151">
        <f>+Controls!I30</f>
        <v>0.19078953271553101</v>
      </c>
      <c r="J97" s="151">
        <f>+Controls!J30</f>
        <v>0.19299543769997901</v>
      </c>
      <c r="K97" s="151">
        <f>+Controls!K30</f>
        <v>0.20201478435586001</v>
      </c>
      <c r="L97" s="151">
        <f>+Controls!L30</f>
        <v>0.209371486938384</v>
      </c>
      <c r="M97" s="151">
        <f>+Controls!M30</f>
        <v>0.22226937429570401</v>
      </c>
      <c r="N97" s="151">
        <f>+Controls!N30</f>
        <v>0.22226937429570401</v>
      </c>
      <c r="O97" s="151">
        <f>+Controls!O30</f>
        <v>0.22226937429570401</v>
      </c>
      <c r="P97" s="151">
        <f>+Controls!P30</f>
        <v>0.22226937429570401</v>
      </c>
      <c r="Q97" s="151">
        <f>+Controls!Q30</f>
        <v>0.22226937429570401</v>
      </c>
      <c r="R97" s="151">
        <f>+Controls!R30</f>
        <v>0.22226937429570401</v>
      </c>
      <c r="S97" s="151">
        <f>+Controls!S30</f>
        <v>0.22226937429570401</v>
      </c>
      <c r="T97" s="151">
        <f>+Controls!T30</f>
        <v>0.22226937429570401</v>
      </c>
      <c r="U97" s="151">
        <f>+Controls!U30</f>
        <v>0.22226937429570401</v>
      </c>
      <c r="V97" s="151">
        <f>+Controls!V30</f>
        <v>0.22226937429570401</v>
      </c>
      <c r="W97" s="151">
        <f>+Controls!W30</f>
        <v>0.22226937429570401</v>
      </c>
      <c r="X97" s="151">
        <f>+Controls!X30</f>
        <v>0.22226937429570401</v>
      </c>
      <c r="Y97" s="151">
        <f>+Controls!Y30</f>
        <v>0.22226937429570401</v>
      </c>
      <c r="Z97" s="151">
        <f>+Controls!Z30</f>
        <v>0.22226937429570401</v>
      </c>
      <c r="AA97" s="151">
        <f>+Controls!AA30</f>
        <v>0.22226937429570401</v>
      </c>
      <c r="AB97" s="151">
        <f>+Controls!AB30</f>
        <v>0.22226937429570401</v>
      </c>
      <c r="AC97" s="151">
        <f>+Controls!AC30</f>
        <v>0.22226937429570401</v>
      </c>
      <c r="AD97" s="151">
        <f>+Controls!AD30</f>
        <v>0.22226937429570401</v>
      </c>
      <c r="AE97" s="151">
        <f>+Controls!AE30</f>
        <v>0.22226937429570401</v>
      </c>
      <c r="AF97" s="151">
        <f>+Controls!AF30</f>
        <v>0.22226937429570401</v>
      </c>
      <c r="AG97" s="151">
        <f>+Controls!AG30</f>
        <v>0.22226937429570401</v>
      </c>
      <c r="AH97" s="151">
        <f>+Controls!AH30</f>
        <v>0.22226937429570401</v>
      </c>
      <c r="AI97" s="151">
        <f>+Controls!AI30</f>
        <v>0.22226937429570401</v>
      </c>
      <c r="AJ97" s="151">
        <f>+Controls!AJ30</f>
        <v>0.22226937429570401</v>
      </c>
      <c r="AK97" s="151">
        <f>+Controls!AK30</f>
        <v>0.22226937429570401</v>
      </c>
      <c r="AL97" s="151">
        <f>+Controls!AL30</f>
        <v>0.22226937429570401</v>
      </c>
      <c r="AM97" s="151">
        <f>+Controls!AM30</f>
        <v>0.22226937429570401</v>
      </c>
      <c r="AN97" s="151">
        <f>+Controls!AN30</f>
        <v>0.22226937429570401</v>
      </c>
      <c r="AO97" s="151">
        <f>+Controls!AO30</f>
        <v>0.22226937429570401</v>
      </c>
      <c r="AP97" s="151">
        <f>+Controls!AP30</f>
        <v>0.22226937429570401</v>
      </c>
      <c r="AQ97" s="151">
        <f>+Controls!AQ30</f>
        <v>0.22226937429570401</v>
      </c>
      <c r="AR97" s="151">
        <f>+Controls!AR30</f>
        <v>0.22226937429570401</v>
      </c>
      <c r="AS97" s="151">
        <f>+Controls!AS30</f>
        <v>0.22226937429570401</v>
      </c>
      <c r="AT97" s="151">
        <f>+Controls!AT30</f>
        <v>0.22226937429570401</v>
      </c>
      <c r="AU97" s="151">
        <f>+Controls!AU30</f>
        <v>0.22226937429570401</v>
      </c>
      <c r="AV97" s="151">
        <f>+Controls!AV30</f>
        <v>0.22226937429570401</v>
      </c>
      <c r="AW97" s="151">
        <f>+Controls!AW30</f>
        <v>0.22226937429570401</v>
      </c>
      <c r="AX97" s="151">
        <f>+Controls!AX30</f>
        <v>0.22226937429570401</v>
      </c>
      <c r="AY97" s="151">
        <f>+Controls!AY30</f>
        <v>0.22226937429570401</v>
      </c>
      <c r="AZ97" s="151">
        <f>+Controls!AZ30</f>
        <v>0.22226937429570401</v>
      </c>
      <c r="BA97" s="151">
        <f>+Controls!BA30</f>
        <v>0.22226937429570401</v>
      </c>
      <c r="BB97" s="151">
        <f>+Controls!BB30</f>
        <v>0.22226937429570401</v>
      </c>
      <c r="BC97" s="151">
        <f>+Controls!BC30</f>
        <v>0.22226937429570401</v>
      </c>
      <c r="BD97" s="151">
        <f>+Controls!BD30</f>
        <v>0.22226937429570401</v>
      </c>
      <c r="BE97" s="151">
        <f>+Controls!BE30</f>
        <v>0.22226937429570401</v>
      </c>
      <c r="BF97" s="151">
        <f>+Controls!BF30</f>
        <v>0.22226937429570401</v>
      </c>
      <c r="BG97" s="151">
        <f>+Controls!BG30</f>
        <v>0.22226937429570401</v>
      </c>
      <c r="BH97" s="151">
        <f>+Controls!BH30</f>
        <v>0.22226937429570401</v>
      </c>
      <c r="BI97" s="151">
        <f>+Controls!BI30</f>
        <v>0.22226937429570401</v>
      </c>
    </row>
    <row r="98" spans="1:61" s="36" customFormat="1" ht="18" customHeight="1">
      <c r="A98" s="114" t="str">
        <f>+Controls!C1</f>
        <v>Control = 1 if tax or 0 if capped</v>
      </c>
      <c r="B98" s="114">
        <f>+Controls!I1</f>
        <v>1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</row>
    <row r="99" spans="1:61" s="36" customFormat="1" ht="18" customHeight="1">
      <c r="A99" s="114" t="str">
        <f>+Controls!C2</f>
        <v>Trade (0) or no trade (1)</v>
      </c>
      <c r="B99" s="114">
        <f>+Controls!I2</f>
        <v>1</v>
      </c>
    </row>
    <row r="100" spans="1:61" s="43" customFormat="1" ht="18" customHeight="1">
      <c r="A100" s="116"/>
      <c r="B100" s="116"/>
    </row>
    <row r="101" spans="1:61" s="44" customFormat="1" ht="18" customHeight="1">
      <c r="A101" s="117" t="s">
        <v>791</v>
      </c>
      <c r="B101" s="118">
        <f t="shared" ref="B101:AG101" si="42">+B$36*1000*B103^($B$38-1)</f>
        <v>1.0000000000000024E-3</v>
      </c>
      <c r="C101" s="118">
        <f t="shared" si="42"/>
        <v>9.9999999999999959E-4</v>
      </c>
      <c r="D101" s="118">
        <f t="shared" si="42"/>
        <v>1.0000000000000529E-3</v>
      </c>
      <c r="E101" s="118">
        <f t="shared" si="42"/>
        <v>1.0000000000215514E-3</v>
      </c>
      <c r="F101" s="118">
        <f t="shared" si="42"/>
        <v>1.0000000017689821E-3</v>
      </c>
      <c r="G101" s="118">
        <f t="shared" si="42"/>
        <v>1.0000000576642809E-3</v>
      </c>
      <c r="H101" s="118">
        <f t="shared" si="42"/>
        <v>1.000001008744988E-3</v>
      </c>
      <c r="I101" s="118">
        <f t="shared" si="42"/>
        <v>1.0000113920947294E-3</v>
      </c>
      <c r="J101" s="118">
        <f t="shared" si="42"/>
        <v>1.0000940394660196E-3</v>
      </c>
      <c r="K101" s="118">
        <f t="shared" si="42"/>
        <v>1.0006133774100512E-3</v>
      </c>
      <c r="L101" s="118">
        <f t="shared" si="42"/>
        <v>1.0033295900328677E-3</v>
      </c>
      <c r="M101" s="118">
        <f t="shared" si="42"/>
        <v>1.0155894218064879E-3</v>
      </c>
      <c r="N101" s="118">
        <f t="shared" si="42"/>
        <v>1.0645397255263113E-3</v>
      </c>
      <c r="O101" s="118">
        <f t="shared" si="42"/>
        <v>1.2410303223762498E-3</v>
      </c>
      <c r="P101" s="118">
        <f t="shared" si="42"/>
        <v>1.8210025266551001E-3</v>
      </c>
      <c r="Q101" s="118">
        <f t="shared" si="42"/>
        <v>3.5766183309002266E-3</v>
      </c>
      <c r="R101" s="118">
        <f t="shared" si="42"/>
        <v>8.5161838592479298E-3</v>
      </c>
      <c r="S101" s="118">
        <f t="shared" si="42"/>
        <v>2.1530289584171886E-2</v>
      </c>
      <c r="T101" s="118">
        <f t="shared" si="42"/>
        <v>5.3833188353047325E-2</v>
      </c>
      <c r="U101" s="118">
        <f t="shared" si="42"/>
        <v>0.12973744072668431</v>
      </c>
      <c r="V101" s="118">
        <f t="shared" si="42"/>
        <v>0.29919990110504907</v>
      </c>
      <c r="W101" s="118">
        <f t="shared" si="42"/>
        <v>0.66126843802292989</v>
      </c>
      <c r="X101" s="118">
        <f t="shared" si="42"/>
        <v>1.4047386546896259</v>
      </c>
      <c r="Y101" s="118">
        <f t="shared" si="42"/>
        <v>2.8696110898541165</v>
      </c>
      <c r="Z101" s="118">
        <f t="shared" si="42"/>
        <v>5.6313004966981568</v>
      </c>
      <c r="AA101" s="118">
        <f t="shared" si="42"/>
        <v>10.591311161020288</v>
      </c>
      <c r="AB101" s="118">
        <f t="shared" si="42"/>
        <v>159.99044376005855</v>
      </c>
      <c r="AC101" s="118">
        <f t="shared" si="42"/>
        <v>79.995221880029277</v>
      </c>
      <c r="AD101" s="118">
        <f t="shared" si="42"/>
        <v>39.997610940014638</v>
      </c>
      <c r="AE101" s="118">
        <f t="shared" si="42"/>
        <v>19.998805470007319</v>
      </c>
      <c r="AF101" s="118">
        <f t="shared" si="42"/>
        <v>9.9994027350036596</v>
      </c>
      <c r="AG101" s="118">
        <f t="shared" si="42"/>
        <v>4.9997013675018298</v>
      </c>
      <c r="AH101" s="118">
        <f t="shared" ref="AH101:BI101" si="43">+AH$36*1000*AH103^($B$38-1)</f>
        <v>2.4998506837509149</v>
      </c>
      <c r="AI101" s="118">
        <f t="shared" si="43"/>
        <v>1.2499253418754575</v>
      </c>
      <c r="AJ101" s="118">
        <f t="shared" si="43"/>
        <v>0.62496267093772873</v>
      </c>
      <c r="AK101" s="118">
        <f t="shared" si="43"/>
        <v>0.31248133546886436</v>
      </c>
      <c r="AL101" s="118">
        <f t="shared" si="43"/>
        <v>0.15624066773443218</v>
      </c>
      <c r="AM101" s="118">
        <f t="shared" si="43"/>
        <v>7.8120333867216091E-2</v>
      </c>
      <c r="AN101" s="118">
        <f t="shared" si="43"/>
        <v>3.9060166933608045E-2</v>
      </c>
      <c r="AO101" s="118">
        <f t="shared" si="43"/>
        <v>1.9530083466804023E-2</v>
      </c>
      <c r="AP101" s="118">
        <f t="shared" si="43"/>
        <v>9.7650417334020113E-3</v>
      </c>
      <c r="AQ101" s="118">
        <f t="shared" si="43"/>
        <v>4.8825208667010057E-3</v>
      </c>
      <c r="AR101" s="118">
        <f t="shared" si="43"/>
        <v>2.4412604333505028E-3</v>
      </c>
      <c r="AS101" s="118">
        <f t="shared" si="43"/>
        <v>1.2206302166752514E-3</v>
      </c>
      <c r="AT101" s="118">
        <f t="shared" si="43"/>
        <v>6.1031510833762571E-4</v>
      </c>
      <c r="AU101" s="118">
        <f t="shared" si="43"/>
        <v>3.0515755416881285E-4</v>
      </c>
      <c r="AV101" s="118">
        <f t="shared" si="43"/>
        <v>1.5257877708440643E-4</v>
      </c>
      <c r="AW101" s="118">
        <f t="shared" si="43"/>
        <v>7.6289388542203214E-5</v>
      </c>
      <c r="AX101" s="118">
        <f t="shared" si="43"/>
        <v>3.8144694271101607E-5</v>
      </c>
      <c r="AY101" s="118">
        <f t="shared" si="43"/>
        <v>1.9072347135550803E-5</v>
      </c>
      <c r="AZ101" s="118">
        <f t="shared" si="43"/>
        <v>9.5361735677754017E-6</v>
      </c>
      <c r="BA101" s="118">
        <f t="shared" si="43"/>
        <v>4.7680867838877009E-6</v>
      </c>
      <c r="BB101" s="118">
        <f t="shared" si="43"/>
        <v>2.3840433919438504E-6</v>
      </c>
      <c r="BC101" s="118">
        <f t="shared" si="43"/>
        <v>1.1920216959719252E-6</v>
      </c>
      <c r="BD101" s="118">
        <f t="shared" si="43"/>
        <v>5.9601084798596261E-7</v>
      </c>
      <c r="BE101" s="118">
        <f t="shared" si="43"/>
        <v>2.980054239929813E-7</v>
      </c>
      <c r="BF101" s="118">
        <f t="shared" si="43"/>
        <v>1.4900271199649065E-7</v>
      </c>
      <c r="BG101" s="118">
        <f t="shared" si="43"/>
        <v>7.4501355998245326E-8</v>
      </c>
      <c r="BH101" s="118">
        <f t="shared" si="43"/>
        <v>3.7250677999122663E-8</v>
      </c>
      <c r="BI101" s="118">
        <f t="shared" si="43"/>
        <v>1.8625338999561331E-8</v>
      </c>
    </row>
    <row r="102" spans="1:61" s="45" customFormat="1" ht="18" customHeight="1">
      <c r="A102" s="119" t="s">
        <v>694</v>
      </c>
      <c r="B102" s="120">
        <f>+B119*(1-MIN(B103,1))</f>
        <v>0.36984064487913115</v>
      </c>
      <c r="C102" s="120">
        <f>+C119*(1-MIN(C103,1))</f>
        <v>0.38197401254589819</v>
      </c>
      <c r="D102" s="120">
        <f t="shared" ref="D102:BI102" si="44">+D119*(1-MIN(D103,1))</f>
        <v>0.38396443104633732</v>
      </c>
      <c r="E102" s="120">
        <f t="shared" si="44"/>
        <v>0.37210633662893694</v>
      </c>
      <c r="F102" s="120">
        <f t="shared" si="44"/>
        <v>0.34665576342697874</v>
      </c>
      <c r="G102" s="120">
        <f t="shared" si="44"/>
        <v>0.33328314208815535</v>
      </c>
      <c r="H102" s="120">
        <f t="shared" si="44"/>
        <v>0.32634839091858331</v>
      </c>
      <c r="I102" s="120">
        <f t="shared" si="44"/>
        <v>0.31899193358800276</v>
      </c>
      <c r="J102" s="120">
        <f t="shared" si="44"/>
        <v>0.31154769471063321</v>
      </c>
      <c r="K102" s="120">
        <f t="shared" si="44"/>
        <v>0.3042006227609827</v>
      </c>
      <c r="L102" s="120">
        <f t="shared" si="44"/>
        <v>0.30377378536957289</v>
      </c>
      <c r="M102" s="120">
        <f t="shared" si="44"/>
        <v>0.30957701737570942</v>
      </c>
      <c r="N102" s="120">
        <f t="shared" si="44"/>
        <v>0.31883340937135934</v>
      </c>
      <c r="O102" s="120">
        <f t="shared" si="44"/>
        <v>0.32604075971343904</v>
      </c>
      <c r="P102" s="120">
        <f t="shared" si="44"/>
        <v>0.33215246303646412</v>
      </c>
      <c r="Q102" s="120">
        <f t="shared" si="44"/>
        <v>0.33763970347488886</v>
      </c>
      <c r="R102" s="120">
        <f t="shared" si="44"/>
        <v>0.34271701963070161</v>
      </c>
      <c r="S102" s="120">
        <f t="shared" si="44"/>
        <v>0.34745221550954064</v>
      </c>
      <c r="T102" s="120">
        <f t="shared" si="44"/>
        <v>0.35181172938412203</v>
      </c>
      <c r="U102" s="120">
        <f t="shared" si="44"/>
        <v>0.35567514358659935</v>
      </c>
      <c r="V102" s="120">
        <f t="shared" si="44"/>
        <v>0.35897349489095598</v>
      </c>
      <c r="W102" s="120">
        <f t="shared" si="44"/>
        <v>0.36141926471703628</v>
      </c>
      <c r="X102" s="120">
        <f t="shared" si="44"/>
        <v>0.36243138266105623</v>
      </c>
      <c r="Y102" s="120">
        <f t="shared" si="44"/>
        <v>0.36138270092761449</v>
      </c>
      <c r="Z102" s="120">
        <f t="shared" si="44"/>
        <v>0.35750636061505703</v>
      </c>
      <c r="AA102" s="120">
        <f t="shared" si="44"/>
        <v>0.33195583783382249</v>
      </c>
      <c r="AB102" s="120">
        <f t="shared" si="44"/>
        <v>0</v>
      </c>
      <c r="AC102" s="120">
        <f t="shared" si="44"/>
        <v>0</v>
      </c>
      <c r="AD102" s="120">
        <f t="shared" si="44"/>
        <v>0</v>
      </c>
      <c r="AE102" s="120">
        <f t="shared" si="44"/>
        <v>0</v>
      </c>
      <c r="AF102" s="120">
        <f t="shared" si="44"/>
        <v>0</v>
      </c>
      <c r="AG102" s="120">
        <f t="shared" si="44"/>
        <v>0</v>
      </c>
      <c r="AH102" s="120">
        <f t="shared" si="44"/>
        <v>0</v>
      </c>
      <c r="AI102" s="120">
        <f t="shared" si="44"/>
        <v>0</v>
      </c>
      <c r="AJ102" s="120">
        <f t="shared" si="44"/>
        <v>0</v>
      </c>
      <c r="AK102" s="120">
        <f t="shared" si="44"/>
        <v>0</v>
      </c>
      <c r="AL102" s="120">
        <f t="shared" si="44"/>
        <v>0</v>
      </c>
      <c r="AM102" s="120">
        <f t="shared" si="44"/>
        <v>0</v>
      </c>
      <c r="AN102" s="120">
        <f t="shared" si="44"/>
        <v>0</v>
      </c>
      <c r="AO102" s="120">
        <f t="shared" si="44"/>
        <v>0</v>
      </c>
      <c r="AP102" s="120">
        <f t="shared" si="44"/>
        <v>0</v>
      </c>
      <c r="AQ102" s="120">
        <f t="shared" si="44"/>
        <v>0</v>
      </c>
      <c r="AR102" s="120">
        <f t="shared" si="44"/>
        <v>0</v>
      </c>
      <c r="AS102" s="120">
        <f t="shared" si="44"/>
        <v>0</v>
      </c>
      <c r="AT102" s="120">
        <f t="shared" si="44"/>
        <v>0</v>
      </c>
      <c r="AU102" s="120">
        <f t="shared" si="44"/>
        <v>0</v>
      </c>
      <c r="AV102" s="120">
        <f t="shared" si="44"/>
        <v>0</v>
      </c>
      <c r="AW102" s="120">
        <f t="shared" si="44"/>
        <v>0</v>
      </c>
      <c r="AX102" s="120">
        <f t="shared" si="44"/>
        <v>0</v>
      </c>
      <c r="AY102" s="120">
        <f t="shared" si="44"/>
        <v>0</v>
      </c>
      <c r="AZ102" s="120">
        <f t="shared" si="44"/>
        <v>0</v>
      </c>
      <c r="BA102" s="120">
        <f t="shared" si="44"/>
        <v>0</v>
      </c>
      <c r="BB102" s="120">
        <f t="shared" si="44"/>
        <v>0</v>
      </c>
      <c r="BC102" s="120">
        <f t="shared" si="44"/>
        <v>0</v>
      </c>
      <c r="BD102" s="120">
        <f t="shared" si="44"/>
        <v>0</v>
      </c>
      <c r="BE102" s="120">
        <f t="shared" si="44"/>
        <v>0</v>
      </c>
      <c r="BF102" s="120">
        <f t="shared" si="44"/>
        <v>0</v>
      </c>
      <c r="BG102" s="120">
        <f t="shared" si="44"/>
        <v>0</v>
      </c>
      <c r="BH102" s="120">
        <f t="shared" si="44"/>
        <v>0</v>
      </c>
      <c r="BI102" s="120">
        <f t="shared" si="44"/>
        <v>0</v>
      </c>
    </row>
    <row r="103" spans="1:61" s="46" customFormat="1" ht="18" customHeight="1">
      <c r="A103" s="121" t="s">
        <v>681</v>
      </c>
      <c r="B103" s="122">
        <f>+IF($B$98=1,B109,IF($B$99=1,B114,B122))</f>
        <v>3.3862811311759976E-4</v>
      </c>
      <c r="C103" s="122">
        <f>+IF($B$98&gt;0,C109,IF($B$99&gt;0,C114,C122))</f>
        <v>3.474019474595326E-4</v>
      </c>
      <c r="D103" s="122">
        <f t="shared" ref="D103:BI103" si="45">+IF($B$98&gt;0,D109,IF($B$99&gt;0,D114,D122))</f>
        <v>3.5635427292864157E-4</v>
      </c>
      <c r="E103" s="122">
        <f t="shared" si="45"/>
        <v>3.6548514450988938E-4</v>
      </c>
      <c r="F103" s="122">
        <f t="shared" si="45"/>
        <v>3.7479432853478663E-4</v>
      </c>
      <c r="G103" s="122">
        <f t="shared" si="45"/>
        <v>3.8428129505116583E-4</v>
      </c>
      <c r="H103" s="122">
        <f t="shared" si="45"/>
        <v>3.9394536252093144E-4</v>
      </c>
      <c r="I103" s="122">
        <f t="shared" si="45"/>
        <v>4.0378725087562687E-4</v>
      </c>
      <c r="J103" s="122">
        <f t="shared" si="45"/>
        <v>4.1381999064062146E-4</v>
      </c>
      <c r="K103" s="122">
        <f t="shared" si="45"/>
        <v>4.2412868316245035E-4</v>
      </c>
      <c r="L103" s="122">
        <f t="shared" si="45"/>
        <v>4.3514274042539923E-4</v>
      </c>
      <c r="M103" s="122">
        <f t="shared" si="45"/>
        <v>4.4870227061598301E-4</v>
      </c>
      <c r="N103" s="122">
        <f t="shared" si="45"/>
        <v>4.716559442337819E-4</v>
      </c>
      <c r="O103" s="122">
        <f t="shared" si="45"/>
        <v>5.2584329358959731E-4</v>
      </c>
      <c r="P103" s="122">
        <f t="shared" si="45"/>
        <v>6.660376085452208E-4</v>
      </c>
      <c r="Q103" s="122">
        <f t="shared" si="45"/>
        <v>9.9173900070048931E-4</v>
      </c>
      <c r="R103" s="122">
        <f t="shared" si="45"/>
        <v>1.6430364652682079E-3</v>
      </c>
      <c r="S103" s="122">
        <f t="shared" si="45"/>
        <v>2.8135672467920828E-3</v>
      </c>
      <c r="T103" s="122">
        <f t="shared" si="45"/>
        <v>4.787324600227497E-3</v>
      </c>
      <c r="U103" s="122">
        <f t="shared" si="45"/>
        <v>7.9788346826373726E-3</v>
      </c>
      <c r="V103" s="122">
        <f t="shared" si="45"/>
        <v>1.2973369383401585E-2</v>
      </c>
      <c r="W103" s="122">
        <f t="shared" si="45"/>
        <v>2.0596095822066944E-2</v>
      </c>
      <c r="X103" s="122">
        <f t="shared" si="45"/>
        <v>3.1977499382626909E-2</v>
      </c>
      <c r="Y103" s="122">
        <f t="shared" si="45"/>
        <v>4.8567336757414446E-2</v>
      </c>
      <c r="Z103" s="122">
        <f t="shared" si="45"/>
        <v>7.2115790985500375E-2</v>
      </c>
      <c r="AA103" s="122">
        <f t="shared" si="45"/>
        <v>0.15055006180712233</v>
      </c>
      <c r="AB103" s="122">
        <f t="shared" si="45"/>
        <v>1</v>
      </c>
      <c r="AC103" s="122">
        <f t="shared" si="45"/>
        <v>1</v>
      </c>
      <c r="AD103" s="122">
        <f t="shared" si="45"/>
        <v>1</v>
      </c>
      <c r="AE103" s="122">
        <f t="shared" si="45"/>
        <v>1</v>
      </c>
      <c r="AF103" s="122">
        <f t="shared" si="45"/>
        <v>1</v>
      </c>
      <c r="AG103" s="122">
        <f t="shared" si="45"/>
        <v>1</v>
      </c>
      <c r="AH103" s="122">
        <f t="shared" si="45"/>
        <v>1</v>
      </c>
      <c r="AI103" s="122">
        <f t="shared" si="45"/>
        <v>1</v>
      </c>
      <c r="AJ103" s="122">
        <f t="shared" si="45"/>
        <v>1</v>
      </c>
      <c r="AK103" s="122">
        <f t="shared" si="45"/>
        <v>1</v>
      </c>
      <c r="AL103" s="122">
        <f t="shared" si="45"/>
        <v>1</v>
      </c>
      <c r="AM103" s="122">
        <f t="shared" si="45"/>
        <v>1</v>
      </c>
      <c r="AN103" s="122">
        <f t="shared" si="45"/>
        <v>1</v>
      </c>
      <c r="AO103" s="122">
        <f t="shared" si="45"/>
        <v>1</v>
      </c>
      <c r="AP103" s="122">
        <f t="shared" si="45"/>
        <v>1</v>
      </c>
      <c r="AQ103" s="122">
        <f t="shared" si="45"/>
        <v>1</v>
      </c>
      <c r="AR103" s="122">
        <f t="shared" si="45"/>
        <v>1</v>
      </c>
      <c r="AS103" s="122">
        <f t="shared" si="45"/>
        <v>1</v>
      </c>
      <c r="AT103" s="122">
        <f t="shared" si="45"/>
        <v>1</v>
      </c>
      <c r="AU103" s="122">
        <f t="shared" si="45"/>
        <v>1</v>
      </c>
      <c r="AV103" s="122">
        <f t="shared" si="45"/>
        <v>1</v>
      </c>
      <c r="AW103" s="122">
        <f t="shared" si="45"/>
        <v>1</v>
      </c>
      <c r="AX103" s="122">
        <f t="shared" si="45"/>
        <v>1</v>
      </c>
      <c r="AY103" s="122">
        <f t="shared" si="45"/>
        <v>1</v>
      </c>
      <c r="AZ103" s="122">
        <f t="shared" si="45"/>
        <v>1</v>
      </c>
      <c r="BA103" s="122">
        <f t="shared" si="45"/>
        <v>1</v>
      </c>
      <c r="BB103" s="122">
        <f t="shared" si="45"/>
        <v>1</v>
      </c>
      <c r="BC103" s="122">
        <f t="shared" si="45"/>
        <v>1</v>
      </c>
      <c r="BD103" s="122">
        <f t="shared" si="45"/>
        <v>1</v>
      </c>
      <c r="BE103" s="122">
        <f t="shared" si="45"/>
        <v>1</v>
      </c>
      <c r="BF103" s="122">
        <f t="shared" si="45"/>
        <v>1</v>
      </c>
      <c r="BG103" s="122">
        <f t="shared" si="45"/>
        <v>1</v>
      </c>
      <c r="BH103" s="122">
        <f t="shared" si="45"/>
        <v>1</v>
      </c>
      <c r="BI103" s="122">
        <f t="shared" si="45"/>
        <v>1</v>
      </c>
    </row>
    <row r="104" spans="1:61" ht="18" customHeight="1">
      <c r="A104" s="112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</row>
    <row r="105" spans="1:61" ht="18" customHeight="1">
      <c r="A105" s="124" t="s">
        <v>674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</row>
    <row r="106" spans="1:61" s="47" customFormat="1" ht="18" customHeight="1">
      <c r="A106" s="126" t="s">
        <v>177</v>
      </c>
      <c r="B106" s="125">
        <f t="shared" ref="B106:BI106" si="46">+MIN(B107+B108,B36*1000)</f>
        <v>1E-3</v>
      </c>
      <c r="C106" s="125">
        <f t="shared" si="46"/>
        <v>1E-3</v>
      </c>
      <c r="D106" s="125">
        <f t="shared" si="46"/>
        <v>1.0000000000000521E-3</v>
      </c>
      <c r="E106" s="125">
        <f t="shared" si="46"/>
        <v>1.0000000000215492E-3</v>
      </c>
      <c r="F106" s="125">
        <f t="shared" si="46"/>
        <v>1.0000000017689817E-3</v>
      </c>
      <c r="G106" s="125">
        <f t="shared" si="46"/>
        <v>1.0000000576642783E-3</v>
      </c>
      <c r="H106" s="125">
        <f t="shared" si="46"/>
        <v>1.0000010087449862E-3</v>
      </c>
      <c r="I106" s="125">
        <f t="shared" si="46"/>
        <v>1.0000113920947279E-3</v>
      </c>
      <c r="J106" s="125">
        <f t="shared" si="46"/>
        <v>1.0000940394660177E-3</v>
      </c>
      <c r="K106" s="125">
        <f t="shared" si="46"/>
        <v>1.0006133774100503E-3</v>
      </c>
      <c r="L106" s="125">
        <f t="shared" si="46"/>
        <v>1.003329590032867E-3</v>
      </c>
      <c r="M106" s="142">
        <f t="shared" si="46"/>
        <v>1.0155894218064868E-3</v>
      </c>
      <c r="N106" s="125">
        <f t="shared" si="46"/>
        <v>1.0645397255263089E-3</v>
      </c>
      <c r="O106" s="125">
        <f t="shared" si="46"/>
        <v>1.2410303223762502E-3</v>
      </c>
      <c r="P106" s="125">
        <f t="shared" si="46"/>
        <v>1.8210025266551014E-3</v>
      </c>
      <c r="Q106" s="125">
        <f t="shared" si="46"/>
        <v>3.5766183309002184E-3</v>
      </c>
      <c r="R106" s="125">
        <f t="shared" si="46"/>
        <v>8.5161838592479073E-3</v>
      </c>
      <c r="S106" s="125">
        <f t="shared" si="46"/>
        <v>2.1530289584171879E-2</v>
      </c>
      <c r="T106" s="125">
        <f t="shared" si="46"/>
        <v>5.3833188353047248E-2</v>
      </c>
      <c r="U106" s="125">
        <f t="shared" si="46"/>
        <v>0.12973744072668422</v>
      </c>
      <c r="V106" s="125">
        <f t="shared" si="46"/>
        <v>0.29919990110504918</v>
      </c>
      <c r="W106" s="125">
        <f t="shared" si="46"/>
        <v>0.66126843802292923</v>
      </c>
      <c r="X106" s="125">
        <f t="shared" si="46"/>
        <v>1.4047386546896248</v>
      </c>
      <c r="Y106" s="125">
        <f t="shared" si="46"/>
        <v>2.8696110898541152</v>
      </c>
      <c r="Z106" s="125">
        <f t="shared" si="46"/>
        <v>5.6313004966981506</v>
      </c>
      <c r="AA106" s="125">
        <f t="shared" si="46"/>
        <v>10.59131116102029</v>
      </c>
      <c r="AB106" s="125">
        <f t="shared" si="46"/>
        <v>159.99044376005855</v>
      </c>
      <c r="AC106" s="125">
        <f t="shared" si="46"/>
        <v>79.995221880029277</v>
      </c>
      <c r="AD106" s="125">
        <f t="shared" si="46"/>
        <v>39.997610940014638</v>
      </c>
      <c r="AE106" s="125">
        <f t="shared" si="46"/>
        <v>19.998805470007319</v>
      </c>
      <c r="AF106" s="125">
        <f t="shared" si="46"/>
        <v>9.9994027350036596</v>
      </c>
      <c r="AG106" s="125">
        <f t="shared" si="46"/>
        <v>4.9997013675018298</v>
      </c>
      <c r="AH106" s="125">
        <f t="shared" si="46"/>
        <v>2.4998506837509149</v>
      </c>
      <c r="AI106" s="125">
        <f t="shared" si="46"/>
        <v>1.2499253418754575</v>
      </c>
      <c r="AJ106" s="125">
        <f t="shared" si="46"/>
        <v>0.62496267093772873</v>
      </c>
      <c r="AK106" s="125">
        <f t="shared" si="46"/>
        <v>0.31248133546886436</v>
      </c>
      <c r="AL106" s="125">
        <f t="shared" si="46"/>
        <v>0.15624066773443218</v>
      </c>
      <c r="AM106" s="125">
        <f t="shared" si="46"/>
        <v>7.8120333867216091E-2</v>
      </c>
      <c r="AN106" s="125">
        <f t="shared" si="46"/>
        <v>3.9060166933608045E-2</v>
      </c>
      <c r="AO106" s="125">
        <f t="shared" si="46"/>
        <v>1.9530083466804023E-2</v>
      </c>
      <c r="AP106" s="125">
        <f t="shared" si="46"/>
        <v>9.7650417334020113E-3</v>
      </c>
      <c r="AQ106" s="125">
        <f t="shared" si="46"/>
        <v>4.8825208667010057E-3</v>
      </c>
      <c r="AR106" s="125">
        <f t="shared" si="46"/>
        <v>2.4412604333505028E-3</v>
      </c>
      <c r="AS106" s="125">
        <f t="shared" si="46"/>
        <v>1.2206302166752514E-3</v>
      </c>
      <c r="AT106" s="125">
        <f t="shared" si="46"/>
        <v>6.1031510833762571E-4</v>
      </c>
      <c r="AU106" s="125">
        <f t="shared" si="46"/>
        <v>3.0515755416881285E-4</v>
      </c>
      <c r="AV106" s="125">
        <f t="shared" si="46"/>
        <v>1.5257877708440643E-4</v>
      </c>
      <c r="AW106" s="125">
        <f t="shared" si="46"/>
        <v>7.6289388542203214E-5</v>
      </c>
      <c r="AX106" s="125">
        <f t="shared" si="46"/>
        <v>3.8144694271101607E-5</v>
      </c>
      <c r="AY106" s="125">
        <f t="shared" si="46"/>
        <v>1.9072347135550803E-5</v>
      </c>
      <c r="AZ106" s="125">
        <f t="shared" si="46"/>
        <v>9.5361735677754017E-6</v>
      </c>
      <c r="BA106" s="125">
        <f t="shared" si="46"/>
        <v>4.7680867838877009E-6</v>
      </c>
      <c r="BB106" s="125">
        <f t="shared" si="46"/>
        <v>2.3840433919438504E-6</v>
      </c>
      <c r="BC106" s="125">
        <f t="shared" si="46"/>
        <v>1.1920216959719252E-6</v>
      </c>
      <c r="BD106" s="125">
        <f t="shared" si="46"/>
        <v>5.9601084798596261E-7</v>
      </c>
      <c r="BE106" s="125">
        <f t="shared" si="46"/>
        <v>2.980054239929813E-7</v>
      </c>
      <c r="BF106" s="125">
        <f t="shared" si="46"/>
        <v>1.4900271199649065E-7</v>
      </c>
      <c r="BG106" s="125">
        <f t="shared" si="46"/>
        <v>7.4501355998245326E-8</v>
      </c>
      <c r="BH106" s="125">
        <f t="shared" si="46"/>
        <v>3.7250677999122663E-8</v>
      </c>
      <c r="BI106" s="125">
        <f t="shared" si="46"/>
        <v>1.8625338999561331E-8</v>
      </c>
    </row>
    <row r="107" spans="1:61" ht="18" customHeight="1">
      <c r="A107" s="126" t="s">
        <v>672</v>
      </c>
      <c r="B107" s="125">
        <f>+Controls!B9</f>
        <v>0</v>
      </c>
      <c r="C107" s="125">
        <f>+Controls!C9</f>
        <v>3.0070389287706203E-21</v>
      </c>
      <c r="D107" s="125">
        <f>+Controls!D9</f>
        <v>5.2132333743870096E-17</v>
      </c>
      <c r="E107" s="125">
        <f>+Controls!E9</f>
        <v>2.1549200322818337E-14</v>
      </c>
      <c r="F107" s="125">
        <f>+Controls!F9</f>
        <v>1.7689817099191038E-12</v>
      </c>
      <c r="G107" s="125">
        <f>+Controls!G9</f>
        <v>5.7664278346510029E-11</v>
      </c>
      <c r="H107" s="125">
        <f>+Controls!H9</f>
        <v>1.0087449862090303E-9</v>
      </c>
      <c r="I107" s="125">
        <f>+Controls!I9</f>
        <v>1.1392094727763031E-8</v>
      </c>
      <c r="J107" s="125">
        <f>+Controls!J9</f>
        <v>9.4039466017717397E-8</v>
      </c>
      <c r="K107" s="125">
        <f>+Controls!K9</f>
        <v>6.1337741005017265E-7</v>
      </c>
      <c r="L107" s="125">
        <f>+Controls!L9</f>
        <v>3.3295900328669421E-6</v>
      </c>
      <c r="M107" s="125">
        <f>+Controls!M9</f>
        <v>1.5589421806486728E-5</v>
      </c>
      <c r="N107" s="125">
        <f>+Controls!N9</f>
        <v>6.4539725526308953E-5</v>
      </c>
      <c r="O107" s="125">
        <f>+Controls!O9</f>
        <v>2.4103032237625028E-4</v>
      </c>
      <c r="P107" s="125">
        <f>+Controls!P9</f>
        <v>8.2100252665510151E-4</v>
      </c>
      <c r="Q107" s="125">
        <f>+Controls!Q9</f>
        <v>2.5766183309002184E-3</v>
      </c>
      <c r="R107" s="125">
        <f>+Controls!R9</f>
        <v>7.5161838592479073E-3</v>
      </c>
      <c r="S107" s="125">
        <f>+Controls!S9</f>
        <v>2.0530289584171878E-2</v>
      </c>
      <c r="T107" s="125">
        <f>+Controls!T9</f>
        <v>5.2833188353047247E-2</v>
      </c>
      <c r="U107" s="125">
        <f>+Controls!U9</f>
        <v>0.12873744072668422</v>
      </c>
      <c r="V107" s="125">
        <f>+Controls!V9</f>
        <v>0.29819990110504918</v>
      </c>
      <c r="W107" s="125">
        <f>+Controls!W9</f>
        <v>0.66026843802292923</v>
      </c>
      <c r="X107" s="125">
        <f>+Controls!X9</f>
        <v>1.4037386546896249</v>
      </c>
      <c r="Y107" s="125">
        <f>+Controls!Y9</f>
        <v>2.8686110898541153</v>
      </c>
      <c r="Z107" s="125">
        <f>+Controls!Z9</f>
        <v>5.6303004966981502</v>
      </c>
      <c r="AA107" s="125">
        <f>+Controls!AA9</f>
        <v>10.59031116102029</v>
      </c>
      <c r="AB107" s="125">
        <f>+Controls!AB9</f>
        <v>18.34441499938697</v>
      </c>
      <c r="AC107" s="125">
        <f>+Controls!AC9</f>
        <v>18.34441499938697</v>
      </c>
      <c r="AD107" s="125">
        <f>+Controls!AD9</f>
        <v>18.34441499938697</v>
      </c>
      <c r="AE107" s="125">
        <f>+Controls!AE9</f>
        <v>18.34441499938697</v>
      </c>
      <c r="AF107" s="125">
        <f>+Controls!AF9</f>
        <v>18.34441499938697</v>
      </c>
      <c r="AG107" s="125">
        <f>+Controls!AG9</f>
        <v>18.34441499938697</v>
      </c>
      <c r="AH107" s="125">
        <f>+Controls!AH9</f>
        <v>18.34441499938697</v>
      </c>
      <c r="AI107" s="125">
        <f>+Controls!AI9</f>
        <v>18.34441499938697</v>
      </c>
      <c r="AJ107" s="125">
        <f>+Controls!AJ9</f>
        <v>18.34441499938697</v>
      </c>
      <c r="AK107" s="125">
        <f>+Controls!AK9</f>
        <v>18.34441499938697</v>
      </c>
      <c r="AL107" s="125">
        <f>+Controls!AL9</f>
        <v>18.34441499938697</v>
      </c>
      <c r="AM107" s="125">
        <f>+Controls!AM9</f>
        <v>18.34441499938697</v>
      </c>
      <c r="AN107" s="125">
        <f>+Controls!AN9</f>
        <v>18.34441499938697</v>
      </c>
      <c r="AO107" s="125">
        <f>+Controls!AO9</f>
        <v>18.34441499938697</v>
      </c>
      <c r="AP107" s="125">
        <f>+Controls!AP9</f>
        <v>18.34441499938697</v>
      </c>
      <c r="AQ107" s="125">
        <f>+Controls!AQ9</f>
        <v>18.34441499938697</v>
      </c>
      <c r="AR107" s="125">
        <f>+Controls!AR9</f>
        <v>18.34441499938697</v>
      </c>
      <c r="AS107" s="125">
        <f>+Controls!AS9</f>
        <v>18.34441499938697</v>
      </c>
      <c r="AT107" s="125">
        <f>+Controls!AT9</f>
        <v>18.34441499938697</v>
      </c>
      <c r="AU107" s="125">
        <f>+Controls!AU9</f>
        <v>18.34441499938697</v>
      </c>
      <c r="AV107" s="125">
        <f>+Controls!AV9</f>
        <v>18.34441499938697</v>
      </c>
      <c r="AW107" s="125">
        <f>+Controls!AW9</f>
        <v>18.34441499938697</v>
      </c>
      <c r="AX107" s="125">
        <f>+Controls!AX9</f>
        <v>18.34441499938697</v>
      </c>
      <c r="AY107" s="125">
        <f>+Controls!AY9</f>
        <v>18.34441499938697</v>
      </c>
      <c r="AZ107" s="125">
        <f>+Controls!AZ9</f>
        <v>18.34441499938697</v>
      </c>
      <c r="BA107" s="125">
        <f>+Controls!BA9</f>
        <v>18.34441499938697</v>
      </c>
      <c r="BB107" s="125">
        <f>+Controls!BB9</f>
        <v>18.34441499938697</v>
      </c>
      <c r="BC107" s="125">
        <f>+Controls!BC9</f>
        <v>18.34441499938697</v>
      </c>
      <c r="BD107" s="125">
        <f>+Controls!BD9</f>
        <v>18.34441499938697</v>
      </c>
      <c r="BE107" s="125">
        <f>+Controls!BE9</f>
        <v>18.34441499938697</v>
      </c>
      <c r="BF107" s="125">
        <f>+Controls!BF9</f>
        <v>18.34441499938697</v>
      </c>
      <c r="BG107" s="125">
        <f>+Controls!BG9</f>
        <v>18.34441499938697</v>
      </c>
      <c r="BH107" s="125">
        <f>+Controls!BH9</f>
        <v>18.34441499938697</v>
      </c>
      <c r="BI107" s="125">
        <f>+Controls!BI9</f>
        <v>18.34441499938697</v>
      </c>
    </row>
    <row r="108" spans="1:61" ht="18" customHeight="1">
      <c r="A108" s="126" t="s">
        <v>675</v>
      </c>
      <c r="B108" s="125">
        <f>+Controls!B13</f>
        <v>1E-3</v>
      </c>
      <c r="C108" s="125">
        <f>+Controls!C13</f>
        <v>1E-3</v>
      </c>
      <c r="D108" s="125">
        <f>+Controls!D13</f>
        <v>1E-3</v>
      </c>
      <c r="E108" s="125">
        <f>+Controls!E13</f>
        <v>1E-3</v>
      </c>
      <c r="F108" s="125">
        <f>+Controls!F13</f>
        <v>1E-3</v>
      </c>
      <c r="G108" s="125">
        <f>+Controls!G13</f>
        <v>1E-3</v>
      </c>
      <c r="H108" s="125">
        <f>+Controls!H13</f>
        <v>1E-3</v>
      </c>
      <c r="I108" s="125">
        <f>+Controls!I13</f>
        <v>1E-3</v>
      </c>
      <c r="J108" s="125">
        <f>+Controls!J13</f>
        <v>1E-3</v>
      </c>
      <c r="K108" s="125">
        <f>+Controls!K13</f>
        <v>1E-3</v>
      </c>
      <c r="L108" s="125">
        <f>+Controls!L13</f>
        <v>1E-3</v>
      </c>
      <c r="M108" s="125">
        <f>+Controls!M13</f>
        <v>1E-3</v>
      </c>
      <c r="N108" s="125">
        <f>+Controls!N13</f>
        <v>1E-3</v>
      </c>
      <c r="O108" s="125">
        <f>+Controls!O13</f>
        <v>1E-3</v>
      </c>
      <c r="P108" s="125">
        <f>+Controls!P13</f>
        <v>1E-3</v>
      </c>
      <c r="Q108" s="125">
        <f>+Controls!Q13</f>
        <v>1E-3</v>
      </c>
      <c r="R108" s="125">
        <f>+Controls!R13</f>
        <v>1E-3</v>
      </c>
      <c r="S108" s="125">
        <f>+Controls!S13</f>
        <v>1E-3</v>
      </c>
      <c r="T108" s="125">
        <f>+Controls!T13</f>
        <v>1E-3</v>
      </c>
      <c r="U108" s="125">
        <f>+Controls!U13</f>
        <v>1E-3</v>
      </c>
      <c r="V108" s="125">
        <f>+Controls!V13</f>
        <v>1E-3</v>
      </c>
      <c r="W108" s="125">
        <f>+Controls!W13</f>
        <v>1E-3</v>
      </c>
      <c r="X108" s="125">
        <f>+Controls!X13</f>
        <v>1E-3</v>
      </c>
      <c r="Y108" s="125">
        <f>+Controls!Y13</f>
        <v>1E-3</v>
      </c>
      <c r="Z108" s="125">
        <f>+Controls!Z13</f>
        <v>1E-3</v>
      </c>
      <c r="AA108" s="125">
        <f>+Controls!AA13</f>
        <v>1E-3</v>
      </c>
      <c r="AB108" s="125">
        <f>+Controls!AB13</f>
        <v>1200</v>
      </c>
      <c r="AC108" s="125">
        <f>+Controls!AC13</f>
        <v>1200</v>
      </c>
      <c r="AD108" s="125">
        <f>+Controls!AD13</f>
        <v>1200</v>
      </c>
      <c r="AE108" s="125">
        <f>+Controls!AE13</f>
        <v>1200</v>
      </c>
      <c r="AF108" s="125">
        <f>+Controls!AF13</f>
        <v>1200</v>
      </c>
      <c r="AG108" s="125">
        <f>+Controls!AG13</f>
        <v>1200</v>
      </c>
      <c r="AH108" s="125">
        <f>+Controls!AH13</f>
        <v>1200</v>
      </c>
      <c r="AI108" s="125">
        <f>+Controls!AI13</f>
        <v>1200</v>
      </c>
      <c r="AJ108" s="125">
        <f>+Controls!AJ13</f>
        <v>1200</v>
      </c>
      <c r="AK108" s="125">
        <f>+Controls!AK13</f>
        <v>1200</v>
      </c>
      <c r="AL108" s="125">
        <f>+Controls!AL13</f>
        <v>1200</v>
      </c>
      <c r="AM108" s="125">
        <f>+Controls!AM13</f>
        <v>1200</v>
      </c>
      <c r="AN108" s="125">
        <f>+Controls!AN13</f>
        <v>1200</v>
      </c>
      <c r="AO108" s="125">
        <f>+Controls!AO13</f>
        <v>1200</v>
      </c>
      <c r="AP108" s="125">
        <f>+Controls!AP13</f>
        <v>1200</v>
      </c>
      <c r="AQ108" s="125">
        <f>+Controls!AQ13</f>
        <v>1200</v>
      </c>
      <c r="AR108" s="125">
        <f>+Controls!AR13</f>
        <v>1200</v>
      </c>
      <c r="AS108" s="125">
        <f>+Controls!AS13</f>
        <v>1200</v>
      </c>
      <c r="AT108" s="125">
        <f>+Controls!AT13</f>
        <v>1200</v>
      </c>
      <c r="AU108" s="125">
        <f>+Controls!AU13</f>
        <v>1200</v>
      </c>
      <c r="AV108" s="125">
        <f>+Controls!AV13</f>
        <v>1200</v>
      </c>
      <c r="AW108" s="125">
        <f>+Controls!AW13</f>
        <v>1200</v>
      </c>
      <c r="AX108" s="125">
        <f>+Controls!AX13</f>
        <v>1200</v>
      </c>
      <c r="AY108" s="125">
        <f>+Controls!AY13</f>
        <v>1200</v>
      </c>
      <c r="AZ108" s="125">
        <f>+Controls!AZ13</f>
        <v>1200</v>
      </c>
      <c r="BA108" s="125">
        <f>+Controls!BA13</f>
        <v>1200</v>
      </c>
      <c r="BB108" s="125">
        <f>+Controls!BB13</f>
        <v>1200</v>
      </c>
      <c r="BC108" s="125">
        <f>+Controls!BC13</f>
        <v>1200</v>
      </c>
      <c r="BD108" s="125">
        <f>+Controls!BD13</f>
        <v>1200</v>
      </c>
      <c r="BE108" s="125">
        <f>+Controls!BE13</f>
        <v>1200</v>
      </c>
      <c r="BF108" s="125">
        <f>+Controls!BF13</f>
        <v>1200</v>
      </c>
      <c r="BG108" s="125">
        <f>+Controls!BG13</f>
        <v>1200</v>
      </c>
      <c r="BH108" s="125">
        <f>+Controls!BH13</f>
        <v>1200</v>
      </c>
      <c r="BI108" s="125">
        <f>+Controls!BI13</f>
        <v>1200</v>
      </c>
    </row>
    <row r="109" spans="1:61" ht="18" customHeight="1">
      <c r="A109" s="126" t="s">
        <v>676</v>
      </c>
      <c r="B109" s="127">
        <f>+(B106/(1000*B$36))^(1/($B$38-1))</f>
        <v>3.3862811311759976E-4</v>
      </c>
      <c r="C109" s="127">
        <f>+(C106/(1000*C$36))^(1/($B$38-1))</f>
        <v>3.474019474595326E-4</v>
      </c>
      <c r="D109" s="127">
        <f>+(D106/(1000*D$36))^(1/($B$38-1))</f>
        <v>3.5635427292864157E-4</v>
      </c>
      <c r="E109" s="127">
        <f>+(E106/(1000*E$36))^(1/($B$38-1))</f>
        <v>3.6548514450988938E-4</v>
      </c>
      <c r="F109" s="127">
        <f t="shared" ref="F109:BI109" si="47">+(F106/(1000*F$36))^(1/($B$38-1))</f>
        <v>3.7479432853478663E-4</v>
      </c>
      <c r="G109" s="127">
        <f t="shared" si="47"/>
        <v>3.8428129505116583E-4</v>
      </c>
      <c r="H109" s="127">
        <f t="shared" si="47"/>
        <v>3.9394536252093144E-4</v>
      </c>
      <c r="I109" s="127">
        <f t="shared" si="47"/>
        <v>4.0378725087562687E-4</v>
      </c>
      <c r="J109" s="127">
        <f t="shared" si="47"/>
        <v>4.1381999064062146E-4</v>
      </c>
      <c r="K109" s="127">
        <f t="shared" si="47"/>
        <v>4.2412868316245035E-4</v>
      </c>
      <c r="L109" s="127">
        <f t="shared" si="47"/>
        <v>4.3514274042539923E-4</v>
      </c>
      <c r="M109" s="127">
        <f t="shared" si="47"/>
        <v>4.4870227061598301E-4</v>
      </c>
      <c r="N109" s="127">
        <f t="shared" si="47"/>
        <v>4.716559442337819E-4</v>
      </c>
      <c r="O109" s="127">
        <f t="shared" si="47"/>
        <v>5.2584329358959731E-4</v>
      </c>
      <c r="P109" s="127">
        <f t="shared" si="47"/>
        <v>6.660376085452208E-4</v>
      </c>
      <c r="Q109" s="127">
        <f t="shared" si="47"/>
        <v>9.9173900070048931E-4</v>
      </c>
      <c r="R109" s="127">
        <f t="shared" si="47"/>
        <v>1.6430364652682079E-3</v>
      </c>
      <c r="S109" s="127">
        <f t="shared" si="47"/>
        <v>2.8135672467920828E-3</v>
      </c>
      <c r="T109" s="127">
        <f t="shared" si="47"/>
        <v>4.787324600227497E-3</v>
      </c>
      <c r="U109" s="127">
        <f t="shared" si="47"/>
        <v>7.9788346826373726E-3</v>
      </c>
      <c r="V109" s="127">
        <f t="shared" si="47"/>
        <v>1.2973369383401585E-2</v>
      </c>
      <c r="W109" s="127">
        <f t="shared" si="47"/>
        <v>2.0596095822066944E-2</v>
      </c>
      <c r="X109" s="127">
        <f t="shared" si="47"/>
        <v>3.1977499382626909E-2</v>
      </c>
      <c r="Y109" s="127">
        <f t="shared" si="47"/>
        <v>4.8567336757414446E-2</v>
      </c>
      <c r="Z109" s="127">
        <f t="shared" si="47"/>
        <v>7.2115790985500375E-2</v>
      </c>
      <c r="AA109" s="127">
        <f t="shared" si="47"/>
        <v>0.15055006180712233</v>
      </c>
      <c r="AB109" s="127">
        <f t="shared" si="47"/>
        <v>1</v>
      </c>
      <c r="AC109" s="127">
        <f t="shared" si="47"/>
        <v>1</v>
      </c>
      <c r="AD109" s="127">
        <f t="shared" si="47"/>
        <v>1</v>
      </c>
      <c r="AE109" s="127">
        <f t="shared" si="47"/>
        <v>1</v>
      </c>
      <c r="AF109" s="127">
        <f t="shared" si="47"/>
        <v>1</v>
      </c>
      <c r="AG109" s="127">
        <f t="shared" si="47"/>
        <v>1</v>
      </c>
      <c r="AH109" s="127">
        <f t="shared" si="47"/>
        <v>1</v>
      </c>
      <c r="AI109" s="127">
        <f t="shared" si="47"/>
        <v>1</v>
      </c>
      <c r="AJ109" s="127">
        <f t="shared" si="47"/>
        <v>1</v>
      </c>
      <c r="AK109" s="127">
        <f t="shared" si="47"/>
        <v>1</v>
      </c>
      <c r="AL109" s="127">
        <f t="shared" si="47"/>
        <v>1</v>
      </c>
      <c r="AM109" s="127">
        <f t="shared" si="47"/>
        <v>1</v>
      </c>
      <c r="AN109" s="127">
        <f t="shared" si="47"/>
        <v>1</v>
      </c>
      <c r="AO109" s="127">
        <f t="shared" si="47"/>
        <v>1</v>
      </c>
      <c r="AP109" s="127">
        <f t="shared" si="47"/>
        <v>1</v>
      </c>
      <c r="AQ109" s="127">
        <f t="shared" si="47"/>
        <v>1</v>
      </c>
      <c r="AR109" s="127">
        <f t="shared" si="47"/>
        <v>1</v>
      </c>
      <c r="AS109" s="127">
        <f t="shared" si="47"/>
        <v>1</v>
      </c>
      <c r="AT109" s="127">
        <f t="shared" si="47"/>
        <v>1</v>
      </c>
      <c r="AU109" s="127">
        <f t="shared" si="47"/>
        <v>1</v>
      </c>
      <c r="AV109" s="127">
        <f t="shared" si="47"/>
        <v>1</v>
      </c>
      <c r="AW109" s="127">
        <f t="shared" si="47"/>
        <v>1</v>
      </c>
      <c r="AX109" s="127">
        <f t="shared" si="47"/>
        <v>1</v>
      </c>
      <c r="AY109" s="127">
        <f t="shared" si="47"/>
        <v>1</v>
      </c>
      <c r="AZ109" s="127">
        <f t="shared" si="47"/>
        <v>1</v>
      </c>
      <c r="BA109" s="127">
        <f t="shared" si="47"/>
        <v>1</v>
      </c>
      <c r="BB109" s="127">
        <f t="shared" si="47"/>
        <v>1</v>
      </c>
      <c r="BC109" s="127">
        <f t="shared" si="47"/>
        <v>1</v>
      </c>
      <c r="BD109" s="127">
        <f t="shared" si="47"/>
        <v>1</v>
      </c>
      <c r="BE109" s="127">
        <f t="shared" si="47"/>
        <v>1</v>
      </c>
      <c r="BF109" s="127">
        <f t="shared" si="47"/>
        <v>1</v>
      </c>
      <c r="BG109" s="127">
        <f t="shared" si="47"/>
        <v>1</v>
      </c>
      <c r="BH109" s="127">
        <f t="shared" si="47"/>
        <v>1</v>
      </c>
      <c r="BI109" s="127">
        <f t="shared" si="47"/>
        <v>1</v>
      </c>
    </row>
    <row r="110" spans="1:61" ht="18" customHeight="1">
      <c r="A110" s="6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</row>
    <row r="111" spans="1:61" ht="18" customHeight="1">
      <c r="A111" s="129" t="s">
        <v>818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</row>
    <row r="112" spans="1:61" s="48" customFormat="1" ht="18" customHeight="1">
      <c r="A112" s="131" t="s">
        <v>678</v>
      </c>
      <c r="B112" s="131">
        <f>+B40*B61</f>
        <v>0.3699659257424831</v>
      </c>
      <c r="C112" s="131">
        <f>+C40*C61</f>
        <v>0.38210675717747911</v>
      </c>
      <c r="D112" s="131">
        <f t="shared" ref="D112:BI112" si="48">+D40*D61</f>
        <v>0.38410130718839142</v>
      </c>
      <c r="E112" s="131">
        <f t="shared" si="48"/>
        <v>0.37224238569106394</v>
      </c>
      <c r="F112" s="131">
        <f t="shared" si="48"/>
        <v>0.34678573675433105</v>
      </c>
      <c r="G112" s="131">
        <f t="shared" si="48"/>
        <v>0.33341126580116209</v>
      </c>
      <c r="H112" s="131">
        <f t="shared" si="48"/>
        <v>0.32647700502068094</v>
      </c>
      <c r="I112" s="131">
        <f t="shared" si="48"/>
        <v>0.31912079049469388</v>
      </c>
      <c r="J112" s="131">
        <f t="shared" si="48"/>
        <v>0.31167667274843286</v>
      </c>
      <c r="K112" s="131">
        <f t="shared" si="48"/>
        <v>0.30432969771492174</v>
      </c>
      <c r="L112" s="131">
        <f t="shared" si="48"/>
        <v>0.30390602787137266</v>
      </c>
      <c r="M112" s="131">
        <f t="shared" si="48"/>
        <v>0.30971598764261071</v>
      </c>
      <c r="N112" s="131">
        <f t="shared" si="48"/>
        <v>0.31898386000504536</v>
      </c>
      <c r="O112" s="131">
        <f t="shared" si="48"/>
        <v>0.32621229626171472</v>
      </c>
      <c r="P112" s="131">
        <f t="shared" si="48"/>
        <v>0.33237383651167735</v>
      </c>
      <c r="Q112" s="131">
        <f t="shared" si="48"/>
        <v>0.33797488635094042</v>
      </c>
      <c r="R112" s="131">
        <f t="shared" si="48"/>
        <v>0.34328104290202494</v>
      </c>
      <c r="S112" s="131">
        <f t="shared" si="48"/>
        <v>0.34843255393099698</v>
      </c>
      <c r="T112" s="131">
        <f t="shared" si="48"/>
        <v>0.35350406810564466</v>
      </c>
      <c r="U112" s="131">
        <f t="shared" si="48"/>
        <v>0.3585358417960906</v>
      </c>
      <c r="V112" s="131">
        <f t="shared" si="48"/>
        <v>0.36369180299289816</v>
      </c>
      <c r="W112" s="131">
        <f t="shared" si="48"/>
        <v>0.36901962834260404</v>
      </c>
      <c r="X112" s="131">
        <f t="shared" si="48"/>
        <v>0.37440388258528018</v>
      </c>
      <c r="Y112" s="131">
        <f t="shared" si="48"/>
        <v>0.37983003410455041</v>
      </c>
      <c r="Z112" s="131">
        <f t="shared" si="48"/>
        <v>0.38529199779653805</v>
      </c>
      <c r="AA112" s="131">
        <f t="shared" si="48"/>
        <v>0.39078917180219741</v>
      </c>
      <c r="AB112" s="131">
        <f t="shared" si="48"/>
        <v>0.39633010490772724</v>
      </c>
      <c r="AC112" s="131">
        <f t="shared" si="48"/>
        <v>0.40194060373078816</v>
      </c>
      <c r="AD112" s="131">
        <f t="shared" si="48"/>
        <v>0.40785236155445509</v>
      </c>
      <c r="AE112" s="131">
        <f t="shared" si="48"/>
        <v>0.41402308042263009</v>
      </c>
      <c r="AF112" s="131">
        <f t="shared" si="48"/>
        <v>0.41949577875686167</v>
      </c>
      <c r="AG112" s="131">
        <f t="shared" si="48"/>
        <v>0.4240036550901819</v>
      </c>
      <c r="AH112" s="131">
        <f t="shared" si="48"/>
        <v>0.42829780503929243</v>
      </c>
      <c r="AI112" s="131">
        <f t="shared" si="48"/>
        <v>0.4324741523518939</v>
      </c>
      <c r="AJ112" s="131">
        <f t="shared" si="48"/>
        <v>0.43657927558589255</v>
      </c>
      <c r="AK112" s="131">
        <f t="shared" si="48"/>
        <v>0.44063613931808709</v>
      </c>
      <c r="AL112" s="131">
        <f t="shared" si="48"/>
        <v>0.44465665910131691</v>
      </c>
      <c r="AM112" s="131">
        <f t="shared" si="48"/>
        <v>0.44864782068446968</v>
      </c>
      <c r="AN112" s="131">
        <f t="shared" si="48"/>
        <v>0.45261454453441063</v>
      </c>
      <c r="AO112" s="131">
        <f t="shared" si="48"/>
        <v>0.45656094665511215</v>
      </c>
      <c r="AP112" s="131">
        <f t="shared" si="48"/>
        <v>0.46049083711419042</v>
      </c>
      <c r="AQ112" s="131">
        <f t="shared" si="48"/>
        <v>0.46440787605786099</v>
      </c>
      <c r="AR112" s="131">
        <f t="shared" si="48"/>
        <v>0.46831559035470927</v>
      </c>
      <c r="AS112" s="131">
        <f t="shared" si="48"/>
        <v>0.47221734470471383</v>
      </c>
      <c r="AT112" s="131">
        <f t="shared" si="48"/>
        <v>0.47611630728335436</v>
      </c>
      <c r="AU112" s="131">
        <f t="shared" si="48"/>
        <v>0.48001542451400803</v>
      </c>
      <c r="AV112" s="131">
        <f t="shared" si="48"/>
        <v>0.48391740819426315</v>
      </c>
      <c r="AW112" s="131">
        <f t="shared" si="48"/>
        <v>0.48782473366204609</v>
      </c>
      <c r="AX112" s="131">
        <f t="shared" si="48"/>
        <v>0.49173964630302841</v>
      </c>
      <c r="AY112" s="131">
        <f t="shared" si="48"/>
        <v>0.49566417366411447</v>
      </c>
      <c r="AZ112" s="131">
        <f t="shared" si="48"/>
        <v>0.49960014089074878</v>
      </c>
      <c r="BA112" s="131">
        <f t="shared" si="48"/>
        <v>0.50354918776377156</v>
      </c>
      <c r="BB112" s="131">
        <f t="shared" si="48"/>
        <v>0.50751278611945672</v>
      </c>
      <c r="BC112" s="131">
        <f t="shared" si="48"/>
        <v>0.51149225684563626</v>
      </c>
      <c r="BD112" s="131">
        <f t="shared" si="48"/>
        <v>0.51548878595476</v>
      </c>
      <c r="BE112" s="131">
        <f t="shared" si="48"/>
        <v>0.51950343945575173</v>
      </c>
      <c r="BF112" s="131">
        <f t="shared" si="48"/>
        <v>0.52353717689907098</v>
      </c>
      <c r="BG112" s="131">
        <f t="shared" si="48"/>
        <v>0.52759086357068685</v>
      </c>
      <c r="BH112" s="131">
        <f t="shared" si="48"/>
        <v>0.53166528137489633</v>
      </c>
      <c r="BI112" s="131">
        <f t="shared" si="48"/>
        <v>0.53576113848408902</v>
      </c>
    </row>
    <row r="113" spans="1:61" ht="18" customHeight="1">
      <c r="A113" s="132" t="s">
        <v>792</v>
      </c>
      <c r="B113" s="102">
        <f>+Controls!B72</f>
        <v>0.36996592574248305</v>
      </c>
      <c r="C113" s="102">
        <f>+Controls!C72</f>
        <v>0.27014967320962358</v>
      </c>
      <c r="D113" s="102">
        <f>+Controls!D72</f>
        <v>0.26403525414455831</v>
      </c>
      <c r="E113" s="102">
        <f>+Controls!E72</f>
        <v>0.20784845299623325</v>
      </c>
      <c r="F113" s="102">
        <f>+Controls!F72</f>
        <v>0.14942908915848496</v>
      </c>
      <c r="G113" s="102">
        <f>+Controls!G72</f>
        <v>0.10521672402068778</v>
      </c>
      <c r="H113" s="102">
        <f>+Controls!H72</f>
        <v>8.5475216805215193E-2</v>
      </c>
      <c r="I113" s="102">
        <f>+Controls!I72</f>
        <v>7.085487271906768E-2</v>
      </c>
      <c r="J113" s="102">
        <f>+Controls!J72</f>
        <v>6.0041823573577353E-2</v>
      </c>
      <c r="K113" s="102">
        <f>+Controls!K72</f>
        <v>5.2036758587813446E-2</v>
      </c>
      <c r="L113" s="102">
        <f>+Controls!L72</f>
        <v>4.6346743634058461E-2</v>
      </c>
      <c r="M113" s="102">
        <f>+Controls!M72</f>
        <v>4.1827936129737758E-2</v>
      </c>
      <c r="N113" s="102">
        <f>+Controls!N72</f>
        <v>3.7749712357088329E-2</v>
      </c>
      <c r="O113" s="102">
        <f>+Controls!O72</f>
        <v>3.406911540227222E-2</v>
      </c>
      <c r="P113" s="102">
        <f>+Controls!P72</f>
        <v>3.0747376650550676E-2</v>
      </c>
      <c r="Q113" s="102">
        <f>+Controls!Q72</f>
        <v>2.7749507427121983E-2</v>
      </c>
      <c r="R113" s="102">
        <f>+Controls!R72</f>
        <v>2.5043930452977588E-2</v>
      </c>
      <c r="S113" s="102">
        <f>+Controls!S72</f>
        <v>2.2602147233812271E-2</v>
      </c>
      <c r="T113" s="102">
        <f>+Controls!T72</f>
        <v>2.0398437878515575E-2</v>
      </c>
      <c r="U113" s="102">
        <f>+Controls!U72</f>
        <v>1.8409590185360303E-2</v>
      </c>
      <c r="V113" s="102">
        <f>+Controls!V72</f>
        <v>1.6614655142287674E-2</v>
      </c>
      <c r="W113" s="102">
        <f>+Controls!W72</f>
        <v>1.5783922385173288E-2</v>
      </c>
      <c r="X113" s="102">
        <f>+Controls!X72</f>
        <v>1.4994726265914624E-2</v>
      </c>
      <c r="Y113" s="102">
        <f>+Controls!Y72</f>
        <v>1.4244989952618891E-2</v>
      </c>
      <c r="Z113" s="102">
        <f>+Controls!Z72</f>
        <v>1.3532740454987946E-2</v>
      </c>
      <c r="AA113" s="102">
        <f>+Controls!AA72</f>
        <v>1.2856103432238548E-2</v>
      </c>
      <c r="AB113" s="102">
        <f>+Controls!AB72</f>
        <v>1.221329826062662E-2</v>
      </c>
      <c r="AC113" s="102">
        <f>+Controls!AC72</f>
        <v>1.1602633347595289E-2</v>
      </c>
      <c r="AD113" s="102">
        <f>+Controls!AD72</f>
        <v>1.1022501680215523E-2</v>
      </c>
      <c r="AE113" s="102">
        <f>+Controls!AE72</f>
        <v>1.0471376596204746E-2</v>
      </c>
      <c r="AF113" s="102">
        <f>+Controls!AF72</f>
        <v>9.9478077663945081E-3</v>
      </c>
      <c r="AG113" s="102">
        <f>+Controls!AG72</f>
        <v>9.4504173780747824E-3</v>
      </c>
      <c r="AH113" s="102">
        <f>+Controls!AH72</f>
        <v>8.977896509171043E-3</v>
      </c>
      <c r="AI113" s="102">
        <f>+Controls!AI72</f>
        <v>8.5290016837124907E-3</v>
      </c>
      <c r="AJ113" s="102">
        <f>+Controls!AJ72</f>
        <v>8.1025515995268652E-3</v>
      </c>
      <c r="AK113" s="102">
        <f>+Controls!AK72</f>
        <v>7.6974240195505214E-3</v>
      </c>
      <c r="AL113" s="102">
        <f>+Controls!AL72</f>
        <v>7.3125528185729949E-3</v>
      </c>
      <c r="AM113" s="102">
        <f>+Controls!AM72</f>
        <v>6.946925177644345E-3</v>
      </c>
      <c r="AN113" s="102">
        <f>+Controls!AN72</f>
        <v>6.5995789187621272E-3</v>
      </c>
      <c r="AO113" s="102">
        <f>+Controls!AO72</f>
        <v>6.2695999728240208E-3</v>
      </c>
      <c r="AP113" s="102">
        <f>+Controls!AP72</f>
        <v>5.9561199741828197E-3</v>
      </c>
      <c r="AQ113" s="102">
        <f>+Controls!AQ72</f>
        <v>5.6583139754736783E-3</v>
      </c>
      <c r="AR113" s="102">
        <f>+Controls!AR72</f>
        <v>5.3753982766999945E-3</v>
      </c>
      <c r="AS113" s="102">
        <f>+Controls!AS72</f>
        <v>5.1066283628649943E-3</v>
      </c>
      <c r="AT113" s="102">
        <f>+Controls!AT72</f>
        <v>4.8512969447217441E-3</v>
      </c>
      <c r="AU113" s="102">
        <f>+Controls!AU72</f>
        <v>4.6087320974856566E-3</v>
      </c>
      <c r="AV113" s="102">
        <f>+Controls!AV72</f>
        <v>4.3782954926113735E-3</v>
      </c>
      <c r="AW113" s="102">
        <f>+Controls!AW72</f>
        <v>4.1593807179808049E-3</v>
      </c>
      <c r="AX113" s="102">
        <f>+Controls!AX72</f>
        <v>3.9514116820817645E-3</v>
      </c>
      <c r="AY113" s="102">
        <f>+Controls!AY72</f>
        <v>3.7538410979776763E-3</v>
      </c>
      <c r="AZ113" s="102">
        <f>+Controls!AZ72</f>
        <v>3.5661490430787925E-3</v>
      </c>
      <c r="BA113" s="102">
        <f>+Controls!BA72</f>
        <v>3.3878415909248528E-3</v>
      </c>
      <c r="BB113" s="102">
        <f>+Controls!BB72</f>
        <v>3.21844951137861E-3</v>
      </c>
      <c r="BC113" s="102">
        <f>+Controls!BC72</f>
        <v>3.0575270358096794E-3</v>
      </c>
      <c r="BD113" s="102">
        <f>+Controls!BD72</f>
        <v>2.9046506840191954E-3</v>
      </c>
      <c r="BE113" s="102">
        <f>+Controls!BE72</f>
        <v>2.7594181498182355E-3</v>
      </c>
      <c r="BF113" s="102">
        <f>+Controls!BF72</f>
        <v>2.6214472423273238E-3</v>
      </c>
      <c r="BG113" s="102">
        <f>+Controls!BG72</f>
        <v>2.4903748802109576E-3</v>
      </c>
      <c r="BH113" s="102">
        <f>+Controls!BH72</f>
        <v>2.3658561362004094E-3</v>
      </c>
      <c r="BI113" s="102">
        <f>+Controls!BI72</f>
        <v>2.2475633293903888E-3</v>
      </c>
    </row>
    <row r="114" spans="1:61" ht="18" customHeight="1">
      <c r="A114" s="132" t="s">
        <v>682</v>
      </c>
      <c r="B114" s="102">
        <f>IF(1-(B113/B112)&lt;0,0,1-(B113/B112))</f>
        <v>1.1102230246251565E-16</v>
      </c>
      <c r="C114" s="102">
        <f>IF(1-(C113/C112)&lt;0,0,1-(C113/C112))</f>
        <v>0.29299948735492853</v>
      </c>
      <c r="D114" s="102">
        <f>IF(1-(D113/D112)&lt;0,0,1-(D113/D112))</f>
        <v>0.31258954551004414</v>
      </c>
      <c r="E114" s="102">
        <f>IF(1-(E113/E112)&lt;0,0,1-(E113/E112))</f>
        <v>0.44163141816758755</v>
      </c>
      <c r="F114" s="102">
        <f t="shared" ref="F114:BI114" si="49">IF(1-(F113/F112)&lt;0,0,1-(F113/F112))</f>
        <v>0.56910255145717514</v>
      </c>
      <c r="G114" s="102">
        <f t="shared" si="49"/>
        <v>0.68442360887878229</v>
      </c>
      <c r="H114" s="102">
        <f t="shared" si="49"/>
        <v>0.73818916649336241</v>
      </c>
      <c r="I114" s="102">
        <f t="shared" si="49"/>
        <v>0.77796848456902468</v>
      </c>
      <c r="J114" s="102">
        <f t="shared" si="49"/>
        <v>0.80735862249774593</v>
      </c>
      <c r="K114" s="102">
        <f t="shared" si="49"/>
        <v>0.82901189407890641</v>
      </c>
      <c r="L114" s="102">
        <f t="shared" si="49"/>
        <v>0.84749646475036489</v>
      </c>
      <c r="M114" s="102">
        <f t="shared" si="49"/>
        <v>0.86494744282299019</v>
      </c>
      <c r="N114" s="102">
        <f t="shared" si="49"/>
        <v>0.88165635604105097</v>
      </c>
      <c r="O114" s="102">
        <f t="shared" si="49"/>
        <v>0.89556152299378955</v>
      </c>
      <c r="P114" s="102">
        <f t="shared" si="49"/>
        <v>0.90749158545916286</v>
      </c>
      <c r="Q114" s="102">
        <f t="shared" si="49"/>
        <v>0.91789476512077905</v>
      </c>
      <c r="R114" s="102">
        <f t="shared" si="49"/>
        <v>0.92704540209601571</v>
      </c>
      <c r="S114" s="102">
        <f t="shared" si="49"/>
        <v>0.93513193018615492</v>
      </c>
      <c r="T114" s="102">
        <f t="shared" si="49"/>
        <v>0.9422964550653502</v>
      </c>
      <c r="U114" s="102">
        <f t="shared" si="49"/>
        <v>0.9486534174850213</v>
      </c>
      <c r="V114" s="102">
        <f t="shared" si="49"/>
        <v>0.95431666315940555</v>
      </c>
      <c r="W114" s="102">
        <f t="shared" si="49"/>
        <v>0.95722741780413034</v>
      </c>
      <c r="X114" s="102">
        <f t="shared" si="49"/>
        <v>0.95995039858461084</v>
      </c>
      <c r="Y114" s="102">
        <f t="shared" si="49"/>
        <v>0.96249640977917539</v>
      </c>
      <c r="Z114" s="102">
        <f t="shared" si="49"/>
        <v>0.96487666358922353</v>
      </c>
      <c r="AA114" s="102">
        <f t="shared" si="49"/>
        <v>0.96710220149409409</v>
      </c>
      <c r="AB114" s="102">
        <f t="shared" si="49"/>
        <v>0.96918402586785557</v>
      </c>
      <c r="AC114" s="102">
        <f t="shared" si="49"/>
        <v>0.97113346290496572</v>
      </c>
      <c r="AD114" s="102">
        <f t="shared" si="49"/>
        <v>0.97297428501282845</v>
      </c>
      <c r="AE114" s="102">
        <f t="shared" si="49"/>
        <v>0.97470822982739103</v>
      </c>
      <c r="AF114" s="102">
        <f t="shared" si="49"/>
        <v>0.97628627445102323</v>
      </c>
      <c r="AG114" s="102">
        <f t="shared" si="49"/>
        <v>0.97771147190685237</v>
      </c>
      <c r="AH114" s="102">
        <f t="shared" si="49"/>
        <v>0.97903819164250117</v>
      </c>
      <c r="AI114" s="102">
        <f t="shared" si="49"/>
        <v>0.9802785862754344</v>
      </c>
      <c r="AJ114" s="102">
        <f t="shared" si="49"/>
        <v>0.98144082403212296</v>
      </c>
      <c r="AK114" s="102">
        <f t="shared" si="49"/>
        <v>0.98253111051793718</v>
      </c>
      <c r="AL114" s="102">
        <f t="shared" si="49"/>
        <v>0.98355460855269283</v>
      </c>
      <c r="AM114" s="102">
        <f t="shared" si="49"/>
        <v>0.98451586108889166</v>
      </c>
      <c r="AN114" s="102">
        <f t="shared" si="49"/>
        <v>0.9854189862025956</v>
      </c>
      <c r="AO114" s="102">
        <f t="shared" si="49"/>
        <v>0.98626776990288634</v>
      </c>
      <c r="AP114" s="102">
        <f t="shared" si="49"/>
        <v>0.98706571446348701</v>
      </c>
      <c r="AQ114" s="102">
        <f t="shared" si="49"/>
        <v>0.98781606801438337</v>
      </c>
      <c r="AR114" s="102">
        <f t="shared" si="49"/>
        <v>0.98852184640569285</v>
      </c>
      <c r="AS114" s="102">
        <f t="shared" si="49"/>
        <v>0.9891858517690445</v>
      </c>
      <c r="AT114" s="102">
        <f t="shared" si="49"/>
        <v>0.98981068938301553</v>
      </c>
      <c r="AU114" s="102">
        <f t="shared" si="49"/>
        <v>0.99039878332628217</v>
      </c>
      <c r="AV114" s="102">
        <f t="shared" si="49"/>
        <v>0.99095239101038135</v>
      </c>
      <c r="AW114" s="102">
        <f t="shared" si="49"/>
        <v>0.99147361658611122</v>
      </c>
      <c r="AX114" s="102">
        <f t="shared" si="49"/>
        <v>0.9919644232231648</v>
      </c>
      <c r="AY114" s="102">
        <f t="shared" si="49"/>
        <v>0.99242664429380067</v>
      </c>
      <c r="AZ114" s="102">
        <f t="shared" si="49"/>
        <v>0.99286199352001658</v>
      </c>
      <c r="BA114" s="102">
        <f t="shared" si="49"/>
        <v>0.99327207416226793</v>
      </c>
      <c r="BB114" s="102">
        <f t="shared" si="49"/>
        <v>0.99365838733643042</v>
      </c>
      <c r="BC114" s="102">
        <f t="shared" si="49"/>
        <v>0.99402233954690655</v>
      </c>
      <c r="BD114" s="102">
        <f t="shared" si="49"/>
        <v>0.9943652495201436</v>
      </c>
      <c r="BE114" s="102">
        <f t="shared" si="49"/>
        <v>0.99468835441646142</v>
      </c>
      <c r="BF114" s="102">
        <f t="shared" si="49"/>
        <v>0.99499281549047913</v>
      </c>
      <c r="BG114" s="102">
        <f t="shared" si="49"/>
        <v>0.99527972326253655</v>
      </c>
      <c r="BH114" s="102">
        <f t="shared" si="49"/>
        <v>0.99555010225591134</v>
      </c>
      <c r="BI114" s="102">
        <f t="shared" si="49"/>
        <v>0.99580491534763094</v>
      </c>
    </row>
    <row r="115" spans="1:61" s="36" customFormat="1" ht="18" customHeight="1">
      <c r="A115" s="132" t="s">
        <v>683</v>
      </c>
      <c r="B115" s="133">
        <f>+B$36*1000*B114^($B$38-1)</f>
        <v>3.3747141653613035E-26</v>
      </c>
      <c r="C115" s="133">
        <f>+C$36*1000*C114^($B$38-1)</f>
        <v>184.86823771769269</v>
      </c>
      <c r="D115" s="133">
        <f>+D$36*1000*D114^($B$38-1)</f>
        <v>198.41132671237639</v>
      </c>
      <c r="E115" s="133">
        <f>+E$36*1000*E114^($B$38-1)</f>
        <v>353.13634592784069</v>
      </c>
      <c r="F115" s="133">
        <f t="shared" ref="F115:BI115" si="50">+F$36*1000*F114^($B$38-1)</f>
        <v>532.74028759764917</v>
      </c>
      <c r="G115" s="133">
        <f t="shared" si="50"/>
        <v>709.93134291148351</v>
      </c>
      <c r="H115" s="133">
        <f t="shared" si="50"/>
        <v>777.88868240696081</v>
      </c>
      <c r="I115" s="133">
        <f t="shared" si="50"/>
        <v>817.82780234369147</v>
      </c>
      <c r="J115" s="133">
        <f t="shared" si="50"/>
        <v>836.56535929564211</v>
      </c>
      <c r="K115" s="133">
        <f t="shared" si="50"/>
        <v>839.80782352022538</v>
      </c>
      <c r="L115" s="133">
        <f t="shared" si="50"/>
        <v>836.67096044093637</v>
      </c>
      <c r="M115" s="133">
        <f t="shared" si="50"/>
        <v>831.3325437296503</v>
      </c>
      <c r="N115" s="133">
        <f t="shared" si="50"/>
        <v>824.47051289303624</v>
      </c>
      <c r="O115" s="133">
        <f t="shared" si="50"/>
        <v>812.85437774879756</v>
      </c>
      <c r="P115" s="133">
        <f t="shared" si="50"/>
        <v>798.23264623343721</v>
      </c>
      <c r="Q115" s="133">
        <f t="shared" si="50"/>
        <v>781.59990712499018</v>
      </c>
      <c r="R115" s="133">
        <f t="shared" si="50"/>
        <v>763.59288439715272</v>
      </c>
      <c r="S115" s="133">
        <f t="shared" si="50"/>
        <v>744.65983044561665</v>
      </c>
      <c r="T115" s="133">
        <f t="shared" si="50"/>
        <v>725.13777507708437</v>
      </c>
      <c r="U115" s="133">
        <f t="shared" si="50"/>
        <v>705.29031850042281</v>
      </c>
      <c r="V115" s="133">
        <f t="shared" si="50"/>
        <v>685.3508372693575</v>
      </c>
      <c r="W115" s="133">
        <f t="shared" si="50"/>
        <v>662.8148060461757</v>
      </c>
      <c r="X115" s="133">
        <f t="shared" si="50"/>
        <v>641.09628832075441</v>
      </c>
      <c r="Y115" s="133">
        <f t="shared" si="50"/>
        <v>620.18568028280572</v>
      </c>
      <c r="Z115" s="133">
        <f t="shared" si="50"/>
        <v>600.071884809685</v>
      </c>
      <c r="AA115" s="133">
        <f t="shared" si="50"/>
        <v>301.28277866624057</v>
      </c>
      <c r="AB115" s="133">
        <f t="shared" si="50"/>
        <v>151.22559030101712</v>
      </c>
      <c r="AC115" s="133">
        <f t="shared" si="50"/>
        <v>75.886775866099597</v>
      </c>
      <c r="AD115" s="133">
        <f t="shared" si="50"/>
        <v>38.072947842613054</v>
      </c>
      <c r="AE115" s="133">
        <f t="shared" si="50"/>
        <v>19.097582524807674</v>
      </c>
      <c r="AF115" s="133">
        <f t="shared" si="50"/>
        <v>9.5766362275171986</v>
      </c>
      <c r="AG115" s="133">
        <f t="shared" si="50"/>
        <v>4.8009075665108316</v>
      </c>
      <c r="AH115" s="133">
        <f t="shared" si="50"/>
        <v>2.406320160346989</v>
      </c>
      <c r="AI115" s="133">
        <f t="shared" si="50"/>
        <v>1.2059052940255857</v>
      </c>
      <c r="AJ115" s="133">
        <f t="shared" si="50"/>
        <v>0.60424002794832643</v>
      </c>
      <c r="AK115" s="133">
        <f t="shared" si="50"/>
        <v>0.30272440977442505</v>
      </c>
      <c r="AL115" s="133">
        <f t="shared" si="50"/>
        <v>0.15164613507116159</v>
      </c>
      <c r="AM115" s="133">
        <f t="shared" si="50"/>
        <v>7.5956506484093078E-2</v>
      </c>
      <c r="AN115" s="133">
        <f t="shared" si="50"/>
        <v>3.8040985657573349E-2</v>
      </c>
      <c r="AO115" s="133">
        <f t="shared" si="50"/>
        <v>1.9049992689958054E-2</v>
      </c>
      <c r="AP115" s="133">
        <f t="shared" si="50"/>
        <v>9.5388720710363906E-3</v>
      </c>
      <c r="AQ115" s="133">
        <f t="shared" si="50"/>
        <v>4.7759642052863666E-3</v>
      </c>
      <c r="AR115" s="133">
        <f t="shared" si="50"/>
        <v>2.3910540936418374E-3</v>
      </c>
      <c r="AS115" s="133">
        <f t="shared" si="50"/>
        <v>1.1969729322944243E-3</v>
      </c>
      <c r="AT115" s="133">
        <f t="shared" si="50"/>
        <v>5.9916711923947838E-4</v>
      </c>
      <c r="AU115" s="133">
        <f t="shared" si="50"/>
        <v>2.9990403025891222E-4</v>
      </c>
      <c r="AV115" s="133">
        <f t="shared" si="50"/>
        <v>1.5010292370238552E-4</v>
      </c>
      <c r="AW115" s="133">
        <f t="shared" si="50"/>
        <v>7.5122533427663047E-5</v>
      </c>
      <c r="AX115" s="133">
        <f t="shared" si="50"/>
        <v>3.7594742284072092E-5</v>
      </c>
      <c r="AY115" s="133">
        <f t="shared" si="50"/>
        <v>1.8813140143758131E-5</v>
      </c>
      <c r="AZ115" s="133">
        <f t="shared" si="50"/>
        <v>9.4139988837035577E-6</v>
      </c>
      <c r="BA115" s="133">
        <f t="shared" si="50"/>
        <v>4.71049944775739E-6</v>
      </c>
      <c r="BB115" s="133">
        <f t="shared" si="50"/>
        <v>2.3568988289114094E-6</v>
      </c>
      <c r="BC115" s="133">
        <f t="shared" si="50"/>
        <v>1.1792264740571908E-6</v>
      </c>
      <c r="BD115" s="133">
        <f t="shared" si="50"/>
        <v>5.899794077570248E-7</v>
      </c>
      <c r="BE115" s="133">
        <f t="shared" si="50"/>
        <v>2.9516226120609831E-7</v>
      </c>
      <c r="BF115" s="133">
        <f t="shared" si="50"/>
        <v>1.476624513292599E-7</v>
      </c>
      <c r="BG115" s="133">
        <f t="shared" si="50"/>
        <v>7.3869550918415201E-8</v>
      </c>
      <c r="BH115" s="133">
        <f t="shared" si="50"/>
        <v>3.6952838170804989E-8</v>
      </c>
      <c r="BI115" s="133">
        <f t="shared" si="50"/>
        <v>1.8484932296175203E-8</v>
      </c>
    </row>
    <row r="116" spans="1:61" s="49" customFormat="1" ht="18" customHeight="1">
      <c r="A116" s="132" t="s">
        <v>686</v>
      </c>
      <c r="B116" s="102">
        <f t="shared" ref="B116:AG116" si="51">+B112*(1-B103)</f>
        <v>0.36984064487913115</v>
      </c>
      <c r="C116" s="102">
        <f t="shared" si="51"/>
        <v>0.38197401254589819</v>
      </c>
      <c r="D116" s="102">
        <f t="shared" si="51"/>
        <v>0.38396443104633732</v>
      </c>
      <c r="E116" s="102">
        <f t="shared" si="51"/>
        <v>0.37210633662893694</v>
      </c>
      <c r="F116" s="102">
        <f t="shared" si="51"/>
        <v>0.34665576342697874</v>
      </c>
      <c r="G116" s="102">
        <f t="shared" si="51"/>
        <v>0.33328314208815535</v>
      </c>
      <c r="H116" s="102">
        <f t="shared" si="51"/>
        <v>0.32634839091858331</v>
      </c>
      <c r="I116" s="102">
        <f t="shared" si="51"/>
        <v>0.31899193358800276</v>
      </c>
      <c r="J116" s="102">
        <f t="shared" si="51"/>
        <v>0.31154769471063321</v>
      </c>
      <c r="K116" s="102">
        <f t="shared" si="51"/>
        <v>0.3042006227609827</v>
      </c>
      <c r="L116" s="102">
        <f t="shared" si="51"/>
        <v>0.30377378536957289</v>
      </c>
      <c r="M116" s="102">
        <f t="shared" si="51"/>
        <v>0.30957701737570942</v>
      </c>
      <c r="N116" s="102">
        <f t="shared" si="51"/>
        <v>0.31883340937135934</v>
      </c>
      <c r="O116" s="102">
        <f t="shared" si="51"/>
        <v>0.32604075971343904</v>
      </c>
      <c r="P116" s="102">
        <f t="shared" si="51"/>
        <v>0.33215246303646412</v>
      </c>
      <c r="Q116" s="102">
        <f t="shared" si="51"/>
        <v>0.33763970347488886</v>
      </c>
      <c r="R116" s="102">
        <f t="shared" si="51"/>
        <v>0.34271701963070161</v>
      </c>
      <c r="S116" s="102">
        <f t="shared" si="51"/>
        <v>0.34745221550954064</v>
      </c>
      <c r="T116" s="102">
        <f t="shared" si="51"/>
        <v>0.35181172938412203</v>
      </c>
      <c r="U116" s="102">
        <f t="shared" si="51"/>
        <v>0.35567514358659935</v>
      </c>
      <c r="V116" s="102">
        <f t="shared" si="51"/>
        <v>0.35897349489095598</v>
      </c>
      <c r="W116" s="102">
        <f t="shared" si="51"/>
        <v>0.36141926471703628</v>
      </c>
      <c r="X116" s="102">
        <f t="shared" si="51"/>
        <v>0.36243138266105623</v>
      </c>
      <c r="Y116" s="102">
        <f t="shared" si="51"/>
        <v>0.36138270092761449</v>
      </c>
      <c r="Z116" s="102">
        <f t="shared" si="51"/>
        <v>0.35750636061505703</v>
      </c>
      <c r="AA116" s="102">
        <f t="shared" si="51"/>
        <v>0.33195583783382249</v>
      </c>
      <c r="AB116" s="102">
        <f t="shared" si="51"/>
        <v>0</v>
      </c>
      <c r="AC116" s="102">
        <f t="shared" si="51"/>
        <v>0</v>
      </c>
      <c r="AD116" s="102">
        <f t="shared" si="51"/>
        <v>0</v>
      </c>
      <c r="AE116" s="102">
        <f t="shared" si="51"/>
        <v>0</v>
      </c>
      <c r="AF116" s="102">
        <f t="shared" si="51"/>
        <v>0</v>
      </c>
      <c r="AG116" s="102">
        <f t="shared" si="51"/>
        <v>0</v>
      </c>
      <c r="AH116" s="102">
        <f t="shared" ref="AH116:BI116" si="52">+AH112*(1-AH103)</f>
        <v>0</v>
      </c>
      <c r="AI116" s="102">
        <f t="shared" si="52"/>
        <v>0</v>
      </c>
      <c r="AJ116" s="102">
        <f t="shared" si="52"/>
        <v>0</v>
      </c>
      <c r="AK116" s="102">
        <f t="shared" si="52"/>
        <v>0</v>
      </c>
      <c r="AL116" s="102">
        <f t="shared" si="52"/>
        <v>0</v>
      </c>
      <c r="AM116" s="102">
        <f t="shared" si="52"/>
        <v>0</v>
      </c>
      <c r="AN116" s="102">
        <f t="shared" si="52"/>
        <v>0</v>
      </c>
      <c r="AO116" s="102">
        <f t="shared" si="52"/>
        <v>0</v>
      </c>
      <c r="AP116" s="102">
        <f t="shared" si="52"/>
        <v>0</v>
      </c>
      <c r="AQ116" s="102">
        <f t="shared" si="52"/>
        <v>0</v>
      </c>
      <c r="AR116" s="102">
        <f t="shared" si="52"/>
        <v>0</v>
      </c>
      <c r="AS116" s="102">
        <f t="shared" si="52"/>
        <v>0</v>
      </c>
      <c r="AT116" s="102">
        <f t="shared" si="52"/>
        <v>0</v>
      </c>
      <c r="AU116" s="102">
        <f t="shared" si="52"/>
        <v>0</v>
      </c>
      <c r="AV116" s="102">
        <f t="shared" si="52"/>
        <v>0</v>
      </c>
      <c r="AW116" s="102">
        <f t="shared" si="52"/>
        <v>0</v>
      </c>
      <c r="AX116" s="102">
        <f t="shared" si="52"/>
        <v>0</v>
      </c>
      <c r="AY116" s="102">
        <f t="shared" si="52"/>
        <v>0</v>
      </c>
      <c r="AZ116" s="102">
        <f t="shared" si="52"/>
        <v>0</v>
      </c>
      <c r="BA116" s="102">
        <f t="shared" si="52"/>
        <v>0</v>
      </c>
      <c r="BB116" s="102">
        <f t="shared" si="52"/>
        <v>0</v>
      </c>
      <c r="BC116" s="102">
        <f t="shared" si="52"/>
        <v>0</v>
      </c>
      <c r="BD116" s="102">
        <f t="shared" si="52"/>
        <v>0</v>
      </c>
      <c r="BE116" s="102">
        <f t="shared" si="52"/>
        <v>0</v>
      </c>
      <c r="BF116" s="102">
        <f t="shared" si="52"/>
        <v>0</v>
      </c>
      <c r="BG116" s="102">
        <f t="shared" si="52"/>
        <v>0</v>
      </c>
      <c r="BH116" s="102">
        <f t="shared" si="52"/>
        <v>0</v>
      </c>
      <c r="BI116" s="102">
        <f t="shared" si="52"/>
        <v>0</v>
      </c>
    </row>
    <row r="117" spans="1:61" s="43" customFormat="1" ht="18" customHeight="1">
      <c r="A117" s="134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</row>
    <row r="118" spans="1:61" s="50" customFormat="1" ht="18" customHeight="1">
      <c r="A118" s="136" t="s">
        <v>687</v>
      </c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</row>
    <row r="119" spans="1:61" s="50" customFormat="1" ht="18" customHeight="1">
      <c r="A119" s="51" t="s">
        <v>678</v>
      </c>
      <c r="B119" s="138">
        <f>+B112</f>
        <v>0.3699659257424831</v>
      </c>
      <c r="C119" s="138">
        <f t="shared" ref="C119:BI120" si="53">+C112</f>
        <v>0.38210675717747911</v>
      </c>
      <c r="D119" s="138">
        <f t="shared" si="53"/>
        <v>0.38410130718839142</v>
      </c>
      <c r="E119" s="138">
        <f t="shared" si="53"/>
        <v>0.37224238569106394</v>
      </c>
      <c r="F119" s="138">
        <f t="shared" si="53"/>
        <v>0.34678573675433105</v>
      </c>
      <c r="G119" s="138">
        <f t="shared" si="53"/>
        <v>0.33341126580116209</v>
      </c>
      <c r="H119" s="138">
        <f t="shared" si="53"/>
        <v>0.32647700502068094</v>
      </c>
      <c r="I119" s="138">
        <f t="shared" si="53"/>
        <v>0.31912079049469388</v>
      </c>
      <c r="J119" s="138">
        <f t="shared" si="53"/>
        <v>0.31167667274843286</v>
      </c>
      <c r="K119" s="138">
        <f t="shared" si="53"/>
        <v>0.30432969771492174</v>
      </c>
      <c r="L119" s="138">
        <f t="shared" si="53"/>
        <v>0.30390602787137266</v>
      </c>
      <c r="M119" s="138">
        <f t="shared" si="53"/>
        <v>0.30971598764261071</v>
      </c>
      <c r="N119" s="138">
        <f t="shared" si="53"/>
        <v>0.31898386000504536</v>
      </c>
      <c r="O119" s="138">
        <f t="shared" si="53"/>
        <v>0.32621229626171472</v>
      </c>
      <c r="P119" s="138">
        <f t="shared" si="53"/>
        <v>0.33237383651167735</v>
      </c>
      <c r="Q119" s="138">
        <f t="shared" si="53"/>
        <v>0.33797488635094042</v>
      </c>
      <c r="R119" s="138">
        <f t="shared" si="53"/>
        <v>0.34328104290202494</v>
      </c>
      <c r="S119" s="138">
        <f t="shared" si="53"/>
        <v>0.34843255393099698</v>
      </c>
      <c r="T119" s="138">
        <f t="shared" si="53"/>
        <v>0.35350406810564466</v>
      </c>
      <c r="U119" s="138">
        <f t="shared" si="53"/>
        <v>0.3585358417960906</v>
      </c>
      <c r="V119" s="138">
        <f t="shared" si="53"/>
        <v>0.36369180299289816</v>
      </c>
      <c r="W119" s="138">
        <f t="shared" si="53"/>
        <v>0.36901962834260404</v>
      </c>
      <c r="X119" s="138">
        <f t="shared" si="53"/>
        <v>0.37440388258528018</v>
      </c>
      <c r="Y119" s="138">
        <f t="shared" si="53"/>
        <v>0.37983003410455041</v>
      </c>
      <c r="Z119" s="138">
        <f t="shared" si="53"/>
        <v>0.38529199779653805</v>
      </c>
      <c r="AA119" s="138">
        <f t="shared" si="53"/>
        <v>0.39078917180219741</v>
      </c>
      <c r="AB119" s="138">
        <f t="shared" si="53"/>
        <v>0.39633010490772724</v>
      </c>
      <c r="AC119" s="138">
        <f t="shared" si="53"/>
        <v>0.40194060373078816</v>
      </c>
      <c r="AD119" s="138">
        <f t="shared" si="53"/>
        <v>0.40785236155445509</v>
      </c>
      <c r="AE119" s="138">
        <f t="shared" si="53"/>
        <v>0.41402308042263009</v>
      </c>
      <c r="AF119" s="138">
        <f t="shared" si="53"/>
        <v>0.41949577875686167</v>
      </c>
      <c r="AG119" s="138">
        <f t="shared" si="53"/>
        <v>0.4240036550901819</v>
      </c>
      <c r="AH119" s="138">
        <f t="shared" si="53"/>
        <v>0.42829780503929243</v>
      </c>
      <c r="AI119" s="138">
        <f t="shared" si="53"/>
        <v>0.4324741523518939</v>
      </c>
      <c r="AJ119" s="138">
        <f t="shared" si="53"/>
        <v>0.43657927558589255</v>
      </c>
      <c r="AK119" s="138">
        <f t="shared" si="53"/>
        <v>0.44063613931808709</v>
      </c>
      <c r="AL119" s="138">
        <f t="shared" si="53"/>
        <v>0.44465665910131691</v>
      </c>
      <c r="AM119" s="138">
        <f t="shared" si="53"/>
        <v>0.44864782068446968</v>
      </c>
      <c r="AN119" s="138">
        <f t="shared" si="53"/>
        <v>0.45261454453441063</v>
      </c>
      <c r="AO119" s="138">
        <f t="shared" si="53"/>
        <v>0.45656094665511215</v>
      </c>
      <c r="AP119" s="138">
        <f t="shared" si="53"/>
        <v>0.46049083711419042</v>
      </c>
      <c r="AQ119" s="138">
        <f t="shared" si="53"/>
        <v>0.46440787605786099</v>
      </c>
      <c r="AR119" s="138">
        <f t="shared" si="53"/>
        <v>0.46831559035470927</v>
      </c>
      <c r="AS119" s="138">
        <f t="shared" si="53"/>
        <v>0.47221734470471383</v>
      </c>
      <c r="AT119" s="138">
        <f t="shared" si="53"/>
        <v>0.47611630728335436</v>
      </c>
      <c r="AU119" s="138">
        <f t="shared" si="53"/>
        <v>0.48001542451400803</v>
      </c>
      <c r="AV119" s="138">
        <f t="shared" si="53"/>
        <v>0.48391740819426315</v>
      </c>
      <c r="AW119" s="138">
        <f t="shared" si="53"/>
        <v>0.48782473366204609</v>
      </c>
      <c r="AX119" s="138">
        <f t="shared" si="53"/>
        <v>0.49173964630302841</v>
      </c>
      <c r="AY119" s="138">
        <f t="shared" si="53"/>
        <v>0.49566417366411447</v>
      </c>
      <c r="AZ119" s="138">
        <f t="shared" si="53"/>
        <v>0.49960014089074878</v>
      </c>
      <c r="BA119" s="138">
        <f t="shared" si="53"/>
        <v>0.50354918776377156</v>
      </c>
      <c r="BB119" s="138">
        <f t="shared" si="53"/>
        <v>0.50751278611945672</v>
      </c>
      <c r="BC119" s="138">
        <f t="shared" si="53"/>
        <v>0.51149225684563626</v>
      </c>
      <c r="BD119" s="138">
        <f t="shared" si="53"/>
        <v>0.51548878595476</v>
      </c>
      <c r="BE119" s="138">
        <f t="shared" si="53"/>
        <v>0.51950343945575173</v>
      </c>
      <c r="BF119" s="138">
        <f t="shared" si="53"/>
        <v>0.52353717689907098</v>
      </c>
      <c r="BG119" s="138">
        <f t="shared" si="53"/>
        <v>0.52759086357068685</v>
      </c>
      <c r="BH119" s="138">
        <f t="shared" si="53"/>
        <v>0.53166528137489633</v>
      </c>
      <c r="BI119" s="138">
        <f t="shared" si="53"/>
        <v>0.53576113848408902</v>
      </c>
    </row>
    <row r="120" spans="1:61" s="50" customFormat="1" ht="18" customHeight="1">
      <c r="A120" s="139" t="s">
        <v>792</v>
      </c>
      <c r="B120" s="138">
        <f>+B113</f>
        <v>0.36996592574248305</v>
      </c>
      <c r="C120" s="138">
        <f t="shared" si="53"/>
        <v>0.27014967320962358</v>
      </c>
      <c r="D120" s="138">
        <f t="shared" si="53"/>
        <v>0.26403525414455831</v>
      </c>
      <c r="E120" s="138">
        <f t="shared" si="53"/>
        <v>0.20784845299623325</v>
      </c>
      <c r="F120" s="138">
        <f t="shared" si="53"/>
        <v>0.14942908915848496</v>
      </c>
      <c r="G120" s="138">
        <f t="shared" si="53"/>
        <v>0.10521672402068778</v>
      </c>
      <c r="H120" s="138">
        <f t="shared" si="53"/>
        <v>8.5475216805215193E-2</v>
      </c>
      <c r="I120" s="138">
        <f t="shared" si="53"/>
        <v>7.085487271906768E-2</v>
      </c>
      <c r="J120" s="138">
        <f t="shared" si="53"/>
        <v>6.0041823573577353E-2</v>
      </c>
      <c r="K120" s="138">
        <f t="shared" si="53"/>
        <v>5.2036758587813446E-2</v>
      </c>
      <c r="L120" s="138">
        <f t="shared" si="53"/>
        <v>4.6346743634058461E-2</v>
      </c>
      <c r="M120" s="138">
        <f t="shared" si="53"/>
        <v>4.1827936129737758E-2</v>
      </c>
      <c r="N120" s="138">
        <f t="shared" si="53"/>
        <v>3.7749712357088329E-2</v>
      </c>
      <c r="O120" s="138">
        <f t="shared" si="53"/>
        <v>3.406911540227222E-2</v>
      </c>
      <c r="P120" s="138">
        <f t="shared" si="53"/>
        <v>3.0747376650550676E-2</v>
      </c>
      <c r="Q120" s="138">
        <f t="shared" si="53"/>
        <v>2.7749507427121983E-2</v>
      </c>
      <c r="R120" s="138">
        <f t="shared" si="53"/>
        <v>2.5043930452977588E-2</v>
      </c>
      <c r="S120" s="138">
        <f t="shared" si="53"/>
        <v>2.2602147233812271E-2</v>
      </c>
      <c r="T120" s="138">
        <f t="shared" si="53"/>
        <v>2.0398437878515575E-2</v>
      </c>
      <c r="U120" s="138">
        <f t="shared" si="53"/>
        <v>1.8409590185360303E-2</v>
      </c>
      <c r="V120" s="138">
        <f t="shared" si="53"/>
        <v>1.6614655142287674E-2</v>
      </c>
      <c r="W120" s="138">
        <f t="shared" si="53"/>
        <v>1.5783922385173288E-2</v>
      </c>
      <c r="X120" s="138">
        <f t="shared" si="53"/>
        <v>1.4994726265914624E-2</v>
      </c>
      <c r="Y120" s="138">
        <f t="shared" si="53"/>
        <v>1.4244989952618891E-2</v>
      </c>
      <c r="Z120" s="138">
        <f t="shared" si="53"/>
        <v>1.3532740454987946E-2</v>
      </c>
      <c r="AA120" s="138">
        <f t="shared" si="53"/>
        <v>1.2856103432238548E-2</v>
      </c>
      <c r="AB120" s="138">
        <f t="shared" si="53"/>
        <v>1.221329826062662E-2</v>
      </c>
      <c r="AC120" s="138">
        <f t="shared" si="53"/>
        <v>1.1602633347595289E-2</v>
      </c>
      <c r="AD120" s="138">
        <f t="shared" si="53"/>
        <v>1.1022501680215523E-2</v>
      </c>
      <c r="AE120" s="138">
        <f t="shared" si="53"/>
        <v>1.0471376596204746E-2</v>
      </c>
      <c r="AF120" s="138">
        <f t="shared" si="53"/>
        <v>9.9478077663945081E-3</v>
      </c>
      <c r="AG120" s="138">
        <f t="shared" si="53"/>
        <v>9.4504173780747824E-3</v>
      </c>
      <c r="AH120" s="138">
        <f t="shared" si="53"/>
        <v>8.977896509171043E-3</v>
      </c>
      <c r="AI120" s="138">
        <f t="shared" si="53"/>
        <v>8.5290016837124907E-3</v>
      </c>
      <c r="AJ120" s="138">
        <f t="shared" si="53"/>
        <v>8.1025515995268652E-3</v>
      </c>
      <c r="AK120" s="138">
        <f t="shared" si="53"/>
        <v>7.6974240195505214E-3</v>
      </c>
      <c r="AL120" s="138">
        <f t="shared" si="53"/>
        <v>7.3125528185729949E-3</v>
      </c>
      <c r="AM120" s="138">
        <f t="shared" si="53"/>
        <v>6.946925177644345E-3</v>
      </c>
      <c r="AN120" s="138">
        <f t="shared" si="53"/>
        <v>6.5995789187621272E-3</v>
      </c>
      <c r="AO120" s="138">
        <f t="shared" si="53"/>
        <v>6.2695999728240208E-3</v>
      </c>
      <c r="AP120" s="138">
        <f t="shared" si="53"/>
        <v>5.9561199741828197E-3</v>
      </c>
      <c r="AQ120" s="138">
        <f t="shared" si="53"/>
        <v>5.6583139754736783E-3</v>
      </c>
      <c r="AR120" s="138">
        <f t="shared" si="53"/>
        <v>5.3753982766999945E-3</v>
      </c>
      <c r="AS120" s="138">
        <f t="shared" si="53"/>
        <v>5.1066283628649943E-3</v>
      </c>
      <c r="AT120" s="138">
        <f t="shared" si="53"/>
        <v>4.8512969447217441E-3</v>
      </c>
      <c r="AU120" s="138">
        <f t="shared" si="53"/>
        <v>4.6087320974856566E-3</v>
      </c>
      <c r="AV120" s="138">
        <f t="shared" si="53"/>
        <v>4.3782954926113735E-3</v>
      </c>
      <c r="AW120" s="138">
        <f t="shared" si="53"/>
        <v>4.1593807179808049E-3</v>
      </c>
      <c r="AX120" s="138">
        <f t="shared" si="53"/>
        <v>3.9514116820817645E-3</v>
      </c>
      <c r="AY120" s="138">
        <f t="shared" si="53"/>
        <v>3.7538410979776763E-3</v>
      </c>
      <c r="AZ120" s="138">
        <f t="shared" si="53"/>
        <v>3.5661490430787925E-3</v>
      </c>
      <c r="BA120" s="138">
        <f t="shared" si="53"/>
        <v>3.3878415909248528E-3</v>
      </c>
      <c r="BB120" s="138">
        <f t="shared" si="53"/>
        <v>3.21844951137861E-3</v>
      </c>
      <c r="BC120" s="138">
        <f t="shared" si="53"/>
        <v>3.0575270358096794E-3</v>
      </c>
      <c r="BD120" s="138">
        <f t="shared" si="53"/>
        <v>2.9046506840191954E-3</v>
      </c>
      <c r="BE120" s="138">
        <f t="shared" si="53"/>
        <v>2.7594181498182355E-3</v>
      </c>
      <c r="BF120" s="138">
        <f t="shared" si="53"/>
        <v>2.6214472423273238E-3</v>
      </c>
      <c r="BG120" s="138">
        <f t="shared" si="53"/>
        <v>2.4903748802109576E-3</v>
      </c>
      <c r="BH120" s="138">
        <f t="shared" si="53"/>
        <v>2.3658561362004094E-3</v>
      </c>
      <c r="BI120" s="138">
        <f t="shared" si="53"/>
        <v>2.2475633293903888E-3</v>
      </c>
    </row>
    <row r="121" spans="1:61" s="51" customFormat="1" ht="18" customHeight="1">
      <c r="A121" s="140" t="s">
        <v>793</v>
      </c>
      <c r="B121" s="138">
        <f>+B119*(1-B122)</f>
        <v>0.3699659257424831</v>
      </c>
      <c r="C121" s="138">
        <f t="shared" ref="C121:BI121" si="54">+C119*(1-C122)</f>
        <v>0.35997073588767547</v>
      </c>
      <c r="D121" s="138">
        <f t="shared" si="54"/>
        <v>0.32946270124549593</v>
      </c>
      <c r="E121" s="138">
        <f t="shared" si="54"/>
        <v>0.28599049642557617</v>
      </c>
      <c r="F121" s="138">
        <f t="shared" si="54"/>
        <v>0.22184625183821222</v>
      </c>
      <c r="G121" s="138">
        <f t="shared" si="54"/>
        <v>0.1818777526972955</v>
      </c>
      <c r="H121" s="138">
        <f t="shared" si="54"/>
        <v>0.16090302745747878</v>
      </c>
      <c r="I121" s="138">
        <f t="shared" si="54"/>
        <v>0.15820322137109383</v>
      </c>
      <c r="J121" s="138">
        <f t="shared" si="54"/>
        <v>0.14383958168932914</v>
      </c>
      <c r="K121" s="138">
        <f t="shared" si="54"/>
        <v>0.13268192955993552</v>
      </c>
      <c r="L121" s="138">
        <f t="shared" si="54"/>
        <v>0.12693260430796205</v>
      </c>
      <c r="M121" s="138">
        <f t="shared" si="54"/>
        <v>0.12498908009178962</v>
      </c>
      <c r="N121" s="138">
        <f t="shared" si="54"/>
        <v>0.12487873278032123</v>
      </c>
      <c r="O121" s="138">
        <f t="shared" si="54"/>
        <v>0.12419873656655595</v>
      </c>
      <c r="P121" s="138">
        <f t="shared" si="54"/>
        <v>0.12353097336059005</v>
      </c>
      <c r="Q121" s="138">
        <f t="shared" si="54"/>
        <v>0.12296750966702369</v>
      </c>
      <c r="R121" s="138">
        <f t="shared" si="54"/>
        <v>0.1226255018065987</v>
      </c>
      <c r="S121" s="138">
        <f t="shared" si="54"/>
        <v>0.12257922263191551</v>
      </c>
      <c r="T121" s="138">
        <f t="shared" si="54"/>
        <v>0.12257594395853273</v>
      </c>
      <c r="U121" s="138">
        <f t="shared" si="54"/>
        <v>0.12264582287910797</v>
      </c>
      <c r="V121" s="138">
        <f t="shared" si="54"/>
        <v>0.1228608211497878</v>
      </c>
      <c r="W121" s="138">
        <f t="shared" si="54"/>
        <v>0.13351622572025837</v>
      </c>
      <c r="X121" s="138">
        <f t="shared" si="54"/>
        <v>0.14418592440678704</v>
      </c>
      <c r="Y121" s="138">
        <f t="shared" si="54"/>
        <v>0.15486319704575446</v>
      </c>
      <c r="Z121" s="138">
        <f t="shared" si="54"/>
        <v>0.16554358710376799</v>
      </c>
      <c r="AA121" s="138">
        <f t="shared" si="54"/>
        <v>8.1833385357566318E-2</v>
      </c>
      <c r="AB121" s="138">
        <f t="shared" si="54"/>
        <v>0</v>
      </c>
      <c r="AC121" s="138">
        <f t="shared" si="54"/>
        <v>0</v>
      </c>
      <c r="AD121" s="138">
        <f t="shared" si="54"/>
        <v>0</v>
      </c>
      <c r="AE121" s="138">
        <f t="shared" si="54"/>
        <v>0</v>
      </c>
      <c r="AF121" s="138">
        <f t="shared" si="54"/>
        <v>0</v>
      </c>
      <c r="AG121" s="138">
        <f t="shared" si="54"/>
        <v>0</v>
      </c>
      <c r="AH121" s="138">
        <f t="shared" si="54"/>
        <v>0</v>
      </c>
      <c r="AI121" s="138">
        <f t="shared" si="54"/>
        <v>0</v>
      </c>
      <c r="AJ121" s="138">
        <f t="shared" si="54"/>
        <v>0</v>
      </c>
      <c r="AK121" s="138">
        <f t="shared" si="54"/>
        <v>0</v>
      </c>
      <c r="AL121" s="138">
        <f t="shared" si="54"/>
        <v>0</v>
      </c>
      <c r="AM121" s="138">
        <f t="shared" si="54"/>
        <v>0</v>
      </c>
      <c r="AN121" s="138">
        <f t="shared" si="54"/>
        <v>0</v>
      </c>
      <c r="AO121" s="138">
        <f t="shared" si="54"/>
        <v>0</v>
      </c>
      <c r="AP121" s="138">
        <f t="shared" si="54"/>
        <v>0</v>
      </c>
      <c r="AQ121" s="138">
        <f t="shared" si="54"/>
        <v>0</v>
      </c>
      <c r="AR121" s="138">
        <f t="shared" si="54"/>
        <v>0</v>
      </c>
      <c r="AS121" s="138">
        <f t="shared" si="54"/>
        <v>0</v>
      </c>
      <c r="AT121" s="138">
        <f t="shared" si="54"/>
        <v>0</v>
      </c>
      <c r="AU121" s="138">
        <f t="shared" si="54"/>
        <v>0</v>
      </c>
      <c r="AV121" s="138">
        <f t="shared" si="54"/>
        <v>0</v>
      </c>
      <c r="AW121" s="138">
        <f t="shared" si="54"/>
        <v>0</v>
      </c>
      <c r="AX121" s="138">
        <f t="shared" si="54"/>
        <v>0</v>
      </c>
      <c r="AY121" s="138">
        <f t="shared" si="54"/>
        <v>0</v>
      </c>
      <c r="AZ121" s="138">
        <f t="shared" si="54"/>
        <v>0</v>
      </c>
      <c r="BA121" s="138">
        <f t="shared" si="54"/>
        <v>0</v>
      </c>
      <c r="BB121" s="138">
        <f t="shared" si="54"/>
        <v>0</v>
      </c>
      <c r="BC121" s="138">
        <f t="shared" si="54"/>
        <v>0</v>
      </c>
      <c r="BD121" s="138">
        <f t="shared" si="54"/>
        <v>0</v>
      </c>
      <c r="BE121" s="138">
        <f t="shared" si="54"/>
        <v>0</v>
      </c>
      <c r="BF121" s="138">
        <f t="shared" si="54"/>
        <v>0</v>
      </c>
      <c r="BG121" s="138">
        <f t="shared" si="54"/>
        <v>0</v>
      </c>
      <c r="BH121" s="138">
        <f t="shared" si="54"/>
        <v>0</v>
      </c>
      <c r="BI121" s="138">
        <f t="shared" si="54"/>
        <v>0</v>
      </c>
    </row>
    <row r="122" spans="1:61" s="50" customFormat="1" ht="18" customHeight="1">
      <c r="A122" s="139" t="s">
        <v>682</v>
      </c>
      <c r="B122" s="141">
        <f t="shared" ref="B122:L122" si="55">+(B123/(1000*B$36))^(1/($B$38-1))</f>
        <v>0</v>
      </c>
      <c r="C122" s="141">
        <f t="shared" si="55"/>
        <v>5.7931509647504195E-2</v>
      </c>
      <c r="D122" s="141">
        <f t="shared" si="55"/>
        <v>0.14225050766644939</v>
      </c>
      <c r="E122" s="141">
        <f t="shared" si="55"/>
        <v>0.23170894175675905</v>
      </c>
      <c r="F122" s="141">
        <f t="shared" si="55"/>
        <v>0.36027861493227481</v>
      </c>
      <c r="G122" s="141">
        <f t="shared" si="55"/>
        <v>0.45449427972909973</v>
      </c>
      <c r="H122" s="141">
        <f t="shared" si="55"/>
        <v>0.50715356676564016</v>
      </c>
      <c r="I122" s="141">
        <f t="shared" si="55"/>
        <v>0.50425285320379554</v>
      </c>
      <c r="J122" s="141">
        <f t="shared" si="55"/>
        <v>0.53849744217005291</v>
      </c>
      <c r="K122" s="141">
        <f t="shared" si="55"/>
        <v>0.56401911953980843</v>
      </c>
      <c r="L122" s="141">
        <f t="shared" si="55"/>
        <v>0.58232942861638171</v>
      </c>
      <c r="M122" s="141">
        <f t="shared" ref="M122:BI122" si="56">+(M123/(1000*M$36))^(1/($B$38-1))</f>
        <v>0.59643968965522776</v>
      </c>
      <c r="N122" s="141">
        <f t="shared" si="56"/>
        <v>0.60851081061485046</v>
      </c>
      <c r="O122" s="141">
        <f t="shared" si="56"/>
        <v>0.61927021761646484</v>
      </c>
      <c r="P122" s="141">
        <f t="shared" si="56"/>
        <v>0.62833725224262649</v>
      </c>
      <c r="Q122" s="141">
        <f t="shared" si="56"/>
        <v>0.63616376650145878</v>
      </c>
      <c r="R122" s="141">
        <f t="shared" si="56"/>
        <v>0.6427839394510434</v>
      </c>
      <c r="S122" s="141">
        <f t="shared" si="56"/>
        <v>0.64819813404636439</v>
      </c>
      <c r="T122" s="141">
        <f t="shared" si="56"/>
        <v>0.65325450251423722</v>
      </c>
      <c r="U122" s="141">
        <f t="shared" si="56"/>
        <v>0.6579259070314647</v>
      </c>
      <c r="V122" s="141">
        <f t="shared" si="56"/>
        <v>0.66218424463037207</v>
      </c>
      <c r="W122" s="141">
        <f t="shared" si="56"/>
        <v>0.63818665603256297</v>
      </c>
      <c r="X122" s="141">
        <f t="shared" si="56"/>
        <v>0.61489201604648169</v>
      </c>
      <c r="Y122" s="141">
        <f t="shared" si="56"/>
        <v>0.59228290777256576</v>
      </c>
      <c r="Z122" s="141">
        <f t="shared" si="56"/>
        <v>0.57034252449959544</v>
      </c>
      <c r="AA122" s="141">
        <f t="shared" si="56"/>
        <v>0.79059454237133453</v>
      </c>
      <c r="AB122" s="141">
        <f t="shared" si="56"/>
        <v>1</v>
      </c>
      <c r="AC122" s="141">
        <f t="shared" si="56"/>
        <v>1</v>
      </c>
      <c r="AD122" s="141">
        <f t="shared" si="56"/>
        <v>1</v>
      </c>
      <c r="AE122" s="141">
        <f t="shared" si="56"/>
        <v>1</v>
      </c>
      <c r="AF122" s="141">
        <f t="shared" si="56"/>
        <v>1</v>
      </c>
      <c r="AG122" s="141">
        <f t="shared" si="56"/>
        <v>1</v>
      </c>
      <c r="AH122" s="141">
        <f t="shared" si="56"/>
        <v>1</v>
      </c>
      <c r="AI122" s="141">
        <f t="shared" si="56"/>
        <v>1</v>
      </c>
      <c r="AJ122" s="141">
        <f t="shared" si="56"/>
        <v>1</v>
      </c>
      <c r="AK122" s="141">
        <f t="shared" si="56"/>
        <v>1</v>
      </c>
      <c r="AL122" s="141">
        <f t="shared" si="56"/>
        <v>1</v>
      </c>
      <c r="AM122" s="141">
        <f t="shared" si="56"/>
        <v>1</v>
      </c>
      <c r="AN122" s="141">
        <f t="shared" si="56"/>
        <v>1</v>
      </c>
      <c r="AO122" s="141">
        <f t="shared" si="56"/>
        <v>1</v>
      </c>
      <c r="AP122" s="141">
        <f t="shared" si="56"/>
        <v>1</v>
      </c>
      <c r="AQ122" s="141">
        <f t="shared" si="56"/>
        <v>1</v>
      </c>
      <c r="AR122" s="141">
        <f t="shared" si="56"/>
        <v>1</v>
      </c>
      <c r="AS122" s="141">
        <f t="shared" si="56"/>
        <v>1</v>
      </c>
      <c r="AT122" s="141">
        <f t="shared" si="56"/>
        <v>1</v>
      </c>
      <c r="AU122" s="141">
        <f t="shared" si="56"/>
        <v>1</v>
      </c>
      <c r="AV122" s="141">
        <f t="shared" si="56"/>
        <v>1</v>
      </c>
      <c r="AW122" s="141">
        <f t="shared" si="56"/>
        <v>1</v>
      </c>
      <c r="AX122" s="141">
        <f t="shared" si="56"/>
        <v>1</v>
      </c>
      <c r="AY122" s="141">
        <f t="shared" si="56"/>
        <v>1</v>
      </c>
      <c r="AZ122" s="141">
        <f t="shared" si="56"/>
        <v>1</v>
      </c>
      <c r="BA122" s="141">
        <f t="shared" si="56"/>
        <v>1</v>
      </c>
      <c r="BB122" s="141">
        <f t="shared" si="56"/>
        <v>1</v>
      </c>
      <c r="BC122" s="141">
        <f t="shared" si="56"/>
        <v>1</v>
      </c>
      <c r="BD122" s="141">
        <f t="shared" si="56"/>
        <v>1</v>
      </c>
      <c r="BE122" s="141">
        <f t="shared" si="56"/>
        <v>1</v>
      </c>
      <c r="BF122" s="141">
        <f t="shared" si="56"/>
        <v>1</v>
      </c>
      <c r="BG122" s="141">
        <f t="shared" si="56"/>
        <v>1</v>
      </c>
      <c r="BH122" s="141">
        <f t="shared" si="56"/>
        <v>1</v>
      </c>
      <c r="BI122" s="141">
        <f t="shared" si="56"/>
        <v>1</v>
      </c>
    </row>
    <row r="123" spans="1:61" s="50" customFormat="1" ht="18" customHeight="1">
      <c r="A123" s="139" t="s">
        <v>794</v>
      </c>
      <c r="B123" s="137">
        <f>+Global!B118*B46</f>
        <v>0</v>
      </c>
      <c r="C123" s="137">
        <f>+Global!C118*C46</f>
        <v>9.9942147064251596</v>
      </c>
      <c r="D123" s="137">
        <f>+Global!D118*D46</f>
        <v>48.096041961936599</v>
      </c>
      <c r="E123" s="137">
        <f>+Global!E118*E46</f>
        <v>110.59398723632</v>
      </c>
      <c r="F123" s="137">
        <f>+Global!F118*F46</f>
        <v>233.94935599053801</v>
      </c>
      <c r="G123" s="137">
        <f>+Global!G118*G46</f>
        <v>339.76805314882199</v>
      </c>
      <c r="H123" s="137">
        <f>+Global!H118*H46</f>
        <v>395.79173718574299</v>
      </c>
      <c r="I123" s="137">
        <f>+Global!I118*I46</f>
        <v>374.71175607071802</v>
      </c>
      <c r="J123" s="137">
        <f>+Global!J118*J46</f>
        <v>403.56245905854098</v>
      </c>
      <c r="K123" s="137">
        <f>+Global!K118*K46</f>
        <v>419.85509970481502</v>
      </c>
      <c r="L123" s="137">
        <f>+Global!L118*L46</f>
        <v>425.80446662506</v>
      </c>
      <c r="M123" s="137">
        <f>+Global!M118*M46</f>
        <v>425.80724998740197</v>
      </c>
      <c r="N123" s="137">
        <f>+Global!N118*N46</f>
        <v>422.97942985617198</v>
      </c>
      <c r="O123" s="137">
        <f>+Global!O118*O46</f>
        <v>418.43242488488897</v>
      </c>
      <c r="P123" s="137">
        <f>+Global!P118*P46</f>
        <v>411.86970500908501</v>
      </c>
      <c r="Q123" s="137">
        <f>+Global!Q118*Q46</f>
        <v>404</v>
      </c>
      <c r="R123" s="137">
        <f>+Global!R118*R46</f>
        <v>395</v>
      </c>
      <c r="S123" s="137">
        <f>+Global!S118*S46</f>
        <v>385</v>
      </c>
      <c r="T123" s="137">
        <f>+Global!T118*T46</f>
        <v>375</v>
      </c>
      <c r="U123" s="137">
        <f>+Global!U118*U46</f>
        <v>365</v>
      </c>
      <c r="V123" s="137">
        <f>+Global!V118*V46</f>
        <v>355</v>
      </c>
      <c r="W123" s="137">
        <f>+Global!W118*W46</f>
        <v>319.5</v>
      </c>
      <c r="X123" s="137">
        <f>+Global!X118*X46</f>
        <v>287.55</v>
      </c>
      <c r="Y123" s="137">
        <f>+Global!Y118*Y46</f>
        <v>258.79500000000002</v>
      </c>
      <c r="Z123" s="137">
        <f>+Global!Z118*Z46</f>
        <v>232.91550000000001</v>
      </c>
      <c r="AA123" s="137">
        <f>+MIN(Global!AA118,AA36*1000)</f>
        <v>209.62395000000001</v>
      </c>
      <c r="AB123" s="137">
        <f>+MIN(Global!AB118,AB36*1000)</f>
        <v>159.99044376005855</v>
      </c>
      <c r="AC123" s="137">
        <f>+MIN(Global!AC118,AC36*1000)</f>
        <v>79.995221880029277</v>
      </c>
      <c r="AD123" s="137">
        <f>+MIN(Global!AD118,AD36*1000)</f>
        <v>39.997610940014638</v>
      </c>
      <c r="AE123" s="137">
        <f>+MIN(Global!AE118,AE36*1000)</f>
        <v>19.998805470007319</v>
      </c>
      <c r="AF123" s="137">
        <f>+MIN(Global!AF118,AF36*1000)</f>
        <v>9.9994027350036596</v>
      </c>
      <c r="AG123" s="137">
        <f>+MIN(Global!AG118,AG36*1000)</f>
        <v>4.9997013675018298</v>
      </c>
      <c r="AH123" s="137">
        <f>+MIN(Global!AH118,AH36*1000)</f>
        <v>2.4998506837509149</v>
      </c>
      <c r="AI123" s="137">
        <f>+MIN(Global!AI118,AI36*1000)</f>
        <v>1.2499253418754575</v>
      </c>
      <c r="AJ123" s="137">
        <f>+MIN(Global!AJ118,AJ36*1000)</f>
        <v>0.62496267093772873</v>
      </c>
      <c r="AK123" s="137">
        <f>+MIN(Global!AK118,AK36*1000)</f>
        <v>0.31248133546886436</v>
      </c>
      <c r="AL123" s="137">
        <f>+MIN(Global!AL118,AL36*1000)</f>
        <v>0.15624066773443218</v>
      </c>
      <c r="AM123" s="137">
        <f>+MIN(Global!AM118,AM36*1000)</f>
        <v>7.8120333867216091E-2</v>
      </c>
      <c r="AN123" s="137">
        <f>+MIN(Global!AN118,AN36*1000)</f>
        <v>3.9060166933608045E-2</v>
      </c>
      <c r="AO123" s="137">
        <f>+MIN(Global!AO118,AO36*1000)</f>
        <v>1.9530083466804023E-2</v>
      </c>
      <c r="AP123" s="137">
        <f>+MIN(Global!AP118,AP36*1000)</f>
        <v>9.7650417334020113E-3</v>
      </c>
      <c r="AQ123" s="137">
        <f>+MIN(Global!AQ118,AQ36*1000)</f>
        <v>4.8825208667010057E-3</v>
      </c>
      <c r="AR123" s="137">
        <f>+MIN(Global!AR118,AR36*1000)</f>
        <v>2.4412604333505028E-3</v>
      </c>
      <c r="AS123" s="137">
        <f>+MIN(Global!AS118,AS36*1000)</f>
        <v>1.2206302166752514E-3</v>
      </c>
      <c r="AT123" s="137">
        <f>+MIN(Global!AT118,AT36*1000)</f>
        <v>6.1031510833762571E-4</v>
      </c>
      <c r="AU123" s="137">
        <f>+MIN(Global!AU118,AU36*1000)</f>
        <v>3.0515755416881285E-4</v>
      </c>
      <c r="AV123" s="137">
        <f>+MIN(Global!AV118,AV36*1000)</f>
        <v>1.5257877708440643E-4</v>
      </c>
      <c r="AW123" s="137">
        <f>+MIN(Global!AW118,AW36*1000)</f>
        <v>7.6289388542203214E-5</v>
      </c>
      <c r="AX123" s="137">
        <f>+MIN(Global!AX118,AX36*1000)</f>
        <v>3.8144694271101607E-5</v>
      </c>
      <c r="AY123" s="137">
        <f>+MIN(Global!AY118,AY36*1000)</f>
        <v>1.9072347135550803E-5</v>
      </c>
      <c r="AZ123" s="137">
        <f>+MIN(Global!AZ118,AZ36*1000)</f>
        <v>9.5361735677754017E-6</v>
      </c>
      <c r="BA123" s="137">
        <f>+MIN(Global!BA118,BA36*1000)</f>
        <v>4.7680867838877009E-6</v>
      </c>
      <c r="BB123" s="137">
        <f>+MIN(Global!BB118,BB36*1000)</f>
        <v>2.3840433919438504E-6</v>
      </c>
      <c r="BC123" s="137">
        <f>+MIN(Global!BC118,BC36*1000)</f>
        <v>1.1920216959719252E-6</v>
      </c>
      <c r="BD123" s="137">
        <f>+MIN(Global!BD118,BD36*1000)</f>
        <v>5.9601084798596261E-7</v>
      </c>
      <c r="BE123" s="137">
        <f>+MIN(Global!BE118,BE36*1000)</f>
        <v>2.980054239929813E-7</v>
      </c>
      <c r="BF123" s="137">
        <f>+MIN(Global!BF118,BF36*1000)</f>
        <v>1.4900271199649065E-7</v>
      </c>
      <c r="BG123" s="137">
        <f>+MIN(Global!BG118,BG36*1000)</f>
        <v>7.4501355998245326E-8</v>
      </c>
      <c r="BH123" s="137">
        <f>+MIN(Global!BH118,BH36*1000)</f>
        <v>3.7250677999122663E-8</v>
      </c>
      <c r="BI123" s="137">
        <f>+MIN(Global!BI118,BI36*1000)</f>
        <v>1.8625338999561331E-8</v>
      </c>
    </row>
    <row r="124" spans="1:61" s="50" customFormat="1" ht="18" customHeight="1">
      <c r="A124" s="139" t="s">
        <v>686</v>
      </c>
      <c r="B124" s="138">
        <f>+B119*(1-B122)</f>
        <v>0.3699659257424831</v>
      </c>
      <c r="C124" s="138">
        <f t="shared" ref="C124:BI124" si="57">+C119*(1-C122)</f>
        <v>0.35997073588767547</v>
      </c>
      <c r="D124" s="138">
        <f t="shared" si="57"/>
        <v>0.32946270124549593</v>
      </c>
      <c r="E124" s="138">
        <f t="shared" si="57"/>
        <v>0.28599049642557617</v>
      </c>
      <c r="F124" s="138">
        <f t="shared" si="57"/>
        <v>0.22184625183821222</v>
      </c>
      <c r="G124" s="138">
        <f t="shared" si="57"/>
        <v>0.1818777526972955</v>
      </c>
      <c r="H124" s="138">
        <f t="shared" si="57"/>
        <v>0.16090302745747878</v>
      </c>
      <c r="I124" s="138">
        <f t="shared" si="57"/>
        <v>0.15820322137109383</v>
      </c>
      <c r="J124" s="138">
        <f t="shared" si="57"/>
        <v>0.14383958168932914</v>
      </c>
      <c r="K124" s="138">
        <f t="shared" si="57"/>
        <v>0.13268192955993552</v>
      </c>
      <c r="L124" s="138">
        <f t="shared" si="57"/>
        <v>0.12693260430796205</v>
      </c>
      <c r="M124" s="138">
        <f t="shared" si="57"/>
        <v>0.12498908009178962</v>
      </c>
      <c r="N124" s="138">
        <f t="shared" si="57"/>
        <v>0.12487873278032123</v>
      </c>
      <c r="O124" s="138">
        <f t="shared" si="57"/>
        <v>0.12419873656655595</v>
      </c>
      <c r="P124" s="138">
        <f t="shared" si="57"/>
        <v>0.12353097336059005</v>
      </c>
      <c r="Q124" s="138">
        <f t="shared" si="57"/>
        <v>0.12296750966702369</v>
      </c>
      <c r="R124" s="138">
        <f t="shared" si="57"/>
        <v>0.1226255018065987</v>
      </c>
      <c r="S124" s="138">
        <f t="shared" si="57"/>
        <v>0.12257922263191551</v>
      </c>
      <c r="T124" s="138">
        <f t="shared" si="57"/>
        <v>0.12257594395853273</v>
      </c>
      <c r="U124" s="138">
        <f t="shared" si="57"/>
        <v>0.12264582287910797</v>
      </c>
      <c r="V124" s="138">
        <f t="shared" si="57"/>
        <v>0.1228608211497878</v>
      </c>
      <c r="W124" s="138">
        <f t="shared" si="57"/>
        <v>0.13351622572025837</v>
      </c>
      <c r="X124" s="138">
        <f t="shared" si="57"/>
        <v>0.14418592440678704</v>
      </c>
      <c r="Y124" s="138">
        <f t="shared" si="57"/>
        <v>0.15486319704575446</v>
      </c>
      <c r="Z124" s="138">
        <f t="shared" si="57"/>
        <v>0.16554358710376799</v>
      </c>
      <c r="AA124" s="138">
        <f t="shared" si="57"/>
        <v>8.1833385357566318E-2</v>
      </c>
      <c r="AB124" s="138">
        <f t="shared" si="57"/>
        <v>0</v>
      </c>
      <c r="AC124" s="138">
        <f t="shared" si="57"/>
        <v>0</v>
      </c>
      <c r="AD124" s="138">
        <f t="shared" si="57"/>
        <v>0</v>
      </c>
      <c r="AE124" s="138">
        <f t="shared" si="57"/>
        <v>0</v>
      </c>
      <c r="AF124" s="138">
        <f t="shared" si="57"/>
        <v>0</v>
      </c>
      <c r="AG124" s="138">
        <f t="shared" si="57"/>
        <v>0</v>
      </c>
      <c r="AH124" s="138">
        <f t="shared" si="57"/>
        <v>0</v>
      </c>
      <c r="AI124" s="138">
        <f t="shared" si="57"/>
        <v>0</v>
      </c>
      <c r="AJ124" s="138">
        <f t="shared" si="57"/>
        <v>0</v>
      </c>
      <c r="AK124" s="138">
        <f t="shared" si="57"/>
        <v>0</v>
      </c>
      <c r="AL124" s="138">
        <f t="shared" si="57"/>
        <v>0</v>
      </c>
      <c r="AM124" s="138">
        <f t="shared" si="57"/>
        <v>0</v>
      </c>
      <c r="AN124" s="138">
        <f t="shared" si="57"/>
        <v>0</v>
      </c>
      <c r="AO124" s="138">
        <f t="shared" si="57"/>
        <v>0</v>
      </c>
      <c r="AP124" s="138">
        <f t="shared" si="57"/>
        <v>0</v>
      </c>
      <c r="AQ124" s="138">
        <f t="shared" si="57"/>
        <v>0</v>
      </c>
      <c r="AR124" s="138">
        <f t="shared" si="57"/>
        <v>0</v>
      </c>
      <c r="AS124" s="138">
        <f t="shared" si="57"/>
        <v>0</v>
      </c>
      <c r="AT124" s="138">
        <f t="shared" si="57"/>
        <v>0</v>
      </c>
      <c r="AU124" s="138">
        <f t="shared" si="57"/>
        <v>0</v>
      </c>
      <c r="AV124" s="138">
        <f t="shared" si="57"/>
        <v>0</v>
      </c>
      <c r="AW124" s="138">
        <f t="shared" si="57"/>
        <v>0</v>
      </c>
      <c r="AX124" s="138">
        <f t="shared" si="57"/>
        <v>0</v>
      </c>
      <c r="AY124" s="138">
        <f t="shared" si="57"/>
        <v>0</v>
      </c>
      <c r="AZ124" s="138">
        <f t="shared" si="57"/>
        <v>0</v>
      </c>
      <c r="BA124" s="138">
        <f t="shared" si="57"/>
        <v>0</v>
      </c>
      <c r="BB124" s="138">
        <f t="shared" si="57"/>
        <v>0</v>
      </c>
      <c r="BC124" s="138">
        <f t="shared" si="57"/>
        <v>0</v>
      </c>
      <c r="BD124" s="138">
        <f t="shared" si="57"/>
        <v>0</v>
      </c>
      <c r="BE124" s="138">
        <f t="shared" si="57"/>
        <v>0</v>
      </c>
      <c r="BF124" s="138">
        <f t="shared" si="57"/>
        <v>0</v>
      </c>
      <c r="BG124" s="138">
        <f t="shared" si="57"/>
        <v>0</v>
      </c>
      <c r="BH124" s="138">
        <f t="shared" si="57"/>
        <v>0</v>
      </c>
      <c r="BI124" s="138">
        <f t="shared" si="57"/>
        <v>0</v>
      </c>
    </row>
    <row r="126" spans="1:61" ht="26.25" customHeight="1">
      <c r="A126" s="82" t="s">
        <v>795</v>
      </c>
      <c r="B126" s="54"/>
    </row>
    <row r="127" spans="1:61" ht="18" customHeight="1">
      <c r="A127" s="54" t="s">
        <v>796</v>
      </c>
      <c r="B127" s="54"/>
    </row>
    <row r="128" spans="1:61" ht="18" customHeight="1">
      <c r="A128" s="54" t="s">
        <v>797</v>
      </c>
      <c r="B128" s="54"/>
      <c r="C128" s="54">
        <f t="shared" ref="C128:BI128" si="58">+$B$7*C61/C74</f>
        <v>0.15925786794927249</v>
      </c>
      <c r="D128" s="54">
        <f t="shared" si="58"/>
        <v>0.14403911874318809</v>
      </c>
      <c r="E128" s="54">
        <f t="shared" si="58"/>
        <v>0.13584116565313012</v>
      </c>
      <c r="F128" s="54">
        <f t="shared" si="58"/>
        <v>0.1306341288382159</v>
      </c>
      <c r="G128" s="54">
        <f t="shared" si="58"/>
        <v>0.12626786177513194</v>
      </c>
      <c r="H128" s="54">
        <f t="shared" si="58"/>
        <v>0.12254620823678641</v>
      </c>
      <c r="I128" s="54">
        <f t="shared" si="58"/>
        <v>0.11957824143407034</v>
      </c>
      <c r="J128" s="54">
        <f t="shared" si="58"/>
        <v>0.11702793000158057</v>
      </c>
      <c r="K128" s="54">
        <f t="shared" si="58"/>
        <v>0.11470069377490708</v>
      </c>
      <c r="L128" s="54">
        <f t="shared" si="58"/>
        <v>0.11250405265091602</v>
      </c>
      <c r="M128" s="54">
        <f t="shared" si="58"/>
        <v>0.1109683343857804</v>
      </c>
      <c r="N128" s="54">
        <f t="shared" si="58"/>
        <v>0.10684519855050971</v>
      </c>
      <c r="O128" s="54">
        <f t="shared" si="58"/>
        <v>0.10462953665268347</v>
      </c>
      <c r="P128" s="54">
        <f t="shared" si="58"/>
        <v>0.10337970405726372</v>
      </c>
      <c r="Q128" s="54">
        <f t="shared" si="58"/>
        <v>0.10264786361113569</v>
      </c>
      <c r="R128" s="54">
        <f t="shared" si="58"/>
        <v>0.10221005725604421</v>
      </c>
      <c r="S128" s="54">
        <f t="shared" si="58"/>
        <v>0.10195020910253214</v>
      </c>
      <c r="T128" s="54">
        <f t="shared" si="58"/>
        <v>0.10180620166801857</v>
      </c>
      <c r="U128" s="54">
        <f t="shared" si="58"/>
        <v>0.10174354443878955</v>
      </c>
      <c r="V128" s="54">
        <f t="shared" si="58"/>
        <v>0.10178175842908674</v>
      </c>
      <c r="W128" s="54">
        <f t="shared" si="58"/>
        <v>0.10188991427101046</v>
      </c>
      <c r="X128" s="54">
        <f t="shared" si="58"/>
        <v>0.10201054674352575</v>
      </c>
      <c r="Y128" s="54">
        <f t="shared" si="58"/>
        <v>0.10215132915314215</v>
      </c>
      <c r="Z128" s="54">
        <f t="shared" si="58"/>
        <v>0.10231455047085543</v>
      </c>
      <c r="AA128" s="54">
        <f t="shared" si="58"/>
        <v>0.10249924364807926</v>
      </c>
      <c r="AB128" s="54">
        <f t="shared" si="58"/>
        <v>0.10269914360472973</v>
      </c>
      <c r="AC128" s="54">
        <f t="shared" si="58"/>
        <v>0.10289813582861962</v>
      </c>
      <c r="AD128" s="54">
        <f t="shared" si="58"/>
        <v>0.10295963726946634</v>
      </c>
      <c r="AE128" s="54">
        <f t="shared" si="58"/>
        <v>0.10291399612510414</v>
      </c>
      <c r="AF128" s="54">
        <f t="shared" si="58"/>
        <v>0.1025734587078275</v>
      </c>
      <c r="AG128" s="54">
        <f t="shared" si="58"/>
        <v>0.10207381406721078</v>
      </c>
      <c r="AH128" s="54">
        <f t="shared" si="58"/>
        <v>0.10171433917005691</v>
      </c>
      <c r="AI128" s="54">
        <f t="shared" si="58"/>
        <v>0.10143707103303085</v>
      </c>
      <c r="AJ128" s="54">
        <f t="shared" si="58"/>
        <v>0.10121397655971617</v>
      </c>
      <c r="AK128" s="54">
        <f t="shared" si="58"/>
        <v>0.10103110971689176</v>
      </c>
      <c r="AL128" s="54">
        <f t="shared" si="58"/>
        <v>0.10088107375262927</v>
      </c>
      <c r="AM128" s="54">
        <f t="shared" si="58"/>
        <v>0.1007594257919505</v>
      </c>
      <c r="AN128" s="54">
        <f t="shared" si="58"/>
        <v>0.10066301895365792</v>
      </c>
      <c r="AO128" s="54">
        <f t="shared" si="58"/>
        <v>0.1005892772764683</v>
      </c>
      <c r="AP128" s="54">
        <f t="shared" si="58"/>
        <v>0.10053590470983159</v>
      </c>
      <c r="AQ128" s="54">
        <f t="shared" si="58"/>
        <v>0.10050078535065997</v>
      </c>
      <c r="AR128" s="54">
        <f t="shared" si="58"/>
        <v>0.10048196027942789</v>
      </c>
      <c r="AS128" s="54">
        <f t="shared" si="58"/>
        <v>0.10047762942081032</v>
      </c>
      <c r="AT128" s="54">
        <f t="shared" si="58"/>
        <v>0.10048615707641353</v>
      </c>
      <c r="AU128" s="54">
        <f t="shared" si="58"/>
        <v>0.10050607368305416</v>
      </c>
      <c r="AV128" s="54">
        <f t="shared" si="58"/>
        <v>0.10053607233394297</v>
      </c>
      <c r="AW128" s="54">
        <f t="shared" si="58"/>
        <v>0.10057500086464226</v>
      </c>
      <c r="AX128" s="54">
        <f t="shared" si="58"/>
        <v>0.10062185091410748</v>
      </c>
      <c r="AY128" s="54">
        <f t="shared" si="58"/>
        <v>0.10067574530870879</v>
      </c>
      <c r="AZ128" s="54">
        <f t="shared" si="58"/>
        <v>0.10073592483487749</v>
      </c>
      <c r="BA128" s="54">
        <f t="shared" si="58"/>
        <v>0.1008017351563448</v>
      </c>
      <c r="BB128" s="54">
        <f t="shared" si="58"/>
        <v>0.10087261436619999</v>
      </c>
      <c r="BC128" s="54">
        <f t="shared" si="58"/>
        <v>0.10094808145991967</v>
      </c>
      <c r="BD128" s="54">
        <f t="shared" si="58"/>
        <v>0.10102772586923367</v>
      </c>
      <c r="BE128" s="54">
        <f t="shared" si="58"/>
        <v>0.10111119809738349</v>
      </c>
      <c r="BF128" s="54">
        <f t="shared" si="58"/>
        <v>0.10119820143245752</v>
      </c>
      <c r="BG128" s="54">
        <f t="shared" si="58"/>
        <v>0.10128848467709321</v>
      </c>
      <c r="BH128" s="54">
        <f t="shared" si="58"/>
        <v>0.10138183581208346</v>
      </c>
      <c r="BI128" s="54">
        <f t="shared" si="58"/>
        <v>0.10147807650249223</v>
      </c>
    </row>
    <row r="129" spans="1:61" ht="18" customHeight="1">
      <c r="A129" s="54" t="s">
        <v>798</v>
      </c>
      <c r="B129" s="54"/>
      <c r="C129" s="54">
        <f>+$B$14+LN(D56/C56)/10+$B$18*LN(D88/C88)/10</f>
        <v>4.2508458006381561E-2</v>
      </c>
      <c r="D129" s="54">
        <f t="shared" ref="D129:BH129" si="59">+$B$14+LN(E56/D56)/10+$B$18*LN(E88/D88)/10</f>
        <v>3.6382065188055784E-2</v>
      </c>
      <c r="E129" s="54">
        <f t="shared" si="59"/>
        <v>2.5895035995794236E-2</v>
      </c>
      <c r="F129" s="54">
        <f t="shared" si="59"/>
        <v>2.8816153710633962E-2</v>
      </c>
      <c r="G129" s="54">
        <f t="shared" si="59"/>
        <v>3.0180108384731785E-2</v>
      </c>
      <c r="H129" s="54">
        <f t="shared" si="59"/>
        <v>2.8505722224909921E-2</v>
      </c>
      <c r="I129" s="54">
        <f t="shared" si="59"/>
        <v>2.7099946013661946E-2</v>
      </c>
      <c r="J129" s="54">
        <f t="shared" si="59"/>
        <v>2.4674608559740359E-2</v>
      </c>
      <c r="K129" s="54">
        <f t="shared" si="59"/>
        <v>2.622040514080097E-2</v>
      </c>
      <c r="L129" s="54">
        <f t="shared" si="59"/>
        <v>2.6185026905280594E-2</v>
      </c>
      <c r="M129" s="54">
        <f t="shared" si="59"/>
        <v>2.9438984689640901E-2</v>
      </c>
      <c r="N129" s="54">
        <f t="shared" si="59"/>
        <v>2.7659380261427301E-2</v>
      </c>
      <c r="O129" s="54">
        <f t="shared" si="59"/>
        <v>2.6459124340001181E-2</v>
      </c>
      <c r="P129" s="54">
        <f t="shared" si="59"/>
        <v>2.5577514139357591E-2</v>
      </c>
      <c r="Q129" s="54">
        <f t="shared" si="59"/>
        <v>2.4884165290173239E-2</v>
      </c>
      <c r="R129" s="54">
        <f t="shared" si="59"/>
        <v>2.4310944238308159E-2</v>
      </c>
      <c r="S129" s="54">
        <f t="shared" si="59"/>
        <v>2.3820872095770919E-2</v>
      </c>
      <c r="T129" s="54">
        <f t="shared" si="59"/>
        <v>2.3393033006590895E-2</v>
      </c>
      <c r="U129" s="54">
        <f t="shared" si="59"/>
        <v>2.3045101219490126E-2</v>
      </c>
      <c r="V129" s="54">
        <f t="shared" si="59"/>
        <v>2.2749350990987217E-2</v>
      </c>
      <c r="W129" s="54">
        <f t="shared" si="59"/>
        <v>2.246413169657311E-2</v>
      </c>
      <c r="X129" s="54">
        <f t="shared" si="59"/>
        <v>2.2202517268770636E-2</v>
      </c>
      <c r="Y129" s="54">
        <f t="shared" si="59"/>
        <v>2.1967007908493402E-2</v>
      </c>
      <c r="Z129" s="54">
        <f t="shared" si="59"/>
        <v>2.1768822630773847E-2</v>
      </c>
      <c r="AA129" s="54">
        <f t="shared" si="59"/>
        <v>2.1631311931505075E-2</v>
      </c>
      <c r="AB129" s="54">
        <f t="shared" si="59"/>
        <v>2.1917845226335025E-2</v>
      </c>
      <c r="AC129" s="54">
        <f t="shared" si="59"/>
        <v>2.1980929366170507E-2</v>
      </c>
      <c r="AD129" s="54">
        <f t="shared" si="59"/>
        <v>2.1982605427292447E-2</v>
      </c>
      <c r="AE129" s="54">
        <f t="shared" si="59"/>
        <v>2.1766592978284829E-2</v>
      </c>
      <c r="AF129" s="54">
        <f t="shared" si="59"/>
        <v>2.145349825750887E-2</v>
      </c>
      <c r="AG129" s="54">
        <f t="shared" si="59"/>
        <v>2.1256014616058461E-2</v>
      </c>
      <c r="AH129" s="54">
        <f t="shared" si="59"/>
        <v>2.1094324239039102E-2</v>
      </c>
      <c r="AI129" s="54">
        <f t="shared" si="59"/>
        <v>2.0954420155608715E-2</v>
      </c>
      <c r="AJ129" s="54">
        <f t="shared" si="59"/>
        <v>2.0829718701602724E-2</v>
      </c>
      <c r="AK129" s="54">
        <f t="shared" si="59"/>
        <v>2.0717180792930029E-2</v>
      </c>
      <c r="AL129" s="54">
        <f t="shared" si="59"/>
        <v>2.061529090442514E-2</v>
      </c>
      <c r="AM129" s="54">
        <f t="shared" si="59"/>
        <v>2.0523129923493852E-2</v>
      </c>
      <c r="AN129" s="54">
        <f t="shared" si="59"/>
        <v>2.0439976055420521E-2</v>
      </c>
      <c r="AO129" s="54">
        <f t="shared" si="59"/>
        <v>2.0365152139145505E-2</v>
      </c>
      <c r="AP129" s="54">
        <f t="shared" si="59"/>
        <v>2.0297981660588937E-2</v>
      </c>
      <c r="AQ129" s="54">
        <f t="shared" si="59"/>
        <v>2.0237788040055115E-2</v>
      </c>
      <c r="AR129" s="54">
        <f t="shared" si="59"/>
        <v>2.0183907526079018E-2</v>
      </c>
      <c r="AS129" s="54">
        <f t="shared" si="59"/>
        <v>2.0135703285546088E-2</v>
      </c>
      <c r="AT129" s="54">
        <f t="shared" si="59"/>
        <v>2.0092576299302431E-2</v>
      </c>
      <c r="AU129" s="54">
        <f t="shared" si="59"/>
        <v>2.0053972173811212E-2</v>
      </c>
      <c r="AV129" s="54">
        <f t="shared" si="59"/>
        <v>2.0019384338622805E-2</v>
      </c>
      <c r="AW129" s="54">
        <f t="shared" si="59"/>
        <v>1.9988354491178455E-2</v>
      </c>
      <c r="AX129" s="54">
        <f t="shared" si="59"/>
        <v>1.9960471140708771E-2</v>
      </c>
      <c r="AY129" s="54">
        <f t="shared" si="59"/>
        <v>1.9935366954135655E-2</v>
      </c>
      <c r="AZ129" s="54">
        <f t="shared" si="59"/>
        <v>1.9912715433159926E-2</v>
      </c>
      <c r="BA129" s="54">
        <f t="shared" si="59"/>
        <v>1.989222729723155E-2</v>
      </c>
      <c r="BB129" s="54">
        <f t="shared" si="59"/>
        <v>1.9873646824410576E-2</v>
      </c>
      <c r="BC129" s="54">
        <f t="shared" si="59"/>
        <v>1.9856748310653101E-2</v>
      </c>
      <c r="BD129" s="54">
        <f t="shared" si="59"/>
        <v>1.9841332742728143E-2</v>
      </c>
      <c r="BE129" s="54">
        <f t="shared" si="59"/>
        <v>1.9827224734873625E-2</v>
      </c>
      <c r="BF129" s="54">
        <f t="shared" si="59"/>
        <v>1.9814269749165545E-2</v>
      </c>
      <c r="BG129" s="54">
        <f t="shared" si="59"/>
        <v>1.9802331600148285E-2</v>
      </c>
      <c r="BH129" s="54">
        <f t="shared" si="59"/>
        <v>1.4999999999999999E-2</v>
      </c>
      <c r="BI129" s="54" t="e">
        <f>+$B$14/100+LN(BJ56/BI56)/10+$B$18*LN(BJ88/BI88)/10</f>
        <v>#NUM!</v>
      </c>
    </row>
    <row r="130" spans="1:61" ht="18" customHeight="1">
      <c r="A130" s="54" t="s">
        <v>799</v>
      </c>
      <c r="B130" s="54"/>
      <c r="C130" s="54">
        <f>+$B$14+LN(C56/B56)/10+$B$18*LN(C88/B88)/10</f>
        <v>3.0469364934764452E-2</v>
      </c>
      <c r="D130" s="54">
        <f t="shared" ref="D130:BH130" si="60">+$B$14+LN(D56/C56)/10+$B$18*LN(D88/C88)/10</f>
        <v>4.2508458006381561E-2</v>
      </c>
      <c r="E130" s="54">
        <f t="shared" si="60"/>
        <v>3.6382065188055784E-2</v>
      </c>
      <c r="F130" s="54">
        <f t="shared" si="60"/>
        <v>2.5895035995794236E-2</v>
      </c>
      <c r="G130" s="54">
        <f t="shared" si="60"/>
        <v>2.8816153710633962E-2</v>
      </c>
      <c r="H130" s="54">
        <f t="shared" si="60"/>
        <v>3.0180108384731785E-2</v>
      </c>
      <c r="I130" s="54">
        <f t="shared" si="60"/>
        <v>2.8505722224909921E-2</v>
      </c>
      <c r="J130" s="54">
        <f t="shared" si="60"/>
        <v>2.7099946013661946E-2</v>
      </c>
      <c r="K130" s="54">
        <f t="shared" si="60"/>
        <v>2.4674608559740359E-2</v>
      </c>
      <c r="L130" s="54">
        <f t="shared" si="60"/>
        <v>2.622040514080097E-2</v>
      </c>
      <c r="M130" s="54">
        <f t="shared" si="60"/>
        <v>2.6185026905280594E-2</v>
      </c>
      <c r="N130" s="54">
        <f t="shared" si="60"/>
        <v>2.9438984689640901E-2</v>
      </c>
      <c r="O130" s="54">
        <f t="shared" si="60"/>
        <v>2.7659380261427301E-2</v>
      </c>
      <c r="P130" s="54">
        <f t="shared" si="60"/>
        <v>2.6459124340001181E-2</v>
      </c>
      <c r="Q130" s="54">
        <f t="shared" si="60"/>
        <v>2.5577514139357591E-2</v>
      </c>
      <c r="R130" s="54">
        <f t="shared" si="60"/>
        <v>2.4884165290173239E-2</v>
      </c>
      <c r="S130" s="54">
        <f t="shared" si="60"/>
        <v>2.4310944238308159E-2</v>
      </c>
      <c r="T130" s="54">
        <f t="shared" si="60"/>
        <v>2.3820872095770919E-2</v>
      </c>
      <c r="U130" s="54">
        <f t="shared" si="60"/>
        <v>2.3393033006590895E-2</v>
      </c>
      <c r="V130" s="54">
        <f t="shared" si="60"/>
        <v>2.3045101219490126E-2</v>
      </c>
      <c r="W130" s="54">
        <f t="shared" si="60"/>
        <v>2.2749350990987217E-2</v>
      </c>
      <c r="X130" s="54">
        <f t="shared" si="60"/>
        <v>2.246413169657311E-2</v>
      </c>
      <c r="Y130" s="54">
        <f t="shared" si="60"/>
        <v>2.2202517268770636E-2</v>
      </c>
      <c r="Z130" s="54">
        <f t="shared" si="60"/>
        <v>2.1967007908493402E-2</v>
      </c>
      <c r="AA130" s="54">
        <f t="shared" si="60"/>
        <v>2.1768822630773847E-2</v>
      </c>
      <c r="AB130" s="54">
        <f t="shared" si="60"/>
        <v>2.1631311931505075E-2</v>
      </c>
      <c r="AC130" s="54">
        <f t="shared" si="60"/>
        <v>2.1917845226335025E-2</v>
      </c>
      <c r="AD130" s="54">
        <f t="shared" si="60"/>
        <v>2.1980929366170507E-2</v>
      </c>
      <c r="AE130" s="54">
        <f t="shared" si="60"/>
        <v>2.1982605427292447E-2</v>
      </c>
      <c r="AF130" s="54">
        <f t="shared" si="60"/>
        <v>2.1766592978284829E-2</v>
      </c>
      <c r="AG130" s="54">
        <f t="shared" si="60"/>
        <v>2.145349825750887E-2</v>
      </c>
      <c r="AH130" s="54">
        <f t="shared" si="60"/>
        <v>2.1256014616058461E-2</v>
      </c>
      <c r="AI130" s="54">
        <f t="shared" si="60"/>
        <v>2.1094324239039102E-2</v>
      </c>
      <c r="AJ130" s="54">
        <f t="shared" si="60"/>
        <v>2.0954420155608715E-2</v>
      </c>
      <c r="AK130" s="54">
        <f t="shared" si="60"/>
        <v>2.0829718701602724E-2</v>
      </c>
      <c r="AL130" s="54">
        <f t="shared" si="60"/>
        <v>2.0717180792930029E-2</v>
      </c>
      <c r="AM130" s="54">
        <f t="shared" si="60"/>
        <v>2.061529090442514E-2</v>
      </c>
      <c r="AN130" s="54">
        <f t="shared" si="60"/>
        <v>2.0523129923493852E-2</v>
      </c>
      <c r="AO130" s="54">
        <f t="shared" si="60"/>
        <v>2.0439976055420521E-2</v>
      </c>
      <c r="AP130" s="54">
        <f t="shared" si="60"/>
        <v>2.0365152139145505E-2</v>
      </c>
      <c r="AQ130" s="54">
        <f t="shared" si="60"/>
        <v>2.0297981660588937E-2</v>
      </c>
      <c r="AR130" s="54">
        <f t="shared" si="60"/>
        <v>2.0237788040055115E-2</v>
      </c>
      <c r="AS130" s="54">
        <f t="shared" si="60"/>
        <v>2.0183907526079018E-2</v>
      </c>
      <c r="AT130" s="54">
        <f t="shared" si="60"/>
        <v>2.0135703285546088E-2</v>
      </c>
      <c r="AU130" s="54">
        <f t="shared" si="60"/>
        <v>2.0092576299302431E-2</v>
      </c>
      <c r="AV130" s="54">
        <f t="shared" si="60"/>
        <v>2.0053972173811212E-2</v>
      </c>
      <c r="AW130" s="54">
        <f t="shared" si="60"/>
        <v>2.0019384338622805E-2</v>
      </c>
      <c r="AX130" s="54">
        <f t="shared" si="60"/>
        <v>1.9988354491178455E-2</v>
      </c>
      <c r="AY130" s="54">
        <f t="shared" si="60"/>
        <v>1.9960471140708771E-2</v>
      </c>
      <c r="AZ130" s="54">
        <f t="shared" si="60"/>
        <v>1.9935366954135655E-2</v>
      </c>
      <c r="BA130" s="54">
        <f t="shared" si="60"/>
        <v>1.9912715433159926E-2</v>
      </c>
      <c r="BB130" s="54">
        <f t="shared" si="60"/>
        <v>1.989222729723155E-2</v>
      </c>
      <c r="BC130" s="54">
        <f t="shared" si="60"/>
        <v>1.9873646824410576E-2</v>
      </c>
      <c r="BD130" s="54">
        <f t="shared" si="60"/>
        <v>1.9856748310653101E-2</v>
      </c>
      <c r="BE130" s="54">
        <f t="shared" si="60"/>
        <v>1.9841332742728143E-2</v>
      </c>
      <c r="BF130" s="54">
        <f t="shared" si="60"/>
        <v>1.9827224734873625E-2</v>
      </c>
      <c r="BG130" s="54">
        <f t="shared" si="60"/>
        <v>1.9814269749165545E-2</v>
      </c>
      <c r="BH130" s="54">
        <f t="shared" si="60"/>
        <v>1.9802331600148285E-2</v>
      </c>
      <c r="BI130" s="54">
        <f>+$B$14/100+LN(BI56/BH56)/10+$B$18*LN(BI88/BH88)/10</f>
        <v>1.4999999999999999E-4</v>
      </c>
    </row>
    <row r="131" spans="1:61" ht="18" customHeight="1">
      <c r="A131" s="54" t="s">
        <v>819</v>
      </c>
      <c r="B131" s="54"/>
      <c r="C131" s="54">
        <f t="shared" ref="C131:BG131" si="61">+AVERAGE(C129:C130)</f>
        <v>3.648891147057301E-2</v>
      </c>
      <c r="D131" s="54">
        <f t="shared" si="61"/>
        <v>3.9445261597218673E-2</v>
      </c>
      <c r="E131" s="54">
        <f t="shared" si="61"/>
        <v>3.113855059192501E-2</v>
      </c>
      <c r="F131" s="54">
        <f t="shared" si="61"/>
        <v>2.7355594853214101E-2</v>
      </c>
      <c r="G131" s="54">
        <f t="shared" si="61"/>
        <v>2.9498131047682875E-2</v>
      </c>
      <c r="H131" s="54">
        <f t="shared" si="61"/>
        <v>2.9342915304820853E-2</v>
      </c>
      <c r="I131" s="54">
        <f t="shared" si="61"/>
        <v>2.7802834119285934E-2</v>
      </c>
      <c r="J131" s="54">
        <f t="shared" si="61"/>
        <v>2.5887277286701153E-2</v>
      </c>
      <c r="K131" s="54">
        <f t="shared" si="61"/>
        <v>2.5447506850270665E-2</v>
      </c>
      <c r="L131" s="54">
        <f t="shared" si="61"/>
        <v>2.6202716023040782E-2</v>
      </c>
      <c r="M131" s="54">
        <f t="shared" si="61"/>
        <v>2.7812005797460747E-2</v>
      </c>
      <c r="N131" s="54">
        <f t="shared" si="61"/>
        <v>2.8549182475534101E-2</v>
      </c>
      <c r="O131" s="54">
        <f t="shared" si="61"/>
        <v>2.7059252300714241E-2</v>
      </c>
      <c r="P131" s="54">
        <f t="shared" si="61"/>
        <v>2.6018319239679386E-2</v>
      </c>
      <c r="Q131" s="54">
        <f t="shared" si="61"/>
        <v>2.5230839714765415E-2</v>
      </c>
      <c r="R131" s="54">
        <f t="shared" si="61"/>
        <v>2.4597554764240699E-2</v>
      </c>
      <c r="S131" s="54">
        <f t="shared" si="61"/>
        <v>2.4065908167039539E-2</v>
      </c>
      <c r="T131" s="54">
        <f t="shared" si="61"/>
        <v>2.3606952551180907E-2</v>
      </c>
      <c r="U131" s="54">
        <f t="shared" si="61"/>
        <v>2.321906711304051E-2</v>
      </c>
      <c r="V131" s="54">
        <f t="shared" si="61"/>
        <v>2.2897226105238672E-2</v>
      </c>
      <c r="W131" s="54">
        <f t="shared" si="61"/>
        <v>2.2606741343780164E-2</v>
      </c>
      <c r="X131" s="54">
        <f t="shared" si="61"/>
        <v>2.2333324482671873E-2</v>
      </c>
      <c r="Y131" s="54">
        <f t="shared" si="61"/>
        <v>2.2084762588632019E-2</v>
      </c>
      <c r="Z131" s="54">
        <f t="shared" si="61"/>
        <v>2.1867915269633623E-2</v>
      </c>
      <c r="AA131" s="54">
        <f t="shared" si="61"/>
        <v>2.1700067281139462E-2</v>
      </c>
      <c r="AB131" s="54">
        <f t="shared" si="61"/>
        <v>2.177457857892005E-2</v>
      </c>
      <c r="AC131" s="54">
        <f t="shared" si="61"/>
        <v>2.1949387296252766E-2</v>
      </c>
      <c r="AD131" s="54">
        <f t="shared" si="61"/>
        <v>2.1981767396731477E-2</v>
      </c>
      <c r="AE131" s="54">
        <f t="shared" si="61"/>
        <v>2.1874599202788638E-2</v>
      </c>
      <c r="AF131" s="54">
        <f t="shared" si="61"/>
        <v>2.161004561789685E-2</v>
      </c>
      <c r="AG131" s="54">
        <f t="shared" si="61"/>
        <v>2.1354756436783667E-2</v>
      </c>
      <c r="AH131" s="54">
        <f t="shared" si="61"/>
        <v>2.1175169427548782E-2</v>
      </c>
      <c r="AI131" s="54">
        <f t="shared" si="61"/>
        <v>2.1024372197323907E-2</v>
      </c>
      <c r="AJ131" s="54">
        <f t="shared" si="61"/>
        <v>2.089206942860572E-2</v>
      </c>
      <c r="AK131" s="54">
        <f t="shared" si="61"/>
        <v>2.0773449747266377E-2</v>
      </c>
      <c r="AL131" s="54">
        <f t="shared" si="61"/>
        <v>2.0666235848677585E-2</v>
      </c>
      <c r="AM131" s="54">
        <f t="shared" si="61"/>
        <v>2.0569210413959496E-2</v>
      </c>
      <c r="AN131" s="54">
        <f t="shared" si="61"/>
        <v>2.0481552989457186E-2</v>
      </c>
      <c r="AO131" s="54">
        <f t="shared" si="61"/>
        <v>2.0402564097283013E-2</v>
      </c>
      <c r="AP131" s="54">
        <f t="shared" si="61"/>
        <v>2.0331566899867221E-2</v>
      </c>
      <c r="AQ131" s="54">
        <f t="shared" si="61"/>
        <v>2.0267884850322028E-2</v>
      </c>
      <c r="AR131" s="54">
        <f t="shared" si="61"/>
        <v>2.0210847783067067E-2</v>
      </c>
      <c r="AS131" s="54">
        <f t="shared" si="61"/>
        <v>2.0159805405812553E-2</v>
      </c>
      <c r="AT131" s="54">
        <f t="shared" si="61"/>
        <v>2.0114139792424261E-2</v>
      </c>
      <c r="AU131" s="54">
        <f t="shared" si="61"/>
        <v>2.0073274236556821E-2</v>
      </c>
      <c r="AV131" s="54">
        <f t="shared" si="61"/>
        <v>2.0036678256217008E-2</v>
      </c>
      <c r="AW131" s="54">
        <f t="shared" si="61"/>
        <v>2.0003869414900628E-2</v>
      </c>
      <c r="AX131" s="54">
        <f t="shared" si="61"/>
        <v>1.9974412815943615E-2</v>
      </c>
      <c r="AY131" s="54">
        <f t="shared" si="61"/>
        <v>1.9947919047422213E-2</v>
      </c>
      <c r="AZ131" s="54">
        <f t="shared" si="61"/>
        <v>1.9924041193647789E-2</v>
      </c>
      <c r="BA131" s="54">
        <f t="shared" si="61"/>
        <v>1.990247136519574E-2</v>
      </c>
      <c r="BB131" s="54">
        <f t="shared" si="61"/>
        <v>1.9882937060821063E-2</v>
      </c>
      <c r="BC131" s="54">
        <f t="shared" si="61"/>
        <v>1.9865197567531839E-2</v>
      </c>
      <c r="BD131" s="54">
        <f t="shared" si="61"/>
        <v>1.984904052669062E-2</v>
      </c>
      <c r="BE131" s="54">
        <f t="shared" si="61"/>
        <v>1.9834278738800885E-2</v>
      </c>
      <c r="BF131" s="54">
        <f t="shared" si="61"/>
        <v>1.9820747242019585E-2</v>
      </c>
      <c r="BG131" s="54">
        <f t="shared" si="61"/>
        <v>1.9808300674656915E-2</v>
      </c>
      <c r="BH131" s="54" t="e">
        <f>+$B$14/100+LN(BH58/BG58)/10+$B$18*LN(BI90/BH90)/10</f>
        <v>#DIV/0!</v>
      </c>
      <c r="BI131" s="54" t="e">
        <f>+BH131</f>
        <v>#DIV/0!</v>
      </c>
    </row>
    <row r="132" spans="1:61" ht="18" customHeight="1">
      <c r="A132" s="54" t="s">
        <v>801</v>
      </c>
      <c r="B132" s="54">
        <f t="shared" ref="B132:BI132" si="62">+B88^-$B$18</f>
        <v>7.6849750432175425E-3</v>
      </c>
      <c r="C132" s="54">
        <f t="shared" si="62"/>
        <v>6.4978996581615996E-3</v>
      </c>
      <c r="D132" s="54">
        <f t="shared" si="62"/>
        <v>4.7391175729504451E-3</v>
      </c>
      <c r="E132" s="54">
        <f t="shared" si="62"/>
        <v>3.6031395396720527E-3</v>
      </c>
      <c r="F132" s="54">
        <f t="shared" si="62"/>
        <v>3.0041205246904945E-3</v>
      </c>
      <c r="G132" s="54">
        <f t="shared" si="62"/>
        <v>2.4658171586948228E-3</v>
      </c>
      <c r="H132" s="54">
        <f t="shared" si="62"/>
        <v>2.0357013510420826E-3</v>
      </c>
      <c r="I132" s="54">
        <f t="shared" si="62"/>
        <v>1.7089880505331068E-3</v>
      </c>
      <c r="J132" s="54">
        <f t="shared" si="62"/>
        <v>1.4550207801374193E-3</v>
      </c>
      <c r="K132" s="54">
        <f t="shared" si="62"/>
        <v>1.2692070397519214E-3</v>
      </c>
      <c r="L132" s="54">
        <f t="shared" si="62"/>
        <v>1.114911382447392E-3</v>
      </c>
      <c r="M132" s="54">
        <f t="shared" si="62"/>
        <v>1.0019816819422595E-3</v>
      </c>
      <c r="N132" s="54">
        <f t="shared" si="62"/>
        <v>8.7166067936696363E-4</v>
      </c>
      <c r="O132" s="54">
        <f t="shared" si="62"/>
        <v>7.7190499758074546E-4</v>
      </c>
      <c r="P132" s="54">
        <f t="shared" si="62"/>
        <v>6.9181965317313904E-4</v>
      </c>
      <c r="Q132" s="54">
        <f t="shared" si="62"/>
        <v>6.2553371502993744E-4</v>
      </c>
      <c r="R132" s="54">
        <f t="shared" si="62"/>
        <v>5.6953409101597558E-4</v>
      </c>
      <c r="S132" s="54">
        <f t="shared" si="62"/>
        <v>5.215286788595963E-4</v>
      </c>
      <c r="T132" s="54">
        <f t="shared" si="62"/>
        <v>4.7991577075784825E-4</v>
      </c>
      <c r="U132" s="54">
        <f t="shared" si="62"/>
        <v>4.4351665153175024E-4</v>
      </c>
      <c r="V132" s="54">
        <f t="shared" si="62"/>
        <v>4.1153575295770105E-4</v>
      </c>
      <c r="W132" s="54">
        <f t="shared" si="62"/>
        <v>3.832051392568463E-4</v>
      </c>
      <c r="X132" s="54">
        <f t="shared" si="62"/>
        <v>3.5784402495972532E-4</v>
      </c>
      <c r="Y132" s="54">
        <f t="shared" si="62"/>
        <v>3.3503670762917632E-4</v>
      </c>
      <c r="Z132" s="54">
        <f t="shared" si="62"/>
        <v>3.1442264633211578E-4</v>
      </c>
      <c r="AA132" s="54">
        <f t="shared" si="62"/>
        <v>2.9566230113915406E-4</v>
      </c>
      <c r="AB132" s="54">
        <f t="shared" si="62"/>
        <v>2.7840388294310224E-4</v>
      </c>
      <c r="AC132" s="54">
        <f t="shared" si="62"/>
        <v>2.6140279406525516E-4</v>
      </c>
      <c r="AD132" s="54">
        <f t="shared" si="62"/>
        <v>2.4528511358378223E-4</v>
      </c>
      <c r="AE132" s="54">
        <f t="shared" si="62"/>
        <v>2.3015736603273479E-4</v>
      </c>
      <c r="AF132" s="54">
        <f t="shared" si="62"/>
        <v>2.157631716430663E-4</v>
      </c>
      <c r="AG132" s="54">
        <f t="shared" si="62"/>
        <v>2.0227868918988858E-4</v>
      </c>
      <c r="AH132" s="54">
        <f t="shared" si="62"/>
        <v>1.9001181412898609E-4</v>
      </c>
      <c r="AI132" s="54">
        <f t="shared" si="62"/>
        <v>1.7877767727020899E-4</v>
      </c>
      <c r="AJ132" s="54">
        <f t="shared" si="62"/>
        <v>1.6844323451926539E-4</v>
      </c>
      <c r="AK132" s="54">
        <f t="shared" si="62"/>
        <v>1.5890421811185911E-4</v>
      </c>
      <c r="AL132" s="54">
        <f t="shared" si="62"/>
        <v>1.5007419587388283E-4</v>
      </c>
      <c r="AM132" s="54">
        <f t="shared" si="62"/>
        <v>1.4187932919467361E-4</v>
      </c>
      <c r="AN132" s="54">
        <f t="shared" si="62"/>
        <v>1.3425562107035176E-4</v>
      </c>
      <c r="AO132" s="54">
        <f t="shared" si="62"/>
        <v>1.2714724726539878E-4</v>
      </c>
      <c r="AP132" s="54">
        <f t="shared" si="62"/>
        <v>1.2050537054033389E-4</v>
      </c>
      <c r="AQ132" s="54">
        <f t="shared" si="62"/>
        <v>1.1428719149737523E-4</v>
      </c>
      <c r="AR132" s="54">
        <f t="shared" si="62"/>
        <v>1.0845513918309791E-4</v>
      </c>
      <c r="AS132" s="54">
        <f t="shared" si="62"/>
        <v>1.029761644630856E-4</v>
      </c>
      <c r="AT132" s="54">
        <f t="shared" si="62"/>
        <v>9.7821121072836893E-5</v>
      </c>
      <c r="AU132" s="54">
        <f t="shared" si="62"/>
        <v>9.2964226012819381E-5</v>
      </c>
      <c r="AV132" s="54">
        <f t="shared" si="62"/>
        <v>8.8382592327757408E-5</v>
      </c>
      <c r="AW132" s="54">
        <f t="shared" si="62"/>
        <v>8.4055827190327324E-5</v>
      </c>
      <c r="AX132" s="54">
        <f t="shared" si="62"/>
        <v>7.9965687993218207E-5</v>
      </c>
      <c r="AY132" s="54">
        <f t="shared" si="62"/>
        <v>7.6095789222723831E-5</v>
      </c>
      <c r="AZ132" s="54">
        <f t="shared" si="62"/>
        <v>7.2431353253438991E-5</v>
      </c>
      <c r="BA132" s="54">
        <f t="shared" si="62"/>
        <v>6.8958998773558365E-5</v>
      </c>
      <c r="BB132" s="54">
        <f t="shared" si="62"/>
        <v>6.5666561223349902E-5</v>
      </c>
      <c r="BC132" s="54">
        <f t="shared" si="62"/>
        <v>6.2542940328367687E-5</v>
      </c>
      <c r="BD132" s="54">
        <f t="shared" si="62"/>
        <v>5.9577970483396251E-5</v>
      </c>
      <c r="BE132" s="54">
        <f t="shared" si="62"/>
        <v>5.6762310364229525E-5</v>
      </c>
      <c r="BF132" s="54">
        <f t="shared" si="62"/>
        <v>5.4087348698821661E-5</v>
      </c>
      <c r="BG132" s="54">
        <f t="shared" si="62"/>
        <v>5.1545123613622107E-5</v>
      </c>
      <c r="BH132" s="54">
        <f t="shared" si="62"/>
        <v>4.9128253387446856E-5</v>
      </c>
      <c r="BI132" s="54">
        <f t="shared" si="62"/>
        <v>4.9128253387446856E-5</v>
      </c>
    </row>
    <row r="133" spans="1:61" ht="18" customHeight="1">
      <c r="A133" s="54" t="s">
        <v>802</v>
      </c>
      <c r="B133" s="54">
        <f t="shared" ref="B133:AG133" si="63">+B17*B132/$B132</f>
        <v>1</v>
      </c>
      <c r="C133" s="54">
        <f t="shared" si="63"/>
        <v>0.72856804075090875</v>
      </c>
      <c r="D133" s="54">
        <f t="shared" si="63"/>
        <v>0.45786155278481688</v>
      </c>
      <c r="E133" s="54">
        <f t="shared" si="63"/>
        <v>0.29995586117448564</v>
      </c>
      <c r="F133" s="54">
        <f t="shared" si="63"/>
        <v>0.21549301676421287</v>
      </c>
      <c r="G133" s="54">
        <f t="shared" si="63"/>
        <v>0.15241099432289096</v>
      </c>
      <c r="H133" s="54">
        <f t="shared" si="63"/>
        <v>0.10841991649186208</v>
      </c>
      <c r="I133" s="54">
        <f t="shared" si="63"/>
        <v>7.8428445509612713E-2</v>
      </c>
      <c r="J133" s="54">
        <f t="shared" si="63"/>
        <v>5.7536488685088157E-2</v>
      </c>
      <c r="K133" s="54">
        <f t="shared" si="63"/>
        <v>4.3246026327809911E-2</v>
      </c>
      <c r="L133" s="54">
        <f t="shared" si="63"/>
        <v>3.2733591846646669E-2</v>
      </c>
      <c r="M133" s="54">
        <f t="shared" si="63"/>
        <v>2.5348523813990786E-2</v>
      </c>
      <c r="N133" s="54">
        <f t="shared" si="63"/>
        <v>1.9001151645369134E-2</v>
      </c>
      <c r="O133" s="54">
        <f t="shared" si="63"/>
        <v>1.4498928187886326E-2</v>
      </c>
      <c r="P133" s="54">
        <f t="shared" si="63"/>
        <v>1.1197073239007885E-2</v>
      </c>
      <c r="Q133" s="54">
        <f t="shared" si="63"/>
        <v>8.7237241293324098E-3</v>
      </c>
      <c r="R133" s="54">
        <f t="shared" si="63"/>
        <v>6.8440079243778556E-3</v>
      </c>
      <c r="S133" s="54">
        <f t="shared" si="63"/>
        <v>5.4001839213099756E-3</v>
      </c>
      <c r="T133" s="54">
        <f t="shared" si="63"/>
        <v>4.2818845689202864E-3</v>
      </c>
      <c r="U133" s="54">
        <f t="shared" si="63"/>
        <v>3.4097256838637739E-3</v>
      </c>
      <c r="V133" s="54">
        <f t="shared" si="63"/>
        <v>2.7261933872979433E-3</v>
      </c>
      <c r="W133" s="54">
        <f t="shared" si="63"/>
        <v>2.1873586154474442E-3</v>
      </c>
      <c r="X133" s="54">
        <f t="shared" si="63"/>
        <v>1.7600378752536943E-3</v>
      </c>
      <c r="Y133" s="54">
        <f t="shared" si="63"/>
        <v>1.4199080240981706E-3</v>
      </c>
      <c r="Z133" s="54">
        <f t="shared" si="63"/>
        <v>1.1482097155462304E-3</v>
      </c>
      <c r="AA133" s="54">
        <f t="shared" si="63"/>
        <v>9.303426456995867E-4</v>
      </c>
      <c r="AB133" s="54">
        <f t="shared" si="63"/>
        <v>7.548520553014948E-4</v>
      </c>
      <c r="AC133" s="54">
        <f t="shared" si="63"/>
        <v>6.1071186351505514E-4</v>
      </c>
      <c r="AD133" s="54">
        <f t="shared" si="63"/>
        <v>4.9378387134952934E-4</v>
      </c>
      <c r="AE133" s="54">
        <f t="shared" si="63"/>
        <v>3.9923643143513536E-4</v>
      </c>
      <c r="AF133" s="54">
        <f t="shared" si="63"/>
        <v>3.2249440263924854E-4</v>
      </c>
      <c r="AG133" s="54">
        <f t="shared" si="63"/>
        <v>2.6051610232093148E-4</v>
      </c>
      <c r="AH133" s="54">
        <f t="shared" ref="AH133:BI133" si="64">+AH17*AH132/$B132</f>
        <v>2.108650596819018E-4</v>
      </c>
      <c r="AI133" s="54">
        <f t="shared" si="64"/>
        <v>1.7095306309312171E-4</v>
      </c>
      <c r="AJ133" s="54">
        <f t="shared" si="64"/>
        <v>1.3878954312182562E-4</v>
      </c>
      <c r="AK133" s="54">
        <f t="shared" si="64"/>
        <v>1.1281794299767525E-4</v>
      </c>
      <c r="AL133" s="54">
        <f t="shared" si="64"/>
        <v>9.1809654659144875E-5</v>
      </c>
      <c r="AM133" s="54">
        <f t="shared" si="64"/>
        <v>7.4789569397066218E-5</v>
      </c>
      <c r="AN133" s="54">
        <f t="shared" si="64"/>
        <v>6.0980918546280848E-5</v>
      </c>
      <c r="AO133" s="54">
        <f t="shared" si="64"/>
        <v>4.9763168349845286E-5</v>
      </c>
      <c r="AP133" s="54">
        <f t="shared" si="64"/>
        <v>4.0639376970420267E-5</v>
      </c>
      <c r="AQ133" s="54">
        <f t="shared" si="64"/>
        <v>3.3210680671444219E-5</v>
      </c>
      <c r="AR133" s="54">
        <f t="shared" si="64"/>
        <v>2.7156258237940369E-5</v>
      </c>
      <c r="AS133" s="54">
        <f t="shared" si="64"/>
        <v>2.2217545745662208E-5</v>
      </c>
      <c r="AT133" s="54">
        <f t="shared" si="64"/>
        <v>1.8185765411642876E-5</v>
      </c>
      <c r="AU133" s="54">
        <f t="shared" si="64"/>
        <v>1.4892046520994042E-5</v>
      </c>
      <c r="AV133" s="54">
        <f t="shared" si="64"/>
        <v>1.2199578881353346E-5</v>
      </c>
      <c r="AW133" s="54">
        <f t="shared" si="64"/>
        <v>9.9973640665065029E-6</v>
      </c>
      <c r="AX133" s="54">
        <f t="shared" si="64"/>
        <v>8.1952260445959969E-6</v>
      </c>
      <c r="AY133" s="54">
        <f t="shared" si="64"/>
        <v>6.7198172465002319E-6</v>
      </c>
      <c r="AZ133" s="54">
        <f t="shared" si="64"/>
        <v>5.51141372257342E-6</v>
      </c>
      <c r="BA133" s="54">
        <f t="shared" si="64"/>
        <v>4.5213376257116972E-6</v>
      </c>
      <c r="BB133" s="54">
        <f t="shared" si="64"/>
        <v>3.709879836629644E-6</v>
      </c>
      <c r="BC133" s="54">
        <f t="shared" si="64"/>
        <v>3.0446224211915353E-6</v>
      </c>
      <c r="BD133" s="54">
        <f t="shared" si="64"/>
        <v>2.4990815536160655E-6</v>
      </c>
      <c r="BE133" s="54">
        <f t="shared" si="64"/>
        <v>2.0516079128780402E-6</v>
      </c>
      <c r="BF133" s="54">
        <f t="shared" si="64"/>
        <v>1.6844944029296506E-6</v>
      </c>
      <c r="BG133" s="54">
        <f t="shared" si="64"/>
        <v>1.3832511563204031E-6</v>
      </c>
      <c r="BH133" s="54">
        <f t="shared" si="64"/>
        <v>1.1360157649521269E-6</v>
      </c>
      <c r="BI133" s="54">
        <f t="shared" si="64"/>
        <v>9.7886755937905912E-7</v>
      </c>
    </row>
    <row r="134" spans="1:61" ht="18" customHeight="1">
      <c r="A134" s="54" t="s">
        <v>820</v>
      </c>
      <c r="B134" s="54"/>
      <c r="C134" s="54">
        <f>+(C133/B133)^-0.1-1</f>
        <v>3.2174173849278231E-2</v>
      </c>
      <c r="D134" s="54">
        <f t="shared" ref="D134:BI134" si="65">+(D133/C133)^-0.1-1</f>
        <v>4.7547184614409765E-2</v>
      </c>
      <c r="E134" s="54">
        <f t="shared" si="65"/>
        <v>4.3200249909505883E-2</v>
      </c>
      <c r="F134" s="54">
        <f t="shared" si="65"/>
        <v>3.3623596296751712E-2</v>
      </c>
      <c r="G134" s="54">
        <f t="shared" si="65"/>
        <v>3.5241540789419989E-2</v>
      </c>
      <c r="H134" s="54">
        <f t="shared" si="65"/>
        <v>3.464347401910195E-2</v>
      </c>
      <c r="I134" s="54">
        <f t="shared" si="65"/>
        <v>3.2912530843903776E-2</v>
      </c>
      <c r="J134" s="54">
        <f t="shared" si="65"/>
        <v>3.1461507126016031E-2</v>
      </c>
      <c r="K134" s="54">
        <f t="shared" si="65"/>
        <v>2.8962896112731729E-2</v>
      </c>
      <c r="L134" s="54">
        <f t="shared" si="65"/>
        <v>2.8241799414314706E-2</v>
      </c>
      <c r="M134" s="54">
        <f t="shared" si="65"/>
        <v>2.5897801185685188E-2</v>
      </c>
      <c r="N134" s="54">
        <f t="shared" si="65"/>
        <v>2.9241466444315689E-2</v>
      </c>
      <c r="O134" s="54">
        <f t="shared" si="65"/>
        <v>2.741145260626543E-2</v>
      </c>
      <c r="P134" s="54">
        <f t="shared" si="65"/>
        <v>2.6179035682341922E-2</v>
      </c>
      <c r="Q134" s="54">
        <f t="shared" si="65"/>
        <v>2.5274744451555309E-2</v>
      </c>
      <c r="R134" s="54">
        <f t="shared" si="65"/>
        <v>2.4564117771955551E-2</v>
      </c>
      <c r="S134" s="54">
        <f t="shared" si="65"/>
        <v>2.3976984345360108E-2</v>
      </c>
      <c r="T134" s="54">
        <f t="shared" si="65"/>
        <v>2.3475284695285481E-2</v>
      </c>
      <c r="U134" s="54">
        <f t="shared" si="65"/>
        <v>2.3037495620000792E-2</v>
      </c>
      <c r="V134" s="54">
        <f t="shared" si="65"/>
        <v>2.2624699592439068E-2</v>
      </c>
      <c r="W134" s="54">
        <f t="shared" si="65"/>
        <v>2.2265412138994467E-2</v>
      </c>
      <c r="X134" s="54">
        <f t="shared" si="65"/>
        <v>2.197388389615651E-2</v>
      </c>
      <c r="Y134" s="54">
        <f t="shared" si="65"/>
        <v>2.1706555753266077E-2</v>
      </c>
      <c r="Z134" s="54">
        <f t="shared" si="65"/>
        <v>2.146596262800804E-2</v>
      </c>
      <c r="AA134" s="54">
        <f t="shared" si="65"/>
        <v>2.1263543171464283E-2</v>
      </c>
      <c r="AB134" s="54">
        <f t="shared" si="65"/>
        <v>2.1123118162696963E-2</v>
      </c>
      <c r="AC134" s="54">
        <f t="shared" si="65"/>
        <v>2.1415745855957402E-2</v>
      </c>
      <c r="AD134" s="54">
        <f t="shared" si="65"/>
        <v>2.1480183022159371E-2</v>
      </c>
      <c r="AE134" s="54">
        <f t="shared" si="65"/>
        <v>2.1481895086815861E-2</v>
      </c>
      <c r="AF134" s="54">
        <f t="shared" si="65"/>
        <v>2.1576275055288585E-2</v>
      </c>
      <c r="AG134" s="54">
        <f t="shared" si="65"/>
        <v>2.1571482449427748E-2</v>
      </c>
      <c r="AH134" s="54">
        <f t="shared" si="65"/>
        <v>2.1369758712296516E-2</v>
      </c>
      <c r="AI134" s="54">
        <f t="shared" si="65"/>
        <v>2.1204626401446491E-2</v>
      </c>
      <c r="AJ134" s="54">
        <f t="shared" si="65"/>
        <v>2.1061765697825807E-2</v>
      </c>
      <c r="AK134" s="54">
        <f t="shared" si="65"/>
        <v>2.093444574966985E-2</v>
      </c>
      <c r="AL134" s="54">
        <f t="shared" si="65"/>
        <v>2.0819558386966364E-2</v>
      </c>
      <c r="AM134" s="54">
        <f t="shared" si="65"/>
        <v>2.0715552494642964E-2</v>
      </c>
      <c r="AN134" s="54">
        <f t="shared" si="65"/>
        <v>2.0621486682738555E-2</v>
      </c>
      <c r="AO134" s="54">
        <f t="shared" si="65"/>
        <v>2.0536621586761505E-2</v>
      </c>
      <c r="AP134" s="54">
        <f t="shared" si="65"/>
        <v>2.046026389675859E-2</v>
      </c>
      <c r="AQ134" s="54">
        <f t="shared" si="65"/>
        <v>2.0391721394526829E-2</v>
      </c>
      <c r="AR134" s="54">
        <f t="shared" si="65"/>
        <v>2.0330302170994852E-2</v>
      </c>
      <c r="AS134" s="54">
        <f t="shared" si="65"/>
        <v>2.0275327730927106E-2</v>
      </c>
      <c r="AT134" s="54">
        <f t="shared" si="65"/>
        <v>2.0226147318981313E-2</v>
      </c>
      <c r="AU134" s="54">
        <f t="shared" si="65"/>
        <v>2.0182148988724613E-2</v>
      </c>
      <c r="AV134" s="54">
        <f t="shared" si="65"/>
        <v>2.0142766509189336E-2</v>
      </c>
      <c r="AW134" s="54">
        <f t="shared" si="65"/>
        <v>2.0107482589513337E-2</v>
      </c>
      <c r="AX134" s="54">
        <f t="shared" si="65"/>
        <v>2.0075829301052783E-2</v>
      </c>
      <c r="AY134" s="54">
        <f t="shared" si="65"/>
        <v>2.0047386565739789E-2</v>
      </c>
      <c r="AZ134" s="54">
        <f t="shared" si="65"/>
        <v>2.0021779427258579E-2</v>
      </c>
      <c r="BA134" s="54">
        <f t="shared" si="65"/>
        <v>1.9998674644206238E-2</v>
      </c>
      <c r="BB134" s="54">
        <f t="shared" si="65"/>
        <v>1.9977776986791485E-2</v>
      </c>
      <c r="BC134" s="54">
        <f t="shared" si="65"/>
        <v>1.9958825493492371E-2</v>
      </c>
      <c r="BD134" s="54">
        <f t="shared" si="65"/>
        <v>1.9941589850876351E-2</v>
      </c>
      <c r="BE134" s="54">
        <f t="shared" si="65"/>
        <v>1.9925866993207642E-2</v>
      </c>
      <c r="BF134" s="54">
        <f t="shared" si="65"/>
        <v>1.9911477972565095E-2</v>
      </c>
      <c r="BG134" s="54">
        <f t="shared" si="65"/>
        <v>1.9898265119530745E-2</v>
      </c>
      <c r="BH134" s="54">
        <f t="shared" si="65"/>
        <v>1.9886089494737025E-2</v>
      </c>
      <c r="BI134" s="54">
        <f t="shared" si="65"/>
        <v>1.4999999999999902E-2</v>
      </c>
    </row>
    <row r="135" spans="1:61" ht="18" customHeight="1">
      <c r="A135" s="54" t="s">
        <v>804</v>
      </c>
      <c r="B135" s="54"/>
      <c r="C135" s="54">
        <f>+LN(C56/B56)/10</f>
        <v>-1.3094485000426947E-3</v>
      </c>
      <c r="D135" s="54">
        <f t="shared" ref="D135:K135" si="66">+LN(D56/C56)/10</f>
        <v>-4.054346277486051E-3</v>
      </c>
      <c r="E135" s="54">
        <f t="shared" si="66"/>
        <v>-6.0224740689090502E-3</v>
      </c>
      <c r="F135" s="54">
        <f t="shared" si="66"/>
        <v>-7.2870345305458915E-3</v>
      </c>
      <c r="G135" s="54">
        <f t="shared" si="66"/>
        <v>-5.9300060291662222E-3</v>
      </c>
      <c r="H135" s="54">
        <f t="shared" si="66"/>
        <v>-3.988176948825967E-3</v>
      </c>
      <c r="I135" s="54">
        <f t="shared" si="66"/>
        <v>-3.988176948825967E-3</v>
      </c>
      <c r="J135" s="54">
        <f t="shared" si="66"/>
        <v>-3.988176948825967E-3</v>
      </c>
      <c r="K135" s="54">
        <f t="shared" si="66"/>
        <v>-3.988176948825967E-3</v>
      </c>
    </row>
    <row r="136" spans="1:61" ht="18" customHeight="1">
      <c r="A136" s="54" t="s">
        <v>805</v>
      </c>
      <c r="B136" s="54"/>
      <c r="C136" s="54">
        <f>+C134+C135</f>
        <v>3.0864725349235535E-2</v>
      </c>
      <c r="D136" s="54">
        <f t="shared" ref="D136:K136" si="67">+D134+D135</f>
        <v>4.3492838336923717E-2</v>
      </c>
      <c r="E136" s="54">
        <f t="shared" si="67"/>
        <v>3.7177775840596831E-2</v>
      </c>
      <c r="F136" s="54">
        <f t="shared" si="67"/>
        <v>2.6336561766205822E-2</v>
      </c>
      <c r="G136" s="54">
        <f t="shared" si="67"/>
        <v>2.9311534760253766E-2</v>
      </c>
      <c r="H136" s="54">
        <f t="shared" si="67"/>
        <v>3.0655297070275984E-2</v>
      </c>
      <c r="I136" s="54">
        <f t="shared" si="67"/>
        <v>2.892435389507781E-2</v>
      </c>
      <c r="J136" s="54">
        <f t="shared" si="67"/>
        <v>2.7473330177190065E-2</v>
      </c>
      <c r="K136" s="54">
        <f t="shared" si="67"/>
        <v>2.4974719163905763E-2</v>
      </c>
    </row>
    <row r="137" spans="1:61" ht="18" customHeight="1">
      <c r="A137" s="54" t="s">
        <v>806</v>
      </c>
      <c r="B137" s="54"/>
      <c r="C137" s="54">
        <f>+C136-C129</f>
        <v>-1.1643732657146025E-2</v>
      </c>
      <c r="D137" s="54">
        <f t="shared" ref="D137:K137" si="68">+D136-D129</f>
        <v>7.1107731488679327E-3</v>
      </c>
      <c r="E137" s="54">
        <f t="shared" si="68"/>
        <v>1.1282739844802596E-2</v>
      </c>
      <c r="F137" s="54">
        <f t="shared" si="68"/>
        <v>-2.4795919444281396E-3</v>
      </c>
      <c r="G137" s="54">
        <f t="shared" si="68"/>
        <v>-8.6857362447801886E-4</v>
      </c>
      <c r="H137" s="54">
        <f t="shared" si="68"/>
        <v>2.1495748453660632E-3</v>
      </c>
      <c r="I137" s="54">
        <f t="shared" si="68"/>
        <v>1.824407881415864E-3</v>
      </c>
      <c r="J137" s="54">
        <f t="shared" si="68"/>
        <v>2.7987216174497065E-3</v>
      </c>
      <c r="K137" s="54">
        <f t="shared" si="68"/>
        <v>-1.2456859768952069E-3</v>
      </c>
    </row>
    <row r="138" spans="1:61" ht="18" customHeight="1">
      <c r="A138" s="54"/>
      <c r="B138" s="54" t="s">
        <v>807</v>
      </c>
    </row>
    <row r="139" spans="1:61" ht="18" customHeight="1">
      <c r="A139" s="54" t="s">
        <v>808</v>
      </c>
      <c r="B139" s="54">
        <f t="shared" ref="B139:BI139" si="69">+$B$7*B68/B74-(1-(1-0.1)^10)/10</f>
        <v>9.7452179834626521E-2</v>
      </c>
      <c r="C139" s="54">
        <f t="shared" si="69"/>
        <v>9.385754355163968E-2</v>
      </c>
      <c r="D139" s="54">
        <f t="shared" si="69"/>
        <v>7.8531424414230985E-2</v>
      </c>
      <c r="E139" s="54">
        <f t="shared" si="69"/>
        <v>7.0172207940626855E-2</v>
      </c>
      <c r="F139" s="54">
        <f t="shared" si="69"/>
        <v>6.4757076691918589E-2</v>
      </c>
      <c r="G139" s="54">
        <f t="shared" si="69"/>
        <v>6.0147604476425739E-2</v>
      </c>
      <c r="H139" s="54">
        <f t="shared" si="69"/>
        <v>5.6154951814723505E-2</v>
      </c>
      <c r="I139" s="54">
        <f t="shared" si="69"/>
        <v>5.28921574650799E-2</v>
      </c>
      <c r="J139" s="54">
        <f t="shared" si="69"/>
        <v>5.0030405224337895E-2</v>
      </c>
      <c r="K139" s="54">
        <f t="shared" si="69"/>
        <v>4.7376681154528436E-2</v>
      </c>
      <c r="L139" s="54">
        <f t="shared" si="69"/>
        <v>4.4845447237546951E-2</v>
      </c>
      <c r="M139" s="54">
        <f t="shared" si="69"/>
        <v>4.2965039848310363E-2</v>
      </c>
      <c r="N139" s="54">
        <f t="shared" si="69"/>
        <v>3.857687663991706E-2</v>
      </c>
      <c r="O139" s="54">
        <f t="shared" si="69"/>
        <v>3.6055118696180319E-2</v>
      </c>
      <c r="P139" s="54">
        <f t="shared" si="69"/>
        <v>3.4473837022005321E-2</v>
      </c>
      <c r="Q139" s="54">
        <f t="shared" si="69"/>
        <v>3.3393595830143744E-2</v>
      </c>
      <c r="R139" s="54">
        <f t="shared" si="69"/>
        <v>3.2595416957168791E-2</v>
      </c>
      <c r="S139" s="54">
        <f t="shared" si="69"/>
        <v>3.1966313197852481E-2</v>
      </c>
      <c r="T139" s="54">
        <f t="shared" si="69"/>
        <v>3.1446210147047904E-2</v>
      </c>
      <c r="U139" s="54">
        <f t="shared" si="69"/>
        <v>3.1002127059894885E-2</v>
      </c>
      <c r="V139" s="54">
        <f t="shared" si="69"/>
        <v>3.0652222942742766E-2</v>
      </c>
      <c r="W139" s="54">
        <f t="shared" si="69"/>
        <v>3.0366634855368724E-2</v>
      </c>
      <c r="X139" s="54">
        <f t="shared" si="69"/>
        <v>3.0091402253791477E-2</v>
      </c>
      <c r="Y139" s="54">
        <f t="shared" si="69"/>
        <v>2.9834853794319549E-2</v>
      </c>
      <c r="Z139" s="54">
        <f t="shared" si="69"/>
        <v>2.960122058784731E-2</v>
      </c>
      <c r="AA139" s="54">
        <f t="shared" si="69"/>
        <v>2.9398888452801544E-2</v>
      </c>
      <c r="AB139" s="54">
        <f t="shared" si="69"/>
        <v>2.9245223303700163E-2</v>
      </c>
      <c r="AC139" s="54">
        <f t="shared" si="69"/>
        <v>2.9374533187205634E-2</v>
      </c>
      <c r="AD139" s="54">
        <f t="shared" si="69"/>
        <v>2.945735090770471E-2</v>
      </c>
      <c r="AE139" s="54">
        <f t="shared" si="69"/>
        <v>2.9485947283110894E-2</v>
      </c>
      <c r="AF139" s="54">
        <f t="shared" si="69"/>
        <v>2.9262187126357198E-2</v>
      </c>
      <c r="AG139" s="54">
        <f t="shared" si="69"/>
        <v>2.8894540441073729E-2</v>
      </c>
      <c r="AH139" s="54">
        <f t="shared" si="69"/>
        <v>2.8648835955588009E-2</v>
      </c>
      <c r="AI139" s="54">
        <f t="shared" si="69"/>
        <v>2.846600279009355E-2</v>
      </c>
      <c r="AJ139" s="54">
        <f t="shared" si="69"/>
        <v>2.8317749355079622E-2</v>
      </c>
      <c r="AK139" s="54">
        <f t="shared" si="69"/>
        <v>2.8190557947674055E-2</v>
      </c>
      <c r="AL139" s="54">
        <f t="shared" si="69"/>
        <v>2.8078019663227469E-2</v>
      </c>
      <c r="AM139" s="54">
        <f t="shared" si="69"/>
        <v>2.7977040871878883E-2</v>
      </c>
      <c r="AN139" s="54">
        <f t="shared" si="69"/>
        <v>2.7886005978835893E-2</v>
      </c>
      <c r="AO139" s="54">
        <f t="shared" si="69"/>
        <v>2.7803917292787514E-2</v>
      </c>
      <c r="AP139" s="54">
        <f t="shared" si="69"/>
        <v>2.773001309200615E-2</v>
      </c>
      <c r="AQ139" s="54">
        <f t="shared" si="69"/>
        <v>2.7663612562039558E-2</v>
      </c>
      <c r="AR139" s="54">
        <f t="shared" si="69"/>
        <v>2.7604063291437816E-2</v>
      </c>
      <c r="AS139" s="54">
        <f t="shared" si="69"/>
        <v>2.7550731471154749E-2</v>
      </c>
      <c r="AT139" s="54">
        <f t="shared" si="69"/>
        <v>2.7503007131236171E-2</v>
      </c>
      <c r="AU139" s="54">
        <f t="shared" si="69"/>
        <v>2.7460312455885497E-2</v>
      </c>
      <c r="AV139" s="54">
        <f t="shared" si="69"/>
        <v>2.742210862898023E-2</v>
      </c>
      <c r="AW139" s="54">
        <f t="shared" si="69"/>
        <v>2.7387899977883323E-2</v>
      </c>
      <c r="AX139" s="54">
        <f t="shared" si="69"/>
        <v>2.7357235533307794E-2</v>
      </c>
      <c r="AY139" s="54">
        <f t="shared" si="69"/>
        <v>2.7329708568135186E-2</v>
      </c>
      <c r="AZ139" s="54">
        <f t="shared" si="69"/>
        <v>2.7304954735061282E-2</v>
      </c>
      <c r="BA139" s="54">
        <f t="shared" si="69"/>
        <v>2.7282649334897879E-2</v>
      </c>
      <c r="BB139" s="54">
        <f t="shared" si="69"/>
        <v>2.7262504122759088E-2</v>
      </c>
      <c r="BC139" s="54">
        <f t="shared" si="69"/>
        <v>2.724426394219058E-2</v>
      </c>
      <c r="BD139" s="54">
        <f t="shared" si="69"/>
        <v>2.7227703381883711E-2</v>
      </c>
      <c r="BE139" s="54">
        <f t="shared" si="69"/>
        <v>2.7212623577600348E-2</v>
      </c>
      <c r="BF139" s="54">
        <f t="shared" si="69"/>
        <v>2.7198849230211E-2</v>
      </c>
      <c r="BG139" s="54">
        <f t="shared" si="69"/>
        <v>2.7186225875025075E-2</v>
      </c>
      <c r="BH139" s="54">
        <f t="shared" si="69"/>
        <v>2.7174617413804697E-2</v>
      </c>
      <c r="BI139" s="54">
        <f t="shared" si="69"/>
        <v>2.7163903905661549E-2</v>
      </c>
    </row>
    <row r="140" spans="1:61" ht="18" customHeight="1">
      <c r="A140" s="54" t="s">
        <v>809</v>
      </c>
      <c r="B140" s="54">
        <v>1</v>
      </c>
      <c r="C140" s="54">
        <f t="shared" ref="C140:AH140" si="70">+B140/(1+C131)^10</f>
        <v>0.6988008056213495</v>
      </c>
      <c r="D140" s="54">
        <f t="shared" si="70"/>
        <v>0.47461029978063485</v>
      </c>
      <c r="E140" s="54">
        <f t="shared" si="70"/>
        <v>0.34927453250312696</v>
      </c>
      <c r="F140" s="54">
        <f t="shared" si="70"/>
        <v>0.26666070082165311</v>
      </c>
      <c r="G140" s="54">
        <f t="shared" si="70"/>
        <v>0.19939000800592729</v>
      </c>
      <c r="H140" s="54">
        <f t="shared" si="70"/>
        <v>0.14931470943412928</v>
      </c>
      <c r="I140" s="54">
        <f t="shared" si="70"/>
        <v>0.11350225357587254</v>
      </c>
      <c r="J140" s="54">
        <f t="shared" si="70"/>
        <v>8.7903880178143282E-2</v>
      </c>
      <c r="K140" s="54">
        <f t="shared" si="70"/>
        <v>6.8371279985814659E-2</v>
      </c>
      <c r="L140" s="54">
        <f t="shared" si="70"/>
        <v>5.2788839284533109E-2</v>
      </c>
      <c r="M140" s="54">
        <f t="shared" si="70"/>
        <v>4.0124094951321874E-2</v>
      </c>
      <c r="N140" s="54">
        <f t="shared" si="70"/>
        <v>3.0279912522904122E-2</v>
      </c>
      <c r="O140" s="54">
        <f t="shared" si="70"/>
        <v>2.3184600838446361E-2</v>
      </c>
      <c r="P140" s="54">
        <f t="shared" si="70"/>
        <v>1.7932815190127994E-2</v>
      </c>
      <c r="Q140" s="54">
        <f t="shared" si="70"/>
        <v>1.3977575818307629E-2</v>
      </c>
      <c r="R140" s="54">
        <f t="shared" si="70"/>
        <v>1.0962224851142729E-2</v>
      </c>
      <c r="S140" s="54">
        <f t="shared" si="70"/>
        <v>8.642106650469215E-3</v>
      </c>
      <c r="T140" s="54">
        <f t="shared" si="70"/>
        <v>6.8436430742239811E-3</v>
      </c>
      <c r="U140" s="54">
        <f t="shared" si="70"/>
        <v>5.4400276527894189E-3</v>
      </c>
      <c r="V140" s="54">
        <f t="shared" si="70"/>
        <v>4.3379156044182476E-3</v>
      </c>
      <c r="W140" s="54">
        <f t="shared" si="70"/>
        <v>3.4689223968759806E-3</v>
      </c>
      <c r="X140" s="54">
        <f t="shared" si="70"/>
        <v>2.7814381642645831E-3</v>
      </c>
      <c r="Y140" s="54">
        <f t="shared" si="70"/>
        <v>2.2356317632672854E-3</v>
      </c>
      <c r="Z140" s="54">
        <f t="shared" si="70"/>
        <v>1.8007467431014341E-3</v>
      </c>
      <c r="AA140" s="54">
        <f t="shared" si="70"/>
        <v>1.4528421065495409E-3</v>
      </c>
      <c r="AB140" s="54">
        <f t="shared" si="70"/>
        <v>1.1712982230328568E-3</v>
      </c>
      <c r="AC140" s="54">
        <f t="shared" si="70"/>
        <v>9.427002196168928E-4</v>
      </c>
      <c r="AD140" s="54">
        <f t="shared" si="70"/>
        <v>7.5847650018460446E-4</v>
      </c>
      <c r="AE140" s="54">
        <f t="shared" si="70"/>
        <v>6.1089432344282738E-4</v>
      </c>
      <c r="AF140" s="54">
        <f t="shared" si="70"/>
        <v>4.9330389223585654E-4</v>
      </c>
      <c r="AG140" s="54">
        <f t="shared" si="70"/>
        <v>3.9934512273158857E-4</v>
      </c>
      <c r="AH140" s="54">
        <f t="shared" si="70"/>
        <v>3.2385150806669435E-4</v>
      </c>
      <c r="AI140" s="54">
        <f t="shared" ref="AI140:BG140" si="71">+AH140/(1+AI131)^10</f>
        <v>2.6301761424273241E-4</v>
      </c>
      <c r="AJ140" s="54">
        <f t="shared" si="71"/>
        <v>2.1388805587598959E-4</v>
      </c>
      <c r="AK140" s="54">
        <f t="shared" si="71"/>
        <v>1.7413772945064964E-4</v>
      </c>
      <c r="AL140" s="54">
        <f t="shared" si="71"/>
        <v>1.4192385337685921E-4</v>
      </c>
      <c r="AM140" s="54">
        <f t="shared" si="71"/>
        <v>1.1577926139493568E-4</v>
      </c>
      <c r="AN140" s="54">
        <f t="shared" si="71"/>
        <v>9.4532074786120001E-5</v>
      </c>
      <c r="AO140" s="54">
        <f t="shared" si="71"/>
        <v>7.7243826093119629E-5</v>
      </c>
      <c r="AP140" s="54">
        <f t="shared" si="71"/>
        <v>6.3161225407643099E-5</v>
      </c>
      <c r="AQ140" s="54">
        <f t="shared" si="71"/>
        <v>5.1678319453677563E-5</v>
      </c>
      <c r="AR140" s="54">
        <f t="shared" si="71"/>
        <v>4.2306686471292352E-5</v>
      </c>
      <c r="AS140" s="54">
        <f t="shared" si="71"/>
        <v>3.4651890230630231E-5</v>
      </c>
      <c r="AT140" s="54">
        <f t="shared" si="71"/>
        <v>2.8394828920637716E-5</v>
      </c>
      <c r="AU140" s="54">
        <f t="shared" si="71"/>
        <v>2.3276922667446371E-5</v>
      </c>
      <c r="AV140" s="54">
        <f t="shared" si="71"/>
        <v>1.9088318842921481E-5</v>
      </c>
      <c r="AW140" s="54">
        <f t="shared" si="71"/>
        <v>1.5658475888949329E-5</v>
      </c>
      <c r="AX140" s="54">
        <f t="shared" si="71"/>
        <v>1.2848626849337404E-5</v>
      </c>
      <c r="AY140" s="54">
        <f t="shared" si="71"/>
        <v>1.0545732580007615E-5</v>
      </c>
      <c r="AZ140" s="54">
        <f t="shared" si="71"/>
        <v>8.6576189112286434E-6</v>
      </c>
      <c r="BA140" s="54">
        <f t="shared" si="71"/>
        <v>7.1090574491021382E-6</v>
      </c>
      <c r="BB140" s="54">
        <f t="shared" si="71"/>
        <v>5.8386005534728037E-6</v>
      </c>
      <c r="BC140" s="54">
        <f t="shared" si="71"/>
        <v>4.7960206542844769E-6</v>
      </c>
      <c r="BD140" s="54">
        <f t="shared" si="71"/>
        <v>3.9402350351631404E-6</v>
      </c>
      <c r="BE140" s="54">
        <f t="shared" si="71"/>
        <v>3.2376214907124694E-6</v>
      </c>
      <c r="BF140" s="54">
        <f t="shared" si="71"/>
        <v>2.660649361501226E-6</v>
      </c>
      <c r="BG140" s="54">
        <f t="shared" si="71"/>
        <v>2.1867655245963216E-6</v>
      </c>
      <c r="BH140" s="54">
        <f>+BG140</f>
        <v>2.1867655245963216E-6</v>
      </c>
      <c r="BI140" s="54">
        <f>+BH140</f>
        <v>2.1867655245963216E-6</v>
      </c>
    </row>
    <row r="141" spans="1:61" ht="18" customHeight="1">
      <c r="A141" s="54" t="s">
        <v>806</v>
      </c>
      <c r="B141" s="54">
        <f t="shared" ref="B141:K141" si="72">+B139-C131</f>
        <v>6.0963268364053511E-2</v>
      </c>
      <c r="C141" s="54">
        <f t="shared" si="72"/>
        <v>5.4412281954421007E-2</v>
      </c>
      <c r="D141" s="54">
        <f t="shared" si="72"/>
        <v>4.7392873822305975E-2</v>
      </c>
      <c r="E141" s="54">
        <f t="shared" si="72"/>
        <v>4.2816613087412754E-2</v>
      </c>
      <c r="F141" s="54">
        <f t="shared" si="72"/>
        <v>3.5258945644235713E-2</v>
      </c>
      <c r="G141" s="54">
        <f t="shared" si="72"/>
        <v>3.0804689171604886E-2</v>
      </c>
      <c r="H141" s="54">
        <f t="shared" si="72"/>
        <v>2.8352117695437572E-2</v>
      </c>
      <c r="I141" s="54">
        <f t="shared" si="72"/>
        <v>2.7004880178378748E-2</v>
      </c>
      <c r="J141" s="54">
        <f t="shared" si="72"/>
        <v>2.4582898374067231E-2</v>
      </c>
      <c r="K141" s="54">
        <f t="shared" si="72"/>
        <v>2.1173965131487654E-2</v>
      </c>
    </row>
    <row r="142" spans="1:61" ht="18" customHeight="1">
      <c r="A142" s="54" t="s">
        <v>801</v>
      </c>
      <c r="B142" s="54"/>
      <c r="C142" s="54">
        <f>+EXP(C128-0.1)</f>
        <v>1.0610488159477507</v>
      </c>
      <c r="D142" s="54">
        <f>+EXP(D128-0.1)</f>
        <v>1.0450232340843868</v>
      </c>
    </row>
    <row r="143" spans="1:61" ht="18" customHeight="1">
      <c r="A143" s="54" t="s">
        <v>810</v>
      </c>
      <c r="B143" s="54"/>
    </row>
    <row r="144" spans="1:61" ht="18" customHeight="1">
      <c r="A144" s="54" t="s">
        <v>811</v>
      </c>
      <c r="B144" s="54">
        <f>+SUMPRODUCT(B140:U140*B84:U84)*10</f>
        <v>167.76283985280998</v>
      </c>
    </row>
    <row r="145" spans="1:74" ht="18" customHeight="1">
      <c r="A145" s="54" t="s">
        <v>812</v>
      </c>
      <c r="B145" s="54">
        <f>+SUMPRODUCT(B140:AE140*B84:AE84)*10</f>
        <v>171.38726960884441</v>
      </c>
    </row>
    <row r="146" spans="1:74" ht="18" customHeight="1">
      <c r="A146" s="54" t="s">
        <v>813</v>
      </c>
      <c r="B146" s="54">
        <f>+SUMPRODUCT(B140:BI140*B84:BI84)*10</f>
        <v>172.21636936966604</v>
      </c>
    </row>
    <row r="147" spans="1:74" ht="18" customHeight="1">
      <c r="A147" s="54"/>
      <c r="B147" s="54"/>
    </row>
    <row r="148" spans="1:74" s="39" customFormat="1" ht="18" customHeight="1">
      <c r="A148" s="54" t="s">
        <v>814</v>
      </c>
      <c r="B148" s="54">
        <v>1</v>
      </c>
      <c r="C148" s="54">
        <f t="shared" ref="C148:AH148" si="73">+B148/(1+B79)^10</f>
        <v>0.72856804075090909</v>
      </c>
      <c r="D148" s="54">
        <f t="shared" si="73"/>
        <v>0.45786155278481705</v>
      </c>
      <c r="E148" s="54">
        <f t="shared" si="73"/>
        <v>0.29995586117448592</v>
      </c>
      <c r="F148" s="54">
        <f t="shared" si="73"/>
        <v>0.21549301676421281</v>
      </c>
      <c r="G148" s="54">
        <f t="shared" si="73"/>
        <v>0.15241099432289107</v>
      </c>
      <c r="H148" s="54">
        <f t="shared" si="73"/>
        <v>0.10841991649186211</v>
      </c>
      <c r="I148" s="54">
        <f t="shared" si="73"/>
        <v>7.8428445509612685E-2</v>
      </c>
      <c r="J148" s="54">
        <f t="shared" si="73"/>
        <v>5.7536488685088157E-2</v>
      </c>
      <c r="K148" s="54">
        <f t="shared" si="73"/>
        <v>4.324602632780996E-2</v>
      </c>
      <c r="L148" s="54">
        <f t="shared" si="73"/>
        <v>3.2733591846646697E-2</v>
      </c>
      <c r="M148" s="54">
        <f t="shared" si="73"/>
        <v>2.5348523813990841E-2</v>
      </c>
      <c r="N148" s="54">
        <f t="shared" si="73"/>
        <v>1.9001151645369151E-2</v>
      </c>
      <c r="O148" s="54">
        <f t="shared" si="73"/>
        <v>1.4498928187886319E-2</v>
      </c>
      <c r="P148" s="54">
        <f t="shared" si="73"/>
        <v>1.1197073239007883E-2</v>
      </c>
      <c r="Q148" s="54">
        <f t="shared" si="73"/>
        <v>8.7237241293324011E-3</v>
      </c>
      <c r="R148" s="54">
        <f t="shared" si="73"/>
        <v>6.8440079243778564E-3</v>
      </c>
      <c r="S148" s="54">
        <f t="shared" si="73"/>
        <v>5.4001839213099791E-3</v>
      </c>
      <c r="T148" s="54">
        <f t="shared" si="73"/>
        <v>4.2818845689202899E-3</v>
      </c>
      <c r="U148" s="54">
        <f t="shared" si="73"/>
        <v>3.4097256838637809E-3</v>
      </c>
      <c r="V148" s="54">
        <f t="shared" si="73"/>
        <v>2.7261933872979472E-3</v>
      </c>
      <c r="W148" s="54">
        <f t="shared" si="73"/>
        <v>2.1873586154474451E-3</v>
      </c>
      <c r="X148" s="54">
        <f t="shared" si="73"/>
        <v>1.7600378752536945E-3</v>
      </c>
      <c r="Y148" s="54">
        <f t="shared" si="73"/>
        <v>1.4199080240981697E-3</v>
      </c>
      <c r="Z148" s="54">
        <f t="shared" si="73"/>
        <v>1.1482097155462304E-3</v>
      </c>
      <c r="AA148" s="54">
        <f t="shared" si="73"/>
        <v>9.3034264569958594E-4</v>
      </c>
      <c r="AB148" s="54">
        <f t="shared" si="73"/>
        <v>7.5485205530149448E-4</v>
      </c>
      <c r="AC148" s="54">
        <f t="shared" si="73"/>
        <v>6.107118635150546E-4</v>
      </c>
      <c r="AD148" s="54">
        <f t="shared" si="73"/>
        <v>4.9378387134952934E-4</v>
      </c>
      <c r="AE148" s="54">
        <f t="shared" si="73"/>
        <v>3.9923643143513509E-4</v>
      </c>
      <c r="AF148" s="54">
        <f t="shared" si="73"/>
        <v>3.2249440263924843E-4</v>
      </c>
      <c r="AG148" s="54">
        <f t="shared" si="73"/>
        <v>2.6051610232093159E-4</v>
      </c>
      <c r="AH148" s="54">
        <f t="shared" si="73"/>
        <v>2.108650596819018E-4</v>
      </c>
      <c r="AI148" s="54">
        <f t="shared" ref="AI148:BI148" si="74">+AH148/(1+AH79)^10</f>
        <v>1.7095306309312187E-4</v>
      </c>
      <c r="AJ148" s="54">
        <f t="shared" si="74"/>
        <v>1.3878954312182584E-4</v>
      </c>
      <c r="AK148" s="54">
        <f t="shared" si="74"/>
        <v>1.1281794299767542E-4</v>
      </c>
      <c r="AL148" s="54">
        <f t="shared" si="74"/>
        <v>9.1809654659144862E-5</v>
      </c>
      <c r="AM148" s="54">
        <f t="shared" si="74"/>
        <v>7.4789569397066259E-5</v>
      </c>
      <c r="AN148" s="54">
        <f t="shared" si="74"/>
        <v>6.0980918546280889E-5</v>
      </c>
      <c r="AO148" s="54">
        <f t="shared" si="74"/>
        <v>4.9763168349845299E-5</v>
      </c>
      <c r="AP148" s="54">
        <f t="shared" si="74"/>
        <v>4.0639376970420301E-5</v>
      </c>
      <c r="AQ148" s="54">
        <f t="shared" si="74"/>
        <v>3.3210680671444239E-5</v>
      </c>
      <c r="AR148" s="54">
        <f t="shared" si="74"/>
        <v>2.7156258237940365E-5</v>
      </c>
      <c r="AS148" s="54">
        <f t="shared" si="74"/>
        <v>2.2217545745662224E-5</v>
      </c>
      <c r="AT148" s="54">
        <f t="shared" si="74"/>
        <v>1.818576541164287E-5</v>
      </c>
      <c r="AU148" s="54">
        <f t="shared" si="74"/>
        <v>1.4892046520994038E-5</v>
      </c>
      <c r="AV148" s="54">
        <f t="shared" si="74"/>
        <v>1.2199578881353332E-5</v>
      </c>
      <c r="AW148" s="54">
        <f t="shared" si="74"/>
        <v>9.9973640665064978E-6</v>
      </c>
      <c r="AX148" s="54">
        <f t="shared" si="74"/>
        <v>8.1952260445959816E-6</v>
      </c>
      <c r="AY148" s="54">
        <f t="shared" si="74"/>
        <v>6.7198172465002243E-6</v>
      </c>
      <c r="AZ148" s="54">
        <f t="shared" si="74"/>
        <v>5.5114137225734073E-6</v>
      </c>
      <c r="BA148" s="54">
        <f t="shared" si="74"/>
        <v>4.5213376257116896E-6</v>
      </c>
      <c r="BB148" s="54">
        <f t="shared" si="74"/>
        <v>3.7098798366296347E-6</v>
      </c>
      <c r="BC148" s="54">
        <f t="shared" si="74"/>
        <v>3.044622421191531E-6</v>
      </c>
      <c r="BD148" s="54">
        <f t="shared" si="74"/>
        <v>2.4990815536160604E-6</v>
      </c>
      <c r="BE148" s="54">
        <f t="shared" si="74"/>
        <v>2.0516079128780363E-6</v>
      </c>
      <c r="BF148" s="54">
        <f t="shared" si="74"/>
        <v>1.6844944029296491E-6</v>
      </c>
      <c r="BG148" s="54">
        <f t="shared" si="74"/>
        <v>1.3832511563204036E-6</v>
      </c>
      <c r="BH148" s="54">
        <f t="shared" si="74"/>
        <v>1.1360157649521254E-6</v>
      </c>
      <c r="BI148" s="54">
        <f t="shared" si="74"/>
        <v>9.7886755937905785E-7</v>
      </c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</row>
    <row r="149" spans="1:74" ht="18" customHeight="1">
      <c r="A149" s="54"/>
      <c r="B149" s="54"/>
    </row>
    <row r="150" spans="1:74" ht="18" customHeight="1">
      <c r="A150" s="54" t="s">
        <v>810</v>
      </c>
      <c r="B150" s="54"/>
    </row>
    <row r="151" spans="1:74" ht="18" customHeight="1">
      <c r="A151" s="54" t="s">
        <v>811</v>
      </c>
      <c r="B151" s="54">
        <f>+SUMPRODUCT(B148:U148*B84:U84)*10</f>
        <v>144.2248723416638</v>
      </c>
    </row>
    <row r="152" spans="1:74" ht="18" customHeight="1">
      <c r="A152" s="54" t="s">
        <v>812</v>
      </c>
      <c r="B152" s="54">
        <f>+SUMPRODUCT(B148:AE148*B84:AE84)*10</f>
        <v>146.53152942122927</v>
      </c>
    </row>
    <row r="153" spans="1:74" ht="18" customHeight="1">
      <c r="A153" s="54" t="s">
        <v>813</v>
      </c>
      <c r="B153" s="54">
        <f>+SUMPRODUCT(B148:BI148*B84:BI84)*10</f>
        <v>147.0684652097907</v>
      </c>
    </row>
    <row r="154" spans="1:74" ht="18" customHeight="1">
      <c r="A154" s="54" t="s">
        <v>813</v>
      </c>
      <c r="B154" s="54">
        <f>+SUMPRODUCT(B149:BI149*B84:BI84)*10</f>
        <v>0</v>
      </c>
    </row>
    <row r="155" spans="1:74" ht="18" customHeight="1">
      <c r="A155" s="52" t="s">
        <v>815</v>
      </c>
      <c r="B155" s="65">
        <f>+B63*B61</f>
        <v>4.3119325957396313E-3</v>
      </c>
      <c r="C155" s="65">
        <f t="shared" ref="C155:BI155" si="75">+C63*C61</f>
        <v>7.4521453024422504E-3</v>
      </c>
      <c r="D155" s="65">
        <f t="shared" si="75"/>
        <v>1.3609889118606604E-2</v>
      </c>
      <c r="E155" s="65">
        <f t="shared" si="75"/>
        <v>2.3143531142133363E-2</v>
      </c>
      <c r="F155" s="65">
        <f t="shared" si="75"/>
        <v>3.5582383064951748E-2</v>
      </c>
      <c r="G155" s="65">
        <f t="shared" si="75"/>
        <v>5.3111854048689976E-2</v>
      </c>
      <c r="H155" s="65">
        <f t="shared" si="75"/>
        <v>7.649136475714409E-2</v>
      </c>
      <c r="I155" s="65">
        <f t="shared" si="75"/>
        <v>0.10499919576728742</v>
      </c>
      <c r="J155" s="65">
        <f t="shared" si="75"/>
        <v>0.13855586562972169</v>
      </c>
      <c r="K155" s="65">
        <f t="shared" si="75"/>
        <v>0.17738445622816487</v>
      </c>
      <c r="L155" s="65">
        <f t="shared" si="75"/>
        <v>0.22619569929225994</v>
      </c>
      <c r="M155" s="65">
        <f t="shared" si="75"/>
        <v>0.28693051942219328</v>
      </c>
      <c r="N155" s="65">
        <f t="shared" si="75"/>
        <v>0.36029348470696632</v>
      </c>
      <c r="O155" s="65">
        <f t="shared" si="75"/>
        <v>0.44174987552598921</v>
      </c>
      <c r="P155" s="65">
        <f t="shared" si="75"/>
        <v>0.53192566942680952</v>
      </c>
      <c r="Q155" s="65">
        <f t="shared" si="75"/>
        <v>0.63138552206764453</v>
      </c>
      <c r="R155" s="65">
        <f t="shared" si="75"/>
        <v>0.74058627711840808</v>
      </c>
      <c r="S155" s="65">
        <f t="shared" si="75"/>
        <v>0.85990180790921211</v>
      </c>
      <c r="T155" s="65">
        <f t="shared" si="75"/>
        <v>0.98963858870262433</v>
      </c>
      <c r="U155" s="65">
        <f t="shared" si="75"/>
        <v>1.1300405407978027</v>
      </c>
      <c r="V155" s="65">
        <f t="shared" si="75"/>
        <v>1.2818543217777341</v>
      </c>
      <c r="W155" s="65">
        <f t="shared" si="75"/>
        <v>1.4457073226611545</v>
      </c>
      <c r="X155" s="65">
        <f t="shared" si="75"/>
        <v>1.6215729108290329</v>
      </c>
      <c r="Y155" s="65">
        <f t="shared" si="75"/>
        <v>1.8095061070396226</v>
      </c>
      <c r="Z155" s="65">
        <f t="shared" si="75"/>
        <v>2.0092665772954383</v>
      </c>
      <c r="AA155" s="65">
        <f t="shared" si="75"/>
        <v>2.218446847386137</v>
      </c>
      <c r="AB155" s="65">
        <f t="shared" si="75"/>
        <v>2.4081408722043673</v>
      </c>
      <c r="AC155" s="65">
        <f t="shared" si="75"/>
        <v>2.5571127772474083</v>
      </c>
      <c r="AD155" s="65">
        <f t="shared" si="75"/>
        <v>2.6814702969396276</v>
      </c>
      <c r="AE155" s="65">
        <f t="shared" si="75"/>
        <v>2.7923197964259243</v>
      </c>
      <c r="AF155" s="65">
        <f t="shared" si="75"/>
        <v>2.8914062346262082</v>
      </c>
      <c r="AG155" s="65">
        <f t="shared" si="75"/>
        <v>2.9822044769640659</v>
      </c>
      <c r="AH155" s="65">
        <f t="shared" si="75"/>
        <v>3.0736833185484684</v>
      </c>
      <c r="AI155" s="65">
        <f t="shared" si="75"/>
        <v>3.1694100101756155</v>
      </c>
      <c r="AJ155" s="65">
        <f t="shared" si="75"/>
        <v>3.2715525604073856</v>
      </c>
      <c r="AK155" s="65">
        <f t="shared" si="75"/>
        <v>3.381468036890614</v>
      </c>
      <c r="AL155" s="65">
        <f t="shared" si="75"/>
        <v>3.4999972229954057</v>
      </c>
      <c r="AM155" s="65">
        <f t="shared" si="75"/>
        <v>3.6276566563756991</v>
      </c>
      <c r="AN155" s="65">
        <f t="shared" si="75"/>
        <v>3.7647644249266174</v>
      </c>
      <c r="AO155" s="65">
        <f t="shared" si="75"/>
        <v>3.9115229584025926</v>
      </c>
      <c r="AP155" s="65">
        <f t="shared" si="75"/>
        <v>4.0680736863356231</v>
      </c>
      <c r="AQ155" s="65">
        <f t="shared" si="75"/>
        <v>4.2345331282888532</v>
      </c>
      <c r="AR155" s="65">
        <f t="shared" si="75"/>
        <v>4.4110166290899526</v>
      </c>
      <c r="AS155" s="65">
        <f t="shared" si="75"/>
        <v>4.5976538204031474</v>
      </c>
      <c r="AT155" s="65">
        <f t="shared" si="75"/>
        <v>4.7945985219099034</v>
      </c>
      <c r="AU155" s="65">
        <f t="shared" si="75"/>
        <v>5.0020349062771174</v>
      </c>
      <c r="AV155" s="65">
        <f t="shared" si="75"/>
        <v>5.2201811665200477</v>
      </c>
      <c r="AW155" s="65">
        <f t="shared" si="75"/>
        <v>5.4492915334815635</v>
      </c>
      <c r="AX155" s="65">
        <f t="shared" si="75"/>
        <v>5.6896572268579781</v>
      </c>
      <c r="AY155" s="65">
        <f t="shared" si="75"/>
        <v>5.9416067424153249</v>
      </c>
      <c r="AZ155" s="65">
        <f t="shared" si="75"/>
        <v>6.2055057531354842</v>
      </c>
      <c r="BA155" s="65">
        <f t="shared" si="75"/>
        <v>6.4817568150502316</v>
      </c>
      <c r="BB155" s="65">
        <f t="shared" si="75"/>
        <v>6.7707990076125562</v>
      </c>
      <c r="BC155" s="65">
        <f t="shared" si="75"/>
        <v>7.0731075956819378</v>
      </c>
      <c r="BD155" s="65">
        <f t="shared" si="75"/>
        <v>7.3891937701674468</v>
      </c>
      <c r="BE155" s="65">
        <f t="shared" si="75"/>
        <v>7.7196045033591023</v>
      </c>
      <c r="BF155" s="65">
        <f t="shared" si="75"/>
        <v>8.0649225403852007</v>
      </c>
      <c r="BG155" s="65">
        <f t="shared" si="75"/>
        <v>8.425766538225691</v>
      </c>
      <c r="BH155" s="65">
        <f t="shared" si="75"/>
        <v>8.8027913569798883</v>
      </c>
      <c r="BI155" s="65">
        <f t="shared" si="75"/>
        <v>9.1966885036916448</v>
      </c>
    </row>
  </sheetData>
  <phoneticPr fontId="56" type="noConversion"/>
  <pageMargins left="0.75" right="0.75" top="1" bottom="1" header="0.5" footer="0.5"/>
  <pageSetup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2F23-7C5A-4547-86BA-C100E6B2D9CD}">
  <dimension ref="A1:IC155"/>
  <sheetViews>
    <sheetView zoomScale="145" workbookViewId="0">
      <pane xSplit="1" ySplit="4" topLeftCell="B49" activePane="bottomRight" state="frozen"/>
      <selection pane="topRight"/>
      <selection pane="bottomLeft"/>
      <selection pane="bottomRight" activeCell="M65" sqref="M65"/>
    </sheetView>
  </sheetViews>
  <sheetFormatPr defaultColWidth="11.54296875" defaultRowHeight="18" customHeight="1"/>
  <cols>
    <col min="1" max="1" width="58.453125" style="52" customWidth="1"/>
    <col min="2" max="2" width="11.54296875" style="65" customWidth="1"/>
    <col min="3" max="16384" width="11.54296875" style="54"/>
  </cols>
  <sheetData>
    <row r="1" spans="1:61" ht="18" customHeight="1">
      <c r="A1" s="52" t="s">
        <v>183</v>
      </c>
      <c r="B1" s="143"/>
    </row>
    <row r="2" spans="1:61" s="32" customFormat="1" ht="18" customHeight="1">
      <c r="A2" s="56"/>
      <c r="B2" s="144">
        <v>1</v>
      </c>
      <c r="C2" s="32">
        <v>2</v>
      </c>
      <c r="D2" s="32">
        <v>3</v>
      </c>
      <c r="E2" s="32">
        <v>4</v>
      </c>
      <c r="F2" s="32">
        <v>5</v>
      </c>
      <c r="G2" s="32">
        <v>6</v>
      </c>
      <c r="H2" s="32">
        <v>7</v>
      </c>
      <c r="I2" s="32">
        <v>8</v>
      </c>
      <c r="J2" s="32">
        <v>9</v>
      </c>
      <c r="K2" s="32">
        <v>10</v>
      </c>
      <c r="L2" s="32">
        <v>11</v>
      </c>
      <c r="M2" s="32">
        <v>12</v>
      </c>
      <c r="N2" s="32">
        <v>13</v>
      </c>
      <c r="O2" s="32">
        <v>14</v>
      </c>
      <c r="P2" s="32">
        <v>15</v>
      </c>
      <c r="Q2" s="32">
        <v>16</v>
      </c>
      <c r="R2" s="32">
        <v>17</v>
      </c>
      <c r="S2" s="32">
        <v>18</v>
      </c>
      <c r="T2" s="32">
        <v>19</v>
      </c>
      <c r="U2" s="32">
        <v>20</v>
      </c>
      <c r="V2" s="32">
        <v>21</v>
      </c>
      <c r="W2" s="32">
        <v>22</v>
      </c>
      <c r="X2" s="32">
        <v>23</v>
      </c>
      <c r="Y2" s="32">
        <v>24</v>
      </c>
      <c r="Z2" s="32">
        <v>25</v>
      </c>
      <c r="AA2" s="32">
        <v>26</v>
      </c>
      <c r="AB2" s="32">
        <v>27</v>
      </c>
      <c r="AC2" s="32">
        <v>28</v>
      </c>
      <c r="AD2" s="32">
        <v>29</v>
      </c>
      <c r="AE2" s="32">
        <v>30</v>
      </c>
      <c r="AF2" s="32">
        <v>31</v>
      </c>
      <c r="AG2" s="32">
        <v>32</v>
      </c>
      <c r="AH2" s="32">
        <v>33</v>
      </c>
      <c r="AI2" s="32">
        <v>34</v>
      </c>
      <c r="AJ2" s="32">
        <v>35</v>
      </c>
      <c r="AK2" s="32">
        <v>36</v>
      </c>
      <c r="AL2" s="32">
        <v>37</v>
      </c>
      <c r="AM2" s="32">
        <v>38</v>
      </c>
      <c r="AN2" s="32">
        <v>39</v>
      </c>
      <c r="AO2" s="32">
        <f>+AN2+1</f>
        <v>40</v>
      </c>
      <c r="AP2" s="32">
        <f t="shared" ref="AP2:BI2" si="0">+AO2+1</f>
        <v>41</v>
      </c>
      <c r="AQ2" s="32">
        <f t="shared" si="0"/>
        <v>42</v>
      </c>
      <c r="AR2" s="32">
        <f t="shared" si="0"/>
        <v>43</v>
      </c>
      <c r="AS2" s="32">
        <f t="shared" si="0"/>
        <v>44</v>
      </c>
      <c r="AT2" s="32">
        <f t="shared" si="0"/>
        <v>45</v>
      </c>
      <c r="AU2" s="32">
        <f t="shared" si="0"/>
        <v>46</v>
      </c>
      <c r="AV2" s="32">
        <f t="shared" si="0"/>
        <v>47</v>
      </c>
      <c r="AW2" s="32">
        <f t="shared" si="0"/>
        <v>48</v>
      </c>
      <c r="AX2" s="32">
        <f t="shared" si="0"/>
        <v>49</v>
      </c>
      <c r="AY2" s="32">
        <f t="shared" si="0"/>
        <v>50</v>
      </c>
      <c r="AZ2" s="32">
        <f t="shared" si="0"/>
        <v>51</v>
      </c>
      <c r="BA2" s="32">
        <f t="shared" si="0"/>
        <v>52</v>
      </c>
      <c r="BB2" s="32">
        <f t="shared" si="0"/>
        <v>53</v>
      </c>
      <c r="BC2" s="32">
        <f t="shared" si="0"/>
        <v>54</v>
      </c>
      <c r="BD2" s="32">
        <f t="shared" si="0"/>
        <v>55</v>
      </c>
      <c r="BE2" s="32">
        <f t="shared" si="0"/>
        <v>56</v>
      </c>
      <c r="BF2" s="32">
        <f t="shared" si="0"/>
        <v>57</v>
      </c>
      <c r="BG2" s="32">
        <f t="shared" si="0"/>
        <v>58</v>
      </c>
      <c r="BH2" s="32">
        <f t="shared" si="0"/>
        <v>59</v>
      </c>
      <c r="BI2" s="32">
        <f t="shared" si="0"/>
        <v>60</v>
      </c>
    </row>
    <row r="3" spans="1:61" s="32" customFormat="1" ht="18" customHeight="1">
      <c r="A3" s="57"/>
      <c r="B3" s="144"/>
    </row>
    <row r="4" spans="1:61" s="32" customFormat="1" ht="18" customHeight="1">
      <c r="A4" s="57"/>
      <c r="B4" s="144">
        <v>2005</v>
      </c>
      <c r="C4" s="32">
        <f>+B4+10</f>
        <v>2015</v>
      </c>
      <c r="D4" s="32">
        <f t="shared" ref="D4:BI4" si="1">+C4+10</f>
        <v>2025</v>
      </c>
      <c r="E4" s="32">
        <f t="shared" si="1"/>
        <v>2035</v>
      </c>
      <c r="F4" s="32">
        <f t="shared" si="1"/>
        <v>2045</v>
      </c>
      <c r="G4" s="32">
        <f t="shared" si="1"/>
        <v>2055</v>
      </c>
      <c r="H4" s="32">
        <f t="shared" si="1"/>
        <v>2065</v>
      </c>
      <c r="I4" s="32">
        <f t="shared" si="1"/>
        <v>2075</v>
      </c>
      <c r="J4" s="32">
        <f t="shared" si="1"/>
        <v>2085</v>
      </c>
      <c r="K4" s="32">
        <f t="shared" si="1"/>
        <v>2095</v>
      </c>
      <c r="L4" s="32">
        <f t="shared" si="1"/>
        <v>2105</v>
      </c>
      <c r="M4" s="32">
        <f t="shared" si="1"/>
        <v>2115</v>
      </c>
      <c r="N4" s="32">
        <f t="shared" si="1"/>
        <v>2125</v>
      </c>
      <c r="O4" s="32">
        <f t="shared" si="1"/>
        <v>2135</v>
      </c>
      <c r="P4" s="32">
        <f t="shared" si="1"/>
        <v>2145</v>
      </c>
      <c r="Q4" s="32">
        <f t="shared" si="1"/>
        <v>2155</v>
      </c>
      <c r="R4" s="32">
        <f t="shared" si="1"/>
        <v>2165</v>
      </c>
      <c r="S4" s="32">
        <f t="shared" si="1"/>
        <v>2175</v>
      </c>
      <c r="T4" s="32">
        <f t="shared" si="1"/>
        <v>2185</v>
      </c>
      <c r="U4" s="32">
        <f t="shared" si="1"/>
        <v>2195</v>
      </c>
      <c r="V4" s="32">
        <f t="shared" si="1"/>
        <v>2205</v>
      </c>
      <c r="W4" s="32">
        <f t="shared" si="1"/>
        <v>2215</v>
      </c>
      <c r="X4" s="32">
        <f t="shared" si="1"/>
        <v>2225</v>
      </c>
      <c r="Y4" s="32">
        <f t="shared" si="1"/>
        <v>2235</v>
      </c>
      <c r="Z4" s="32">
        <f t="shared" si="1"/>
        <v>2245</v>
      </c>
      <c r="AA4" s="32">
        <f t="shared" si="1"/>
        <v>2255</v>
      </c>
      <c r="AB4" s="32">
        <f t="shared" si="1"/>
        <v>2265</v>
      </c>
      <c r="AC4" s="32">
        <f t="shared" si="1"/>
        <v>2275</v>
      </c>
      <c r="AD4" s="32">
        <f t="shared" si="1"/>
        <v>2285</v>
      </c>
      <c r="AE4" s="32">
        <f t="shared" si="1"/>
        <v>2295</v>
      </c>
      <c r="AF4" s="32">
        <f t="shared" si="1"/>
        <v>2305</v>
      </c>
      <c r="AG4" s="32">
        <f t="shared" si="1"/>
        <v>2315</v>
      </c>
      <c r="AH4" s="32">
        <f t="shared" si="1"/>
        <v>2325</v>
      </c>
      <c r="AI4" s="32">
        <f t="shared" si="1"/>
        <v>2335</v>
      </c>
      <c r="AJ4" s="32">
        <f t="shared" si="1"/>
        <v>2345</v>
      </c>
      <c r="AK4" s="32">
        <f t="shared" si="1"/>
        <v>2355</v>
      </c>
      <c r="AL4" s="32">
        <f t="shared" si="1"/>
        <v>2365</v>
      </c>
      <c r="AM4" s="32">
        <f t="shared" si="1"/>
        <v>2375</v>
      </c>
      <c r="AN4" s="32">
        <f t="shared" si="1"/>
        <v>2385</v>
      </c>
      <c r="AO4" s="32">
        <f t="shared" si="1"/>
        <v>2395</v>
      </c>
      <c r="AP4" s="32">
        <f t="shared" si="1"/>
        <v>2405</v>
      </c>
      <c r="AQ4" s="32">
        <f t="shared" si="1"/>
        <v>2415</v>
      </c>
      <c r="AR4" s="32">
        <f t="shared" si="1"/>
        <v>2425</v>
      </c>
      <c r="AS4" s="32">
        <f t="shared" si="1"/>
        <v>2435</v>
      </c>
      <c r="AT4" s="32">
        <f t="shared" si="1"/>
        <v>2445</v>
      </c>
      <c r="AU4" s="32">
        <f t="shared" si="1"/>
        <v>2455</v>
      </c>
      <c r="AV4" s="32">
        <f t="shared" si="1"/>
        <v>2465</v>
      </c>
      <c r="AW4" s="32">
        <f t="shared" si="1"/>
        <v>2475</v>
      </c>
      <c r="AX4" s="32">
        <f t="shared" si="1"/>
        <v>2485</v>
      </c>
      <c r="AY4" s="32">
        <f t="shared" si="1"/>
        <v>2495</v>
      </c>
      <c r="AZ4" s="32">
        <f t="shared" si="1"/>
        <v>2505</v>
      </c>
      <c r="BA4" s="32">
        <f t="shared" si="1"/>
        <v>2515</v>
      </c>
      <c r="BB4" s="32">
        <f t="shared" si="1"/>
        <v>2525</v>
      </c>
      <c r="BC4" s="32">
        <f t="shared" si="1"/>
        <v>2535</v>
      </c>
      <c r="BD4" s="32">
        <f t="shared" si="1"/>
        <v>2545</v>
      </c>
      <c r="BE4" s="32">
        <f t="shared" si="1"/>
        <v>2555</v>
      </c>
      <c r="BF4" s="32">
        <f t="shared" si="1"/>
        <v>2565</v>
      </c>
      <c r="BG4" s="32">
        <f t="shared" si="1"/>
        <v>2575</v>
      </c>
      <c r="BH4" s="32">
        <f t="shared" si="1"/>
        <v>2585</v>
      </c>
      <c r="BI4" s="32">
        <f t="shared" si="1"/>
        <v>2595</v>
      </c>
    </row>
    <row r="5" spans="1:61" ht="18" customHeight="1">
      <c r="A5" s="58"/>
    </row>
    <row r="6" spans="1:61" ht="18" customHeight="1">
      <c r="A6" s="59" t="s">
        <v>738</v>
      </c>
    </row>
    <row r="7" spans="1:61" ht="18" customHeight="1">
      <c r="A7" s="52" t="s">
        <v>233</v>
      </c>
      <c r="B7" s="65">
        <f>+Parameters!I35</f>
        <v>0.3</v>
      </c>
    </row>
    <row r="8" spans="1:61" ht="18" customHeight="1">
      <c r="A8" s="52" t="s">
        <v>236</v>
      </c>
      <c r="B8" s="145">
        <f>+Parameters!I36</f>
        <v>0.1</v>
      </c>
    </row>
    <row r="9" spans="1:61" ht="18" customHeight="1">
      <c r="A9" s="54" t="s">
        <v>237</v>
      </c>
      <c r="B9" s="65">
        <f>Parameters!I37</f>
        <v>1.6979566948188101</v>
      </c>
    </row>
    <row r="10" spans="1:61" ht="18" customHeight="1">
      <c r="A10" s="54" t="str">
        <f>+Parameters!A38</f>
        <v>Initial real interest rate (percent per decade annualized)</v>
      </c>
      <c r="B10" s="65">
        <f>+Parameters!I38</f>
        <v>8.2765473111546348E-2</v>
      </c>
    </row>
    <row r="11" spans="1:61" ht="18" customHeight="1">
      <c r="A11" s="54" t="s">
        <v>242</v>
      </c>
      <c r="B11" s="65">
        <f>+Parameters!I39</f>
        <v>2.78710743212834</v>
      </c>
    </row>
    <row r="12" spans="1:61" ht="18" customHeight="1">
      <c r="A12" s="54" t="s">
        <v>739</v>
      </c>
      <c r="B12" s="65">
        <f>+Parameters!I40</f>
        <v>4.8677307749233352</v>
      </c>
    </row>
    <row r="13" spans="1:61" ht="18" customHeight="1">
      <c r="A13" s="59" t="s">
        <v>247</v>
      </c>
    </row>
    <row r="14" spans="1:61" ht="18" customHeight="1">
      <c r="A14" s="52" t="s">
        <v>740</v>
      </c>
      <c r="B14" s="54">
        <f>+$B$15</f>
        <v>1.4999999999999999E-2</v>
      </c>
      <c r="C14" s="54">
        <f t="shared" ref="C14:BI14" si="2">+B14*(1-$B$16)</f>
        <v>1.4999999999999999E-2</v>
      </c>
      <c r="D14" s="54">
        <f t="shared" si="2"/>
        <v>1.4999999999999999E-2</v>
      </c>
      <c r="E14" s="54">
        <f t="shared" si="2"/>
        <v>1.4999999999999999E-2</v>
      </c>
      <c r="F14" s="54">
        <f t="shared" si="2"/>
        <v>1.4999999999999999E-2</v>
      </c>
      <c r="G14" s="54">
        <f t="shared" si="2"/>
        <v>1.4999999999999999E-2</v>
      </c>
      <c r="H14" s="54">
        <f t="shared" si="2"/>
        <v>1.4999999999999999E-2</v>
      </c>
      <c r="I14" s="54">
        <f t="shared" si="2"/>
        <v>1.4999999999999999E-2</v>
      </c>
      <c r="J14" s="54">
        <f t="shared" si="2"/>
        <v>1.4999999999999999E-2</v>
      </c>
      <c r="K14" s="54">
        <f t="shared" si="2"/>
        <v>1.4999999999999999E-2</v>
      </c>
      <c r="L14" s="54">
        <f t="shared" si="2"/>
        <v>1.4999999999999999E-2</v>
      </c>
      <c r="M14" s="54">
        <f t="shared" si="2"/>
        <v>1.4999999999999999E-2</v>
      </c>
      <c r="N14" s="54">
        <f t="shared" si="2"/>
        <v>1.4999999999999999E-2</v>
      </c>
      <c r="O14" s="54">
        <f t="shared" si="2"/>
        <v>1.4999999999999999E-2</v>
      </c>
      <c r="P14" s="54">
        <f t="shared" si="2"/>
        <v>1.4999999999999999E-2</v>
      </c>
      <c r="Q14" s="54">
        <f t="shared" si="2"/>
        <v>1.4999999999999999E-2</v>
      </c>
      <c r="R14" s="54">
        <f t="shared" si="2"/>
        <v>1.4999999999999999E-2</v>
      </c>
      <c r="S14" s="54">
        <f t="shared" si="2"/>
        <v>1.4999999999999999E-2</v>
      </c>
      <c r="T14" s="54">
        <f t="shared" si="2"/>
        <v>1.4999999999999999E-2</v>
      </c>
      <c r="U14" s="54">
        <f t="shared" si="2"/>
        <v>1.4999999999999999E-2</v>
      </c>
      <c r="V14" s="54">
        <f t="shared" si="2"/>
        <v>1.4999999999999999E-2</v>
      </c>
      <c r="W14" s="54">
        <f t="shared" si="2"/>
        <v>1.4999999999999999E-2</v>
      </c>
      <c r="X14" s="54">
        <f t="shared" si="2"/>
        <v>1.4999999999999999E-2</v>
      </c>
      <c r="Y14" s="54">
        <f t="shared" si="2"/>
        <v>1.4999999999999999E-2</v>
      </c>
      <c r="Z14" s="54">
        <f t="shared" si="2"/>
        <v>1.4999999999999999E-2</v>
      </c>
      <c r="AA14" s="54">
        <f t="shared" si="2"/>
        <v>1.4999999999999999E-2</v>
      </c>
      <c r="AB14" s="54">
        <f t="shared" si="2"/>
        <v>1.4999999999999999E-2</v>
      </c>
      <c r="AC14" s="54">
        <f t="shared" si="2"/>
        <v>1.4999999999999999E-2</v>
      </c>
      <c r="AD14" s="54">
        <f t="shared" si="2"/>
        <v>1.4999999999999999E-2</v>
      </c>
      <c r="AE14" s="54">
        <f t="shared" si="2"/>
        <v>1.4999999999999999E-2</v>
      </c>
      <c r="AF14" s="54">
        <f t="shared" si="2"/>
        <v>1.4999999999999999E-2</v>
      </c>
      <c r="AG14" s="54">
        <f t="shared" si="2"/>
        <v>1.4999999999999999E-2</v>
      </c>
      <c r="AH14" s="54">
        <f t="shared" si="2"/>
        <v>1.4999999999999999E-2</v>
      </c>
      <c r="AI14" s="54">
        <f t="shared" si="2"/>
        <v>1.4999999999999999E-2</v>
      </c>
      <c r="AJ14" s="54">
        <f t="shared" si="2"/>
        <v>1.4999999999999999E-2</v>
      </c>
      <c r="AK14" s="54">
        <f t="shared" si="2"/>
        <v>1.4999999999999999E-2</v>
      </c>
      <c r="AL14" s="54">
        <f t="shared" si="2"/>
        <v>1.4999999999999999E-2</v>
      </c>
      <c r="AM14" s="54">
        <f t="shared" si="2"/>
        <v>1.4999999999999999E-2</v>
      </c>
      <c r="AN14" s="54">
        <f t="shared" si="2"/>
        <v>1.4999999999999999E-2</v>
      </c>
      <c r="AO14" s="54">
        <f t="shared" si="2"/>
        <v>1.4999999999999999E-2</v>
      </c>
      <c r="AP14" s="54">
        <f t="shared" si="2"/>
        <v>1.4999999999999999E-2</v>
      </c>
      <c r="AQ14" s="54">
        <f t="shared" si="2"/>
        <v>1.4999999999999999E-2</v>
      </c>
      <c r="AR14" s="54">
        <f t="shared" si="2"/>
        <v>1.4999999999999999E-2</v>
      </c>
      <c r="AS14" s="54">
        <f t="shared" si="2"/>
        <v>1.4999999999999999E-2</v>
      </c>
      <c r="AT14" s="54">
        <f t="shared" si="2"/>
        <v>1.4999999999999999E-2</v>
      </c>
      <c r="AU14" s="54">
        <f t="shared" si="2"/>
        <v>1.4999999999999999E-2</v>
      </c>
      <c r="AV14" s="54">
        <f t="shared" si="2"/>
        <v>1.4999999999999999E-2</v>
      </c>
      <c r="AW14" s="54">
        <f t="shared" si="2"/>
        <v>1.4999999999999999E-2</v>
      </c>
      <c r="AX14" s="54">
        <f t="shared" si="2"/>
        <v>1.4999999999999999E-2</v>
      </c>
      <c r="AY14" s="54">
        <f t="shared" si="2"/>
        <v>1.4999999999999999E-2</v>
      </c>
      <c r="AZ14" s="54">
        <f t="shared" si="2"/>
        <v>1.4999999999999999E-2</v>
      </c>
      <c r="BA14" s="54">
        <f t="shared" si="2"/>
        <v>1.4999999999999999E-2</v>
      </c>
      <c r="BB14" s="54">
        <f t="shared" si="2"/>
        <v>1.4999999999999999E-2</v>
      </c>
      <c r="BC14" s="54">
        <f t="shared" si="2"/>
        <v>1.4999999999999999E-2</v>
      </c>
      <c r="BD14" s="54">
        <f t="shared" si="2"/>
        <v>1.4999999999999999E-2</v>
      </c>
      <c r="BE14" s="54">
        <f t="shared" si="2"/>
        <v>1.4999999999999999E-2</v>
      </c>
      <c r="BF14" s="54">
        <f t="shared" si="2"/>
        <v>1.4999999999999999E-2</v>
      </c>
      <c r="BG14" s="54">
        <f t="shared" si="2"/>
        <v>1.4999999999999999E-2</v>
      </c>
      <c r="BH14" s="54">
        <f t="shared" si="2"/>
        <v>1.4999999999999999E-2</v>
      </c>
      <c r="BI14" s="54">
        <f t="shared" si="2"/>
        <v>1.4999999999999999E-2</v>
      </c>
    </row>
    <row r="15" spans="1:61" ht="18" customHeight="1">
      <c r="A15" s="52" t="s">
        <v>741</v>
      </c>
      <c r="B15" s="65">
        <f>+Parameters!I43</f>
        <v>1.4999999999999999E-2</v>
      </c>
    </row>
    <row r="16" spans="1:61" ht="18" customHeight="1">
      <c r="A16" s="54" t="s">
        <v>742</v>
      </c>
      <c r="B16" s="54">
        <f>+Parameters!C44</f>
        <v>0</v>
      </c>
    </row>
    <row r="17" spans="1:103" s="33" customFormat="1" ht="18" customHeight="1">
      <c r="A17" s="61" t="s">
        <v>743</v>
      </c>
      <c r="B17" s="62">
        <v>1</v>
      </c>
      <c r="C17" s="33">
        <f t="shared" ref="C17:BN17" si="3">B17/(1+B14)^10</f>
        <v>0.86166723172218462</v>
      </c>
      <c r="D17" s="33">
        <f t="shared" si="3"/>
        <v>0.74247041822377302</v>
      </c>
      <c r="E17" s="33">
        <f t="shared" si="3"/>
        <v>0.63976242990649113</v>
      </c>
      <c r="F17" s="33">
        <f t="shared" si="3"/>
        <v>0.55126232193738434</v>
      </c>
      <c r="G17" s="33">
        <f t="shared" si="3"/>
        <v>0.4750046788965297</v>
      </c>
      <c r="H17" s="33">
        <f t="shared" si="3"/>
        <v>0.40929596671985796</v>
      </c>
      <c r="I17" s="33">
        <f t="shared" si="3"/>
        <v>0.35267692259855543</v>
      </c>
      <c r="J17" s="33">
        <f t="shared" si="3"/>
        <v>0.30389014758779642</v>
      </c>
      <c r="K17" s="33">
        <f t="shared" si="3"/>
        <v>0.26185218221962264</v>
      </c>
      <c r="L17" s="33">
        <f t="shared" si="3"/>
        <v>0.2256294449735953</v>
      </c>
      <c r="M17" s="33">
        <f t="shared" si="3"/>
        <v>0.19441749924541085</v>
      </c>
      <c r="N17" s="33">
        <f t="shared" si="3"/>
        <v>0.16752318837314309</v>
      </c>
      <c r="O17" s="33">
        <f t="shared" si="3"/>
        <v>0.14434924197476026</v>
      </c>
      <c r="P17" s="33">
        <f t="shared" si="3"/>
        <v>0.12438101173358745</v>
      </c>
      <c r="Q17" s="33">
        <f t="shared" si="3"/>
        <v>0.10717504205928487</v>
      </c>
      <c r="R17" s="33">
        <f t="shared" si="3"/>
        <v>9.234922180093269E-2</v>
      </c>
      <c r="S17" s="33">
        <f t="shared" si="3"/>
        <v>7.9574298300907689E-2</v>
      </c>
      <c r="T17" s="33">
        <f t="shared" si="3"/>
        <v>6.8566565333178467E-2</v>
      </c>
      <c r="U17" s="33">
        <f t="shared" si="3"/>
        <v>5.9081562539338203E-2</v>
      </c>
      <c r="V17" s="33">
        <f t="shared" si="3"/>
        <v>5.0908646439092674E-2</v>
      </c>
      <c r="W17" s="33">
        <f t="shared" si="3"/>
        <v>4.386631244789644E-2</v>
      </c>
      <c r="X17" s="33">
        <f t="shared" si="3"/>
        <v>3.7798164012839336E-2</v>
      </c>
      <c r="Y17" s="33">
        <f t="shared" si="3"/>
        <v>3.2569439349124374E-2</v>
      </c>
      <c r="Z17" s="33">
        <f t="shared" si="3"/>
        <v>2.8064018642703591E-2</v>
      </c>
      <c r="AA17" s="33">
        <f t="shared" si="3"/>
        <v>2.4181845254858184E-2</v>
      </c>
      <c r="AB17" s="33">
        <f t="shared" si="3"/>
        <v>2.0836703658687897E-2</v>
      </c>
      <c r="AC17" s="33">
        <f t="shared" si="3"/>
        <v>1.7954304759797118E-2</v>
      </c>
      <c r="AD17" s="33">
        <f t="shared" si="3"/>
        <v>1.5470636079870826E-2</v>
      </c>
      <c r="AE17" s="33">
        <f t="shared" si="3"/>
        <v>1.3330540163923646E-2</v>
      </c>
      <c r="AF17" s="33">
        <f t="shared" si="3"/>
        <v>1.1486489640409485E-2</v>
      </c>
      <c r="AG17" s="33">
        <f t="shared" si="3"/>
        <v>9.8975317306571921E-3</v>
      </c>
      <c r="AH17" s="33">
        <f t="shared" si="3"/>
        <v>8.5283787672378666E-3</v>
      </c>
      <c r="AI17" s="33">
        <f t="shared" si="3"/>
        <v>7.3486245234441099E-3</v>
      </c>
      <c r="AJ17" s="33">
        <f t="shared" si="3"/>
        <v>6.3320689500818445E-3</v>
      </c>
      <c r="AK17" s="33">
        <f t="shared" si="3"/>
        <v>5.4561363232910227E-3</v>
      </c>
      <c r="AL17" s="33">
        <f t="shared" si="3"/>
        <v>4.7013738815890344E-3</v>
      </c>
      <c r="AM17" s="33">
        <f t="shared" si="3"/>
        <v>4.0510198178398049E-3</v>
      </c>
      <c r="AN17" s="33">
        <f t="shared" si="3"/>
        <v>3.4906310320897333E-3</v>
      </c>
      <c r="AO17" s="33">
        <f t="shared" si="3"/>
        <v>3.0077623783843128E-3</v>
      </c>
      <c r="AP17" s="33">
        <f t="shared" si="3"/>
        <v>2.591690282260545E-3</v>
      </c>
      <c r="AQ17" s="33">
        <f t="shared" si="3"/>
        <v>2.2331745909967313E-3</v>
      </c>
      <c r="AR17" s="33">
        <f t="shared" si="3"/>
        <v>1.9242533677764754E-3</v>
      </c>
      <c r="AS17" s="33">
        <f t="shared" si="3"/>
        <v>1.6580660725440464E-3</v>
      </c>
      <c r="AT17" s="33">
        <f t="shared" si="3"/>
        <v>1.4287012027415034E-3</v>
      </c>
      <c r="AU17" s="33">
        <f t="shared" si="3"/>
        <v>1.2310650103244268E-3</v>
      </c>
      <c r="AV17" s="33">
        <f t="shared" si="3"/>
        <v>1.0607683795162916E-3</v>
      </c>
      <c r="AW17" s="33">
        <f t="shared" si="3"/>
        <v>9.140293530762307E-4</v>
      </c>
      <c r="AX17" s="33">
        <f t="shared" si="3"/>
        <v>7.8758914237801497E-4</v>
      </c>
      <c r="AY17" s="33">
        <f t="shared" si="3"/>
        <v>6.7863975604731371E-4</v>
      </c>
      <c r="AZ17" s="33">
        <f t="shared" si="3"/>
        <v>5.8476163992990751E-4</v>
      </c>
      <c r="BA17" s="33">
        <f t="shared" si="3"/>
        <v>5.0386994349572826E-4</v>
      </c>
      <c r="BB17" s="33">
        <f t="shared" si="3"/>
        <v>4.3416821935997774E-4</v>
      </c>
      <c r="BC17" s="33">
        <f t="shared" si="3"/>
        <v>3.741085276776622E-4</v>
      </c>
      <c r="BD17" s="33">
        <f t="shared" si="3"/>
        <v>3.223570594076735E-4</v>
      </c>
      <c r="BE17" s="33">
        <f t="shared" si="3"/>
        <v>2.7776451500591384E-4</v>
      </c>
      <c r="BF17" s="33">
        <f t="shared" si="3"/>
        <v>2.3934058071580099E-4</v>
      </c>
      <c r="BG17" s="33">
        <f t="shared" si="3"/>
        <v>2.0623193562416432E-4</v>
      </c>
      <c r="BH17" s="33">
        <f t="shared" si="3"/>
        <v>1.7770330106198147E-4</v>
      </c>
      <c r="BI17" s="33">
        <f t="shared" si="3"/>
        <v>1.5312111149397154E-4</v>
      </c>
      <c r="BJ17" s="33">
        <f t="shared" si="3"/>
        <v>1.3193944425923443E-4</v>
      </c>
      <c r="BK17" s="33">
        <f t="shared" si="3"/>
        <v>1.3193944425923443E-4</v>
      </c>
      <c r="BL17" s="33">
        <f t="shared" si="3"/>
        <v>1.3193944425923443E-4</v>
      </c>
      <c r="BM17" s="33">
        <f t="shared" si="3"/>
        <v>1.3193944425923443E-4</v>
      </c>
      <c r="BN17" s="33">
        <f t="shared" si="3"/>
        <v>1.3193944425923443E-4</v>
      </c>
      <c r="BO17" s="33">
        <f t="shared" ref="BO17:CY17" si="4">BN17/(1+BN14)^10</f>
        <v>1.3193944425923443E-4</v>
      </c>
      <c r="BP17" s="33">
        <f t="shared" si="4"/>
        <v>1.3193944425923443E-4</v>
      </c>
      <c r="BQ17" s="33">
        <f t="shared" si="4"/>
        <v>1.3193944425923443E-4</v>
      </c>
      <c r="BR17" s="33">
        <f t="shared" si="4"/>
        <v>1.3193944425923443E-4</v>
      </c>
      <c r="BS17" s="33">
        <f t="shared" si="4"/>
        <v>1.3193944425923443E-4</v>
      </c>
      <c r="BT17" s="33">
        <f t="shared" si="4"/>
        <v>1.3193944425923443E-4</v>
      </c>
      <c r="BU17" s="33">
        <f t="shared" si="4"/>
        <v>1.3193944425923443E-4</v>
      </c>
      <c r="BV17" s="33">
        <f t="shared" si="4"/>
        <v>1.3193944425923443E-4</v>
      </c>
      <c r="BW17" s="33">
        <f t="shared" si="4"/>
        <v>1.3193944425923443E-4</v>
      </c>
      <c r="BX17" s="33">
        <f t="shared" si="4"/>
        <v>1.3193944425923443E-4</v>
      </c>
      <c r="BY17" s="33">
        <f t="shared" si="4"/>
        <v>1.3193944425923443E-4</v>
      </c>
      <c r="BZ17" s="33">
        <f t="shared" si="4"/>
        <v>1.3193944425923443E-4</v>
      </c>
      <c r="CA17" s="33">
        <f t="shared" si="4"/>
        <v>1.3193944425923443E-4</v>
      </c>
      <c r="CB17" s="33">
        <f t="shared" si="4"/>
        <v>1.3193944425923443E-4</v>
      </c>
      <c r="CC17" s="33">
        <f t="shared" si="4"/>
        <v>1.3193944425923443E-4</v>
      </c>
      <c r="CD17" s="33">
        <f t="shared" si="4"/>
        <v>1.3193944425923443E-4</v>
      </c>
      <c r="CE17" s="33">
        <f t="shared" si="4"/>
        <v>1.3193944425923443E-4</v>
      </c>
      <c r="CF17" s="33">
        <f t="shared" si="4"/>
        <v>1.3193944425923443E-4</v>
      </c>
      <c r="CG17" s="33">
        <f t="shared" si="4"/>
        <v>1.3193944425923443E-4</v>
      </c>
      <c r="CH17" s="33">
        <f t="shared" si="4"/>
        <v>1.3193944425923443E-4</v>
      </c>
      <c r="CI17" s="33">
        <f t="shared" si="4"/>
        <v>1.3193944425923443E-4</v>
      </c>
      <c r="CJ17" s="33">
        <f t="shared" si="4"/>
        <v>1.3193944425923443E-4</v>
      </c>
      <c r="CK17" s="33">
        <f t="shared" si="4"/>
        <v>1.3193944425923443E-4</v>
      </c>
      <c r="CL17" s="33">
        <f t="shared" si="4"/>
        <v>1.3193944425923443E-4</v>
      </c>
      <c r="CM17" s="33">
        <f t="shared" si="4"/>
        <v>1.3193944425923443E-4</v>
      </c>
      <c r="CN17" s="33">
        <f t="shared" si="4"/>
        <v>1.3193944425923443E-4</v>
      </c>
      <c r="CO17" s="33">
        <f t="shared" si="4"/>
        <v>1.3193944425923443E-4</v>
      </c>
      <c r="CP17" s="33">
        <f t="shared" si="4"/>
        <v>1.3193944425923443E-4</v>
      </c>
      <c r="CQ17" s="33">
        <f t="shared" si="4"/>
        <v>1.3193944425923443E-4</v>
      </c>
      <c r="CR17" s="33">
        <f t="shared" si="4"/>
        <v>1.3193944425923443E-4</v>
      </c>
      <c r="CS17" s="33">
        <f t="shared" si="4"/>
        <v>1.3193944425923443E-4</v>
      </c>
      <c r="CT17" s="33">
        <f t="shared" si="4"/>
        <v>1.3193944425923443E-4</v>
      </c>
      <c r="CU17" s="33">
        <f t="shared" si="4"/>
        <v>1.3193944425923443E-4</v>
      </c>
      <c r="CV17" s="33">
        <f t="shared" si="4"/>
        <v>1.3193944425923443E-4</v>
      </c>
      <c r="CW17" s="33">
        <f t="shared" si="4"/>
        <v>1.3193944425923443E-4</v>
      </c>
      <c r="CX17" s="33">
        <f t="shared" si="4"/>
        <v>1.3193944425923443E-4</v>
      </c>
      <c r="CY17" s="33">
        <f t="shared" si="4"/>
        <v>1.3193944425923443E-4</v>
      </c>
    </row>
    <row r="18" spans="1:103" ht="18" customHeight="1">
      <c r="A18" s="52" t="s">
        <v>744</v>
      </c>
      <c r="B18" s="65">
        <f>+Parameters!I45</f>
        <v>1.5</v>
      </c>
    </row>
    <row r="19" spans="1:103" ht="18" customHeight="1">
      <c r="A19" s="63" t="s">
        <v>745</v>
      </c>
      <c r="C19" s="54">
        <f t="shared" ref="C19:BI19" si="5">+LN(C20/B20)/10</f>
        <v>1.8187619010973859E-2</v>
      </c>
      <c r="D19" s="54">
        <f t="shared" si="5"/>
        <v>1.4253169372126151E-2</v>
      </c>
      <c r="E19" s="54">
        <f t="shared" si="5"/>
        <v>1.309498620392259E-2</v>
      </c>
      <c r="F19" s="54">
        <f t="shared" si="5"/>
        <v>1.2049182769784384E-2</v>
      </c>
      <c r="G19" s="54">
        <f t="shared" si="5"/>
        <v>1.1104848320718268E-2</v>
      </c>
      <c r="H19" s="54">
        <f t="shared" si="5"/>
        <v>1.0252132043110224E-2</v>
      </c>
      <c r="I19" s="54">
        <f t="shared" si="5"/>
        <v>9.4821400285047784E-3</v>
      </c>
      <c r="J19" s="54">
        <f t="shared" si="5"/>
        <v>8.7868422644092684E-3</v>
      </c>
      <c r="K19" s="54">
        <f t="shared" si="5"/>
        <v>8.1589886708564544E-3</v>
      </c>
      <c r="L19" s="54">
        <f t="shared" si="5"/>
        <v>7.5920333024313098E-3</v>
      </c>
      <c r="M19" s="54">
        <f t="shared" si="5"/>
        <v>7.0800659211866738E-3</v>
      </c>
      <c r="N19" s="54">
        <f t="shared" si="5"/>
        <v>6.6177502232391602E-3</v>
      </c>
      <c r="O19" s="54">
        <f t="shared" si="5"/>
        <v>6.2002680716656943E-3</v>
      </c>
      <c r="P19" s="54">
        <f t="shared" si="5"/>
        <v>5.8232691513472419E-3</v>
      </c>
      <c r="Q19" s="54">
        <f t="shared" si="5"/>
        <v>5.4828255182926364E-3</v>
      </c>
      <c r="R19" s="54">
        <f t="shared" si="5"/>
        <v>5.1753905673204781E-3</v>
      </c>
      <c r="S19" s="54">
        <f t="shared" si="5"/>
        <v>4.8977619883218233E-3</v>
      </c>
      <c r="T19" s="54">
        <f t="shared" si="5"/>
        <v>4.6470483231554009E-3</v>
      </c>
      <c r="U19" s="54">
        <f t="shared" si="5"/>
        <v>4.4206387729848256E-3</v>
      </c>
      <c r="V19" s="54">
        <f t="shared" si="5"/>
        <v>4.2161759399461981E-3</v>
      </c>
      <c r="W19" s="54">
        <f t="shared" si="5"/>
        <v>4.0315312177960257E-3</v>
      </c>
      <c r="X19" s="54">
        <f t="shared" si="5"/>
        <v>3.8647825739544332E-3</v>
      </c>
      <c r="Y19" s="54">
        <f t="shared" si="5"/>
        <v>3.7141944904222264E-3</v>
      </c>
      <c r="Z19" s="54">
        <f t="shared" si="5"/>
        <v>3.5781998536721558E-3</v>
      </c>
      <c r="AA19" s="54">
        <f t="shared" si="5"/>
        <v>3.4553836040347079E-3</v>
      </c>
      <c r="AB19" s="54">
        <f t="shared" si="5"/>
        <v>3.3444679735313899E-3</v>
      </c>
      <c r="AC19" s="54">
        <f t="shared" si="5"/>
        <v>3.2442991577474067E-3</v>
      </c>
      <c r="AD19" s="54">
        <f t="shared" si="5"/>
        <v>3.1538352823520617E-3</v>
      </c>
      <c r="AE19" s="54">
        <f t="shared" si="5"/>
        <v>3.0721355384355068E-3</v>
      </c>
      <c r="AF19" s="54">
        <f t="shared" si="5"/>
        <v>2.9983503730654552E-3</v>
      </c>
      <c r="AG19" s="54">
        <f t="shared" si="5"/>
        <v>2.9317126325152142E-3</v>
      </c>
      <c r="AH19" s="54">
        <f t="shared" si="5"/>
        <v>2.8715295655873667E-3</v>
      </c>
      <c r="AI19" s="54">
        <f t="shared" si="5"/>
        <v>2.8171756034566331E-3</v>
      </c>
      <c r="AJ19" s="54">
        <f t="shared" si="5"/>
        <v>2.7680858405843183E-3</v>
      </c>
      <c r="AK19" s="54">
        <f t="shared" si="5"/>
        <v>2.7237501485887572E-3</v>
      </c>
      <c r="AL19" s="54">
        <f t="shared" si="5"/>
        <v>2.6837078615810431E-3</v>
      </c>
      <c r="AM19" s="54">
        <f t="shared" si="5"/>
        <v>2.6475429774508014E-3</v>
      </c>
      <c r="AN19" s="54">
        <f t="shared" si="5"/>
        <v>2.6148798249829601E-3</v>
      </c>
      <c r="AO19" s="54">
        <f t="shared" si="5"/>
        <v>2.5853791515600662E-3</v>
      </c>
      <c r="AP19" s="54">
        <f t="shared" si="5"/>
        <v>2.5587345905986004E-3</v>
      </c>
      <c r="AQ19" s="54">
        <f t="shared" si="5"/>
        <v>2.5346694718415578E-3</v>
      </c>
      <c r="AR19" s="54">
        <f t="shared" si="5"/>
        <v>2.5129339412099014E-3</v>
      </c>
      <c r="AS19" s="54">
        <f t="shared" si="5"/>
        <v>2.4933023601537664E-3</v>
      </c>
      <c r="AT19" s="54">
        <f t="shared" si="5"/>
        <v>2.4755709573632207E-3</v>
      </c>
      <c r="AU19" s="54">
        <f t="shared" si="5"/>
        <v>2.4595557083358687E-3</v>
      </c>
      <c r="AV19" s="54">
        <f t="shared" si="5"/>
        <v>2.4450904206793976E-3</v>
      </c>
      <c r="AW19" s="54">
        <f t="shared" si="5"/>
        <v>2.4320250051755856E-3</v>
      </c>
      <c r="AX19" s="54">
        <f t="shared" si="5"/>
        <v>2.420223914572874E-3</v>
      </c>
      <c r="AY19" s="54">
        <f t="shared" si="5"/>
        <v>2.4095647338264895E-3</v>
      </c>
      <c r="AZ19" s="54">
        <f t="shared" si="5"/>
        <v>2.3999369070857139E-3</v>
      </c>
      <c r="BA19" s="54">
        <f t="shared" si="5"/>
        <v>2.3912405881560158E-3</v>
      </c>
      <c r="BB19" s="54">
        <f t="shared" si="5"/>
        <v>2.3833856024530241E-3</v>
      </c>
      <c r="BC19" s="54">
        <f t="shared" si="5"/>
        <v>2.3762905096281666E-3</v>
      </c>
      <c r="BD19" s="54">
        <f t="shared" si="5"/>
        <v>2.369881757097432E-3</v>
      </c>
      <c r="BE19" s="54">
        <f t="shared" si="5"/>
        <v>2.3640929156522219E-3</v>
      </c>
      <c r="BF19" s="54">
        <f t="shared" si="5"/>
        <v>2.3588639891882297E-3</v>
      </c>
      <c r="BG19" s="54">
        <f t="shared" si="5"/>
        <v>2.354140791361889E-3</v>
      </c>
      <c r="BH19" s="54">
        <f t="shared" si="5"/>
        <v>2.3498743826808437E-3</v>
      </c>
      <c r="BI19" s="54">
        <f t="shared" si="5"/>
        <v>2.3460205621661208E-3</v>
      </c>
    </row>
    <row r="20" spans="1:103" s="34" customFormat="1" ht="18" customHeight="1">
      <c r="A20" s="64" t="s">
        <v>746</v>
      </c>
      <c r="B20" s="146">
        <f>+B21</f>
        <v>4.8677307749233352</v>
      </c>
      <c r="C20" s="34">
        <f>+B20*EXP(C22*10)</f>
        <v>5.8386759989971209</v>
      </c>
      <c r="D20" s="34">
        <f>+C20*EXP(D22*10)</f>
        <v>6.7331006105877185</v>
      </c>
      <c r="E20" s="34">
        <f>+D20*EXP(E22*10)</f>
        <v>7.6751329392407515</v>
      </c>
      <c r="F20" s="34">
        <f>+E20*EXP(F22*10)</f>
        <v>8.6579453948157301</v>
      </c>
      <c r="G20" s="34">
        <f t="shared" ref="G20:BI20" si="6">+F20*EXP(G22*10)</f>
        <v>9.6748131425904269</v>
      </c>
      <c r="H20" s="34">
        <f t="shared" si="6"/>
        <v>10.719314907661836</v>
      </c>
      <c r="I20" s="34">
        <f t="shared" si="6"/>
        <v>11.785484486948592</v>
      </c>
      <c r="J20" s="34">
        <f t="shared" si="6"/>
        <v>12.867915834360495</v>
      </c>
      <c r="K20" s="34">
        <f t="shared" si="6"/>
        <v>13.961826897720087</v>
      </c>
      <c r="L20" s="34">
        <f t="shared" si="6"/>
        <v>15.06308861098565</v>
      </c>
      <c r="M20" s="34">
        <f t="shared" si="6"/>
        <v>16.168225828208637</v>
      </c>
      <c r="N20" s="34">
        <f t="shared" si="6"/>
        <v>17.274396770739283</v>
      </c>
      <c r="O20" s="34">
        <f t="shared" si="6"/>
        <v>18.379356961740452</v>
      </c>
      <c r="P20" s="34">
        <f t="shared" si="6"/>
        <v>19.481412815928387</v>
      </c>
      <c r="Q20" s="34">
        <f t="shared" si="6"/>
        <v>20.579369167770004</v>
      </c>
      <c r="R20" s="34">
        <f t="shared" si="6"/>
        <v>21.672474148298306</v>
      </c>
      <c r="S20" s="34">
        <f t="shared" si="6"/>
        <v>22.760364016125333</v>
      </c>
      <c r="T20" s="34">
        <f t="shared" si="6"/>
        <v>23.843009843206293</v>
      </c>
      <c r="U20" s="34">
        <f t="shared" si="6"/>
        <v>24.920667362822819</v>
      </c>
      <c r="V20" s="34">
        <f t="shared" si="6"/>
        <v>25.99383080587284</v>
      </c>
      <c r="W20" s="34">
        <f t="shared" si="6"/>
        <v>27.063191173844253</v>
      </c>
      <c r="X20" s="34">
        <f t="shared" si="6"/>
        <v>28.129599110565433</v>
      </c>
      <c r="Y20" s="34">
        <f t="shared" si="6"/>
        <v>29.194032326039402</v>
      </c>
      <c r="Z20" s="34">
        <f t="shared" si="6"/>
        <v>30.257567380427371</v>
      </c>
      <c r="AA20" s="34">
        <f t="shared" si="6"/>
        <v>31.321355541579155</v>
      </c>
      <c r="AB20" s="34">
        <f t="shared" si="6"/>
        <v>32.386602373949266</v>
      </c>
      <c r="AC20" s="34">
        <f t="shared" si="6"/>
        <v>33.454550690541438</v>
      </c>
      <c r="AD20" s="34">
        <f t="shared" si="6"/>
        <v>34.526466494656454</v>
      </c>
      <c r="AE20" s="34">
        <f t="shared" si="6"/>
        <v>35.603627548236666</v>
      </c>
      <c r="AF20" s="34">
        <f t="shared" si="6"/>
        <v>36.687314223463986</v>
      </c>
      <c r="AG20" s="34">
        <f t="shared" si="6"/>
        <v>37.778802320130154</v>
      </c>
      <c r="AH20" s="34">
        <f t="shared" si="6"/>
        <v>38.87935756029875</v>
      </c>
      <c r="AI20" s="34">
        <f t="shared" si="6"/>
        <v>39.990231501848037</v>
      </c>
      <c r="AJ20" s="34">
        <f t="shared" si="6"/>
        <v>41.112658642182367</v>
      </c>
      <c r="AK20" s="34">
        <f t="shared" si="6"/>
        <v>42.247854511764281</v>
      </c>
      <c r="AL20" s="34">
        <f t="shared" si="6"/>
        <v>43.397014583554245</v>
      </c>
      <c r="AM20" s="34">
        <f t="shared" si="6"/>
        <v>44.561313848619506</v>
      </c>
      <c r="AN20" s="34">
        <f t="shared" si="6"/>
        <v>45.741906929951107</v>
      </c>
      <c r="AO20" s="34">
        <f t="shared" si="6"/>
        <v>46.939928625907704</v>
      </c>
      <c r="AP20" s="34">
        <f t="shared" si="6"/>
        <v>48.156494791770704</v>
      </c>
      <c r="AQ20" s="34">
        <f t="shared" si="6"/>
        <v>49.392703482794161</v>
      </c>
      <c r="AR20" s="34">
        <f t="shared" si="6"/>
        <v>50.649636295037297</v>
      </c>
      <c r="AS20" s="34">
        <f t="shared" si="6"/>
        <v>51.928359851370047</v>
      </c>
      <c r="AT20" s="34">
        <f t="shared" si="6"/>
        <v>53.229927389533721</v>
      </c>
      <c r="AU20" s="34">
        <f t="shared" si="6"/>
        <v>54.555380417207473</v>
      </c>
      <c r="AV20" s="34">
        <f t="shared" si="6"/>
        <v>55.90575040585356</v>
      </c>
      <c r="AW20" s="34">
        <f t="shared" si="6"/>
        <v>57.28206050085231</v>
      </c>
      <c r="AX20" s="34">
        <f t="shared" si="6"/>
        <v>58.68532723023992</v>
      </c>
      <c r="AY20" s="34">
        <f t="shared" si="6"/>
        <v>60.116562198360697</v>
      </c>
      <c r="AZ20" s="34">
        <f t="shared" si="6"/>
        <v>61.576773754056859</v>
      </c>
      <c r="BA20" s="34">
        <f t="shared" si="6"/>
        <v>63.066968625747371</v>
      </c>
      <c r="BB20" s="34">
        <f t="shared" si="6"/>
        <v>64.588153517981624</v>
      </c>
      <c r="BC20" s="34">
        <f t="shared" si="6"/>
        <v>66.141336665871805</v>
      </c>
      <c r="BD20" s="34">
        <f t="shared" si="6"/>
        <v>67.727529345276849</v>
      </c>
      <c r="BE20" s="34">
        <f t="shared" si="6"/>
        <v>69.347747337787638</v>
      </c>
      <c r="BF20" s="34">
        <f t="shared" si="6"/>
        <v>71.003012350496704</v>
      </c>
      <c r="BG20" s="34">
        <f t="shared" si="6"/>
        <v>72.694353391268692</v>
      </c>
      <c r="BH20" s="34">
        <f t="shared" si="6"/>
        <v>74.422808100792935</v>
      </c>
      <c r="BI20" s="34">
        <f t="shared" si="6"/>
        <v>76.189424043129179</v>
      </c>
    </row>
    <row r="21" spans="1:103" ht="18" customHeight="1">
      <c r="A21" s="52" t="s">
        <v>747</v>
      </c>
      <c r="B21" s="65">
        <f>+Parameters!I40</f>
        <v>4.8677307749233352</v>
      </c>
    </row>
    <row r="22" spans="1:103" ht="18" customHeight="1">
      <c r="A22" s="52" t="s">
        <v>748</v>
      </c>
      <c r="C22" s="54">
        <f>+Data!C57</f>
        <v>1.8187619010973859E-2</v>
      </c>
      <c r="D22" s="54">
        <f>+Data!D57</f>
        <v>1.4253169372126142E-2</v>
      </c>
      <c r="E22" s="54">
        <f>+Data!E57</f>
        <v>1.3094986203922587E-2</v>
      </c>
      <c r="F22" s="54">
        <f>+Data!F57</f>
        <v>1.2049182769784381E-2</v>
      </c>
      <c r="G22" s="54">
        <f>+Data!G57</f>
        <v>1.1104848320718268E-2</v>
      </c>
      <c r="H22" s="54">
        <f>+Data!H57</f>
        <v>1.0252132043110233E-2</v>
      </c>
      <c r="I22" s="54">
        <f>+Data!I57</f>
        <v>9.4821400285047767E-3</v>
      </c>
      <c r="J22" s="54">
        <f>+Data!J57</f>
        <v>8.7868422644092649E-3</v>
      </c>
      <c r="K22" s="54">
        <f>+Data!K57</f>
        <v>8.1589886708564614E-3</v>
      </c>
      <c r="L22" s="54">
        <f>+Data!L57</f>
        <v>7.5920333024313037E-3</v>
      </c>
      <c r="M22" s="54">
        <f>+Data!M57</f>
        <v>7.0800659211866642E-3</v>
      </c>
      <c r="N22" s="54">
        <f>+Data!N57</f>
        <v>6.6177502232391628E-3</v>
      </c>
      <c r="O22" s="54">
        <f>+Data!O57</f>
        <v>6.2002680716656908E-3</v>
      </c>
      <c r="P22" s="54">
        <f>+Data!P57</f>
        <v>5.8232691513472393E-3</v>
      </c>
      <c r="Q22" s="54">
        <f>+Data!Q57</f>
        <v>5.482825518292633E-3</v>
      </c>
      <c r="R22" s="54">
        <f>+Data!R57</f>
        <v>5.1753905673204686E-3</v>
      </c>
      <c r="S22" s="54">
        <f>+Data!S57</f>
        <v>4.8977619883218216E-3</v>
      </c>
      <c r="T22" s="54">
        <f>+Data!T57</f>
        <v>4.6470483231554035E-3</v>
      </c>
      <c r="U22" s="54">
        <f>+Data!U57</f>
        <v>4.4206387729848196E-3</v>
      </c>
      <c r="V22" s="54">
        <f>+Data!V57</f>
        <v>4.2161759399461903E-3</v>
      </c>
      <c r="W22" s="54">
        <f>+Data!W57</f>
        <v>4.0315312177960196E-3</v>
      </c>
      <c r="X22" s="54">
        <f>+Data!X57</f>
        <v>3.8647825739544345E-3</v>
      </c>
      <c r="Y22" s="54">
        <f>+Data!Y57</f>
        <v>3.7141944904222225E-3</v>
      </c>
      <c r="Z22" s="54">
        <f>+Data!Z57</f>
        <v>3.5781998536721605E-3</v>
      </c>
      <c r="AA22" s="54">
        <f>+Data!AA57</f>
        <v>3.4553836040347161E-3</v>
      </c>
      <c r="AB22" s="54">
        <f>+Data!AB57</f>
        <v>3.3444679735313899E-3</v>
      </c>
      <c r="AC22" s="54">
        <f>+Data!AC57</f>
        <v>3.2442991577473958E-3</v>
      </c>
      <c r="AD22" s="54">
        <f>+Data!AD57</f>
        <v>3.1538352823520682E-3</v>
      </c>
      <c r="AE22" s="54">
        <f>+Data!AE57</f>
        <v>3.0721355384355133E-3</v>
      </c>
      <c r="AF22" s="54">
        <f>+Data!AF57</f>
        <v>2.9983503730654491E-3</v>
      </c>
      <c r="AG22" s="54">
        <f>+Data!AG57</f>
        <v>2.931712632515212E-3</v>
      </c>
      <c r="AH22" s="54">
        <f>+Data!AH57</f>
        <v>2.8715295655873576E-3</v>
      </c>
      <c r="AI22" s="54">
        <f>+Data!AI57</f>
        <v>2.8171756034566426E-3</v>
      </c>
      <c r="AJ22" s="54">
        <f>+Data!AJ57</f>
        <v>2.7680858405843226E-3</v>
      </c>
      <c r="AK22" s="54">
        <f>+Data!AK57</f>
        <v>2.7237501485887581E-3</v>
      </c>
      <c r="AL22" s="54">
        <f>+Data!AL57</f>
        <v>2.683707861581053E-3</v>
      </c>
      <c r="AM22" s="54">
        <f>+Data!AM57</f>
        <v>2.647542977450791E-3</v>
      </c>
      <c r="AN22" s="54">
        <f>+Data!AN57</f>
        <v>2.6148798249829614E-3</v>
      </c>
      <c r="AO22" s="54">
        <f>+Data!AO57</f>
        <v>2.5853791515600571E-3</v>
      </c>
      <c r="AP22" s="54">
        <f>+Data!AP57</f>
        <v>2.5587345905985982E-3</v>
      </c>
      <c r="AQ22" s="54">
        <f>+Data!AQ57</f>
        <v>2.5346694718415678E-3</v>
      </c>
      <c r="AR22" s="54">
        <f>+Data!AR57</f>
        <v>2.5129339412099097E-3</v>
      </c>
      <c r="AS22" s="54">
        <f>+Data!AS57</f>
        <v>2.4933023601537746E-3</v>
      </c>
      <c r="AT22" s="54">
        <f>+Data!AT57</f>
        <v>2.475570957363215E-3</v>
      </c>
      <c r="AU22" s="54">
        <f>+Data!AU57</f>
        <v>2.4595557083358748E-3</v>
      </c>
      <c r="AV22" s="54">
        <f>+Data!AV57</f>
        <v>2.4450904206793985E-3</v>
      </c>
      <c r="AW22" s="54">
        <f>+Data!AW57</f>
        <v>2.4320250051755926E-3</v>
      </c>
      <c r="AX22" s="54">
        <f>+Data!AX57</f>
        <v>2.4202239145728797E-3</v>
      </c>
      <c r="AY22" s="54">
        <f>+Data!AY57</f>
        <v>2.4095647338264856E-3</v>
      </c>
      <c r="AZ22" s="54">
        <f>+Data!AZ57</f>
        <v>2.399936907085713E-3</v>
      </c>
      <c r="BA22" s="54">
        <f>+Data!BA57</f>
        <v>2.3912405881560054E-3</v>
      </c>
      <c r="BB22" s="54">
        <f>+Data!BB57</f>
        <v>2.3833856024530163E-3</v>
      </c>
      <c r="BC22" s="54">
        <f>+Data!BC57</f>
        <v>2.3762905096281609E-3</v>
      </c>
      <c r="BD22" s="54">
        <f>+Data!BD57</f>
        <v>2.3698817570974337E-3</v>
      </c>
      <c r="BE22" s="54">
        <f>+Data!BE57</f>
        <v>2.3640929156522163E-3</v>
      </c>
      <c r="BF22" s="54">
        <f>+Data!BF57</f>
        <v>2.3588639891882254E-3</v>
      </c>
      <c r="BG22" s="54">
        <f>+Data!BG57</f>
        <v>2.3541407913618868E-3</v>
      </c>
      <c r="BH22" s="54">
        <f>+Data!BH57</f>
        <v>2.3498743826808528E-3</v>
      </c>
      <c r="BI22" s="54">
        <f>+Data!BI57</f>
        <v>2.3460205621661226E-3</v>
      </c>
    </row>
    <row r="23" spans="1:103" ht="18" customHeight="1">
      <c r="A23" s="59" t="s">
        <v>257</v>
      </c>
    </row>
    <row r="24" spans="1:103" ht="18" customHeight="1">
      <c r="A24" s="52" t="s">
        <v>144</v>
      </c>
      <c r="B24" s="65">
        <f>+Parameters!I51</f>
        <v>0</v>
      </c>
    </row>
    <row r="25" spans="1:103" ht="18" customHeight="1">
      <c r="A25" s="52" t="s">
        <v>145</v>
      </c>
      <c r="B25" s="65">
        <f>+Parameters!I52</f>
        <v>0.1150584430576</v>
      </c>
    </row>
    <row r="26" spans="1:103" ht="18" customHeight="1">
      <c r="A26" s="52" t="s">
        <v>147</v>
      </c>
      <c r="B26" s="65">
        <f>+Parameters!I53</f>
        <v>2</v>
      </c>
    </row>
    <row r="27" spans="1:103" ht="18" customHeight="1">
      <c r="A27" s="52" t="str">
        <f>+Parameters!A54</f>
        <v>Threshold for catastrophic damages</v>
      </c>
      <c r="B27" s="65">
        <f>+Parameters!I54</f>
        <v>4</v>
      </c>
    </row>
    <row r="28" spans="1:103" ht="18" customHeight="1">
      <c r="A28" s="52" t="str">
        <f>+Parameters!A55</f>
        <v>Exponent for catastrophic damages</v>
      </c>
      <c r="B28" s="65">
        <f>+Parameters!I55</f>
        <v>6</v>
      </c>
    </row>
    <row r="29" spans="1:103" ht="18" customHeight="1">
      <c r="A29" s="52" t="str">
        <f>+Parameters!A56</f>
        <v>Damage rate at threshold for catastrophic damages</v>
      </c>
      <c r="B29" s="65">
        <f>+Parameters!I56</f>
        <v>0</v>
      </c>
    </row>
    <row r="30" spans="1:103" ht="18" customHeight="1">
      <c r="A30" s="59" t="s">
        <v>265</v>
      </c>
    </row>
    <row r="31" spans="1:103" s="35" customFormat="1" ht="18" customHeight="1">
      <c r="A31" s="66" t="s">
        <v>749</v>
      </c>
      <c r="B31" s="54">
        <f>+B36*B40/$B38</f>
        <v>6.8572873173274609E-2</v>
      </c>
      <c r="C31" s="54">
        <f>+C36*C40/$B38</f>
        <v>4.8574250907117318E-2</v>
      </c>
      <c r="D31" s="54">
        <f>+D36*D40/$B38</f>
        <v>3.9620364259896547E-2</v>
      </c>
      <c r="E31" s="54">
        <f>+E36*E40/$B38</f>
        <v>3.2757928357224957E-2</v>
      </c>
      <c r="F31" s="54">
        <f>+F36*F40/$B38</f>
        <v>2.7417454075212854E-2</v>
      </c>
      <c r="G31" s="54">
        <f t="shared" ref="G31:BI31" si="7">+G36*G40/$B38</f>
        <v>2.3202540020216853E-2</v>
      </c>
      <c r="H31" s="54">
        <f t="shared" si="7"/>
        <v>1.9832556831229489E-2</v>
      </c>
      <c r="I31" s="54">
        <f t="shared" si="7"/>
        <v>1.7105690102581221E-2</v>
      </c>
      <c r="J31" s="54">
        <f t="shared" si="7"/>
        <v>1.4874670450146763E-2</v>
      </c>
      <c r="K31" s="54">
        <f t="shared" si="7"/>
        <v>1.3030560525650351E-2</v>
      </c>
      <c r="L31" s="54">
        <f t="shared" si="7"/>
        <v>1.1491749733039222E-2</v>
      </c>
      <c r="M31" s="54">
        <f t="shared" si="7"/>
        <v>1.0196371191682244E-2</v>
      </c>
      <c r="N31" s="54">
        <f t="shared" si="7"/>
        <v>9.0970028562315751E-3</v>
      </c>
      <c r="O31" s="54">
        <f t="shared" si="7"/>
        <v>8.1569156165257062E-3</v>
      </c>
      <c r="P31" s="54">
        <f t="shared" si="7"/>
        <v>7.3473836175629572E-3</v>
      </c>
      <c r="Q31" s="54">
        <f t="shared" si="7"/>
        <v>6.6457334540330386E-3</v>
      </c>
      <c r="R31" s="54">
        <f t="shared" si="7"/>
        <v>6.0339136420068567E-3</v>
      </c>
      <c r="S31" s="54">
        <f t="shared" si="7"/>
        <v>5.4974346958329128E-3</v>
      </c>
      <c r="T31" s="54">
        <f t="shared" si="7"/>
        <v>5.024576091784267E-3</v>
      </c>
      <c r="U31" s="54">
        <f t="shared" si="7"/>
        <v>4.605787421478348E-3</v>
      </c>
      <c r="V31" s="54">
        <f t="shared" si="7"/>
        <v>4.2332322281603838E-3</v>
      </c>
      <c r="W31" s="54">
        <f t="shared" si="7"/>
        <v>3.9004376565072323E-3</v>
      </c>
      <c r="X31" s="54">
        <f t="shared" si="7"/>
        <v>3.6020232661372821E-3</v>
      </c>
      <c r="Y31" s="54">
        <f t="shared" si="7"/>
        <v>3.3334895666658733E-3</v>
      </c>
      <c r="Z31" s="54">
        <f t="shared" si="7"/>
        <v>3.0910519648804139E-3</v>
      </c>
      <c r="AA31" s="54">
        <f t="shared" si="7"/>
        <v>1.4897089204715887E-3</v>
      </c>
      <c r="AB31" s="54">
        <f t="shared" si="7"/>
        <v>7.1880035596756306E-4</v>
      </c>
      <c r="AC31" s="54">
        <f t="shared" si="7"/>
        <v>3.4719681007723953E-4</v>
      </c>
      <c r="AD31" s="54">
        <f t="shared" si="7"/>
        <v>1.6786404698681772E-4</v>
      </c>
      <c r="AE31" s="54">
        <f t="shared" si="7"/>
        <v>8.1229301731976526E-5</v>
      </c>
      <c r="AF31" s="54">
        <f t="shared" si="7"/>
        <v>3.9337206160083647E-5</v>
      </c>
      <c r="AG31" s="54">
        <f t="shared" si="7"/>
        <v>1.9063230047663008E-5</v>
      </c>
      <c r="AH31" s="54">
        <f t="shared" si="7"/>
        <v>9.2440318314049621E-6</v>
      </c>
      <c r="AI31" s="54">
        <f t="shared" si="7"/>
        <v>4.485089828706641E-6</v>
      </c>
      <c r="AJ31" s="54">
        <f t="shared" si="7"/>
        <v>2.1772141685985887E-6</v>
      </c>
      <c r="AK31" s="54">
        <f t="shared" si="7"/>
        <v>1.057375934416413E-6</v>
      </c>
      <c r="AL31" s="54">
        <f t="shared" si="7"/>
        <v>5.1373142084721961E-7</v>
      </c>
      <c r="AM31" s="54">
        <f t="shared" si="7"/>
        <v>2.4969131092335315E-7</v>
      </c>
      <c r="AN31" s="54">
        <f t="shared" si="7"/>
        <v>1.2139904330731391E-7</v>
      </c>
      <c r="AO31" s="54">
        <f t="shared" si="7"/>
        <v>5.9041472433266919E-8</v>
      </c>
      <c r="AP31" s="54">
        <f t="shared" si="7"/>
        <v>2.8722098551147887E-8</v>
      </c>
      <c r="AQ31" s="54">
        <f t="shared" si="7"/>
        <v>1.3975923720549575E-8</v>
      </c>
      <c r="AR31" s="54">
        <f t="shared" si="7"/>
        <v>6.8020481853112095E-9</v>
      </c>
      <c r="AS31" s="54">
        <f t="shared" si="7"/>
        <v>3.3111909972041783E-9</v>
      </c>
      <c r="AT31" s="54">
        <f t="shared" si="7"/>
        <v>1.6121504633971196E-9</v>
      </c>
      <c r="AU31" s="54">
        <f t="shared" si="7"/>
        <v>7.8504769453383054E-10</v>
      </c>
      <c r="AV31" s="54">
        <f t="shared" si="7"/>
        <v>3.8233911437299403E-10</v>
      </c>
      <c r="AW31" s="54">
        <f t="shared" si="7"/>
        <v>1.8623333162472139E-10</v>
      </c>
      <c r="AX31" s="54">
        <f t="shared" si="7"/>
        <v>9.0722809592832058E-11</v>
      </c>
      <c r="AY31" s="54">
        <f t="shared" si="7"/>
        <v>4.4199863335285052E-11</v>
      </c>
      <c r="AZ31" s="54">
        <f t="shared" si="7"/>
        <v>2.1536056521506944E-11</v>
      </c>
      <c r="BA31" s="54">
        <f t="shared" si="7"/>
        <v>1.0494171970997757E-11</v>
      </c>
      <c r="BB31" s="54">
        <f t="shared" si="7"/>
        <v>5.1140295845842796E-12</v>
      </c>
      <c r="BC31" s="54">
        <f t="shared" si="7"/>
        <v>2.492344396158402E-12</v>
      </c>
      <c r="BD31" s="54">
        <f t="shared" si="7"/>
        <v>1.2147297100936438E-12</v>
      </c>
      <c r="BE31" s="54">
        <f t="shared" si="7"/>
        <v>5.920731381131121E-13</v>
      </c>
      <c r="BF31" s="54">
        <f t="shared" si="7"/>
        <v>2.8859762714504613E-13</v>
      </c>
      <c r="BG31" s="54">
        <f t="shared" si="7"/>
        <v>1.4067913149874969E-13</v>
      </c>
      <c r="BH31" s="54">
        <f t="shared" si="7"/>
        <v>6.8577898574688864E-14</v>
      </c>
      <c r="BI31" s="54">
        <f t="shared" si="7"/>
        <v>3.3431393714966402E-14</v>
      </c>
    </row>
    <row r="32" spans="1:103" s="35" customFormat="1" ht="18" customHeight="1">
      <c r="A32" s="66" t="s">
        <v>750</v>
      </c>
      <c r="B32" s="65">
        <f>+Parameters!I58</f>
        <v>0.75600000000000001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</row>
    <row r="33" spans="1:61" s="35" customFormat="1" ht="18" customHeight="1">
      <c r="A33" s="66" t="s">
        <v>751</v>
      </c>
      <c r="B33" s="65">
        <f>+Parameters!I60</f>
        <v>0.1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</row>
    <row r="34" spans="1:61" s="35" customFormat="1" ht="18" customHeight="1">
      <c r="A34" s="66" t="s">
        <v>752</v>
      </c>
      <c r="B34" s="65">
        <f>+Parameters!I61</f>
        <v>0.05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</row>
    <row r="35" spans="1:61" s="35" customFormat="1" ht="18" customHeight="1">
      <c r="A35" s="66" t="s">
        <v>753</v>
      </c>
      <c r="B35" s="65">
        <f>+Parameters!I65</f>
        <v>1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</row>
    <row r="36" spans="1:61" s="35" customFormat="1" ht="18" customHeight="1">
      <c r="A36" s="67" t="s">
        <v>754</v>
      </c>
      <c r="B36" s="65">
        <f>+B32</f>
        <v>0.75600000000000001</v>
      </c>
      <c r="C36" s="54">
        <f>+IF(C4&gt;$B$37,0,$B$33*$B$32+(B36-$B$33*$B$32)*(1-$B$34))</f>
        <v>0.72197999999999996</v>
      </c>
      <c r="D36" s="54">
        <f t="shared" ref="D36:K36" si="8">+IF(D4&gt;$B$37,0,$B$33*$B$32+(C36-$B$33*$B$32)*(1-$B$34))</f>
        <v>0.68966099999999997</v>
      </c>
      <c r="E36" s="54">
        <f t="shared" si="8"/>
        <v>0.6589579499999999</v>
      </c>
      <c r="F36" s="54">
        <f t="shared" si="8"/>
        <v>0.62979005249999986</v>
      </c>
      <c r="G36" s="54">
        <f t="shared" si="8"/>
        <v>0.60208054987499982</v>
      </c>
      <c r="H36" s="54">
        <f t="shared" si="8"/>
        <v>0.57575652238124975</v>
      </c>
      <c r="I36" s="54">
        <f t="shared" si="8"/>
        <v>0.55074869626218725</v>
      </c>
      <c r="J36" s="54">
        <f t="shared" si="8"/>
        <v>0.52699126144907793</v>
      </c>
      <c r="K36" s="54">
        <f t="shared" si="8"/>
        <v>0.50442169837662409</v>
      </c>
      <c r="L36" s="54">
        <f>+IF(L4&gt;$B$37,J36*Parameters!$B$105,$B$33*$B$32+(K36-$B$33*$B$32)*(1-$B$34))</f>
        <v>0.48298061345779286</v>
      </c>
      <c r="M36" s="54">
        <f>+IF(M4&gt;$B$37,K36*Parameters!$B$105,$B$33*$B$32+(L36-$B$33*$B$32)*(1-$B$34))</f>
        <v>0.46261158278490322</v>
      </c>
      <c r="N36" s="54">
        <f>+IF(N4&gt;$B$37,L36*Parameters!$B$105,$B$33*$B$32+(M36-$B$33*$B$32)*(1-$B$34))</f>
        <v>0.44326100364565801</v>
      </c>
      <c r="O36" s="54">
        <f>+IF(O4&gt;$B$37,M36*Parameters!$B$105,$B$33*$B$32+(N36-$B$33*$B$32)*(1-$B$34))</f>
        <v>0.42487795346337509</v>
      </c>
      <c r="P36" s="54">
        <f>+IF(P4&gt;$B$37,N36*Parameters!$B$105,$B$33*$B$32+(O36-$B$33*$B$32)*(1-$B$34))</f>
        <v>0.40741405579020634</v>
      </c>
      <c r="Q36" s="54">
        <f>+IF(Q4&gt;$B$37,O36*Parameters!$B$105,$B$33*$B$32+(P36-$B$33*$B$32)*(1-$B$34))</f>
        <v>0.39082335300069598</v>
      </c>
      <c r="R36" s="54">
        <f>+IF(R4&gt;$B$37,P36*Parameters!$B$105,$B$33*$B$32+(Q36-$B$33*$B$32)*(1-$B$34))</f>
        <v>0.37506218535066116</v>
      </c>
      <c r="S36" s="54">
        <f>+IF(S4&gt;$B$37,Q36*Parameters!$B$105,$B$33*$B$32+(R36-$B$33*$B$32)*(1-$B$34))</f>
        <v>0.36008907608312807</v>
      </c>
      <c r="T36" s="54">
        <f>+IF(T4&gt;$B$37,R36*Parameters!$B$105,$B$33*$B$32+(S36-$B$33*$B$32)*(1-$B$34))</f>
        <v>0.34586462227897163</v>
      </c>
      <c r="U36" s="54">
        <f>+IF(U4&gt;$B$37,S36*Parameters!$B$105,$B$33*$B$32+(T36-$B$33*$B$32)*(1-$B$34))</f>
        <v>0.33235139116502305</v>
      </c>
      <c r="V36" s="54">
        <f>+IF(V4&gt;$B$37,T36*Parameters!$B$105,$B$33*$B$32+(U36-$B$33*$B$32)*(1-$B$34))</f>
        <v>0.31951382160677189</v>
      </c>
      <c r="W36" s="54">
        <f>+IF(W4&gt;$B$37,U36*Parameters!$B$105,$B$33*$B$32+(V36-$B$33*$B$32)*(1-$B$34))</f>
        <v>0.30731813052643331</v>
      </c>
      <c r="X36" s="54">
        <f>+IF(X4&gt;$B$37,V36*Parameters!$B$105,$B$33*$B$32+(W36-$B$33*$B$32)*(1-$B$34))</f>
        <v>0.29573222400011162</v>
      </c>
      <c r="Y36" s="54">
        <f>+IF(Y4&gt;$B$37,W36*Parameters!$B$105,$B$33*$B$32+(X36-$B$33*$B$32)*(1-$B$34))</f>
        <v>0.284725612800106</v>
      </c>
      <c r="Z36" s="54">
        <f>+IF(Z4&gt;$B$37,Y36*Parameters!$B$105,$B$33*$B$32+(Y36-$B$33*$B$32)*(1-$B$34))</f>
        <v>0.27426933216010069</v>
      </c>
      <c r="AA36" s="54">
        <f>+IF(AA4&gt;$B$37,Z36*Parameters!$B$105,$B$33*$B$32+(Z36-$B$33*$B$32)*(1-$B$34))</f>
        <v>0.13713466608005034</v>
      </c>
      <c r="AB36" s="54">
        <f>+IF(AB4&gt;$B$37,AA36*Parameters!$B$105,$B$33*$B$32+(AA36-$B$33*$B$32)*(1-$B$34))</f>
        <v>6.8567333040025172E-2</v>
      </c>
      <c r="AC36" s="54">
        <f>+IF(AC4&gt;$B$37,AB36*Parameters!$B$105,$B$33*$B$32+(AB36-$B$33*$B$32)*(1-$B$34))</f>
        <v>3.4283666520012586E-2</v>
      </c>
      <c r="AD36" s="54">
        <f>+IF(AD4&gt;$B$37,AC36*Parameters!$B$105,$B$33*$B$32+(AC36-$B$33*$B$32)*(1-$B$34))</f>
        <v>1.7141833260006293E-2</v>
      </c>
      <c r="AE36" s="54">
        <f>+IF(AE4&gt;$B$37,AD36*Parameters!$B$105,$B$33*$B$32+(AD36-$B$33*$B$32)*(1-$B$34))</f>
        <v>8.5709166300031465E-3</v>
      </c>
      <c r="AF36" s="54">
        <f>+IF(AF4&gt;$B$37,AE36*Parameters!$B$105,$B$33*$B$32+(AE36-$B$33*$B$32)*(1-$B$34))</f>
        <v>4.2854583150015732E-3</v>
      </c>
      <c r="AG36" s="54">
        <f>+IF(AG4&gt;$B$37,AF36*Parameters!$B$105,$B$33*$B$32+(AF36-$B$33*$B$32)*(1-$B$34))</f>
        <v>2.1427291575007866E-3</v>
      </c>
      <c r="AH36" s="54">
        <f>+IF(AH4&gt;$B$37,AG36*Parameters!$B$105,$B$33*$B$32+(AG36-$B$33*$B$32)*(1-$B$34))</f>
        <v>1.0713645787503933E-3</v>
      </c>
      <c r="AI36" s="54">
        <f>+IF(AI4&gt;$B$37,AH36*Parameters!$B$105,$B$33*$B$32+(AH36-$B$33*$B$32)*(1-$B$34))</f>
        <v>5.3568228937519665E-4</v>
      </c>
      <c r="AJ36" s="54">
        <f>+IF(AJ4&gt;$B$37,AI36*Parameters!$B$105,$B$33*$B$32+(AI36-$B$33*$B$32)*(1-$B$34))</f>
        <v>2.6784114468759833E-4</v>
      </c>
      <c r="AK36" s="54">
        <f>+IF(AK4&gt;$B$37,AJ36*Parameters!$B$105,$B$33*$B$32+(AJ36-$B$33*$B$32)*(1-$B$34))</f>
        <v>1.3392057234379916E-4</v>
      </c>
      <c r="AL36" s="54">
        <f>+IF(AL4&gt;$B$37,AK36*Parameters!$B$105,$B$33*$B$32+(AK36-$B$33*$B$32)*(1-$B$34))</f>
        <v>6.6960286171899582E-5</v>
      </c>
      <c r="AM36" s="54">
        <f>+IF(AM4&gt;$B$37,AL36*Parameters!$B$105,$B$33*$B$32+(AL36-$B$33*$B$32)*(1-$B$34))</f>
        <v>3.3480143085949791E-5</v>
      </c>
      <c r="AN36" s="54">
        <f>+IF(AN4&gt;$B$37,AM36*Parameters!$B$105,$B$33*$B$32+(AM36-$B$33*$B$32)*(1-$B$34))</f>
        <v>1.6740071542974895E-5</v>
      </c>
      <c r="AO36" s="54">
        <f>+IF(AO4&gt;$B$37,AN36*Parameters!$B$105,$B$33*$B$32+(AN36-$B$33*$B$32)*(1-$B$34))</f>
        <v>8.3700357714874477E-6</v>
      </c>
      <c r="AP36" s="54">
        <f>+IF(AP4&gt;$B$37,AO36*Parameters!$B$105,$B$33*$B$32+(AO36-$B$33*$B$32)*(1-$B$34))</f>
        <v>4.1850178857437239E-6</v>
      </c>
      <c r="AQ36" s="54">
        <f>+IF(AQ4&gt;$B$37,AP36*Parameters!$B$105,$B$33*$B$32+(AP36-$B$33*$B$32)*(1-$B$34))</f>
        <v>2.0925089428718619E-6</v>
      </c>
      <c r="AR36" s="54">
        <f>+IF(AR4&gt;$B$37,AQ36*Parameters!$B$105,$B$33*$B$32+(AQ36-$B$33*$B$32)*(1-$B$34))</f>
        <v>1.046254471435931E-6</v>
      </c>
      <c r="AS36" s="54">
        <f>+IF(AS4&gt;$B$37,AR36*Parameters!$B$105,$B$33*$B$32+(AR36-$B$33*$B$32)*(1-$B$34))</f>
        <v>5.2312723571796548E-7</v>
      </c>
      <c r="AT36" s="54">
        <f>+IF(AT4&gt;$B$37,AS36*Parameters!$B$105,$B$33*$B$32+(AS36-$B$33*$B$32)*(1-$B$34))</f>
        <v>2.6156361785898274E-7</v>
      </c>
      <c r="AU36" s="54">
        <f>+IF(AU4&gt;$B$37,AT36*Parameters!$B$105,$B$33*$B$32+(AT36-$B$33*$B$32)*(1-$B$34))</f>
        <v>1.3078180892949137E-7</v>
      </c>
      <c r="AV36" s="54">
        <f>+IF(AV4&gt;$B$37,AU36*Parameters!$B$105,$B$33*$B$32+(AU36-$B$33*$B$32)*(1-$B$34))</f>
        <v>6.5390904464745685E-8</v>
      </c>
      <c r="AW36" s="54">
        <f>+IF(AW4&gt;$B$37,AV36*Parameters!$B$105,$B$33*$B$32+(AV36-$B$33*$B$32)*(1-$B$34))</f>
        <v>3.2695452232372843E-8</v>
      </c>
      <c r="AX36" s="54">
        <f>+IF(AX4&gt;$B$37,AW36*Parameters!$B$105,$B$33*$B$32+(AW36-$B$33*$B$32)*(1-$B$34))</f>
        <v>1.6347726116186421E-8</v>
      </c>
      <c r="AY36" s="54">
        <f>+IF(AY4&gt;$B$37,AX36*Parameters!$B$105,$B$33*$B$32+(AX36-$B$33*$B$32)*(1-$B$34))</f>
        <v>8.1738630580932107E-9</v>
      </c>
      <c r="AZ36" s="54">
        <f>+IF(AZ4&gt;$B$37,AY36*Parameters!$B$105,$B$33*$B$32+(AY36-$B$33*$B$32)*(1-$B$34))</f>
        <v>4.0869315290466053E-9</v>
      </c>
      <c r="BA36" s="54">
        <f>+IF(BA4&gt;$B$37,AZ36*Parameters!$B$105,$B$33*$B$32+(AZ36-$B$33*$B$32)*(1-$B$34))</f>
        <v>2.0434657645233027E-9</v>
      </c>
      <c r="BB36" s="54">
        <f>+IF(BB4&gt;$B$37,BA36*Parameters!$B$105,$B$33*$B$32+(BA36-$B$33*$B$32)*(1-$B$34))</f>
        <v>1.0217328822616513E-9</v>
      </c>
      <c r="BC36" s="54">
        <f>+IF(BC4&gt;$B$37,BB36*Parameters!$B$105,$B$33*$B$32+(BB36-$B$33*$B$32)*(1-$B$34))</f>
        <v>5.1086644113082567E-10</v>
      </c>
      <c r="BD36" s="54">
        <f>+IF(BD4&gt;$B$37,BC36*Parameters!$B$105,$B$33*$B$32+(BC36-$B$33*$B$32)*(1-$B$34))</f>
        <v>2.5543322056541283E-10</v>
      </c>
      <c r="BE36" s="54">
        <f>+IF(BE4&gt;$B$37,BD36*Parameters!$B$105,$B$33*$B$32+(BD36-$B$33*$B$32)*(1-$B$34))</f>
        <v>1.2771661028270642E-10</v>
      </c>
      <c r="BF36" s="54">
        <f>+IF(BF4&gt;$B$37,BE36*Parameters!$B$105,$B$33*$B$32+(BE36-$B$33*$B$32)*(1-$B$34))</f>
        <v>6.3858305141353208E-11</v>
      </c>
      <c r="BG36" s="54">
        <f>+IF(BG4&gt;$B$37,BF36*Parameters!$B$105,$B$33*$B$32+(BF36-$B$33*$B$32)*(1-$B$34))</f>
        <v>3.1929152570676604E-11</v>
      </c>
      <c r="BH36" s="54">
        <f>+IF(BH4&gt;$B$37,BG36*Parameters!$B$105,$B$33*$B$32+(BG36-$B$33*$B$32)*(1-$B$34))</f>
        <v>1.5964576285338302E-11</v>
      </c>
      <c r="BI36" s="54">
        <f>+IF(BI4&gt;$B$37,BH36*Parameters!$B$105,$B$33*$B$32+(BH36-$B$33*$B$32)*(1-$B$34))</f>
        <v>7.9822881426691511E-12</v>
      </c>
    </row>
    <row r="37" spans="1:61" s="35" customFormat="1" ht="18" customHeight="1">
      <c r="A37" s="66" t="s">
        <v>273</v>
      </c>
      <c r="B37" s="65">
        <f>+Parameters!I64</f>
        <v>2250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</row>
    <row r="38" spans="1:61" s="36" customFormat="1" ht="18" customHeight="1">
      <c r="A38" s="68" t="s">
        <v>150</v>
      </c>
      <c r="B38" s="147">
        <f>+Parameters!C63</f>
        <v>2.8</v>
      </c>
    </row>
    <row r="39" spans="1:61" ht="18" customHeight="1">
      <c r="A39" s="59" t="s">
        <v>277</v>
      </c>
      <c r="B39" s="128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</row>
    <row r="40" spans="1:61" s="37" customFormat="1" ht="39" customHeight="1">
      <c r="A40" s="72" t="s">
        <v>755</v>
      </c>
      <c r="B40" s="81">
        <f>+B41</f>
        <v>0.25397360434546151</v>
      </c>
      <c r="C40" s="35">
        <f>+B40*EXP(C42*10)*Data!G92</f>
        <v>0.18838181464850617</v>
      </c>
      <c r="D40" s="35">
        <f>+C40*EXP(D42*10)</f>
        <v>0.16085731965082892</v>
      </c>
      <c r="E40" s="35">
        <f>+D40*EXP(E42*10)</f>
        <v>0.13919279583808022</v>
      </c>
      <c r="F40" s="35">
        <f>+E40*EXP(F42*10)</f>
        <v>0.12189597327848554</v>
      </c>
      <c r="G40" s="35">
        <f t="shared" ref="G40:BI40" si="9">+F40*EXP(G42*10)</f>
        <v>0.10790435278152608</v>
      </c>
      <c r="H40" s="35">
        <f t="shared" si="9"/>
        <v>9.6449031784778289E-2</v>
      </c>
      <c r="I40" s="158">
        <f t="shared" si="9"/>
        <v>8.6965130580039116E-2</v>
      </c>
      <c r="J40" s="35">
        <f t="shared" si="9"/>
        <v>7.9031817616648278E-2</v>
      </c>
      <c r="K40" s="35">
        <f t="shared" si="9"/>
        <v>7.2331482942232989E-2</v>
      </c>
      <c r="L40" s="35">
        <f t="shared" si="9"/>
        <v>6.6621513070983171E-2</v>
      </c>
      <c r="M40" s="35">
        <f t="shared" si="9"/>
        <v>6.1714493106379636E-2</v>
      </c>
      <c r="N40" s="35">
        <f t="shared" si="9"/>
        <v>5.7464130135414217E-2</v>
      </c>
      <c r="O40" s="35">
        <f t="shared" si="9"/>
        <v>5.3755116122401372E-2</v>
      </c>
      <c r="P40" s="35">
        <f t="shared" si="9"/>
        <v>5.0495739743868742E-2</v>
      </c>
      <c r="Q40" s="35">
        <f t="shared" si="9"/>
        <v>4.7612440578133443E-2</v>
      </c>
      <c r="R40" s="35">
        <f t="shared" si="9"/>
        <v>4.5045752031288896E-2</v>
      </c>
      <c r="S40" s="35">
        <f t="shared" si="9"/>
        <v>4.2747248308023261E-2</v>
      </c>
      <c r="T40" s="35">
        <f t="shared" si="9"/>
        <v>4.067722499136716E-2</v>
      </c>
      <c r="U40" s="35">
        <f t="shared" si="9"/>
        <v>3.880292101360875E-2</v>
      </c>
      <c r="V40" s="35">
        <f t="shared" si="9"/>
        <v>3.7097143964672404E-2</v>
      </c>
      <c r="W40" s="35">
        <f t="shared" si="9"/>
        <v>3.5537198601046691E-2</v>
      </c>
      <c r="X40" s="35">
        <f t="shared" si="9"/>
        <v>3.4104045236479141E-2</v>
      </c>
      <c r="Y40" s="35">
        <f t="shared" si="9"/>
        <v>3.2781633850472378E-2</v>
      </c>
      <c r="Z40" s="35">
        <f t="shared" si="9"/>
        <v>3.1556373559888065E-2</v>
      </c>
      <c r="AA40" s="35">
        <f t="shared" si="9"/>
        <v>3.0416707143076281E-2</v>
      </c>
      <c r="AB40" s="35">
        <f t="shared" si="9"/>
        <v>2.9352767673409826E-2</v>
      </c>
      <c r="AC40" s="35">
        <f t="shared" si="9"/>
        <v>2.835609976689021E-2</v>
      </c>
      <c r="AD40" s="35">
        <f t="shared" si="9"/>
        <v>2.7419432007875982E-2</v>
      </c>
      <c r="AE40" s="35">
        <f t="shared" si="9"/>
        <v>2.653649016411571E-2</v>
      </c>
      <c r="AF40" s="35">
        <f t="shared" si="9"/>
        <v>2.57018431057108E-2</v>
      </c>
      <c r="AG40" s="35">
        <f t="shared" si="9"/>
        <v>2.491077509567927E-2</v>
      </c>
      <c r="AH40" s="35">
        <f t="shared" si="9"/>
        <v>2.4159179462628275E-2</v>
      </c>
      <c r="AI40" s="35">
        <f t="shared" si="9"/>
        <v>2.3443469701091204E-2</v>
      </c>
      <c r="AJ40" s="35">
        <f t="shared" si="9"/>
        <v>2.2760504847701677E-2</v>
      </c>
      <c r="AK40" s="35">
        <f t="shared" si="9"/>
        <v>2.2107526607378941E-2</v>
      </c>
      <c r="AL40" s="35">
        <f t="shared" si="9"/>
        <v>2.1482106194699493E-2</v>
      </c>
      <c r="AM40" s="35">
        <f t="shared" si="9"/>
        <v>2.0882099242843042E-2</v>
      </c>
      <c r="AN40" s="35">
        <f t="shared" si="9"/>
        <v>2.0305607439481222E-2</v>
      </c>
      <c r="AO40" s="35">
        <f t="shared" si="9"/>
        <v>1.9750945793600694E-2</v>
      </c>
      <c r="AP40" s="35">
        <f t="shared" si="9"/>
        <v>1.9216614633158786E-2</v>
      </c>
      <c r="AQ40" s="35">
        <f t="shared" si="9"/>
        <v>1.8701275591124274E-2</v>
      </c>
      <c r="AR40" s="35">
        <f t="shared" si="9"/>
        <v>1.8203730964926806E-2</v>
      </c>
      <c r="AS40" s="35">
        <f t="shared" si="9"/>
        <v>1.7722905937878123E-2</v>
      </c>
      <c r="AT40" s="35">
        <f t="shared" si="9"/>
        <v>1.7257833235605369E-2</v>
      </c>
      <c r="AU40" s="35">
        <f t="shared" si="9"/>
        <v>1.6807639859759159E-2</v>
      </c>
      <c r="AV40" s="35">
        <f t="shared" si="9"/>
        <v>1.6371535598219938E-2</v>
      </c>
      <c r="AW40" s="35">
        <f t="shared" si="9"/>
        <v>1.5948803058087442E-2</v>
      </c>
      <c r="AX40" s="35">
        <f t="shared" si="9"/>
        <v>1.5538789006772774E-2</v>
      </c>
      <c r="AY40" s="35">
        <f t="shared" si="9"/>
        <v>1.5140896839011717E-2</v>
      </c>
      <c r="AZ40" s="35">
        <f t="shared" si="9"/>
        <v>1.4754580014773668E-2</v>
      </c>
      <c r="BA40" s="35">
        <f t="shared" si="9"/>
        <v>1.4379336335810016E-2</v>
      </c>
      <c r="BB40" s="35">
        <f t="shared" si="9"/>
        <v>1.4014702947740714E-2</v>
      </c>
      <c r="BC40" s="35">
        <f t="shared" si="9"/>
        <v>1.3660251970742415E-2</v>
      </c>
      <c r="BD40" s="35">
        <f t="shared" si="9"/>
        <v>1.331558667558354E-2</v>
      </c>
      <c r="BE40" s="35">
        <f t="shared" si="9"/>
        <v>1.2980338133364869E-2</v>
      </c>
      <c r="BF40" s="35">
        <f t="shared" si="9"/>
        <v>1.265416227720768E-2</v>
      </c>
      <c r="BG40" s="35">
        <f t="shared" si="9"/>
        <v>1.2336737322563775E-2</v>
      </c>
      <c r="BH40" s="35">
        <f t="shared" si="9"/>
        <v>1.2027761500032808E-2</v>
      </c>
      <c r="BI40" s="35">
        <f t="shared" si="9"/>
        <v>1.1726951060752477E-2</v>
      </c>
    </row>
    <row r="41" spans="1:61" ht="18" customHeight="1">
      <c r="A41" s="52" t="s">
        <v>756</v>
      </c>
      <c r="B41" s="65">
        <f>+Parameters!I69</f>
        <v>0.25397360434546151</v>
      </c>
    </row>
    <row r="42" spans="1:61" s="37" customFormat="1" ht="18" customHeight="1">
      <c r="A42" s="72" t="s">
        <v>757</v>
      </c>
      <c r="B42" s="80"/>
      <c r="C42" s="35">
        <f>+Data!H75</f>
        <v>-1.7272563727421499E-2</v>
      </c>
      <c r="D42" s="35">
        <f>+Data!I75</f>
        <v>-1.579530735467935E-2</v>
      </c>
      <c r="E42" s="35">
        <f>+Data!J75</f>
        <v>-1.4465776619211414E-2</v>
      </c>
      <c r="F42" s="35">
        <f>+Data!K75</f>
        <v>-1.3269198957290273E-2</v>
      </c>
      <c r="G42" s="35">
        <f>+Data!L75</f>
        <v>-1.2192279061561246E-2</v>
      </c>
      <c r="H42" s="35">
        <f>+Data!M75</f>
        <v>-1.1223051155405122E-2</v>
      </c>
      <c r="I42" s="35">
        <f>+Data!N75</f>
        <v>-1.0350746039864611E-2</v>
      </c>
      <c r="J42" s="35">
        <f>+Data!O75</f>
        <v>-9.5656714358781491E-3</v>
      </c>
      <c r="K42" s="35">
        <f>+Data!P75</f>
        <v>-8.8591042922903339E-3</v>
      </c>
      <c r="L42" s="35">
        <f>+Data!Q75</f>
        <v>-8.2231938630612997E-3</v>
      </c>
      <c r="M42" s="35">
        <f>+Data!R75</f>
        <v>-7.6508744767551703E-3</v>
      </c>
      <c r="N42" s="35">
        <f>+Data!S75</f>
        <v>-7.135787029079653E-3</v>
      </c>
      <c r="O42" s="35">
        <f>+Data!T75</f>
        <v>-6.6722083261716875E-3</v>
      </c>
      <c r="P42" s="35">
        <f>+Data!U75</f>
        <v>-6.2549874935545185E-3</v>
      </c>
      <c r="Q42" s="35">
        <f>+Data!V75</f>
        <v>-5.8794887441990665E-3</v>
      </c>
      <c r="R42" s="35">
        <f>+Data!W75</f>
        <v>-5.54153986977916E-3</v>
      </c>
      <c r="S42" s="35">
        <f>+Data!X75</f>
        <v>-5.2373858828012442E-3</v>
      </c>
      <c r="T42" s="35">
        <f>+Data!Y75</f>
        <v>-4.96364729452112E-3</v>
      </c>
      <c r="U42" s="35">
        <f>+Data!Z75</f>
        <v>-4.7172825650690087E-3</v>
      </c>
      <c r="V42" s="35">
        <f>+Data!AA75</f>
        <v>-4.4955543085621079E-3</v>
      </c>
      <c r="W42" s="35">
        <f>+Data!AB75</f>
        <v>-4.2959988777058972E-3</v>
      </c>
      <c r="X42" s="35">
        <f>+Data!AC75</f>
        <v>-4.1163989899353076E-3</v>
      </c>
      <c r="Y42" s="35">
        <f>+Data!AD75</f>
        <v>-3.9547590909417771E-3</v>
      </c>
      <c r="Z42" s="35">
        <f>+Data!AE75</f>
        <v>-3.8092831818475996E-3</v>
      </c>
      <c r="AA42" s="35">
        <f>+Data!AF75</f>
        <v>-3.6783548636628396E-3</v>
      </c>
      <c r="AB42" s="35">
        <f>+Data!AG75</f>
        <v>-3.5605193772965558E-3</v>
      </c>
      <c r="AC42" s="35">
        <f>+Data!AH75</f>
        <v>-3.4544674395669004E-3</v>
      </c>
      <c r="AD42" s="35">
        <f>+Data!AI75</f>
        <v>-3.3590206956102104E-3</v>
      </c>
      <c r="AE42" s="35">
        <f>+Data!AJ75</f>
        <v>-3.2731186260491893E-3</v>
      </c>
      <c r="AF42" s="35">
        <f>+Data!AK75</f>
        <v>-3.1958067634442703E-3</v>
      </c>
      <c r="AG42" s="35">
        <f>+Data!AL75</f>
        <v>-3.1262260870998431E-3</v>
      </c>
      <c r="AH42" s="35">
        <f>+Data!AM75</f>
        <v>-3.0636034783898588E-3</v>
      </c>
      <c r="AI42" s="35">
        <f>+Data!AN75</f>
        <v>-3.0072431305508728E-3</v>
      </c>
      <c r="AJ42" s="35">
        <f>+Data!AO75</f>
        <v>-2.9565188174957855E-3</v>
      </c>
      <c r="AK42" s="35">
        <f>+Data!AP75</f>
        <v>-2.9108669357462069E-3</v>
      </c>
      <c r="AL42" s="35">
        <f>+Data!AQ75</f>
        <v>-2.8697802421715863E-3</v>
      </c>
      <c r="AM42" s="35">
        <f>+Data!AR75</f>
        <v>-2.8328022179544277E-3</v>
      </c>
      <c r="AN42" s="35">
        <f>+Data!AS75</f>
        <v>-2.7995219961589849E-3</v>
      </c>
      <c r="AO42" s="35">
        <f>+Data!AT75</f>
        <v>-2.7695697965430862E-3</v>
      </c>
      <c r="AP42" s="35">
        <f>+Data!AU75</f>
        <v>-2.7426128168887777E-3</v>
      </c>
      <c r="AQ42" s="35">
        <f>+Data!AV75</f>
        <v>-2.7183515351999E-3</v>
      </c>
      <c r="AR42" s="35">
        <f>+Data!AW75</f>
        <v>-2.6965163816799098E-3</v>
      </c>
      <c r="AS42" s="35">
        <f>+Data!AX75</f>
        <v>-2.6768647435119189E-3</v>
      </c>
      <c r="AT42" s="35">
        <f>+Data!AY75</f>
        <v>-2.659178269160727E-3</v>
      </c>
      <c r="AU42" s="35">
        <f>+Data!AZ75</f>
        <v>-2.6432604422446542E-3</v>
      </c>
      <c r="AV42" s="35">
        <f>+Data!BA75</f>
        <v>-2.6289343980201887E-3</v>
      </c>
      <c r="AW42" s="35">
        <f>+Data!BB75</f>
        <v>-2.6160409582181698E-3</v>
      </c>
      <c r="AX42" s="35">
        <f>+Data!BC75</f>
        <v>-2.604436862396353E-3</v>
      </c>
      <c r="AY42" s="35">
        <f>+Data!BD75</f>
        <v>-2.5939931761567179E-3</v>
      </c>
      <c r="AZ42" s="35">
        <f>+Data!BE75</f>
        <v>-2.584593858541046E-3</v>
      </c>
      <c r="BA42" s="35">
        <f>+Data!BF75</f>
        <v>-2.5761344726869416E-3</v>
      </c>
      <c r="BB42" s="35">
        <f>+Data!BG75</f>
        <v>-2.5685210254182472E-3</v>
      </c>
      <c r="BC42" s="35">
        <f>+Data!BH75</f>
        <v>-2.5616689228764224E-3</v>
      </c>
      <c r="BD42" s="35">
        <f>+Data!BI75</f>
        <v>-2.5555020305887801E-3</v>
      </c>
      <c r="BE42" s="35">
        <f>+Data!BJ75</f>
        <v>-2.5499518275299022E-3</v>
      </c>
      <c r="BF42" s="35">
        <f>+Data!BK75</f>
        <v>-2.5449566447769121E-3</v>
      </c>
      <c r="BG42" s="35">
        <f>+Data!BL75</f>
        <v>-2.5404609802992207E-3</v>
      </c>
      <c r="BH42" s="35">
        <f>+Data!BM75</f>
        <v>-2.5364148822692987E-3</v>
      </c>
      <c r="BI42" s="35">
        <f>+Data!BN75</f>
        <v>-2.5327733940423689E-3</v>
      </c>
    </row>
    <row r="43" spans="1:61" ht="18" customHeight="1">
      <c r="A43" s="52" t="s">
        <v>758</v>
      </c>
      <c r="B43" s="65">
        <f>+B44</f>
        <v>0</v>
      </c>
      <c r="C43" s="54">
        <f>+B43*(1-Parameters!$I$71)</f>
        <v>0</v>
      </c>
      <c r="D43" s="54">
        <f>+C43*(1-Parameters!$I$71)</f>
        <v>0</v>
      </c>
      <c r="E43" s="54">
        <f>+D43*(1-Parameters!$I$71)</f>
        <v>0</v>
      </c>
      <c r="F43" s="54">
        <f>+E43*(1-Parameters!$I$71)</f>
        <v>0</v>
      </c>
      <c r="G43" s="54">
        <f>+F43*(1-Parameters!$I$71)</f>
        <v>0</v>
      </c>
      <c r="H43" s="54">
        <f>+G43*(1-Parameters!$I$71)</f>
        <v>0</v>
      </c>
      <c r="I43" s="54">
        <f>+H43*(1-Parameters!$I$71)</f>
        <v>0</v>
      </c>
      <c r="J43" s="54">
        <f>+I43*(1-Parameters!$I$71)</f>
        <v>0</v>
      </c>
      <c r="K43" s="54">
        <f>+J43*(1-Parameters!$I$71)</f>
        <v>0</v>
      </c>
      <c r="L43" s="54">
        <f>+K43*(1-Parameters!$I$71)</f>
        <v>0</v>
      </c>
      <c r="M43" s="54">
        <f>+L43*(1-Parameters!$I$71)</f>
        <v>0</v>
      </c>
      <c r="N43" s="54">
        <f>+M43*(1-Parameters!$I$71)</f>
        <v>0</v>
      </c>
      <c r="O43" s="54">
        <f>+N43*(1-Parameters!$I$71)</f>
        <v>0</v>
      </c>
      <c r="P43" s="54">
        <f>+O43*(1-Parameters!$I$71)</f>
        <v>0</v>
      </c>
      <c r="Q43" s="54">
        <f>+P43*(1-Parameters!$I$71)</f>
        <v>0</v>
      </c>
      <c r="R43" s="54">
        <f>+Q43*(1-Parameters!$I$71)</f>
        <v>0</v>
      </c>
      <c r="S43" s="54">
        <f>+R43*(1-Parameters!$I$71)</f>
        <v>0</v>
      </c>
      <c r="T43" s="54">
        <f>+S43*(1-Parameters!$I$71)</f>
        <v>0</v>
      </c>
      <c r="U43" s="54">
        <f>+T43*(1-Parameters!$I$71)</f>
        <v>0</v>
      </c>
      <c r="V43" s="54">
        <f>+U43*(1-Parameters!$I$71)</f>
        <v>0</v>
      </c>
      <c r="W43" s="54">
        <f>+V43*(1-Parameters!$I$71)</f>
        <v>0</v>
      </c>
      <c r="X43" s="54">
        <f>+W43*(1-Parameters!$I$71)</f>
        <v>0</v>
      </c>
      <c r="Y43" s="54">
        <f>+X43*(1-Parameters!$I$71)</f>
        <v>0</v>
      </c>
      <c r="Z43" s="54">
        <f>+Y43*(1-Parameters!$I$71)</f>
        <v>0</v>
      </c>
      <c r="AA43" s="54">
        <f>+Z43*(1-Parameters!$I$71)</f>
        <v>0</v>
      </c>
      <c r="AB43" s="54">
        <f>+AA43*(1-Parameters!$I$71)</f>
        <v>0</v>
      </c>
      <c r="AC43" s="54">
        <f>+AB43*(1-Parameters!$I$71)</f>
        <v>0</v>
      </c>
      <c r="AD43" s="54">
        <f>+AC43*(1-Parameters!$I$71)</f>
        <v>0</v>
      </c>
      <c r="AE43" s="54">
        <f>+AD43*(1-Parameters!$I$71)</f>
        <v>0</v>
      </c>
      <c r="AF43" s="54">
        <f>+AE43*(1-Parameters!$I$71)</f>
        <v>0</v>
      </c>
      <c r="AG43" s="54">
        <f>+AF43*(1-Parameters!$I$71)</f>
        <v>0</v>
      </c>
      <c r="AH43" s="54">
        <f>+AG43*(1-Parameters!$I$71)</f>
        <v>0</v>
      </c>
      <c r="AI43" s="54">
        <f>+AH43*(1-Parameters!$I$71)</f>
        <v>0</v>
      </c>
      <c r="AJ43" s="54">
        <f>+AI43*(1-Parameters!$I$71)</f>
        <v>0</v>
      </c>
      <c r="AK43" s="54">
        <f>+AJ43*(1-Parameters!$I$71)</f>
        <v>0</v>
      </c>
      <c r="AL43" s="54">
        <f>+AK43*(1-Parameters!$I$71)</f>
        <v>0</v>
      </c>
      <c r="AM43" s="54">
        <f>+AL43*(1-Parameters!$I$71)</f>
        <v>0</v>
      </c>
      <c r="AN43" s="54">
        <f>+AM43*(1-Parameters!$I$71)</f>
        <v>0</v>
      </c>
      <c r="AO43" s="54">
        <f>+AN43*(1-Parameters!$I$71)</f>
        <v>0</v>
      </c>
      <c r="AP43" s="54">
        <f>+AO43*(1-Parameters!$I$71)</f>
        <v>0</v>
      </c>
      <c r="AQ43" s="54">
        <f>+AP43*(1-Parameters!$I$71)</f>
        <v>0</v>
      </c>
      <c r="AR43" s="54">
        <f>+AQ43*(1-Parameters!$I$71)</f>
        <v>0</v>
      </c>
      <c r="AS43" s="54">
        <f>+AR43*(1-Parameters!$I$71)</f>
        <v>0</v>
      </c>
      <c r="AT43" s="54">
        <f>+AS43*(1-Parameters!$I$71)</f>
        <v>0</v>
      </c>
      <c r="AU43" s="54">
        <f>+AT43*(1-Parameters!$I$71)</f>
        <v>0</v>
      </c>
      <c r="AV43" s="54">
        <f>+AU43*(1-Parameters!$I$71)</f>
        <v>0</v>
      </c>
      <c r="AW43" s="54">
        <f>+AV43*(1-Parameters!$I$71)</f>
        <v>0</v>
      </c>
      <c r="AX43" s="54">
        <f>+AW43*(1-Parameters!$I$71)</f>
        <v>0</v>
      </c>
      <c r="AY43" s="54">
        <f>+AX43*(1-Parameters!$I$71)</f>
        <v>0</v>
      </c>
      <c r="AZ43" s="54">
        <f>+AY43*(1-Parameters!$I$71)</f>
        <v>0</v>
      </c>
      <c r="BA43" s="54">
        <f>+AZ43*(1-Parameters!$I$71)</f>
        <v>0</v>
      </c>
      <c r="BB43" s="54">
        <f>+BA43*(1-Parameters!$I$71)</f>
        <v>0</v>
      </c>
      <c r="BC43" s="54">
        <f>+BB43*(1-Parameters!$I$71)</f>
        <v>0</v>
      </c>
      <c r="BD43" s="54">
        <f>+BC43*(1-Parameters!$I$71)</f>
        <v>0</v>
      </c>
      <c r="BE43" s="54">
        <f>+BD43*(1-Parameters!$I$71)</f>
        <v>0</v>
      </c>
      <c r="BF43" s="54">
        <f>+BE43*(1-Parameters!$I$71)</f>
        <v>0</v>
      </c>
      <c r="BG43" s="54">
        <f>+BF43*(1-Parameters!$I$71)</f>
        <v>0</v>
      </c>
      <c r="BH43" s="54">
        <f>+BG43*(1-Parameters!$I$71)</f>
        <v>0</v>
      </c>
      <c r="BI43" s="54">
        <f>+BH43*(1-Parameters!$I$71)</f>
        <v>0</v>
      </c>
    </row>
    <row r="44" spans="1:61" ht="18" customHeight="1">
      <c r="A44" s="52" t="s">
        <v>284</v>
      </c>
      <c r="B44" s="65">
        <f>+Parameters!I70</f>
        <v>0</v>
      </c>
    </row>
    <row r="45" spans="1:61" ht="18" customHeight="1">
      <c r="A45" s="73" t="s">
        <v>759</v>
      </c>
      <c r="B45" s="76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</row>
    <row r="46" spans="1:61" ht="18" customHeight="1">
      <c r="A46" s="75" t="s">
        <v>204</v>
      </c>
      <c r="B46" s="76">
        <f>+Copen!V227</f>
        <v>0</v>
      </c>
      <c r="C46" s="76">
        <f>+Copen!W227</f>
        <v>1</v>
      </c>
      <c r="D46" s="76">
        <f>+Copen!X227</f>
        <v>1</v>
      </c>
      <c r="E46" s="76">
        <f>+Copen!Y227</f>
        <v>1</v>
      </c>
      <c r="F46" s="76">
        <f>+Copen!Z227</f>
        <v>1</v>
      </c>
      <c r="G46" s="76">
        <f>+Copen!AA227</f>
        <v>1</v>
      </c>
      <c r="H46" s="76">
        <f>+Copen!AB227</f>
        <v>1</v>
      </c>
      <c r="I46" s="76">
        <f>+Copen!AC227</f>
        <v>1</v>
      </c>
      <c r="J46" s="76">
        <f>+Copen!AD227</f>
        <v>1</v>
      </c>
      <c r="K46" s="76">
        <f>+Copen!AE227</f>
        <v>1</v>
      </c>
      <c r="L46" s="76">
        <f>+Copen!AF227</f>
        <v>1</v>
      </c>
      <c r="M46" s="76">
        <f>+Copen!AG227</f>
        <v>1</v>
      </c>
      <c r="N46" s="76">
        <f>+Copen!AH227</f>
        <v>1</v>
      </c>
      <c r="O46" s="76">
        <f>+Copen!AI227</f>
        <v>1</v>
      </c>
      <c r="P46" s="76">
        <f>+Copen!AJ227</f>
        <v>1</v>
      </c>
      <c r="Q46" s="76">
        <f>+Copen!AK227</f>
        <v>1</v>
      </c>
      <c r="R46" s="76">
        <f>+Copen!AL227</f>
        <v>1</v>
      </c>
      <c r="S46" s="76">
        <f>+Copen!AM227</f>
        <v>1</v>
      </c>
      <c r="T46" s="76">
        <f>+Copen!AN227</f>
        <v>1</v>
      </c>
      <c r="U46" s="76">
        <f>+Copen!AO227</f>
        <v>1</v>
      </c>
      <c r="V46" s="76">
        <f>+Copen!AP227</f>
        <v>1</v>
      </c>
      <c r="W46" s="76">
        <f>+Copen!AQ227</f>
        <v>1</v>
      </c>
      <c r="X46" s="76">
        <f>+Copen!AR227</f>
        <v>1</v>
      </c>
      <c r="Y46" s="76">
        <f>+Copen!AS227</f>
        <v>1</v>
      </c>
      <c r="Z46" s="76">
        <f>+Copen!AT227</f>
        <v>1</v>
      </c>
      <c r="AA46" s="76">
        <f>+Copen!AU227</f>
        <v>1</v>
      </c>
      <c r="AB46" s="76">
        <f>+Copen!AV227</f>
        <v>1</v>
      </c>
      <c r="AC46" s="76">
        <f>+Copen!AW227</f>
        <v>1</v>
      </c>
      <c r="AD46" s="76">
        <f>+Copen!AX227</f>
        <v>1</v>
      </c>
      <c r="AE46" s="76">
        <f>+Copen!AY227</f>
        <v>1</v>
      </c>
      <c r="AF46" s="76">
        <f>+Copen!AZ227</f>
        <v>1</v>
      </c>
      <c r="AG46" s="76">
        <f>+Copen!BA227</f>
        <v>1</v>
      </c>
      <c r="AH46" s="76">
        <f>+Copen!BB227</f>
        <v>1</v>
      </c>
      <c r="AI46" s="76">
        <f>+Copen!BC227</f>
        <v>1</v>
      </c>
      <c r="AJ46" s="76">
        <f>+Copen!BD227</f>
        <v>1</v>
      </c>
      <c r="AK46" s="76">
        <f>+Copen!BE227</f>
        <v>1</v>
      </c>
      <c r="AL46" s="76">
        <f>+Copen!BF227</f>
        <v>1</v>
      </c>
      <c r="AM46" s="76">
        <f>+Copen!BG227</f>
        <v>1</v>
      </c>
      <c r="AN46" s="76">
        <f>+Copen!BH227</f>
        <v>1</v>
      </c>
      <c r="AO46" s="76">
        <f>+Copen!BI227</f>
        <v>1</v>
      </c>
      <c r="AP46" s="76">
        <f>+Copen!BJ227</f>
        <v>1</v>
      </c>
      <c r="AQ46" s="76">
        <f>+Copen!BK227</f>
        <v>1</v>
      </c>
      <c r="AR46" s="76">
        <f>+Copen!BL227</f>
        <v>1</v>
      </c>
      <c r="AS46" s="76">
        <f>+Copen!BM227</f>
        <v>1</v>
      </c>
      <c r="AT46" s="76">
        <f>+Copen!BN227</f>
        <v>1</v>
      </c>
      <c r="AU46" s="76">
        <f>+Copen!BO227</f>
        <v>1</v>
      </c>
      <c r="AV46" s="76">
        <f>+Copen!BP227</f>
        <v>1</v>
      </c>
      <c r="AW46" s="76">
        <f>+Copen!BQ227</f>
        <v>1</v>
      </c>
      <c r="AX46" s="76">
        <f>+Copen!BR227</f>
        <v>1</v>
      </c>
      <c r="AY46" s="76">
        <f>+Copen!BS227</f>
        <v>1</v>
      </c>
      <c r="AZ46" s="76">
        <f>+Copen!BT227</f>
        <v>1</v>
      </c>
      <c r="BA46" s="76">
        <f>+Copen!BU227</f>
        <v>1</v>
      </c>
      <c r="BB46" s="76">
        <f>+Copen!BV227</f>
        <v>1</v>
      </c>
      <c r="BC46" s="76">
        <f>+Copen!BW227</f>
        <v>1</v>
      </c>
      <c r="BD46" s="76">
        <f>+Copen!BX227</f>
        <v>1</v>
      </c>
      <c r="BE46" s="76">
        <f>+Copen!BY227</f>
        <v>1</v>
      </c>
      <c r="BF46" s="76">
        <f>+Copen!BZ227</f>
        <v>1</v>
      </c>
      <c r="BG46" s="76">
        <f>+Copen!CA227</f>
        <v>1</v>
      </c>
      <c r="BH46" s="76">
        <f>+Copen!CB227</f>
        <v>1</v>
      </c>
      <c r="BI46" s="76">
        <f>+Copen!CC227</f>
        <v>1</v>
      </c>
    </row>
    <row r="47" spans="1:61" ht="18" customHeight="1">
      <c r="A47" s="77" t="s">
        <v>760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</row>
    <row r="48" spans="1:61" ht="18" customHeight="1">
      <c r="A48" s="78" t="s">
        <v>761</v>
      </c>
      <c r="B48" s="79">
        <f>+Parameters!D134</f>
        <v>0</v>
      </c>
      <c r="C48" s="79">
        <f>+Parameters!E134</f>
        <v>4.2404034997441403E-5</v>
      </c>
      <c r="D48" s="65"/>
      <c r="E48" s="65"/>
      <c r="F48" s="65"/>
      <c r="G48" s="65"/>
      <c r="H48" s="65"/>
      <c r="I48" s="65"/>
      <c r="J48" s="74"/>
      <c r="K48" s="74"/>
      <c r="L48" s="74"/>
      <c r="M48" s="95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</row>
    <row r="49" spans="1:105" ht="18" customHeight="1">
      <c r="A49" s="78" t="s">
        <v>334</v>
      </c>
      <c r="B49" s="65">
        <f>+Parameters!B128</f>
        <v>2</v>
      </c>
      <c r="C49" s="80">
        <f>+Parameters!B127</f>
        <v>4</v>
      </c>
      <c r="D49" s="80"/>
      <c r="E49" s="80"/>
      <c r="F49" s="80"/>
      <c r="G49" s="80"/>
      <c r="H49" s="80"/>
      <c r="I49" s="80"/>
      <c r="J49" s="80"/>
      <c r="K49" s="80"/>
      <c r="L49" s="80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</row>
    <row r="50" spans="1:105" ht="18" customHeight="1">
      <c r="A50" s="78" t="s">
        <v>762</v>
      </c>
      <c r="B50" s="81">
        <v>0</v>
      </c>
      <c r="C50" s="81">
        <f>100*$B$49*(Global!B135*$B$48+Global!B135^2*$C$48)*(B61/$B61)^(1/$C$49)</f>
        <v>1.2562195666911268E-4</v>
      </c>
      <c r="D50" s="81">
        <f>100*$B$49*(Global!C135*$B$48+Global!C135^2*$C$48)*(C61/$B61)^(1/$C$49)</f>
        <v>1.9006729285970462E-4</v>
      </c>
      <c r="E50" s="81">
        <f>100*$B$49*(Global!D135*$B$48+Global!D135^2*$C$48)*(D61/$B61)^(1/$C$49)</f>
        <v>3.2268717029839105E-4</v>
      </c>
      <c r="F50" s="81">
        <f>100*$B$49*(Global!E135*$B$48+Global!E135^2*$C$48)*(E61/$B61)^(1/$C$49)</f>
        <v>5.1962313442751999E-4</v>
      </c>
      <c r="G50" s="81">
        <f>100*$B$49*(Global!F135*$B$48+Global!F135^2*$C$48)*(F61/$B61)^(1/$C$49)</f>
        <v>8.0327755322797377E-4</v>
      </c>
      <c r="H50" s="81">
        <f>100*$B$49*(Global!G135*$B$48+Global!G135^2*$C$48)*(G61/$B61)^(1/$C$49)</f>
        <v>1.197005995252646E-3</v>
      </c>
      <c r="I50" s="81">
        <f>100*$B$49*(Global!H135*$B$48+Global!H135^2*$C$48)*(H61/$B61)^(1/$C$49)</f>
        <v>1.7234005293614888E-3</v>
      </c>
      <c r="J50" s="81">
        <f>100*$B$49*(Global!I135*$B$48+Global!I135^2*$C$48)*(I61/$B61)^(1/$C$49)</f>
        <v>2.4023336808293577E-3</v>
      </c>
      <c r="K50" s="81">
        <f>100*$B$49*(Global!J135*$B$48+Global!J135^2*$C$48)*(J61/$B61)^(1/$C$49)</f>
        <v>3.5736824955633485E-3</v>
      </c>
      <c r="L50" s="81">
        <f>100*$B$49*(Global!K135*$B$48+Global!K135^2*$C$48)*(K61/$B61)^(1/$C$49)</f>
        <v>5.1812471580772413E-3</v>
      </c>
      <c r="M50" s="81">
        <f>100*$B$49*(Global!L135*$B$48+Global!L135^2*$C$48)*(L61/$B61)^(1/$C$49)</f>
        <v>7.3679972771595785E-3</v>
      </c>
      <c r="N50" s="81">
        <f>100*$B$49*(Global!M135*$B$48+Global!M135^2*$C$48)*(M61/$B61)^(1/$C$49)</f>
        <v>1.0150290476727953E-2</v>
      </c>
      <c r="O50" s="81">
        <f>100*$B$49*(Global!N135*$B$48+Global!N135^2*$C$48)*(N61/$B61)^(1/$C$49)</f>
        <v>1.3714942511802971E-2</v>
      </c>
      <c r="P50" s="81">
        <f>100*$B$49*(Global!O135*$B$48+Global!O135^2*$C$48)*(O61/$B61)^(1/$C$49)</f>
        <v>1.8139843775656767E-2</v>
      </c>
      <c r="Q50" s="81">
        <f>100*$B$49*(Global!P135*$B$48+Global!P135^2*$C$48)*(P61/$B61)^(1/$C$49)</f>
        <v>2.3540012913552937E-2</v>
      </c>
      <c r="R50" s="81">
        <f>100*$B$49*(Global!Q135*$B$48+Global!Q135^2*$C$48)*(Q61/$B61)^(1/$C$49)</f>
        <v>3.0032724918743533E-2</v>
      </c>
      <c r="S50" s="81">
        <f>100*$B$49*(Global!R135*$B$48+Global!R135^2*$C$48)*(R61/$B61)^(1/$C$49)</f>
        <v>3.7737198129602731E-2</v>
      </c>
      <c r="T50" s="81">
        <f>100*$B$49*(Global!S135*$B$48+Global!S135^2*$C$48)*(S61/$B61)^(1/$C$49)</f>
        <v>4.6774295722618785E-2</v>
      </c>
      <c r="U50" s="81">
        <f>100*$B$49*(Global!T135*$B$48+Global!T135^2*$C$48)*(T61/$B61)^(1/$C$49)</f>
        <v>5.7266177994960567E-2</v>
      </c>
      <c r="V50" s="81">
        <f>100*$B$49*(Global!U135*$B$48+Global!U135^2*$C$48)*(U61/$B61)^(1/$C$49)</f>
        <v>6.9335825318959474E-2</v>
      </c>
      <c r="W50" s="81">
        <f>100*$B$49*(Global!V135*$B$48+Global!V135^2*$C$48)*(V61/$B61)^(1/$C$49)</f>
        <v>8.3083833185964032E-2</v>
      </c>
      <c r="X50" s="81">
        <f>100*$B$49*(Global!W135*$B$48+Global!W135^2*$C$48)*(W61/$B61)^(1/$C$49)</f>
        <v>9.8616309311715972E-2</v>
      </c>
      <c r="Y50" s="81">
        <f>100*$B$49*(Global!X135*$B$48+Global!X135^2*$C$48)*(X61/$B61)^(1/$C$49)</f>
        <v>0.11606787756757374</v>
      </c>
      <c r="Z50" s="81">
        <f>100*$B$49*(Global!Y135*$B$48+Global!Y135^2*$C$48)*(Y61/$B61)^(1/$C$49)</f>
        <v>0.13555840424216267</v>
      </c>
      <c r="AA50" s="81">
        <f>100*$B$49*(Global!Z135*$B$48+Global!Z135^2*$C$48)*(Z61/$B61)^(1/$C$49)</f>
        <v>0.1572020375036336</v>
      </c>
      <c r="AB50" s="81">
        <f>100*$B$49*(Global!AA135*$B$48+Global!AA135^2*$C$48)*(AA61/$B61)^(1/$C$49)</f>
        <v>0.18108960510989883</v>
      </c>
      <c r="AC50" s="81">
        <f>100*$B$49*(Global!AB135*$B$48+Global!AB135^2*$C$48)*(AB61/$B61)^(1/$C$49)</f>
        <v>0.20707904755358861</v>
      </c>
      <c r="AD50" s="81">
        <f>100*$B$49*(Global!AC135*$B$48+Global!AC135^2*$C$48)*(AC61/$B61)^(1/$C$49)</f>
        <v>0.23483421427664139</v>
      </c>
      <c r="AE50" s="81">
        <f>100*$B$49*(Global!AD135*$B$48+Global!AD135^2*$C$48)*(AD61/$B61)^(1/$C$49)</f>
        <v>0.26412542177616749</v>
      </c>
      <c r="AF50" s="81">
        <f>100*$B$49*(Global!AE135*$B$48+Global!AE135^2*$C$48)*(AE61/$B61)^(1/$C$49)</f>
        <v>0.29475883154597737</v>
      </c>
      <c r="AG50" s="81">
        <f>100*$B$49*(Global!AF135*$B$48+Global!AF135^2*$C$48)*(AF61/$B61)^(1/$C$49)</f>
        <v>0.32643465123114573</v>
      </c>
      <c r="AH50" s="81">
        <f>100*$B$49*(Global!AG135*$B$48+Global!AG135^2*$C$48)*(AG61/$B61)^(1/$C$49)</f>
        <v>0.35896996871104658</v>
      </c>
      <c r="AI50" s="81">
        <f>100*$B$49*(Global!AH135*$B$48+Global!AH135^2*$C$48)*(AH61/$B61)^(1/$C$49)</f>
        <v>0.39240638316807419</v>
      </c>
      <c r="AJ50" s="81">
        <f>100*$B$49*(Global!AI135*$B$48+Global!AI135^2*$C$48)*(AI61/$B61)^(1/$C$49)</f>
        <v>0.42671378382408182</v>
      </c>
      <c r="AK50" s="81">
        <f>100*$B$49*(Global!AJ135*$B$48+Global!AJ135^2*$C$48)*(AJ61/$B61)^(1/$C$49)</f>
        <v>0.4618761560586449</v>
      </c>
      <c r="AL50" s="81">
        <f>100*$B$49*(Global!AK135*$B$48+Global!AK135^2*$C$48)*(AK61/$B61)^(1/$C$49)</f>
        <v>0.49788878863691305</v>
      </c>
      <c r="AM50" s="81">
        <f>100*$B$49*(Global!AL135*$B$48+Global!AL135^2*$C$48)*(AL61/$B61)^(1/$C$49)</f>
        <v>0.53475553472113024</v>
      </c>
      <c r="AN50" s="81">
        <f>100*$B$49*(Global!AM135*$B$48+Global!AM135^2*$C$48)*(AM61/$B61)^(1/$C$49)</f>
        <v>0.57248638686971787</v>
      </c>
      <c r="AO50" s="81">
        <f>100*$B$49*(Global!AN135*$B$48+Global!AN135^2*$C$48)*(AN61/$B61)^(1/$C$49)</f>
        <v>0.61109545640319396</v>
      </c>
      <c r="AP50" s="81">
        <f>100*$B$49*(Global!AO135*$B$48+Global!AO135^2*$C$48)*(AO61/$B61)^(1/$C$49)</f>
        <v>0.65059936591498302</v>
      </c>
      <c r="AQ50" s="81">
        <f>100*$B$49*(Global!AP135*$B$48+Global!AP135^2*$C$48)*(AP61/$B61)^(1/$C$49)</f>
        <v>0.69101602033814913</v>
      </c>
      <c r="AR50" s="81">
        <f>100*$B$49*(Global!AQ135*$B$48+Global!AQ135^2*$C$48)*(AQ61/$B61)^(1/$C$49)</f>
        <v>0.73236370270011808</v>
      </c>
      <c r="AS50" s="81">
        <f>100*$B$49*(Global!AR135*$B$48+Global!AR135^2*$C$48)*(AR61/$B61)^(1/$C$49)</f>
        <v>0.77466043580625232</v>
      </c>
      <c r="AT50" s="81">
        <f>100*$B$49*(Global!AS135*$B$48+Global!AS135^2*$C$48)*(AS61/$B61)^(1/$C$49)</f>
        <v>0.8179235540967239</v>
      </c>
      <c r="AU50" s="81">
        <f>100*$B$49*(Global!AT135*$B$48+Global!AT135^2*$C$48)*(AT61/$B61)^(1/$C$49)</f>
        <v>0.86216943667855761</v>
      </c>
      <c r="AV50" s="81">
        <f>100*$B$49*(Global!AU135*$B$48+Global!AU135^2*$C$48)*(AU61/$B61)^(1/$C$49)</f>
        <v>0.9074133605600655</v>
      </c>
      <c r="AW50" s="81">
        <f>100*$B$49*(Global!AV135*$B$48+Global!AV135^2*$C$48)*(AV61/$B61)^(1/$C$49)</f>
        <v>0.95366944102654094</v>
      </c>
      <c r="AX50" s="81">
        <f>100*$B$49*(Global!AW135*$B$48+Global!AW135^2*$C$48)*(AW61/$B61)^(1/$C$49)</f>
        <v>1.0009506332113327</v>
      </c>
      <c r="AY50" s="81">
        <f>100*$B$49*(Global!AX135*$B$48+Global!AX135^2*$C$48)*(AX61/$B61)^(1/$C$49)</f>
        <v>1.0492687749699903</v>
      </c>
      <c r="AZ50" s="81">
        <f>100*$B$49*(Global!AY135*$B$48+Global!AY135^2*$C$48)*(AY61/$B61)^(1/$C$49)</f>
        <v>1.0986346561254701</v>
      </c>
      <c r="BA50" s="81">
        <f>100*$B$49*(Global!AZ135*$B$48+Global!AZ135^2*$C$48)*(AZ61/$B61)^(1/$C$49)</f>
        <v>1.1490581031058489</v>
      </c>
      <c r="BB50" s="81">
        <f>100*$B$49*(Global!BA135*$B$48+Global!BA135^2*$C$48)*(BA61/$B61)^(1/$C$49)</f>
        <v>1.2005480710791094</v>
      </c>
      <c r="BC50" s="81">
        <f>100*$B$49*(Global!BB135*$B$48+Global!BB135^2*$C$48)*(BB61/$B61)^(1/$C$49)</f>
        <v>1.2531127380503502</v>
      </c>
      <c r="BD50" s="81">
        <f>100*$B$49*(Global!BC135*$B$48+Global!BC135^2*$C$48)*(BC61/$B61)^(1/$C$49)</f>
        <v>1.3067595971649988</v>
      </c>
      <c r="BE50" s="81">
        <f>100*$B$49*(Global!BD135*$B$48+Global!BD135^2*$C$48)*(BD61/$B61)^(1/$C$49)</f>
        <v>1.3614955447800843</v>
      </c>
      <c r="BF50" s="81">
        <f>100*$B$49*(Global!BE135*$B$48+Global!BE135^2*$C$48)*(BE61/$B61)^(1/$C$49)</f>
        <v>1.4173269628274092</v>
      </c>
      <c r="BG50" s="81">
        <f>100*$B$49*(Global!BF135*$B$48+Global!BF135^2*$C$48)*(BF61/$B61)^(1/$C$49)</f>
        <v>1.4742597946815272</v>
      </c>
      <c r="BH50" s="81">
        <f>100*$B$49*(Global!BG135*$B$48+Global!BG135^2*$C$48)*(BG61/$B61)^(1/$C$49)</f>
        <v>1.5322996142286407</v>
      </c>
      <c r="BI50" s="81">
        <f>100*$B$49*(Global!BH135*$B$48+Global!BH135^2*$C$48)*(BH61/$B61)^(1/$C$49)</f>
        <v>1.5914516881622651</v>
      </c>
      <c r="BJ50" s="81">
        <f>100*$B$49*(Global!BI135*$B$48+Global!BI135^2*$C$48)*(BI61/$B61)^(1/$C$49)</f>
        <v>1.6517210317482223</v>
      </c>
      <c r="BK50" s="81">
        <f>100*$B$49*(Global!BJ80*$B$48+Global!BJ80^2*$C$48)*(BJ61/$B61)^(1/$C$49)</f>
        <v>1.6979227338863658</v>
      </c>
      <c r="BL50" s="81">
        <f>100*$B$49*(Global!BK80*$B$48+Global!BK80^2*$C$48)*(BK61/$B61)^(1/$C$49)</f>
        <v>1.743649564585815</v>
      </c>
      <c r="BM50" s="81">
        <f>100*$B$49*(Global!BL80*$B$48+Global!BL80^2*$C$48)*(BL61/$B61)^(1/$C$49)</f>
        <v>1.7890865746011733</v>
      </c>
      <c r="BN50" s="81">
        <f>100*$B$49*(Global!BM80*$B$48+Global!BM80^2*$C$48)*(BM61/$B61)^(1/$C$49)</f>
        <v>1.8343579833127606</v>
      </c>
      <c r="BO50" s="81">
        <f>100*$B$49*(Global!BN80*$B$48+Global!BN80^2*$C$48)*(BN61/$B61)^(1/$C$49)</f>
        <v>1.8795461886749047</v>
      </c>
      <c r="BP50" s="81">
        <f>100*$B$49*(Global!BO80*$B$48+Global!BO80^2*$C$48)*(BO61/$B61)^(1/$C$49)</f>
        <v>1.9247048958069417</v>
      </c>
      <c r="BQ50" s="81">
        <f>100*$B$49*(Global!BP80*$B$48+Global!BP80^2*$C$48)*(BP61/$B61)^(1/$C$49)</f>
        <v>1.9698681657698853</v>
      </c>
      <c r="BR50" s="81">
        <f>100*$B$49*(Global!BQ80*$B$48+Global!BQ80^2*$C$48)*(BQ61/$B61)^(1/$C$49)</f>
        <v>2.0150566433958188</v>
      </c>
      <c r="BS50" s="81">
        <f>100*$B$49*(Global!BR80*$B$48+Global!BR80^2*$C$48)*(BR61/$B61)^(1/$C$49)</f>
        <v>2.0602818389562754</v>
      </c>
      <c r="BT50" s="81">
        <f>100*$B$49*(Global!BS80*$B$48+Global!BS80^2*$C$48)*(BS61/$B61)^(1/$C$49)</f>
        <v>2.1055490692860697</v>
      </c>
      <c r="BU50" s="81">
        <f>100*$B$49*(Global!BT80*$B$48+Global!BT80^2*$C$48)*(BT61/$B61)^(1/$C$49)</f>
        <v>2.150859476553765</v>
      </c>
      <c r="BV50" s="81">
        <f>100*$B$49*(Global!BU80*$B$48+Global!BU80^2*$C$48)*(BU61/$B61)^(1/$C$49)</f>
        <v>2.1962114129272581</v>
      </c>
      <c r="BW50" s="81">
        <f>100*$B$49*(Global!BV80*$B$48+Global!BV80^2*$C$48)*(BV61/$B61)^(1/$C$49)</f>
        <v>2.2416013895600044</v>
      </c>
      <c r="BX50" s="81">
        <f>100*$B$49*(Global!BW80*$B$48+Global!BW80^2*$C$48)*(BW61/$B61)^(1/$C$49)</f>
        <v>2.2870247263619121</v>
      </c>
      <c r="BY50" s="81">
        <f>100*$B$49*(Global!BX80*$B$48+Global!BX80^2*$C$48)*(BX61/$B61)^(1/$C$49)</f>
        <v>2.3324759963404968</v>
      </c>
      <c r="BZ50" s="81">
        <f>100*$B$49*(Global!BY80*$B$48+Global!BY80^2*$C$48)*(BY61/$B61)^(1/$C$49)</f>
        <v>2.3779493289333717</v>
      </c>
      <c r="CA50" s="81">
        <f>100*$B$49*(Global!BZ80*$B$48+Global!BZ80^2*$C$48)*(BZ61/$B61)^(1/$C$49)</f>
        <v>2.4234386165659285</v>
      </c>
      <c r="CB50" s="81">
        <f>100*$B$49*(Global!CA80*$B$48+Global!CA80^2*$C$48)*(CA61/$B61)^(1/$C$49)</f>
        <v>2.4689376547984603</v>
      </c>
      <c r="CC50" s="81">
        <f>100*$B$49*(Global!CB80*$B$48+Global!CB80^2*$C$48)*(CB61/$B61)^(1/$C$49)</f>
        <v>2.5144402369027028</v>
      </c>
      <c r="CD50" s="81">
        <f>100*$B$49*(Global!CC80*$B$48+Global!CC80^2*$C$48)*(CC61/$B61)^(1/$C$49)</f>
        <v>2.5599402171697734</v>
      </c>
      <c r="CE50" s="81">
        <f>100*$B$49*(Global!CD80*$B$48+Global!CD80^2*$C$48)*(CD61/$B61)^(1/$C$49)</f>
        <v>2.6054315527648177</v>
      </c>
      <c r="CF50" s="81">
        <f>100*$B$49*(Global!CE80*$B$48+Global!CE80^2*$C$48)*(CE61/$B61)^(1/$C$49)</f>
        <v>2.6509083308652648</v>
      </c>
      <c r="CG50" s="81">
        <f>100*$B$49*(Global!CF80*$B$48+Global!CF80^2*$C$48)*(CF61/$B61)^(1/$C$49)</f>
        <v>2.6963647857077468</v>
      </c>
      <c r="CH50" s="81">
        <f>100*$B$49*(Global!CG80*$B$48+Global!CG80^2*$C$48)*(CG61/$B61)^(1/$C$49)</f>
        <v>2.7417953087200169</v>
      </c>
      <c r="CI50" s="81">
        <f>100*$B$49*(Global!CH80*$B$48+Global!CH80^2*$C$48)*(CH61/$B61)^(1/$C$49)</f>
        <v>2.7871944539203279</v>
      </c>
      <c r="CJ50" s="81">
        <f>100*$B$49*(Global!CI80*$B$48+Global!CI80^2*$C$48)*(CI61/$B61)^(1/$C$49)</f>
        <v>2.8325569400847783</v>
      </c>
      <c r="CK50" s="81">
        <f>100*$B$49*(Global!CJ80*$B$48+Global!CJ80^2*$C$48)*(CJ61/$B61)^(1/$C$49)</f>
        <v>2.8778776507151278</v>
      </c>
      <c r="CL50" s="81">
        <f>100*$B$49*(Global!CK80*$B$48+Global!CK80^2*$C$48)*(CK61/$B61)^(1/$C$49)</f>
        <v>2.9231516325182798</v>
      </c>
      <c r="CM50" s="81">
        <f>100*$B$49*(Global!CL80*$B$48+Global!CL80^2*$C$48)*(CL61/$B61)^(1/$C$49)</f>
        <v>2.9683740928877476</v>
      </c>
      <c r="CN50" s="81">
        <f>100*$B$49*(Global!CM80*$B$48+Global!CM80^2*$C$48)*(CM61/$B61)^(1/$C$49)</f>
        <v>3.0135403967258063</v>
      </c>
      <c r="CO50" s="81">
        <f>100*$B$49*(Global!CN80*$B$48+Global!CN80^2*$C$48)*(CN61/$B61)^(1/$C$49)</f>
        <v>3.0586460628404146</v>
      </c>
      <c r="CP50" s="81">
        <f>100*$B$49*(Global!CO80*$B$48+Global!CO80^2*$C$48)*(CO61/$B61)^(1/$C$49)</f>
        <v>3.1036867600791176</v>
      </c>
      <c r="CQ50" s="81">
        <f>100*$B$49*(Global!CP80*$B$48+Global!CP80^2*$C$48)*(CP61/$B61)^(1/$C$49)</f>
        <v>3.1486583033124007</v>
      </c>
      <c r="CR50" s="81">
        <f>100*$B$49*(Global!CQ80*$B$48+Global!CQ80^2*$C$48)*(CQ61/$B61)^(1/$C$49)</f>
        <v>3.1935566493446084</v>
      </c>
      <c r="CS50" s="81">
        <f>100*$B$49*(Global!CR80*$B$48+Global!CR80^2*$C$48)*(CR61/$B61)^(1/$C$49)</f>
        <v>3.238377892806759</v>
      </c>
      <c r="CT50" s="81">
        <f>100*$B$49*(Global!CS80*$B$48+Global!CS80^2*$C$48)*(CS61/$B61)^(1/$C$49)</f>
        <v>3.2831182620689336</v>
      </c>
      <c r="CU50" s="81">
        <f>100*$B$49*(Global!CT80*$B$48+Global!CT80^2*$C$48)*(CT61/$B61)^(1/$C$49)</f>
        <v>3.3277741151984541</v>
      </c>
      <c r="CV50" s="81">
        <f>100*$B$49*(Global!CU80*$B$48+Global!CU80^2*$C$48)*(CU61/$B61)^(1/$C$49)</f>
        <v>3.3723419359819058</v>
      </c>
      <c r="CW50" s="81"/>
      <c r="CX50" s="65"/>
      <c r="CY50" s="65"/>
      <c r="CZ50" s="65"/>
      <c r="DA50" s="65"/>
    </row>
    <row r="51" spans="1:105" ht="18" customHeight="1">
      <c r="A51" s="82" t="s">
        <v>817</v>
      </c>
    </row>
    <row r="52" spans="1:105" ht="18" customHeight="1">
      <c r="A52" s="54" t="s">
        <v>763</v>
      </c>
      <c r="B52" s="149">
        <f>+Data!B237/1000</f>
        <v>2.9680666810329201E-2</v>
      </c>
      <c r="C52" s="84">
        <f>+B95-B92</f>
        <v>-1.4210854715202004E-13</v>
      </c>
    </row>
    <row r="53" spans="1:105" ht="18" customHeight="1">
      <c r="A53" s="52" t="s">
        <v>764</v>
      </c>
      <c r="B53" s="149">
        <f>+Data!O172</f>
        <v>-90.9601173307599</v>
      </c>
      <c r="C53" s="84">
        <f>+Data!Q172</f>
        <v>-34.076238157336803</v>
      </c>
    </row>
    <row r="54" spans="1:105" ht="18" customHeight="1">
      <c r="A54" s="52" t="s">
        <v>765</v>
      </c>
    </row>
    <row r="55" spans="1:105" s="38" customFormat="1" ht="13">
      <c r="A55" s="86" t="s">
        <v>253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</row>
    <row r="56" spans="1:105" ht="18" customHeight="1">
      <c r="A56" s="52" t="s">
        <v>630</v>
      </c>
      <c r="B56" s="65">
        <f>B57</f>
        <v>143.15</v>
      </c>
      <c r="C56" s="65">
        <f>B56*EXP(B58)</f>
        <v>137.96372459314105</v>
      </c>
      <c r="D56" s="65">
        <f>C56*EXP(C58)</f>
        <v>132.32651218830762</v>
      </c>
      <c r="E56" s="65">
        <f t="shared" ref="E56:BI56" si="10">D56*EXP(D58)</f>
        <v>125.36948417964659</v>
      </c>
      <c r="F56" s="65">
        <f t="shared" si="10"/>
        <v>119.08136271565274</v>
      </c>
      <c r="G56" s="65">
        <f t="shared" si="10"/>
        <v>113.28947562516088</v>
      </c>
      <c r="H56" s="65">
        <f t="shared" si="10"/>
        <v>107.90661026901763</v>
      </c>
      <c r="I56" s="65">
        <f t="shared" si="10"/>
        <v>102.77950776535891</v>
      </c>
      <c r="J56" s="65">
        <f t="shared" si="10"/>
        <v>97.896015732064228</v>
      </c>
      <c r="K56" s="65">
        <f t="shared" si="10"/>
        <v>93.244559198430593</v>
      </c>
      <c r="L56" s="65">
        <f t="shared" si="10"/>
        <v>91.397876887626765</v>
      </c>
      <c r="M56" s="65">
        <f t="shared" si="10"/>
        <v>92.194038330465446</v>
      </c>
      <c r="N56" s="65">
        <f t="shared" si="10"/>
        <v>92.997135088047187</v>
      </c>
      <c r="O56" s="65">
        <f t="shared" si="10"/>
        <v>93.807227573484198</v>
      </c>
      <c r="P56" s="65">
        <f t="shared" si="10"/>
        <v>94.624376726143709</v>
      </c>
      <c r="Q56" s="65">
        <f t="shared" si="10"/>
        <v>95.448644016232123</v>
      </c>
      <c r="R56" s="65">
        <f t="shared" si="10"/>
        <v>96.280091449419132</v>
      </c>
      <c r="S56" s="65">
        <f t="shared" si="10"/>
        <v>97.118781571502126</v>
      </c>
      <c r="T56" s="65">
        <f t="shared" si="10"/>
        <v>97.964777473111198</v>
      </c>
      <c r="U56" s="65">
        <f t="shared" si="10"/>
        <v>98.818142794455127</v>
      </c>
      <c r="V56" s="65">
        <f t="shared" si="10"/>
        <v>99.520861263790053</v>
      </c>
      <c r="W56" s="65">
        <f t="shared" si="10"/>
        <v>100.06962479452285</v>
      </c>
      <c r="X56" s="65">
        <f t="shared" si="10"/>
        <v>100.62141423770092</v>
      </c>
      <c r="Y56" s="65">
        <f t="shared" si="10"/>
        <v>101.17624627837277</v>
      </c>
      <c r="Z56" s="65">
        <f t="shared" si="10"/>
        <v>101.73413769358918</v>
      </c>
      <c r="AA56" s="65">
        <f t="shared" si="10"/>
        <v>102.2951053529105</v>
      </c>
      <c r="AB56" s="65">
        <f t="shared" si="10"/>
        <v>102.8591662189168</v>
      </c>
      <c r="AC56" s="65">
        <f t="shared" si="10"/>
        <v>103.42633734772075</v>
      </c>
      <c r="AD56" s="65">
        <f t="shared" si="10"/>
        <v>103.99663588948334</v>
      </c>
      <c r="AE56" s="65">
        <f t="shared" si="10"/>
        <v>104.57007908893253</v>
      </c>
      <c r="AF56" s="65">
        <f t="shared" si="10"/>
        <v>104.85798535025349</v>
      </c>
      <c r="AG56" s="65">
        <f t="shared" si="10"/>
        <v>104.85798535025349</v>
      </c>
      <c r="AH56" s="65">
        <f t="shared" si="10"/>
        <v>104.85798535025349</v>
      </c>
      <c r="AI56" s="65">
        <f t="shared" si="10"/>
        <v>104.85798535025349</v>
      </c>
      <c r="AJ56" s="65">
        <f t="shared" si="10"/>
        <v>104.85798535025349</v>
      </c>
      <c r="AK56" s="65">
        <f t="shared" si="10"/>
        <v>104.85798535025349</v>
      </c>
      <c r="AL56" s="65">
        <f t="shared" si="10"/>
        <v>104.85798535025349</v>
      </c>
      <c r="AM56" s="65">
        <f t="shared" si="10"/>
        <v>104.85798535025349</v>
      </c>
      <c r="AN56" s="65">
        <f t="shared" si="10"/>
        <v>104.85798535025349</v>
      </c>
      <c r="AO56" s="65">
        <f t="shared" si="10"/>
        <v>104.85798535025349</v>
      </c>
      <c r="AP56" s="65">
        <f t="shared" si="10"/>
        <v>104.85798535025349</v>
      </c>
      <c r="AQ56" s="65">
        <f t="shared" si="10"/>
        <v>104.85798535025349</v>
      </c>
      <c r="AR56" s="65">
        <f t="shared" si="10"/>
        <v>104.85798535025349</v>
      </c>
      <c r="AS56" s="65">
        <f t="shared" si="10"/>
        <v>104.85798535025349</v>
      </c>
      <c r="AT56" s="65">
        <f t="shared" si="10"/>
        <v>104.85798535025349</v>
      </c>
      <c r="AU56" s="65">
        <f t="shared" si="10"/>
        <v>104.85798535025349</v>
      </c>
      <c r="AV56" s="65">
        <f t="shared" si="10"/>
        <v>104.85798535025349</v>
      </c>
      <c r="AW56" s="65">
        <f t="shared" si="10"/>
        <v>104.85798535025349</v>
      </c>
      <c r="AX56" s="65">
        <f t="shared" si="10"/>
        <v>104.85798535025349</v>
      </c>
      <c r="AY56" s="65">
        <f t="shared" si="10"/>
        <v>104.85798535025349</v>
      </c>
      <c r="AZ56" s="65">
        <f t="shared" si="10"/>
        <v>104.85798535025349</v>
      </c>
      <c r="BA56" s="65">
        <f t="shared" si="10"/>
        <v>104.85798535025349</v>
      </c>
      <c r="BB56" s="65">
        <f t="shared" si="10"/>
        <v>104.85798535025349</v>
      </c>
      <c r="BC56" s="65">
        <f t="shared" si="10"/>
        <v>104.85798535025349</v>
      </c>
      <c r="BD56" s="65">
        <f t="shared" si="10"/>
        <v>104.85798535025349</v>
      </c>
      <c r="BE56" s="65">
        <f t="shared" si="10"/>
        <v>104.85798535025349</v>
      </c>
      <c r="BF56" s="65">
        <f t="shared" si="10"/>
        <v>104.85798535025349</v>
      </c>
      <c r="BG56" s="65">
        <f t="shared" si="10"/>
        <v>104.85798535025349</v>
      </c>
      <c r="BH56" s="65">
        <f t="shared" si="10"/>
        <v>104.85798535025349</v>
      </c>
      <c r="BI56" s="65">
        <f t="shared" si="10"/>
        <v>104.85798535025349</v>
      </c>
    </row>
    <row r="57" spans="1:105" s="38" customFormat="1" ht="13">
      <c r="A57" s="89" t="s">
        <v>631</v>
      </c>
      <c r="B57" s="88">
        <f>Parameters!I48</f>
        <v>143.15</v>
      </c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</row>
    <row r="58" spans="1:105" ht="18" customHeight="1">
      <c r="A58" s="52" t="s">
        <v>766</v>
      </c>
      <c r="B58" s="65">
        <f>+Data!B41*10</f>
        <v>-3.69022462091433E-2</v>
      </c>
      <c r="C58" s="65">
        <f>+Data!C41*10</f>
        <v>-4.1718339820915107E-2</v>
      </c>
      <c r="D58" s="65">
        <f>+Data!D41*10</f>
        <v>-5.4007194778845996E-2</v>
      </c>
      <c r="E58" s="65">
        <f>+Data!E41*10</f>
        <v>-5.1458270954325799E-2</v>
      </c>
      <c r="F58" s="65">
        <f>+Data!F41*10</f>
        <v>-4.9860705512785999E-2</v>
      </c>
      <c r="G58" s="65">
        <f>+Data!G41*10</f>
        <v>-4.8680140960981895E-2</v>
      </c>
      <c r="H58" s="65">
        <f>+Data!H41*10</f>
        <v>-4.8680140960981895E-2</v>
      </c>
      <c r="I58" s="65">
        <f>+Data!I41*10</f>
        <v>-4.8680140960981895E-2</v>
      </c>
      <c r="J58" s="65">
        <f>+Data!J41*10</f>
        <v>-4.8680140960981895E-2</v>
      </c>
      <c r="K58" s="65">
        <f>+Data!K41*10</f>
        <v>-2.0003461034451303E-2</v>
      </c>
      <c r="L58" s="65">
        <f>+Data!L41*10</f>
        <v>8.6732188920793599E-3</v>
      </c>
      <c r="M58" s="65">
        <f>+Data!M41*10</f>
        <v>8.6732188920793599E-3</v>
      </c>
      <c r="N58" s="65">
        <f>+Data!N41*10</f>
        <v>8.6732188920793599E-3</v>
      </c>
      <c r="O58" s="65">
        <f>+Data!O41*10</f>
        <v>8.6732188920793599E-3</v>
      </c>
      <c r="P58" s="65">
        <f>+Data!P41*10</f>
        <v>8.6732188920793599E-3</v>
      </c>
      <c r="Q58" s="65">
        <f>+Data!Q41*10</f>
        <v>8.6732188920793599E-3</v>
      </c>
      <c r="R58" s="65">
        <f>+Data!R41*10</f>
        <v>8.6732188920793599E-3</v>
      </c>
      <c r="S58" s="65">
        <f>+Data!S41*10</f>
        <v>8.6732188920793599E-3</v>
      </c>
      <c r="T58" s="65">
        <f>+Data!T41*10</f>
        <v>8.6732188920793599E-3</v>
      </c>
      <c r="U58" s="65">
        <f>+Data!U41*10</f>
        <v>7.0860637129338804E-3</v>
      </c>
      <c r="V58" s="65">
        <f>+Data!V41*10</f>
        <v>5.4989085337884104E-3</v>
      </c>
      <c r="W58" s="65">
        <f>+Data!W41*10</f>
        <v>5.4989085337884104E-3</v>
      </c>
      <c r="X58" s="65">
        <f>+Data!X41*10</f>
        <v>5.4989085337884104E-3</v>
      </c>
      <c r="Y58" s="65">
        <f>+Data!Y41*10</f>
        <v>5.4989085337884104E-3</v>
      </c>
      <c r="Z58" s="65">
        <f>+Data!Z41*10</f>
        <v>5.4989085337884104E-3</v>
      </c>
      <c r="AA58" s="65">
        <f>+Data!AA41*10</f>
        <v>5.4989085337884104E-3</v>
      </c>
      <c r="AB58" s="65">
        <f>+Data!AB41*10</f>
        <v>5.4989085337884104E-3</v>
      </c>
      <c r="AC58" s="65">
        <f>+Data!AC41*10</f>
        <v>5.4989085337884104E-3</v>
      </c>
      <c r="AD58" s="65">
        <f>+Data!AD41*10</f>
        <v>5.4989085337884104E-3</v>
      </c>
      <c r="AE58" s="65">
        <f>+Data!AE41*10</f>
        <v>2.7494542668941996E-3</v>
      </c>
      <c r="AF58" s="65">
        <f>+Data!AF39*10</f>
        <v>0</v>
      </c>
      <c r="AG58" s="65">
        <f>+Data!AG39*10</f>
        <v>0</v>
      </c>
      <c r="AH58" s="65">
        <f>+Data!AH39*10</f>
        <v>0</v>
      </c>
      <c r="AI58" s="65">
        <f>+Data!AI39*10</f>
        <v>0</v>
      </c>
      <c r="AJ58" s="65">
        <f>+Data!AJ39*10</f>
        <v>0</v>
      </c>
      <c r="AK58" s="65">
        <f>+Data!AK39*10</f>
        <v>0</v>
      </c>
      <c r="AL58" s="65">
        <f>+Data!AL39*10</f>
        <v>0</v>
      </c>
      <c r="AM58" s="65">
        <f>+Data!AM39*10</f>
        <v>0</v>
      </c>
      <c r="AN58" s="65">
        <f>+Data!AN39*10</f>
        <v>0</v>
      </c>
      <c r="AO58" s="65">
        <f>+Data!AO39*10</f>
        <v>0</v>
      </c>
      <c r="AP58" s="65">
        <f>+Data!AP39*10</f>
        <v>0</v>
      </c>
      <c r="AQ58" s="65">
        <f>+Data!AQ39*10</f>
        <v>0</v>
      </c>
      <c r="AR58" s="65">
        <f>+Data!AR39*10</f>
        <v>0</v>
      </c>
      <c r="AS58" s="65">
        <f>+Data!AS39*10</f>
        <v>0</v>
      </c>
      <c r="AT58" s="65">
        <f>+Data!AT39*10</f>
        <v>0</v>
      </c>
      <c r="AU58" s="65">
        <f>+Data!AU39*10</f>
        <v>0</v>
      </c>
      <c r="AV58" s="65">
        <f>+Data!AV39*10</f>
        <v>0</v>
      </c>
      <c r="AW58" s="65">
        <f>+Data!AW39*10</f>
        <v>0</v>
      </c>
      <c r="AX58" s="65">
        <f>+Data!AX39*10</f>
        <v>0</v>
      </c>
      <c r="AY58" s="65">
        <f>+Data!AY39*10</f>
        <v>0</v>
      </c>
      <c r="AZ58" s="65">
        <f>+Data!AZ39*10</f>
        <v>0</v>
      </c>
      <c r="BA58" s="65">
        <f>+Data!BA39*10</f>
        <v>0</v>
      </c>
      <c r="BB58" s="65">
        <f>+Data!BB39*10</f>
        <v>0</v>
      </c>
      <c r="BC58" s="65">
        <f>+Data!BC39*10</f>
        <v>0</v>
      </c>
      <c r="BD58" s="65">
        <f>+Data!BD39*10</f>
        <v>0</v>
      </c>
      <c r="BE58" s="65">
        <f>+Data!BE39*10</f>
        <v>0</v>
      </c>
      <c r="BF58" s="65">
        <f>+Data!BF39*10</f>
        <v>0</v>
      </c>
      <c r="BG58" s="65">
        <f>+Data!BG39*10</f>
        <v>0</v>
      </c>
      <c r="BH58" s="65">
        <f>+Data!BH39*10</f>
        <v>0</v>
      </c>
      <c r="BI58" s="65">
        <f>+Data!BI39*10</f>
        <v>0</v>
      </c>
    </row>
    <row r="59" spans="1:105" s="38" customFormat="1" ht="13">
      <c r="A59" s="89" t="s">
        <v>633</v>
      </c>
      <c r="B59" s="88">
        <f>+BI56</f>
        <v>104.85798535025349</v>
      </c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</row>
    <row r="60" spans="1:105" ht="18" customHeight="1">
      <c r="A60" s="82" t="s">
        <v>634</v>
      </c>
      <c r="B60" s="54"/>
    </row>
    <row r="61" spans="1:105" s="37" customFormat="1" ht="18" customHeight="1">
      <c r="A61" s="92" t="s">
        <v>635</v>
      </c>
      <c r="B61" s="37">
        <f t="shared" ref="B61:BI61" si="11">B20*B74^$B7*(B56/1000)^(1-$B7)</f>
        <v>1.6979566948188105</v>
      </c>
      <c r="C61" s="37">
        <f t="shared" si="11"/>
        <v>2.246958866129892</v>
      </c>
      <c r="D61" s="37">
        <f t="shared" si="11"/>
        <v>2.7568681567379181</v>
      </c>
      <c r="E61" s="37">
        <f t="shared" si="11"/>
        <v>3.2281653498704403</v>
      </c>
      <c r="F61" s="37">
        <f t="shared" si="11"/>
        <v>3.7024679259307445</v>
      </c>
      <c r="G61" s="37">
        <f t="shared" si="11"/>
        <v>4.1871698715319337</v>
      </c>
      <c r="H61" s="37">
        <f t="shared" si="11"/>
        <v>4.675371786298661</v>
      </c>
      <c r="I61" s="37">
        <f t="shared" si="11"/>
        <v>5.1515268464259902</v>
      </c>
      <c r="J61" s="37">
        <f t="shared" si="11"/>
        <v>5.6132637065691036</v>
      </c>
      <c r="K61" s="37">
        <f t="shared" si="11"/>
        <v>6.0584404547996469</v>
      </c>
      <c r="L61" s="37">
        <f t="shared" si="11"/>
        <v>6.6733495605995996</v>
      </c>
      <c r="M61" s="37">
        <f t="shared" si="11"/>
        <v>7.4974662701727013</v>
      </c>
      <c r="N61" s="37">
        <f t="shared" si="11"/>
        <v>8.4326184480750683</v>
      </c>
      <c r="O61" s="37">
        <f t="shared" si="11"/>
        <v>9.374475029640319</v>
      </c>
      <c r="P61" s="37">
        <f t="shared" si="11"/>
        <v>10.333898009900807</v>
      </c>
      <c r="Q61" s="37">
        <f t="shared" si="11"/>
        <v>11.316693150664564</v>
      </c>
      <c r="R61" s="37">
        <f t="shared" si="11"/>
        <v>12.325878963354288</v>
      </c>
      <c r="S61" s="37">
        <f t="shared" si="11"/>
        <v>13.362996654265931</v>
      </c>
      <c r="T61" s="37">
        <f t="shared" si="11"/>
        <v>14.42886718032714</v>
      </c>
      <c r="U61" s="37">
        <f t="shared" si="11"/>
        <v>15.524025927542318</v>
      </c>
      <c r="V61" s="37">
        <f t="shared" si="11"/>
        <v>16.630482205614406</v>
      </c>
      <c r="W61" s="37">
        <f t="shared" si="11"/>
        <v>17.741049843379699</v>
      </c>
      <c r="X61" s="37">
        <f t="shared" si="11"/>
        <v>18.870543702573368</v>
      </c>
      <c r="Y61" s="37">
        <f t="shared" si="11"/>
        <v>20.021730532806039</v>
      </c>
      <c r="Z61" s="37">
        <f t="shared" si="11"/>
        <v>21.196669448764105</v>
      </c>
      <c r="AA61" s="37">
        <f t="shared" si="11"/>
        <v>22.397130890334282</v>
      </c>
      <c r="AB61" s="37">
        <f t="shared" si="11"/>
        <v>23.625009956091681</v>
      </c>
      <c r="AC61" s="37">
        <f t="shared" si="11"/>
        <v>24.882259468788966</v>
      </c>
      <c r="AD61" s="37">
        <f t="shared" si="11"/>
        <v>26.18254917731393</v>
      </c>
      <c r="AE61" s="37">
        <f t="shared" si="11"/>
        <v>27.526132440348043</v>
      </c>
      <c r="AF61" s="37">
        <f t="shared" si="11"/>
        <v>28.857494926991123</v>
      </c>
      <c r="AG61" s="37">
        <f t="shared" si="11"/>
        <v>30.157262980347916</v>
      </c>
      <c r="AH61" s="37">
        <f t="shared" si="11"/>
        <v>31.470520126589676</v>
      </c>
      <c r="AI61" s="37">
        <f t="shared" si="11"/>
        <v>32.804313022616121</v>
      </c>
      <c r="AJ61" s="37">
        <f t="shared" si="11"/>
        <v>34.16302919784205</v>
      </c>
      <c r="AK61" s="37">
        <f t="shared" si="11"/>
        <v>35.549704956842206</v>
      </c>
      <c r="AL61" s="37">
        <f t="shared" si="11"/>
        <v>36.966717347926711</v>
      </c>
      <c r="AM61" s="37">
        <f t="shared" si="11"/>
        <v>38.416145807802408</v>
      </c>
      <c r="AN61" s="37">
        <f t="shared" si="11"/>
        <v>39.899956008414492</v>
      </c>
      <c r="AO61" s="37">
        <f t="shared" si="11"/>
        <v>41.420089679821082</v>
      </c>
      <c r="AP61" s="37">
        <f t="shared" si="11"/>
        <v>42.978505919337728</v>
      </c>
      <c r="AQ61" s="37">
        <f t="shared" si="11"/>
        <v>44.577198356807649</v>
      </c>
      <c r="AR61" s="37">
        <f t="shared" si="11"/>
        <v>46.218200977821077</v>
      </c>
      <c r="AS61" s="37">
        <f t="shared" si="11"/>
        <v>47.90358915257594</v>
      </c>
      <c r="AT61" s="37">
        <f t="shared" si="11"/>
        <v>49.635479088442921</v>
      </c>
      <c r="AU61" s="37">
        <f t="shared" si="11"/>
        <v>51.416027187553077</v>
      </c>
      <c r="AV61" s="37">
        <f t="shared" si="11"/>
        <v>53.247429910641294</v>
      </c>
      <c r="AW61" s="37">
        <f t="shared" si="11"/>
        <v>55.131924321633257</v>
      </c>
      <c r="AX61" s="37">
        <f t="shared" si="11"/>
        <v>57.071789295477515</v>
      </c>
      <c r="AY61" s="37">
        <f t="shared" si="11"/>
        <v>59.069347297601418</v>
      </c>
      <c r="AZ61" s="37">
        <f t="shared" si="11"/>
        <v>61.126966625629223</v>
      </c>
      <c r="BA61" s="37">
        <f t="shared" si="11"/>
        <v>63.247064011058022</v>
      </c>
      <c r="BB61" s="37">
        <f t="shared" si="11"/>
        <v>65.43210749473343</v>
      </c>
      <c r="BC61" s="37">
        <f t="shared" si="11"/>
        <v>67.684619507802111</v>
      </c>
      <c r="BD61" s="37">
        <f t="shared" si="11"/>
        <v>70.00718010616805</v>
      </c>
      <c r="BE61" s="37">
        <f t="shared" si="11"/>
        <v>72.402430320251042</v>
      </c>
      <c r="BF61" s="37">
        <f t="shared" si="11"/>
        <v>74.873075592910453</v>
      </c>
      <c r="BG61" s="37">
        <f t="shared" si="11"/>
        <v>77.421889287028577</v>
      </c>
      <c r="BH61" s="37">
        <f t="shared" si="11"/>
        <v>80.051716250846084</v>
      </c>
      <c r="BI61" s="37">
        <f t="shared" si="11"/>
        <v>82.765476434110596</v>
      </c>
      <c r="BJ61" s="37">
        <f>+BI61</f>
        <v>82.765476434110596</v>
      </c>
      <c r="BK61" s="37">
        <f t="shared" ref="BK61:CV61" si="12">+BJ61</f>
        <v>82.765476434110596</v>
      </c>
      <c r="BL61" s="37">
        <f t="shared" si="12"/>
        <v>82.765476434110596</v>
      </c>
      <c r="BM61" s="37">
        <f t="shared" si="12"/>
        <v>82.765476434110596</v>
      </c>
      <c r="BN61" s="37">
        <f t="shared" si="12"/>
        <v>82.765476434110596</v>
      </c>
      <c r="BO61" s="37">
        <f t="shared" si="12"/>
        <v>82.765476434110596</v>
      </c>
      <c r="BP61" s="37">
        <f t="shared" si="12"/>
        <v>82.765476434110596</v>
      </c>
      <c r="BQ61" s="37">
        <f t="shared" si="12"/>
        <v>82.765476434110596</v>
      </c>
      <c r="BR61" s="37">
        <f t="shared" si="12"/>
        <v>82.765476434110596</v>
      </c>
      <c r="BS61" s="37">
        <f t="shared" si="12"/>
        <v>82.765476434110596</v>
      </c>
      <c r="BT61" s="37">
        <f t="shared" si="12"/>
        <v>82.765476434110596</v>
      </c>
      <c r="BU61" s="37">
        <f t="shared" si="12"/>
        <v>82.765476434110596</v>
      </c>
      <c r="BV61" s="37">
        <f t="shared" si="12"/>
        <v>82.765476434110596</v>
      </c>
      <c r="BW61" s="37">
        <f t="shared" si="12"/>
        <v>82.765476434110596</v>
      </c>
      <c r="BX61" s="37">
        <f t="shared" si="12"/>
        <v>82.765476434110596</v>
      </c>
      <c r="BY61" s="37">
        <f t="shared" si="12"/>
        <v>82.765476434110596</v>
      </c>
      <c r="BZ61" s="37">
        <f t="shared" si="12"/>
        <v>82.765476434110596</v>
      </c>
      <c r="CA61" s="37">
        <f t="shared" si="12"/>
        <v>82.765476434110596</v>
      </c>
      <c r="CB61" s="37">
        <f t="shared" si="12"/>
        <v>82.765476434110596</v>
      </c>
      <c r="CC61" s="37">
        <f t="shared" si="12"/>
        <v>82.765476434110596</v>
      </c>
      <c r="CD61" s="37">
        <f t="shared" si="12"/>
        <v>82.765476434110596</v>
      </c>
      <c r="CE61" s="37">
        <f t="shared" si="12"/>
        <v>82.765476434110596</v>
      </c>
      <c r="CF61" s="37">
        <f t="shared" si="12"/>
        <v>82.765476434110596</v>
      </c>
      <c r="CG61" s="37">
        <f t="shared" si="12"/>
        <v>82.765476434110596</v>
      </c>
      <c r="CH61" s="37">
        <f t="shared" si="12"/>
        <v>82.765476434110596</v>
      </c>
      <c r="CI61" s="37">
        <f t="shared" si="12"/>
        <v>82.765476434110596</v>
      </c>
      <c r="CJ61" s="37">
        <f t="shared" si="12"/>
        <v>82.765476434110596</v>
      </c>
      <c r="CK61" s="37">
        <f t="shared" si="12"/>
        <v>82.765476434110596</v>
      </c>
      <c r="CL61" s="37">
        <f t="shared" si="12"/>
        <v>82.765476434110596</v>
      </c>
      <c r="CM61" s="37">
        <f t="shared" si="12"/>
        <v>82.765476434110596</v>
      </c>
      <c r="CN61" s="37">
        <f t="shared" si="12"/>
        <v>82.765476434110596</v>
      </c>
      <c r="CO61" s="37">
        <f t="shared" si="12"/>
        <v>82.765476434110596</v>
      </c>
      <c r="CP61" s="37">
        <f t="shared" si="12"/>
        <v>82.765476434110596</v>
      </c>
      <c r="CQ61" s="37">
        <f t="shared" si="12"/>
        <v>82.765476434110596</v>
      </c>
      <c r="CR61" s="37">
        <f t="shared" si="12"/>
        <v>82.765476434110596</v>
      </c>
      <c r="CS61" s="37">
        <f t="shared" si="12"/>
        <v>82.765476434110596</v>
      </c>
      <c r="CT61" s="37">
        <f t="shared" si="12"/>
        <v>82.765476434110596</v>
      </c>
      <c r="CU61" s="37">
        <f t="shared" si="12"/>
        <v>82.765476434110596</v>
      </c>
      <c r="CV61" s="37">
        <f t="shared" si="12"/>
        <v>82.765476434110596</v>
      </c>
    </row>
    <row r="62" spans="1:105" s="39" customFormat="1" ht="18" customHeight="1">
      <c r="A62" s="93" t="s">
        <v>767</v>
      </c>
      <c r="B62" s="39">
        <f>($B24*B81+$B25*B81^$B$26+$B$29*(B81/$B$27)^$B$28)*Parameters!$B$116*0.01</f>
        <v>7.9263761422380637E-4</v>
      </c>
      <c r="C62" s="39">
        <f>($B24*C81+$B25*C81^$B$26+$B$29*(C81/$B$27)^$B$28)*Parameters!$B$116*0.01</f>
        <v>1.1050212871251905E-3</v>
      </c>
      <c r="D62" s="39">
        <f>($B24*D81+$B25*D81^$B$26+$B$29*(D81/$B$27)^$B$28)*Parameters!$B$116*0.01</f>
        <v>1.7404567577592458E-3</v>
      </c>
      <c r="E62" s="39">
        <f>($B24*E81+$B25*E81^$B$26+$B$29*(E81/$B$27)^$B$28)*Parameters!$B$116*0.01</f>
        <v>2.6593813222883307E-3</v>
      </c>
      <c r="F62" s="39">
        <f>($B24*F81+$B25*F81^$B$26+$B$29*(F81/$B$27)^$B$28)*Parameters!$B$116*0.01</f>
        <v>3.8612508108828475E-3</v>
      </c>
      <c r="G62" s="39">
        <f>($B24*G81+$B25*G81^$B$26+$B$29*(G81/$B$27)^$B$28)*Parameters!$B$116*0.01</f>
        <v>5.3233856758682909E-3</v>
      </c>
      <c r="H62" s="39">
        <f>($B24*H81+$B25*H81^$B$26+$B$29*(H81/$B$27)^$B$28)*Parameters!$B$116*0.01</f>
        <v>7.0085881011257099E-3</v>
      </c>
      <c r="I62" s="39">
        <f>($B24*I81+$B25*I81^$B$26+$B$29*(I81/$B$27)^$B$28)*Parameters!$B$116*0.01</f>
        <v>8.8783755298273617E-3</v>
      </c>
      <c r="J62" s="39">
        <f>($B24*J81+$B25*J81^$B$26+$B$29*(J81/$B$27)^$B$28)*Parameters!$B$116*0.01</f>
        <v>1.090050505501183E-2</v>
      </c>
      <c r="K62" s="39">
        <f>($B24*K81+$B25*K81^$B$26+$B$29*(K81/$B$27)^$B$28)*Parameters!$B$116*0.01</f>
        <v>1.3050115261333322E-2</v>
      </c>
      <c r="L62" s="39">
        <f>($B24*L81+$B25*L81^$B$26+$B$29*(L81/$B$27)^$B$28)*Parameters!$B$116*0.01</f>
        <v>1.5308916841282867E-2</v>
      </c>
      <c r="M62" s="39">
        <f>($B24*M81+$B25*M81^$B$26+$B$29*(M81/$B$27)^$B$28)*Parameters!$B$116*0.01</f>
        <v>1.7595789289807363E-2</v>
      </c>
      <c r="N62" s="39">
        <f>($B24*N81+$B25*N81^$B$26+$B$29*(N81/$B$27)^$B$28)*Parameters!$B$116*0.01</f>
        <v>1.9909780012827324E-2</v>
      </c>
      <c r="O62" s="39">
        <f>($B24*O81+$B25*O81^$B$26+$B$29*(O81/$B$27)^$B$28)*Parameters!$B$116*0.01</f>
        <v>2.2249366299048529E-2</v>
      </c>
      <c r="P62" s="39">
        <f>($B24*P81+$B25*P81^$B$26+$B$29*(P81/$B$27)^$B$28)*Parameters!$B$116*0.01</f>
        <v>2.4610384252532414E-2</v>
      </c>
      <c r="Q62" s="39">
        <f>($B24*Q81+$B25*Q81^$B$26+$B$29*(Q81/$B$27)^$B$28)*Parameters!$B$116*0.01</f>
        <v>2.6987524568556322E-2</v>
      </c>
      <c r="R62" s="39">
        <f>($B24*R81+$B25*R81^$B$26+$B$29*(R81/$B$27)^$B$28)*Parameters!$B$116*0.01</f>
        <v>2.9374989937959142E-2</v>
      </c>
      <c r="S62" s="39">
        <f>($B24*S81+$B25*S81^$B$26+$B$29*(S81/$B$27)^$B$28)*Parameters!$B$116*0.01</f>
        <v>3.1766703385319783E-2</v>
      </c>
      <c r="T62" s="39">
        <f>($B24*T81+$B25*T81^$B$26+$B$29*(T81/$B$27)^$B$28)*Parameters!$B$116*0.01</f>
        <v>3.4156249247853404E-2</v>
      </c>
      <c r="U62" s="39">
        <f>($B24*U81+$B25*U81^$B$26+$B$29*(U81/$B$27)^$B$28)*Parameters!$B$116*0.01</f>
        <v>3.6536615502830362E-2</v>
      </c>
      <c r="V62" s="39">
        <f>($B24*V81+$B25*V81^$B$26+$B$29*(V81/$B$27)^$B$28)*Parameters!$B$116*0.01</f>
        <v>3.8902156665254407E-2</v>
      </c>
      <c r="W62" s="39">
        <f>($B24*W81+$B25*W81^$B$26+$B$29*(W81/$B$27)^$B$28)*Parameters!$B$116*0.01</f>
        <v>4.1249900776309828E-2</v>
      </c>
      <c r="X62" s="39">
        <f>($B24*X81+$B25*X81^$B$26+$B$29*(X81/$B$27)^$B$28)*Parameters!$B$116*0.01</f>
        <v>4.357552595261286E-2</v>
      </c>
      <c r="Y62" s="39">
        <f>($B24*Y81+$B25*Y81^$B$26+$B$29*(Y81/$B$27)^$B$28)*Parameters!$B$116*0.01</f>
        <v>4.5869041190571072E-2</v>
      </c>
      <c r="Z62" s="39">
        <f>($B24*Z81+$B25*Z81^$B$26+$B$29*(Z81/$B$27)^$B$28)*Parameters!$B$116*0.01</f>
        <v>4.8113132896754431E-2</v>
      </c>
      <c r="AA62" s="39">
        <f>($B24*AA81+$B25*AA81^$B$26+$B$29*(AA81/$B$27)^$B$28)*Parameters!$B$116*0.01</f>
        <v>5.0238587100846437E-2</v>
      </c>
      <c r="AB62" s="39">
        <f>($B24*AB81+$B25*AB81^$B$26+$B$29*(AB81/$B$27)^$B$28)*Parameters!$B$116*0.01</f>
        <v>5.15595337050695E-2</v>
      </c>
      <c r="AC62" s="39">
        <f>($B24*AC81+$B25*AC81^$B$26+$B$29*(AC81/$B$27)^$B$28)*Parameters!$B$116*0.01</f>
        <v>5.1694923267420173E-2</v>
      </c>
      <c r="AD62" s="39">
        <f>($B24*AD81+$B25*AD81^$B$26+$B$29*(AD81/$B$27)^$B$28)*Parameters!$B$116*0.01</f>
        <v>5.1117632713971302E-2</v>
      </c>
      <c r="AE62" s="39">
        <f>($B24*AE81+$B25*AE81^$B$26+$B$29*(AE81/$B$27)^$B$28)*Parameters!$B$116*0.01</f>
        <v>5.0152280316870516E-2</v>
      </c>
      <c r="AF62" s="39">
        <f>($B24*AF81+$B25*AF81^$B$26+$B$29*(AF81/$B$27)^$B$28)*Parameters!$B$116*0.01</f>
        <v>4.901126086078289E-2</v>
      </c>
      <c r="AG62" s="39">
        <f>($B24*AG81+$B25*AG81^$B$26+$B$29*(AG81/$B$27)^$B$28)*Parameters!$B$116*0.01</f>
        <v>4.7827472167440696E-2</v>
      </c>
      <c r="AH62" s="39">
        <f>($B24*AH81+$B25*AH81^$B$26+$B$29*(AH81/$B$27)^$B$28)*Parameters!$B$116*0.01</f>
        <v>4.6679802777603405E-2</v>
      </c>
      <c r="AI62" s="39">
        <f>($B24*AI81+$B25*AI81^$B$26+$B$29*(AI81/$B$27)^$B$28)*Parameters!$B$116*0.01</f>
        <v>4.5611578475620709E-2</v>
      </c>
      <c r="AJ62" s="39">
        <f>($B24*AJ81+$B25*AJ81^$B$26+$B$29*(AJ81/$B$27)^$B$28)*Parameters!$B$116*0.01</f>
        <v>4.4643360571513004E-2</v>
      </c>
      <c r="AK62" s="39">
        <f>($B24*AK81+$B25*AK81^$B$26+$B$29*(AK81/$B$27)^$B$28)*Parameters!$B$116*0.01</f>
        <v>4.3781582478990728E-2</v>
      </c>
      <c r="AL62" s="39">
        <f>($B24*AL81+$B25*AL81^$B$26+$B$29*(AL81/$B$27)^$B$28)*Parameters!$B$116*0.01</f>
        <v>4.3024258136331657E-2</v>
      </c>
      <c r="AM62" s="39">
        <f>($B24*AM81+$B25*AM81^$B$26+$B$29*(AM81/$B$27)^$B$28)*Parameters!$B$116*0.01</f>
        <v>4.2364687195490615E-2</v>
      </c>
      <c r="AN62" s="39">
        <f>($B24*AN81+$B25*AN81^$B$26+$B$29*(AN81/$B$27)^$B$28)*Parameters!$B$116*0.01</f>
        <v>4.1793815051590119E-2</v>
      </c>
      <c r="AO62" s="39">
        <f>($B24*AO81+$B25*AO81^$B$26+$B$29*(AO81/$B$27)^$B$28)*Parameters!$B$116*0.01</f>
        <v>4.1301701857526095E-2</v>
      </c>
      <c r="AP62" s="39">
        <f>($B24*AP81+$B25*AP81^$B$26+$B$29*(AP81/$B$27)^$B$28)*Parameters!$B$116*0.01</f>
        <v>4.087840805252476E-2</v>
      </c>
      <c r="AQ62" s="39">
        <f>($B24*AQ81+$B25*AQ81^$B$26+$B$29*(AQ81/$B$27)^$B$28)*Parameters!$B$116*0.01</f>
        <v>4.0514502089252329E-2</v>
      </c>
      <c r="AR62" s="39">
        <f>($B24*AR81+$B25*AR81^$B$26+$B$29*(AR81/$B$27)^$B$28)*Parameters!$B$116*0.01</f>
        <v>4.0201326747686526E-2</v>
      </c>
      <c r="AS62" s="39">
        <f>($B24*AS81+$B25*AS81^$B$26+$B$29*(AS81/$B$27)^$B$28)*Parameters!$B$116*0.01</f>
        <v>3.9931113870322603E-2</v>
      </c>
      <c r="AT62" s="39">
        <f>($B24*AT81+$B25*AT81^$B$26+$B$29*(AT81/$B$27)^$B$28)*Parameters!$B$116*0.01</f>
        <v>3.9697006323408897E-2</v>
      </c>
      <c r="AU62" s="39">
        <f>($B24*AU81+$B25*AU81^$B$26+$B$29*(AU81/$B$27)^$B$28)*Parameters!$B$116*0.01</f>
        <v>3.9493025406733301E-2</v>
      </c>
      <c r="AV62" s="39">
        <f>($B24*AV81+$B25*AV81^$B$26+$B$29*(AV81/$B$27)^$B$28)*Parameters!$B$116*0.01</f>
        <v>3.9314008325665867E-2</v>
      </c>
      <c r="AW62" s="39">
        <f>($B24*AW81+$B25*AW81^$B$26+$B$29*(AW81/$B$27)^$B$28)*Parameters!$B$116*0.01</f>
        <v>3.9155531363932419E-2</v>
      </c>
      <c r="AX62" s="39">
        <f>($B24*AX81+$B25*AX81^$B$26+$B$29*(AX81/$B$27)^$B$28)*Parameters!$B$116*0.01</f>
        <v>3.9013828493151589E-2</v>
      </c>
      <c r="AY62" s="39">
        <f>($B24*AY81+$B25*AY81^$B$26+$B$29*(AY81/$B$27)^$B$28)*Parameters!$B$116*0.01</f>
        <v>3.8885711289524713E-2</v>
      </c>
      <c r="AZ62" s="39">
        <f>($B24*AZ81+$B25*AZ81^$B$26+$B$29*(AZ81/$B$27)^$B$28)*Parameters!$B$116*0.01</f>
        <v>3.8768493512843782E-2</v>
      </c>
      <c r="BA62" s="39">
        <f>($B24*BA81+$B25*BA81^$B$26+$B$29*(BA81/$B$27)^$B$28)*Parameters!$B$116*0.01</f>
        <v>3.8659922083274817E-2</v>
      </c>
      <c r="BB62" s="39">
        <f>($B24*BB81+$B25*BB81^$B$26+$B$29*(BB81/$B$27)^$B$28)*Parameters!$B$116*0.01</f>
        <v>3.8558115165163789E-2</v>
      </c>
      <c r="BC62" s="39">
        <f>($B24*BC81+$B25*BC81^$B$26+$B$29*(BC81/$B$27)^$B$28)*Parameters!$B$116*0.01</f>
        <v>3.8461507433400981E-2</v>
      </c>
      <c r="BD62" s="39">
        <f>($B24*BD81+$B25*BD81^$B$26+$B$29*(BD81/$B$27)^$B$28)*Parameters!$B$116*0.01</f>
        <v>3.8368802222553601E-2</v>
      </c>
      <c r="BE62" s="39">
        <f>($B24*BE81+$B25*BE81^$B$26+$B$29*(BE81/$B$27)^$B$28)*Parameters!$B$116*0.01</f>
        <v>3.8278930052379131E-2</v>
      </c>
      <c r="BF62" s="39">
        <f>($B24*BF81+$B25*BF81^$B$26+$B$29*(BF81/$B$27)^$B$28)*Parameters!$B$116*0.01</f>
        <v>3.8191012925471397E-2</v>
      </c>
      <c r="BG62" s="39">
        <f>($B24*BG81+$B25*BG81^$B$26+$B$29*(BG81/$B$27)^$B$28)*Parameters!$B$116*0.01</f>
        <v>3.8104333763564313E-2</v>
      </c>
      <c r="BH62" s="39">
        <f>($B24*BH81+$B25*BH81^$B$26+$B$29*(BH81/$B$27)^$B$28)*Parameters!$B$116*0.01</f>
        <v>3.8018310361702751E-2</v>
      </c>
      <c r="BI62" s="39">
        <f>($B24*BI81+$B25*BI81^$B$26+$B$29*(BI81/$B$27)^$B$28)*Parameters!$B$116*0.01</f>
        <v>3.7932473276399509E-2</v>
      </c>
      <c r="BJ62" s="39">
        <f>($B24*BJ81+$B25*BJ81^$B$26+$B$29*(BJ81/$B$27)^$B$28)*Parameters!$B$116*0.01</f>
        <v>3.7027383912932928E-2</v>
      </c>
      <c r="BK62" s="39">
        <f>($B24*BK81+$B25*BK81^$B$26+$B$29*(BK81/$B$27)^$B$28)*Parameters!$B$116*0.01</f>
        <v>3.6383728706153508E-2</v>
      </c>
      <c r="BL62" s="39">
        <f>($B24*BL81+$B25*BL81^$B$26+$B$29*(BL81/$B$27)^$B$28)*Parameters!$B$116*0.01</f>
        <v>3.5914184043574576E-2</v>
      </c>
      <c r="BM62" s="39">
        <f>($B24*BM81+$B25*BM81^$B$26+$B$29*(BM81/$B$27)^$B$28)*Parameters!$B$116*0.01</f>
        <v>3.5561088359084794E-2</v>
      </c>
      <c r="BN62" s="39">
        <f>($B24*BN81+$B25*BN81^$B$26+$B$29*(BN81/$B$27)^$B$28)*Parameters!$B$116*0.01</f>
        <v>3.5286085062773934E-2</v>
      </c>
      <c r="BO62" s="39">
        <f>($B24*BO81+$B25*BO81^$B$26+$B$29*(BO81/$B$27)^$B$28)*Parameters!$B$116*0.01</f>
        <v>3.5063526712975961E-2</v>
      </c>
      <c r="BP62" s="39">
        <f>($B24*BP81+$B25*BP81^$B$26+$B$29*(BP81/$B$27)^$B$28)*Parameters!$B$116*0.01</f>
        <v>3.4876202157759176E-2</v>
      </c>
      <c r="BQ62" s="39">
        <f>($B24*BQ81+$B25*BQ81^$B$26+$B$29*(BQ81/$B$27)^$B$28)*Parameters!$B$116*0.01</f>
        <v>3.4712533244478753E-2</v>
      </c>
      <c r="BR62" s="39">
        <f>($B24*BR81+$B25*BR81^$B$26+$B$29*(BR81/$B$27)^$B$28)*Parameters!$B$116*0.01</f>
        <v>3.4564718722821609E-2</v>
      </c>
      <c r="BS62" s="39">
        <f>($B24*BS81+$B25*BS81^$B$26+$B$29*(BS81/$B$27)^$B$28)*Parameters!$B$116*0.01</f>
        <v>3.4427497235497269E-2</v>
      </c>
      <c r="BT62" s="39">
        <f>($B24*BT81+$B25*BT81^$B$26+$B$29*(BT81/$B$27)^$B$28)*Parameters!$B$116*0.01</f>
        <v>3.4297319082420855E-2</v>
      </c>
      <c r="BU62" s="39">
        <f>($B24*BU81+$B25*BU81^$B$26+$B$29*(BU81/$B$27)^$B$28)*Parameters!$B$116*0.01</f>
        <v>3.417178986083428E-2</v>
      </c>
      <c r="BV62" s="39">
        <f>($B24*BV81+$B25*BV81^$B$26+$B$29*(BV81/$B$27)^$B$28)*Parameters!$B$116*0.01</f>
        <v>3.4049295861955681E-2</v>
      </c>
      <c r="BW62" s="39">
        <f>($B24*BW81+$B25*BW81^$B$26+$B$29*(BW81/$B$27)^$B$28)*Parameters!$B$116*0.01</f>
        <v>3.392875141672292E-2</v>
      </c>
      <c r="BX62" s="39">
        <f>($B24*BX81+$B25*BX81^$B$26+$B$29*(BX81/$B$27)^$B$28)*Parameters!$B$116*0.01</f>
        <v>3.3809428271768256E-2</v>
      </c>
      <c r="BY62" s="39">
        <f>($B24*BY81+$B25*BY81^$B$26+$B$29*(BY81/$B$27)^$B$28)*Parameters!$B$116*0.01</f>
        <v>3.3690840244289498E-2</v>
      </c>
      <c r="BZ62" s="39">
        <f>($B24*BZ81+$B25*BZ81^$B$26+$B$29*(BZ81/$B$27)^$B$28)*Parameters!$B$116*0.01</f>
        <v>3.3572665178130505E-2</v>
      </c>
      <c r="CA62" s="39">
        <f>($B24*CA81+$B25*CA81^$B$26+$B$29*(CA81/$B$27)^$B$28)*Parameters!$B$116*0.01</f>
        <v>3.3454692095621262E-2</v>
      </c>
      <c r="CB62" s="39">
        <f>($B24*CB81+$B25*CB81^$B$26+$B$29*(CB81/$B$27)^$B$28)*Parameters!$B$116*0.01</f>
        <v>3.3336785382355107E-2</v>
      </c>
      <c r="CC62" s="39">
        <f>($B24*CC81+$B25*CC81^$B$26+$B$29*(CC81/$B$27)^$B$28)*Parameters!$B$116*0.01</f>
        <v>3.3218860494946316E-2</v>
      </c>
      <c r="CD62" s="39">
        <f>($B24*CD81+$B25*CD81^$B$26+$B$29*(CD81/$B$27)^$B$28)*Parameters!$B$116*0.01</f>
        <v>3.3100867469573803E-2</v>
      </c>
      <c r="CE62" s="39">
        <f>($B24*CE81+$B25*CE81^$B$26+$B$29*(CE81/$B$27)^$B$28)*Parameters!$B$116*0.01</f>
        <v>3.2982779715200063E-2</v>
      </c>
      <c r="CF62" s="39">
        <f>($B24*CF81+$B25*CF81^$B$26+$B$29*(CF81/$B$27)^$B$28)*Parameters!$B$116*0.01</f>
        <v>3.2864586389669041E-2</v>
      </c>
      <c r="CG62" s="39">
        <f>($B24*CG81+$B25*CG81^$B$26+$B$29*(CG81/$B$27)^$B$28)*Parameters!$B$116*0.01</f>
        <v>3.2746287207024015E-2</v>
      </c>
      <c r="CH62" s="39">
        <f>($B24*CH81+$B25*CH81^$B$26+$B$29*(CH81/$B$27)^$B$28)*Parameters!$B$116*0.01</f>
        <v>3.2627888896237772E-2</v>
      </c>
      <c r="CI62" s="39">
        <f>($B24*CI81+$B25*CI81^$B$26+$B$29*(CI81/$B$27)^$B$28)*Parameters!$B$116*0.01</f>
        <v>3.2509402783000935E-2</v>
      </c>
      <c r="CJ62" s="39">
        <f>($B24*CJ81+$B25*CJ81^$B$26+$B$29*(CJ81/$B$27)^$B$28)*Parameters!$B$116*0.01</f>
        <v>3.2390843136325426E-2</v>
      </c>
      <c r="CK62" s="39">
        <f>($B24*CK81+$B25*CK81^$B$26+$B$29*(CK81/$B$27)^$B$28)*Parameters!$B$116*0.01</f>
        <v>3.2272226036855076E-2</v>
      </c>
      <c r="CL62" s="39">
        <f>($B24*CL81+$B25*CL81^$B$26+$B$29*(CL81/$B$27)^$B$28)*Parameters!$B$116*0.01</f>
        <v>3.2153568601738604E-2</v>
      </c>
      <c r="CM62" s="39">
        <f>($B24*CM81+$B25*CM81^$B$26+$B$29*(CM81/$B$27)^$B$28)*Parameters!$B$116*0.01</f>
        <v>3.2034888453744616E-2</v>
      </c>
      <c r="CN62" s="39">
        <f>($B24*CN81+$B25*CN81^$B$26+$B$29*(CN81/$B$27)^$B$28)*Parameters!$B$116*0.01</f>
        <v>3.1916203358113023E-2</v>
      </c>
      <c r="CO62" s="39">
        <f>($B24*CO81+$B25*CO81^$B$26+$B$29*(CO81/$B$27)^$B$28)*Parameters!$B$116*0.01</f>
        <v>3.1797530974940862E-2</v>
      </c>
      <c r="CP62" s="39">
        <f>($B24*CP81+$B25*CP81^$B$26+$B$29*(CP81/$B$27)^$B$28)*Parameters!$B$116*0.01</f>
        <v>3.16788886914076E-2</v>
      </c>
      <c r="CQ62" s="39">
        <f>($B24*CQ81+$B25*CQ81^$B$26+$B$29*(CQ81/$B$27)^$B$28)*Parameters!$B$116*0.01</f>
        <v>3.1560293509371319E-2</v>
      </c>
      <c r="CR62" s="39">
        <f>($B24*CR81+$B25*CR81^$B$26+$B$29*(CR81/$B$27)^$B$28)*Parameters!$B$116*0.01</f>
        <v>3.1441761971513035E-2</v>
      </c>
      <c r="CS62" s="39">
        <f>($B24*CS81+$B25*CS81^$B$26+$B$29*(CS81/$B$27)^$B$28)*Parameters!$B$116*0.01</f>
        <v>3.132331011442227E-2</v>
      </c>
      <c r="CT62" s="39">
        <f>($B24*CT81+$B25*CT81^$B$26+$B$29*(CT81/$B$27)^$B$28)*Parameters!$B$116*0.01</f>
        <v>3.1204953440583539E-2</v>
      </c>
      <c r="CU62" s="39">
        <f>($B24*CU81+$B25*CU81^$B$26+$B$29*(CU81/$B$27)^$B$28)*Parameters!$B$116*0.01</f>
        <v>3.1086706903668007E-2</v>
      </c>
      <c r="CV62" s="39">
        <f>($B24*CV81+$B25*CV81^$B$26+$B$29*(CV81/$B$27)^$B$28)*Parameters!$B$116*0.01</f>
        <v>3.0968584903215222E-2</v>
      </c>
    </row>
    <row r="63" spans="1:105" s="39" customFormat="1" ht="18" customHeight="1">
      <c r="A63" s="93" t="s">
        <v>768</v>
      </c>
      <c r="B63" s="39">
        <f t="shared" ref="B63:BM63" si="13">+B62+B50/100</f>
        <v>7.9263761422380637E-4</v>
      </c>
      <c r="C63" s="39">
        <f t="shared" si="13"/>
        <v>1.1062775066918815E-3</v>
      </c>
      <c r="D63" s="39">
        <f t="shared" si="13"/>
        <v>1.7423574306878427E-3</v>
      </c>
      <c r="E63" s="39">
        <f t="shared" si="13"/>
        <v>2.6626081939913147E-3</v>
      </c>
      <c r="F63" s="39">
        <f t="shared" si="13"/>
        <v>3.8664470422271227E-3</v>
      </c>
      <c r="G63" s="39">
        <f t="shared" si="13"/>
        <v>5.3314184514005707E-3</v>
      </c>
      <c r="H63" s="39">
        <f t="shared" si="13"/>
        <v>7.0205581610782363E-3</v>
      </c>
      <c r="I63" s="39">
        <f t="shared" si="13"/>
        <v>8.8956095351209758E-3</v>
      </c>
      <c r="J63" s="39">
        <f t="shared" si="13"/>
        <v>1.0924528391820123E-2</v>
      </c>
      <c r="K63" s="39">
        <f t="shared" si="13"/>
        <v>1.3085852086288955E-2</v>
      </c>
      <c r="L63" s="39">
        <f t="shared" si="13"/>
        <v>1.536072931286364E-2</v>
      </c>
      <c r="M63" s="39">
        <f t="shared" si="13"/>
        <v>1.7669469262578959E-2</v>
      </c>
      <c r="N63" s="39">
        <f t="shared" si="13"/>
        <v>2.0011282917594603E-2</v>
      </c>
      <c r="O63" s="39">
        <f t="shared" si="13"/>
        <v>2.2386515724166559E-2</v>
      </c>
      <c r="P63" s="39">
        <f t="shared" si="13"/>
        <v>2.4791782690288981E-2</v>
      </c>
      <c r="Q63" s="39">
        <f t="shared" si="13"/>
        <v>2.7222924697691851E-2</v>
      </c>
      <c r="R63" s="39">
        <f t="shared" si="13"/>
        <v>2.9675317187146576E-2</v>
      </c>
      <c r="S63" s="39">
        <f t="shared" si="13"/>
        <v>3.2144075366615808E-2</v>
      </c>
      <c r="T63" s="39">
        <f t="shared" si="13"/>
        <v>3.4623992205079591E-2</v>
      </c>
      <c r="U63" s="39">
        <f t="shared" si="13"/>
        <v>3.7109277282779969E-2</v>
      </c>
      <c r="V63" s="39">
        <f t="shared" si="13"/>
        <v>3.9595514918444E-2</v>
      </c>
      <c r="W63" s="39">
        <f t="shared" si="13"/>
        <v>4.2080739108169465E-2</v>
      </c>
      <c r="X63" s="39">
        <f t="shared" si="13"/>
        <v>4.4561689045730019E-2</v>
      </c>
      <c r="Y63" s="39">
        <f t="shared" si="13"/>
        <v>4.7029719966246809E-2</v>
      </c>
      <c r="Z63" s="39">
        <f t="shared" si="13"/>
        <v>4.9468716939176059E-2</v>
      </c>
      <c r="AA63" s="39">
        <f t="shared" si="13"/>
        <v>5.1810607475882772E-2</v>
      </c>
      <c r="AB63" s="39">
        <f t="shared" si="13"/>
        <v>5.3370429756168486E-2</v>
      </c>
      <c r="AC63" s="39">
        <f t="shared" si="13"/>
        <v>5.3765713742956057E-2</v>
      </c>
      <c r="AD63" s="39">
        <f t="shared" si="13"/>
        <v>5.3465974856737715E-2</v>
      </c>
      <c r="AE63" s="39">
        <f t="shared" si="13"/>
        <v>5.2793534534632189E-2</v>
      </c>
      <c r="AF63" s="39">
        <f t="shared" si="13"/>
        <v>5.1958849176242661E-2</v>
      </c>
      <c r="AG63" s="39">
        <f t="shared" si="13"/>
        <v>5.1091818679752155E-2</v>
      </c>
      <c r="AH63" s="39">
        <f t="shared" si="13"/>
        <v>5.0269502464713872E-2</v>
      </c>
      <c r="AI63" s="39">
        <f t="shared" si="13"/>
        <v>4.9535642307301453E-2</v>
      </c>
      <c r="AJ63" s="39">
        <f t="shared" si="13"/>
        <v>4.8910498409753825E-2</v>
      </c>
      <c r="AK63" s="39">
        <f t="shared" si="13"/>
        <v>4.840034403957718E-2</v>
      </c>
      <c r="AL63" s="39">
        <f t="shared" si="13"/>
        <v>4.8003146022700789E-2</v>
      </c>
      <c r="AM63" s="39">
        <f t="shared" si="13"/>
        <v>4.771224254270192E-2</v>
      </c>
      <c r="AN63" s="39">
        <f t="shared" si="13"/>
        <v>4.7518678920287299E-2</v>
      </c>
      <c r="AO63" s="39">
        <f t="shared" si="13"/>
        <v>4.7412656421558036E-2</v>
      </c>
      <c r="AP63" s="39">
        <f t="shared" si="13"/>
        <v>4.7384401711674587E-2</v>
      </c>
      <c r="AQ63" s="39">
        <f t="shared" si="13"/>
        <v>4.7424662292633819E-2</v>
      </c>
      <c r="AR63" s="39">
        <f t="shared" si="13"/>
        <v>4.7524963774687706E-2</v>
      </c>
      <c r="AS63" s="39">
        <f t="shared" si="13"/>
        <v>4.7677718228385124E-2</v>
      </c>
      <c r="AT63" s="39">
        <f t="shared" si="13"/>
        <v>4.787624186437614E-2</v>
      </c>
      <c r="AU63" s="39">
        <f t="shared" si="13"/>
        <v>4.8114719773518874E-2</v>
      </c>
      <c r="AV63" s="39">
        <f t="shared" si="13"/>
        <v>4.8388141931266518E-2</v>
      </c>
      <c r="AW63" s="39">
        <f t="shared" si="13"/>
        <v>4.869222577419783E-2</v>
      </c>
      <c r="AX63" s="39">
        <f t="shared" si="13"/>
        <v>4.9023334825264914E-2</v>
      </c>
      <c r="AY63" s="39">
        <f t="shared" si="13"/>
        <v>4.9378399039224613E-2</v>
      </c>
      <c r="AZ63" s="39">
        <f t="shared" si="13"/>
        <v>4.9754840074098486E-2</v>
      </c>
      <c r="BA63" s="39">
        <f t="shared" si="13"/>
        <v>5.0150503114333306E-2</v>
      </c>
      <c r="BB63" s="39">
        <f t="shared" si="13"/>
        <v>5.0563595875954881E-2</v>
      </c>
      <c r="BC63" s="39">
        <f t="shared" si="13"/>
        <v>5.099263481390448E-2</v>
      </c>
      <c r="BD63" s="39">
        <f t="shared" si="13"/>
        <v>5.1436398194203592E-2</v>
      </c>
      <c r="BE63" s="39">
        <f t="shared" si="13"/>
        <v>5.1893885500179975E-2</v>
      </c>
      <c r="BF63" s="39">
        <f t="shared" si="13"/>
        <v>5.2364282553745492E-2</v>
      </c>
      <c r="BG63" s="39">
        <f t="shared" si="13"/>
        <v>5.2846931710379588E-2</v>
      </c>
      <c r="BH63" s="39">
        <f t="shared" si="13"/>
        <v>5.3341306503989161E-2</v>
      </c>
      <c r="BI63" s="39">
        <f t="shared" si="13"/>
        <v>5.3846990158022162E-2</v>
      </c>
      <c r="BJ63" s="39">
        <f t="shared" si="13"/>
        <v>5.3544594230415146E-2</v>
      </c>
      <c r="BK63" s="39">
        <f t="shared" si="13"/>
        <v>5.3362956045017167E-2</v>
      </c>
      <c r="BL63" s="39">
        <f t="shared" si="13"/>
        <v>5.3350679689432731E-2</v>
      </c>
      <c r="BM63" s="39">
        <f t="shared" si="13"/>
        <v>5.3451954105096525E-2</v>
      </c>
      <c r="BN63" s="39">
        <f t="shared" ref="BN63:CV63" si="14">+BN62+BN50/100</f>
        <v>5.3629664895901541E-2</v>
      </c>
      <c r="BO63" s="39">
        <f t="shared" si="14"/>
        <v>5.3858988599725009E-2</v>
      </c>
      <c r="BP63" s="39">
        <f t="shared" si="14"/>
        <v>5.4123251115828594E-2</v>
      </c>
      <c r="BQ63" s="39">
        <f t="shared" si="14"/>
        <v>5.441121490217761E-2</v>
      </c>
      <c r="BR63" s="39">
        <f t="shared" si="14"/>
        <v>5.47152851567798E-2</v>
      </c>
      <c r="BS63" s="39">
        <f t="shared" si="14"/>
        <v>5.5030315625060021E-2</v>
      </c>
      <c r="BT63" s="39">
        <f t="shared" si="14"/>
        <v>5.535280977528155E-2</v>
      </c>
      <c r="BU63" s="39">
        <f t="shared" si="14"/>
        <v>5.5680384626371926E-2</v>
      </c>
      <c r="BV63" s="39">
        <f t="shared" si="14"/>
        <v>5.6011409991228264E-2</v>
      </c>
      <c r="BW63" s="39">
        <f t="shared" si="14"/>
        <v>5.6344765312322964E-2</v>
      </c>
      <c r="BX63" s="39">
        <f t="shared" si="14"/>
        <v>5.6679675535387379E-2</v>
      </c>
      <c r="BY63" s="39">
        <f t="shared" si="14"/>
        <v>5.7015600207694465E-2</v>
      </c>
      <c r="BZ63" s="39">
        <f t="shared" si="14"/>
        <v>5.735215846746422E-2</v>
      </c>
      <c r="CA63" s="39">
        <f t="shared" si="14"/>
        <v>5.7689078261280544E-2</v>
      </c>
      <c r="CB63" s="39">
        <f t="shared" si="14"/>
        <v>5.8026161930339708E-2</v>
      </c>
      <c r="CC63" s="39">
        <f t="shared" si="14"/>
        <v>5.8363262863973343E-2</v>
      </c>
      <c r="CD63" s="39">
        <f t="shared" si="14"/>
        <v>5.8700269641271535E-2</v>
      </c>
      <c r="CE63" s="39">
        <f t="shared" si="14"/>
        <v>5.9037095242848239E-2</v>
      </c>
      <c r="CF63" s="39">
        <f t="shared" si="14"/>
        <v>5.9373669698321689E-2</v>
      </c>
      <c r="CG63" s="39">
        <f t="shared" si="14"/>
        <v>5.970993506410148E-2</v>
      </c>
      <c r="CH63" s="39">
        <f t="shared" si="14"/>
        <v>6.0045841983437945E-2</v>
      </c>
      <c r="CI63" s="39">
        <f t="shared" si="14"/>
        <v>6.038134732220421E-2</v>
      </c>
      <c r="CJ63" s="39">
        <f t="shared" si="14"/>
        <v>6.0716412537173206E-2</v>
      </c>
      <c r="CK63" s="39">
        <f t="shared" si="14"/>
        <v>6.1051002544006354E-2</v>
      </c>
      <c r="CL63" s="39">
        <f t="shared" si="14"/>
        <v>6.13850849269214E-2</v>
      </c>
      <c r="CM63" s="39">
        <f t="shared" si="14"/>
        <v>6.1718629382622091E-2</v>
      </c>
      <c r="CN63" s="39">
        <f t="shared" si="14"/>
        <v>6.2051607325371086E-2</v>
      </c>
      <c r="CO63" s="39">
        <f t="shared" si="14"/>
        <v>6.2383991603345013E-2</v>
      </c>
      <c r="CP63" s="39">
        <f t="shared" si="14"/>
        <v>6.2715756292198777E-2</v>
      </c>
      <c r="CQ63" s="39">
        <f t="shared" si="14"/>
        <v>6.3046876542495328E-2</v>
      </c>
      <c r="CR63" s="39">
        <f t="shared" si="14"/>
        <v>6.337732846495911E-2</v>
      </c>
      <c r="CS63" s="39">
        <f t="shared" si="14"/>
        <v>6.3707089042489867E-2</v>
      </c>
      <c r="CT63" s="39">
        <f t="shared" si="14"/>
        <v>6.4036136061272869E-2</v>
      </c>
      <c r="CU63" s="39">
        <f t="shared" si="14"/>
        <v>6.4364448055652557E-2</v>
      </c>
      <c r="CV63" s="39">
        <f t="shared" si="14"/>
        <v>6.4692004263034286E-2</v>
      </c>
    </row>
    <row r="64" spans="1:105" s="40" customFormat="1" ht="18" customHeight="1">
      <c r="A64" s="94" t="s">
        <v>769</v>
      </c>
      <c r="B64" s="40">
        <f>+B61-B65</f>
        <v>1.3447984058363449E-3</v>
      </c>
      <c r="C64" s="40">
        <f>+C63*C61/(1+C63^Parameters!$B$125)</f>
        <v>2.4857600520613943E-3</v>
      </c>
      <c r="D64" s="40">
        <f>+D63*D61/(1+D63^Parameters!$B$125)</f>
        <v>4.803449718319008E-3</v>
      </c>
      <c r="E64" s="40">
        <f>+E63*E61/(1+E63^Parameters!$B$125)</f>
        <v>8.5953395121238733E-3</v>
      </c>
      <c r="F64" s="40">
        <f>+F63*F61/(1+F63^Parameters!$B$125)</f>
        <v>1.4315396161155717E-2</v>
      </c>
      <c r="G64" s="40">
        <f>+G63*G61/(1+G63^Parameters!$B$125)</f>
        <v>2.232355471223391E-2</v>
      </c>
      <c r="H64" s="40">
        <f>+H63*H61/(1+H63^Parameters!$B$125)</f>
        <v>3.2823719550373998E-2</v>
      </c>
      <c r="I64" s="40">
        <f>+I63*I61/(1+I63^Parameters!$B$125)</f>
        <v>4.5825971335498726E-2</v>
      </c>
      <c r="J64" s="40">
        <f>+J63*J61/(1+J63^Parameters!$B$125)</f>
        <v>6.1322258733187626E-2</v>
      </c>
      <c r="K64" s="40">
        <f>+K63*K61/(1+K63^Parameters!$B$125)</f>
        <v>7.9279855665097362E-2</v>
      </c>
      <c r="L64" s="40">
        <f>+L63*L61/(1+L63^Parameters!$B$125)</f>
        <v>0.10250751621048795</v>
      </c>
      <c r="M64" s="40">
        <f>+M63*M61/(1+M63^Parameters!$B$125)</f>
        <v>0.13247624980803904</v>
      </c>
      <c r="N64" s="40">
        <f>+N63*N61/(1+N63^Parameters!$B$125)</f>
        <v>0.16874751350055772</v>
      </c>
      <c r="O64" s="40">
        <f>+O63*O61/(1+O63^Parameters!$B$125)</f>
        <v>0.20986183265684977</v>
      </c>
      <c r="P64" s="40">
        <f>+P63*P61/(1+P63^Parameters!$B$125)</f>
        <v>0.25619575380507059</v>
      </c>
      <c r="Q64" s="40">
        <f>+Q63*Q61/(1+Q63^Parameters!$B$125)</f>
        <v>0.30807348546742652</v>
      </c>
      <c r="R64" s="40">
        <f>+R63*R61/(1+R63^Parameters!$B$125)</f>
        <v>0.36577436784791578</v>
      </c>
      <c r="S64" s="40">
        <f>+S63*S61/(1+S63^Parameters!$B$125)</f>
        <v>0.42954117157855848</v>
      </c>
      <c r="T64" s="40">
        <f>+T63*T61/(1+T63^Parameters!$B$125)</f>
        <v>0.49958498477977442</v>
      </c>
      <c r="U64" s="40">
        <f>+U63*U61/(1+U63^Parameters!$B$125)</f>
        <v>0.57608538269023057</v>
      </c>
      <c r="V64" s="40">
        <f>+V63*V61/(1+V63^Parameters!$B$125)</f>
        <v>0.65849250627331635</v>
      </c>
      <c r="W64" s="40">
        <f>+W63*W61/(1+W63^Parameters!$B$125)</f>
        <v>0.74655648996427904</v>
      </c>
      <c r="X64" s="40">
        <f>+X63*X61/(1+X63^Parameters!$B$125)</f>
        <v>0.8409033005979073</v>
      </c>
      <c r="Y64" s="40">
        <f>+Y63*Y61/(1+Y63^Parameters!$B$125)</f>
        <v>0.94161638019747185</v>
      </c>
      <c r="Z64" s="40">
        <f>+Z63*Z61/(1+Z63^Parameters!$B$125)</f>
        <v>1.0485720410141006</v>
      </c>
      <c r="AA64" s="40">
        <f>+AA63*AA61/(1+AA63^Parameters!$B$125)</f>
        <v>1.1604089571449165</v>
      </c>
      <c r="AB64" s="40">
        <f>+AB63*AB61/(1+AB63^Parameters!$B$125)</f>
        <v>1.2608769343501358</v>
      </c>
      <c r="AC64" s="40">
        <f>+AC63*AC61/(1+AC63^Parameters!$B$125)</f>
        <v>1.3378124398765954</v>
      </c>
      <c r="AD64" s="40">
        <f>+AD63*AD61/(1+AD63^Parameters!$B$125)</f>
        <v>1.3998755159992979</v>
      </c>
      <c r="AE64" s="40">
        <f>+AE63*AE61/(1+AE63^Parameters!$B$125)</f>
        <v>1.4532018235941295</v>
      </c>
      <c r="AF64" s="40">
        <f>+AF63*AF61/(1+AF63^Parameters!$B$125)</f>
        <v>1.4994022265155043</v>
      </c>
      <c r="AG64" s="40">
        <f>+AG63*AG61/(1+AG63^Parameters!$B$125)</f>
        <v>1.540789412069351</v>
      </c>
      <c r="AH64" s="40">
        <f>+AH63*AH61/(1+AH63^Parameters!$B$125)</f>
        <v>1.5820073890692643</v>
      </c>
      <c r="AI64" s="40">
        <f>+AI63*AI61/(1+AI63^Parameters!$B$125)</f>
        <v>1.6249827160249184</v>
      </c>
      <c r="AJ64" s="40">
        <f>+AJ63*AJ61/(1+AJ63^Parameters!$B$125)</f>
        <v>1.670930785253296</v>
      </c>
      <c r="AK64" s="40">
        <f>+AK63*AK61/(1+AK63^Parameters!$B$125)</f>
        <v>1.7206179504165036</v>
      </c>
      <c r="AL64" s="40">
        <f>+AL63*AL61/(1+AL63^Parameters!$B$125)</f>
        <v>1.7745187308323169</v>
      </c>
      <c r="AM64" s="40">
        <f>+AM63*AM61/(1+AM63^Parameters!$B$125)</f>
        <v>1.8329204663375582</v>
      </c>
      <c r="AN64" s="40">
        <f>+AN63*AN61/(1+AN63^Parameters!$B$125)</f>
        <v>1.8959931984973251</v>
      </c>
      <c r="AO64" s="40">
        <f>+AO63*AO61/(1+AO63^Parameters!$B$125)</f>
        <v>1.9638364809393658</v>
      </c>
      <c r="AP64" s="40">
        <f>+AP63*AP61/(1+AP63^Parameters!$B$125)</f>
        <v>2.0365107894493666</v>
      </c>
      <c r="AQ64" s="40">
        <f>+AQ63*AQ61/(1+AQ63^Parameters!$B$125)</f>
        <v>2.1140585780232324</v>
      </c>
      <c r="AR64" s="40">
        <f>+AR63*AR61/(1+AR63^Parameters!$B$125)</f>
        <v>2.1965183272020532</v>
      </c>
      <c r="AS64" s="40">
        <f>+AS63*AS61/(1+AS63^Parameters!$B$125)</f>
        <v>2.2839338257447031</v>
      </c>
      <c r="AT64" s="40">
        <f>+AT63*AT61/(1+AT63^Parameters!$B$125)</f>
        <v>2.3763602018923269</v>
      </c>
      <c r="AU64" s="40">
        <f>+AU63*AU61/(1+AU63^Parameters!$B$125)</f>
        <v>2.4738677399965798</v>
      </c>
      <c r="AV64" s="40">
        <f>+AV63*AV61/(1+AV63^Parameters!$B$125)</f>
        <v>2.576544195991096</v>
      </c>
      <c r="AW64" s="40">
        <f>+AW63*AW61/(1+AW63^Parameters!$B$125)</f>
        <v>2.6844961064347541</v>
      </c>
      <c r="AX64" s="40">
        <f>+AX63*AX61/(1+AX63^Parameters!$B$125)</f>
        <v>2.7978494357089398</v>
      </c>
      <c r="AY64" s="40">
        <f>+AY63*AY61/(1+AY63^Parameters!$B$125)</f>
        <v>2.9167498018472555</v>
      </c>
      <c r="AZ64" s="40">
        <f>+AZ63*AZ61/(1+AZ63^Parameters!$B$125)</f>
        <v>3.0413624486726545</v>
      </c>
      <c r="BA64" s="40">
        <f>+BA63*BA61/(1+BA63^Parameters!$B$125)</f>
        <v>3.1718720806586842</v>
      </c>
      <c r="BB64" s="40">
        <f>+BB63*BB61/(1+BB63^Parameters!$B$125)</f>
        <v>3.3084826406753782</v>
      </c>
      <c r="BC64" s="40">
        <f>+BC63*BC61/(1+BC63^Parameters!$B$125)</f>
        <v>3.4514170850790182</v>
      </c>
      <c r="BD64" s="40">
        <f>+BD63*BD61/(1+BD63^Parameters!$B$125)</f>
        <v>3.6009171923937213</v>
      </c>
      <c r="BE64" s="40">
        <f>+BE63*BE61/(1+BE63^Parameters!$B$125)</f>
        <v>3.7572434289733341</v>
      </c>
      <c r="BF64" s="40">
        <f>+BF63*BF61/(1+BF63^Parameters!$B$125)</f>
        <v>3.9206748860145009</v>
      </c>
      <c r="BG64" s="40">
        <f>+BG63*BG61/(1+BG63^Parameters!$B$125)</f>
        <v>4.0915092960394732</v>
      </c>
      <c r="BH64" s="40">
        <f>+BH63*BH61/(1+BH63^Parameters!$B$125)</f>
        <v>4.2700631327059542</v>
      </c>
      <c r="BI64" s="40">
        <f>+BI63*BI61/(1+BI63^Parameters!$B$125)</f>
        <v>4.4566717949706556</v>
      </c>
      <c r="BJ64" s="40">
        <f>+BJ63*BJ61/(1+BJ63^Parameters!$B$125)</f>
        <v>4.4316438519505814</v>
      </c>
      <c r="BK64" s="40">
        <f>+BK63*BK61/(1+BK63^Parameters!$B$125)</f>
        <v>4.4166104809975213</v>
      </c>
      <c r="BL64" s="40">
        <f>+BL63*BL61/(1+BL63^Parameters!$B$125)</f>
        <v>4.4155944225787032</v>
      </c>
      <c r="BM64" s="40">
        <f>+BM63*BM61/(1+BM63^Parameters!$B$125)</f>
        <v>4.4239764478416852</v>
      </c>
      <c r="BN64" s="40">
        <f>+BN63*BN61/(1+BN63^Parameters!$B$125)</f>
        <v>4.4386847661101143</v>
      </c>
      <c r="BO64" s="40">
        <f>+BO63*BO61/(1+BO63^Parameters!$B$125)</f>
        <v>4.4576648517146555</v>
      </c>
      <c r="BP64" s="40">
        <f>+BP63*BP61/(1+BP63^Parameters!$B$125)</f>
        <v>4.4795366647635957</v>
      </c>
      <c r="BQ64" s="40">
        <f>+BQ63*BQ61/(1+BQ63^Parameters!$B$125)</f>
        <v>4.5033701247364846</v>
      </c>
      <c r="BR64" s="40">
        <f>+BR63*BR61/(1+BR63^Parameters!$B$125)</f>
        <v>4.5285366442280113</v>
      </c>
      <c r="BS64" s="40">
        <f>+BS63*BS61/(1+BS63^Parameters!$B$125)</f>
        <v>4.554610291026413</v>
      </c>
      <c r="BT64" s="40">
        <f>+BT63*BT61/(1+BT63^Parameters!$B$125)</f>
        <v>4.5813016730166343</v>
      </c>
      <c r="BU64" s="40">
        <f>+BU63*BU61/(1+BU63^Parameters!$B$125)</f>
        <v>4.6084135616348796</v>
      </c>
      <c r="BV64" s="40">
        <f>+BV63*BV61/(1+BV63^Parameters!$B$125)</f>
        <v>4.6358110336689</v>
      </c>
      <c r="BW64" s="40">
        <f>+BW63*BW61/(1+BW63^Parameters!$B$125)</f>
        <v>4.6634013456410548</v>
      </c>
      <c r="BX64" s="40">
        <f>+BX63*BX61/(1+BX63^Parameters!$B$125)</f>
        <v>4.6911203498155345</v>
      </c>
      <c r="BY64" s="40">
        <f>+BY63*BY61/(1+BY63^Parameters!$B$125)</f>
        <v>4.7189233153648944</v>
      </c>
      <c r="BZ64" s="40">
        <f>+BZ63*BZ61/(1+BZ63^Parameters!$B$125)</f>
        <v>4.7467787200824585</v>
      </c>
      <c r="CA64" s="40">
        <f>+CA63*CA61/(1+CA63^Parameters!$B$125)</f>
        <v>4.7746640473376267</v>
      </c>
      <c r="CB64" s="40">
        <f>+CB63*CB61/(1+CB63^Parameters!$B$125)</f>
        <v>4.8025629378053383</v>
      </c>
      <c r="CC64" s="40">
        <f>+CC63*CC61/(1+CC63^Parameters!$B$125)</f>
        <v>4.8304632571837729</v>
      </c>
      <c r="CD64" s="40">
        <f>+CD63*CD61/(1+CD63^Parameters!$B$125)</f>
        <v>4.8583557836682365</v>
      </c>
      <c r="CE64" s="40">
        <f>+CE63*CE61/(1+CE63^Parameters!$B$125)</f>
        <v>4.8862333150577859</v>
      </c>
      <c r="CF64" s="40">
        <f>+CF63*CF61/(1+CF63^Parameters!$B$125)</f>
        <v>4.9140900602204347</v>
      </c>
      <c r="CG64" s="40">
        <f>+CG63*CG61/(1+CG63^Parameters!$B$125)</f>
        <v>4.9419212234273182</v>
      </c>
      <c r="CH64" s="40">
        <f>+CH63*CH61/(1+CH63^Parameters!$B$125)</f>
        <v>4.9697227196435341</v>
      </c>
      <c r="CI64" s="40">
        <f>+CI63*CI61/(1+CI63^Parameters!$B$125)</f>
        <v>4.9974909788525208</v>
      </c>
      <c r="CJ64" s="40">
        <f>+CJ63*CJ61/(1+CJ63^Parameters!$B$125)</f>
        <v>5.0252228110057251</v>
      </c>
      <c r="CK64" s="40">
        <f>+CK63*CK61/(1+CK63^Parameters!$B$125)</f>
        <v>5.052915312331149</v>
      </c>
      <c r="CL64" s="40">
        <f>+CL63*CL61/(1+CL63^Parameters!$B$125)</f>
        <v>5.080565799921132</v>
      </c>
      <c r="CM64" s="40">
        <f>+CM63*CM61/(1+CM63^Parameters!$B$125)</f>
        <v>5.1081717657089172</v>
      </c>
      <c r="CN64" s="40">
        <f>+CN63*CN61/(1+CN63^Parameters!$B$125)</f>
        <v>5.1357308437823388</v>
      </c>
      <c r="CO64" s="40">
        <f>+CO63*CO61/(1+CO63^Parameters!$B$125)</f>
        <v>5.163240786907795</v>
      </c>
      <c r="CP64" s="40">
        <f>+CP63*CP61/(1+CP63^Parameters!$B$125)</f>
        <v>5.190699449444514</v>
      </c>
      <c r="CQ64" s="40">
        <f>+CQ63*CQ61/(1+CQ63^Parameters!$B$125)</f>
        <v>5.2181047747169993</v>
      </c>
      <c r="CR64" s="40">
        <f>+CR63*CR61/(1+CR63^Parameters!$B$125)</f>
        <v>5.2454547855179756</v>
      </c>
      <c r="CS64" s="40">
        <f>+CS63*CS61/(1+CS63^Parameters!$B$125)</f>
        <v>5.2727475768261742</v>
      </c>
      <c r="CT64" s="40">
        <f>+CT63*CT61/(1+CT63^Parameters!$B$125)</f>
        <v>5.2999813101046342</v>
      </c>
      <c r="CU64" s="40">
        <f>+CU63*CU61/(1+CU63^Parameters!$B$125)</f>
        <v>5.327154208738146</v>
      </c>
      <c r="CV64" s="40">
        <f>+CV63*CV61/(1+CV63^Parameters!$B$125)</f>
        <v>5.3542645543006717</v>
      </c>
    </row>
    <row r="65" spans="1:237" s="37" customFormat="1" ht="18" customHeight="1">
      <c r="A65" s="92" t="s">
        <v>638</v>
      </c>
      <c r="B65" s="37">
        <f>+B61/(1+B63)</f>
        <v>1.6966118964129742</v>
      </c>
      <c r="C65" s="37">
        <f t="shared" ref="C65:BN65" si="15">+C61-C64</f>
        <v>2.2444731060778307</v>
      </c>
      <c r="D65" s="37">
        <f t="shared" si="15"/>
        <v>2.7520647070195992</v>
      </c>
      <c r="E65" s="37">
        <f t="shared" si="15"/>
        <v>3.2195700103583165</v>
      </c>
      <c r="F65" s="37">
        <f t="shared" si="15"/>
        <v>3.6881525297695887</v>
      </c>
      <c r="G65" s="37">
        <f t="shared" si="15"/>
        <v>4.1648463168197001</v>
      </c>
      <c r="H65" s="37">
        <f t="shared" si="15"/>
        <v>4.6425480667482866</v>
      </c>
      <c r="I65" s="37">
        <f t="shared" si="15"/>
        <v>5.1057008750904913</v>
      </c>
      <c r="J65" s="37">
        <f t="shared" si="15"/>
        <v>5.5519414478359161</v>
      </c>
      <c r="K65" s="37">
        <f t="shared" si="15"/>
        <v>5.9791605991345493</v>
      </c>
      <c r="L65" s="37">
        <f t="shared" si="15"/>
        <v>6.5708420443891118</v>
      </c>
      <c r="M65" s="37">
        <f t="shared" si="15"/>
        <v>7.3649900203646625</v>
      </c>
      <c r="N65" s="37">
        <f t="shared" si="15"/>
        <v>8.2638709345745109</v>
      </c>
      <c r="O65" s="37">
        <f t="shared" si="15"/>
        <v>9.1646131969834688</v>
      </c>
      <c r="P65" s="37">
        <f t="shared" si="15"/>
        <v>10.077702256095737</v>
      </c>
      <c r="Q65" s="37">
        <f t="shared" si="15"/>
        <v>11.008619665197138</v>
      </c>
      <c r="R65" s="37">
        <f t="shared" si="15"/>
        <v>11.960104595506373</v>
      </c>
      <c r="S65" s="37">
        <f t="shared" si="15"/>
        <v>12.933455482687373</v>
      </c>
      <c r="T65" s="37">
        <f t="shared" si="15"/>
        <v>13.929282195547366</v>
      </c>
      <c r="U65" s="37">
        <f t="shared" si="15"/>
        <v>14.947940544852088</v>
      </c>
      <c r="V65" s="37">
        <f t="shared" si="15"/>
        <v>15.971989699341091</v>
      </c>
      <c r="W65" s="37">
        <f t="shared" si="15"/>
        <v>16.994493353415418</v>
      </c>
      <c r="X65" s="37">
        <f t="shared" si="15"/>
        <v>18.02964040197546</v>
      </c>
      <c r="Y65" s="37">
        <f t="shared" si="15"/>
        <v>19.080114152608566</v>
      </c>
      <c r="Z65" s="37">
        <f t="shared" si="15"/>
        <v>20.148097407750004</v>
      </c>
      <c r="AA65" s="37">
        <f t="shared" si="15"/>
        <v>21.236721933189365</v>
      </c>
      <c r="AB65" s="37">
        <f t="shared" si="15"/>
        <v>22.364133021741544</v>
      </c>
      <c r="AC65" s="37">
        <f t="shared" si="15"/>
        <v>23.544447028912369</v>
      </c>
      <c r="AD65" s="37">
        <f t="shared" si="15"/>
        <v>24.782673661314632</v>
      </c>
      <c r="AE65" s="37">
        <f t="shared" si="15"/>
        <v>26.072930616753915</v>
      </c>
      <c r="AF65" s="37">
        <f t="shared" si="15"/>
        <v>27.35809270047562</v>
      </c>
      <c r="AG65" s="37">
        <f t="shared" si="15"/>
        <v>28.616473568278565</v>
      </c>
      <c r="AH65" s="37">
        <f t="shared" si="15"/>
        <v>29.888512737520411</v>
      </c>
      <c r="AI65" s="37">
        <f t="shared" si="15"/>
        <v>31.179330306591204</v>
      </c>
      <c r="AJ65" s="37">
        <f t="shared" si="15"/>
        <v>32.492098412588753</v>
      </c>
      <c r="AK65" s="37">
        <f t="shared" si="15"/>
        <v>33.829087006425702</v>
      </c>
      <c r="AL65" s="37">
        <f t="shared" si="15"/>
        <v>35.192198617094391</v>
      </c>
      <c r="AM65" s="37">
        <f t="shared" si="15"/>
        <v>36.583225341464853</v>
      </c>
      <c r="AN65" s="37">
        <f t="shared" si="15"/>
        <v>38.003962809917169</v>
      </c>
      <c r="AO65" s="37">
        <f t="shared" si="15"/>
        <v>39.456253198881718</v>
      </c>
      <c r="AP65" s="37">
        <f t="shared" si="15"/>
        <v>40.941995129888362</v>
      </c>
      <c r="AQ65" s="37">
        <f t="shared" si="15"/>
        <v>42.463139778784416</v>
      </c>
      <c r="AR65" s="37">
        <f t="shared" si="15"/>
        <v>44.021682650619027</v>
      </c>
      <c r="AS65" s="37">
        <f t="shared" si="15"/>
        <v>45.619655326831236</v>
      </c>
      <c r="AT65" s="37">
        <f t="shared" si="15"/>
        <v>47.259118886550596</v>
      </c>
      <c r="AU65" s="37">
        <f t="shared" si="15"/>
        <v>48.942159447556499</v>
      </c>
      <c r="AV65" s="37">
        <f t="shared" si="15"/>
        <v>50.670885714650197</v>
      </c>
      <c r="AW65" s="37">
        <f t="shared" si="15"/>
        <v>52.447428215198499</v>
      </c>
      <c r="AX65" s="37">
        <f t="shared" si="15"/>
        <v>54.273939859768575</v>
      </c>
      <c r="AY65" s="37">
        <f t="shared" si="15"/>
        <v>56.152597495754165</v>
      </c>
      <c r="AZ65" s="37">
        <f t="shared" si="15"/>
        <v>58.085604176956565</v>
      </c>
      <c r="BA65" s="37">
        <f t="shared" si="15"/>
        <v>60.075191930399335</v>
      </c>
      <c r="BB65" s="37">
        <f t="shared" si="15"/>
        <v>62.12362485405805</v>
      </c>
      <c r="BC65" s="37">
        <f t="shared" si="15"/>
        <v>64.233202422723096</v>
      </c>
      <c r="BD65" s="37">
        <f t="shared" si="15"/>
        <v>66.406262913774327</v>
      </c>
      <c r="BE65" s="37">
        <f t="shared" si="15"/>
        <v>68.645186891277703</v>
      </c>
      <c r="BF65" s="37">
        <f t="shared" si="15"/>
        <v>70.952400706895958</v>
      </c>
      <c r="BG65" s="37">
        <f t="shared" si="15"/>
        <v>73.330379990989101</v>
      </c>
      <c r="BH65" s="37">
        <f t="shared" si="15"/>
        <v>75.781653118140127</v>
      </c>
      <c r="BI65" s="37">
        <f t="shared" si="15"/>
        <v>78.308804639139936</v>
      </c>
      <c r="BJ65" s="37">
        <f t="shared" si="15"/>
        <v>78.333832582160014</v>
      </c>
      <c r="BK65" s="37">
        <f t="shared" si="15"/>
        <v>78.348865953113076</v>
      </c>
      <c r="BL65" s="37">
        <f t="shared" si="15"/>
        <v>78.349882011531889</v>
      </c>
      <c r="BM65" s="37">
        <f t="shared" si="15"/>
        <v>78.341499986268914</v>
      </c>
      <c r="BN65" s="37">
        <f t="shared" si="15"/>
        <v>78.326791668000482</v>
      </c>
      <c r="BO65" s="37">
        <f t="shared" ref="BO65:CV65" si="16">+BO61-BO64</f>
        <v>78.307811582395942</v>
      </c>
      <c r="BP65" s="37">
        <f t="shared" si="16"/>
        <v>78.285939769346996</v>
      </c>
      <c r="BQ65" s="37">
        <f t="shared" si="16"/>
        <v>78.262106309374104</v>
      </c>
      <c r="BR65" s="37">
        <f t="shared" si="16"/>
        <v>78.236939789882584</v>
      </c>
      <c r="BS65" s="37">
        <f t="shared" si="16"/>
        <v>78.210866143084189</v>
      </c>
      <c r="BT65" s="37">
        <f t="shared" si="16"/>
        <v>78.184174761093956</v>
      </c>
      <c r="BU65" s="37">
        <f t="shared" si="16"/>
        <v>78.15706287247572</v>
      </c>
      <c r="BV65" s="37">
        <f t="shared" si="16"/>
        <v>78.129665400441695</v>
      </c>
      <c r="BW65" s="37">
        <f t="shared" si="16"/>
        <v>78.102075088469547</v>
      </c>
      <c r="BX65" s="37">
        <f t="shared" si="16"/>
        <v>78.074356084295061</v>
      </c>
      <c r="BY65" s="37">
        <f t="shared" si="16"/>
        <v>78.046553118745706</v>
      </c>
      <c r="BZ65" s="37">
        <f t="shared" si="16"/>
        <v>78.018697714028136</v>
      </c>
      <c r="CA65" s="37">
        <f t="shared" si="16"/>
        <v>77.990812386772973</v>
      </c>
      <c r="CB65" s="37">
        <f t="shared" si="16"/>
        <v>77.962913496305262</v>
      </c>
      <c r="CC65" s="37">
        <f t="shared" si="16"/>
        <v>77.935013176926816</v>
      </c>
      <c r="CD65" s="37">
        <f t="shared" si="16"/>
        <v>77.907120650442366</v>
      </c>
      <c r="CE65" s="37">
        <f t="shared" si="16"/>
        <v>77.879243119052816</v>
      </c>
      <c r="CF65" s="37">
        <f t="shared" si="16"/>
        <v>77.851386373890165</v>
      </c>
      <c r="CG65" s="37">
        <f t="shared" si="16"/>
        <v>77.823555210683281</v>
      </c>
      <c r="CH65" s="37">
        <f t="shared" si="16"/>
        <v>77.795753714467068</v>
      </c>
      <c r="CI65" s="37">
        <f t="shared" si="16"/>
        <v>77.767985455258071</v>
      </c>
      <c r="CJ65" s="37">
        <f t="shared" si="16"/>
        <v>77.740253623104877</v>
      </c>
      <c r="CK65" s="37">
        <f t="shared" si="16"/>
        <v>77.712561121779444</v>
      </c>
      <c r="CL65" s="37">
        <f t="shared" si="16"/>
        <v>77.684910634189464</v>
      </c>
      <c r="CM65" s="37">
        <f t="shared" si="16"/>
        <v>77.657304668401679</v>
      </c>
      <c r="CN65" s="37">
        <f t="shared" si="16"/>
        <v>77.629745590328255</v>
      </c>
      <c r="CO65" s="37">
        <f t="shared" si="16"/>
        <v>77.602235647202804</v>
      </c>
      <c r="CP65" s="37">
        <f t="shared" si="16"/>
        <v>77.574776984666087</v>
      </c>
      <c r="CQ65" s="37">
        <f t="shared" si="16"/>
        <v>77.54737165939359</v>
      </c>
      <c r="CR65" s="37">
        <f t="shared" si="16"/>
        <v>77.520021648592618</v>
      </c>
      <c r="CS65" s="37">
        <f t="shared" si="16"/>
        <v>77.492728857284419</v>
      </c>
      <c r="CT65" s="37">
        <f t="shared" si="16"/>
        <v>77.465495124005969</v>
      </c>
      <c r="CU65" s="37">
        <f t="shared" si="16"/>
        <v>77.438322225372445</v>
      </c>
      <c r="CV65" s="37">
        <f t="shared" si="16"/>
        <v>77.411211879809926</v>
      </c>
    </row>
    <row r="66" spans="1:237" s="35" customFormat="1" ht="18" customHeight="1">
      <c r="A66" s="54" t="s">
        <v>770</v>
      </c>
      <c r="B66" s="35">
        <f t="shared" ref="B66:AG66" si="17">(B31*(B103)^$B38)</f>
        <v>4.9179613254244632E-11</v>
      </c>
      <c r="C66" s="35">
        <f t="shared" si="17"/>
        <v>3.7423529187001089E-11</v>
      </c>
      <c r="D66" s="35">
        <f t="shared" si="17"/>
        <v>3.2779046361121827E-11</v>
      </c>
      <c r="E66" s="35">
        <f t="shared" si="17"/>
        <v>2.9091090647943908E-11</v>
      </c>
      <c r="F66" s="35">
        <f t="shared" si="17"/>
        <v>2.612497518368253E-11</v>
      </c>
      <c r="G66" s="35">
        <f t="shared" si="17"/>
        <v>2.3711648635320098E-11</v>
      </c>
      <c r="H66" s="35">
        <f t="shared" si="17"/>
        <v>2.1727402953445573E-11</v>
      </c>
      <c r="I66" s="35">
        <f t="shared" si="17"/>
        <v>2.0080578462653414E-11</v>
      </c>
      <c r="J66" s="35">
        <f t="shared" si="17"/>
        <v>1.8703711357956417E-11</v>
      </c>
      <c r="K66" s="35">
        <f t="shared" si="17"/>
        <v>1.7553544881551314E-11</v>
      </c>
      <c r="L66" s="35">
        <f t="shared" si="17"/>
        <v>1.663272361906724E-11</v>
      </c>
      <c r="M66" s="35">
        <f t="shared" si="17"/>
        <v>1.6081891148539634E-11</v>
      </c>
      <c r="N66" s="35">
        <f t="shared" si="17"/>
        <v>1.6498996782777489E-11</v>
      </c>
      <c r="O66" s="35">
        <f t="shared" si="17"/>
        <v>2.0060051918730814E-11</v>
      </c>
      <c r="P66" s="35">
        <f t="shared" si="17"/>
        <v>3.5021726816784949E-11</v>
      </c>
      <c r="Q66" s="35">
        <f t="shared" si="17"/>
        <v>9.6574829528826374E-11</v>
      </c>
      <c r="R66" s="35">
        <f t="shared" si="17"/>
        <v>3.6042888559418256E-10</v>
      </c>
      <c r="S66" s="35">
        <f t="shared" si="17"/>
        <v>1.4807742402011613E-9</v>
      </c>
      <c r="T66" s="35">
        <f t="shared" si="17"/>
        <v>5.9947049326059405E-9</v>
      </c>
      <c r="U66" s="35">
        <f t="shared" si="17"/>
        <v>2.2969033920708729E-8</v>
      </c>
      <c r="V66" s="35">
        <f t="shared" si="17"/>
        <v>8.2343291080811848E-8</v>
      </c>
      <c r="W66" s="35">
        <f t="shared" si="17"/>
        <v>2.7677024848765329E-7</v>
      </c>
      <c r="X66" s="35">
        <f t="shared" si="17"/>
        <v>8.7603093831865173E-7</v>
      </c>
      <c r="Y66" s="35">
        <f t="shared" si="17"/>
        <v>2.6125910960107536E-6</v>
      </c>
      <c r="Z66" s="35">
        <f t="shared" si="17"/>
        <v>7.3282399087416171E-6</v>
      </c>
      <c r="AA66" s="35">
        <f t="shared" si="17"/>
        <v>2.7734246923458828E-5</v>
      </c>
      <c r="AB66" s="35">
        <f t="shared" si="17"/>
        <v>7.1880035596756306E-4</v>
      </c>
      <c r="AC66" s="35">
        <f t="shared" si="17"/>
        <v>3.4719681007723953E-4</v>
      </c>
      <c r="AD66" s="35">
        <f t="shared" si="17"/>
        <v>1.6786404698681772E-4</v>
      </c>
      <c r="AE66" s="35">
        <f t="shared" si="17"/>
        <v>8.1229301731976526E-5</v>
      </c>
      <c r="AF66" s="35">
        <f t="shared" si="17"/>
        <v>3.9337206160083647E-5</v>
      </c>
      <c r="AG66" s="35">
        <f t="shared" si="17"/>
        <v>1.9063230047663008E-5</v>
      </c>
      <c r="AH66" s="35">
        <f t="shared" ref="AH66:BI66" si="18">(AH31*(AH103)^$B38)</f>
        <v>9.2440318314049621E-6</v>
      </c>
      <c r="AI66" s="35">
        <f t="shared" si="18"/>
        <v>4.485089828706641E-6</v>
      </c>
      <c r="AJ66" s="35">
        <f t="shared" si="18"/>
        <v>2.1772141685985887E-6</v>
      </c>
      <c r="AK66" s="35">
        <f t="shared" si="18"/>
        <v>1.057375934416413E-6</v>
      </c>
      <c r="AL66" s="35">
        <f t="shared" si="18"/>
        <v>5.1373142084721961E-7</v>
      </c>
      <c r="AM66" s="35">
        <f t="shared" si="18"/>
        <v>2.4969131092335315E-7</v>
      </c>
      <c r="AN66" s="35">
        <f t="shared" si="18"/>
        <v>1.2139904330731391E-7</v>
      </c>
      <c r="AO66" s="35">
        <f t="shared" si="18"/>
        <v>5.9041472433266919E-8</v>
      </c>
      <c r="AP66" s="35">
        <f t="shared" si="18"/>
        <v>2.8722098551147887E-8</v>
      </c>
      <c r="AQ66" s="35">
        <f t="shared" si="18"/>
        <v>1.3975923720549575E-8</v>
      </c>
      <c r="AR66" s="35">
        <f t="shared" si="18"/>
        <v>6.8020481853112095E-9</v>
      </c>
      <c r="AS66" s="35">
        <f t="shared" si="18"/>
        <v>3.3111909972041783E-9</v>
      </c>
      <c r="AT66" s="35">
        <f t="shared" si="18"/>
        <v>1.6121504633971196E-9</v>
      </c>
      <c r="AU66" s="35">
        <f t="shared" si="18"/>
        <v>7.8504769453383054E-10</v>
      </c>
      <c r="AV66" s="35">
        <f t="shared" si="18"/>
        <v>3.8233911437299403E-10</v>
      </c>
      <c r="AW66" s="35">
        <f t="shared" si="18"/>
        <v>1.8623333162472139E-10</v>
      </c>
      <c r="AX66" s="35">
        <f t="shared" si="18"/>
        <v>9.0722809592832058E-11</v>
      </c>
      <c r="AY66" s="35">
        <f t="shared" si="18"/>
        <v>4.4199863335285052E-11</v>
      </c>
      <c r="AZ66" s="35">
        <f t="shared" si="18"/>
        <v>2.1536056521506944E-11</v>
      </c>
      <c r="BA66" s="35">
        <f t="shared" si="18"/>
        <v>1.0494171970997757E-11</v>
      </c>
      <c r="BB66" s="35">
        <f t="shared" si="18"/>
        <v>5.1140295845842796E-12</v>
      </c>
      <c r="BC66" s="35">
        <f t="shared" si="18"/>
        <v>2.492344396158402E-12</v>
      </c>
      <c r="BD66" s="35">
        <f t="shared" si="18"/>
        <v>1.2147297100936438E-12</v>
      </c>
      <c r="BE66" s="35">
        <f t="shared" si="18"/>
        <v>5.920731381131121E-13</v>
      </c>
      <c r="BF66" s="35">
        <f t="shared" si="18"/>
        <v>2.8859762714504613E-13</v>
      </c>
      <c r="BG66" s="35">
        <f t="shared" si="18"/>
        <v>1.4067913149874969E-13</v>
      </c>
      <c r="BH66" s="35">
        <f t="shared" si="18"/>
        <v>6.8577898574688864E-14</v>
      </c>
      <c r="BI66" s="35">
        <f t="shared" si="18"/>
        <v>3.3431393714966402E-14</v>
      </c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4"/>
      <c r="EO66" s="54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4"/>
      <c r="FA66" s="54"/>
      <c r="FB66" s="54"/>
      <c r="FC66" s="54"/>
      <c r="FD66" s="54"/>
      <c r="FE66" s="54"/>
      <c r="FF66" s="54"/>
      <c r="FG66" s="54"/>
      <c r="FH66" s="54"/>
      <c r="FI66" s="54"/>
      <c r="FJ66" s="54"/>
      <c r="FK66" s="54"/>
      <c r="FL66" s="54"/>
      <c r="FM66" s="54"/>
      <c r="FN66" s="54"/>
      <c r="FO66" s="54"/>
      <c r="FP66" s="54"/>
      <c r="FQ66" s="54"/>
      <c r="FR66" s="54"/>
      <c r="FS66" s="54"/>
      <c r="FT66" s="54"/>
      <c r="FU66" s="54"/>
      <c r="FV66" s="54"/>
      <c r="FW66" s="54"/>
      <c r="FX66" s="54"/>
      <c r="FY66" s="54"/>
      <c r="FZ66" s="54"/>
      <c r="GA66" s="54"/>
      <c r="GB66" s="54"/>
      <c r="GC66" s="54"/>
      <c r="GD66" s="54"/>
      <c r="GE66" s="54"/>
      <c r="GF66" s="54"/>
      <c r="GG66" s="54"/>
      <c r="GH66" s="54"/>
      <c r="GI66" s="54"/>
      <c r="GJ66" s="54"/>
      <c r="GK66" s="54"/>
      <c r="GL66" s="54"/>
      <c r="GM66" s="54"/>
      <c r="GN66" s="54"/>
      <c r="GO66" s="54"/>
      <c r="GP66" s="54"/>
      <c r="GQ66" s="54"/>
      <c r="GR66" s="54"/>
      <c r="GS66" s="54"/>
      <c r="GT66" s="54"/>
      <c r="GU66" s="54"/>
      <c r="GV66" s="54"/>
      <c r="GW66" s="54"/>
      <c r="GX66" s="54"/>
      <c r="GY66" s="54"/>
      <c r="GZ66" s="54"/>
      <c r="HA66" s="54"/>
      <c r="HB66" s="54"/>
      <c r="HC66" s="54"/>
      <c r="HD66" s="54"/>
      <c r="HE66" s="54"/>
      <c r="HF66" s="54"/>
      <c r="HG66" s="54"/>
      <c r="HH66" s="54"/>
      <c r="HI66" s="54"/>
      <c r="HJ66" s="54"/>
      <c r="HK66" s="54"/>
      <c r="HL66" s="54"/>
      <c r="HM66" s="54"/>
      <c r="HN66" s="54"/>
      <c r="HO66" s="54"/>
      <c r="HP66" s="54"/>
      <c r="HQ66" s="54"/>
      <c r="HR66" s="54"/>
      <c r="HS66" s="54"/>
      <c r="HT66" s="54"/>
      <c r="HU66" s="54"/>
      <c r="HV66" s="54"/>
      <c r="HW66" s="54"/>
      <c r="HX66" s="54"/>
      <c r="HY66" s="54"/>
      <c r="HZ66" s="54"/>
      <c r="IA66" s="54"/>
      <c r="IB66" s="54"/>
      <c r="IC66" s="54"/>
    </row>
    <row r="67" spans="1:237" s="35" customFormat="1" ht="18" customHeight="1">
      <c r="A67" s="54" t="s">
        <v>771</v>
      </c>
      <c r="B67" s="54">
        <f t="shared" ref="B67:AG67" si="19">+B61*B66</f>
        <v>8.3504853573644584E-11</v>
      </c>
      <c r="C67" s="54">
        <f t="shared" si="19"/>
        <v>8.4089130708602894E-11</v>
      </c>
      <c r="D67" s="54">
        <f t="shared" si="19"/>
        <v>9.0367509121212692E-11</v>
      </c>
      <c r="E67" s="54">
        <f t="shared" si="19"/>
        <v>9.3910850819632539E-11</v>
      </c>
      <c r="F67" s="54">
        <f t="shared" si="19"/>
        <v>9.6726882683321233E-11</v>
      </c>
      <c r="G67" s="54">
        <f t="shared" si="19"/>
        <v>9.92847007701636E-11</v>
      </c>
      <c r="H67" s="54">
        <f t="shared" si="19"/>
        <v>1.0158368675808164E-10</v>
      </c>
      <c r="I67" s="54">
        <f t="shared" si="19"/>
        <v>1.0344563904212259E-10</v>
      </c>
      <c r="J67" s="54">
        <f t="shared" si="19"/>
        <v>1.0498886414376108E-10</v>
      </c>
      <c r="K67" s="54">
        <f t="shared" si="19"/>
        <v>1.0634710643553176E-10</v>
      </c>
      <c r="L67" s="54">
        <f t="shared" si="19"/>
        <v>1.1099597885487696E-10</v>
      </c>
      <c r="M67" s="54">
        <f t="shared" si="19"/>
        <v>1.2057343644676482E-10</v>
      </c>
      <c r="N67" s="54">
        <f t="shared" si="19"/>
        <v>1.3912974464518066E-10</v>
      </c>
      <c r="O67" s="54">
        <f t="shared" si="19"/>
        <v>1.8805245580543038E-10</v>
      </c>
      <c r="P67" s="54">
        <f t="shared" si="19"/>
        <v>3.619109530552637E-10</v>
      </c>
      <c r="Q67" s="54">
        <f t="shared" si="19"/>
        <v>1.0929077118554673E-9</v>
      </c>
      <c r="R67" s="54">
        <f t="shared" si="19"/>
        <v>4.4426028187305641E-9</v>
      </c>
      <c r="S67" s="54">
        <f t="shared" si="19"/>
        <v>1.9787581217531296E-8</v>
      </c>
      <c r="T67" s="54">
        <f t="shared" si="19"/>
        <v>8.6496801257823081E-8</v>
      </c>
      <c r="U67" s="54">
        <f t="shared" si="19"/>
        <v>3.5657187811568131E-7</v>
      </c>
      <c r="V67" s="54">
        <f t="shared" si="19"/>
        <v>1.3694086370711688E-6</v>
      </c>
      <c r="W67" s="54">
        <f t="shared" si="19"/>
        <v>4.9101947735840415E-6</v>
      </c>
      <c r="X67" s="54">
        <f t="shared" si="19"/>
        <v>1.6531180106348473E-5</v>
      </c>
      <c r="Y67" s="54">
        <f t="shared" si="19"/>
        <v>5.2308594916735701E-5</v>
      </c>
      <c r="Z67" s="54">
        <f t="shared" si="19"/>
        <v>1.5533427898683729E-4</v>
      </c>
      <c r="AA67" s="54">
        <f t="shared" si="19"/>
        <v>6.2116755848955825E-4</v>
      </c>
      <c r="AB67" s="54">
        <f t="shared" si="19"/>
        <v>1.6981665566175922E-2</v>
      </c>
      <c r="AC67" s="54">
        <f t="shared" si="19"/>
        <v>8.6390411150777183E-3</v>
      </c>
      <c r="AD67" s="54">
        <f t="shared" si="19"/>
        <v>4.3951086653352912E-3</v>
      </c>
      <c r="AE67" s="54">
        <f t="shared" si="19"/>
        <v>2.2359285175113787E-3</v>
      </c>
      <c r="AF67" s="54">
        <f t="shared" si="19"/>
        <v>1.1351732272066178E-3</v>
      </c>
      <c r="AG67" s="54">
        <f t="shared" si="19"/>
        <v>5.7489484180224364E-4</v>
      </c>
      <c r="AH67" s="54">
        <f t="shared" ref="AH67:BI67" si="20">+AH61*AH66</f>
        <v>2.9091448980106546E-4</v>
      </c>
      <c r="AI67" s="54">
        <f t="shared" si="20"/>
        <v>1.4713029067544436E-4</v>
      </c>
      <c r="AJ67" s="54">
        <f t="shared" si="20"/>
        <v>7.4380231211788989E-5</v>
      </c>
      <c r="AK67" s="54">
        <f t="shared" si="20"/>
        <v>3.7589402496968814E-5</v>
      </c>
      <c r="AL67" s="54">
        <f t="shared" si="20"/>
        <v>1.8990964227207952E-5</v>
      </c>
      <c r="AM67" s="54">
        <f t="shared" si="20"/>
        <v>9.5921778073728604E-6</v>
      </c>
      <c r="AN67" s="54">
        <f t="shared" si="20"/>
        <v>4.8438164874254311E-6</v>
      </c>
      <c r="AO67" s="54">
        <f t="shared" si="20"/>
        <v>2.4455030830145999E-6</v>
      </c>
      <c r="AP67" s="54">
        <f t="shared" si="20"/>
        <v>1.234432882596311E-6</v>
      </c>
      <c r="AQ67" s="54">
        <f t="shared" si="20"/>
        <v>6.230075239105515E-7</v>
      </c>
      <c r="AR67" s="54">
        <f t="shared" si="20"/>
        <v>3.1437843008953663E-7</v>
      </c>
      <c r="AS67" s="54">
        <f t="shared" si="20"/>
        <v>1.5861793313577718E-7</v>
      </c>
      <c r="AT67" s="54">
        <f t="shared" si="20"/>
        <v>8.0019860613371292E-8</v>
      </c>
      <c r="AU67" s="54">
        <f t="shared" si="20"/>
        <v>4.0364033605677292E-8</v>
      </c>
      <c r="AV67" s="54">
        <f t="shared" si="20"/>
        <v>2.0358575194672666E-8</v>
      </c>
      <c r="AW67" s="54">
        <f t="shared" si="20"/>
        <v>1.026740194529977E-8</v>
      </c>
      <c r="AX67" s="54">
        <f t="shared" si="20"/>
        <v>5.1777130733758375E-9</v>
      </c>
      <c r="AY67" s="54">
        <f t="shared" si="20"/>
        <v>2.610857077858472E-9</v>
      </c>
      <c r="AZ67" s="54">
        <f t="shared" si="20"/>
        <v>1.3164338082378195E-9</v>
      </c>
      <c r="BA67" s="54">
        <f t="shared" si="20"/>
        <v>6.6372556639274606E-10</v>
      </c>
      <c r="BB67" s="54">
        <f t="shared" si="20"/>
        <v>3.3462173350976553E-10</v>
      </c>
      <c r="BC67" s="54">
        <f t="shared" si="20"/>
        <v>1.6869338213638424E-10</v>
      </c>
      <c r="BD67" s="54">
        <f t="shared" si="20"/>
        <v>8.5039801594839026E-11</v>
      </c>
      <c r="BE67" s="54">
        <f t="shared" si="20"/>
        <v>4.2867534126726973E-11</v>
      </c>
      <c r="BF67" s="54">
        <f t="shared" si="20"/>
        <v>2.1608191953165625E-11</v>
      </c>
      <c r="BG67" s="54">
        <f t="shared" si="20"/>
        <v>1.0891644143891533E-11</v>
      </c>
      <c r="BH67" s="54">
        <f t="shared" si="20"/>
        <v>5.4897784777802954E-12</v>
      </c>
      <c r="BI67" s="54">
        <f t="shared" si="20"/>
        <v>2.7669652286755249E-12</v>
      </c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  <c r="FK67" s="54"/>
      <c r="FL67" s="54"/>
      <c r="FM67" s="54"/>
      <c r="FN67" s="54"/>
      <c r="FO67" s="54"/>
      <c r="FP67" s="54"/>
      <c r="FQ67" s="54"/>
      <c r="FR67" s="54"/>
      <c r="FS67" s="54"/>
      <c r="FT67" s="54"/>
      <c r="FU67" s="54"/>
      <c r="FV67" s="54"/>
      <c r="FW67" s="54"/>
      <c r="FX67" s="54"/>
      <c r="FY67" s="54"/>
      <c r="FZ67" s="54"/>
      <c r="GA67" s="54"/>
      <c r="GB67" s="54"/>
      <c r="GC67" s="54"/>
      <c r="GD67" s="54"/>
      <c r="GE67" s="54"/>
      <c r="GF67" s="54"/>
      <c r="GG67" s="54"/>
      <c r="GH67" s="54"/>
      <c r="GI67" s="54"/>
      <c r="GJ67" s="54"/>
      <c r="GK67" s="54"/>
      <c r="GL67" s="54"/>
      <c r="GM67" s="54"/>
      <c r="GN67" s="54"/>
      <c r="GO67" s="54"/>
      <c r="GP67" s="54"/>
      <c r="GQ67" s="54"/>
      <c r="GR67" s="54"/>
      <c r="GS67" s="54"/>
      <c r="GT67" s="54"/>
      <c r="GU67" s="54"/>
      <c r="GV67" s="54"/>
      <c r="GW67" s="54"/>
      <c r="GX67" s="54"/>
      <c r="GY67" s="54"/>
      <c r="GZ67" s="54"/>
      <c r="HA67" s="54"/>
      <c r="HB67" s="54"/>
      <c r="HC67" s="54"/>
      <c r="HD67" s="54"/>
      <c r="HE67" s="54"/>
      <c r="HF67" s="54"/>
      <c r="HG67" s="54"/>
      <c r="HH67" s="54"/>
      <c r="HI67" s="54"/>
      <c r="HJ67" s="54"/>
      <c r="HK67" s="54"/>
      <c r="HL67" s="54"/>
      <c r="HM67" s="54"/>
      <c r="HN67" s="54"/>
      <c r="HO67" s="54"/>
      <c r="HP67" s="54"/>
      <c r="HQ67" s="54"/>
      <c r="HR67" s="54"/>
      <c r="HS67" s="54"/>
      <c r="HT67" s="54"/>
      <c r="HU67" s="54"/>
      <c r="HV67" s="54"/>
      <c r="HW67" s="54"/>
      <c r="HX67" s="54"/>
      <c r="HY67" s="54"/>
      <c r="HZ67" s="54"/>
      <c r="IA67" s="54"/>
      <c r="IB67" s="54"/>
      <c r="IC67" s="54"/>
    </row>
    <row r="68" spans="1:237" s="35" customFormat="1" ht="18" customHeight="1">
      <c r="A68" s="54" t="s">
        <v>772</v>
      </c>
      <c r="B68" s="54">
        <f t="shared" ref="B68:AG68" si="21">+B65-B67</f>
        <v>1.6966118963294694</v>
      </c>
      <c r="C68" s="54">
        <f t="shared" si="21"/>
        <v>2.2444731059937415</v>
      </c>
      <c r="D68" s="54">
        <f t="shared" si="21"/>
        <v>2.7520647069292314</v>
      </c>
      <c r="E68" s="54">
        <f t="shared" si="21"/>
        <v>3.2195700102644058</v>
      </c>
      <c r="F68" s="54">
        <f t="shared" si="21"/>
        <v>3.6881525296728617</v>
      </c>
      <c r="G68" s="54">
        <f t="shared" si="21"/>
        <v>4.1648463167204151</v>
      </c>
      <c r="H68" s="54">
        <f t="shared" si="21"/>
        <v>4.6425480666467029</v>
      </c>
      <c r="I68" s="54">
        <f t="shared" si="21"/>
        <v>5.1057008749870461</v>
      </c>
      <c r="J68" s="54">
        <f t="shared" si="21"/>
        <v>5.5519414477309272</v>
      </c>
      <c r="K68" s="54">
        <f t="shared" si="21"/>
        <v>5.9791605990282024</v>
      </c>
      <c r="L68" s="54">
        <f t="shared" si="21"/>
        <v>6.5708420442781161</v>
      </c>
      <c r="M68" s="54">
        <f t="shared" si="21"/>
        <v>7.3649900202440888</v>
      </c>
      <c r="N68" s="54">
        <f t="shared" si="21"/>
        <v>8.2638709344353813</v>
      </c>
      <c r="O68" s="54">
        <f t="shared" si="21"/>
        <v>9.1646131967954165</v>
      </c>
      <c r="P68" s="54">
        <f t="shared" si="21"/>
        <v>10.077702255733826</v>
      </c>
      <c r="Q68" s="54">
        <f t="shared" si="21"/>
        <v>11.008619664104231</v>
      </c>
      <c r="R68" s="54">
        <f t="shared" si="21"/>
        <v>11.96010459106377</v>
      </c>
      <c r="S68" s="54">
        <f t="shared" si="21"/>
        <v>12.933455462899792</v>
      </c>
      <c r="T68" s="54">
        <f t="shared" si="21"/>
        <v>13.929282109050565</v>
      </c>
      <c r="U68" s="54">
        <f t="shared" si="21"/>
        <v>14.94794018828021</v>
      </c>
      <c r="V68" s="54">
        <f t="shared" si="21"/>
        <v>15.971988329932454</v>
      </c>
      <c r="W68" s="54">
        <f t="shared" si="21"/>
        <v>16.994488443220643</v>
      </c>
      <c r="X68" s="54">
        <f t="shared" si="21"/>
        <v>18.029623870795355</v>
      </c>
      <c r="Y68" s="54">
        <f t="shared" si="21"/>
        <v>19.080061844013649</v>
      </c>
      <c r="Z68" s="54">
        <f t="shared" si="21"/>
        <v>20.147942073471018</v>
      </c>
      <c r="AA68" s="54">
        <f t="shared" si="21"/>
        <v>21.236100765630876</v>
      </c>
      <c r="AB68" s="54">
        <f t="shared" si="21"/>
        <v>22.347151356175367</v>
      </c>
      <c r="AC68" s="54">
        <f t="shared" si="21"/>
        <v>23.535807987797291</v>
      </c>
      <c r="AD68" s="54">
        <f t="shared" si="21"/>
        <v>24.778278552649297</v>
      </c>
      <c r="AE68" s="54">
        <f t="shared" si="21"/>
        <v>26.070694688236404</v>
      </c>
      <c r="AF68" s="54">
        <f t="shared" si="21"/>
        <v>27.356957527248412</v>
      </c>
      <c r="AG68" s="54">
        <f t="shared" si="21"/>
        <v>28.615898673436764</v>
      </c>
      <c r="AH68" s="54">
        <f t="shared" ref="AH68:BI68" si="22">+AH65-AH67</f>
        <v>29.888221823030609</v>
      </c>
      <c r="AI68" s="54">
        <f t="shared" si="22"/>
        <v>31.17918317630053</v>
      </c>
      <c r="AJ68" s="54">
        <f t="shared" si="22"/>
        <v>32.492024032357541</v>
      </c>
      <c r="AK68" s="54">
        <f t="shared" si="22"/>
        <v>33.829049417023207</v>
      </c>
      <c r="AL68" s="54">
        <f t="shared" si="22"/>
        <v>35.192179626130162</v>
      </c>
      <c r="AM68" s="54">
        <f t="shared" si="22"/>
        <v>36.583215749287049</v>
      </c>
      <c r="AN68" s="54">
        <f t="shared" si="22"/>
        <v>38.003957966100685</v>
      </c>
      <c r="AO68" s="54">
        <f t="shared" si="22"/>
        <v>39.456250753378633</v>
      </c>
      <c r="AP68" s="54">
        <f t="shared" si="22"/>
        <v>40.941993895455482</v>
      </c>
      <c r="AQ68" s="54">
        <f t="shared" si="22"/>
        <v>42.463139155776894</v>
      </c>
      <c r="AR68" s="54">
        <f t="shared" si="22"/>
        <v>44.021682336240595</v>
      </c>
      <c r="AS68" s="54">
        <f t="shared" si="22"/>
        <v>45.619655168213299</v>
      </c>
      <c r="AT68" s="54">
        <f t="shared" si="22"/>
        <v>47.259118806530736</v>
      </c>
      <c r="AU68" s="54">
        <f t="shared" si="22"/>
        <v>48.942159407192463</v>
      </c>
      <c r="AV68" s="54">
        <f t="shared" si="22"/>
        <v>50.67088569429162</v>
      </c>
      <c r="AW68" s="54">
        <f t="shared" si="22"/>
        <v>52.4474282049311</v>
      </c>
      <c r="AX68" s="54">
        <f t="shared" si="22"/>
        <v>54.273939854590864</v>
      </c>
      <c r="AY68" s="54">
        <f t="shared" si="22"/>
        <v>56.152597493143311</v>
      </c>
      <c r="AZ68" s="54">
        <f t="shared" si="22"/>
        <v>58.085604175640128</v>
      </c>
      <c r="BA68" s="54">
        <f t="shared" si="22"/>
        <v>60.07519192973561</v>
      </c>
      <c r="BB68" s="54">
        <f t="shared" si="22"/>
        <v>62.123624853723427</v>
      </c>
      <c r="BC68" s="54">
        <f t="shared" si="22"/>
        <v>64.233202422554399</v>
      </c>
      <c r="BD68" s="54">
        <f t="shared" si="22"/>
        <v>66.406262913689289</v>
      </c>
      <c r="BE68" s="54">
        <f t="shared" si="22"/>
        <v>68.645186891234829</v>
      </c>
      <c r="BF68" s="54">
        <f t="shared" si="22"/>
        <v>70.952400706874343</v>
      </c>
      <c r="BG68" s="54">
        <f t="shared" si="22"/>
        <v>73.330379990978216</v>
      </c>
      <c r="BH68" s="54">
        <f t="shared" si="22"/>
        <v>75.781653118134642</v>
      </c>
      <c r="BI68" s="54">
        <f t="shared" si="22"/>
        <v>78.308804639137165</v>
      </c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  <c r="FK68" s="54"/>
      <c r="FL68" s="54"/>
      <c r="FM68" s="54"/>
      <c r="FN68" s="54"/>
      <c r="FO68" s="54"/>
      <c r="FP68" s="54"/>
      <c r="FQ68" s="54"/>
      <c r="FR68" s="54"/>
      <c r="FS68" s="54"/>
      <c r="FT68" s="54"/>
      <c r="FU68" s="54"/>
      <c r="FV68" s="54"/>
      <c r="FW68" s="54"/>
      <c r="FX68" s="54"/>
      <c r="FY68" s="54"/>
      <c r="FZ68" s="54"/>
      <c r="GA68" s="54"/>
      <c r="GB68" s="54"/>
      <c r="GC68" s="54"/>
      <c r="GD68" s="54"/>
      <c r="GE68" s="54"/>
      <c r="GF68" s="54"/>
      <c r="GG68" s="54"/>
      <c r="GH68" s="54"/>
      <c r="GI68" s="54"/>
      <c r="GJ68" s="54"/>
      <c r="GK68" s="54"/>
      <c r="GL68" s="54"/>
      <c r="GM68" s="54"/>
      <c r="GN68" s="54"/>
      <c r="GO68" s="54"/>
      <c r="GP68" s="54"/>
      <c r="GQ68" s="54"/>
      <c r="GR68" s="54"/>
      <c r="GS68" s="54"/>
      <c r="GT68" s="54"/>
      <c r="GU68" s="54"/>
      <c r="GV68" s="54"/>
      <c r="GW68" s="54"/>
      <c r="GX68" s="54"/>
      <c r="GY68" s="54"/>
      <c r="GZ68" s="54"/>
      <c r="HA68" s="54"/>
      <c r="HB68" s="54"/>
      <c r="HC68" s="54"/>
      <c r="HD68" s="54"/>
      <c r="HE68" s="54"/>
      <c r="HF68" s="54"/>
      <c r="HG68" s="54"/>
      <c r="HH68" s="54"/>
      <c r="HI68" s="54"/>
      <c r="HJ68" s="54"/>
      <c r="HK68" s="54"/>
      <c r="HL68" s="54"/>
      <c r="HM68" s="54"/>
      <c r="HN68" s="54"/>
      <c r="HO68" s="54"/>
      <c r="HP68" s="54"/>
      <c r="HQ68" s="54"/>
      <c r="HR68" s="54"/>
      <c r="HS68" s="54"/>
      <c r="HT68" s="54"/>
      <c r="HU68" s="54"/>
      <c r="HV68" s="54"/>
      <c r="HW68" s="54"/>
      <c r="HX68" s="54"/>
      <c r="HY68" s="54"/>
      <c r="HZ68" s="54"/>
      <c r="IA68" s="54"/>
      <c r="IB68" s="54"/>
      <c r="IC68" s="54"/>
    </row>
    <row r="69" spans="1:237" ht="18" customHeight="1">
      <c r="A69" s="82" t="s">
        <v>277</v>
      </c>
      <c r="B69" s="54"/>
    </row>
    <row r="70" spans="1:237" s="37" customFormat="1" ht="18" customHeight="1">
      <c r="A70" s="72" t="s">
        <v>131</v>
      </c>
      <c r="B70" s="37">
        <f t="shared" ref="B70:AG70" si="23">+B71+B43</f>
        <v>0.43100236821563392</v>
      </c>
      <c r="C70" s="37">
        <f t="shared" si="23"/>
        <v>0.42305073907611485</v>
      </c>
      <c r="D70" s="37">
        <f t="shared" si="23"/>
        <v>0.44320939329804343</v>
      </c>
      <c r="E70" s="37">
        <f t="shared" si="23"/>
        <v>0.44907441009379173</v>
      </c>
      <c r="F70" s="37">
        <f t="shared" si="23"/>
        <v>0.45104509609266963</v>
      </c>
      <c r="G70" s="37">
        <f t="shared" si="23"/>
        <v>0.45153585782783306</v>
      </c>
      <c r="H70" s="37">
        <f t="shared" si="23"/>
        <v>0.450650647986374</v>
      </c>
      <c r="I70" s="37">
        <f t="shared" si="23"/>
        <v>0.44771356039635291</v>
      </c>
      <c r="J70" s="37">
        <f t="shared" si="23"/>
        <v>0.44333249231418931</v>
      </c>
      <c r="K70" s="37">
        <f t="shared" si="23"/>
        <v>0.43791839304944841</v>
      </c>
      <c r="L70" s="37">
        <f t="shared" si="23"/>
        <v>0.44427888760300321</v>
      </c>
      <c r="M70" s="37">
        <f t="shared" si="23"/>
        <v>0.46236990711141551</v>
      </c>
      <c r="N70" s="37">
        <f t="shared" si="23"/>
        <v>0.48420713860522552</v>
      </c>
      <c r="O70" s="37">
        <f t="shared" si="23"/>
        <v>0.50350171176537051</v>
      </c>
      <c r="P70" s="37">
        <f t="shared" si="23"/>
        <v>0.52126134489655085</v>
      </c>
      <c r="Q70" s="37">
        <f t="shared" si="23"/>
        <v>0.53795978382588638</v>
      </c>
      <c r="R70" s="37">
        <f t="shared" si="23"/>
        <v>0.55376782279765435</v>
      </c>
      <c r="S70" s="37">
        <f t="shared" si="23"/>
        <v>0.56865797419609621</v>
      </c>
      <c r="T70" s="37">
        <f t="shared" si="23"/>
        <v>0.582427359715318</v>
      </c>
      <c r="U70" s="37">
        <f t="shared" si="23"/>
        <v>0.59468199959240653</v>
      </c>
      <c r="V70" s="37">
        <f t="shared" si="23"/>
        <v>0.60412806687781728</v>
      </c>
      <c r="W70" s="37">
        <f t="shared" si="23"/>
        <v>0.60967604038157819</v>
      </c>
      <c r="X70" s="37">
        <f t="shared" si="23"/>
        <v>0.61061104628830032</v>
      </c>
      <c r="Y70" s="37">
        <f t="shared" si="23"/>
        <v>0.60530534752531095</v>
      </c>
      <c r="Z70" s="37">
        <f t="shared" si="23"/>
        <v>0.5916545776586164</v>
      </c>
      <c r="AA70" s="37">
        <f t="shared" si="23"/>
        <v>0.51703036590895668</v>
      </c>
      <c r="AB70" s="37">
        <f t="shared" si="23"/>
        <v>0</v>
      </c>
      <c r="AC70" s="37">
        <f t="shared" si="23"/>
        <v>0</v>
      </c>
      <c r="AD70" s="37">
        <f t="shared" si="23"/>
        <v>0</v>
      </c>
      <c r="AE70" s="37">
        <f t="shared" si="23"/>
        <v>0</v>
      </c>
      <c r="AF70" s="37">
        <f t="shared" si="23"/>
        <v>0</v>
      </c>
      <c r="AG70" s="37">
        <f t="shared" si="23"/>
        <v>0</v>
      </c>
      <c r="AH70" s="37">
        <f t="shared" ref="AH70:BI70" si="24">+AH71+AH43</f>
        <v>0</v>
      </c>
      <c r="AI70" s="37">
        <f t="shared" si="24"/>
        <v>0</v>
      </c>
      <c r="AJ70" s="37">
        <f t="shared" si="24"/>
        <v>0</v>
      </c>
      <c r="AK70" s="37">
        <f t="shared" si="24"/>
        <v>0</v>
      </c>
      <c r="AL70" s="37">
        <f t="shared" si="24"/>
        <v>0</v>
      </c>
      <c r="AM70" s="37">
        <f t="shared" si="24"/>
        <v>0</v>
      </c>
      <c r="AN70" s="37">
        <f t="shared" si="24"/>
        <v>0</v>
      </c>
      <c r="AO70" s="37">
        <f t="shared" si="24"/>
        <v>0</v>
      </c>
      <c r="AP70" s="37">
        <f t="shared" si="24"/>
        <v>0</v>
      </c>
      <c r="AQ70" s="37">
        <f t="shared" si="24"/>
        <v>0</v>
      </c>
      <c r="AR70" s="37">
        <f t="shared" si="24"/>
        <v>0</v>
      </c>
      <c r="AS70" s="37">
        <f t="shared" si="24"/>
        <v>0</v>
      </c>
      <c r="AT70" s="37">
        <f t="shared" si="24"/>
        <v>0</v>
      </c>
      <c r="AU70" s="37">
        <f t="shared" si="24"/>
        <v>0</v>
      </c>
      <c r="AV70" s="37">
        <f t="shared" si="24"/>
        <v>0</v>
      </c>
      <c r="AW70" s="37">
        <f t="shared" si="24"/>
        <v>0</v>
      </c>
      <c r="AX70" s="37">
        <f t="shared" si="24"/>
        <v>0</v>
      </c>
      <c r="AY70" s="37">
        <f t="shared" si="24"/>
        <v>0</v>
      </c>
      <c r="AZ70" s="37">
        <f t="shared" si="24"/>
        <v>0</v>
      </c>
      <c r="BA70" s="37">
        <f t="shared" si="24"/>
        <v>0</v>
      </c>
      <c r="BB70" s="37">
        <f t="shared" si="24"/>
        <v>0</v>
      </c>
      <c r="BC70" s="37">
        <f t="shared" si="24"/>
        <v>0</v>
      </c>
      <c r="BD70" s="37">
        <f t="shared" si="24"/>
        <v>0</v>
      </c>
      <c r="BE70" s="37">
        <f t="shared" si="24"/>
        <v>0</v>
      </c>
      <c r="BF70" s="37">
        <f t="shared" si="24"/>
        <v>0</v>
      </c>
      <c r="BG70" s="37">
        <f t="shared" si="24"/>
        <v>0</v>
      </c>
      <c r="BH70" s="37">
        <f t="shared" si="24"/>
        <v>0</v>
      </c>
      <c r="BI70" s="37">
        <f t="shared" si="24"/>
        <v>0</v>
      </c>
    </row>
    <row r="71" spans="1:237" s="37" customFormat="1" ht="18" customHeight="1">
      <c r="A71" s="72" t="s">
        <v>649</v>
      </c>
      <c r="B71" s="80">
        <f t="shared" ref="B71:AG71" si="25">+B102</f>
        <v>0.43100236821563392</v>
      </c>
      <c r="C71" s="80">
        <f t="shared" si="25"/>
        <v>0.42305073907611485</v>
      </c>
      <c r="D71" s="80">
        <f t="shared" si="25"/>
        <v>0.44320939329804343</v>
      </c>
      <c r="E71" s="80">
        <f t="shared" si="25"/>
        <v>0.44907441009379173</v>
      </c>
      <c r="F71" s="80">
        <f t="shared" si="25"/>
        <v>0.45104509609266963</v>
      </c>
      <c r="G71" s="80">
        <f t="shared" si="25"/>
        <v>0.45153585782783306</v>
      </c>
      <c r="H71" s="80">
        <f t="shared" si="25"/>
        <v>0.450650647986374</v>
      </c>
      <c r="I71" s="80">
        <f t="shared" si="25"/>
        <v>0.44771356039635291</v>
      </c>
      <c r="J71" s="80">
        <f t="shared" si="25"/>
        <v>0.44333249231418931</v>
      </c>
      <c r="K71" s="80">
        <f t="shared" si="25"/>
        <v>0.43791839304944841</v>
      </c>
      <c r="L71" s="80">
        <f t="shared" si="25"/>
        <v>0.44427888760300321</v>
      </c>
      <c r="M71" s="80">
        <f t="shared" si="25"/>
        <v>0.46236990711141551</v>
      </c>
      <c r="N71" s="80">
        <f t="shared" si="25"/>
        <v>0.48420713860522552</v>
      </c>
      <c r="O71" s="80">
        <f t="shared" si="25"/>
        <v>0.50350171176537051</v>
      </c>
      <c r="P71" s="80">
        <f t="shared" si="25"/>
        <v>0.52126134489655085</v>
      </c>
      <c r="Q71" s="80">
        <f t="shared" si="25"/>
        <v>0.53795978382588638</v>
      </c>
      <c r="R71" s="80">
        <f t="shared" si="25"/>
        <v>0.55376782279765435</v>
      </c>
      <c r="S71" s="80">
        <f t="shared" si="25"/>
        <v>0.56865797419609621</v>
      </c>
      <c r="T71" s="80">
        <f t="shared" si="25"/>
        <v>0.582427359715318</v>
      </c>
      <c r="U71" s="80">
        <f t="shared" si="25"/>
        <v>0.59468199959240653</v>
      </c>
      <c r="V71" s="80">
        <f t="shared" si="25"/>
        <v>0.60412806687781728</v>
      </c>
      <c r="W71" s="80">
        <f t="shared" si="25"/>
        <v>0.60967604038157819</v>
      </c>
      <c r="X71" s="80">
        <f t="shared" si="25"/>
        <v>0.61061104628830032</v>
      </c>
      <c r="Y71" s="80">
        <f t="shared" si="25"/>
        <v>0.60530534752531095</v>
      </c>
      <c r="Z71" s="80">
        <f t="shared" si="25"/>
        <v>0.5916545776586164</v>
      </c>
      <c r="AA71" s="80">
        <f t="shared" si="25"/>
        <v>0.51703036590895668</v>
      </c>
      <c r="AB71" s="80">
        <f t="shared" si="25"/>
        <v>0</v>
      </c>
      <c r="AC71" s="80">
        <f t="shared" si="25"/>
        <v>0</v>
      </c>
      <c r="AD71" s="80">
        <f t="shared" si="25"/>
        <v>0</v>
      </c>
      <c r="AE71" s="80">
        <f t="shared" si="25"/>
        <v>0</v>
      </c>
      <c r="AF71" s="80">
        <f t="shared" si="25"/>
        <v>0</v>
      </c>
      <c r="AG71" s="80">
        <f t="shared" si="25"/>
        <v>0</v>
      </c>
      <c r="AH71" s="80">
        <f t="shared" ref="AH71:BI71" si="26">+AH102</f>
        <v>0</v>
      </c>
      <c r="AI71" s="80">
        <f t="shared" si="26"/>
        <v>0</v>
      </c>
      <c r="AJ71" s="80">
        <f t="shared" si="26"/>
        <v>0</v>
      </c>
      <c r="AK71" s="80">
        <f t="shared" si="26"/>
        <v>0</v>
      </c>
      <c r="AL71" s="80">
        <f t="shared" si="26"/>
        <v>0</v>
      </c>
      <c r="AM71" s="80">
        <f t="shared" si="26"/>
        <v>0</v>
      </c>
      <c r="AN71" s="80">
        <f t="shared" si="26"/>
        <v>0</v>
      </c>
      <c r="AO71" s="80">
        <f t="shared" si="26"/>
        <v>0</v>
      </c>
      <c r="AP71" s="80">
        <f t="shared" si="26"/>
        <v>0</v>
      </c>
      <c r="AQ71" s="80">
        <f t="shared" si="26"/>
        <v>0</v>
      </c>
      <c r="AR71" s="80">
        <f t="shared" si="26"/>
        <v>0</v>
      </c>
      <c r="AS71" s="80">
        <f t="shared" si="26"/>
        <v>0</v>
      </c>
      <c r="AT71" s="80">
        <f t="shared" si="26"/>
        <v>0</v>
      </c>
      <c r="AU71" s="80">
        <f t="shared" si="26"/>
        <v>0</v>
      </c>
      <c r="AV71" s="80">
        <f t="shared" si="26"/>
        <v>0</v>
      </c>
      <c r="AW71" s="80">
        <f t="shared" si="26"/>
        <v>0</v>
      </c>
      <c r="AX71" s="80">
        <f t="shared" si="26"/>
        <v>0</v>
      </c>
      <c r="AY71" s="80">
        <f t="shared" si="26"/>
        <v>0</v>
      </c>
      <c r="AZ71" s="80">
        <f t="shared" si="26"/>
        <v>0</v>
      </c>
      <c r="BA71" s="80">
        <f t="shared" si="26"/>
        <v>0</v>
      </c>
      <c r="BB71" s="80">
        <f t="shared" si="26"/>
        <v>0</v>
      </c>
      <c r="BC71" s="80">
        <f t="shared" si="26"/>
        <v>0</v>
      </c>
      <c r="BD71" s="80">
        <f t="shared" si="26"/>
        <v>0</v>
      </c>
      <c r="BE71" s="80">
        <f t="shared" si="26"/>
        <v>0</v>
      </c>
      <c r="BF71" s="80">
        <f t="shared" si="26"/>
        <v>0</v>
      </c>
      <c r="BG71" s="80">
        <f t="shared" si="26"/>
        <v>0</v>
      </c>
      <c r="BH71" s="80">
        <f t="shared" si="26"/>
        <v>0</v>
      </c>
      <c r="BI71" s="80">
        <f t="shared" si="26"/>
        <v>0</v>
      </c>
    </row>
    <row r="72" spans="1:237" ht="18" customHeight="1">
      <c r="A72" s="59" t="s">
        <v>773</v>
      </c>
    </row>
    <row r="73" spans="1:237" s="37" customFormat="1" ht="18" customHeight="1">
      <c r="A73" s="72" t="s">
        <v>774</v>
      </c>
      <c r="B73" s="80">
        <f t="shared" ref="B73:AG73" si="27">(B97)*B68</f>
        <v>0.32433909769449976</v>
      </c>
      <c r="C73" s="37">
        <f t="shared" si="27"/>
        <v>0.42427620800248322</v>
      </c>
      <c r="D73" s="37">
        <f t="shared" si="27"/>
        <v>0.50949995469183107</v>
      </c>
      <c r="E73" s="37">
        <f t="shared" si="27"/>
        <v>0.59743587106150076</v>
      </c>
      <c r="F73" s="37">
        <f t="shared" si="27"/>
        <v>0.69290770199428375</v>
      </c>
      <c r="G73" s="37">
        <f t="shared" si="27"/>
        <v>0.79086762176639624</v>
      </c>
      <c r="H73" s="37">
        <f t="shared" si="27"/>
        <v>0.88509311568484095</v>
      </c>
      <c r="I73" s="37">
        <f t="shared" si="27"/>
        <v>0.97867810347304474</v>
      </c>
      <c r="J73" s="37">
        <f t="shared" si="27"/>
        <v>1.0719721785803551</v>
      </c>
      <c r="K73" s="37">
        <f t="shared" si="27"/>
        <v>1.2145755752069649</v>
      </c>
      <c r="L73" s="37">
        <f t="shared" si="27"/>
        <v>1.3957776746212576</v>
      </c>
      <c r="M73" s="37">
        <f t="shared" si="27"/>
        <v>1.6367455085200828</v>
      </c>
      <c r="N73" s="37">
        <f t="shared" si="27"/>
        <v>1.836506715928788</v>
      </c>
      <c r="O73" s="37">
        <f t="shared" si="27"/>
        <v>2.0366815767500039</v>
      </c>
      <c r="P73" s="37">
        <f t="shared" si="27"/>
        <v>2.2396003060338683</v>
      </c>
      <c r="Q73" s="37">
        <f t="shared" si="27"/>
        <v>2.446481086967081</v>
      </c>
      <c r="R73" s="37">
        <f t="shared" si="27"/>
        <v>2.6579326539542651</v>
      </c>
      <c r="S73" s="37">
        <f t="shared" si="27"/>
        <v>2.874243560460954</v>
      </c>
      <c r="T73" s="37">
        <f t="shared" si="27"/>
        <v>3.0955493308519202</v>
      </c>
      <c r="U73" s="37">
        <f t="shared" si="27"/>
        <v>3.3219290043224836</v>
      </c>
      <c r="V73" s="37">
        <f t="shared" si="27"/>
        <v>3.5495065287659044</v>
      </c>
      <c r="W73" s="37">
        <f t="shared" si="27"/>
        <v>3.7767400298684968</v>
      </c>
      <c r="X73" s="37">
        <f t="shared" si="27"/>
        <v>4.0067815176554378</v>
      </c>
      <c r="Y73" s="37">
        <f t="shared" si="27"/>
        <v>4.2402237395618032</v>
      </c>
      <c r="Z73" s="37">
        <f t="shared" si="27"/>
        <v>4.4775422103808324</v>
      </c>
      <c r="AA73" s="37">
        <f t="shared" si="27"/>
        <v>4.719367229430989</v>
      </c>
      <c r="AB73" s="37">
        <f t="shared" si="27"/>
        <v>4.9662795889608411</v>
      </c>
      <c r="AC73" s="37">
        <f t="shared" si="27"/>
        <v>5.2304385895341117</v>
      </c>
      <c r="AD73" s="37">
        <f t="shared" si="27"/>
        <v>5.5065568342160693</v>
      </c>
      <c r="AE73" s="37">
        <f t="shared" si="27"/>
        <v>5.7937746443212585</v>
      </c>
      <c r="AF73" s="37">
        <f t="shared" si="27"/>
        <v>6.0796249874639399</v>
      </c>
      <c r="AG73" s="37">
        <f t="shared" si="27"/>
        <v>6.3594035426080806</v>
      </c>
      <c r="AH73" s="37">
        <f t="shared" ref="AH73:BI73" si="28">(AH97)*AH68</f>
        <v>6.6421560235700081</v>
      </c>
      <c r="AI73" s="37">
        <f t="shared" si="28"/>
        <v>6.9290505327043901</v>
      </c>
      <c r="AJ73" s="37">
        <f t="shared" si="28"/>
        <v>7.2208073943765205</v>
      </c>
      <c r="AK73" s="37">
        <f t="shared" si="28"/>
        <v>7.5179388619160159</v>
      </c>
      <c r="AL73" s="37">
        <f t="shared" si="28"/>
        <v>7.8208716888650338</v>
      </c>
      <c r="AM73" s="37">
        <f t="shared" si="28"/>
        <v>8.1300061371817431</v>
      </c>
      <c r="AN73" s="37">
        <f t="shared" si="28"/>
        <v>8.445742266591667</v>
      </c>
      <c r="AO73" s="37">
        <f t="shared" si="28"/>
        <v>8.768489981130255</v>
      </c>
      <c r="AP73" s="37">
        <f t="shared" si="28"/>
        <v>9.0986714760032381</v>
      </c>
      <c r="AQ73" s="37">
        <f t="shared" si="28"/>
        <v>9.4367204979020034</v>
      </c>
      <c r="AR73" s="37">
        <f t="shared" si="28"/>
        <v>9.7830805803253096</v>
      </c>
      <c r="AS73" s="37">
        <f t="shared" si="28"/>
        <v>10.138203241493798</v>
      </c>
      <c r="AT73" s="37">
        <f t="shared" si="28"/>
        <v>10.502546538500619</v>
      </c>
      <c r="AU73" s="37">
        <f t="shared" si="28"/>
        <v>10.876574084528269</v>
      </c>
      <c r="AV73" s="37">
        <f t="shared" si="28"/>
        <v>11.260754508139538</v>
      </c>
      <c r="AW73" s="37">
        <f t="shared" si="28"/>
        <v>11.655561285472793</v>
      </c>
      <c r="AX73" s="37">
        <f t="shared" si="28"/>
        <v>12.061472865885383</v>
      </c>
      <c r="AY73" s="37">
        <f t="shared" si="28"/>
        <v>12.478973017751951</v>
      </c>
      <c r="AZ73" s="37">
        <f t="shared" si="28"/>
        <v>12.908551333108733</v>
      </c>
      <c r="BA73" s="37">
        <f t="shared" si="28"/>
        <v>13.350703842666976</v>
      </c>
      <c r="BB73" s="37">
        <f t="shared" si="28"/>
        <v>13.805933704299648</v>
      </c>
      <c r="BC73" s="37">
        <f t="shared" si="28"/>
        <v>14.274751937748437</v>
      </c>
      <c r="BD73" s="37">
        <f t="shared" si="28"/>
        <v>14.75767818596209</v>
      </c>
      <c r="BE73" s="37">
        <f t="shared" si="28"/>
        <v>15.255241489387195</v>
      </c>
      <c r="BF73" s="37">
        <f t="shared" si="28"/>
        <v>15.767981063991304</v>
      </c>
      <c r="BG73" s="37">
        <f t="shared" si="28"/>
        <v>16.296447077103679</v>
      </c>
      <c r="BH73" s="37">
        <f t="shared" si="28"/>
        <v>16.841201417571376</v>
      </c>
      <c r="BI73" s="37">
        <f t="shared" si="28"/>
        <v>17.402818458460931</v>
      </c>
    </row>
    <row r="74" spans="1:237" s="37" customFormat="1" ht="18" customHeight="1">
      <c r="A74" s="72" t="s">
        <v>775</v>
      </c>
      <c r="B74" s="81">
        <f>+B11</f>
        <v>2.78710743212834</v>
      </c>
      <c r="C74" s="37">
        <f t="shared" ref="C74:AH74" si="29">+B74*(1-$B$8)^10+10*B73</f>
        <v>4.2151952487706241</v>
      </c>
      <c r="D74" s="37">
        <f t="shared" si="29"/>
        <v>5.7125097840831049</v>
      </c>
      <c r="E74" s="37">
        <f t="shared" si="29"/>
        <v>7.0868285474883965</v>
      </c>
      <c r="F74" s="37">
        <f t="shared" si="29"/>
        <v>8.4453830338094118</v>
      </c>
      <c r="G74" s="37">
        <f t="shared" si="29"/>
        <v>9.8738000022185108</v>
      </c>
      <c r="H74" s="37">
        <f t="shared" si="29"/>
        <v>11.351457400296891</v>
      </c>
      <c r="I74" s="37">
        <f t="shared" si="29"/>
        <v>12.808939616045532</v>
      </c>
      <c r="J74" s="37">
        <f t="shared" si="29"/>
        <v>14.2529821193883</v>
      </c>
      <c r="K74" s="37">
        <f t="shared" si="29"/>
        <v>15.689429357965057</v>
      </c>
      <c r="L74" s="37">
        <f t="shared" si="29"/>
        <v>17.61632150666405</v>
      </c>
      <c r="M74" s="37">
        <f t="shared" si="29"/>
        <v>20.10020824945628</v>
      </c>
      <c r="N74" s="37">
        <f t="shared" si="29"/>
        <v>23.3759643433064</v>
      </c>
      <c r="O74" s="37">
        <f t="shared" si="29"/>
        <v>26.515761942345179</v>
      </c>
      <c r="P74" s="37">
        <f t="shared" si="29"/>
        <v>29.612290279619906</v>
      </c>
      <c r="Q74" s="37">
        <f t="shared" si="29"/>
        <v>32.721170242824947</v>
      </c>
      <c r="R74" s="37">
        <f t="shared" si="29"/>
        <v>35.873977468185558</v>
      </c>
      <c r="S74" s="37">
        <f t="shared" si="29"/>
        <v>39.087809043332143</v>
      </c>
      <c r="T74" s="37">
        <f t="shared" si="29"/>
        <v>42.371511888765269</v>
      </c>
      <c r="U74" s="37">
        <f t="shared" si="29"/>
        <v>45.729525978572489</v>
      </c>
      <c r="V74" s="37">
        <f t="shared" si="29"/>
        <v>49.164189827945926</v>
      </c>
      <c r="W74" s="37">
        <f t="shared" si="29"/>
        <v>52.637558305647531</v>
      </c>
      <c r="X74" s="37">
        <f t="shared" si="29"/>
        <v>56.120982019370956</v>
      </c>
      <c r="Y74" s="37">
        <f t="shared" si="29"/>
        <v>59.635991643948799</v>
      </c>
      <c r="Z74" s="37">
        <f t="shared" si="29"/>
        <v>63.196021935846744</v>
      </c>
      <c r="AA74" s="37">
        <f t="shared" si="29"/>
        <v>66.810512452924755</v>
      </c>
      <c r="AB74" s="37">
        <f t="shared" si="29"/>
        <v>70.489057558677331</v>
      </c>
      <c r="AC74" s="37">
        <f t="shared" si="29"/>
        <v>74.240810523287152</v>
      </c>
      <c r="AD74" s="37">
        <f t="shared" si="29"/>
        <v>78.19055590036055</v>
      </c>
      <c r="AE74" s="37">
        <f t="shared" si="29"/>
        <v>82.328929404050271</v>
      </c>
      <c r="AF74" s="37">
        <f t="shared" si="29"/>
        <v>86.644069122919873</v>
      </c>
      <c r="AG74" s="37">
        <f t="shared" si="29"/>
        <v>91.007168740335686</v>
      </c>
      <c r="AH74" s="37">
        <f t="shared" si="29"/>
        <v>95.326273060378554</v>
      </c>
      <c r="AI74" s="37">
        <f t="shared" ref="AI74:BI74" si="30">+AH74*(1-$B$8)^10+10*AH73</f>
        <v>99.659776426939544</v>
      </c>
      <c r="AJ74" s="37">
        <f t="shared" si="30"/>
        <v>104.03972071230395</v>
      </c>
      <c r="AK74" s="37">
        <f t="shared" si="30"/>
        <v>108.48448147017102</v>
      </c>
      <c r="AL74" s="37">
        <f t="shared" si="30"/>
        <v>113.00558839323676</v>
      </c>
      <c r="AM74" s="37">
        <f t="shared" si="30"/>
        <v>117.61132917218683</v>
      </c>
      <c r="AN74" s="37">
        <f t="shared" si="30"/>
        <v>122.30859616566318</v>
      </c>
      <c r="AO74" s="37">
        <f t="shared" si="30"/>
        <v>127.10379318778097</v>
      </c>
      <c r="AP74" s="37">
        <f t="shared" si="30"/>
        <v>132.00325215081105</v>
      </c>
      <c r="AQ74" s="37">
        <f t="shared" si="30"/>
        <v>137.01340280810416</v>
      </c>
      <c r="AR74" s="37">
        <f t="shared" si="30"/>
        <v>142.14082454294277</v>
      </c>
      <c r="AS74" s="37">
        <f t="shared" si="30"/>
        <v>147.39224677941419</v>
      </c>
      <c r="AT74" s="37">
        <f t="shared" si="30"/>
        <v>152.77453110481838</v>
      </c>
      <c r="AU74" s="37">
        <f t="shared" si="30"/>
        <v>158.29465057764321</v>
      </c>
      <c r="AV74" s="37">
        <f t="shared" si="30"/>
        <v>163.95967268486993</v>
      </c>
      <c r="AW74" s="37">
        <f t="shared" si="30"/>
        <v>169.77674799246245</v>
      </c>
      <c r="AX74" s="37">
        <f t="shared" si="30"/>
        <v>175.75310450999058</v>
      </c>
      <c r="AY74" s="37">
        <f t="shared" si="30"/>
        <v>181.89604698212966</v>
      </c>
      <c r="AZ74" s="37">
        <f t="shared" si="30"/>
        <v>188.21296009960483</v>
      </c>
      <c r="BA74" s="37">
        <f t="shared" si="30"/>
        <v>194.7113146652211</v>
      </c>
      <c r="BB74" s="37">
        <f t="shared" si="30"/>
        <v>201.39867589395934</v>
      </c>
      <c r="BC74" s="37">
        <f t="shared" si="30"/>
        <v>208.2827131919077</v>
      </c>
      <c r="BD74" s="37">
        <f t="shared" si="30"/>
        <v>215.37121091303447</v>
      </c>
      <c r="BE74" s="37">
        <f t="shared" si="30"/>
        <v>222.67207972322586</v>
      </c>
      <c r="BF74" s="37">
        <f t="shared" si="30"/>
        <v>230.19336830558922</v>
      </c>
      <c r="BG74" s="37">
        <f t="shared" si="30"/>
        <v>237.9432752220707</v>
      </c>
      <c r="BH74" s="37">
        <f t="shared" si="30"/>
        <v>245.9301608077534</v>
      </c>
      <c r="BI74" s="37">
        <f t="shared" si="30"/>
        <v>254.16255901970339</v>
      </c>
    </row>
    <row r="75" spans="1:237" s="37" customFormat="1" ht="18" customHeight="1">
      <c r="A75" s="59" t="s">
        <v>776</v>
      </c>
      <c r="B75" s="80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</row>
    <row r="76" spans="1:237" s="34" customFormat="1" ht="18" customHeight="1">
      <c r="A76" s="64" t="s">
        <v>777</v>
      </c>
      <c r="B76" s="65">
        <f>+B14</f>
        <v>1.4999999999999999E-2</v>
      </c>
      <c r="C76" s="54">
        <f t="shared" ref="C76:BI76" si="31">+C14</f>
        <v>1.4999999999999999E-2</v>
      </c>
      <c r="D76" s="54">
        <f t="shared" si="31"/>
        <v>1.4999999999999999E-2</v>
      </c>
      <c r="E76" s="54">
        <f t="shared" si="31"/>
        <v>1.4999999999999999E-2</v>
      </c>
      <c r="F76" s="54">
        <f t="shared" si="31"/>
        <v>1.4999999999999999E-2</v>
      </c>
      <c r="G76" s="54">
        <f t="shared" si="31"/>
        <v>1.4999999999999999E-2</v>
      </c>
      <c r="H76" s="54">
        <f t="shared" si="31"/>
        <v>1.4999999999999999E-2</v>
      </c>
      <c r="I76" s="54">
        <f t="shared" si="31"/>
        <v>1.4999999999999999E-2</v>
      </c>
      <c r="J76" s="54">
        <f t="shared" si="31"/>
        <v>1.4999999999999999E-2</v>
      </c>
      <c r="K76" s="54">
        <f t="shared" si="31"/>
        <v>1.4999999999999999E-2</v>
      </c>
      <c r="L76" s="54">
        <f t="shared" si="31"/>
        <v>1.4999999999999999E-2</v>
      </c>
      <c r="M76" s="54">
        <f t="shared" si="31"/>
        <v>1.4999999999999999E-2</v>
      </c>
      <c r="N76" s="54">
        <f t="shared" si="31"/>
        <v>1.4999999999999999E-2</v>
      </c>
      <c r="O76" s="54">
        <f t="shared" si="31"/>
        <v>1.4999999999999999E-2</v>
      </c>
      <c r="P76" s="54">
        <f t="shared" si="31"/>
        <v>1.4999999999999999E-2</v>
      </c>
      <c r="Q76" s="54">
        <f t="shared" si="31"/>
        <v>1.4999999999999999E-2</v>
      </c>
      <c r="R76" s="54">
        <f t="shared" si="31"/>
        <v>1.4999999999999999E-2</v>
      </c>
      <c r="S76" s="54">
        <f t="shared" si="31"/>
        <v>1.4999999999999999E-2</v>
      </c>
      <c r="T76" s="54">
        <f t="shared" si="31"/>
        <v>1.4999999999999999E-2</v>
      </c>
      <c r="U76" s="54">
        <f t="shared" si="31"/>
        <v>1.4999999999999999E-2</v>
      </c>
      <c r="V76" s="54">
        <f t="shared" si="31"/>
        <v>1.4999999999999999E-2</v>
      </c>
      <c r="W76" s="54">
        <f t="shared" si="31"/>
        <v>1.4999999999999999E-2</v>
      </c>
      <c r="X76" s="54">
        <f t="shared" si="31"/>
        <v>1.4999999999999999E-2</v>
      </c>
      <c r="Y76" s="54">
        <f t="shared" si="31"/>
        <v>1.4999999999999999E-2</v>
      </c>
      <c r="Z76" s="54">
        <f t="shared" si="31"/>
        <v>1.4999999999999999E-2</v>
      </c>
      <c r="AA76" s="54">
        <f t="shared" si="31"/>
        <v>1.4999999999999999E-2</v>
      </c>
      <c r="AB76" s="54">
        <f t="shared" si="31"/>
        <v>1.4999999999999999E-2</v>
      </c>
      <c r="AC76" s="54">
        <f t="shared" si="31"/>
        <v>1.4999999999999999E-2</v>
      </c>
      <c r="AD76" s="54">
        <f t="shared" si="31"/>
        <v>1.4999999999999999E-2</v>
      </c>
      <c r="AE76" s="54">
        <f t="shared" si="31"/>
        <v>1.4999999999999999E-2</v>
      </c>
      <c r="AF76" s="54">
        <f t="shared" si="31"/>
        <v>1.4999999999999999E-2</v>
      </c>
      <c r="AG76" s="54">
        <f t="shared" si="31"/>
        <v>1.4999999999999999E-2</v>
      </c>
      <c r="AH76" s="54">
        <f t="shared" si="31"/>
        <v>1.4999999999999999E-2</v>
      </c>
      <c r="AI76" s="54">
        <f t="shared" si="31"/>
        <v>1.4999999999999999E-2</v>
      </c>
      <c r="AJ76" s="54">
        <f t="shared" si="31"/>
        <v>1.4999999999999999E-2</v>
      </c>
      <c r="AK76" s="54">
        <f t="shared" si="31"/>
        <v>1.4999999999999999E-2</v>
      </c>
      <c r="AL76" s="54">
        <f t="shared" si="31"/>
        <v>1.4999999999999999E-2</v>
      </c>
      <c r="AM76" s="54">
        <f t="shared" si="31"/>
        <v>1.4999999999999999E-2</v>
      </c>
      <c r="AN76" s="54">
        <f t="shared" si="31"/>
        <v>1.4999999999999999E-2</v>
      </c>
      <c r="AO76" s="54">
        <f t="shared" si="31"/>
        <v>1.4999999999999999E-2</v>
      </c>
      <c r="AP76" s="54">
        <f t="shared" si="31"/>
        <v>1.4999999999999999E-2</v>
      </c>
      <c r="AQ76" s="54">
        <f t="shared" si="31"/>
        <v>1.4999999999999999E-2</v>
      </c>
      <c r="AR76" s="54">
        <f t="shared" si="31"/>
        <v>1.4999999999999999E-2</v>
      </c>
      <c r="AS76" s="54">
        <f t="shared" si="31"/>
        <v>1.4999999999999999E-2</v>
      </c>
      <c r="AT76" s="54">
        <f t="shared" si="31"/>
        <v>1.4999999999999999E-2</v>
      </c>
      <c r="AU76" s="54">
        <f t="shared" si="31"/>
        <v>1.4999999999999999E-2</v>
      </c>
      <c r="AV76" s="54">
        <f t="shared" si="31"/>
        <v>1.4999999999999999E-2</v>
      </c>
      <c r="AW76" s="54">
        <f t="shared" si="31"/>
        <v>1.4999999999999999E-2</v>
      </c>
      <c r="AX76" s="54">
        <f t="shared" si="31"/>
        <v>1.4999999999999999E-2</v>
      </c>
      <c r="AY76" s="54">
        <f t="shared" si="31"/>
        <v>1.4999999999999999E-2</v>
      </c>
      <c r="AZ76" s="54">
        <f t="shared" si="31"/>
        <v>1.4999999999999999E-2</v>
      </c>
      <c r="BA76" s="54">
        <f t="shared" si="31"/>
        <v>1.4999999999999999E-2</v>
      </c>
      <c r="BB76" s="54">
        <f t="shared" si="31"/>
        <v>1.4999999999999999E-2</v>
      </c>
      <c r="BC76" s="54">
        <f t="shared" si="31"/>
        <v>1.4999999999999999E-2</v>
      </c>
      <c r="BD76" s="54">
        <f t="shared" si="31"/>
        <v>1.4999999999999999E-2</v>
      </c>
      <c r="BE76" s="54">
        <f t="shared" si="31"/>
        <v>1.4999999999999999E-2</v>
      </c>
      <c r="BF76" s="54">
        <f t="shared" si="31"/>
        <v>1.4999999999999999E-2</v>
      </c>
      <c r="BG76" s="54">
        <f t="shared" si="31"/>
        <v>1.4999999999999999E-2</v>
      </c>
      <c r="BH76" s="54">
        <f t="shared" si="31"/>
        <v>1.4999999999999999E-2</v>
      </c>
      <c r="BI76" s="54">
        <f t="shared" si="31"/>
        <v>1.4999999999999999E-2</v>
      </c>
    </row>
    <row r="77" spans="1:237" s="34" customFormat="1" ht="18" customHeight="1">
      <c r="A77" s="64" t="s">
        <v>778</v>
      </c>
      <c r="B77" s="65">
        <f t="shared" ref="B77:AG77" si="32">+$B$7*B61/B74</f>
        <v>0.18276547311154634</v>
      </c>
      <c r="C77" s="54">
        <f t="shared" si="32"/>
        <v>0.15991849014243587</v>
      </c>
      <c r="D77" s="54">
        <f t="shared" si="32"/>
        <v>0.14478057426279298</v>
      </c>
      <c r="E77" s="54">
        <f t="shared" si="32"/>
        <v>0.13665486592085749</v>
      </c>
      <c r="F77" s="54">
        <f t="shared" si="32"/>
        <v>0.1315204264072565</v>
      </c>
      <c r="G77" s="54">
        <f t="shared" si="32"/>
        <v>0.12722062034650689</v>
      </c>
      <c r="H77" s="54">
        <f t="shared" si="32"/>
        <v>0.12356224284054608</v>
      </c>
      <c r="I77" s="54">
        <f t="shared" si="32"/>
        <v>0.12065464435415318</v>
      </c>
      <c r="J77" s="54">
        <f t="shared" si="32"/>
        <v>0.11814924749537278</v>
      </c>
      <c r="K77" s="54">
        <f t="shared" si="32"/>
        <v>0.11584437489545704</v>
      </c>
      <c r="L77" s="54">
        <f t="shared" si="32"/>
        <v>0.11364488706808312</v>
      </c>
      <c r="M77" s="54">
        <f t="shared" si="32"/>
        <v>0.11190132227175574</v>
      </c>
      <c r="N77" s="54">
        <f t="shared" si="32"/>
        <v>0.10822165439976439</v>
      </c>
      <c r="O77" s="54">
        <f t="shared" si="32"/>
        <v>0.1060630471418148</v>
      </c>
      <c r="P77" s="54">
        <f t="shared" si="32"/>
        <v>0.10469198341959636</v>
      </c>
      <c r="Q77" s="54">
        <f t="shared" si="32"/>
        <v>0.10375570066733239</v>
      </c>
      <c r="R77" s="54">
        <f t="shared" si="32"/>
        <v>0.1030764902577532</v>
      </c>
      <c r="S77" s="54">
        <f t="shared" si="32"/>
        <v>0.10256136361686517</v>
      </c>
      <c r="T77" s="54">
        <f t="shared" si="32"/>
        <v>0.10215968137889075</v>
      </c>
      <c r="U77" s="54">
        <f t="shared" si="32"/>
        <v>0.10184246782800517</v>
      </c>
      <c r="V77" s="54">
        <f t="shared" si="32"/>
        <v>0.10147924086910085</v>
      </c>
      <c r="W77" s="54">
        <f t="shared" si="32"/>
        <v>0.10111249693819618</v>
      </c>
      <c r="X77" s="54">
        <f t="shared" si="32"/>
        <v>0.10087427031868365</v>
      </c>
      <c r="Y77" s="54">
        <f t="shared" si="32"/>
        <v>0.10071969953485777</v>
      </c>
      <c r="Z77" s="54">
        <f t="shared" si="32"/>
        <v>0.10062343546061416</v>
      </c>
      <c r="AA77" s="54">
        <f t="shared" si="32"/>
        <v>0.10057009025091143</v>
      </c>
      <c r="AB77" s="54">
        <f t="shared" si="32"/>
        <v>0.10054756344171067</v>
      </c>
      <c r="AC77" s="54">
        <f t="shared" si="32"/>
        <v>0.10054682576903225</v>
      </c>
      <c r="AD77" s="54">
        <f t="shared" si="32"/>
        <v>0.10045669406934039</v>
      </c>
      <c r="AE77" s="54">
        <f t="shared" si="32"/>
        <v>0.10030301367793759</v>
      </c>
      <c r="AF77" s="54">
        <f t="shared" si="32"/>
        <v>9.9917381140254447E-2</v>
      </c>
      <c r="AG77" s="54">
        <f t="shared" si="32"/>
        <v>9.9411716893622423E-2</v>
      </c>
      <c r="AH77" s="54">
        <f t="shared" ref="AH77:BI77" si="33">+$B$7*AH61/AH74</f>
        <v>9.9040440110324923E-2</v>
      </c>
      <c r="AI77" s="54">
        <f t="shared" si="33"/>
        <v>9.874890612462367E-2</v>
      </c>
      <c r="AJ77" s="54">
        <f t="shared" si="33"/>
        <v>9.850957585414355E-2</v>
      </c>
      <c r="AK77" s="54">
        <f t="shared" si="33"/>
        <v>9.8308175902422454E-2</v>
      </c>
      <c r="AL77" s="54">
        <f t="shared" si="33"/>
        <v>9.8136874132162252E-2</v>
      </c>
      <c r="AM77" s="54">
        <f t="shared" si="33"/>
        <v>9.7990931855450547E-2</v>
      </c>
      <c r="AN77" s="54">
        <f t="shared" si="33"/>
        <v>9.7867093383292331E-2</v>
      </c>
      <c r="AO77" s="54">
        <f t="shared" si="33"/>
        <v>9.776283297531746E-2</v>
      </c>
      <c r="AP77" s="54">
        <f t="shared" si="33"/>
        <v>9.7676016050503786E-2</v>
      </c>
      <c r="AQ77" s="54">
        <f t="shared" si="33"/>
        <v>9.7604754228111823E-2</v>
      </c>
      <c r="AR77" s="54">
        <f t="shared" si="33"/>
        <v>9.7547346710074617E-2</v>
      </c>
      <c r="AS77" s="54">
        <f t="shared" si="33"/>
        <v>9.7502257138941603E-2</v>
      </c>
      <c r="AT77" s="54">
        <f t="shared" si="33"/>
        <v>9.7468102954388555E-2</v>
      </c>
      <c r="AU77" s="54">
        <f t="shared" si="33"/>
        <v>9.7443647653147211E-2</v>
      </c>
      <c r="AV77" s="54">
        <f t="shared" si="33"/>
        <v>9.742779252734185E-2</v>
      </c>
      <c r="AW77" s="54">
        <f t="shared" si="33"/>
        <v>9.741956712013522E-2</v>
      </c>
      <c r="AX77" s="54">
        <f t="shared" si="33"/>
        <v>9.7418118652180002E-2</v>
      </c>
      <c r="AY77" s="54">
        <f t="shared" si="33"/>
        <v>9.7422700950842558E-2</v>
      </c>
      <c r="AZ77" s="54">
        <f t="shared" si="33"/>
        <v>9.7432663393551652E-2</v>
      </c>
      <c r="BA77" s="54">
        <f t="shared" si="33"/>
        <v>9.7447440257597537E-2</v>
      </c>
      <c r="BB77" s="54">
        <f t="shared" si="33"/>
        <v>9.746654073711708E-2</v>
      </c>
      <c r="BC77" s="54">
        <f t="shared" si="33"/>
        <v>9.7489539775831691E-2</v>
      </c>
      <c r="BD77" s="54">
        <f t="shared" si="33"/>
        <v>9.7516069779312098E-2</v>
      </c>
      <c r="BE77" s="54">
        <f t="shared" si="33"/>
        <v>9.7545813211397991E-2</v>
      </c>
      <c r="BF77" s="54">
        <f t="shared" si="33"/>
        <v>9.7578496041007573E-2</v>
      </c>
      <c r="BG77" s="54">
        <f t="shared" si="33"/>
        <v>9.7613881982717907E-2</v>
      </c>
      <c r="BH77" s="54">
        <f t="shared" si="33"/>
        <v>9.7651767462662076E-2</v>
      </c>
      <c r="BI77" s="54">
        <f t="shared" si="33"/>
        <v>9.769197723693171E-2</v>
      </c>
    </row>
    <row r="78" spans="1:237" s="34" customFormat="1" ht="18" customHeight="1">
      <c r="A78" s="64" t="s">
        <v>779</v>
      </c>
      <c r="B78" s="65">
        <f t="shared" ref="B78:AG78" si="34">+$B$7*B61/B74*(1-(1-$B$8)^10)/$B$8/10</f>
        <v>0.11903909304287383</v>
      </c>
      <c r="C78" s="54">
        <f t="shared" si="34"/>
        <v>0.10415836045642406</v>
      </c>
      <c r="D78" s="54">
        <f t="shared" si="34"/>
        <v>9.4298709472060094E-2</v>
      </c>
      <c r="E78" s="54">
        <f t="shared" si="34"/>
        <v>8.9006260439498233E-2</v>
      </c>
      <c r="F78" s="54">
        <f t="shared" si="34"/>
        <v>8.5662089286287435E-2</v>
      </c>
      <c r="G78" s="54">
        <f t="shared" si="34"/>
        <v>8.2861532895532525E-2</v>
      </c>
      <c r="H78" s="54">
        <f t="shared" si="34"/>
        <v>8.0478752751647065E-2</v>
      </c>
      <c r="I78" s="54">
        <f t="shared" si="34"/>
        <v>7.8584971169926757E-2</v>
      </c>
      <c r="J78" s="54">
        <f t="shared" si="34"/>
        <v>7.6953152179697351E-2</v>
      </c>
      <c r="K78" s="54">
        <f t="shared" si="34"/>
        <v>7.5451938962549453E-2</v>
      </c>
      <c r="L78" s="54">
        <f t="shared" si="34"/>
        <v>7.4019365119843222E-2</v>
      </c>
      <c r="M78" s="54">
        <f t="shared" si="34"/>
        <v>7.2883743776912549E-2</v>
      </c>
      <c r="N78" s="54">
        <f t="shared" si="34"/>
        <v>7.0487096758613227E-2</v>
      </c>
      <c r="O78" s="54">
        <f t="shared" si="34"/>
        <v>6.9081149312154033E-2</v>
      </c>
      <c r="P78" s="54">
        <f t="shared" si="34"/>
        <v>6.8188145949876405E-2</v>
      </c>
      <c r="Q78" s="54">
        <f t="shared" si="34"/>
        <v>6.7578324807164386E-2</v>
      </c>
      <c r="R78" s="54">
        <f t="shared" si="34"/>
        <v>6.7135940423696944E-2</v>
      </c>
      <c r="S78" s="54">
        <f t="shared" si="34"/>
        <v>6.6800427336407703E-2</v>
      </c>
      <c r="T78" s="54">
        <f t="shared" si="34"/>
        <v>6.6538803034586091E-2</v>
      </c>
      <c r="U78" s="54">
        <f t="shared" si="34"/>
        <v>6.6332195009801878E-2</v>
      </c>
      <c r="V78" s="54">
        <f t="shared" si="34"/>
        <v>6.6095617460330575E-2</v>
      </c>
      <c r="W78" s="54">
        <f t="shared" si="34"/>
        <v>6.5856749231169881E-2</v>
      </c>
      <c r="X78" s="54">
        <f t="shared" si="34"/>
        <v>6.5701587097739295E-2</v>
      </c>
      <c r="Y78" s="54">
        <f t="shared" si="34"/>
        <v>6.5600911813702839E-2</v>
      </c>
      <c r="Z78" s="54">
        <f t="shared" si="34"/>
        <v>6.5538212946704172E-2</v>
      </c>
      <c r="AA78" s="54">
        <f t="shared" si="34"/>
        <v>6.5503468061507392E-2</v>
      </c>
      <c r="AB78" s="54">
        <f t="shared" si="34"/>
        <v>6.54887958649992E-2</v>
      </c>
      <c r="AC78" s="54">
        <f t="shared" si="34"/>
        <v>6.5488315402879582E-2</v>
      </c>
      <c r="AD78" s="54">
        <f t="shared" si="34"/>
        <v>6.5429610683639852E-2</v>
      </c>
      <c r="AE78" s="54">
        <f t="shared" si="34"/>
        <v>6.5329515331385327E-2</v>
      </c>
      <c r="AF78" s="54">
        <f t="shared" si="34"/>
        <v>6.5078344545393352E-2</v>
      </c>
      <c r="AG78" s="54">
        <f t="shared" si="34"/>
        <v>6.4748994519491315E-2</v>
      </c>
      <c r="AH78" s="54">
        <f t="shared" ref="AH78:BI78" si="35">+$B$7*AH61/AH74*(1-(1-$B$8)^10)/$B$8/10</f>
        <v>6.4507173945839338E-2</v>
      </c>
      <c r="AI78" s="54">
        <f t="shared" si="35"/>
        <v>6.4317291575508542E-2</v>
      </c>
      <c r="AJ78" s="54">
        <f t="shared" si="35"/>
        <v>6.4161410610408143E-2</v>
      </c>
      <c r="AK78" s="54">
        <f t="shared" si="35"/>
        <v>6.4030234479689363E-2</v>
      </c>
      <c r="AL78" s="54">
        <f t="shared" si="35"/>
        <v>6.3918661943469859E-2</v>
      </c>
      <c r="AM78" s="54">
        <f t="shared" si="35"/>
        <v>6.3823606592146642E-2</v>
      </c>
      <c r="AN78" s="54">
        <f t="shared" si="35"/>
        <v>6.3742947925284912E-2</v>
      </c>
      <c r="AO78" s="54">
        <f t="shared" si="35"/>
        <v>6.3675040873726912E-2</v>
      </c>
      <c r="AP78" s="54">
        <f t="shared" si="35"/>
        <v>6.3618495138831554E-2</v>
      </c>
      <c r="AQ78" s="54">
        <f t="shared" si="35"/>
        <v>6.3572080777509893E-2</v>
      </c>
      <c r="AR78" s="54">
        <f t="shared" si="35"/>
        <v>6.3534690023311913E-2</v>
      </c>
      <c r="AS78" s="54">
        <f t="shared" si="35"/>
        <v>6.3505322213506327E-2</v>
      </c>
      <c r="AT78" s="54">
        <f t="shared" si="35"/>
        <v>6.3483076856746118E-2</v>
      </c>
      <c r="AU78" s="54">
        <f t="shared" si="35"/>
        <v>6.3467148591793782E-2</v>
      </c>
      <c r="AV78" s="54">
        <f t="shared" si="35"/>
        <v>6.3456821806521846E-2</v>
      </c>
      <c r="AW78" s="54">
        <f t="shared" si="35"/>
        <v>6.3451464421469206E-2</v>
      </c>
      <c r="AX78" s="54">
        <f t="shared" si="35"/>
        <v>6.3450521003061144E-2</v>
      </c>
      <c r="AY78" s="54">
        <f t="shared" si="35"/>
        <v>6.3453505552973979E-2</v>
      </c>
      <c r="AZ78" s="54">
        <f t="shared" si="35"/>
        <v>6.3459994306699657E-2</v>
      </c>
      <c r="BA78" s="54">
        <f t="shared" si="35"/>
        <v>6.346961879684046E-2</v>
      </c>
      <c r="BB78" s="54">
        <f t="shared" si="35"/>
        <v>6.348205935095598E-2</v>
      </c>
      <c r="BC78" s="54">
        <f t="shared" si="35"/>
        <v>6.3497039120727766E-2</v>
      </c>
      <c r="BD78" s="54">
        <f t="shared" si="35"/>
        <v>6.351431868397879E-2</v>
      </c>
      <c r="BE78" s="54">
        <f t="shared" si="35"/>
        <v>6.353369122256175E-2</v>
      </c>
      <c r="BF78" s="54">
        <f t="shared" si="35"/>
        <v>6.3554978254125011E-2</v>
      </c>
      <c r="BG78" s="54">
        <f t="shared" si="35"/>
        <v>6.3578025880878311E-2</v>
      </c>
      <c r="BH78" s="54">
        <f t="shared" si="35"/>
        <v>6.3602701510773102E-2</v>
      </c>
      <c r="BI78" s="54">
        <f t="shared" si="35"/>
        <v>6.3628891003673638E-2</v>
      </c>
    </row>
    <row r="79" spans="1:237" s="34" customFormat="1" ht="18" customHeight="1">
      <c r="A79" s="64" t="s">
        <v>780</v>
      </c>
      <c r="B79" s="65">
        <f>+C134</f>
        <v>6.4808957256479838E-2</v>
      </c>
      <c r="C79" s="54">
        <f t="shared" ref="C79:BI79" si="36">+D134</f>
        <v>5.3847433622728813E-2</v>
      </c>
      <c r="D79" s="54">
        <f t="shared" si="36"/>
        <v>4.7540404881547538E-2</v>
      </c>
      <c r="E79" s="54">
        <f t="shared" si="36"/>
        <v>4.3481759971066181E-2</v>
      </c>
      <c r="F79" s="54">
        <f t="shared" si="36"/>
        <v>4.104781743194863E-2</v>
      </c>
      <c r="G79" s="54">
        <f t="shared" si="36"/>
        <v>3.9082395029683692E-2</v>
      </c>
      <c r="H79" s="54">
        <f t="shared" si="36"/>
        <v>3.6928311180005835E-2</v>
      </c>
      <c r="I79" s="54">
        <f t="shared" si="36"/>
        <v>3.510163648310427E-2</v>
      </c>
      <c r="J79" s="54">
        <f t="shared" si="36"/>
        <v>3.1928903109710305E-2</v>
      </c>
      <c r="K79" s="54">
        <f t="shared" si="36"/>
        <v>3.0748597102545405E-2</v>
      </c>
      <c r="L79" s="54">
        <f t="shared" si="36"/>
        <v>2.92405810894798E-2</v>
      </c>
      <c r="M79" s="54">
        <f t="shared" si="36"/>
        <v>3.1342078073510082E-2</v>
      </c>
      <c r="N79" s="54">
        <f t="shared" si="36"/>
        <v>2.9533836610848407E-2</v>
      </c>
      <c r="O79" s="54">
        <f t="shared" si="36"/>
        <v>2.8224955225068626E-2</v>
      </c>
      <c r="P79" s="54">
        <f t="shared" si="36"/>
        <v>2.7204076549598222E-2</v>
      </c>
      <c r="Q79" s="54">
        <f t="shared" si="36"/>
        <v>2.6363854532766684E-2</v>
      </c>
      <c r="R79" s="54">
        <f t="shared" si="36"/>
        <v>2.5647136203654775E-2</v>
      </c>
      <c r="S79" s="54">
        <f t="shared" si="36"/>
        <v>2.5021929658627817E-2</v>
      </c>
      <c r="T79" s="54">
        <f t="shared" si="36"/>
        <v>2.4469244847072025E-2</v>
      </c>
      <c r="U79" s="54">
        <f t="shared" si="36"/>
        <v>2.4049786612142077E-2</v>
      </c>
      <c r="V79" s="54">
        <f t="shared" si="36"/>
        <v>2.3646927473907065E-2</v>
      </c>
      <c r="W79" s="54">
        <f t="shared" si="36"/>
        <v>2.3197819507979833E-2</v>
      </c>
      <c r="X79" s="54">
        <f t="shared" si="36"/>
        <v>2.2814290171677021E-2</v>
      </c>
      <c r="Y79" s="54">
        <f t="shared" si="36"/>
        <v>2.2481497115577564E-2</v>
      </c>
      <c r="Z79" s="54">
        <f t="shared" si="36"/>
        <v>2.2196602110282626E-2</v>
      </c>
      <c r="AA79" s="54">
        <f t="shared" si="36"/>
        <v>2.1950662092292683E-2</v>
      </c>
      <c r="AB79" s="54">
        <f t="shared" si="36"/>
        <v>2.2077579638140277E-2</v>
      </c>
      <c r="AC79" s="54">
        <f t="shared" si="36"/>
        <v>2.2019361235662283E-2</v>
      </c>
      <c r="AD79" s="54">
        <f t="shared" si="36"/>
        <v>2.1927394529339672E-2</v>
      </c>
      <c r="AE79" s="54">
        <f t="shared" si="36"/>
        <v>2.1937204260811027E-2</v>
      </c>
      <c r="AF79" s="54">
        <f t="shared" si="36"/>
        <v>2.1873133837964298E-2</v>
      </c>
      <c r="AG79" s="54">
        <f t="shared" si="36"/>
        <v>2.1644839186849785E-2</v>
      </c>
      <c r="AH79" s="54">
        <f t="shared" si="36"/>
        <v>2.1458532621211113E-2</v>
      </c>
      <c r="AI79" s="54">
        <f t="shared" si="36"/>
        <v>2.1298859901971223E-2</v>
      </c>
      <c r="AJ79" s="54">
        <f t="shared" si="36"/>
        <v>2.1158123408928642E-2</v>
      </c>
      <c r="AK79" s="54">
        <f t="shared" si="36"/>
        <v>2.1032339671633427E-2</v>
      </c>
      <c r="AL79" s="54">
        <f t="shared" si="36"/>
        <v>2.091926501454755E-2</v>
      </c>
      <c r="AM79" s="54">
        <f t="shared" si="36"/>
        <v>2.0817448898096558E-2</v>
      </c>
      <c r="AN79" s="54">
        <f t="shared" si="36"/>
        <v>2.0725795155080329E-2</v>
      </c>
      <c r="AO79" s="54">
        <f t="shared" si="36"/>
        <v>2.0643369072362638E-2</v>
      </c>
      <c r="AP79" s="54">
        <f t="shared" si="36"/>
        <v>2.056931959293995E-2</v>
      </c>
      <c r="AQ79" s="54">
        <f t="shared" si="36"/>
        <v>2.0502852628554447E-2</v>
      </c>
      <c r="AR79" s="54">
        <f t="shared" si="36"/>
        <v>2.0443225036983481E-2</v>
      </c>
      <c r="AS79" s="54">
        <f t="shared" si="36"/>
        <v>2.0389745431482753E-2</v>
      </c>
      <c r="AT79" s="54">
        <f t="shared" si="36"/>
        <v>2.0341776013559354E-2</v>
      </c>
      <c r="AU79" s="54">
        <f t="shared" si="36"/>
        <v>2.0298733352383191E-2</v>
      </c>
      <c r="AV79" s="54">
        <f t="shared" si="36"/>
        <v>2.0260087665955329E-2</v>
      </c>
      <c r="AW79" s="54">
        <f t="shared" si="36"/>
        <v>2.0225360793997949E-2</v>
      </c>
      <c r="AX79" s="54">
        <f t="shared" si="36"/>
        <v>2.0194123236425998E-2</v>
      </c>
      <c r="AY79" s="54">
        <f t="shared" si="36"/>
        <v>2.0165990627637465E-2</v>
      </c>
      <c r="AZ79" s="54">
        <f t="shared" si="36"/>
        <v>2.0140619948212368E-2</v>
      </c>
      <c r="BA79" s="54">
        <f t="shared" si="36"/>
        <v>2.0117705695337662E-2</v>
      </c>
      <c r="BB79" s="54">
        <f t="shared" si="36"/>
        <v>2.0096976162125468E-2</v>
      </c>
      <c r="BC79" s="54">
        <f t="shared" si="36"/>
        <v>2.0078189919855438E-2</v>
      </c>
      <c r="BD79" s="54">
        <f t="shared" si="36"/>
        <v>2.0061132555829086E-2</v>
      </c>
      <c r="BE79" s="54">
        <f t="shared" si="36"/>
        <v>2.0045613690508279E-2</v>
      </c>
      <c r="BF79" s="54">
        <f t="shared" si="36"/>
        <v>2.0031464278156053E-2</v>
      </c>
      <c r="BG79" s="54">
        <f t="shared" si="36"/>
        <v>2.0018534182769887E-2</v>
      </c>
      <c r="BH79" s="54">
        <f t="shared" si="36"/>
        <v>1.4999999999999902E-2</v>
      </c>
      <c r="BI79" s="54">
        <f t="shared" si="36"/>
        <v>0</v>
      </c>
    </row>
    <row r="80" spans="1:237" ht="18" customHeight="1">
      <c r="A80" s="96" t="s">
        <v>781</v>
      </c>
      <c r="B80" s="150"/>
      <c r="C80" s="97"/>
      <c r="D80" s="97"/>
      <c r="E80" s="97"/>
      <c r="F80" s="97"/>
      <c r="G80" s="97"/>
      <c r="H80" s="97"/>
      <c r="I80" s="97"/>
      <c r="J80" s="97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</row>
    <row r="81" spans="1:103" ht="18" customHeight="1">
      <c r="A81" s="98" t="s">
        <v>660</v>
      </c>
      <c r="B81" s="99">
        <f>+Global!B70</f>
        <v>0.83</v>
      </c>
      <c r="C81" s="100">
        <f>+Global!C70</f>
        <v>0.98</v>
      </c>
      <c r="D81" s="100">
        <f>+Global!D70</f>
        <v>1.2299072803648878</v>
      </c>
      <c r="E81" s="100">
        <f>+Global!E70</f>
        <v>1.5203061790744932</v>
      </c>
      <c r="F81" s="100">
        <f>+Global!F70</f>
        <v>1.8319126422158489</v>
      </c>
      <c r="G81" s="100">
        <f>+Global!G70</f>
        <v>2.1509718132816515</v>
      </c>
      <c r="H81" s="100">
        <f>+Global!H70</f>
        <v>2.4680617535638172</v>
      </c>
      <c r="I81" s="100">
        <f>+Global!I70</f>
        <v>2.7778418001671961</v>
      </c>
      <c r="J81" s="100">
        <f>+Global!J70</f>
        <v>3.0779677409816255</v>
      </c>
      <c r="K81" s="100">
        <f>+Global!K70</f>
        <v>3.367812676156571</v>
      </c>
      <c r="L81" s="100">
        <f>+Global!L70</f>
        <v>3.6476485330626893</v>
      </c>
      <c r="M81" s="100">
        <f>+Global!M70</f>
        <v>3.9106156129397851</v>
      </c>
      <c r="N81" s="100">
        <f>+Global!N70</f>
        <v>4.1598146898624559</v>
      </c>
      <c r="O81" s="100">
        <f>+Global!O70</f>
        <v>4.3974364966447048</v>
      </c>
      <c r="P81" s="100">
        <f>+Global!P70</f>
        <v>4.624874484385562</v>
      </c>
      <c r="Q81" s="100">
        <f>+Global!Q70</f>
        <v>4.8430870914360984</v>
      </c>
      <c r="R81" s="100">
        <f>+Global!R70</f>
        <v>5.0527710121251976</v>
      </c>
      <c r="S81" s="100">
        <f>+Global!S70</f>
        <v>5.254444721491887</v>
      </c>
      <c r="T81" s="100">
        <f>+Global!T70</f>
        <v>5.448486015626937</v>
      </c>
      <c r="U81" s="100">
        <f>+Global!U70</f>
        <v>5.6351426051912696</v>
      </c>
      <c r="V81" s="100">
        <f>+Global!V70</f>
        <v>5.8147037467486919</v>
      </c>
      <c r="W81" s="100">
        <f>+Global!W70</f>
        <v>5.9875921126930871</v>
      </c>
      <c r="X81" s="100">
        <f>+Global!X70</f>
        <v>6.1540649059706602</v>
      </c>
      <c r="Y81" s="100">
        <f>+Global!Y70</f>
        <v>6.3139419480150911</v>
      </c>
      <c r="Z81" s="100">
        <f>+Global!Z70</f>
        <v>6.4665489888029484</v>
      </c>
      <c r="AA81" s="100">
        <f>+Global!AA70</f>
        <v>6.6078391386183553</v>
      </c>
      <c r="AB81" s="100">
        <f>+Global!AB70</f>
        <v>6.6941469848905317</v>
      </c>
      <c r="AC81" s="100">
        <f>+Global!AC70</f>
        <v>6.7029302629115044</v>
      </c>
      <c r="AD81" s="100">
        <f>+Global!AD70</f>
        <v>6.6653985107224925</v>
      </c>
      <c r="AE81" s="100">
        <f>+Global!AE70</f>
        <v>6.602160769418175</v>
      </c>
      <c r="AF81" s="100">
        <f>+Global!AF70</f>
        <v>6.5266254657074185</v>
      </c>
      <c r="AG81" s="100">
        <f>+Global!AG70</f>
        <v>6.4473235814257066</v>
      </c>
      <c r="AH81" s="100">
        <f>+Global!AH70</f>
        <v>6.3694987945756134</v>
      </c>
      <c r="AI81" s="100">
        <f>+Global!AI70</f>
        <v>6.2961969489256724</v>
      </c>
      <c r="AJ81" s="100">
        <f>+Global!AJ70</f>
        <v>6.2290123662265486</v>
      </c>
      <c r="AK81" s="100">
        <f>+Global!AK70</f>
        <v>6.1685981748003895</v>
      </c>
      <c r="AL81" s="100">
        <f>+Global!AL70</f>
        <v>6.1150139032819579</v>
      </c>
      <c r="AM81" s="100">
        <f>+Global!AM70</f>
        <v>6.0679606470388148</v>
      </c>
      <c r="AN81" s="100">
        <f>+Global!AN70</f>
        <v>6.0269385264868687</v>
      </c>
      <c r="AO81" s="100">
        <f>+Global!AO70</f>
        <v>5.9913505027218186</v>
      </c>
      <c r="AP81" s="100">
        <f>+Global!AP70</f>
        <v>5.9605692883416195</v>
      </c>
      <c r="AQ81" s="100">
        <f>+Global!AQ70</f>
        <v>5.9339790197070856</v>
      </c>
      <c r="AR81" s="100">
        <f>+Global!AR70</f>
        <v>5.9109998264642964</v>
      </c>
      <c r="AS81" s="100">
        <f>+Global!AS70</f>
        <v>5.8911009649362658</v>
      </c>
      <c r="AT81" s="100">
        <f>+Global!AT70</f>
        <v>5.87380644913324</v>
      </c>
      <c r="AU81" s="100">
        <f>+Global!AU70</f>
        <v>5.8586958948093724</v>
      </c>
      <c r="AV81" s="100">
        <f>+Global!AV70</f>
        <v>5.8454024353092047</v>
      </c>
      <c r="AW81" s="100">
        <f>+Global!AW70</f>
        <v>5.8336089665463726</v>
      </c>
      <c r="AX81" s="100">
        <f>+Global!AX70</f>
        <v>5.8230435577570425</v>
      </c>
      <c r="AY81" s="100">
        <f>+Global!AY70</f>
        <v>5.8134745720157381</v>
      </c>
      <c r="AZ81" s="100">
        <f>+Global!AZ70</f>
        <v>5.8047058385258348</v>
      </c>
      <c r="BA81" s="100">
        <f>+Global!BA70</f>
        <v>5.7965720807963557</v>
      </c>
      <c r="BB81" s="100">
        <f>+Global!BB70</f>
        <v>5.7889347120161716</v>
      </c>
      <c r="BC81" s="100">
        <f>+Global!BC70</f>
        <v>5.781678047702707</v>
      </c>
      <c r="BD81" s="100">
        <f>+Global!BD70</f>
        <v>5.7747059463955921</v>
      </c>
      <c r="BE81" s="100">
        <f>+Global!BE70</f>
        <v>5.7679388649405352</v>
      </c>
      <c r="BF81" s="100">
        <f>+Global!BF70</f>
        <v>5.7613113009234738</v>
      </c>
      <c r="BG81" s="100">
        <f>+Global!BG70</f>
        <v>5.7547695876650806</v>
      </c>
      <c r="BH81" s="100">
        <f>+Global!BH70</f>
        <v>5.7482700044940342</v>
      </c>
      <c r="BI81" s="100">
        <f>+Global!BI70</f>
        <v>5.741777165139843</v>
      </c>
      <c r="BJ81" s="100">
        <f>+Global!BJ70</f>
        <v>5.6728626418279404</v>
      </c>
      <c r="BK81" s="100">
        <f>+Global!BK70</f>
        <v>5.623340170100998</v>
      </c>
      <c r="BL81" s="100">
        <f>+Global!BL70</f>
        <v>5.586936759513164</v>
      </c>
      <c r="BM81" s="100">
        <f>+Global!BM70</f>
        <v>5.5594045173597815</v>
      </c>
      <c r="BN81" s="100">
        <f>+Global!BN70</f>
        <v>5.5378666246520272</v>
      </c>
      <c r="BO81" s="100">
        <f>+Global!BO70</f>
        <v>5.5203746298768746</v>
      </c>
      <c r="BP81" s="100">
        <f>+Global!BP70</f>
        <v>5.5056087652326173</v>
      </c>
      <c r="BQ81" s="100">
        <f>+Global!BQ70</f>
        <v>5.4926750652491734</v>
      </c>
      <c r="BR81" s="100">
        <f>+Global!BR70</f>
        <v>5.4809680070040292</v>
      </c>
      <c r="BS81" s="100">
        <f>+Global!BS70</f>
        <v>5.4700775013311276</v>
      </c>
      <c r="BT81" s="100">
        <f>+Global!BT70</f>
        <v>5.4597259065679644</v>
      </c>
      <c r="BU81" s="100">
        <f>+Global!BU70</f>
        <v>5.4497253669216583</v>
      </c>
      <c r="BV81" s="100">
        <f>+Global!BV70</f>
        <v>5.4399489113739659</v>
      </c>
      <c r="BW81" s="100">
        <f>+Global!BW70</f>
        <v>5.4303108699955311</v>
      </c>
      <c r="BX81" s="100">
        <f>+Global!BX70</f>
        <v>5.4207536000109213</v>
      </c>
      <c r="BY81" s="100">
        <f>+Global!BY70</f>
        <v>5.4112384855193305</v>
      </c>
      <c r="BZ81" s="100">
        <f>+Global!BZ70</f>
        <v>5.4017398323779933</v>
      </c>
      <c r="CA81" s="100">
        <f>+Global!CA70</f>
        <v>5.3922407248726261</v>
      </c>
      <c r="CB81" s="100">
        <f>+Global!CB70</f>
        <v>5.382730212106253</v>
      </c>
      <c r="CC81" s="100">
        <f>+Global!CC70</f>
        <v>5.3732013960108569</v>
      </c>
      <c r="CD81" s="100">
        <f>+Global!CD70</f>
        <v>5.3636501309795701</v>
      </c>
      <c r="CE81" s="100">
        <f>+Global!CE70</f>
        <v>5.354074138617948</v>
      </c>
      <c r="CF81" s="100">
        <f>+Global!CF70</f>
        <v>5.3444724044288199</v>
      </c>
      <c r="CG81" s="100">
        <f>+Global!CG70</f>
        <v>5.3348447661273504</v>
      </c>
      <c r="CH81" s="100">
        <f>+Global!CH70</f>
        <v>5.3251916323313431</v>
      </c>
      <c r="CI81" s="100">
        <f>+Global!CI70</f>
        <v>5.3155137900537381</v>
      </c>
      <c r="CJ81" s="100">
        <f>+Global!CJ70</f>
        <v>5.305812272763661</v>
      </c>
      <c r="CK81" s="100">
        <f>+Global!CK70</f>
        <v>5.296088269826301</v>
      </c>
      <c r="CL81" s="100">
        <f>+Global!CL70</f>
        <v>5.28634306426616</v>
      </c>
      <c r="CM81" s="100">
        <f>+Global!CM70</f>
        <v>5.2765779899610949</v>
      </c>
      <c r="CN81" s="100">
        <f>+Global!CN70</f>
        <v>5.2667944022014526</v>
      </c>
      <c r="CO81" s="100">
        <f>+Global!CO70</f>
        <v>5.2569936574697183</v>
      </c>
      <c r="CP81" s="100">
        <f>+Global!CP70</f>
        <v>5.2471770996029372</v>
      </c>
      <c r="CQ81" s="100">
        <f>+Global!CQ70</f>
        <v>5.2373460503901574</v>
      </c>
      <c r="CR81" s="100">
        <f>+Global!CR70</f>
        <v>5.227501803264138</v>
      </c>
      <c r="CS81" s="100">
        <f>+Global!CS70</f>
        <v>5.2176456191611997</v>
      </c>
      <c r="CT81" s="100">
        <f>+Global!CT70</f>
        <v>5.2077787239069746</v>
      </c>
      <c r="CU81" s="100">
        <f>+Global!CU70</f>
        <v>5.1979023066806045</v>
      </c>
      <c r="CV81" s="100">
        <f>+Global!CV70</f>
        <v>5.1880175192440179</v>
      </c>
      <c r="CW81" s="100">
        <f>+Global!CW70</f>
        <v>5.1781254757155164</v>
      </c>
      <c r="CX81" s="100">
        <f>+Global!CX70</f>
        <v>5.168227252731131</v>
      </c>
      <c r="CY81" s="100">
        <f>+Global!CY70</f>
        <v>5.1583238898819594</v>
      </c>
    </row>
    <row r="83" spans="1:103" ht="18" customHeight="1">
      <c r="A83" s="59" t="s">
        <v>247</v>
      </c>
      <c r="B83" s="65">
        <f>LN(B84*10^6/B56)*B56</f>
        <v>1312.4114921163637</v>
      </c>
      <c r="C83" s="65">
        <f t="shared" ref="C83:L83" si="37">LN(C84*10^6/C56)*C56</f>
        <v>1308.925932960351</v>
      </c>
      <c r="D83" s="65">
        <f t="shared" si="37"/>
        <v>1288.5768252884623</v>
      </c>
      <c r="E83" s="65">
        <f t="shared" si="37"/>
        <v>1247.204946320423</v>
      </c>
      <c r="F83" s="65">
        <f t="shared" si="37"/>
        <v>1206.6192430668516</v>
      </c>
      <c r="G83" s="65">
        <f t="shared" si="37"/>
        <v>1167.0693143122362</v>
      </c>
      <c r="H83" s="65">
        <f t="shared" si="37"/>
        <v>1128.4858495130843</v>
      </c>
      <c r="I83" s="65">
        <f t="shared" si="37"/>
        <v>1089.5122022013361</v>
      </c>
      <c r="J83" s="65">
        <f t="shared" si="37"/>
        <v>1050.5437694062925</v>
      </c>
      <c r="K83" s="65">
        <f t="shared" si="37"/>
        <v>1010.9104495976435</v>
      </c>
      <c r="L83" s="65">
        <f t="shared" si="37"/>
        <v>1000.271168242159</v>
      </c>
    </row>
    <row r="84" spans="1:103" s="41" customFormat="1" ht="18" customHeight="1">
      <c r="A84" s="101" t="s">
        <v>643</v>
      </c>
      <c r="B84" s="102">
        <f>B68-B73</f>
        <v>1.3722727986349696</v>
      </c>
      <c r="C84" s="41">
        <f t="shared" ref="C84:BH84" si="38">C68-C73</f>
        <v>1.8201968979912584</v>
      </c>
      <c r="D84" s="41">
        <f t="shared" si="38"/>
        <v>2.2425647522374001</v>
      </c>
      <c r="E84" s="41">
        <f t="shared" si="38"/>
        <v>2.6221341392029052</v>
      </c>
      <c r="F84" s="41">
        <f t="shared" si="38"/>
        <v>2.9952448276785777</v>
      </c>
      <c r="G84" s="41">
        <f t="shared" si="38"/>
        <v>3.3739786949540189</v>
      </c>
      <c r="H84" s="41">
        <f t="shared" si="38"/>
        <v>3.7574549509618622</v>
      </c>
      <c r="I84" s="41">
        <f t="shared" si="38"/>
        <v>4.1270227715140013</v>
      </c>
      <c r="J84" s="41">
        <f t="shared" si="38"/>
        <v>4.4799692691505726</v>
      </c>
      <c r="K84" s="41">
        <f t="shared" si="38"/>
        <v>4.7645850238212377</v>
      </c>
      <c r="L84" s="41">
        <f t="shared" si="38"/>
        <v>5.1750643696568588</v>
      </c>
      <c r="M84" s="41">
        <f t="shared" si="38"/>
        <v>5.7282445117240055</v>
      </c>
      <c r="N84" s="41">
        <f t="shared" si="38"/>
        <v>6.4273642185065931</v>
      </c>
      <c r="O84" s="41">
        <f t="shared" si="38"/>
        <v>7.1279316200454126</v>
      </c>
      <c r="P84" s="41">
        <f t="shared" si="38"/>
        <v>7.8381019496999578</v>
      </c>
      <c r="Q84" s="41">
        <f t="shared" si="38"/>
        <v>8.5621385771371497</v>
      </c>
      <c r="R84" s="41">
        <f t="shared" si="38"/>
        <v>9.3021719371095042</v>
      </c>
      <c r="S84" s="41">
        <f t="shared" si="38"/>
        <v>10.059211902438838</v>
      </c>
      <c r="T84" s="41">
        <f t="shared" si="38"/>
        <v>10.833732778198645</v>
      </c>
      <c r="U84" s="41">
        <f t="shared" si="38"/>
        <v>11.626011183957726</v>
      </c>
      <c r="V84" s="41">
        <f t="shared" si="38"/>
        <v>12.422481801166549</v>
      </c>
      <c r="W84" s="41">
        <f t="shared" si="38"/>
        <v>13.217748413352146</v>
      </c>
      <c r="X84" s="41">
        <f t="shared" si="38"/>
        <v>14.022842353139918</v>
      </c>
      <c r="Y84" s="41">
        <f t="shared" si="38"/>
        <v>14.839838104451847</v>
      </c>
      <c r="Z84" s="41">
        <f t="shared" si="38"/>
        <v>15.670399863090186</v>
      </c>
      <c r="AA84" s="41">
        <f t="shared" si="38"/>
        <v>16.516733536199887</v>
      </c>
      <c r="AB84" s="41">
        <f t="shared" si="38"/>
        <v>17.380871767214526</v>
      </c>
      <c r="AC84" s="41">
        <f t="shared" si="38"/>
        <v>18.305369398263181</v>
      </c>
      <c r="AD84" s="41">
        <f t="shared" si="38"/>
        <v>19.271721718433227</v>
      </c>
      <c r="AE84" s="41">
        <f t="shared" si="38"/>
        <v>20.276920043915148</v>
      </c>
      <c r="AF84" s="41">
        <f t="shared" si="38"/>
        <v>21.277332539784471</v>
      </c>
      <c r="AG84" s="41">
        <f t="shared" si="38"/>
        <v>22.256495130828682</v>
      </c>
      <c r="AH84" s="41">
        <f t="shared" si="38"/>
        <v>23.246065799460602</v>
      </c>
      <c r="AI84" s="41">
        <f t="shared" si="38"/>
        <v>24.250132643596139</v>
      </c>
      <c r="AJ84" s="41">
        <f t="shared" si="38"/>
        <v>25.27121663798102</v>
      </c>
      <c r="AK84" s="41">
        <f t="shared" si="38"/>
        <v>26.311110555107192</v>
      </c>
      <c r="AL84" s="41">
        <f t="shared" si="38"/>
        <v>27.371307937265129</v>
      </c>
      <c r="AM84" s="41">
        <f t="shared" si="38"/>
        <v>28.453209612105304</v>
      </c>
      <c r="AN84" s="41">
        <f t="shared" si="38"/>
        <v>29.55821569950902</v>
      </c>
      <c r="AO84" s="41">
        <f t="shared" si="38"/>
        <v>30.687760772248378</v>
      </c>
      <c r="AP84" s="41">
        <f t="shared" si="38"/>
        <v>31.843322419452242</v>
      </c>
      <c r="AQ84" s="41">
        <f t="shared" si="38"/>
        <v>33.026418657874892</v>
      </c>
      <c r="AR84" s="41">
        <f t="shared" si="38"/>
        <v>34.238601755915283</v>
      </c>
      <c r="AS84" s="41">
        <f t="shared" si="38"/>
        <v>35.481451926719501</v>
      </c>
      <c r="AT84" s="41">
        <f t="shared" si="38"/>
        <v>36.756572268030119</v>
      </c>
      <c r="AU84" s="41">
        <f t="shared" si="38"/>
        <v>38.065585322664191</v>
      </c>
      <c r="AV84" s="41">
        <f t="shared" si="38"/>
        <v>39.410131186152086</v>
      </c>
      <c r="AW84" s="41">
        <f t="shared" si="38"/>
        <v>40.791866919458307</v>
      </c>
      <c r="AX84" s="41">
        <f t="shared" si="38"/>
        <v>42.212466988705479</v>
      </c>
      <c r="AY84" s="41">
        <f t="shared" si="38"/>
        <v>43.673624475391364</v>
      </c>
      <c r="AZ84" s="41">
        <f t="shared" si="38"/>
        <v>45.177052842531396</v>
      </c>
      <c r="BA84" s="41">
        <f t="shared" si="38"/>
        <v>46.724488087068636</v>
      </c>
      <c r="BB84" s="41">
        <f t="shared" si="38"/>
        <v>48.31769114942378</v>
      </c>
      <c r="BC84" s="41">
        <f t="shared" si="38"/>
        <v>49.958450484805965</v>
      </c>
      <c r="BD84" s="41">
        <f t="shared" si="38"/>
        <v>51.648584727727197</v>
      </c>
      <c r="BE84" s="41">
        <f t="shared" si="38"/>
        <v>53.389945401847633</v>
      </c>
      <c r="BF84" s="41">
        <f t="shared" si="38"/>
        <v>55.184419642883043</v>
      </c>
      <c r="BG84" s="41">
        <f t="shared" si="38"/>
        <v>57.033932913874537</v>
      </c>
      <c r="BH84" s="41">
        <f t="shared" si="38"/>
        <v>58.940451700563266</v>
      </c>
      <c r="BI84" s="41">
        <f>+BH84</f>
        <v>58.940451700563266</v>
      </c>
    </row>
    <row r="85" spans="1:103" s="41" customFormat="1" ht="18" customHeight="1">
      <c r="A85" s="103" t="s">
        <v>644</v>
      </c>
      <c r="B85" s="102">
        <f>+C85/C84*B84</f>
        <v>0.10766560842966684</v>
      </c>
      <c r="C85" s="102">
        <f>+(C74-B74)/10</f>
        <v>0.14280878166422842</v>
      </c>
      <c r="D85" s="102">
        <f t="shared" ref="D85:BI85" si="39">+(D74-C74)/10</f>
        <v>0.14973145353124809</v>
      </c>
      <c r="E85" s="102">
        <f t="shared" si="39"/>
        <v>0.13743187634052917</v>
      </c>
      <c r="F85" s="102">
        <f t="shared" si="39"/>
        <v>0.13585544863210153</v>
      </c>
      <c r="G85" s="102">
        <f t="shared" si="39"/>
        <v>0.14284169684090992</v>
      </c>
      <c r="H85" s="102">
        <f t="shared" si="39"/>
        <v>0.14776573980783797</v>
      </c>
      <c r="I85" s="102">
        <f t="shared" si="39"/>
        <v>0.14574822157486408</v>
      </c>
      <c r="J85" s="102">
        <f t="shared" si="39"/>
        <v>0.14440425033427678</v>
      </c>
      <c r="K85" s="102">
        <f t="shared" si="39"/>
        <v>0.14364472385767577</v>
      </c>
      <c r="L85" s="102">
        <f t="shared" si="39"/>
        <v>0.19268921486989932</v>
      </c>
      <c r="M85" s="102">
        <f t="shared" si="39"/>
        <v>0.24838867427922295</v>
      </c>
      <c r="N85" s="102">
        <f t="shared" si="39"/>
        <v>0.32757560938501201</v>
      </c>
      <c r="O85" s="102">
        <f t="shared" si="39"/>
        <v>0.31397975990387794</v>
      </c>
      <c r="P85" s="102">
        <f t="shared" si="39"/>
        <v>0.30965283372747265</v>
      </c>
      <c r="Q85" s="102">
        <f t="shared" si="39"/>
        <v>0.31088799632050412</v>
      </c>
      <c r="R85" s="102">
        <f t="shared" si="39"/>
        <v>0.3152807225360611</v>
      </c>
      <c r="S85" s="102">
        <f t="shared" si="39"/>
        <v>0.32138315751465851</v>
      </c>
      <c r="T85" s="102">
        <f t="shared" si="39"/>
        <v>0.32837028454331263</v>
      </c>
      <c r="U85" s="102">
        <f t="shared" si="39"/>
        <v>0.33580140898072203</v>
      </c>
      <c r="V85" s="102">
        <f t="shared" si="39"/>
        <v>0.34346638493734361</v>
      </c>
      <c r="W85" s="102">
        <f t="shared" si="39"/>
        <v>0.3473368477701605</v>
      </c>
      <c r="X85" s="102">
        <f t="shared" si="39"/>
        <v>0.34834237137234253</v>
      </c>
      <c r="Y85" s="102">
        <f t="shared" si="39"/>
        <v>0.35150096245778428</v>
      </c>
      <c r="Z85" s="102">
        <f t="shared" si="39"/>
        <v>0.35600302918979454</v>
      </c>
      <c r="AA85" s="102">
        <f t="shared" si="39"/>
        <v>0.36144905170780106</v>
      </c>
      <c r="AB85" s="102">
        <f t="shared" si="39"/>
        <v>0.36785451057525764</v>
      </c>
      <c r="AC85" s="102">
        <f t="shared" si="39"/>
        <v>0.37517529646098213</v>
      </c>
      <c r="AD85" s="102">
        <f t="shared" si="39"/>
        <v>0.39497453770733981</v>
      </c>
      <c r="AE85" s="102">
        <f t="shared" si="39"/>
        <v>0.41383735036897207</v>
      </c>
      <c r="AF85" s="102">
        <f t="shared" si="39"/>
        <v>0.43151397188696022</v>
      </c>
      <c r="AG85" s="102">
        <f t="shared" si="39"/>
        <v>0.43630996174158126</v>
      </c>
      <c r="AH85" s="102">
        <f t="shared" si="39"/>
        <v>0.4319104320042868</v>
      </c>
      <c r="AI85" s="102">
        <f t="shared" si="39"/>
        <v>0.43335033665609901</v>
      </c>
      <c r="AJ85" s="102">
        <f t="shared" si="39"/>
        <v>0.43799442853644022</v>
      </c>
      <c r="AK85" s="102">
        <f t="shared" si="39"/>
        <v>0.44447607578670728</v>
      </c>
      <c r="AL85" s="102">
        <f t="shared" si="39"/>
        <v>0.45211069230657441</v>
      </c>
      <c r="AM85" s="102">
        <f t="shared" si="39"/>
        <v>0.46057407789500643</v>
      </c>
      <c r="AN85" s="102">
        <f t="shared" si="39"/>
        <v>0.46972669934763472</v>
      </c>
      <c r="AO85" s="102">
        <f t="shared" si="39"/>
        <v>0.47951970221177903</v>
      </c>
      <c r="AP85" s="102">
        <f t="shared" si="39"/>
        <v>0.4899458963030085</v>
      </c>
      <c r="AQ85" s="102">
        <f t="shared" si="39"/>
        <v>0.50101506572931098</v>
      </c>
      <c r="AR85" s="102">
        <f t="shared" si="39"/>
        <v>0.51274217348386064</v>
      </c>
      <c r="AS85" s="102">
        <f t="shared" si="39"/>
        <v>0.52514222364714269</v>
      </c>
      <c r="AT85" s="102">
        <f t="shared" si="39"/>
        <v>0.53822843254041852</v>
      </c>
      <c r="AU85" s="102">
        <f t="shared" si="39"/>
        <v>0.55201194728248315</v>
      </c>
      <c r="AV85" s="102">
        <f t="shared" si="39"/>
        <v>0.56650221072267182</v>
      </c>
      <c r="AW85" s="102">
        <f t="shared" si="39"/>
        <v>0.58170753075925175</v>
      </c>
      <c r="AX85" s="102">
        <f t="shared" si="39"/>
        <v>0.59763565175281319</v>
      </c>
      <c r="AY85" s="102">
        <f t="shared" si="39"/>
        <v>0.61429424721390835</v>
      </c>
      <c r="AZ85" s="102">
        <f t="shared" si="39"/>
        <v>0.63169131174751669</v>
      </c>
      <c r="BA85" s="102">
        <f t="shared" si="39"/>
        <v>0.64983545656162678</v>
      </c>
      <c r="BB85" s="102">
        <f t="shared" si="39"/>
        <v>0.668736122873824</v>
      </c>
      <c r="BC85" s="102">
        <f t="shared" si="39"/>
        <v>0.68840372979483677</v>
      </c>
      <c r="BD85" s="102">
        <f t="shared" si="39"/>
        <v>0.70884977211267708</v>
      </c>
      <c r="BE85" s="102">
        <f t="shared" si="39"/>
        <v>0.73008688101913888</v>
      </c>
      <c r="BF85" s="102">
        <f t="shared" si="39"/>
        <v>0.75212885823633546</v>
      </c>
      <c r="BG85" s="102">
        <f t="shared" si="39"/>
        <v>0.77499069164814782</v>
      </c>
      <c r="BH85" s="102">
        <f t="shared" si="39"/>
        <v>0.79868855856826992</v>
      </c>
      <c r="BI85" s="102">
        <f t="shared" si="39"/>
        <v>0.82323982119499983</v>
      </c>
    </row>
    <row r="86" spans="1:103" s="41" customFormat="1" ht="19.5" customHeight="1">
      <c r="A86" s="103" t="s">
        <v>782</v>
      </c>
      <c r="B86" s="102">
        <f t="shared" ref="B86:AG86" si="40">+(1-$B$98)*(1-$B$99)*B46*B123*(B120-B124)/1000</f>
        <v>0</v>
      </c>
      <c r="C86" s="102">
        <f t="shared" si="40"/>
        <v>0</v>
      </c>
      <c r="D86" s="102">
        <f t="shared" si="40"/>
        <v>0</v>
      </c>
      <c r="E86" s="102">
        <f t="shared" si="40"/>
        <v>0</v>
      </c>
      <c r="F86" s="102">
        <f t="shared" si="40"/>
        <v>0</v>
      </c>
      <c r="G86" s="102">
        <f t="shared" si="40"/>
        <v>0</v>
      </c>
      <c r="H86" s="102">
        <f t="shared" si="40"/>
        <v>0</v>
      </c>
      <c r="I86" s="102">
        <f t="shared" si="40"/>
        <v>0</v>
      </c>
      <c r="J86" s="102">
        <f t="shared" si="40"/>
        <v>0</v>
      </c>
      <c r="K86" s="102">
        <f t="shared" si="40"/>
        <v>0</v>
      </c>
      <c r="L86" s="102">
        <f t="shared" si="40"/>
        <v>0</v>
      </c>
      <c r="M86" s="102">
        <f t="shared" si="40"/>
        <v>0</v>
      </c>
      <c r="N86" s="102">
        <f t="shared" si="40"/>
        <v>0</v>
      </c>
      <c r="O86" s="102">
        <f t="shared" si="40"/>
        <v>0</v>
      </c>
      <c r="P86" s="102">
        <f t="shared" si="40"/>
        <v>0</v>
      </c>
      <c r="Q86" s="102">
        <f t="shared" si="40"/>
        <v>0</v>
      </c>
      <c r="R86" s="102">
        <f t="shared" si="40"/>
        <v>0</v>
      </c>
      <c r="S86" s="102">
        <f t="shared" si="40"/>
        <v>0</v>
      </c>
      <c r="T86" s="102">
        <f t="shared" si="40"/>
        <v>0</v>
      </c>
      <c r="U86" s="102">
        <f t="shared" si="40"/>
        <v>0</v>
      </c>
      <c r="V86" s="102">
        <f t="shared" si="40"/>
        <v>0</v>
      </c>
      <c r="W86" s="102">
        <f t="shared" si="40"/>
        <v>0</v>
      </c>
      <c r="X86" s="102">
        <f t="shared" si="40"/>
        <v>0</v>
      </c>
      <c r="Y86" s="102">
        <f t="shared" si="40"/>
        <v>0</v>
      </c>
      <c r="Z86" s="102">
        <f t="shared" si="40"/>
        <v>0</v>
      </c>
      <c r="AA86" s="102">
        <f t="shared" si="40"/>
        <v>0</v>
      </c>
      <c r="AB86" s="102">
        <f t="shared" si="40"/>
        <v>0</v>
      </c>
      <c r="AC86" s="102">
        <f t="shared" si="40"/>
        <v>0</v>
      </c>
      <c r="AD86" s="102">
        <f t="shared" si="40"/>
        <v>0</v>
      </c>
      <c r="AE86" s="102">
        <f t="shared" si="40"/>
        <v>0</v>
      </c>
      <c r="AF86" s="102">
        <f t="shared" si="40"/>
        <v>0</v>
      </c>
      <c r="AG86" s="102">
        <f t="shared" si="40"/>
        <v>0</v>
      </c>
      <c r="AH86" s="102">
        <f t="shared" ref="AH86:BI86" si="41">+(1-$B$98)*(1-$B$99)*AH46*AH123*(AH120-AH124)/1000</f>
        <v>0</v>
      </c>
      <c r="AI86" s="102">
        <f t="shared" si="41"/>
        <v>0</v>
      </c>
      <c r="AJ86" s="102">
        <f t="shared" si="41"/>
        <v>0</v>
      </c>
      <c r="AK86" s="102">
        <f t="shared" si="41"/>
        <v>0</v>
      </c>
      <c r="AL86" s="102">
        <f t="shared" si="41"/>
        <v>0</v>
      </c>
      <c r="AM86" s="102">
        <f t="shared" si="41"/>
        <v>0</v>
      </c>
      <c r="AN86" s="102">
        <f t="shared" si="41"/>
        <v>0</v>
      </c>
      <c r="AO86" s="102">
        <f t="shared" si="41"/>
        <v>0</v>
      </c>
      <c r="AP86" s="102">
        <f t="shared" si="41"/>
        <v>0</v>
      </c>
      <c r="AQ86" s="102">
        <f t="shared" si="41"/>
        <v>0</v>
      </c>
      <c r="AR86" s="102">
        <f t="shared" si="41"/>
        <v>0</v>
      </c>
      <c r="AS86" s="102">
        <f t="shared" si="41"/>
        <v>0</v>
      </c>
      <c r="AT86" s="102">
        <f t="shared" si="41"/>
        <v>0</v>
      </c>
      <c r="AU86" s="102">
        <f t="shared" si="41"/>
        <v>0</v>
      </c>
      <c r="AV86" s="102">
        <f t="shared" si="41"/>
        <v>0</v>
      </c>
      <c r="AW86" s="102">
        <f t="shared" si="41"/>
        <v>0</v>
      </c>
      <c r="AX86" s="102">
        <f t="shared" si="41"/>
        <v>0</v>
      </c>
      <c r="AY86" s="102">
        <f t="shared" si="41"/>
        <v>0</v>
      </c>
      <c r="AZ86" s="102">
        <f t="shared" si="41"/>
        <v>0</v>
      </c>
      <c r="BA86" s="102">
        <f t="shared" si="41"/>
        <v>0</v>
      </c>
      <c r="BB86" s="102">
        <f t="shared" si="41"/>
        <v>0</v>
      </c>
      <c r="BC86" s="102">
        <f t="shared" si="41"/>
        <v>0</v>
      </c>
      <c r="BD86" s="102">
        <f t="shared" si="41"/>
        <v>0</v>
      </c>
      <c r="BE86" s="102">
        <f t="shared" si="41"/>
        <v>0</v>
      </c>
      <c r="BF86" s="102">
        <f t="shared" si="41"/>
        <v>0</v>
      </c>
      <c r="BG86" s="102">
        <f t="shared" si="41"/>
        <v>0</v>
      </c>
      <c r="BH86" s="102">
        <f t="shared" si="41"/>
        <v>0</v>
      </c>
      <c r="BI86" s="102">
        <f t="shared" si="41"/>
        <v>0</v>
      </c>
    </row>
    <row r="87" spans="1:103" s="41" customFormat="1" ht="18" customHeight="1">
      <c r="A87" s="101" t="s">
        <v>646</v>
      </c>
      <c r="B87" s="102">
        <f>+SUM(B84:B86)</f>
        <v>1.4799384070646364</v>
      </c>
      <c r="C87" s="102">
        <f>+SUM(C84:C86)</f>
        <v>1.9630056796554869</v>
      </c>
      <c r="D87" s="102">
        <f t="shared" ref="D87:BI87" si="42">+SUM(D84:D86)</f>
        <v>2.3922962057686483</v>
      </c>
      <c r="E87" s="102">
        <f t="shared" si="42"/>
        <v>2.7595660155434345</v>
      </c>
      <c r="F87" s="102">
        <f t="shared" si="42"/>
        <v>3.1311002763106792</v>
      </c>
      <c r="G87" s="102">
        <f t="shared" si="42"/>
        <v>3.516820391794929</v>
      </c>
      <c r="H87" s="102">
        <f t="shared" si="42"/>
        <v>3.9052206907697</v>
      </c>
      <c r="I87" s="102">
        <f t="shared" si="42"/>
        <v>4.2727709930888658</v>
      </c>
      <c r="J87" s="102">
        <f t="shared" si="42"/>
        <v>4.6243735194848492</v>
      </c>
      <c r="K87" s="102">
        <f t="shared" si="42"/>
        <v>4.9082297476789138</v>
      </c>
      <c r="L87" s="102">
        <f t="shared" si="42"/>
        <v>5.3677535845267581</v>
      </c>
      <c r="M87" s="102">
        <f t="shared" si="42"/>
        <v>5.9766331860032285</v>
      </c>
      <c r="N87" s="102">
        <f t="shared" si="42"/>
        <v>6.7549398278916053</v>
      </c>
      <c r="O87" s="102">
        <f t="shared" si="42"/>
        <v>7.4419113799492909</v>
      </c>
      <c r="P87" s="102">
        <f t="shared" si="42"/>
        <v>8.1477547834274304</v>
      </c>
      <c r="Q87" s="102">
        <f t="shared" si="42"/>
        <v>8.8730265734576541</v>
      </c>
      <c r="R87" s="102">
        <f t="shared" si="42"/>
        <v>9.6174526596455649</v>
      </c>
      <c r="S87" s="102">
        <f t="shared" si="42"/>
        <v>10.380595059953496</v>
      </c>
      <c r="T87" s="102">
        <f t="shared" si="42"/>
        <v>11.162103062741958</v>
      </c>
      <c r="U87" s="102">
        <f t="shared" si="42"/>
        <v>11.961812592938447</v>
      </c>
      <c r="V87" s="102">
        <f t="shared" si="42"/>
        <v>12.765948186103893</v>
      </c>
      <c r="W87" s="102">
        <f t="shared" si="42"/>
        <v>13.565085261122306</v>
      </c>
      <c r="X87" s="102">
        <f t="shared" si="42"/>
        <v>14.371184724512261</v>
      </c>
      <c r="Y87" s="102">
        <f t="shared" si="42"/>
        <v>15.191339066909631</v>
      </c>
      <c r="Z87" s="102">
        <f t="shared" si="42"/>
        <v>16.026402892279979</v>
      </c>
      <c r="AA87" s="102">
        <f t="shared" si="42"/>
        <v>16.878182587907688</v>
      </c>
      <c r="AB87" s="102">
        <f t="shared" si="42"/>
        <v>17.748726277789782</v>
      </c>
      <c r="AC87" s="102">
        <f t="shared" si="42"/>
        <v>18.680544694724162</v>
      </c>
      <c r="AD87" s="102">
        <f t="shared" si="42"/>
        <v>19.666696256140568</v>
      </c>
      <c r="AE87" s="102">
        <f t="shared" si="42"/>
        <v>20.69075739428412</v>
      </c>
      <c r="AF87" s="102">
        <f t="shared" si="42"/>
        <v>21.708846511671432</v>
      </c>
      <c r="AG87" s="102">
        <f t="shared" si="42"/>
        <v>22.692805092570264</v>
      </c>
      <c r="AH87" s="102">
        <f t="shared" si="42"/>
        <v>23.677976231464889</v>
      </c>
      <c r="AI87" s="102">
        <f t="shared" si="42"/>
        <v>24.683482980252236</v>
      </c>
      <c r="AJ87" s="102">
        <f t="shared" si="42"/>
        <v>25.709211066517462</v>
      </c>
      <c r="AK87" s="102">
        <f t="shared" si="42"/>
        <v>26.755586630893898</v>
      </c>
      <c r="AL87" s="102">
        <f t="shared" si="42"/>
        <v>27.823418629571705</v>
      </c>
      <c r="AM87" s="102">
        <f t="shared" si="42"/>
        <v>28.913783690000312</v>
      </c>
      <c r="AN87" s="102">
        <f t="shared" si="42"/>
        <v>30.027942398856656</v>
      </c>
      <c r="AO87" s="102">
        <f t="shared" si="42"/>
        <v>31.167280474460156</v>
      </c>
      <c r="AP87" s="102">
        <f t="shared" si="42"/>
        <v>32.333268315755248</v>
      </c>
      <c r="AQ87" s="102">
        <f t="shared" si="42"/>
        <v>33.527433723604204</v>
      </c>
      <c r="AR87" s="102">
        <f t="shared" si="42"/>
        <v>34.751343929399141</v>
      </c>
      <c r="AS87" s="102">
        <f t="shared" si="42"/>
        <v>36.006594150366645</v>
      </c>
      <c r="AT87" s="102">
        <f t="shared" si="42"/>
        <v>37.294800700570541</v>
      </c>
      <c r="AU87" s="102">
        <f t="shared" si="42"/>
        <v>38.617597269946671</v>
      </c>
      <c r="AV87" s="102">
        <f t="shared" si="42"/>
        <v>39.97663339687476</v>
      </c>
      <c r="AW87" s="102">
        <f t="shared" si="42"/>
        <v>41.373574450217561</v>
      </c>
      <c r="AX87" s="102">
        <f t="shared" si="42"/>
        <v>42.81010264045829</v>
      </c>
      <c r="AY87" s="102">
        <f t="shared" si="42"/>
        <v>44.287918722605269</v>
      </c>
      <c r="AZ87" s="102">
        <f t="shared" si="42"/>
        <v>45.808744154278912</v>
      </c>
      <c r="BA87" s="102">
        <f t="shared" si="42"/>
        <v>47.374323543630261</v>
      </c>
      <c r="BB87" s="102">
        <f t="shared" si="42"/>
        <v>48.986427272297604</v>
      </c>
      <c r="BC87" s="102">
        <f t="shared" si="42"/>
        <v>50.646854214600801</v>
      </c>
      <c r="BD87" s="102">
        <f t="shared" si="42"/>
        <v>52.357434499839876</v>
      </c>
      <c r="BE87" s="102">
        <f t="shared" si="42"/>
        <v>54.120032282866774</v>
      </c>
      <c r="BF87" s="102">
        <f t="shared" si="42"/>
        <v>55.936548501119375</v>
      </c>
      <c r="BG87" s="102">
        <f t="shared" si="42"/>
        <v>57.808923605522686</v>
      </c>
      <c r="BH87" s="102">
        <f t="shared" si="42"/>
        <v>59.739140259131538</v>
      </c>
      <c r="BI87" s="102">
        <f t="shared" si="42"/>
        <v>59.763691521758268</v>
      </c>
    </row>
    <row r="88" spans="1:103" ht="18" customHeight="1">
      <c r="A88" s="52" t="s">
        <v>783</v>
      </c>
      <c r="B88" s="65">
        <f t="shared" ref="B88:AG88" si="43">(B84/B56)*1000</f>
        <v>9.5862577620326199</v>
      </c>
      <c r="C88" s="54">
        <f t="shared" si="43"/>
        <v>13.193300654639984</v>
      </c>
      <c r="D88" s="54">
        <f t="shared" si="43"/>
        <v>16.94720668709315</v>
      </c>
      <c r="E88" s="54">
        <f t="shared" si="43"/>
        <v>20.915250280886152</v>
      </c>
      <c r="F88" s="54">
        <f t="shared" si="43"/>
        <v>25.152927035532365</v>
      </c>
      <c r="G88" s="54">
        <f t="shared" si="43"/>
        <v>29.781925252416649</v>
      </c>
      <c r="H88" s="54">
        <f t="shared" si="43"/>
        <v>34.821360263234126</v>
      </c>
      <c r="I88" s="54">
        <f t="shared" si="43"/>
        <v>40.154140268270325</v>
      </c>
      <c r="J88" s="54">
        <f t="shared" si="43"/>
        <v>45.76252910447338</v>
      </c>
      <c r="K88" s="54">
        <f t="shared" si="43"/>
        <v>51.09772693205494</v>
      </c>
      <c r="L88" s="54">
        <f t="shared" si="43"/>
        <v>56.621275525027507</v>
      </c>
      <c r="M88" s="54">
        <f t="shared" si="43"/>
        <v>62.132482918161877</v>
      </c>
      <c r="N88" s="54">
        <f t="shared" si="43"/>
        <v>69.113572288235943</v>
      </c>
      <c r="O88" s="54">
        <f t="shared" si="43"/>
        <v>75.984887352754598</v>
      </c>
      <c r="P88" s="54">
        <f t="shared" si="43"/>
        <v>82.833855512565549</v>
      </c>
      <c r="Q88" s="54">
        <f t="shared" si="43"/>
        <v>89.704140539503754</v>
      </c>
      <c r="R88" s="54">
        <f t="shared" si="43"/>
        <v>96.615736411056616</v>
      </c>
      <c r="S88" s="54">
        <f t="shared" si="43"/>
        <v>103.57638079543766</v>
      </c>
      <c r="T88" s="54">
        <f t="shared" si="43"/>
        <v>110.58804049416868</v>
      </c>
      <c r="U88" s="54">
        <f t="shared" si="43"/>
        <v>117.65057362128529</v>
      </c>
      <c r="V88" s="54">
        <f t="shared" si="43"/>
        <v>124.82289284293383</v>
      </c>
      <c r="W88" s="54">
        <f t="shared" si="43"/>
        <v>132.0855198617233</v>
      </c>
      <c r="X88" s="54">
        <f t="shared" si="43"/>
        <v>139.36240570037452</v>
      </c>
      <c r="Y88" s="54">
        <f t="shared" si="43"/>
        <v>146.6731436509518</v>
      </c>
      <c r="Z88" s="54">
        <f t="shared" si="43"/>
        <v>154.03285680061023</v>
      </c>
      <c r="AA88" s="54">
        <f t="shared" si="43"/>
        <v>161.46162105428587</v>
      </c>
      <c r="AB88" s="54">
        <f t="shared" si="43"/>
        <v>168.9773736860995</v>
      </c>
      <c r="AC88" s="54">
        <f t="shared" si="43"/>
        <v>176.98943874151013</v>
      </c>
      <c r="AD88" s="54">
        <f t="shared" si="43"/>
        <v>185.31101081878438</v>
      </c>
      <c r="AE88" s="54">
        <f t="shared" si="43"/>
        <v>193.90747545165826</v>
      </c>
      <c r="AF88" s="54">
        <f t="shared" si="43"/>
        <v>202.91570993580066</v>
      </c>
      <c r="AG88" s="54">
        <f t="shared" si="43"/>
        <v>212.25369776546901</v>
      </c>
      <c r="AH88" s="54">
        <f t="shared" ref="AH88:BI88" si="44">(AH84/AH56)*1000</f>
        <v>221.69094439314827</v>
      </c>
      <c r="AI88" s="54">
        <f t="shared" si="44"/>
        <v>231.26643681541529</v>
      </c>
      <c r="AJ88" s="54">
        <f t="shared" si="44"/>
        <v>241.00421683258986</v>
      </c>
      <c r="AK88" s="54">
        <f t="shared" si="44"/>
        <v>250.92138159264744</v>
      </c>
      <c r="AL88" s="54">
        <f t="shared" si="44"/>
        <v>261.03217457247246</v>
      </c>
      <c r="AM88" s="54">
        <f t="shared" si="44"/>
        <v>271.34995505648936</v>
      </c>
      <c r="AN88" s="54">
        <f t="shared" si="44"/>
        <v>281.88807557933467</v>
      </c>
      <c r="AO88" s="54">
        <f t="shared" si="44"/>
        <v>292.66021724280813</v>
      </c>
      <c r="AP88" s="54">
        <f t="shared" si="44"/>
        <v>303.68047138314836</v>
      </c>
      <c r="AQ88" s="54">
        <f t="shared" si="44"/>
        <v>314.96331488305725</v>
      </c>
      <c r="AR88" s="54">
        <f t="shared" si="44"/>
        <v>326.52355127317458</v>
      </c>
      <c r="AS88" s="54">
        <f t="shared" si="44"/>
        <v>338.37625058503687</v>
      </c>
      <c r="AT88" s="54">
        <f t="shared" si="44"/>
        <v>350.53670109389776</v>
      </c>
      <c r="AU88" s="54">
        <f t="shared" si="44"/>
        <v>363.02037651701045</v>
      </c>
      <c r="AV88" s="54">
        <f t="shared" si="44"/>
        <v>375.84291796673182</v>
      </c>
      <c r="AW88" s="54">
        <f t="shared" si="44"/>
        <v>389.0201283498119</v>
      </c>
      <c r="AX88" s="54">
        <f t="shared" si="44"/>
        <v>402.56797656091368</v>
      </c>
      <c r="AY88" s="54">
        <f t="shared" si="44"/>
        <v>416.50260902409934</v>
      </c>
      <c r="AZ88" s="54">
        <f t="shared" si="44"/>
        <v>430.84036653601589</v>
      </c>
      <c r="BA88" s="54">
        <f t="shared" si="44"/>
        <v>445.59780479280096</v>
      </c>
      <c r="BB88" s="54">
        <f t="shared" si="44"/>
        <v>460.79171736925775</v>
      </c>
      <c r="BC88" s="54">
        <f t="shared" si="44"/>
        <v>476.43916024069591</v>
      </c>
      <c r="BD88" s="54">
        <f t="shared" si="44"/>
        <v>492.55747719362739</v>
      </c>
      <c r="BE88" s="54">
        <f t="shared" si="44"/>
        <v>509.16432566877057</v>
      </c>
      <c r="BF88" s="54">
        <f t="shared" si="44"/>
        <v>526.27770272862324</v>
      </c>
      <c r="BG88" s="54">
        <f t="shared" si="44"/>
        <v>543.91597095219856</v>
      </c>
      <c r="BH88" s="54">
        <f t="shared" si="44"/>
        <v>562.09788414002537</v>
      </c>
      <c r="BI88" s="54">
        <f t="shared" si="44"/>
        <v>562.09788414002537</v>
      </c>
    </row>
    <row r="89" spans="1:103" ht="18" customHeight="1">
      <c r="A89" s="52" t="s">
        <v>784</v>
      </c>
      <c r="C89" s="54">
        <f>+LN(C88/B88)/10</f>
        <v>3.1937858479228885E-2</v>
      </c>
      <c r="D89" s="54">
        <f>+LN(D88/C88)/10</f>
        <v>2.5039384843057105E-2</v>
      </c>
      <c r="E89" s="54">
        <f>+LN(E88/D88)/10</f>
        <v>2.1037554837186775E-2</v>
      </c>
      <c r="F89" s="54">
        <f>+LN(F88/E88)/10</f>
        <v>1.8449570150018753E-2</v>
      </c>
    </row>
    <row r="90" spans="1:103" s="35" customFormat="1" ht="18" customHeight="1">
      <c r="A90" s="66" t="s">
        <v>785</v>
      </c>
      <c r="B90" s="81">
        <f t="shared" ref="B90:AG90" si="45">+(1/(1-$B$18))*(B88)^(1-$B$18)+1</f>
        <v>0.35404026983002213</v>
      </c>
      <c r="C90" s="35">
        <f t="shared" si="45"/>
        <v>0.44937837226231558</v>
      </c>
      <c r="D90" s="35">
        <f t="shared" si="45"/>
        <v>0.51417379938930674</v>
      </c>
      <c r="E90" s="35">
        <f t="shared" si="45"/>
        <v>0.56268088282673046</v>
      </c>
      <c r="F90" s="35">
        <f t="shared" si="45"/>
        <v>0.60121783194083078</v>
      </c>
      <c r="G90" s="35">
        <f t="shared" si="45"/>
        <v>0.63351718806394297</v>
      </c>
      <c r="H90" s="35">
        <f t="shared" si="45"/>
        <v>0.66107224927289965</v>
      </c>
      <c r="I90" s="35">
        <f t="shared" si="45"/>
        <v>0.68437977159184793</v>
      </c>
      <c r="J90" s="35">
        <f t="shared" si="45"/>
        <v>0.70435197196196064</v>
      </c>
      <c r="K90" s="35">
        <f t="shared" si="45"/>
        <v>0.72021192186455085</v>
      </c>
      <c r="L90" s="35">
        <f t="shared" si="45"/>
        <v>0.73420906106345796</v>
      </c>
      <c r="M90" s="35">
        <f t="shared" si="45"/>
        <v>0.74627068843167732</v>
      </c>
      <c r="N90" s="35">
        <f t="shared" si="45"/>
        <v>0.7594262016760156</v>
      </c>
      <c r="O90" s="35">
        <f t="shared" si="45"/>
        <v>0.77056145299642931</v>
      </c>
      <c r="P90" s="35">
        <f t="shared" si="45"/>
        <v>0.78025143000416053</v>
      </c>
      <c r="Q90" s="35">
        <f t="shared" si="45"/>
        <v>0.78883411791762514</v>
      </c>
      <c r="R90" s="35">
        <f t="shared" si="45"/>
        <v>0.7965273405695622</v>
      </c>
      <c r="S90" s="35">
        <f t="shared" si="45"/>
        <v>0.80348322435084907</v>
      </c>
      <c r="T90" s="35">
        <f t="shared" si="45"/>
        <v>0.80981515181408903</v>
      </c>
      <c r="U90" s="35">
        <f t="shared" si="45"/>
        <v>0.81561186520333051</v>
      </c>
      <c r="V90" s="35">
        <f t="shared" si="45"/>
        <v>0.82098769940906346</v>
      </c>
      <c r="W90" s="35">
        <f t="shared" si="45"/>
        <v>0.82597870717765676</v>
      </c>
      <c r="X90" s="35">
        <f t="shared" si="45"/>
        <v>0.83058292538090239</v>
      </c>
      <c r="Y90" s="35">
        <f t="shared" si="45"/>
        <v>0.8348590816060163</v>
      </c>
      <c r="Z90" s="35">
        <f t="shared" si="45"/>
        <v>0.83885259714848226</v>
      </c>
      <c r="AA90" s="35">
        <f t="shared" si="45"/>
        <v>0.84260340191030536</v>
      </c>
      <c r="AB90" s="35">
        <f t="shared" si="45"/>
        <v>0.84614354638774614</v>
      </c>
      <c r="AC90" s="35">
        <f t="shared" si="45"/>
        <v>0.8496663092676483</v>
      </c>
      <c r="AD90" s="35">
        <f t="shared" si="45"/>
        <v>0.85308051979651234</v>
      </c>
      <c r="AE90" s="35">
        <f t="shared" si="45"/>
        <v>0.85637411439746558</v>
      </c>
      <c r="AF90" s="35">
        <f t="shared" si="45"/>
        <v>0.85959836678198265</v>
      </c>
      <c r="AG90" s="35">
        <f t="shared" si="45"/>
        <v>0.8627215511989702</v>
      </c>
      <c r="AH90" s="35">
        <f t="shared" ref="AH90:BI90" si="46">+(1/(1-$B$18))*(AH88)^(1-$B$18)+1</f>
        <v>0.86567525680995905</v>
      </c>
      <c r="AI90" s="35">
        <f t="shared" si="46"/>
        <v>0.86848548397498693</v>
      </c>
      <c r="AJ90" s="35">
        <f t="shared" si="46"/>
        <v>0.87116980180075076</v>
      </c>
      <c r="AK90" s="35">
        <f t="shared" si="46"/>
        <v>0.87374134441666373</v>
      </c>
      <c r="AL90" s="35">
        <f t="shared" si="46"/>
        <v>0.87621073765946322</v>
      </c>
      <c r="AM90" s="35">
        <f t="shared" si="46"/>
        <v>0.87858702001008104</v>
      </c>
      <c r="AN90" s="35">
        <f t="shared" si="46"/>
        <v>0.88087809136741591</v>
      </c>
      <c r="AO90" s="35">
        <f t="shared" si="46"/>
        <v>0.8830909449166795</v>
      </c>
      <c r="AP90" s="35">
        <f t="shared" si="46"/>
        <v>0.88523180187243034</v>
      </c>
      <c r="AQ90" s="35">
        <f t="shared" si="46"/>
        <v>0.88730620364655899</v>
      </c>
      <c r="AR90" s="35">
        <f t="shared" si="46"/>
        <v>0.88931908519308478</v>
      </c>
      <c r="AS90" s="35">
        <f t="shared" si="46"/>
        <v>0.89127483917745842</v>
      </c>
      <c r="AT90" s="35">
        <f t="shared" si="46"/>
        <v>0.89317737446104095</v>
      </c>
      <c r="AU90" s="35">
        <f t="shared" si="46"/>
        <v>0.89503016991251005</v>
      </c>
      <c r="AV90" s="35">
        <f t="shared" si="46"/>
        <v>0.89683632370803301</v>
      </c>
      <c r="AW90" s="35">
        <f t="shared" si="46"/>
        <v>0.89859859810182852</v>
      </c>
      <c r="AX90" s="35">
        <f t="shared" si="46"/>
        <v>0.90031945970595983</v>
      </c>
      <c r="AY90" s="35">
        <f t="shared" si="46"/>
        <v>0.90200111543003236</v>
      </c>
      <c r="AZ90" s="35">
        <f t="shared" si="46"/>
        <v>0.90364554432930733</v>
      </c>
      <c r="BA90" s="35">
        <f t="shared" si="46"/>
        <v>0.90525452567466391</v>
      </c>
      <c r="BB90" s="35">
        <f t="shared" si="46"/>
        <v>0.90682966359054662</v>
      </c>
      <c r="BC90" s="35">
        <f t="shared" si="46"/>
        <v>0.90837240861455282</v>
      </c>
      <c r="BD90" s="35">
        <f t="shared" si="46"/>
        <v>0.90988407652241754</v>
      </c>
      <c r="BE90" s="35">
        <f t="shared" si="46"/>
        <v>0.91136586474143733</v>
      </c>
      <c r="BF90" s="35">
        <f t="shared" si="46"/>
        <v>0.91281886664879708</v>
      </c>
      <c r="BG90" s="35">
        <f t="shared" si="46"/>
        <v>0.91424408402226309</v>
      </c>
      <c r="BH90" s="35">
        <f t="shared" si="46"/>
        <v>0.91564243788155875</v>
      </c>
      <c r="BI90" s="35">
        <f t="shared" si="46"/>
        <v>0.91564243788155875</v>
      </c>
    </row>
    <row r="91" spans="1:103" ht="18" customHeight="1">
      <c r="A91" s="58" t="s">
        <v>786</v>
      </c>
      <c r="B91" s="65">
        <f t="shared" ref="B91:BH91" si="47">B$17*B$56*B90</f>
        <v>50.680864626167669</v>
      </c>
      <c r="C91" s="65">
        <f t="shared" si="47"/>
        <v>53.421570919376016</v>
      </c>
      <c r="D91" s="65">
        <f t="shared" si="47"/>
        <v>50.51681524804804</v>
      </c>
      <c r="E91" s="65">
        <f t="shared" si="47"/>
        <v>45.130768794184426</v>
      </c>
      <c r="F91" s="65">
        <f t="shared" si="47"/>
        <v>39.466985767248779</v>
      </c>
      <c r="G91" s="65">
        <f t="shared" si="47"/>
        <v>34.091480075050583</v>
      </c>
      <c r="H91" s="65">
        <f t="shared" si="47"/>
        <v>29.196745324237551</v>
      </c>
      <c r="I91" s="65">
        <f t="shared" si="47"/>
        <v>24.807370931000861</v>
      </c>
      <c r="J91" s="65">
        <f t="shared" si="47"/>
        <v>20.954213844310352</v>
      </c>
      <c r="K91" s="65">
        <f t="shared" si="47"/>
        <v>17.584904086454433</v>
      </c>
      <c r="L91" s="65">
        <f t="shared" si="47"/>
        <v>15.140897607868151</v>
      </c>
      <c r="M91" s="146">
        <f t="shared" si="47"/>
        <v>13.376256101472137</v>
      </c>
      <c r="N91" s="65">
        <f t="shared" si="47"/>
        <v>11.831234895022964</v>
      </c>
      <c r="O91" s="65">
        <f t="shared" si="47"/>
        <v>10.434174324084777</v>
      </c>
      <c r="P91" s="65">
        <f t="shared" si="47"/>
        <v>9.183150254576347</v>
      </c>
      <c r="Q91" s="65">
        <f t="shared" si="47"/>
        <v>8.0695461867456189</v>
      </c>
      <c r="R91" s="65">
        <f t="shared" si="47"/>
        <v>7.0822364416085897</v>
      </c>
      <c r="S91" s="65">
        <f t="shared" si="47"/>
        <v>6.209446027564784</v>
      </c>
      <c r="T91" s="65">
        <f t="shared" si="47"/>
        <v>5.4396160898313113</v>
      </c>
      <c r="U91" s="65">
        <f t="shared" si="47"/>
        <v>4.7618114522245039</v>
      </c>
      <c r="V91" s="65">
        <f t="shared" si="47"/>
        <v>4.1595114700373248</v>
      </c>
      <c r="W91" s="65">
        <f t="shared" si="47"/>
        <v>3.6257866945545745</v>
      </c>
      <c r="X91" s="65">
        <f t="shared" si="47"/>
        <v>3.1589599592569417</v>
      </c>
      <c r="Y91" s="65">
        <f t="shared" si="47"/>
        <v>2.7510724081267304</v>
      </c>
      <c r="Z91" s="65">
        <f t="shared" si="47"/>
        <v>2.3949818249291783</v>
      </c>
      <c r="AA91" s="65">
        <f t="shared" si="47"/>
        <v>2.0843348974109479</v>
      </c>
      <c r="AB91" s="65">
        <f t="shared" si="47"/>
        <v>1.8134937416768024</v>
      </c>
      <c r="AC91" s="65">
        <f t="shared" si="47"/>
        <v>1.5777861374592845</v>
      </c>
      <c r="AD91" s="65">
        <f t="shared" si="47"/>
        <v>1.3725162214187427</v>
      </c>
      <c r="AE91" s="65">
        <f t="shared" si="47"/>
        <v>1.193764653545528</v>
      </c>
      <c r="AF91" s="65">
        <f t="shared" si="47"/>
        <v>1.0353433925036284</v>
      </c>
      <c r="AG91" s="65">
        <f t="shared" si="47"/>
        <v>0.89536282574073311</v>
      </c>
      <c r="AH91" s="65">
        <f t="shared" si="47"/>
        <v>0.77414621367129777</v>
      </c>
      <c r="AI91" s="65">
        <f t="shared" si="47"/>
        <v>0.66922187904206054</v>
      </c>
      <c r="AJ91" s="65">
        <f t="shared" si="47"/>
        <v>0.57842886504198643</v>
      </c>
      <c r="AK91" s="65">
        <f t="shared" si="47"/>
        <v>0.4998844284685483</v>
      </c>
      <c r="AL91" s="65">
        <f t="shared" si="47"/>
        <v>0.43195138472861894</v>
      </c>
      <c r="AM91" s="65">
        <f t="shared" si="47"/>
        <v>0.37320775535653966</v>
      </c>
      <c r="AN91" s="65">
        <f t="shared" si="47"/>
        <v>0.32241947258527109</v>
      </c>
      <c r="AO91" s="65">
        <f t="shared" si="47"/>
        <v>0.27851620163733226</v>
      </c>
      <c r="AP91" s="65">
        <f t="shared" si="47"/>
        <v>0.24057008250274742</v>
      </c>
      <c r="AQ91" s="65">
        <f t="shared" si="47"/>
        <v>0.20777711178228339</v>
      </c>
      <c r="AR91" s="65">
        <f t="shared" si="47"/>
        <v>0.17944087454012472</v>
      </c>
      <c r="AS91" s="65">
        <f t="shared" si="47"/>
        <v>0.15495835188145879</v>
      </c>
      <c r="AT91" s="65">
        <f t="shared" si="47"/>
        <v>0.13380755429720767</v>
      </c>
      <c r="AU91" s="65">
        <f t="shared" si="47"/>
        <v>0.11553675669533871</v>
      </c>
      <c r="AV91" s="65">
        <f t="shared" si="47"/>
        <v>9.9755135854083507E-2</v>
      </c>
      <c r="AW91" s="65">
        <f t="shared" si="47"/>
        <v>8.6124633913477674E-2</v>
      </c>
      <c r="AX91" s="65">
        <f t="shared" si="47"/>
        <v>7.435289226139534E-2</v>
      </c>
      <c r="AY91" s="65">
        <f t="shared" si="47"/>
        <v>6.4187118808024121E-2</v>
      </c>
      <c r="AZ91" s="65">
        <f t="shared" si="47"/>
        <v>5.5408768303084735E-2</v>
      </c>
      <c r="BA91" s="65">
        <f t="shared" si="47"/>
        <v>4.7828930183770824E-2</v>
      </c>
      <c r="BB91" s="65">
        <f t="shared" si="47"/>
        <v>4.1284331603979263E-2</v>
      </c>
      <c r="BC91" s="65">
        <f t="shared" si="47"/>
        <v>3.563387493966734E-2</v>
      </c>
      <c r="BD91" s="65">
        <f t="shared" si="47"/>
        <v>3.0755639337776169E-2</v>
      </c>
      <c r="BE91" s="65">
        <f t="shared" si="47"/>
        <v>2.6544284916005183E-2</v>
      </c>
      <c r="BF91" s="65">
        <f t="shared" si="47"/>
        <v>2.2908806157905321E-2</v>
      </c>
      <c r="BG91" s="65">
        <f t="shared" si="47"/>
        <v>1.9770588002888126E-2</v>
      </c>
      <c r="BH91" s="65">
        <f t="shared" si="47"/>
        <v>1.7061724214619555E-2</v>
      </c>
      <c r="BI91" s="65">
        <f>BI$17*BI$56*BI90/(1-(BJ17/BI17))</f>
        <v>0.10627654499686819</v>
      </c>
    </row>
    <row r="92" spans="1:103" ht="18" customHeight="1">
      <c r="A92" s="104" t="s">
        <v>787</v>
      </c>
      <c r="B92" s="120">
        <f>SUM(B91:AO91)*10*B52+B53</f>
        <v>53.694779841062157</v>
      </c>
      <c r="C92" s="46">
        <v>40.363692962961601</v>
      </c>
      <c r="D92" s="106">
        <f>+B92-C92</f>
        <v>13.331086878100557</v>
      </c>
      <c r="I92" s="35"/>
    </row>
    <row r="93" spans="1:103" s="35" customFormat="1" ht="18" customHeight="1">
      <c r="A93" s="66" t="s">
        <v>788</v>
      </c>
      <c r="B93" s="35">
        <f>+B90*Data!B362</f>
        <v>0.35404026983002213</v>
      </c>
      <c r="C93" s="35">
        <f>+C90*Data!C362</f>
        <v>0.4356754838323621</v>
      </c>
      <c r="D93" s="35">
        <f>+D90*Data!D362</f>
        <v>0.47371162512272175</v>
      </c>
      <c r="E93" s="35">
        <f>+E90*Data!E362</f>
        <v>0.48709107917895805</v>
      </c>
      <c r="F93" s="35">
        <f>+F90*Data!F362</f>
        <v>0.48626809260689546</v>
      </c>
      <c r="G93" s="35">
        <f>+G90*Data!G362</f>
        <v>0.48158480606411375</v>
      </c>
      <c r="H93" s="35">
        <f>+H90*Data!H362</f>
        <v>0.47576799140331583</v>
      </c>
      <c r="I93" s="35">
        <f>+I90*Data!I362</f>
        <v>0.46692906373253484</v>
      </c>
      <c r="J93" s="35">
        <f>+J90*Data!J362</f>
        <v>0.45655366473415093</v>
      </c>
      <c r="K93" s="35">
        <f>+K90*Data!K362</f>
        <v>0.43823075530825573</v>
      </c>
      <c r="L93" s="35">
        <f>+L90*Data!L362</f>
        <v>0.42236615454502774</v>
      </c>
      <c r="M93" s="35">
        <f>+M90*Data!M362</f>
        <v>0.40827738823368925</v>
      </c>
      <c r="N93" s="35">
        <f>+N90*Data!N362</f>
        <v>0.41042261223057702</v>
      </c>
      <c r="O93" s="35">
        <f>+O90*Data!O362</f>
        <v>0.40865553088787188</v>
      </c>
      <c r="P93" s="35">
        <f>+P90*Data!P362</f>
        <v>0.40552244807828081</v>
      </c>
      <c r="Q93" s="35">
        <f>+Q90*Data!Q362</f>
        <v>0.40229308554872101</v>
      </c>
      <c r="R93" s="35">
        <f>+R90*Data!R362</f>
        <v>0.39958593513985791</v>
      </c>
      <c r="S93" s="35">
        <f>+S90*Data!S362</f>
        <v>0.39769037386614675</v>
      </c>
      <c r="T93" s="35">
        <f>+T90*Data!T362</f>
        <v>0.39673090777067099</v>
      </c>
      <c r="U93" s="35">
        <f>+U90*Data!U362</f>
        <v>0.39675107270449145</v>
      </c>
      <c r="V93" s="35">
        <f>+V90*Data!V362</f>
        <v>0.39878847498002518</v>
      </c>
      <c r="W93" s="35">
        <f>+W90*Data!W362</f>
        <v>0.40186161323603742</v>
      </c>
      <c r="X93" s="35">
        <f>+X90*Data!X362</f>
        <v>0.40459249706965433</v>
      </c>
      <c r="Y93" s="35">
        <f>+Y90*Data!Y362</f>
        <v>0.4071791267570064</v>
      </c>
      <c r="Z93" s="35">
        <f>+Z90*Data!Z362</f>
        <v>0.41010431253152063</v>
      </c>
      <c r="AA93" s="35">
        <f>+AA90*Data!AA362</f>
        <v>0.41358967540472341</v>
      </c>
      <c r="AB93" s="35">
        <f>+AB90*Data!AB362</f>
        <v>0.41751459547333802</v>
      </c>
      <c r="AC93" s="35">
        <f>+AC90*Data!AC362</f>
        <v>0.42162844049231668</v>
      </c>
      <c r="AD93" s="35">
        <f>+AD90*Data!AD362</f>
        <v>0.42589061085634095</v>
      </c>
      <c r="AE93" s="35">
        <f>+AE90*Data!AE362</f>
        <v>0.43036129285659513</v>
      </c>
      <c r="AF93" s="35">
        <f>+AF90*Data!AF362</f>
        <v>0.43514284939988895</v>
      </c>
      <c r="AG93" s="35">
        <f>+AG90*Data!AG362</f>
        <v>0.44021955878118052</v>
      </c>
      <c r="AH93" s="35">
        <f>+AH90*Data!AH362</f>
        <v>0.44553834693457794</v>
      </c>
      <c r="AI93" s="35">
        <f>+AI90*Data!AI362</f>
        <v>0.45115471943487595</v>
      </c>
      <c r="AJ93" s="35">
        <f>+AJ90*Data!AJ362</f>
        <v>0.45709552668510106</v>
      </c>
      <c r="AK93" s="35">
        <f>+AK90*Data!AK362</f>
        <v>0.46337237984555735</v>
      </c>
      <c r="AL93" s="35">
        <f>+AL90*Data!AL362</f>
        <v>0.46998688189314747</v>
      </c>
      <c r="AM93" s="35">
        <f>+AM90*Data!AM362</f>
        <v>0.47693414330204031</v>
      </c>
      <c r="AN93" s="35">
        <f>+AN90*Data!AN362</f>
        <v>0.48420511111604619</v>
      </c>
      <c r="AO93" s="35">
        <f>+AO90*Data!AO362</f>
        <v>0.49178807373956129</v>
      </c>
      <c r="AP93" s="35">
        <f>+AP90*Data!AP362</f>
        <v>0.49966961273186888</v>
      </c>
      <c r="AQ93" s="35">
        <f>+AQ90*Data!AQ362</f>
        <v>0.50783519582368897</v>
      </c>
      <c r="AR93" s="35">
        <f>+AR90*Data!AR362</f>
        <v>0.51626954515478196</v>
      </c>
      <c r="AS93" s="35">
        <f>+AS90*Data!AS362</f>
        <v>0.52495687034815264</v>
      </c>
      <c r="AT93" s="35">
        <f>+AT90*Data!AT362</f>
        <v>0.5338810243768638</v>
      </c>
      <c r="AU93" s="35">
        <f>+AU90*Data!AU362</f>
        <v>0.54302561776402136</v>
      </c>
      <c r="AV93" s="35">
        <f>+AV90*Data!AV362</f>
        <v>0.55237411028668815</v>
      </c>
      <c r="AW93" s="35">
        <f>+AW90*Data!AW362</f>
        <v>0.56190988616041093</v>
      </c>
      <c r="AX93" s="35">
        <f>+AX90*Data!AX362</f>
        <v>0.57161630589623191</v>
      </c>
      <c r="AY93" s="35">
        <f>+AY90*Data!AY362</f>
        <v>0.58147671270333556</v>
      </c>
      <c r="AZ93" s="35">
        <f>+AZ90*Data!AZ362</f>
        <v>0.59147435021181649</v>
      </c>
      <c r="BA93" s="35">
        <f>+BA90*Data!BA362</f>
        <v>0.60159211822531189</v>
      </c>
      <c r="BB93" s="35">
        <f>+BB90*Data!BB362</f>
        <v>0.61181205245772585</v>
      </c>
      <c r="BC93" s="35">
        <f>+BC90*Data!BC362</f>
        <v>0.62211436575358203</v>
      </c>
      <c r="BD93" s="35">
        <f>+BD90*Data!BD362</f>
        <v>0.63247584575446103</v>
      </c>
      <c r="BE93" s="35">
        <f>+BE90*Data!BE362</f>
        <v>0.64286739999251663</v>
      </c>
      <c r="BF93" s="35">
        <f>+BF90*Data!BF362</f>
        <v>0.65325063294974539</v>
      </c>
      <c r="BG93" s="35">
        <f>+BG90*Data!BG362</f>
        <v>0.66357361095956491</v>
      </c>
      <c r="BH93" s="35">
        <f>+BH90*Data!BH362</f>
        <v>0.67376647923374811</v>
      </c>
      <c r="BI93" s="35">
        <f>+BI90*Data!BI362</f>
        <v>0.67343871912890385</v>
      </c>
    </row>
    <row r="94" spans="1:103" ht="18" customHeight="1">
      <c r="A94" s="52" t="s">
        <v>789</v>
      </c>
      <c r="B94" s="65">
        <f>B$17*B$56*B93</f>
        <v>50.680864626167669</v>
      </c>
      <c r="C94" s="65">
        <f t="shared" ref="C94:BH94" si="48">C$17*C$56*C93</f>
        <v>51.792587703348545</v>
      </c>
      <c r="D94" s="65">
        <f t="shared" si="48"/>
        <v>46.541466476120888</v>
      </c>
      <c r="E94" s="65">
        <f t="shared" si="48"/>
        <v>39.067961160686217</v>
      </c>
      <c r="F94" s="65">
        <f t="shared" si="48"/>
        <v>31.92110225345462</v>
      </c>
      <c r="G94" s="65">
        <f t="shared" si="48"/>
        <v>25.915538093853133</v>
      </c>
      <c r="H94" s="65">
        <f t="shared" si="48"/>
        <v>21.012645582544049</v>
      </c>
      <c r="I94" s="65">
        <f t="shared" si="48"/>
        <v>16.925226260758038</v>
      </c>
      <c r="J94" s="65">
        <f t="shared" si="48"/>
        <v>13.582304732667994</v>
      </c>
      <c r="K94" s="65">
        <f t="shared" si="48"/>
        <v>10.699969780949365</v>
      </c>
      <c r="L94" s="65">
        <f t="shared" si="48"/>
        <v>8.710056900867583</v>
      </c>
      <c r="M94" s="65">
        <f t="shared" si="48"/>
        <v>7.3180187700136115</v>
      </c>
      <c r="N94" s="65">
        <f t="shared" si="48"/>
        <v>6.3940463481670244</v>
      </c>
      <c r="O94" s="65">
        <f t="shared" si="48"/>
        <v>5.5336054395199872</v>
      </c>
      <c r="P94" s="65">
        <f t="shared" si="48"/>
        <v>4.7727866032704744</v>
      </c>
      <c r="Q94" s="65">
        <f t="shared" si="48"/>
        <v>4.1153425805332766</v>
      </c>
      <c r="R94" s="65">
        <f t="shared" si="48"/>
        <v>3.5528749953242844</v>
      </c>
      <c r="S94" s="65">
        <f t="shared" si="48"/>
        <v>3.0734144004051962</v>
      </c>
      <c r="T94" s="65">
        <f t="shared" si="48"/>
        <v>2.6648844793881494</v>
      </c>
      <c r="U94" s="65">
        <f t="shared" si="48"/>
        <v>2.3163638027943803</v>
      </c>
      <c r="V94" s="65">
        <f t="shared" si="48"/>
        <v>2.0204507777547285</v>
      </c>
      <c r="W94" s="65">
        <f t="shared" si="48"/>
        <v>1.7640460676065179</v>
      </c>
      <c r="X94" s="65">
        <f t="shared" si="48"/>
        <v>1.5387885531991781</v>
      </c>
      <c r="Y94" s="65">
        <f t="shared" si="48"/>
        <v>1.3417584901052413</v>
      </c>
      <c r="Z94" s="65">
        <f t="shared" si="48"/>
        <v>1.1708760015488313</v>
      </c>
      <c r="AA94" s="65">
        <f t="shared" si="48"/>
        <v>1.0230903313474839</v>
      </c>
      <c r="AB94" s="65">
        <f t="shared" si="48"/>
        <v>0.89483647211161377</v>
      </c>
      <c r="AC94" s="65">
        <f t="shared" si="48"/>
        <v>0.78294208127511034</v>
      </c>
      <c r="AD94" s="65">
        <f t="shared" si="48"/>
        <v>0.6852128941939708</v>
      </c>
      <c r="AE94" s="65">
        <f t="shared" si="48"/>
        <v>0.59991315831379044</v>
      </c>
      <c r="AF94" s="65">
        <f t="shared" si="48"/>
        <v>0.52410787564425554</v>
      </c>
      <c r="AG94" s="65">
        <f t="shared" si="48"/>
        <v>0.4568753702151947</v>
      </c>
      <c r="AH94" s="65">
        <f t="shared" si="48"/>
        <v>0.3984309608152411</v>
      </c>
      <c r="AI94" s="65">
        <f t="shared" si="48"/>
        <v>0.34764266605473504</v>
      </c>
      <c r="AJ94" s="65">
        <f t="shared" si="48"/>
        <v>0.30349679955585002</v>
      </c>
      <c r="AK94" s="65">
        <f t="shared" si="48"/>
        <v>0.26510435696716689</v>
      </c>
      <c r="AL94" s="65">
        <f t="shared" si="48"/>
        <v>0.23169253207318119</v>
      </c>
      <c r="AM94" s="65">
        <f t="shared" si="48"/>
        <v>0.2025929327667581</v>
      </c>
      <c r="AN94" s="65">
        <f t="shared" si="48"/>
        <v>0.17722901509195493</v>
      </c>
      <c r="AO94" s="65">
        <f t="shared" si="48"/>
        <v>0.15510400949859837</v>
      </c>
      <c r="AP94" s="65">
        <f t="shared" si="48"/>
        <v>0.13578992497192754</v>
      </c>
      <c r="AQ94" s="65">
        <f t="shared" si="48"/>
        <v>0.1189178322162017</v>
      </c>
      <c r="AR94" s="65">
        <f t="shared" si="48"/>
        <v>0.10416942605127265</v>
      </c>
      <c r="AS94" s="65">
        <f t="shared" si="48"/>
        <v>9.1269772086320256E-2</v>
      </c>
      <c r="AT94" s="65">
        <f t="shared" si="48"/>
        <v>7.9981105881306719E-2</v>
      </c>
      <c r="AU94" s="65">
        <f t="shared" si="48"/>
        <v>7.0097546192292678E-2</v>
      </c>
      <c r="AV94" s="65">
        <f t="shared" si="48"/>
        <v>6.1440591730387704E-2</v>
      </c>
      <c r="AW94" s="65">
        <f t="shared" si="48"/>
        <v>5.3855284595542292E-2</v>
      </c>
      <c r="AX94" s="65">
        <f t="shared" si="48"/>
        <v>4.7206938769312028E-2</v>
      </c>
      <c r="AY94" s="65">
        <f t="shared" si="48"/>
        <v>4.1378346660463146E-2</v>
      </c>
      <c r="AZ94" s="65">
        <f t="shared" si="48"/>
        <v>3.6267389834172659E-2</v>
      </c>
      <c r="BA94" s="65">
        <f t="shared" si="48"/>
        <v>3.1784991519662451E-2</v>
      </c>
      <c r="BB94" s="65">
        <f t="shared" si="48"/>
        <v>2.7853358427829905E-2</v>
      </c>
      <c r="BC94" s="65">
        <f t="shared" si="48"/>
        <v>2.4404468142361028E-2</v>
      </c>
      <c r="BD94" s="65">
        <f t="shared" si="48"/>
        <v>2.1378766266825524E-2</v>
      </c>
      <c r="BE94" s="65">
        <f t="shared" si="48"/>
        <v>1.8724044962397365E-2</v>
      </c>
      <c r="BF94" s="65">
        <f t="shared" si="48"/>
        <v>1.6394481610262846E-2</v>
      </c>
      <c r="BG94" s="65">
        <f t="shared" si="48"/>
        <v>1.4349822658027565E-2</v>
      </c>
      <c r="BH94" s="65">
        <f t="shared" si="48"/>
        <v>1.2554701899070781E-2</v>
      </c>
      <c r="BI94" s="65">
        <f>BI$17*BI$56*BI93/(1-(BJ17/BI17))</f>
        <v>7.8164507645280351E-2</v>
      </c>
    </row>
    <row r="95" spans="1:103" ht="39" customHeight="1">
      <c r="A95" s="104" t="s">
        <v>787</v>
      </c>
      <c r="B95" s="107">
        <f>SUM(B94:BI94)*10*B52+B53-C53</f>
        <v>53.694779841062015</v>
      </c>
      <c r="C95" s="105">
        <v>53.694779841061901</v>
      </c>
      <c r="D95" s="108">
        <f>+B95-C95</f>
        <v>1.1368683772161603E-13</v>
      </c>
      <c r="I95" s="35"/>
    </row>
    <row r="96" spans="1:103" ht="21.75" customHeight="1">
      <c r="A96" s="109" t="s">
        <v>790</v>
      </c>
      <c r="C96" s="111"/>
      <c r="D96" s="111"/>
    </row>
    <row r="97" spans="1:61" s="42" customFormat="1" ht="18" customHeight="1">
      <c r="A97" s="112" t="s">
        <v>673</v>
      </c>
      <c r="B97" s="151">
        <f>+Controls!B31</f>
        <v>0.19116870416633899</v>
      </c>
      <c r="C97" s="151">
        <f>+Controls!C31</f>
        <v>0.189031540128272</v>
      </c>
      <c r="D97" s="151">
        <f>+Controls!D31</f>
        <v>0.18513371193962</v>
      </c>
      <c r="E97" s="151">
        <f>+Controls!E31</f>
        <v>0.185563870068611</v>
      </c>
      <c r="F97" s="151">
        <f>+Controls!F31</f>
        <v>0.18787392777807499</v>
      </c>
      <c r="G97" s="151">
        <f>+Controls!G31</f>
        <v>0.18989118964398199</v>
      </c>
      <c r="H97" s="151">
        <f>+Controls!H31</f>
        <v>0.19064813179718801</v>
      </c>
      <c r="I97" s="151">
        <f>+Controls!I31</f>
        <v>0.191683400072968</v>
      </c>
      <c r="J97" s="151">
        <f>+Controls!J31</f>
        <v>0.193080598682911</v>
      </c>
      <c r="K97" s="151">
        <f>+Controls!K31</f>
        <v>0.20313479711589799</v>
      </c>
      <c r="L97" s="151">
        <f>+Controls!L31</f>
        <v>0.21241990984042899</v>
      </c>
      <c r="M97" s="151">
        <f>+Controls!M31</f>
        <v>0.22223322828967501</v>
      </c>
      <c r="N97" s="151">
        <f>+Controls!N31</f>
        <v>0.22223322828967501</v>
      </c>
      <c r="O97" s="151">
        <f>+Controls!O31</f>
        <v>0.22223322828967501</v>
      </c>
      <c r="P97" s="151">
        <f>+Controls!P31</f>
        <v>0.22223322828967501</v>
      </c>
      <c r="Q97" s="151">
        <f>+Controls!Q31</f>
        <v>0.22223322828967501</v>
      </c>
      <c r="R97" s="151">
        <f>+Controls!R31</f>
        <v>0.22223322828967501</v>
      </c>
      <c r="S97" s="151">
        <f>+Controls!S31</f>
        <v>0.22223322828967501</v>
      </c>
      <c r="T97" s="151">
        <f>+Controls!T31</f>
        <v>0.22223322828967501</v>
      </c>
      <c r="U97" s="151">
        <f>+Controls!U31</f>
        <v>0.22223322828967501</v>
      </c>
      <c r="V97" s="151">
        <f>+Controls!V31</f>
        <v>0.22223322828967501</v>
      </c>
      <c r="W97" s="151">
        <f>+Controls!W31</f>
        <v>0.22223322828967501</v>
      </c>
      <c r="X97" s="151">
        <f>+Controls!X31</f>
        <v>0.22223322828967501</v>
      </c>
      <c r="Y97" s="151">
        <f>+Controls!Y31</f>
        <v>0.22223322828967501</v>
      </c>
      <c r="Z97" s="151">
        <f>+Controls!Z31</f>
        <v>0.22223322828967501</v>
      </c>
      <c r="AA97" s="151">
        <f>+Controls!AA31</f>
        <v>0.22223322828967501</v>
      </c>
      <c r="AB97" s="151">
        <f>+Controls!AB31</f>
        <v>0.22223322828967501</v>
      </c>
      <c r="AC97" s="151">
        <f>+Controls!AC31</f>
        <v>0.22223322828967501</v>
      </c>
      <c r="AD97" s="151">
        <f>+Controls!AD31</f>
        <v>0.22223322828967501</v>
      </c>
      <c r="AE97" s="151">
        <f>+Controls!AE31</f>
        <v>0.22223322828967501</v>
      </c>
      <c r="AF97" s="151">
        <f>+Controls!AF31</f>
        <v>0.22223322828967501</v>
      </c>
      <c r="AG97" s="151">
        <f>+Controls!AG31</f>
        <v>0.22223322828967501</v>
      </c>
      <c r="AH97" s="151">
        <f>+Controls!AH31</f>
        <v>0.22223322828967501</v>
      </c>
      <c r="AI97" s="151">
        <f>+Controls!AI31</f>
        <v>0.22223322828967501</v>
      </c>
      <c r="AJ97" s="151">
        <f>+Controls!AJ31</f>
        <v>0.22223322828967501</v>
      </c>
      <c r="AK97" s="151">
        <f>+Controls!AK31</f>
        <v>0.22223322828967501</v>
      </c>
      <c r="AL97" s="151">
        <f>+Controls!AL31</f>
        <v>0.22223322828967501</v>
      </c>
      <c r="AM97" s="151">
        <f>+Controls!AM31</f>
        <v>0.22223322828967501</v>
      </c>
      <c r="AN97" s="151">
        <f>+Controls!AN31</f>
        <v>0.22223322828967501</v>
      </c>
      <c r="AO97" s="151">
        <f>+Controls!AO31</f>
        <v>0.22223322828967501</v>
      </c>
      <c r="AP97" s="151">
        <f>+Controls!AP31</f>
        <v>0.22223322828967501</v>
      </c>
      <c r="AQ97" s="151">
        <f>+Controls!AQ31</f>
        <v>0.22223322828967501</v>
      </c>
      <c r="AR97" s="151">
        <f>+Controls!AR31</f>
        <v>0.22223322828967501</v>
      </c>
      <c r="AS97" s="151">
        <f>+Controls!AS31</f>
        <v>0.22223322828967501</v>
      </c>
      <c r="AT97" s="151">
        <f>+Controls!AT31</f>
        <v>0.22223322828967501</v>
      </c>
      <c r="AU97" s="151">
        <f>+Controls!AU31</f>
        <v>0.22223322828967501</v>
      </c>
      <c r="AV97" s="151">
        <f>+Controls!AV31</f>
        <v>0.22223322828967501</v>
      </c>
      <c r="AW97" s="151">
        <f>+Controls!AW31</f>
        <v>0.22223322828967501</v>
      </c>
      <c r="AX97" s="151">
        <f>+Controls!AX31</f>
        <v>0.22223322828967501</v>
      </c>
      <c r="AY97" s="151">
        <f>+Controls!AY31</f>
        <v>0.22223322828967501</v>
      </c>
      <c r="AZ97" s="151">
        <f>+Controls!AZ31</f>
        <v>0.22223322828967501</v>
      </c>
      <c r="BA97" s="151">
        <f>+Controls!BA31</f>
        <v>0.22223322828967501</v>
      </c>
      <c r="BB97" s="151">
        <f>+Controls!BB31</f>
        <v>0.22223322828967501</v>
      </c>
      <c r="BC97" s="151">
        <f>+Controls!BC31</f>
        <v>0.22223322828967501</v>
      </c>
      <c r="BD97" s="151">
        <f>+Controls!BD31</f>
        <v>0.22223322828967501</v>
      </c>
      <c r="BE97" s="151">
        <f>+Controls!BE31</f>
        <v>0.22223322828967501</v>
      </c>
      <c r="BF97" s="151">
        <f>+Controls!BF31</f>
        <v>0.22223322828967501</v>
      </c>
      <c r="BG97" s="151">
        <f>+Controls!BG31</f>
        <v>0.22223322828967501</v>
      </c>
      <c r="BH97" s="151">
        <f>+Controls!BH31</f>
        <v>0.22223322828967501</v>
      </c>
      <c r="BI97" s="151">
        <f>+Controls!BI31</f>
        <v>0.22223322828967501</v>
      </c>
    </row>
    <row r="98" spans="1:61" s="36" customFormat="1" ht="18" customHeight="1">
      <c r="A98" s="114" t="str">
        <f>+Controls!C1</f>
        <v>Control = 1 if tax or 0 if capped</v>
      </c>
      <c r="B98" s="114">
        <f>+Controls!I1</f>
        <v>1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</row>
    <row r="99" spans="1:61" s="36" customFormat="1" ht="18" customHeight="1">
      <c r="A99" s="114" t="str">
        <f>+Controls!C2</f>
        <v>Trade (0) or no trade (1)</v>
      </c>
      <c r="B99" s="114">
        <f>+Controls!I2</f>
        <v>1</v>
      </c>
    </row>
    <row r="100" spans="1:61" s="43" customFormat="1" ht="18" customHeight="1">
      <c r="A100" s="116"/>
      <c r="B100" s="116"/>
    </row>
    <row r="101" spans="1:61" s="44" customFormat="1" ht="18" customHeight="1">
      <c r="A101" s="117" t="s">
        <v>791</v>
      </c>
      <c r="B101" s="118">
        <f t="shared" ref="B101:AG101" si="49">+B$36*1000*B103^($B$38-1)</f>
        <v>1.0000000000000015E-3</v>
      </c>
      <c r="C101" s="118">
        <f t="shared" si="49"/>
        <v>1.0000000000000002E-3</v>
      </c>
      <c r="D101" s="118">
        <f t="shared" si="49"/>
        <v>1.0000000000000523E-3</v>
      </c>
      <c r="E101" s="118">
        <f t="shared" si="49"/>
        <v>1.0000000000215505E-3</v>
      </c>
      <c r="F101" s="118">
        <f t="shared" si="49"/>
        <v>1.0000000017689812E-3</v>
      </c>
      <c r="G101" s="118">
        <f t="shared" si="49"/>
        <v>1.0000000576642805E-3</v>
      </c>
      <c r="H101" s="118">
        <f t="shared" si="49"/>
        <v>1.0000010087449875E-3</v>
      </c>
      <c r="I101" s="118">
        <f t="shared" si="49"/>
        <v>1.0000113920947292E-3</v>
      </c>
      <c r="J101" s="118">
        <f t="shared" si="49"/>
        <v>1.0000940394660196E-3</v>
      </c>
      <c r="K101" s="118">
        <f t="shared" si="49"/>
        <v>1.0006133774100501E-3</v>
      </c>
      <c r="L101" s="118">
        <f t="shared" si="49"/>
        <v>1.0033295900328683E-3</v>
      </c>
      <c r="M101" s="118">
        <f t="shared" si="49"/>
        <v>1.0155894218064887E-3</v>
      </c>
      <c r="N101" s="118">
        <f t="shared" si="49"/>
        <v>1.0645397255263118E-3</v>
      </c>
      <c r="O101" s="118">
        <f t="shared" si="49"/>
        <v>1.2410303223762528E-3</v>
      </c>
      <c r="P101" s="118">
        <f t="shared" si="49"/>
        <v>1.8210025266551014E-3</v>
      </c>
      <c r="Q101" s="118">
        <f t="shared" si="49"/>
        <v>3.5766183309002158E-3</v>
      </c>
      <c r="R101" s="118">
        <f t="shared" si="49"/>
        <v>8.5161838592479212E-3</v>
      </c>
      <c r="S101" s="118">
        <f t="shared" si="49"/>
        <v>2.1530289584171892E-2</v>
      </c>
      <c r="T101" s="118">
        <f t="shared" si="49"/>
        <v>5.3833188353047248E-2</v>
      </c>
      <c r="U101" s="118">
        <f t="shared" si="49"/>
        <v>0.12973744072668425</v>
      </c>
      <c r="V101" s="118">
        <f t="shared" si="49"/>
        <v>0.29919990110504918</v>
      </c>
      <c r="W101" s="118">
        <f t="shared" si="49"/>
        <v>0.66126843802293012</v>
      </c>
      <c r="X101" s="118">
        <f t="shared" si="49"/>
        <v>1.4047386546896261</v>
      </c>
      <c r="Y101" s="118">
        <f t="shared" si="49"/>
        <v>2.8696110898541161</v>
      </c>
      <c r="Z101" s="118">
        <f t="shared" si="49"/>
        <v>5.6313004966981506</v>
      </c>
      <c r="AA101" s="118">
        <f t="shared" si="49"/>
        <v>10.591311161020295</v>
      </c>
      <c r="AB101" s="118">
        <f t="shared" si="49"/>
        <v>68.567333040025176</v>
      </c>
      <c r="AC101" s="118">
        <f t="shared" si="49"/>
        <v>34.283666520012588</v>
      </c>
      <c r="AD101" s="118">
        <f t="shared" si="49"/>
        <v>17.141833260006294</v>
      </c>
      <c r="AE101" s="118">
        <f t="shared" si="49"/>
        <v>8.570916630003147</v>
      </c>
      <c r="AF101" s="118">
        <f t="shared" si="49"/>
        <v>4.2854583150015735</v>
      </c>
      <c r="AG101" s="118">
        <f t="shared" si="49"/>
        <v>2.1427291575007867</v>
      </c>
      <c r="AH101" s="118">
        <f t="shared" ref="AH101:BI101" si="50">+AH$36*1000*AH103^($B$38-1)</f>
        <v>1.0713645787503934</v>
      </c>
      <c r="AI101" s="118">
        <f t="shared" si="50"/>
        <v>0.53568228937519669</v>
      </c>
      <c r="AJ101" s="118">
        <f t="shared" si="50"/>
        <v>0.26784114468759834</v>
      </c>
      <c r="AK101" s="118">
        <f t="shared" si="50"/>
        <v>0.13392057234379917</v>
      </c>
      <c r="AL101" s="118">
        <f t="shared" si="50"/>
        <v>6.6960286171899586E-2</v>
      </c>
      <c r="AM101" s="118">
        <f t="shared" si="50"/>
        <v>3.3480143085949793E-2</v>
      </c>
      <c r="AN101" s="118">
        <f t="shared" si="50"/>
        <v>1.6740071542974896E-2</v>
      </c>
      <c r="AO101" s="118">
        <f t="shared" si="50"/>
        <v>8.3700357714874482E-3</v>
      </c>
      <c r="AP101" s="118">
        <f t="shared" si="50"/>
        <v>4.1850178857437241E-3</v>
      </c>
      <c r="AQ101" s="118">
        <f t="shared" si="50"/>
        <v>2.0925089428718621E-3</v>
      </c>
      <c r="AR101" s="118">
        <f t="shared" si="50"/>
        <v>1.046254471435931E-3</v>
      </c>
      <c r="AS101" s="118">
        <f t="shared" si="50"/>
        <v>5.2312723571796551E-4</v>
      </c>
      <c r="AT101" s="118">
        <f t="shared" si="50"/>
        <v>2.6156361785898276E-4</v>
      </c>
      <c r="AU101" s="118">
        <f t="shared" si="50"/>
        <v>1.3078180892949138E-4</v>
      </c>
      <c r="AV101" s="118">
        <f t="shared" si="50"/>
        <v>6.5390904464745689E-5</v>
      </c>
      <c r="AW101" s="118">
        <f t="shared" si="50"/>
        <v>3.2695452232372845E-5</v>
      </c>
      <c r="AX101" s="118">
        <f t="shared" si="50"/>
        <v>1.6347726116186422E-5</v>
      </c>
      <c r="AY101" s="118">
        <f t="shared" si="50"/>
        <v>8.1738630580932111E-6</v>
      </c>
      <c r="AZ101" s="118">
        <f t="shared" si="50"/>
        <v>4.0869315290466056E-6</v>
      </c>
      <c r="BA101" s="118">
        <f t="shared" si="50"/>
        <v>2.0434657645233028E-6</v>
      </c>
      <c r="BB101" s="118">
        <f t="shared" si="50"/>
        <v>1.0217328822616514E-6</v>
      </c>
      <c r="BC101" s="118">
        <f t="shared" si="50"/>
        <v>5.108664411308257E-7</v>
      </c>
      <c r="BD101" s="118">
        <f t="shared" si="50"/>
        <v>2.5543322056541285E-7</v>
      </c>
      <c r="BE101" s="118">
        <f t="shared" si="50"/>
        <v>1.2771661028270642E-7</v>
      </c>
      <c r="BF101" s="118">
        <f t="shared" si="50"/>
        <v>6.3858305141353212E-8</v>
      </c>
      <c r="BG101" s="118">
        <f t="shared" si="50"/>
        <v>3.1929152570676606E-8</v>
      </c>
      <c r="BH101" s="118">
        <f t="shared" si="50"/>
        <v>1.5964576285338303E-8</v>
      </c>
      <c r="BI101" s="118">
        <f t="shared" si="50"/>
        <v>7.9822881426691515E-9</v>
      </c>
    </row>
    <row r="102" spans="1:61" s="45" customFormat="1" ht="18" customHeight="1">
      <c r="A102" s="119" t="s">
        <v>694</v>
      </c>
      <c r="B102" s="120">
        <f>+B119*(1-MIN(B103,1))</f>
        <v>0.43100236821563392</v>
      </c>
      <c r="C102" s="120">
        <f>+C119*(1-MIN(C103,1))</f>
        <v>0.42305073907611485</v>
      </c>
      <c r="D102" s="120">
        <f t="shared" ref="D102:BI102" si="51">+D119*(1-MIN(D103,1))</f>
        <v>0.44320939329804343</v>
      </c>
      <c r="E102" s="120">
        <f t="shared" si="51"/>
        <v>0.44907441009379173</v>
      </c>
      <c r="F102" s="120">
        <f t="shared" si="51"/>
        <v>0.45104509609266963</v>
      </c>
      <c r="G102" s="120">
        <f t="shared" si="51"/>
        <v>0.45153585782783306</v>
      </c>
      <c r="H102" s="120">
        <f t="shared" si="51"/>
        <v>0.450650647986374</v>
      </c>
      <c r="I102" s="120">
        <f t="shared" si="51"/>
        <v>0.44771356039635291</v>
      </c>
      <c r="J102" s="120">
        <f t="shared" si="51"/>
        <v>0.44333249231418931</v>
      </c>
      <c r="K102" s="120">
        <f t="shared" si="51"/>
        <v>0.43791839304944841</v>
      </c>
      <c r="L102" s="120">
        <f t="shared" si="51"/>
        <v>0.44427888760300321</v>
      </c>
      <c r="M102" s="120">
        <f t="shared" si="51"/>
        <v>0.46236990711141551</v>
      </c>
      <c r="N102" s="120">
        <f t="shared" si="51"/>
        <v>0.48420713860522552</v>
      </c>
      <c r="O102" s="120">
        <f t="shared" si="51"/>
        <v>0.50350171176537051</v>
      </c>
      <c r="P102" s="120">
        <f t="shared" si="51"/>
        <v>0.52126134489655085</v>
      </c>
      <c r="Q102" s="120">
        <f t="shared" si="51"/>
        <v>0.53795978382588638</v>
      </c>
      <c r="R102" s="120">
        <f t="shared" si="51"/>
        <v>0.55376782279765435</v>
      </c>
      <c r="S102" s="120">
        <f t="shared" si="51"/>
        <v>0.56865797419609621</v>
      </c>
      <c r="T102" s="120">
        <f t="shared" si="51"/>
        <v>0.582427359715318</v>
      </c>
      <c r="U102" s="120">
        <f t="shared" si="51"/>
        <v>0.59468199959240653</v>
      </c>
      <c r="V102" s="120">
        <f t="shared" si="51"/>
        <v>0.60412806687781728</v>
      </c>
      <c r="W102" s="120">
        <f t="shared" si="51"/>
        <v>0.60967604038157819</v>
      </c>
      <c r="X102" s="120">
        <f t="shared" si="51"/>
        <v>0.61061104628830032</v>
      </c>
      <c r="Y102" s="120">
        <f t="shared" si="51"/>
        <v>0.60530534752531095</v>
      </c>
      <c r="Z102" s="120">
        <f t="shared" si="51"/>
        <v>0.5916545776586164</v>
      </c>
      <c r="AA102" s="120">
        <f t="shared" si="51"/>
        <v>0.51703036590895668</v>
      </c>
      <c r="AB102" s="120">
        <f t="shared" si="51"/>
        <v>0</v>
      </c>
      <c r="AC102" s="120">
        <f t="shared" si="51"/>
        <v>0</v>
      </c>
      <c r="AD102" s="120">
        <f t="shared" si="51"/>
        <v>0</v>
      </c>
      <c r="AE102" s="120">
        <f t="shared" si="51"/>
        <v>0</v>
      </c>
      <c r="AF102" s="120">
        <f t="shared" si="51"/>
        <v>0</v>
      </c>
      <c r="AG102" s="120">
        <f t="shared" si="51"/>
        <v>0</v>
      </c>
      <c r="AH102" s="120">
        <f t="shared" si="51"/>
        <v>0</v>
      </c>
      <c r="AI102" s="120">
        <f t="shared" si="51"/>
        <v>0</v>
      </c>
      <c r="AJ102" s="120">
        <f t="shared" si="51"/>
        <v>0</v>
      </c>
      <c r="AK102" s="120">
        <f t="shared" si="51"/>
        <v>0</v>
      </c>
      <c r="AL102" s="120">
        <f t="shared" si="51"/>
        <v>0</v>
      </c>
      <c r="AM102" s="120">
        <f t="shared" si="51"/>
        <v>0</v>
      </c>
      <c r="AN102" s="120">
        <f t="shared" si="51"/>
        <v>0</v>
      </c>
      <c r="AO102" s="120">
        <f t="shared" si="51"/>
        <v>0</v>
      </c>
      <c r="AP102" s="120">
        <f t="shared" si="51"/>
        <v>0</v>
      </c>
      <c r="AQ102" s="120">
        <f t="shared" si="51"/>
        <v>0</v>
      </c>
      <c r="AR102" s="120">
        <f t="shared" si="51"/>
        <v>0</v>
      </c>
      <c r="AS102" s="120">
        <f t="shared" si="51"/>
        <v>0</v>
      </c>
      <c r="AT102" s="120">
        <f t="shared" si="51"/>
        <v>0</v>
      </c>
      <c r="AU102" s="120">
        <f t="shared" si="51"/>
        <v>0</v>
      </c>
      <c r="AV102" s="120">
        <f t="shared" si="51"/>
        <v>0</v>
      </c>
      <c r="AW102" s="120">
        <f t="shared" si="51"/>
        <v>0</v>
      </c>
      <c r="AX102" s="120">
        <f t="shared" si="51"/>
        <v>0</v>
      </c>
      <c r="AY102" s="120">
        <f t="shared" si="51"/>
        <v>0</v>
      </c>
      <c r="AZ102" s="120">
        <f t="shared" si="51"/>
        <v>0</v>
      </c>
      <c r="BA102" s="120">
        <f t="shared" si="51"/>
        <v>0</v>
      </c>
      <c r="BB102" s="120">
        <f t="shared" si="51"/>
        <v>0</v>
      </c>
      <c r="BC102" s="120">
        <f t="shared" si="51"/>
        <v>0</v>
      </c>
      <c r="BD102" s="120">
        <f t="shared" si="51"/>
        <v>0</v>
      </c>
      <c r="BE102" s="120">
        <f t="shared" si="51"/>
        <v>0</v>
      </c>
      <c r="BF102" s="120">
        <f t="shared" si="51"/>
        <v>0</v>
      </c>
      <c r="BG102" s="120">
        <f t="shared" si="51"/>
        <v>0</v>
      </c>
      <c r="BH102" s="120">
        <f t="shared" si="51"/>
        <v>0</v>
      </c>
      <c r="BI102" s="120">
        <f t="shared" si="51"/>
        <v>0</v>
      </c>
    </row>
    <row r="103" spans="1:61" s="46" customFormat="1" ht="18" customHeight="1">
      <c r="A103" s="121" t="s">
        <v>681</v>
      </c>
      <c r="B103" s="122">
        <f>+IF($B$98=1,B109,IF($B$99=1,B114,B122))</f>
        <v>5.4219381367119363E-4</v>
      </c>
      <c r="C103" s="122">
        <f>+IF($B$98&gt;0,C109,IF($B$99&gt;0,C114,C122))</f>
        <v>5.5624202325005984E-4</v>
      </c>
      <c r="D103" s="122">
        <f t="shared" ref="D103:BI103" si="52">+IF($B$98&gt;0,D109,IF($B$99&gt;0,D114,D122))</f>
        <v>5.7057602358639959E-4</v>
      </c>
      <c r="E103" s="122">
        <f t="shared" si="52"/>
        <v>5.8519590271929184E-4</v>
      </c>
      <c r="F103" s="122">
        <f t="shared" si="52"/>
        <v>6.0010128651084111E-4</v>
      </c>
      <c r="G103" s="122">
        <f t="shared" si="52"/>
        <v>6.152913264290573E-4</v>
      </c>
      <c r="H103" s="122">
        <f t="shared" si="52"/>
        <v>6.3076493123040542E-4</v>
      </c>
      <c r="I103" s="122">
        <f t="shared" si="52"/>
        <v>6.4652325363202259E-4</v>
      </c>
      <c r="J103" s="122">
        <f t="shared" si="52"/>
        <v>6.6258715743691405E-4</v>
      </c>
      <c r="K103" s="122">
        <f t="shared" si="52"/>
        <v>6.790929025178987E-4</v>
      </c>
      <c r="L103" s="122">
        <f t="shared" si="52"/>
        <v>6.9672804112588923E-4</v>
      </c>
      <c r="M103" s="122">
        <f t="shared" si="52"/>
        <v>7.184388592795767E-4</v>
      </c>
      <c r="N103" s="122">
        <f t="shared" si="52"/>
        <v>7.5519109382389581E-4</v>
      </c>
      <c r="O103" s="122">
        <f t="shared" si="52"/>
        <v>8.419530738895015E-4</v>
      </c>
      <c r="P103" s="122">
        <f t="shared" si="52"/>
        <v>1.0664249571628553E-3</v>
      </c>
      <c r="Q103" s="122">
        <f t="shared" si="52"/>
        <v>1.5879211740742766E-3</v>
      </c>
      <c r="R103" s="122">
        <f t="shared" si="52"/>
        <v>2.630744975374303E-3</v>
      </c>
      <c r="S103" s="122">
        <f t="shared" si="52"/>
        <v>4.5049382979870317E-3</v>
      </c>
      <c r="T103" s="122">
        <f t="shared" si="52"/>
        <v>7.66521644757191E-3</v>
      </c>
      <c r="U103" s="122">
        <f t="shared" si="52"/>
        <v>1.2775297258703296E-2</v>
      </c>
      <c r="V103" s="122">
        <f t="shared" si="52"/>
        <v>2.0772287797938358E-2</v>
      </c>
      <c r="W103" s="122">
        <f t="shared" si="52"/>
        <v>3.2977402961890764E-2</v>
      </c>
      <c r="X103" s="122">
        <f t="shared" si="52"/>
        <v>5.1200717454647757E-2</v>
      </c>
      <c r="Y103" s="122">
        <f t="shared" si="52"/>
        <v>7.7763506679702971E-2</v>
      </c>
      <c r="Z103" s="122">
        <f t="shared" si="52"/>
        <v>0.11546807316250234</v>
      </c>
      <c r="AA103" s="122">
        <f t="shared" si="52"/>
        <v>0.24105296931235537</v>
      </c>
      <c r="AB103" s="122">
        <f t="shared" si="52"/>
        <v>1</v>
      </c>
      <c r="AC103" s="122">
        <f t="shared" si="52"/>
        <v>1</v>
      </c>
      <c r="AD103" s="122">
        <f t="shared" si="52"/>
        <v>1</v>
      </c>
      <c r="AE103" s="122">
        <f t="shared" si="52"/>
        <v>1</v>
      </c>
      <c r="AF103" s="122">
        <f t="shared" si="52"/>
        <v>1</v>
      </c>
      <c r="AG103" s="122">
        <f t="shared" si="52"/>
        <v>1</v>
      </c>
      <c r="AH103" s="122">
        <f t="shared" si="52"/>
        <v>1</v>
      </c>
      <c r="AI103" s="122">
        <f t="shared" si="52"/>
        <v>1</v>
      </c>
      <c r="AJ103" s="122">
        <f t="shared" si="52"/>
        <v>1</v>
      </c>
      <c r="AK103" s="122">
        <f t="shared" si="52"/>
        <v>1</v>
      </c>
      <c r="AL103" s="122">
        <f t="shared" si="52"/>
        <v>1</v>
      </c>
      <c r="AM103" s="122">
        <f t="shared" si="52"/>
        <v>1</v>
      </c>
      <c r="AN103" s="122">
        <f t="shared" si="52"/>
        <v>1</v>
      </c>
      <c r="AO103" s="122">
        <f t="shared" si="52"/>
        <v>1</v>
      </c>
      <c r="AP103" s="122">
        <f t="shared" si="52"/>
        <v>1</v>
      </c>
      <c r="AQ103" s="122">
        <f t="shared" si="52"/>
        <v>1</v>
      </c>
      <c r="AR103" s="122">
        <f t="shared" si="52"/>
        <v>1</v>
      </c>
      <c r="AS103" s="122">
        <f t="shared" si="52"/>
        <v>1</v>
      </c>
      <c r="AT103" s="122">
        <f t="shared" si="52"/>
        <v>1</v>
      </c>
      <c r="AU103" s="122">
        <f t="shared" si="52"/>
        <v>1</v>
      </c>
      <c r="AV103" s="122">
        <f t="shared" si="52"/>
        <v>1</v>
      </c>
      <c r="AW103" s="122">
        <f t="shared" si="52"/>
        <v>1</v>
      </c>
      <c r="AX103" s="122">
        <f t="shared" si="52"/>
        <v>1</v>
      </c>
      <c r="AY103" s="122">
        <f t="shared" si="52"/>
        <v>1</v>
      </c>
      <c r="AZ103" s="122">
        <f t="shared" si="52"/>
        <v>1</v>
      </c>
      <c r="BA103" s="122">
        <f t="shared" si="52"/>
        <v>1</v>
      </c>
      <c r="BB103" s="122">
        <f t="shared" si="52"/>
        <v>1</v>
      </c>
      <c r="BC103" s="122">
        <f t="shared" si="52"/>
        <v>1</v>
      </c>
      <c r="BD103" s="122">
        <f t="shared" si="52"/>
        <v>1</v>
      </c>
      <c r="BE103" s="122">
        <f t="shared" si="52"/>
        <v>1</v>
      </c>
      <c r="BF103" s="122">
        <f t="shared" si="52"/>
        <v>1</v>
      </c>
      <c r="BG103" s="122">
        <f t="shared" si="52"/>
        <v>1</v>
      </c>
      <c r="BH103" s="122">
        <f t="shared" si="52"/>
        <v>1</v>
      </c>
      <c r="BI103" s="122">
        <f t="shared" si="52"/>
        <v>1</v>
      </c>
    </row>
    <row r="104" spans="1:61" ht="18" customHeight="1">
      <c r="A104" s="123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</row>
    <row r="105" spans="1:61" ht="18" customHeight="1">
      <c r="A105" s="124" t="s">
        <v>674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</row>
    <row r="106" spans="1:61" s="47" customFormat="1" ht="18" customHeight="1">
      <c r="A106" s="126" t="s">
        <v>177</v>
      </c>
      <c r="B106" s="125">
        <f t="shared" ref="B106:BI106" si="53">+MIN(B107+B108,B36*1000)</f>
        <v>1E-3</v>
      </c>
      <c r="C106" s="125">
        <f t="shared" si="53"/>
        <v>1E-3</v>
      </c>
      <c r="D106" s="125">
        <f t="shared" si="53"/>
        <v>1.0000000000000521E-3</v>
      </c>
      <c r="E106" s="125">
        <f t="shared" si="53"/>
        <v>1.0000000000215492E-3</v>
      </c>
      <c r="F106" s="125">
        <f t="shared" si="53"/>
        <v>1.0000000017689817E-3</v>
      </c>
      <c r="G106" s="125">
        <f t="shared" si="53"/>
        <v>1.0000000576642783E-3</v>
      </c>
      <c r="H106" s="125">
        <f t="shared" si="53"/>
        <v>1.0000010087449862E-3</v>
      </c>
      <c r="I106" s="125">
        <f t="shared" si="53"/>
        <v>1.0000113920947279E-3</v>
      </c>
      <c r="J106" s="125">
        <f t="shared" si="53"/>
        <v>1.0000940394660177E-3</v>
      </c>
      <c r="K106" s="125">
        <f t="shared" si="53"/>
        <v>1.0006133774100503E-3</v>
      </c>
      <c r="L106" s="125">
        <f t="shared" si="53"/>
        <v>1.003329590032867E-3</v>
      </c>
      <c r="M106" s="142">
        <f t="shared" si="53"/>
        <v>1.0155894218064868E-3</v>
      </c>
      <c r="N106" s="125">
        <f t="shared" si="53"/>
        <v>1.0645397255263089E-3</v>
      </c>
      <c r="O106" s="125">
        <f t="shared" si="53"/>
        <v>1.2410303223762502E-3</v>
      </c>
      <c r="P106" s="125">
        <f t="shared" si="53"/>
        <v>1.8210025266551014E-3</v>
      </c>
      <c r="Q106" s="125">
        <f t="shared" si="53"/>
        <v>3.5766183309002184E-3</v>
      </c>
      <c r="R106" s="125">
        <f t="shared" si="53"/>
        <v>8.5161838592479073E-3</v>
      </c>
      <c r="S106" s="125">
        <f t="shared" si="53"/>
        <v>2.1530289584171879E-2</v>
      </c>
      <c r="T106" s="125">
        <f t="shared" si="53"/>
        <v>5.3833188353047248E-2</v>
      </c>
      <c r="U106" s="125">
        <f t="shared" si="53"/>
        <v>0.12973744072668422</v>
      </c>
      <c r="V106" s="125">
        <f t="shared" si="53"/>
        <v>0.29919990110504918</v>
      </c>
      <c r="W106" s="125">
        <f t="shared" si="53"/>
        <v>0.66126843802292923</v>
      </c>
      <c r="X106" s="125">
        <f t="shared" si="53"/>
        <v>1.4047386546896248</v>
      </c>
      <c r="Y106" s="125">
        <f t="shared" si="53"/>
        <v>2.8696110898541152</v>
      </c>
      <c r="Z106" s="125">
        <f t="shared" si="53"/>
        <v>5.6313004966981506</v>
      </c>
      <c r="AA106" s="125">
        <f t="shared" si="53"/>
        <v>10.59131116102029</v>
      </c>
      <c r="AB106" s="125">
        <f t="shared" si="53"/>
        <v>68.567333040025176</v>
      </c>
      <c r="AC106" s="125">
        <f t="shared" si="53"/>
        <v>34.283666520012588</v>
      </c>
      <c r="AD106" s="125">
        <f t="shared" si="53"/>
        <v>17.141833260006294</v>
      </c>
      <c r="AE106" s="125">
        <f t="shared" si="53"/>
        <v>8.570916630003147</v>
      </c>
      <c r="AF106" s="125">
        <f t="shared" si="53"/>
        <v>4.2854583150015735</v>
      </c>
      <c r="AG106" s="125">
        <f t="shared" si="53"/>
        <v>2.1427291575007867</v>
      </c>
      <c r="AH106" s="125">
        <f t="shared" si="53"/>
        <v>1.0713645787503934</v>
      </c>
      <c r="AI106" s="125">
        <f t="shared" si="53"/>
        <v>0.53568228937519669</v>
      </c>
      <c r="AJ106" s="125">
        <f t="shared" si="53"/>
        <v>0.26784114468759834</v>
      </c>
      <c r="AK106" s="125">
        <f t="shared" si="53"/>
        <v>0.13392057234379917</v>
      </c>
      <c r="AL106" s="125">
        <f t="shared" si="53"/>
        <v>6.6960286171899586E-2</v>
      </c>
      <c r="AM106" s="125">
        <f t="shared" si="53"/>
        <v>3.3480143085949793E-2</v>
      </c>
      <c r="AN106" s="125">
        <f t="shared" si="53"/>
        <v>1.6740071542974896E-2</v>
      </c>
      <c r="AO106" s="125">
        <f t="shared" si="53"/>
        <v>8.3700357714874482E-3</v>
      </c>
      <c r="AP106" s="125">
        <f t="shared" si="53"/>
        <v>4.1850178857437241E-3</v>
      </c>
      <c r="AQ106" s="125">
        <f t="shared" si="53"/>
        <v>2.0925089428718621E-3</v>
      </c>
      <c r="AR106" s="125">
        <f t="shared" si="53"/>
        <v>1.046254471435931E-3</v>
      </c>
      <c r="AS106" s="125">
        <f t="shared" si="53"/>
        <v>5.2312723571796551E-4</v>
      </c>
      <c r="AT106" s="125">
        <f t="shared" si="53"/>
        <v>2.6156361785898276E-4</v>
      </c>
      <c r="AU106" s="125">
        <f t="shared" si="53"/>
        <v>1.3078180892949138E-4</v>
      </c>
      <c r="AV106" s="125">
        <f t="shared" si="53"/>
        <v>6.5390904464745689E-5</v>
      </c>
      <c r="AW106" s="125">
        <f t="shared" si="53"/>
        <v>3.2695452232372845E-5</v>
      </c>
      <c r="AX106" s="125">
        <f t="shared" si="53"/>
        <v>1.6347726116186422E-5</v>
      </c>
      <c r="AY106" s="125">
        <f t="shared" si="53"/>
        <v>8.1738630580932111E-6</v>
      </c>
      <c r="AZ106" s="125">
        <f t="shared" si="53"/>
        <v>4.0869315290466056E-6</v>
      </c>
      <c r="BA106" s="125">
        <f t="shared" si="53"/>
        <v>2.0434657645233028E-6</v>
      </c>
      <c r="BB106" s="125">
        <f t="shared" si="53"/>
        <v>1.0217328822616514E-6</v>
      </c>
      <c r="BC106" s="125">
        <f t="shared" si="53"/>
        <v>5.108664411308257E-7</v>
      </c>
      <c r="BD106" s="125">
        <f t="shared" si="53"/>
        <v>2.5543322056541285E-7</v>
      </c>
      <c r="BE106" s="125">
        <f t="shared" si="53"/>
        <v>1.2771661028270642E-7</v>
      </c>
      <c r="BF106" s="125">
        <f t="shared" si="53"/>
        <v>6.3858305141353212E-8</v>
      </c>
      <c r="BG106" s="125">
        <f t="shared" si="53"/>
        <v>3.1929152570676606E-8</v>
      </c>
      <c r="BH106" s="125">
        <f t="shared" si="53"/>
        <v>1.5964576285338303E-8</v>
      </c>
      <c r="BI106" s="125">
        <f t="shared" si="53"/>
        <v>7.9822881426691515E-9</v>
      </c>
    </row>
    <row r="107" spans="1:61" ht="18" customHeight="1">
      <c r="A107" s="126" t="s">
        <v>672</v>
      </c>
      <c r="B107" s="125">
        <f>+Controls!B9</f>
        <v>0</v>
      </c>
      <c r="C107" s="125">
        <f>+Controls!C9</f>
        <v>3.0070389287706203E-21</v>
      </c>
      <c r="D107" s="125">
        <f>+Controls!D9</f>
        <v>5.2132333743870096E-17</v>
      </c>
      <c r="E107" s="125">
        <f>+Controls!E9</f>
        <v>2.1549200322818337E-14</v>
      </c>
      <c r="F107" s="125">
        <f>+Controls!F9</f>
        <v>1.7689817099191038E-12</v>
      </c>
      <c r="G107" s="125">
        <f>+Controls!G9</f>
        <v>5.7664278346510029E-11</v>
      </c>
      <c r="H107" s="125">
        <f>+Controls!H9</f>
        <v>1.0087449862090303E-9</v>
      </c>
      <c r="I107" s="125">
        <f>+Controls!I9</f>
        <v>1.1392094727763031E-8</v>
      </c>
      <c r="J107" s="125">
        <f>+Controls!J9</f>
        <v>9.4039466017717397E-8</v>
      </c>
      <c r="K107" s="125">
        <f>+Controls!K9</f>
        <v>6.1337741005017265E-7</v>
      </c>
      <c r="L107" s="125">
        <f>+Controls!L9</f>
        <v>3.3295900328669421E-6</v>
      </c>
      <c r="M107" s="125">
        <f>+Controls!M9</f>
        <v>1.5589421806486728E-5</v>
      </c>
      <c r="N107" s="125">
        <f>+Controls!N9</f>
        <v>6.4539725526308953E-5</v>
      </c>
      <c r="O107" s="125">
        <f>+Controls!O9</f>
        <v>2.4103032237625028E-4</v>
      </c>
      <c r="P107" s="125">
        <f>+Controls!P9</f>
        <v>8.2100252665510151E-4</v>
      </c>
      <c r="Q107" s="125">
        <f>+Controls!Q9</f>
        <v>2.5766183309002184E-3</v>
      </c>
      <c r="R107" s="125">
        <f>+Controls!R9</f>
        <v>7.5161838592479073E-3</v>
      </c>
      <c r="S107" s="125">
        <f>+Controls!S9</f>
        <v>2.0530289584171878E-2</v>
      </c>
      <c r="T107" s="125">
        <f>+Controls!T9</f>
        <v>5.2833188353047247E-2</v>
      </c>
      <c r="U107" s="125">
        <f>+Controls!U9</f>
        <v>0.12873744072668422</v>
      </c>
      <c r="V107" s="125">
        <f>+Controls!V9</f>
        <v>0.29819990110504918</v>
      </c>
      <c r="W107" s="125">
        <f>+Controls!W9</f>
        <v>0.66026843802292923</v>
      </c>
      <c r="X107" s="125">
        <f>+Controls!X9</f>
        <v>1.4037386546896249</v>
      </c>
      <c r="Y107" s="125">
        <f>+Controls!Y9</f>
        <v>2.8686110898541153</v>
      </c>
      <c r="Z107" s="125">
        <f>+Controls!Z9</f>
        <v>5.6303004966981502</v>
      </c>
      <c r="AA107" s="125">
        <f>+Controls!AA9</f>
        <v>10.59031116102029</v>
      </c>
      <c r="AB107" s="125">
        <f>+Controls!AB9</f>
        <v>18.34441499938697</v>
      </c>
      <c r="AC107" s="125">
        <f>+Controls!AC9</f>
        <v>18.34441499938697</v>
      </c>
      <c r="AD107" s="125">
        <f>+Controls!AD9</f>
        <v>18.34441499938697</v>
      </c>
      <c r="AE107" s="125">
        <f>+Controls!AE9</f>
        <v>18.34441499938697</v>
      </c>
      <c r="AF107" s="125">
        <f>+Controls!AF9</f>
        <v>18.34441499938697</v>
      </c>
      <c r="AG107" s="125">
        <f>+Controls!AG9</f>
        <v>18.34441499938697</v>
      </c>
      <c r="AH107" s="125">
        <f>+Controls!AH9</f>
        <v>18.34441499938697</v>
      </c>
      <c r="AI107" s="125">
        <f>+Controls!AI9</f>
        <v>18.34441499938697</v>
      </c>
      <c r="AJ107" s="125">
        <f>+Controls!AJ9</f>
        <v>18.34441499938697</v>
      </c>
      <c r="AK107" s="125">
        <f>+Controls!AK9</f>
        <v>18.34441499938697</v>
      </c>
      <c r="AL107" s="125">
        <f>+Controls!AL9</f>
        <v>18.34441499938697</v>
      </c>
      <c r="AM107" s="125">
        <f>+Controls!AM9</f>
        <v>18.34441499938697</v>
      </c>
      <c r="AN107" s="125">
        <f>+Controls!AN9</f>
        <v>18.34441499938697</v>
      </c>
      <c r="AO107" s="125">
        <f>+Controls!AO9</f>
        <v>18.34441499938697</v>
      </c>
      <c r="AP107" s="125">
        <f>+Controls!AP9</f>
        <v>18.34441499938697</v>
      </c>
      <c r="AQ107" s="125">
        <f>+Controls!AQ9</f>
        <v>18.34441499938697</v>
      </c>
      <c r="AR107" s="125">
        <f>+Controls!AR9</f>
        <v>18.34441499938697</v>
      </c>
      <c r="AS107" s="125">
        <f>+Controls!AS9</f>
        <v>18.34441499938697</v>
      </c>
      <c r="AT107" s="125">
        <f>+Controls!AT9</f>
        <v>18.34441499938697</v>
      </c>
      <c r="AU107" s="125">
        <f>+Controls!AU9</f>
        <v>18.34441499938697</v>
      </c>
      <c r="AV107" s="125">
        <f>+Controls!AV9</f>
        <v>18.34441499938697</v>
      </c>
      <c r="AW107" s="125">
        <f>+Controls!AW9</f>
        <v>18.34441499938697</v>
      </c>
      <c r="AX107" s="125">
        <f>+Controls!AX9</f>
        <v>18.34441499938697</v>
      </c>
      <c r="AY107" s="125">
        <f>+Controls!AY9</f>
        <v>18.34441499938697</v>
      </c>
      <c r="AZ107" s="125">
        <f>+Controls!AZ9</f>
        <v>18.34441499938697</v>
      </c>
      <c r="BA107" s="125">
        <f>+Controls!BA9</f>
        <v>18.34441499938697</v>
      </c>
      <c r="BB107" s="125">
        <f>+Controls!BB9</f>
        <v>18.34441499938697</v>
      </c>
      <c r="BC107" s="125">
        <f>+Controls!BC9</f>
        <v>18.34441499938697</v>
      </c>
      <c r="BD107" s="125">
        <f>+Controls!BD9</f>
        <v>18.34441499938697</v>
      </c>
      <c r="BE107" s="125">
        <f>+Controls!BE9</f>
        <v>18.34441499938697</v>
      </c>
      <c r="BF107" s="125">
        <f>+Controls!BF9</f>
        <v>18.34441499938697</v>
      </c>
      <c r="BG107" s="125">
        <f>+Controls!BG9</f>
        <v>18.34441499938697</v>
      </c>
      <c r="BH107" s="125">
        <f>+Controls!BH9</f>
        <v>18.34441499938697</v>
      </c>
      <c r="BI107" s="125">
        <f>+Controls!BI9</f>
        <v>18.34441499938697</v>
      </c>
    </row>
    <row r="108" spans="1:61" ht="18" customHeight="1">
      <c r="A108" s="126" t="s">
        <v>675</v>
      </c>
      <c r="B108" s="125">
        <f>+Controls!B14</f>
        <v>1E-3</v>
      </c>
      <c r="C108" s="125">
        <f>+Controls!C14</f>
        <v>1E-3</v>
      </c>
      <c r="D108" s="125">
        <f>+Controls!D14</f>
        <v>1E-3</v>
      </c>
      <c r="E108" s="125">
        <f>+Controls!E14</f>
        <v>1E-3</v>
      </c>
      <c r="F108" s="125">
        <f>+Controls!F14</f>
        <v>1E-3</v>
      </c>
      <c r="G108" s="125">
        <f>+Controls!G14</f>
        <v>1E-3</v>
      </c>
      <c r="H108" s="125">
        <f>+Controls!H14</f>
        <v>1E-3</v>
      </c>
      <c r="I108" s="125">
        <f>+Controls!I14</f>
        <v>1E-3</v>
      </c>
      <c r="J108" s="125">
        <f>+Controls!J14</f>
        <v>1E-3</v>
      </c>
      <c r="K108" s="125">
        <f>+Controls!K14</f>
        <v>1E-3</v>
      </c>
      <c r="L108" s="125">
        <f>+Controls!L14</f>
        <v>1E-3</v>
      </c>
      <c r="M108" s="125">
        <f>+Controls!M14</f>
        <v>1E-3</v>
      </c>
      <c r="N108" s="125">
        <f>+Controls!N14</f>
        <v>1E-3</v>
      </c>
      <c r="O108" s="125">
        <f>+Controls!O14</f>
        <v>1E-3</v>
      </c>
      <c r="P108" s="125">
        <f>+Controls!P14</f>
        <v>1E-3</v>
      </c>
      <c r="Q108" s="125">
        <f>+Controls!Q14</f>
        <v>1E-3</v>
      </c>
      <c r="R108" s="125">
        <f>+Controls!R14</f>
        <v>1E-3</v>
      </c>
      <c r="S108" s="125">
        <f>+Controls!S14</f>
        <v>1E-3</v>
      </c>
      <c r="T108" s="125">
        <f>+Controls!T14</f>
        <v>1E-3</v>
      </c>
      <c r="U108" s="125">
        <f>+Controls!U14</f>
        <v>1E-3</v>
      </c>
      <c r="V108" s="125">
        <f>+Controls!V14</f>
        <v>1E-3</v>
      </c>
      <c r="W108" s="125">
        <f>+Controls!W14</f>
        <v>1E-3</v>
      </c>
      <c r="X108" s="125">
        <f>+Controls!X14</f>
        <v>1E-3</v>
      </c>
      <c r="Y108" s="125">
        <f>+Controls!Y14</f>
        <v>1E-3</v>
      </c>
      <c r="Z108" s="125">
        <f>+Controls!Z14</f>
        <v>1E-3</v>
      </c>
      <c r="AA108" s="125">
        <f>+Controls!AA14</f>
        <v>1E-3</v>
      </c>
      <c r="AB108" s="125">
        <f>+Controls!AB14</f>
        <v>1200</v>
      </c>
      <c r="AC108" s="125">
        <f>+Controls!AC14</f>
        <v>1200</v>
      </c>
      <c r="AD108" s="125">
        <f>+Controls!AD14</f>
        <v>1200</v>
      </c>
      <c r="AE108" s="125">
        <f>+Controls!AE14</f>
        <v>1200</v>
      </c>
      <c r="AF108" s="125">
        <f>+Controls!AF14</f>
        <v>1200</v>
      </c>
      <c r="AG108" s="125">
        <f>+Controls!AG14</f>
        <v>1200</v>
      </c>
      <c r="AH108" s="125">
        <f>+Controls!AH14</f>
        <v>1200</v>
      </c>
      <c r="AI108" s="125">
        <f>+Controls!AI14</f>
        <v>1200</v>
      </c>
      <c r="AJ108" s="125">
        <f>+Controls!AJ14</f>
        <v>1200</v>
      </c>
      <c r="AK108" s="125">
        <f>+Controls!AK14</f>
        <v>1200</v>
      </c>
      <c r="AL108" s="125">
        <f>+Controls!AL14</f>
        <v>1200</v>
      </c>
      <c r="AM108" s="125">
        <f>+Controls!AM14</f>
        <v>1200</v>
      </c>
      <c r="AN108" s="125">
        <f>+Controls!AN14</f>
        <v>1200</v>
      </c>
      <c r="AO108" s="125">
        <f>+Controls!AO14</f>
        <v>1200</v>
      </c>
      <c r="AP108" s="125">
        <f>+Controls!AP14</f>
        <v>1200</v>
      </c>
      <c r="AQ108" s="125">
        <f>+Controls!AQ14</f>
        <v>1200</v>
      </c>
      <c r="AR108" s="125">
        <f>+Controls!AR14</f>
        <v>1200</v>
      </c>
      <c r="AS108" s="125">
        <f>+Controls!AS14</f>
        <v>1200</v>
      </c>
      <c r="AT108" s="125">
        <f>+Controls!AT14</f>
        <v>1200</v>
      </c>
      <c r="AU108" s="125">
        <f>+Controls!AU14</f>
        <v>1200</v>
      </c>
      <c r="AV108" s="125">
        <f>+Controls!AV14</f>
        <v>1200</v>
      </c>
      <c r="AW108" s="125">
        <f>+Controls!AW14</f>
        <v>1200</v>
      </c>
      <c r="AX108" s="125">
        <f>+Controls!AX14</f>
        <v>1200</v>
      </c>
      <c r="AY108" s="125">
        <f>+Controls!AY14</f>
        <v>1200</v>
      </c>
      <c r="AZ108" s="125">
        <f>+Controls!AZ14</f>
        <v>1200</v>
      </c>
      <c r="BA108" s="125">
        <f>+Controls!BA14</f>
        <v>1200</v>
      </c>
      <c r="BB108" s="125">
        <f>+Controls!BB14</f>
        <v>1200</v>
      </c>
      <c r="BC108" s="125">
        <f>+Controls!BC14</f>
        <v>1200</v>
      </c>
      <c r="BD108" s="125">
        <f>+Controls!BD14</f>
        <v>1200</v>
      </c>
      <c r="BE108" s="125">
        <f>+Controls!BE14</f>
        <v>1200</v>
      </c>
      <c r="BF108" s="125">
        <f>+Controls!BF14</f>
        <v>1200</v>
      </c>
      <c r="BG108" s="125">
        <f>+Controls!BG14</f>
        <v>1200</v>
      </c>
      <c r="BH108" s="125">
        <f>+Controls!BH14</f>
        <v>1200</v>
      </c>
      <c r="BI108" s="125">
        <f>+Controls!BI14</f>
        <v>1200</v>
      </c>
    </row>
    <row r="109" spans="1:61" ht="18" customHeight="1">
      <c r="A109" s="126" t="s">
        <v>676</v>
      </c>
      <c r="B109" s="127">
        <f>+(B106/(1000*B$36))^(1/($B$38-1))</f>
        <v>5.4219381367119363E-4</v>
      </c>
      <c r="C109" s="127">
        <f t="shared" ref="C109:BI109" si="54">+(C106/(1000*C$36))^(1/($B$38-1))</f>
        <v>5.5624202325005984E-4</v>
      </c>
      <c r="D109" s="127">
        <f t="shared" si="54"/>
        <v>5.7057602358639959E-4</v>
      </c>
      <c r="E109" s="127">
        <f t="shared" si="54"/>
        <v>5.8519590271929184E-4</v>
      </c>
      <c r="F109" s="127">
        <f t="shared" si="54"/>
        <v>6.0010128651084111E-4</v>
      </c>
      <c r="G109" s="127">
        <f t="shared" si="54"/>
        <v>6.152913264290573E-4</v>
      </c>
      <c r="H109" s="127">
        <f t="shared" si="54"/>
        <v>6.3076493123040542E-4</v>
      </c>
      <c r="I109" s="127">
        <f t="shared" si="54"/>
        <v>6.4652325363202259E-4</v>
      </c>
      <c r="J109" s="127">
        <f t="shared" si="54"/>
        <v>6.6258715743691405E-4</v>
      </c>
      <c r="K109" s="127">
        <f t="shared" si="54"/>
        <v>6.790929025178987E-4</v>
      </c>
      <c r="L109" s="127">
        <f t="shared" si="54"/>
        <v>6.9672804112588923E-4</v>
      </c>
      <c r="M109" s="127">
        <f t="shared" si="54"/>
        <v>7.184388592795767E-4</v>
      </c>
      <c r="N109" s="127">
        <f t="shared" si="54"/>
        <v>7.5519109382389581E-4</v>
      </c>
      <c r="O109" s="127">
        <f t="shared" si="54"/>
        <v>8.419530738895015E-4</v>
      </c>
      <c r="P109" s="127">
        <f t="shared" si="54"/>
        <v>1.0664249571628553E-3</v>
      </c>
      <c r="Q109" s="127">
        <f t="shared" si="54"/>
        <v>1.5879211740742766E-3</v>
      </c>
      <c r="R109" s="127">
        <f t="shared" si="54"/>
        <v>2.630744975374303E-3</v>
      </c>
      <c r="S109" s="127">
        <f t="shared" si="54"/>
        <v>4.5049382979870317E-3</v>
      </c>
      <c r="T109" s="127">
        <f t="shared" si="54"/>
        <v>7.66521644757191E-3</v>
      </c>
      <c r="U109" s="127">
        <f t="shared" si="54"/>
        <v>1.2775297258703296E-2</v>
      </c>
      <c r="V109" s="127">
        <f t="shared" si="54"/>
        <v>2.0772287797938358E-2</v>
      </c>
      <c r="W109" s="127">
        <f t="shared" si="54"/>
        <v>3.2977402961890764E-2</v>
      </c>
      <c r="X109" s="127">
        <f t="shared" si="54"/>
        <v>5.1200717454647757E-2</v>
      </c>
      <c r="Y109" s="127">
        <f t="shared" si="54"/>
        <v>7.7763506679702971E-2</v>
      </c>
      <c r="Z109" s="127">
        <f t="shared" si="54"/>
        <v>0.11546807316250234</v>
      </c>
      <c r="AA109" s="127">
        <f t="shared" si="54"/>
        <v>0.24105296931235537</v>
      </c>
      <c r="AB109" s="127">
        <f t="shared" si="54"/>
        <v>1</v>
      </c>
      <c r="AC109" s="127">
        <f t="shared" si="54"/>
        <v>1</v>
      </c>
      <c r="AD109" s="127">
        <f t="shared" si="54"/>
        <v>1</v>
      </c>
      <c r="AE109" s="127">
        <f t="shared" si="54"/>
        <v>1</v>
      </c>
      <c r="AF109" s="127">
        <f t="shared" si="54"/>
        <v>1</v>
      </c>
      <c r="AG109" s="127">
        <f t="shared" si="54"/>
        <v>1</v>
      </c>
      <c r="AH109" s="127">
        <f t="shared" si="54"/>
        <v>1</v>
      </c>
      <c r="AI109" s="127">
        <f t="shared" si="54"/>
        <v>1</v>
      </c>
      <c r="AJ109" s="127">
        <f t="shared" si="54"/>
        <v>1</v>
      </c>
      <c r="AK109" s="127">
        <f t="shared" si="54"/>
        <v>1</v>
      </c>
      <c r="AL109" s="127">
        <f t="shared" si="54"/>
        <v>1</v>
      </c>
      <c r="AM109" s="127">
        <f t="shared" si="54"/>
        <v>1</v>
      </c>
      <c r="AN109" s="127">
        <f t="shared" si="54"/>
        <v>1</v>
      </c>
      <c r="AO109" s="127">
        <f t="shared" si="54"/>
        <v>1</v>
      </c>
      <c r="AP109" s="127">
        <f t="shared" si="54"/>
        <v>1</v>
      </c>
      <c r="AQ109" s="127">
        <f t="shared" si="54"/>
        <v>1</v>
      </c>
      <c r="AR109" s="127">
        <f t="shared" si="54"/>
        <v>1</v>
      </c>
      <c r="AS109" s="127">
        <f t="shared" si="54"/>
        <v>1</v>
      </c>
      <c r="AT109" s="127">
        <f t="shared" si="54"/>
        <v>1</v>
      </c>
      <c r="AU109" s="127">
        <f t="shared" si="54"/>
        <v>1</v>
      </c>
      <c r="AV109" s="127">
        <f t="shared" si="54"/>
        <v>1</v>
      </c>
      <c r="AW109" s="127">
        <f t="shared" si="54"/>
        <v>1</v>
      </c>
      <c r="AX109" s="127">
        <f t="shared" si="54"/>
        <v>1</v>
      </c>
      <c r="AY109" s="127">
        <f t="shared" si="54"/>
        <v>1</v>
      </c>
      <c r="AZ109" s="127">
        <f t="shared" si="54"/>
        <v>1</v>
      </c>
      <c r="BA109" s="127">
        <f t="shared" si="54"/>
        <v>1</v>
      </c>
      <c r="BB109" s="127">
        <f t="shared" si="54"/>
        <v>1</v>
      </c>
      <c r="BC109" s="127">
        <f t="shared" si="54"/>
        <v>1</v>
      </c>
      <c r="BD109" s="127">
        <f t="shared" si="54"/>
        <v>1</v>
      </c>
      <c r="BE109" s="127">
        <f t="shared" si="54"/>
        <v>1</v>
      </c>
      <c r="BF109" s="127">
        <f t="shared" si="54"/>
        <v>1</v>
      </c>
      <c r="BG109" s="127">
        <f t="shared" si="54"/>
        <v>1</v>
      </c>
      <c r="BH109" s="127">
        <f t="shared" si="54"/>
        <v>1</v>
      </c>
      <c r="BI109" s="127">
        <f t="shared" si="54"/>
        <v>1</v>
      </c>
    </row>
    <row r="110" spans="1:61" ht="18" customHeight="1">
      <c r="A110" s="6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</row>
    <row r="111" spans="1:61" ht="18" customHeight="1">
      <c r="A111" s="129" t="s">
        <v>818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</row>
    <row r="112" spans="1:61" s="48" customFormat="1" ht="18" customHeight="1">
      <c r="A112" s="131" t="s">
        <v>678</v>
      </c>
      <c r="B112" s="131">
        <f>+B40*B61</f>
        <v>0.43123618180564011</v>
      </c>
      <c r="C112" s="131">
        <f>+C40*C61</f>
        <v>0.42328618864209894</v>
      </c>
      <c r="D112" s="131">
        <f t="shared" ref="D112:BI112" si="55">+D40*D61</f>
        <v>0.44346242232358279</v>
      </c>
      <c r="E112" s="131">
        <f t="shared" si="55"/>
        <v>0.44933736047608103</v>
      </c>
      <c r="F112" s="131">
        <f t="shared" si="55"/>
        <v>0.45131593136370385</v>
      </c>
      <c r="G112" s="131">
        <f t="shared" si="55"/>
        <v>0.45181385497395898</v>
      </c>
      <c r="H112" s="131">
        <f t="shared" si="55"/>
        <v>0.4509350820223752</v>
      </c>
      <c r="I112" s="131">
        <f t="shared" si="55"/>
        <v>0.44800320488601336</v>
      </c>
      <c r="J112" s="131">
        <f t="shared" si="55"/>
        <v>0.44362643349172048</v>
      </c>
      <c r="K112" s="131">
        <f t="shared" si="55"/>
        <v>0.4382159824128749</v>
      </c>
      <c r="L112" s="131">
        <f t="shared" si="55"/>
        <v>0.44458864497872602</v>
      </c>
      <c r="M112" s="131">
        <f t="shared" si="55"/>
        <v>0.46270233044588704</v>
      </c>
      <c r="N112" s="131">
        <f t="shared" si="55"/>
        <v>0.48457308388248038</v>
      </c>
      <c r="O112" s="131">
        <f t="shared" si="55"/>
        <v>0.50392599380486736</v>
      </c>
      <c r="P112" s="131">
        <f t="shared" si="55"/>
        <v>0.52181782444763425</v>
      </c>
      <c r="Q112" s="131">
        <f t="shared" si="55"/>
        <v>0.53881538017698627</v>
      </c>
      <c r="R112" s="131">
        <f t="shared" si="55"/>
        <v>0.55522848735093755</v>
      </c>
      <c r="S112" s="131">
        <f t="shared" si="55"/>
        <v>0.57123133611918986</v>
      </c>
      <c r="T112" s="131">
        <f t="shared" si="55"/>
        <v>0.58692627666472053</v>
      </c>
      <c r="U112" s="131">
        <f t="shared" si="55"/>
        <v>0.60237755187963893</v>
      </c>
      <c r="V112" s="131">
        <f t="shared" si="55"/>
        <v>0.61694339258360031</v>
      </c>
      <c r="W112" s="131">
        <f t="shared" si="55"/>
        <v>0.63046721167525266</v>
      </c>
      <c r="X112" s="131">
        <f t="shared" si="55"/>
        <v>0.64356187606951876</v>
      </c>
      <c r="Y112" s="131">
        <f t="shared" si="55"/>
        <v>0.6563450393792708</v>
      </c>
      <c r="Z112" s="131">
        <f t="shared" si="55"/>
        <v>0.66889001935066672</v>
      </c>
      <c r="AA112" s="131">
        <f t="shared" si="55"/>
        <v>0.68124697113644517</v>
      </c>
      <c r="AB112" s="131">
        <f t="shared" si="55"/>
        <v>0.69345942852315323</v>
      </c>
      <c r="AC112" s="131">
        <f t="shared" si="55"/>
        <v>0.7055638319226285</v>
      </c>
      <c r="AD112" s="131">
        <f t="shared" si="55"/>
        <v>0.71791062696022856</v>
      </c>
      <c r="AE112" s="131">
        <f t="shared" si="55"/>
        <v>0.73044694275944222</v>
      </c>
      <c r="AF112" s="131">
        <f t="shared" si="55"/>
        <v>0.74169080703737122</v>
      </c>
      <c r="AG112" s="131">
        <f t="shared" si="55"/>
        <v>0.75124079560470125</v>
      </c>
      <c r="AH112" s="131">
        <f t="shared" si="55"/>
        <v>0.76030194352053515</v>
      </c>
      <c r="AI112" s="131">
        <f t="shared" si="55"/>
        <v>0.76904691841081263</v>
      </c>
      <c r="AJ112" s="131">
        <f t="shared" si="55"/>
        <v>0.77756779166965795</v>
      </c>
      <c r="AK112" s="131">
        <f t="shared" si="55"/>
        <v>0.7859160482178601</v>
      </c>
      <c r="AL112" s="131">
        <f t="shared" si="55"/>
        <v>0.79412294773760161</v>
      </c>
      <c r="AM112" s="131">
        <f t="shared" si="55"/>
        <v>0.80220976928605858</v>
      </c>
      <c r="AN112" s="131">
        <f t="shared" si="55"/>
        <v>0.81019284355943477</v>
      </c>
      <c r="AO112" s="131">
        <f t="shared" si="55"/>
        <v>0.81808594603222573</v>
      </c>
      <c r="AP112" s="131">
        <f t="shared" si="55"/>
        <v>0.82590138576084682</v>
      </c>
      <c r="AQ112" s="131">
        <f t="shared" si="55"/>
        <v>0.83365047155087202</v>
      </c>
      <c r="AR112" s="131">
        <f t="shared" si="55"/>
        <v>0.84134369628317196</v>
      </c>
      <c r="AS112" s="131">
        <f t="shared" si="55"/>
        <v>0.84899080463786214</v>
      </c>
      <c r="AT112" s="131">
        <f t="shared" si="55"/>
        <v>0.85660082067772547</v>
      </c>
      <c r="AU112" s="131">
        <f t="shared" si="55"/>
        <v>0.8641820679879777</v>
      </c>
      <c r="AV112" s="131">
        <f t="shared" si="55"/>
        <v>0.87174219429578503</v>
      </c>
      <c r="AW112" s="131">
        <f t="shared" si="55"/>
        <v>0.87928820321910994</v>
      </c>
      <c r="AX112" s="131">
        <f t="shared" si="55"/>
        <v>0.88682649210141806</v>
      </c>
      <c r="AY112" s="131">
        <f t="shared" si="55"/>
        <v>0.89436289378073863</v>
      </c>
      <c r="AZ112" s="131">
        <f t="shared" si="55"/>
        <v>0.90190272013824591</v>
      </c>
      <c r="BA112" s="131">
        <f t="shared" si="55"/>
        <v>0.90945080566750858</v>
      </c>
      <c r="BB112" s="131">
        <f t="shared" si="55"/>
        <v>0.91701154978332788</v>
      </c>
      <c r="BC112" s="131">
        <f t="shared" si="55"/>
        <v>0.92458895702040433</v>
      </c>
      <c r="BD112" s="131">
        <f t="shared" si="55"/>
        <v>0.93218667461686833</v>
      </c>
      <c r="BE112" s="131">
        <f t="shared" si="55"/>
        <v>0.93980802723424739</v>
      </c>
      <c r="BF112" s="131">
        <f t="shared" si="55"/>
        <v>0.9474560487463265</v>
      </c>
      <c r="BG112" s="131">
        <f t="shared" si="55"/>
        <v>0.9551335111506859</v>
      </c>
      <c r="BH112" s="131">
        <f t="shared" si="55"/>
        <v>0.96284295073347725</v>
      </c>
      <c r="BI112" s="131">
        <f t="shared" si="55"/>
        <v>0.97058669166267741</v>
      </c>
    </row>
    <row r="113" spans="1:61" ht="18" customHeight="1">
      <c r="A113" s="132" t="s">
        <v>792</v>
      </c>
      <c r="B113" s="102">
        <f>+Controls!B73</f>
        <v>0.43123618180564</v>
      </c>
      <c r="C113" s="102">
        <f>+Controls!C73</f>
        <v>0.65</v>
      </c>
      <c r="D113" s="102">
        <f>+Controls!D73</f>
        <v>0.62712759012947783</v>
      </c>
      <c r="E113" s="102">
        <f>+Controls!E73</f>
        <v>0.4936746036508558</v>
      </c>
      <c r="F113" s="102">
        <f>+Controls!F73</f>
        <v>0.3549189099115419</v>
      </c>
      <c r="G113" s="102">
        <f>+Controls!G73</f>
        <v>0.24990719815122153</v>
      </c>
      <c r="H113" s="102">
        <f>+Controls!H73</f>
        <v>0.2030178390553154</v>
      </c>
      <c r="I113" s="102">
        <f>+Controls!I73</f>
        <v>0.16829209311917023</v>
      </c>
      <c r="J113" s="102">
        <f>+Controls!J73</f>
        <v>0.14260930513491757</v>
      </c>
      <c r="K113" s="102">
        <f>+Controls!K73</f>
        <v>0.12359594599234097</v>
      </c>
      <c r="L113" s="102">
        <f>+Controls!L73</f>
        <v>0.11008121525189452</v>
      </c>
      <c r="M113" s="102">
        <f>+Controls!M73</f>
        <v>9.9348296764834795E-2</v>
      </c>
      <c r="N113" s="102">
        <f>+Controls!N73</f>
        <v>8.9661837830263394E-2</v>
      </c>
      <c r="O113" s="102">
        <f>+Controls!O73</f>
        <v>8.0919808641812696E-2</v>
      </c>
      <c r="P113" s="102">
        <f>+Controls!P73</f>
        <v>7.3030127299235956E-2</v>
      </c>
      <c r="Q113" s="102">
        <f>+Controls!Q73</f>
        <v>6.5909689887560449E-2</v>
      </c>
      <c r="R113" s="102">
        <f>+Controls!R73</f>
        <v>5.94834951235233E-2</v>
      </c>
      <c r="S113" s="102">
        <f>+Controls!S73</f>
        <v>5.3683854348979772E-2</v>
      </c>
      <c r="T113" s="102">
        <f>+Controls!T73</f>
        <v>4.8449678549954238E-2</v>
      </c>
      <c r="U113" s="102">
        <f>+Controls!U73</f>
        <v>4.3725834891333699E-2</v>
      </c>
      <c r="V113" s="102">
        <f>+Controls!V73</f>
        <v>3.9462565989428662E-2</v>
      </c>
      <c r="W113" s="102">
        <f>+Controls!W73</f>
        <v>3.7489437689957224E-2</v>
      </c>
      <c r="X113" s="102">
        <f>+Controls!X73</f>
        <v>3.5614965805459364E-2</v>
      </c>
      <c r="Y113" s="102">
        <f>+Controls!Y73</f>
        <v>3.3834217515186393E-2</v>
      </c>
      <c r="Z113" s="102">
        <f>+Controls!Z73</f>
        <v>3.2142506639427075E-2</v>
      </c>
      <c r="AA113" s="102">
        <f>+Controls!AA73</f>
        <v>3.0535381307455721E-2</v>
      </c>
      <c r="AB113" s="102">
        <f>+Controls!AB73</f>
        <v>2.9008612242082933E-2</v>
      </c>
      <c r="AC113" s="102">
        <f>+Controls!AC73</f>
        <v>2.7558181629978785E-2</v>
      </c>
      <c r="AD113" s="102">
        <f>+Controls!AD73</f>
        <v>2.6180272548479846E-2</v>
      </c>
      <c r="AE113" s="102">
        <f>+Controls!AE73</f>
        <v>2.4871258921055853E-2</v>
      </c>
      <c r="AF113" s="102">
        <f>+Controls!AF73</f>
        <v>2.3627695975003058E-2</v>
      </c>
      <c r="AG113" s="102">
        <f>+Controls!AG73</f>
        <v>2.2446311176252905E-2</v>
      </c>
      <c r="AH113" s="102">
        <f>+Controls!AH73</f>
        <v>2.1323995617440257E-2</v>
      </c>
      <c r="AI113" s="102">
        <f>+Controls!AI73</f>
        <v>2.0257795836568244E-2</v>
      </c>
      <c r="AJ113" s="102">
        <f>+Controls!AJ73</f>
        <v>1.9244906044739829E-2</v>
      </c>
      <c r="AK113" s="102">
        <f>+Controls!AK73</f>
        <v>1.8282660742502836E-2</v>
      </c>
      <c r="AL113" s="102">
        <f>+Controls!AL73</f>
        <v>1.7368527705377692E-2</v>
      </c>
      <c r="AM113" s="102">
        <f>+Controls!AM73</f>
        <v>1.6500101320108807E-2</v>
      </c>
      <c r="AN113" s="102">
        <f>+Controls!AN73</f>
        <v>1.5675096254103366E-2</v>
      </c>
      <c r="AO113" s="102">
        <f>+Controls!AO73</f>
        <v>1.4891341441398196E-2</v>
      </c>
      <c r="AP113" s="102">
        <f>+Controls!AP73</f>
        <v>1.4146774369328286E-2</v>
      </c>
      <c r="AQ113" s="102">
        <f>+Controls!AQ73</f>
        <v>1.3439435650861871E-2</v>
      </c>
      <c r="AR113" s="102">
        <f>+Controls!AR73</f>
        <v>1.2767463868318776E-2</v>
      </c>
      <c r="AS113" s="102">
        <f>+Controls!AS73</f>
        <v>1.2129090674902837E-2</v>
      </c>
      <c r="AT113" s="102">
        <f>+Controls!AT73</f>
        <v>1.1522636141157694E-2</v>
      </c>
      <c r="AU113" s="102">
        <f>+Controls!AU73</f>
        <v>1.094650433409981E-2</v>
      </c>
      <c r="AV113" s="102">
        <f>+Controls!AV73</f>
        <v>1.0399179117394819E-2</v>
      </c>
      <c r="AW113" s="102">
        <f>+Controls!AW73</f>
        <v>9.8792201615250774E-3</v>
      </c>
      <c r="AX113" s="102">
        <f>+Controls!AX73</f>
        <v>9.3852591534488231E-3</v>
      </c>
      <c r="AY113" s="102">
        <f>+Controls!AY73</f>
        <v>8.9159961957763819E-3</v>
      </c>
      <c r="AZ113" s="102">
        <f>+Controls!AZ73</f>
        <v>8.4701963859875624E-3</v>
      </c>
      <c r="BA113" s="102">
        <f>+Controls!BA73</f>
        <v>8.0466865666881833E-3</v>
      </c>
      <c r="BB113" s="102">
        <f>+Controls!BB73</f>
        <v>7.6443522383537734E-3</v>
      </c>
      <c r="BC113" s="102">
        <f>+Controls!BC73</f>
        <v>7.2621346264360844E-3</v>
      </c>
      <c r="BD113" s="102">
        <f>+Controls!BD73</f>
        <v>6.8990278951142799E-3</v>
      </c>
      <c r="BE113" s="102">
        <f>+Controls!BE73</f>
        <v>6.5540765003585652E-3</v>
      </c>
      <c r="BF113" s="102">
        <f>+Controls!BF73</f>
        <v>6.2263726753406367E-3</v>
      </c>
      <c r="BG113" s="102">
        <f>+Controls!BG73</f>
        <v>5.9150540415736043E-3</v>
      </c>
      <c r="BH113" s="102">
        <f>+Controls!BH73</f>
        <v>5.6193013394949236E-3</v>
      </c>
      <c r="BI113" s="102">
        <f>+Controls!BI73</f>
        <v>5.3383362725201774E-3</v>
      </c>
    </row>
    <row r="114" spans="1:61" ht="18" customHeight="1">
      <c r="A114" s="132" t="s">
        <v>682</v>
      </c>
      <c r="B114" s="102">
        <f>IF(1-(B113/B112)&lt;0,0,1-(B113/B112))</f>
        <v>2.2204460492503131E-16</v>
      </c>
      <c r="C114" s="102">
        <f>IF(1-(C113/C112)&lt;0,0,1-(C113/C112))</f>
        <v>0</v>
      </c>
      <c r="D114" s="102">
        <f>IF(1-(D113/D112)&lt;0,0,1-(D113/D112))</f>
        <v>0</v>
      </c>
      <c r="E114" s="102">
        <f>IF(1-(E113/E112)&lt;0,0,1-(E113/E112))</f>
        <v>0</v>
      </c>
      <c r="F114" s="102">
        <f t="shared" ref="F114:BI114" si="56">IF(1-(F113/F112)&lt;0,0,1-(F113/F112))</f>
        <v>0.21359100078937399</v>
      </c>
      <c r="G114" s="102">
        <f t="shared" si="56"/>
        <v>0.44688017996786455</v>
      </c>
      <c r="H114" s="102">
        <f t="shared" si="56"/>
        <v>0.54978477579342178</v>
      </c>
      <c r="I114" s="102">
        <f t="shared" si="56"/>
        <v>0.6243506937366905</v>
      </c>
      <c r="J114" s="102">
        <f t="shared" si="56"/>
        <v>0.67853740361578541</v>
      </c>
      <c r="K114" s="102">
        <f t="shared" si="56"/>
        <v>0.71795655349719234</v>
      </c>
      <c r="L114" s="102">
        <f t="shared" si="56"/>
        <v>0.75239760057938054</v>
      </c>
      <c r="M114" s="102">
        <f t="shared" si="56"/>
        <v>0.78528680270726758</v>
      </c>
      <c r="N114" s="102">
        <f t="shared" si="56"/>
        <v>0.81496735825300526</v>
      </c>
      <c r="O114" s="102">
        <f t="shared" si="56"/>
        <v>0.83942124511015626</v>
      </c>
      <c r="P114" s="102">
        <f t="shared" si="56"/>
        <v>0.86004669852636528</v>
      </c>
      <c r="Q114" s="102">
        <f t="shared" si="56"/>
        <v>0.87767667310107056</v>
      </c>
      <c r="R114" s="102">
        <f t="shared" si="56"/>
        <v>0.8928666369275714</v>
      </c>
      <c r="S114" s="102">
        <f t="shared" si="56"/>
        <v>0.90602081686607894</v>
      </c>
      <c r="T114" s="102">
        <f t="shared" si="56"/>
        <v>0.91745184961682857</v>
      </c>
      <c r="U114" s="102">
        <f t="shared" si="56"/>
        <v>0.92741124772180994</v>
      </c>
      <c r="V114" s="102">
        <f t="shared" si="56"/>
        <v>0.93603535354488587</v>
      </c>
      <c r="W114" s="102">
        <f t="shared" si="56"/>
        <v>0.94053705411524613</v>
      </c>
      <c r="X114" s="102">
        <f t="shared" si="56"/>
        <v>0.94465960907601654</v>
      </c>
      <c r="Y114" s="102">
        <f t="shared" si="56"/>
        <v>0.94845056260776395</v>
      </c>
      <c r="Z114" s="102">
        <f t="shared" si="56"/>
        <v>0.95194649985863178</v>
      </c>
      <c r="AA114" s="102">
        <f t="shared" si="56"/>
        <v>0.95517722265022753</v>
      </c>
      <c r="AB114" s="102">
        <f t="shared" si="56"/>
        <v>0.95816826327697069</v>
      </c>
      <c r="AC114" s="102">
        <f t="shared" si="56"/>
        <v>0.96094161806043255</v>
      </c>
      <c r="AD114" s="102">
        <f t="shared" si="56"/>
        <v>0.96353268559440031</v>
      </c>
      <c r="AE114" s="102">
        <f t="shared" si="56"/>
        <v>0.96595062903939533</v>
      </c>
      <c r="AF114" s="102">
        <f t="shared" si="56"/>
        <v>0.96814346928556105</v>
      </c>
      <c r="AG114" s="102">
        <f t="shared" si="56"/>
        <v>0.97012101671317641</v>
      </c>
      <c r="AH114" s="102">
        <f t="shared" si="56"/>
        <v>0.97195325383662612</v>
      </c>
      <c r="AI114" s="102">
        <f t="shared" si="56"/>
        <v>0.9736585696508222</v>
      </c>
      <c r="AJ114" s="102">
        <f t="shared" si="56"/>
        <v>0.97524986727727547</v>
      </c>
      <c r="AK114" s="102">
        <f t="shared" si="56"/>
        <v>0.97673713269507534</v>
      </c>
      <c r="AL114" s="102">
        <f t="shared" si="56"/>
        <v>0.97812866665689568</v>
      </c>
      <c r="AM114" s="102">
        <f t="shared" si="56"/>
        <v>0.97943168738172637</v>
      </c>
      <c r="AN114" s="102">
        <f t="shared" si="56"/>
        <v>0.98065263550682857</v>
      </c>
      <c r="AO114" s="102">
        <f t="shared" si="56"/>
        <v>0.98179733863706831</v>
      </c>
      <c r="AP114" s="102">
        <f t="shared" si="56"/>
        <v>0.9828711095377376</v>
      </c>
      <c r="AQ114" s="102">
        <f t="shared" si="56"/>
        <v>0.98387881239260866</v>
      </c>
      <c r="AR114" s="102">
        <f t="shared" si="56"/>
        <v>0.98482491290453356</v>
      </c>
      <c r="AS114" s="102">
        <f t="shared" si="56"/>
        <v>0.98571351938249019</v>
      </c>
      <c r="AT114" s="102">
        <f t="shared" si="56"/>
        <v>0.98654841804606119</v>
      </c>
      <c r="AU114" s="102">
        <f t="shared" si="56"/>
        <v>0.98733310405342489</v>
      </c>
      <c r="AV114" s="102">
        <f t="shared" si="56"/>
        <v>0.98807080902422584</v>
      </c>
      <c r="AW114" s="102">
        <f t="shared" si="56"/>
        <v>0.98876452552717431</v>
      </c>
      <c r="AX114" s="102">
        <f t="shared" si="56"/>
        <v>0.98941702888102767</v>
      </c>
      <c r="AY114" s="102">
        <f t="shared" si="56"/>
        <v>0.99003089656583831</v>
      </c>
      <c r="AZ114" s="102">
        <f t="shared" si="56"/>
        <v>0.99060852551294087</v>
      </c>
      <c r="BA114" s="102">
        <f t="shared" si="56"/>
        <v>0.99115214751964276</v>
      </c>
      <c r="BB114" s="102">
        <f t="shared" si="56"/>
        <v>0.99166384301248989</v>
      </c>
      <c r="BC114" s="102">
        <f t="shared" si="56"/>
        <v>0.99214555336044774</v>
      </c>
      <c r="BD114" s="102">
        <f t="shared" si="56"/>
        <v>0.99259909191691698</v>
      </c>
      <c r="BE114" s="102">
        <f t="shared" si="56"/>
        <v>0.99302615394800731</v>
      </c>
      <c r="BF114" s="102">
        <f t="shared" si="56"/>
        <v>0.99342832558451721</v>
      </c>
      <c r="BG114" s="102">
        <f t="shared" si="56"/>
        <v>0.99380709191697447</v>
      </c>
      <c r="BH114" s="102">
        <f t="shared" si="56"/>
        <v>0.99416384433700822</v>
      </c>
      <c r="BI114" s="102">
        <f t="shared" si="56"/>
        <v>0.99449988721422167</v>
      </c>
    </row>
    <row r="115" spans="1:61" s="36" customFormat="1" ht="18" customHeight="1">
      <c r="A115" s="132" t="s">
        <v>683</v>
      </c>
      <c r="B115" s="133">
        <f t="shared" ref="B115:BI115" si="57">+B$36*1000*B114^($B$38-1)</f>
        <v>5.0363302587749469E-26</v>
      </c>
      <c r="C115" s="133">
        <f t="shared" si="57"/>
        <v>0</v>
      </c>
      <c r="D115" s="133">
        <f t="shared" si="57"/>
        <v>0</v>
      </c>
      <c r="E115" s="133">
        <f t="shared" si="57"/>
        <v>0</v>
      </c>
      <c r="F115" s="133">
        <f t="shared" si="57"/>
        <v>39.124167347871179</v>
      </c>
      <c r="G115" s="133">
        <f t="shared" si="57"/>
        <v>141.25328788544547</v>
      </c>
      <c r="H115" s="133">
        <f t="shared" si="57"/>
        <v>196.14883980244468</v>
      </c>
      <c r="I115" s="133">
        <f t="shared" si="57"/>
        <v>235.89837827433541</v>
      </c>
      <c r="J115" s="133">
        <f t="shared" si="57"/>
        <v>262.2021452330186</v>
      </c>
      <c r="K115" s="133">
        <f t="shared" si="57"/>
        <v>277.82444498986877</v>
      </c>
      <c r="L115" s="133">
        <f t="shared" si="57"/>
        <v>289.42432041276641</v>
      </c>
      <c r="M115" s="133">
        <f t="shared" si="57"/>
        <v>299.41078531865577</v>
      </c>
      <c r="N115" s="133">
        <f t="shared" si="57"/>
        <v>306.698683175859</v>
      </c>
      <c r="O115" s="133">
        <f t="shared" si="57"/>
        <v>310.04741767201108</v>
      </c>
      <c r="P115" s="133">
        <f t="shared" si="57"/>
        <v>310.581560415485</v>
      </c>
      <c r="Q115" s="133">
        <f t="shared" si="57"/>
        <v>309.01723826940383</v>
      </c>
      <c r="R115" s="133">
        <f t="shared" si="57"/>
        <v>305.85751192953524</v>
      </c>
      <c r="S115" s="133">
        <f t="shared" si="57"/>
        <v>301.48010903899302</v>
      </c>
      <c r="T115" s="133">
        <f t="shared" si="57"/>
        <v>296.18021652323415</v>
      </c>
      <c r="U115" s="133">
        <f t="shared" si="57"/>
        <v>290.1935442569561</v>
      </c>
      <c r="V115" s="133">
        <f t="shared" si="57"/>
        <v>283.67149893713116</v>
      </c>
      <c r="W115" s="133">
        <f t="shared" si="57"/>
        <v>275.2103867691319</v>
      </c>
      <c r="X115" s="133">
        <f t="shared" si="57"/>
        <v>266.92808647883646</v>
      </c>
      <c r="Y115" s="133">
        <f t="shared" si="57"/>
        <v>258.85287541010069</v>
      </c>
      <c r="Z115" s="133">
        <f t="shared" si="57"/>
        <v>251.00352668422909</v>
      </c>
      <c r="AA115" s="133">
        <f t="shared" si="57"/>
        <v>126.26947567760594</v>
      </c>
      <c r="AB115" s="133">
        <f t="shared" si="57"/>
        <v>63.491043536202945</v>
      </c>
      <c r="AC115" s="133">
        <f t="shared" si="57"/>
        <v>31.91110679016451</v>
      </c>
      <c r="AD115" s="133">
        <f t="shared" si="57"/>
        <v>16.033077039320336</v>
      </c>
      <c r="AE115" s="133">
        <f t="shared" si="57"/>
        <v>8.052785741148778</v>
      </c>
      <c r="AF115" s="133">
        <f t="shared" si="57"/>
        <v>4.0428606424398508</v>
      </c>
      <c r="AG115" s="133">
        <f t="shared" si="57"/>
        <v>2.0288686113613181</v>
      </c>
      <c r="AH115" s="133">
        <f t="shared" si="57"/>
        <v>1.0178855851493962</v>
      </c>
      <c r="AI115" s="133">
        <f t="shared" si="57"/>
        <v>0.51055123516612688</v>
      </c>
      <c r="AJ115" s="133">
        <f t="shared" si="57"/>
        <v>0.25602708534976376</v>
      </c>
      <c r="AK115" s="133">
        <f t="shared" si="57"/>
        <v>0.12836515639663676</v>
      </c>
      <c r="AL115" s="133">
        <f t="shared" si="57"/>
        <v>6.4347262867934921E-2</v>
      </c>
      <c r="AM115" s="133">
        <f t="shared" si="57"/>
        <v>3.225082111756946E-2</v>
      </c>
      <c r="AN115" s="133">
        <f t="shared" si="57"/>
        <v>1.6161611747398767E-2</v>
      </c>
      <c r="AO115" s="133">
        <f t="shared" si="57"/>
        <v>8.0977925169094193E-3</v>
      </c>
      <c r="AP115" s="133">
        <f t="shared" si="57"/>
        <v>4.0568704905207522E-3</v>
      </c>
      <c r="AQ115" s="133">
        <f t="shared" si="57"/>
        <v>2.0321802091161074E-3</v>
      </c>
      <c r="AR115" s="133">
        <f t="shared" si="57"/>
        <v>1.0178495159551793E-3</v>
      </c>
      <c r="AS115" s="133">
        <f t="shared" si="57"/>
        <v>5.097516203709546E-4</v>
      </c>
      <c r="AT115" s="133">
        <f t="shared" si="57"/>
        <v>2.5526452517027283E-4</v>
      </c>
      <c r="AU115" s="133">
        <f t="shared" si="57"/>
        <v>1.2781505098049794E-4</v>
      </c>
      <c r="AV115" s="133">
        <f t="shared" si="57"/>
        <v>6.399350070889982E-5</v>
      </c>
      <c r="AW115" s="133">
        <f t="shared" si="57"/>
        <v>3.2037198096085588E-5</v>
      </c>
      <c r="AX115" s="133">
        <f t="shared" si="57"/>
        <v>1.6037631797340643E-5</v>
      </c>
      <c r="AY115" s="133">
        <f t="shared" si="57"/>
        <v>8.0277733797921305E-6</v>
      </c>
      <c r="AZ115" s="133">
        <f t="shared" si="57"/>
        <v>4.0181030641584144E-6</v>
      </c>
      <c r="BA115" s="133">
        <f t="shared" si="57"/>
        <v>2.0110365017154519E-6</v>
      </c>
      <c r="BB115" s="133">
        <f t="shared" si="57"/>
        <v>1.0064528457430126E-6</v>
      </c>
      <c r="BC115" s="133">
        <f t="shared" si="57"/>
        <v>5.0366651318815367E-7</v>
      </c>
      <c r="BD115" s="133">
        <f t="shared" si="57"/>
        <v>2.5204051101902836E-7</v>
      </c>
      <c r="BE115" s="133">
        <f t="shared" si="57"/>
        <v>1.261178678399579E-7</v>
      </c>
      <c r="BF115" s="133">
        <f t="shared" si="57"/>
        <v>6.3104910877427943E-8</v>
      </c>
      <c r="BG115" s="133">
        <f t="shared" si="57"/>
        <v>3.1574112858973317E-8</v>
      </c>
      <c r="BH115" s="133">
        <f t="shared" si="57"/>
        <v>1.5797258794494467E-8</v>
      </c>
      <c r="BI115" s="133">
        <f t="shared" si="57"/>
        <v>7.9034357947593075E-9</v>
      </c>
    </row>
    <row r="116" spans="1:61" s="49" customFormat="1" ht="18" customHeight="1">
      <c r="A116" s="132" t="s">
        <v>686</v>
      </c>
      <c r="B116" s="102">
        <f t="shared" ref="B116:AG116" si="58">+B112*(1-B103)</f>
        <v>0.43100236821563392</v>
      </c>
      <c r="C116" s="102">
        <f t="shared" si="58"/>
        <v>0.42305073907611485</v>
      </c>
      <c r="D116" s="102">
        <f t="shared" si="58"/>
        <v>0.44320939329804343</v>
      </c>
      <c r="E116" s="102">
        <f t="shared" si="58"/>
        <v>0.44907441009379173</v>
      </c>
      <c r="F116" s="102">
        <f t="shared" si="58"/>
        <v>0.45104509609266963</v>
      </c>
      <c r="G116" s="102">
        <f t="shared" si="58"/>
        <v>0.45153585782783306</v>
      </c>
      <c r="H116" s="102">
        <f t="shared" si="58"/>
        <v>0.450650647986374</v>
      </c>
      <c r="I116" s="102">
        <f t="shared" si="58"/>
        <v>0.44771356039635291</v>
      </c>
      <c r="J116" s="102">
        <f t="shared" si="58"/>
        <v>0.44333249231418931</v>
      </c>
      <c r="K116" s="102">
        <f t="shared" si="58"/>
        <v>0.43791839304944841</v>
      </c>
      <c r="L116" s="102">
        <f t="shared" si="58"/>
        <v>0.44427888760300321</v>
      </c>
      <c r="M116" s="102">
        <f t="shared" si="58"/>
        <v>0.46236990711141551</v>
      </c>
      <c r="N116" s="102">
        <f t="shared" si="58"/>
        <v>0.48420713860522552</v>
      </c>
      <c r="O116" s="102">
        <f t="shared" si="58"/>
        <v>0.50350171176537051</v>
      </c>
      <c r="P116" s="102">
        <f t="shared" si="58"/>
        <v>0.52126134489655085</v>
      </c>
      <c r="Q116" s="102">
        <f t="shared" si="58"/>
        <v>0.53795978382588638</v>
      </c>
      <c r="R116" s="102">
        <f t="shared" si="58"/>
        <v>0.55376782279765435</v>
      </c>
      <c r="S116" s="102">
        <f t="shared" si="58"/>
        <v>0.56865797419609621</v>
      </c>
      <c r="T116" s="102">
        <f t="shared" si="58"/>
        <v>0.582427359715318</v>
      </c>
      <c r="U116" s="102">
        <f t="shared" si="58"/>
        <v>0.59468199959240653</v>
      </c>
      <c r="V116" s="102">
        <f t="shared" si="58"/>
        <v>0.60412806687781728</v>
      </c>
      <c r="W116" s="102">
        <f t="shared" si="58"/>
        <v>0.60967604038157819</v>
      </c>
      <c r="X116" s="102">
        <f t="shared" si="58"/>
        <v>0.61061104628830032</v>
      </c>
      <c r="Y116" s="102">
        <f t="shared" si="58"/>
        <v>0.60530534752531095</v>
      </c>
      <c r="Z116" s="102">
        <f t="shared" si="58"/>
        <v>0.5916545776586164</v>
      </c>
      <c r="AA116" s="102">
        <f t="shared" si="58"/>
        <v>0.51703036590895668</v>
      </c>
      <c r="AB116" s="102">
        <f t="shared" si="58"/>
        <v>0</v>
      </c>
      <c r="AC116" s="102">
        <f t="shared" si="58"/>
        <v>0</v>
      </c>
      <c r="AD116" s="102">
        <f t="shared" si="58"/>
        <v>0</v>
      </c>
      <c r="AE116" s="102">
        <f t="shared" si="58"/>
        <v>0</v>
      </c>
      <c r="AF116" s="102">
        <f t="shared" si="58"/>
        <v>0</v>
      </c>
      <c r="AG116" s="102">
        <f t="shared" si="58"/>
        <v>0</v>
      </c>
      <c r="AH116" s="102">
        <f t="shared" ref="AH116:BI116" si="59">+AH112*(1-AH103)</f>
        <v>0</v>
      </c>
      <c r="AI116" s="102">
        <f t="shared" si="59"/>
        <v>0</v>
      </c>
      <c r="AJ116" s="102">
        <f t="shared" si="59"/>
        <v>0</v>
      </c>
      <c r="AK116" s="102">
        <f t="shared" si="59"/>
        <v>0</v>
      </c>
      <c r="AL116" s="102">
        <f t="shared" si="59"/>
        <v>0</v>
      </c>
      <c r="AM116" s="102">
        <f t="shared" si="59"/>
        <v>0</v>
      </c>
      <c r="AN116" s="102">
        <f t="shared" si="59"/>
        <v>0</v>
      </c>
      <c r="AO116" s="102">
        <f t="shared" si="59"/>
        <v>0</v>
      </c>
      <c r="AP116" s="102">
        <f t="shared" si="59"/>
        <v>0</v>
      </c>
      <c r="AQ116" s="102">
        <f t="shared" si="59"/>
        <v>0</v>
      </c>
      <c r="AR116" s="102">
        <f t="shared" si="59"/>
        <v>0</v>
      </c>
      <c r="AS116" s="102">
        <f t="shared" si="59"/>
        <v>0</v>
      </c>
      <c r="AT116" s="102">
        <f t="shared" si="59"/>
        <v>0</v>
      </c>
      <c r="AU116" s="102">
        <f t="shared" si="59"/>
        <v>0</v>
      </c>
      <c r="AV116" s="102">
        <f t="shared" si="59"/>
        <v>0</v>
      </c>
      <c r="AW116" s="102">
        <f t="shared" si="59"/>
        <v>0</v>
      </c>
      <c r="AX116" s="102">
        <f t="shared" si="59"/>
        <v>0</v>
      </c>
      <c r="AY116" s="102">
        <f t="shared" si="59"/>
        <v>0</v>
      </c>
      <c r="AZ116" s="102">
        <f t="shared" si="59"/>
        <v>0</v>
      </c>
      <c r="BA116" s="102">
        <f t="shared" si="59"/>
        <v>0</v>
      </c>
      <c r="BB116" s="102">
        <f t="shared" si="59"/>
        <v>0</v>
      </c>
      <c r="BC116" s="102">
        <f t="shared" si="59"/>
        <v>0</v>
      </c>
      <c r="BD116" s="102">
        <f t="shared" si="59"/>
        <v>0</v>
      </c>
      <c r="BE116" s="102">
        <f t="shared" si="59"/>
        <v>0</v>
      </c>
      <c r="BF116" s="102">
        <f t="shared" si="59"/>
        <v>0</v>
      </c>
      <c r="BG116" s="102">
        <f t="shared" si="59"/>
        <v>0</v>
      </c>
      <c r="BH116" s="102">
        <f t="shared" si="59"/>
        <v>0</v>
      </c>
      <c r="BI116" s="102">
        <f t="shared" si="59"/>
        <v>0</v>
      </c>
    </row>
    <row r="117" spans="1:61" s="43" customFormat="1" ht="18" customHeight="1">
      <c r="A117" s="134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</row>
    <row r="118" spans="1:61" s="50" customFormat="1" ht="18" customHeight="1">
      <c r="A118" s="136" t="s">
        <v>687</v>
      </c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</row>
    <row r="119" spans="1:61" s="50" customFormat="1" ht="18" customHeight="1">
      <c r="A119" s="51" t="s">
        <v>678</v>
      </c>
      <c r="B119" s="138">
        <f>+B112</f>
        <v>0.43123618180564011</v>
      </c>
      <c r="C119" s="138">
        <f t="shared" ref="C119:BI120" si="60">+C112</f>
        <v>0.42328618864209894</v>
      </c>
      <c r="D119" s="138">
        <f t="shared" si="60"/>
        <v>0.44346242232358279</v>
      </c>
      <c r="E119" s="138">
        <f t="shared" si="60"/>
        <v>0.44933736047608103</v>
      </c>
      <c r="F119" s="138">
        <f t="shared" si="60"/>
        <v>0.45131593136370385</v>
      </c>
      <c r="G119" s="138">
        <f t="shared" si="60"/>
        <v>0.45181385497395898</v>
      </c>
      <c r="H119" s="138">
        <f t="shared" si="60"/>
        <v>0.4509350820223752</v>
      </c>
      <c r="I119" s="138">
        <f t="shared" si="60"/>
        <v>0.44800320488601336</v>
      </c>
      <c r="J119" s="138">
        <f t="shared" si="60"/>
        <v>0.44362643349172048</v>
      </c>
      <c r="K119" s="138">
        <f t="shared" si="60"/>
        <v>0.4382159824128749</v>
      </c>
      <c r="L119" s="138">
        <f t="shared" si="60"/>
        <v>0.44458864497872602</v>
      </c>
      <c r="M119" s="138">
        <f t="shared" si="60"/>
        <v>0.46270233044588704</v>
      </c>
      <c r="N119" s="138">
        <f t="shared" si="60"/>
        <v>0.48457308388248038</v>
      </c>
      <c r="O119" s="138">
        <f t="shared" si="60"/>
        <v>0.50392599380486736</v>
      </c>
      <c r="P119" s="138">
        <f t="shared" si="60"/>
        <v>0.52181782444763425</v>
      </c>
      <c r="Q119" s="138">
        <f t="shared" si="60"/>
        <v>0.53881538017698627</v>
      </c>
      <c r="R119" s="138">
        <f t="shared" si="60"/>
        <v>0.55522848735093755</v>
      </c>
      <c r="S119" s="138">
        <f t="shared" si="60"/>
        <v>0.57123133611918986</v>
      </c>
      <c r="T119" s="138">
        <f t="shared" si="60"/>
        <v>0.58692627666472053</v>
      </c>
      <c r="U119" s="138">
        <f t="shared" si="60"/>
        <v>0.60237755187963893</v>
      </c>
      <c r="V119" s="138">
        <f t="shared" si="60"/>
        <v>0.61694339258360031</v>
      </c>
      <c r="W119" s="138">
        <f t="shared" si="60"/>
        <v>0.63046721167525266</v>
      </c>
      <c r="X119" s="138">
        <f t="shared" si="60"/>
        <v>0.64356187606951876</v>
      </c>
      <c r="Y119" s="138">
        <f t="shared" si="60"/>
        <v>0.6563450393792708</v>
      </c>
      <c r="Z119" s="138">
        <f t="shared" si="60"/>
        <v>0.66889001935066672</v>
      </c>
      <c r="AA119" s="138">
        <f t="shared" si="60"/>
        <v>0.68124697113644517</v>
      </c>
      <c r="AB119" s="138">
        <f t="shared" si="60"/>
        <v>0.69345942852315323</v>
      </c>
      <c r="AC119" s="138">
        <f t="shared" si="60"/>
        <v>0.7055638319226285</v>
      </c>
      <c r="AD119" s="138">
        <f t="shared" si="60"/>
        <v>0.71791062696022856</v>
      </c>
      <c r="AE119" s="138">
        <f t="shared" si="60"/>
        <v>0.73044694275944222</v>
      </c>
      <c r="AF119" s="138">
        <f t="shared" si="60"/>
        <v>0.74169080703737122</v>
      </c>
      <c r="AG119" s="138">
        <f t="shared" si="60"/>
        <v>0.75124079560470125</v>
      </c>
      <c r="AH119" s="138">
        <f t="shared" si="60"/>
        <v>0.76030194352053515</v>
      </c>
      <c r="AI119" s="138">
        <f t="shared" si="60"/>
        <v>0.76904691841081263</v>
      </c>
      <c r="AJ119" s="138">
        <f t="shared" si="60"/>
        <v>0.77756779166965795</v>
      </c>
      <c r="AK119" s="138">
        <f t="shared" si="60"/>
        <v>0.7859160482178601</v>
      </c>
      <c r="AL119" s="138">
        <f t="shared" si="60"/>
        <v>0.79412294773760161</v>
      </c>
      <c r="AM119" s="138">
        <f t="shared" si="60"/>
        <v>0.80220976928605858</v>
      </c>
      <c r="AN119" s="138">
        <f t="shared" si="60"/>
        <v>0.81019284355943477</v>
      </c>
      <c r="AO119" s="138">
        <f t="shared" si="60"/>
        <v>0.81808594603222573</v>
      </c>
      <c r="AP119" s="138">
        <f t="shared" si="60"/>
        <v>0.82590138576084682</v>
      </c>
      <c r="AQ119" s="138">
        <f t="shared" si="60"/>
        <v>0.83365047155087202</v>
      </c>
      <c r="AR119" s="138">
        <f t="shared" si="60"/>
        <v>0.84134369628317196</v>
      </c>
      <c r="AS119" s="138">
        <f t="shared" si="60"/>
        <v>0.84899080463786214</v>
      </c>
      <c r="AT119" s="138">
        <f t="shared" si="60"/>
        <v>0.85660082067772547</v>
      </c>
      <c r="AU119" s="138">
        <f t="shared" si="60"/>
        <v>0.8641820679879777</v>
      </c>
      <c r="AV119" s="138">
        <f t="shared" si="60"/>
        <v>0.87174219429578503</v>
      </c>
      <c r="AW119" s="138">
        <f t="shared" si="60"/>
        <v>0.87928820321910994</v>
      </c>
      <c r="AX119" s="138">
        <f t="shared" si="60"/>
        <v>0.88682649210141806</v>
      </c>
      <c r="AY119" s="138">
        <f t="shared" si="60"/>
        <v>0.89436289378073863</v>
      </c>
      <c r="AZ119" s="138">
        <f t="shared" si="60"/>
        <v>0.90190272013824591</v>
      </c>
      <c r="BA119" s="138">
        <f t="shared" si="60"/>
        <v>0.90945080566750858</v>
      </c>
      <c r="BB119" s="138">
        <f t="shared" si="60"/>
        <v>0.91701154978332788</v>
      </c>
      <c r="BC119" s="138">
        <f t="shared" si="60"/>
        <v>0.92458895702040433</v>
      </c>
      <c r="BD119" s="138">
        <f t="shared" si="60"/>
        <v>0.93218667461686833</v>
      </c>
      <c r="BE119" s="138">
        <f t="shared" si="60"/>
        <v>0.93980802723424739</v>
      </c>
      <c r="BF119" s="138">
        <f t="shared" si="60"/>
        <v>0.9474560487463265</v>
      </c>
      <c r="BG119" s="138">
        <f t="shared" si="60"/>
        <v>0.9551335111506859</v>
      </c>
      <c r="BH119" s="138">
        <f t="shared" si="60"/>
        <v>0.96284295073347725</v>
      </c>
      <c r="BI119" s="138">
        <f t="shared" si="60"/>
        <v>0.97058669166267741</v>
      </c>
    </row>
    <row r="120" spans="1:61" s="50" customFormat="1" ht="18" customHeight="1">
      <c r="A120" s="139" t="s">
        <v>792</v>
      </c>
      <c r="B120" s="138">
        <f>+B113</f>
        <v>0.43123618180564</v>
      </c>
      <c r="C120" s="138">
        <f t="shared" si="60"/>
        <v>0.65</v>
      </c>
      <c r="D120" s="138">
        <f t="shared" si="60"/>
        <v>0.62712759012947783</v>
      </c>
      <c r="E120" s="138">
        <f t="shared" si="60"/>
        <v>0.4936746036508558</v>
      </c>
      <c r="F120" s="138">
        <f t="shared" si="60"/>
        <v>0.3549189099115419</v>
      </c>
      <c r="G120" s="138">
        <f t="shared" si="60"/>
        <v>0.24990719815122153</v>
      </c>
      <c r="H120" s="138">
        <f t="shared" si="60"/>
        <v>0.2030178390553154</v>
      </c>
      <c r="I120" s="138">
        <f t="shared" si="60"/>
        <v>0.16829209311917023</v>
      </c>
      <c r="J120" s="138">
        <f t="shared" si="60"/>
        <v>0.14260930513491757</v>
      </c>
      <c r="K120" s="138">
        <f t="shared" si="60"/>
        <v>0.12359594599234097</v>
      </c>
      <c r="L120" s="138">
        <f t="shared" si="60"/>
        <v>0.11008121525189452</v>
      </c>
      <c r="M120" s="138">
        <f t="shared" si="60"/>
        <v>9.9348296764834795E-2</v>
      </c>
      <c r="N120" s="138">
        <f t="shared" si="60"/>
        <v>8.9661837830263394E-2</v>
      </c>
      <c r="O120" s="138">
        <f t="shared" si="60"/>
        <v>8.0919808641812696E-2</v>
      </c>
      <c r="P120" s="138">
        <f t="shared" si="60"/>
        <v>7.3030127299235956E-2</v>
      </c>
      <c r="Q120" s="138">
        <f t="shared" si="60"/>
        <v>6.5909689887560449E-2</v>
      </c>
      <c r="R120" s="138">
        <f t="shared" si="60"/>
        <v>5.94834951235233E-2</v>
      </c>
      <c r="S120" s="138">
        <f t="shared" si="60"/>
        <v>5.3683854348979772E-2</v>
      </c>
      <c r="T120" s="138">
        <f t="shared" si="60"/>
        <v>4.8449678549954238E-2</v>
      </c>
      <c r="U120" s="138">
        <f t="shared" si="60"/>
        <v>4.3725834891333699E-2</v>
      </c>
      <c r="V120" s="138">
        <f t="shared" si="60"/>
        <v>3.9462565989428662E-2</v>
      </c>
      <c r="W120" s="138">
        <f t="shared" si="60"/>
        <v>3.7489437689957224E-2</v>
      </c>
      <c r="X120" s="138">
        <f t="shared" si="60"/>
        <v>3.5614965805459364E-2</v>
      </c>
      <c r="Y120" s="138">
        <f t="shared" si="60"/>
        <v>3.3834217515186393E-2</v>
      </c>
      <c r="Z120" s="138">
        <f t="shared" si="60"/>
        <v>3.2142506639427075E-2</v>
      </c>
      <c r="AA120" s="138">
        <f t="shared" si="60"/>
        <v>3.0535381307455721E-2</v>
      </c>
      <c r="AB120" s="138">
        <f t="shared" si="60"/>
        <v>2.9008612242082933E-2</v>
      </c>
      <c r="AC120" s="138">
        <f t="shared" si="60"/>
        <v>2.7558181629978785E-2</v>
      </c>
      <c r="AD120" s="138">
        <f t="shared" si="60"/>
        <v>2.6180272548479846E-2</v>
      </c>
      <c r="AE120" s="138">
        <f t="shared" si="60"/>
        <v>2.4871258921055853E-2</v>
      </c>
      <c r="AF120" s="138">
        <f t="shared" si="60"/>
        <v>2.3627695975003058E-2</v>
      </c>
      <c r="AG120" s="138">
        <f t="shared" si="60"/>
        <v>2.2446311176252905E-2</v>
      </c>
      <c r="AH120" s="138">
        <f t="shared" si="60"/>
        <v>2.1323995617440257E-2</v>
      </c>
      <c r="AI120" s="138">
        <f t="shared" si="60"/>
        <v>2.0257795836568244E-2</v>
      </c>
      <c r="AJ120" s="138">
        <f t="shared" si="60"/>
        <v>1.9244906044739829E-2</v>
      </c>
      <c r="AK120" s="138">
        <f t="shared" si="60"/>
        <v>1.8282660742502836E-2</v>
      </c>
      <c r="AL120" s="138">
        <f t="shared" si="60"/>
        <v>1.7368527705377692E-2</v>
      </c>
      <c r="AM120" s="138">
        <f t="shared" si="60"/>
        <v>1.6500101320108807E-2</v>
      </c>
      <c r="AN120" s="138">
        <f t="shared" si="60"/>
        <v>1.5675096254103366E-2</v>
      </c>
      <c r="AO120" s="138">
        <f t="shared" si="60"/>
        <v>1.4891341441398196E-2</v>
      </c>
      <c r="AP120" s="138">
        <f t="shared" si="60"/>
        <v>1.4146774369328286E-2</v>
      </c>
      <c r="AQ120" s="138">
        <f t="shared" si="60"/>
        <v>1.3439435650861871E-2</v>
      </c>
      <c r="AR120" s="138">
        <f t="shared" si="60"/>
        <v>1.2767463868318776E-2</v>
      </c>
      <c r="AS120" s="138">
        <f t="shared" si="60"/>
        <v>1.2129090674902837E-2</v>
      </c>
      <c r="AT120" s="138">
        <f t="shared" si="60"/>
        <v>1.1522636141157694E-2</v>
      </c>
      <c r="AU120" s="138">
        <f t="shared" si="60"/>
        <v>1.094650433409981E-2</v>
      </c>
      <c r="AV120" s="138">
        <f t="shared" si="60"/>
        <v>1.0399179117394819E-2</v>
      </c>
      <c r="AW120" s="138">
        <f t="shared" si="60"/>
        <v>9.8792201615250774E-3</v>
      </c>
      <c r="AX120" s="138">
        <f t="shared" si="60"/>
        <v>9.3852591534488231E-3</v>
      </c>
      <c r="AY120" s="138">
        <f t="shared" si="60"/>
        <v>8.9159961957763819E-3</v>
      </c>
      <c r="AZ120" s="138">
        <f t="shared" si="60"/>
        <v>8.4701963859875624E-3</v>
      </c>
      <c r="BA120" s="138">
        <f t="shared" si="60"/>
        <v>8.0466865666881833E-3</v>
      </c>
      <c r="BB120" s="138">
        <f t="shared" si="60"/>
        <v>7.6443522383537734E-3</v>
      </c>
      <c r="BC120" s="138">
        <f t="shared" si="60"/>
        <v>7.2621346264360844E-3</v>
      </c>
      <c r="BD120" s="138">
        <f t="shared" si="60"/>
        <v>6.8990278951142799E-3</v>
      </c>
      <c r="BE120" s="138">
        <f t="shared" si="60"/>
        <v>6.5540765003585652E-3</v>
      </c>
      <c r="BF120" s="138">
        <f t="shared" si="60"/>
        <v>6.2263726753406367E-3</v>
      </c>
      <c r="BG120" s="138">
        <f t="shared" si="60"/>
        <v>5.9150540415736043E-3</v>
      </c>
      <c r="BH120" s="138">
        <f t="shared" si="60"/>
        <v>5.6193013394949236E-3</v>
      </c>
      <c r="BI120" s="138">
        <f t="shared" si="60"/>
        <v>5.3383362725201774E-3</v>
      </c>
    </row>
    <row r="121" spans="1:61" s="51" customFormat="1" ht="18" customHeight="1">
      <c r="A121" s="140" t="s">
        <v>793</v>
      </c>
      <c r="B121" s="138">
        <f>+B119*(1-B122)</f>
        <v>0.43123618180564011</v>
      </c>
      <c r="C121" s="138">
        <f t="shared" ref="C121:BI121" si="61">+C119*(1-C122)</f>
        <v>0.38402345881846517</v>
      </c>
      <c r="D121" s="138">
        <f t="shared" si="61"/>
        <v>0.34245757947010114</v>
      </c>
      <c r="E121" s="138">
        <f t="shared" si="61"/>
        <v>0.2826330341032719</v>
      </c>
      <c r="F121" s="138">
        <f t="shared" si="61"/>
        <v>0.19097005925707383</v>
      </c>
      <c r="G121" s="138">
        <f t="shared" si="61"/>
        <v>0.12302316356537131</v>
      </c>
      <c r="H121" s="138">
        <f t="shared" si="61"/>
        <v>8.4763146542614104E-2</v>
      </c>
      <c r="I121" s="138">
        <f t="shared" si="61"/>
        <v>8.6292774432029429E-2</v>
      </c>
      <c r="J121" s="138">
        <f t="shared" si="61"/>
        <v>6.1125404471971637E-2</v>
      </c>
      <c r="K121" s="138">
        <f t="shared" si="61"/>
        <v>4.2472668160456473E-2</v>
      </c>
      <c r="L121" s="138">
        <f t="shared" si="61"/>
        <v>3.0056081622503599E-2</v>
      </c>
      <c r="M121" s="138">
        <f t="shared" si="61"/>
        <v>2.0826985856753674E-2</v>
      </c>
      <c r="N121" s="138">
        <f t="shared" si="61"/>
        <v>1.2445763055930766E-2</v>
      </c>
      <c r="O121" s="138">
        <f t="shared" si="61"/>
        <v>4.2614851327781346E-3</v>
      </c>
      <c r="P121" s="138">
        <f t="shared" si="61"/>
        <v>-3.1627886151531356E-3</v>
      </c>
      <c r="Q121" s="138">
        <f t="shared" si="61"/>
        <v>-1.0017928724022157E-2</v>
      </c>
      <c r="R121" s="138">
        <f t="shared" si="61"/>
        <v>-1.6208443978873475E-2</v>
      </c>
      <c r="S121" s="138">
        <f t="shared" si="61"/>
        <v>-2.1627568773559296E-2</v>
      </c>
      <c r="T121" s="138">
        <f t="shared" si="61"/>
        <v>-2.6973552374484223E-2</v>
      </c>
      <c r="U121" s="138">
        <f t="shared" si="61"/>
        <v>-3.2189201295879044E-2</v>
      </c>
      <c r="V121" s="138">
        <f t="shared" si="61"/>
        <v>-3.7174016809939696E-2</v>
      </c>
      <c r="W121" s="138">
        <f t="shared" si="61"/>
        <v>-1.3764015327202939E-2</v>
      </c>
      <c r="X121" s="138">
        <f t="shared" si="61"/>
        <v>9.9537908298830951E-3</v>
      </c>
      <c r="Y121" s="138">
        <f t="shared" si="61"/>
        <v>3.3911545566907939E-2</v>
      </c>
      <c r="Z121" s="138">
        <f t="shared" si="61"/>
        <v>5.8057687159480287E-2</v>
      </c>
      <c r="AA121" s="138">
        <f t="shared" si="61"/>
        <v>0</v>
      </c>
      <c r="AB121" s="138">
        <f t="shared" si="61"/>
        <v>0</v>
      </c>
      <c r="AC121" s="138">
        <f t="shared" si="61"/>
        <v>0</v>
      </c>
      <c r="AD121" s="138">
        <f t="shared" si="61"/>
        <v>0</v>
      </c>
      <c r="AE121" s="138">
        <f t="shared" si="61"/>
        <v>0</v>
      </c>
      <c r="AF121" s="138">
        <f t="shared" si="61"/>
        <v>0</v>
      </c>
      <c r="AG121" s="138">
        <f t="shared" si="61"/>
        <v>0</v>
      </c>
      <c r="AH121" s="138">
        <f t="shared" si="61"/>
        <v>0</v>
      </c>
      <c r="AI121" s="138">
        <f t="shared" si="61"/>
        <v>0</v>
      </c>
      <c r="AJ121" s="138">
        <f t="shared" si="61"/>
        <v>0</v>
      </c>
      <c r="AK121" s="138">
        <f t="shared" si="61"/>
        <v>0</v>
      </c>
      <c r="AL121" s="138">
        <f t="shared" si="61"/>
        <v>0</v>
      </c>
      <c r="AM121" s="138">
        <f t="shared" si="61"/>
        <v>0</v>
      </c>
      <c r="AN121" s="138">
        <f t="shared" si="61"/>
        <v>0</v>
      </c>
      <c r="AO121" s="138">
        <f t="shared" si="61"/>
        <v>0</v>
      </c>
      <c r="AP121" s="138">
        <f t="shared" si="61"/>
        <v>0</v>
      </c>
      <c r="AQ121" s="138">
        <f t="shared" si="61"/>
        <v>0</v>
      </c>
      <c r="AR121" s="138">
        <f t="shared" si="61"/>
        <v>0</v>
      </c>
      <c r="AS121" s="138">
        <f t="shared" si="61"/>
        <v>0</v>
      </c>
      <c r="AT121" s="138">
        <f t="shared" si="61"/>
        <v>0</v>
      </c>
      <c r="AU121" s="138">
        <f t="shared" si="61"/>
        <v>0</v>
      </c>
      <c r="AV121" s="138">
        <f t="shared" si="61"/>
        <v>0</v>
      </c>
      <c r="AW121" s="138">
        <f t="shared" si="61"/>
        <v>0</v>
      </c>
      <c r="AX121" s="138">
        <f t="shared" si="61"/>
        <v>0</v>
      </c>
      <c r="AY121" s="138">
        <f t="shared" si="61"/>
        <v>0</v>
      </c>
      <c r="AZ121" s="138">
        <f t="shared" si="61"/>
        <v>0</v>
      </c>
      <c r="BA121" s="138">
        <f t="shared" si="61"/>
        <v>0</v>
      </c>
      <c r="BB121" s="138">
        <f t="shared" si="61"/>
        <v>0</v>
      </c>
      <c r="BC121" s="138">
        <f t="shared" si="61"/>
        <v>0</v>
      </c>
      <c r="BD121" s="138">
        <f t="shared" si="61"/>
        <v>0</v>
      </c>
      <c r="BE121" s="138">
        <f t="shared" si="61"/>
        <v>0</v>
      </c>
      <c r="BF121" s="138">
        <f t="shared" si="61"/>
        <v>0</v>
      </c>
      <c r="BG121" s="138">
        <f t="shared" si="61"/>
        <v>0</v>
      </c>
      <c r="BH121" s="138">
        <f t="shared" si="61"/>
        <v>0</v>
      </c>
      <c r="BI121" s="138">
        <f t="shared" si="61"/>
        <v>0</v>
      </c>
    </row>
    <row r="122" spans="1:61" s="50" customFormat="1" ht="18" customHeight="1">
      <c r="A122" s="139" t="s">
        <v>682</v>
      </c>
      <c r="B122" s="141">
        <f t="shared" ref="B122:L122" si="62">+(B123/(1000*B$36))^(1/($B$38-1))</f>
        <v>0</v>
      </c>
      <c r="C122" s="141">
        <f t="shared" si="62"/>
        <v>9.275693579700417E-2</v>
      </c>
      <c r="D122" s="141">
        <f t="shared" si="62"/>
        <v>0.22776415265188152</v>
      </c>
      <c r="E122" s="141">
        <f t="shared" si="62"/>
        <v>0.37100036862321634</v>
      </c>
      <c r="F122" s="141">
        <f t="shared" si="62"/>
        <v>0.57685947695213091</v>
      </c>
      <c r="G122" s="141">
        <f t="shared" si="62"/>
        <v>0.72771272458552216</v>
      </c>
      <c r="H122" s="141">
        <f t="shared" si="62"/>
        <v>0.81202805032940817</v>
      </c>
      <c r="I122" s="141">
        <f t="shared" si="62"/>
        <v>0.80738357786082104</v>
      </c>
      <c r="J122" s="141">
        <f t="shared" si="62"/>
        <v>0.86221424185465623</v>
      </c>
      <c r="K122" s="141">
        <f t="shared" si="62"/>
        <v>0.90307823113480168</v>
      </c>
      <c r="L122" s="141">
        <f t="shared" si="62"/>
        <v>0.93239575062934454</v>
      </c>
      <c r="M122" s="141">
        <f t="shared" ref="M122:BI122" si="63">+(M123/(1000*M$36))^(1/($B$38-1))</f>
        <v>0.95498837052174868</v>
      </c>
      <c r="N122" s="141">
        <f t="shared" si="63"/>
        <v>0.97431602482702251</v>
      </c>
      <c r="O122" s="141">
        <f t="shared" si="63"/>
        <v>0.99154343061249528</v>
      </c>
      <c r="P122" s="141">
        <f t="shared" si="63"/>
        <v>1.0060610973159092</v>
      </c>
      <c r="Q122" s="141">
        <f t="shared" si="63"/>
        <v>1.0185925069932702</v>
      </c>
      <c r="R122" s="141">
        <f t="shared" si="63"/>
        <v>1.0291923853839091</v>
      </c>
      <c r="S122" s="141">
        <f t="shared" si="63"/>
        <v>1.0378613136325676</v>
      </c>
      <c r="T122" s="141">
        <f t="shared" si="63"/>
        <v>1.0459573092003389</v>
      </c>
      <c r="U122" s="141">
        <f t="shared" si="63"/>
        <v>1.0534369204088647</v>
      </c>
      <c r="V122" s="141">
        <f t="shared" si="63"/>
        <v>1.0602551502403883</v>
      </c>
      <c r="W122" s="141">
        <f t="shared" si="63"/>
        <v>1.0218314530435766</v>
      </c>
      <c r="X122" s="141">
        <f t="shared" si="63"/>
        <v>0.98453328079240066</v>
      </c>
      <c r="Y122" s="141">
        <f t="shared" si="63"/>
        <v>0.94833274644845444</v>
      </c>
      <c r="Z122" s="141">
        <f t="shared" si="63"/>
        <v>0.91320293997533331</v>
      </c>
      <c r="AA122" s="141">
        <f t="shared" si="63"/>
        <v>1</v>
      </c>
      <c r="AB122" s="141">
        <f t="shared" si="63"/>
        <v>1</v>
      </c>
      <c r="AC122" s="141">
        <f t="shared" si="63"/>
        <v>1</v>
      </c>
      <c r="AD122" s="141">
        <f t="shared" si="63"/>
        <v>1</v>
      </c>
      <c r="AE122" s="141">
        <f t="shared" si="63"/>
        <v>1</v>
      </c>
      <c r="AF122" s="141">
        <f t="shared" si="63"/>
        <v>1</v>
      </c>
      <c r="AG122" s="141">
        <f t="shared" si="63"/>
        <v>1</v>
      </c>
      <c r="AH122" s="141">
        <f t="shared" si="63"/>
        <v>1</v>
      </c>
      <c r="AI122" s="141">
        <f t="shared" si="63"/>
        <v>1</v>
      </c>
      <c r="AJ122" s="141">
        <f t="shared" si="63"/>
        <v>1</v>
      </c>
      <c r="AK122" s="141">
        <f t="shared" si="63"/>
        <v>1</v>
      </c>
      <c r="AL122" s="141">
        <f t="shared" si="63"/>
        <v>1</v>
      </c>
      <c r="AM122" s="141">
        <f t="shared" si="63"/>
        <v>1</v>
      </c>
      <c r="AN122" s="141">
        <f t="shared" si="63"/>
        <v>1</v>
      </c>
      <c r="AO122" s="141">
        <f t="shared" si="63"/>
        <v>1</v>
      </c>
      <c r="AP122" s="141">
        <f t="shared" si="63"/>
        <v>1</v>
      </c>
      <c r="AQ122" s="141">
        <f t="shared" si="63"/>
        <v>1</v>
      </c>
      <c r="AR122" s="141">
        <f t="shared" si="63"/>
        <v>1</v>
      </c>
      <c r="AS122" s="141">
        <f t="shared" si="63"/>
        <v>1</v>
      </c>
      <c r="AT122" s="141">
        <f t="shared" si="63"/>
        <v>1</v>
      </c>
      <c r="AU122" s="141">
        <f t="shared" si="63"/>
        <v>1</v>
      </c>
      <c r="AV122" s="141">
        <f t="shared" si="63"/>
        <v>1</v>
      </c>
      <c r="AW122" s="141">
        <f t="shared" si="63"/>
        <v>1</v>
      </c>
      <c r="AX122" s="141">
        <f t="shared" si="63"/>
        <v>1</v>
      </c>
      <c r="AY122" s="141">
        <f t="shared" si="63"/>
        <v>1</v>
      </c>
      <c r="AZ122" s="141">
        <f t="shared" si="63"/>
        <v>1</v>
      </c>
      <c r="BA122" s="141">
        <f t="shared" si="63"/>
        <v>1</v>
      </c>
      <c r="BB122" s="141">
        <f t="shared" si="63"/>
        <v>1</v>
      </c>
      <c r="BC122" s="141">
        <f t="shared" si="63"/>
        <v>1</v>
      </c>
      <c r="BD122" s="141">
        <f t="shared" si="63"/>
        <v>1</v>
      </c>
      <c r="BE122" s="141">
        <f t="shared" si="63"/>
        <v>1</v>
      </c>
      <c r="BF122" s="141">
        <f t="shared" si="63"/>
        <v>1</v>
      </c>
      <c r="BG122" s="141">
        <f t="shared" si="63"/>
        <v>1</v>
      </c>
      <c r="BH122" s="141">
        <f t="shared" si="63"/>
        <v>1</v>
      </c>
      <c r="BI122" s="141">
        <f t="shared" si="63"/>
        <v>1</v>
      </c>
    </row>
    <row r="123" spans="1:61" s="50" customFormat="1" ht="18" customHeight="1">
      <c r="A123" s="139" t="s">
        <v>794</v>
      </c>
      <c r="B123" s="137">
        <f>+Global!B118*B46</f>
        <v>0</v>
      </c>
      <c r="C123" s="137">
        <f>+Global!C118*C46</f>
        <v>9.9942147064251596</v>
      </c>
      <c r="D123" s="137">
        <f>+Global!D118*D46</f>
        <v>48.096041961936599</v>
      </c>
      <c r="E123" s="137">
        <f>+Global!E118*E46</f>
        <v>110.59398723632</v>
      </c>
      <c r="F123" s="137">
        <f>+Global!F118*F46</f>
        <v>233.94935599053801</v>
      </c>
      <c r="G123" s="137">
        <f>+Global!G118*G46</f>
        <v>339.76805314882199</v>
      </c>
      <c r="H123" s="137">
        <f>+Global!H118*H46</f>
        <v>395.79173718574299</v>
      </c>
      <c r="I123" s="137">
        <f>+Global!I118*I46</f>
        <v>374.71175607071802</v>
      </c>
      <c r="J123" s="137">
        <f>+Global!J118*J46</f>
        <v>403.56245905854098</v>
      </c>
      <c r="K123" s="137">
        <f>+Global!K118*K46</f>
        <v>419.85509970481502</v>
      </c>
      <c r="L123" s="137">
        <f>+Global!L118*L46</f>
        <v>425.80446662506</v>
      </c>
      <c r="M123" s="137">
        <f>+Global!M118*M46</f>
        <v>425.80724998740197</v>
      </c>
      <c r="N123" s="137">
        <f>+Global!N118*N46</f>
        <v>422.97942985617198</v>
      </c>
      <c r="O123" s="137">
        <f>+Global!O118*O46</f>
        <v>418.43242488488897</v>
      </c>
      <c r="P123" s="137">
        <f>+Global!P118*P46</f>
        <v>411.86970500908501</v>
      </c>
      <c r="Q123" s="137">
        <f>+Global!Q118*Q46</f>
        <v>404</v>
      </c>
      <c r="R123" s="137">
        <f>+Global!R118*R46</f>
        <v>395</v>
      </c>
      <c r="S123" s="137">
        <f>+Global!S118*S46</f>
        <v>385</v>
      </c>
      <c r="T123" s="137">
        <f>+Global!T118*T46</f>
        <v>375</v>
      </c>
      <c r="U123" s="137">
        <f>+Global!U118*U46</f>
        <v>365</v>
      </c>
      <c r="V123" s="137">
        <f>+Global!V118*V46</f>
        <v>355</v>
      </c>
      <c r="W123" s="137">
        <f>+Global!W118*W46</f>
        <v>319.5</v>
      </c>
      <c r="X123" s="137">
        <f>+Global!X118*X46</f>
        <v>287.55</v>
      </c>
      <c r="Y123" s="137">
        <f>+Global!Y118*Y46</f>
        <v>258.79500000000002</v>
      </c>
      <c r="Z123" s="137">
        <f>+Global!Z118*Z46</f>
        <v>232.91550000000001</v>
      </c>
      <c r="AA123" s="137">
        <f>+MIN(Global!AA118,AA36*1000)</f>
        <v>137.13466608005035</v>
      </c>
      <c r="AB123" s="137">
        <f>+MIN(Global!AB118,AB36*1000)</f>
        <v>68.567333040025176</v>
      </c>
      <c r="AC123" s="137">
        <f>+MIN(Global!AC118,AC36*1000)</f>
        <v>34.283666520012588</v>
      </c>
      <c r="AD123" s="137">
        <f>+MIN(Global!AD118,AD36*1000)</f>
        <v>17.141833260006294</v>
      </c>
      <c r="AE123" s="137">
        <f>+MIN(Global!AE118,AE36*1000)</f>
        <v>8.570916630003147</v>
      </c>
      <c r="AF123" s="137">
        <f>+MIN(Global!AF118,AF36*1000)</f>
        <v>4.2854583150015735</v>
      </c>
      <c r="AG123" s="137">
        <f>+MIN(Global!AG118,AG36*1000)</f>
        <v>2.1427291575007867</v>
      </c>
      <c r="AH123" s="137">
        <f>+MIN(Global!AH118,AH36*1000)</f>
        <v>1.0713645787503934</v>
      </c>
      <c r="AI123" s="137">
        <f>+MIN(Global!AI118,AI36*1000)</f>
        <v>0.53568228937519669</v>
      </c>
      <c r="AJ123" s="137">
        <f>+MIN(Global!AJ118,AJ36*1000)</f>
        <v>0.26784114468759834</v>
      </c>
      <c r="AK123" s="137">
        <f>+MIN(Global!AK118,AK36*1000)</f>
        <v>0.13392057234379917</v>
      </c>
      <c r="AL123" s="137">
        <f>+MIN(Global!AL118,AL36*1000)</f>
        <v>6.6960286171899586E-2</v>
      </c>
      <c r="AM123" s="137">
        <f>+MIN(Global!AM118,AM36*1000)</f>
        <v>3.3480143085949793E-2</v>
      </c>
      <c r="AN123" s="137">
        <f>+MIN(Global!AN118,AN36*1000)</f>
        <v>1.6740071542974896E-2</v>
      </c>
      <c r="AO123" s="137">
        <f>+MIN(Global!AO118,AO36*1000)</f>
        <v>8.3700357714874482E-3</v>
      </c>
      <c r="AP123" s="137">
        <f>+MIN(Global!AP118,AP36*1000)</f>
        <v>4.1850178857437241E-3</v>
      </c>
      <c r="AQ123" s="137">
        <f>+MIN(Global!AQ118,AQ36*1000)</f>
        <v>2.0925089428718621E-3</v>
      </c>
      <c r="AR123" s="137">
        <f>+MIN(Global!AR118,AR36*1000)</f>
        <v>1.046254471435931E-3</v>
      </c>
      <c r="AS123" s="137">
        <f>+MIN(Global!AS118,AS36*1000)</f>
        <v>5.2312723571796551E-4</v>
      </c>
      <c r="AT123" s="137">
        <f>+MIN(Global!AT118,AT36*1000)</f>
        <v>2.6156361785898276E-4</v>
      </c>
      <c r="AU123" s="137">
        <f>+MIN(Global!AU118,AU36*1000)</f>
        <v>1.3078180892949138E-4</v>
      </c>
      <c r="AV123" s="137">
        <f>+MIN(Global!AV118,AV36*1000)</f>
        <v>6.5390904464745689E-5</v>
      </c>
      <c r="AW123" s="137">
        <f>+MIN(Global!AW118,AW36*1000)</f>
        <v>3.2695452232372845E-5</v>
      </c>
      <c r="AX123" s="137">
        <f>+MIN(Global!AX118,AX36*1000)</f>
        <v>1.6347726116186422E-5</v>
      </c>
      <c r="AY123" s="137">
        <f>+MIN(Global!AY118,AY36*1000)</f>
        <v>8.1738630580932111E-6</v>
      </c>
      <c r="AZ123" s="137">
        <f>+MIN(Global!AZ118,AZ36*1000)</f>
        <v>4.0869315290466056E-6</v>
      </c>
      <c r="BA123" s="137">
        <f>+MIN(Global!BA118,BA36*1000)</f>
        <v>2.0434657645233028E-6</v>
      </c>
      <c r="BB123" s="137">
        <f>+MIN(Global!BB118,BB36*1000)</f>
        <v>1.0217328822616514E-6</v>
      </c>
      <c r="BC123" s="137">
        <f>+MIN(Global!BC118,BC36*1000)</f>
        <v>5.108664411308257E-7</v>
      </c>
      <c r="BD123" s="137">
        <f>+MIN(Global!BD118,BD36*1000)</f>
        <v>2.5543322056541285E-7</v>
      </c>
      <c r="BE123" s="137">
        <f>+MIN(Global!BE118,BE36*1000)</f>
        <v>1.2771661028270642E-7</v>
      </c>
      <c r="BF123" s="137">
        <f>+MIN(Global!BF118,BF36*1000)</f>
        <v>6.3858305141353212E-8</v>
      </c>
      <c r="BG123" s="137">
        <f>+MIN(Global!BG118,BG36*1000)</f>
        <v>3.1929152570676606E-8</v>
      </c>
      <c r="BH123" s="137">
        <f>+MIN(Global!BH118,BH36*1000)</f>
        <v>1.5964576285338303E-8</v>
      </c>
      <c r="BI123" s="137">
        <f>+MIN(Global!BI118,BI36*1000)</f>
        <v>7.9822881426691515E-9</v>
      </c>
    </row>
    <row r="124" spans="1:61" s="50" customFormat="1" ht="18" customHeight="1">
      <c r="A124" s="139" t="s">
        <v>686</v>
      </c>
      <c r="B124" s="138">
        <f>+B119*(1-B122)</f>
        <v>0.43123618180564011</v>
      </c>
      <c r="C124" s="138">
        <f t="shared" ref="C124:BI124" si="64">+C119*(1-C122)</f>
        <v>0.38402345881846517</v>
      </c>
      <c r="D124" s="138">
        <f t="shared" si="64"/>
        <v>0.34245757947010114</v>
      </c>
      <c r="E124" s="138">
        <f t="shared" si="64"/>
        <v>0.2826330341032719</v>
      </c>
      <c r="F124" s="138">
        <f t="shared" si="64"/>
        <v>0.19097005925707383</v>
      </c>
      <c r="G124" s="138">
        <f t="shared" si="64"/>
        <v>0.12302316356537131</v>
      </c>
      <c r="H124" s="138">
        <f t="shared" si="64"/>
        <v>8.4763146542614104E-2</v>
      </c>
      <c r="I124" s="138">
        <f t="shared" si="64"/>
        <v>8.6292774432029429E-2</v>
      </c>
      <c r="J124" s="138">
        <f t="shared" si="64"/>
        <v>6.1125404471971637E-2</v>
      </c>
      <c r="K124" s="138">
        <f t="shared" si="64"/>
        <v>4.2472668160456473E-2</v>
      </c>
      <c r="L124" s="138">
        <f t="shared" si="64"/>
        <v>3.0056081622503599E-2</v>
      </c>
      <c r="M124" s="138">
        <f t="shared" si="64"/>
        <v>2.0826985856753674E-2</v>
      </c>
      <c r="N124" s="138">
        <f t="shared" si="64"/>
        <v>1.2445763055930766E-2</v>
      </c>
      <c r="O124" s="138">
        <f t="shared" si="64"/>
        <v>4.2614851327781346E-3</v>
      </c>
      <c r="P124" s="138">
        <f t="shared" si="64"/>
        <v>-3.1627886151531356E-3</v>
      </c>
      <c r="Q124" s="138">
        <f t="shared" si="64"/>
        <v>-1.0017928724022157E-2</v>
      </c>
      <c r="R124" s="138">
        <f t="shared" si="64"/>
        <v>-1.6208443978873475E-2</v>
      </c>
      <c r="S124" s="138">
        <f t="shared" si="64"/>
        <v>-2.1627568773559296E-2</v>
      </c>
      <c r="T124" s="138">
        <f t="shared" si="64"/>
        <v>-2.6973552374484223E-2</v>
      </c>
      <c r="U124" s="138">
        <f t="shared" si="64"/>
        <v>-3.2189201295879044E-2</v>
      </c>
      <c r="V124" s="138">
        <f t="shared" si="64"/>
        <v>-3.7174016809939696E-2</v>
      </c>
      <c r="W124" s="138">
        <f t="shared" si="64"/>
        <v>-1.3764015327202939E-2</v>
      </c>
      <c r="X124" s="138">
        <f t="shared" si="64"/>
        <v>9.9537908298830951E-3</v>
      </c>
      <c r="Y124" s="138">
        <f t="shared" si="64"/>
        <v>3.3911545566907939E-2</v>
      </c>
      <c r="Z124" s="138">
        <f t="shared" si="64"/>
        <v>5.8057687159480287E-2</v>
      </c>
      <c r="AA124" s="138">
        <f t="shared" si="64"/>
        <v>0</v>
      </c>
      <c r="AB124" s="138">
        <f t="shared" si="64"/>
        <v>0</v>
      </c>
      <c r="AC124" s="138">
        <f t="shared" si="64"/>
        <v>0</v>
      </c>
      <c r="AD124" s="138">
        <f t="shared" si="64"/>
        <v>0</v>
      </c>
      <c r="AE124" s="138">
        <f t="shared" si="64"/>
        <v>0</v>
      </c>
      <c r="AF124" s="138">
        <f t="shared" si="64"/>
        <v>0</v>
      </c>
      <c r="AG124" s="138">
        <f t="shared" si="64"/>
        <v>0</v>
      </c>
      <c r="AH124" s="138">
        <f t="shared" si="64"/>
        <v>0</v>
      </c>
      <c r="AI124" s="138">
        <f t="shared" si="64"/>
        <v>0</v>
      </c>
      <c r="AJ124" s="138">
        <f t="shared" si="64"/>
        <v>0</v>
      </c>
      <c r="AK124" s="138">
        <f t="shared" si="64"/>
        <v>0</v>
      </c>
      <c r="AL124" s="138">
        <f t="shared" si="64"/>
        <v>0</v>
      </c>
      <c r="AM124" s="138">
        <f t="shared" si="64"/>
        <v>0</v>
      </c>
      <c r="AN124" s="138">
        <f t="shared" si="64"/>
        <v>0</v>
      </c>
      <c r="AO124" s="138">
        <f t="shared" si="64"/>
        <v>0</v>
      </c>
      <c r="AP124" s="138">
        <f t="shared" si="64"/>
        <v>0</v>
      </c>
      <c r="AQ124" s="138">
        <f t="shared" si="64"/>
        <v>0</v>
      </c>
      <c r="AR124" s="138">
        <f t="shared" si="64"/>
        <v>0</v>
      </c>
      <c r="AS124" s="138">
        <f t="shared" si="64"/>
        <v>0</v>
      </c>
      <c r="AT124" s="138">
        <f t="shared" si="64"/>
        <v>0</v>
      </c>
      <c r="AU124" s="138">
        <f t="shared" si="64"/>
        <v>0</v>
      </c>
      <c r="AV124" s="138">
        <f t="shared" si="64"/>
        <v>0</v>
      </c>
      <c r="AW124" s="138">
        <f t="shared" si="64"/>
        <v>0</v>
      </c>
      <c r="AX124" s="138">
        <f t="shared" si="64"/>
        <v>0</v>
      </c>
      <c r="AY124" s="138">
        <f t="shared" si="64"/>
        <v>0</v>
      </c>
      <c r="AZ124" s="138">
        <f t="shared" si="64"/>
        <v>0</v>
      </c>
      <c r="BA124" s="138">
        <f t="shared" si="64"/>
        <v>0</v>
      </c>
      <c r="BB124" s="138">
        <f t="shared" si="64"/>
        <v>0</v>
      </c>
      <c r="BC124" s="138">
        <f t="shared" si="64"/>
        <v>0</v>
      </c>
      <c r="BD124" s="138">
        <f t="shared" si="64"/>
        <v>0</v>
      </c>
      <c r="BE124" s="138">
        <f t="shared" si="64"/>
        <v>0</v>
      </c>
      <c r="BF124" s="138">
        <f t="shared" si="64"/>
        <v>0</v>
      </c>
      <c r="BG124" s="138">
        <f t="shared" si="64"/>
        <v>0</v>
      </c>
      <c r="BH124" s="138">
        <f t="shared" si="64"/>
        <v>0</v>
      </c>
      <c r="BI124" s="138">
        <f t="shared" si="64"/>
        <v>0</v>
      </c>
    </row>
    <row r="126" spans="1:61" ht="26.25" customHeight="1">
      <c r="A126" s="82" t="s">
        <v>795</v>
      </c>
      <c r="B126" s="54"/>
    </row>
    <row r="127" spans="1:61" ht="18" customHeight="1">
      <c r="A127" s="54" t="s">
        <v>796</v>
      </c>
      <c r="B127" s="54"/>
    </row>
    <row r="128" spans="1:61" ht="18" customHeight="1">
      <c r="A128" s="54" t="s">
        <v>797</v>
      </c>
      <c r="B128" s="54"/>
      <c r="C128" s="54">
        <f t="shared" ref="C128:AH128" si="65">+$B$7*C61/C74</f>
        <v>0.15991849014243587</v>
      </c>
      <c r="D128" s="54">
        <f t="shared" si="65"/>
        <v>0.14478057426279298</v>
      </c>
      <c r="E128" s="54">
        <f t="shared" si="65"/>
        <v>0.13665486592085749</v>
      </c>
      <c r="F128" s="54">
        <f t="shared" si="65"/>
        <v>0.1315204264072565</v>
      </c>
      <c r="G128" s="54">
        <f t="shared" si="65"/>
        <v>0.12722062034650689</v>
      </c>
      <c r="H128" s="54">
        <f t="shared" si="65"/>
        <v>0.12356224284054608</v>
      </c>
      <c r="I128" s="54">
        <f t="shared" si="65"/>
        <v>0.12065464435415318</v>
      </c>
      <c r="J128" s="54">
        <f t="shared" si="65"/>
        <v>0.11814924749537278</v>
      </c>
      <c r="K128" s="54">
        <f t="shared" si="65"/>
        <v>0.11584437489545704</v>
      </c>
      <c r="L128" s="54">
        <f t="shared" si="65"/>
        <v>0.11364488706808312</v>
      </c>
      <c r="M128" s="54">
        <f t="shared" si="65"/>
        <v>0.11190132227175574</v>
      </c>
      <c r="N128" s="54">
        <f t="shared" si="65"/>
        <v>0.10822165439976439</v>
      </c>
      <c r="O128" s="54">
        <f t="shared" si="65"/>
        <v>0.1060630471418148</v>
      </c>
      <c r="P128" s="54">
        <f t="shared" si="65"/>
        <v>0.10469198341959636</v>
      </c>
      <c r="Q128" s="54">
        <f t="shared" si="65"/>
        <v>0.10375570066733239</v>
      </c>
      <c r="R128" s="54">
        <f t="shared" si="65"/>
        <v>0.1030764902577532</v>
      </c>
      <c r="S128" s="54">
        <f t="shared" si="65"/>
        <v>0.10256136361686517</v>
      </c>
      <c r="T128" s="54">
        <f t="shared" si="65"/>
        <v>0.10215968137889075</v>
      </c>
      <c r="U128" s="54">
        <f t="shared" si="65"/>
        <v>0.10184246782800517</v>
      </c>
      <c r="V128" s="54">
        <f t="shared" si="65"/>
        <v>0.10147924086910085</v>
      </c>
      <c r="W128" s="54">
        <f t="shared" si="65"/>
        <v>0.10111249693819618</v>
      </c>
      <c r="X128" s="54">
        <f t="shared" si="65"/>
        <v>0.10087427031868365</v>
      </c>
      <c r="Y128" s="54">
        <f t="shared" si="65"/>
        <v>0.10071969953485777</v>
      </c>
      <c r="Z128" s="54">
        <f t="shared" si="65"/>
        <v>0.10062343546061416</v>
      </c>
      <c r="AA128" s="54">
        <f t="shared" si="65"/>
        <v>0.10057009025091143</v>
      </c>
      <c r="AB128" s="54">
        <f t="shared" si="65"/>
        <v>0.10054756344171067</v>
      </c>
      <c r="AC128" s="54">
        <f t="shared" si="65"/>
        <v>0.10054682576903225</v>
      </c>
      <c r="AD128" s="54">
        <f t="shared" si="65"/>
        <v>0.10045669406934039</v>
      </c>
      <c r="AE128" s="54">
        <f t="shared" si="65"/>
        <v>0.10030301367793759</v>
      </c>
      <c r="AF128" s="54">
        <f t="shared" si="65"/>
        <v>9.9917381140254447E-2</v>
      </c>
      <c r="AG128" s="54">
        <f t="shared" si="65"/>
        <v>9.9411716893622423E-2</v>
      </c>
      <c r="AH128" s="54">
        <f t="shared" si="65"/>
        <v>9.9040440110324923E-2</v>
      </c>
      <c r="AI128" s="54">
        <f t="shared" ref="AI128:BI128" si="66">+$B$7*AI61/AI74</f>
        <v>9.874890612462367E-2</v>
      </c>
      <c r="AJ128" s="54">
        <f t="shared" si="66"/>
        <v>9.850957585414355E-2</v>
      </c>
      <c r="AK128" s="54">
        <f t="shared" si="66"/>
        <v>9.8308175902422454E-2</v>
      </c>
      <c r="AL128" s="54">
        <f t="shared" si="66"/>
        <v>9.8136874132162252E-2</v>
      </c>
      <c r="AM128" s="54">
        <f t="shared" si="66"/>
        <v>9.7990931855450547E-2</v>
      </c>
      <c r="AN128" s="54">
        <f t="shared" si="66"/>
        <v>9.7867093383292331E-2</v>
      </c>
      <c r="AO128" s="54">
        <f t="shared" si="66"/>
        <v>9.776283297531746E-2</v>
      </c>
      <c r="AP128" s="54">
        <f t="shared" si="66"/>
        <v>9.7676016050503786E-2</v>
      </c>
      <c r="AQ128" s="54">
        <f t="shared" si="66"/>
        <v>9.7604754228111823E-2</v>
      </c>
      <c r="AR128" s="54">
        <f t="shared" si="66"/>
        <v>9.7547346710074617E-2</v>
      </c>
      <c r="AS128" s="54">
        <f t="shared" si="66"/>
        <v>9.7502257138941603E-2</v>
      </c>
      <c r="AT128" s="54">
        <f t="shared" si="66"/>
        <v>9.7468102954388555E-2</v>
      </c>
      <c r="AU128" s="54">
        <f t="shared" si="66"/>
        <v>9.7443647653147211E-2</v>
      </c>
      <c r="AV128" s="54">
        <f t="shared" si="66"/>
        <v>9.742779252734185E-2</v>
      </c>
      <c r="AW128" s="54">
        <f t="shared" si="66"/>
        <v>9.741956712013522E-2</v>
      </c>
      <c r="AX128" s="54">
        <f t="shared" si="66"/>
        <v>9.7418118652180002E-2</v>
      </c>
      <c r="AY128" s="54">
        <f t="shared" si="66"/>
        <v>9.7422700950842558E-2</v>
      </c>
      <c r="AZ128" s="54">
        <f t="shared" si="66"/>
        <v>9.7432663393551652E-2</v>
      </c>
      <c r="BA128" s="54">
        <f t="shared" si="66"/>
        <v>9.7447440257597537E-2</v>
      </c>
      <c r="BB128" s="54">
        <f t="shared" si="66"/>
        <v>9.746654073711708E-2</v>
      </c>
      <c r="BC128" s="54">
        <f t="shared" si="66"/>
        <v>9.7489539775831691E-2</v>
      </c>
      <c r="BD128" s="54">
        <f t="shared" si="66"/>
        <v>9.7516069779312098E-2</v>
      </c>
      <c r="BE128" s="54">
        <f t="shared" si="66"/>
        <v>9.7545813211397991E-2</v>
      </c>
      <c r="BF128" s="54">
        <f t="shared" si="66"/>
        <v>9.7578496041007573E-2</v>
      </c>
      <c r="BG128" s="54">
        <f t="shared" si="66"/>
        <v>9.7613881982717907E-2</v>
      </c>
      <c r="BH128" s="54">
        <f t="shared" si="66"/>
        <v>9.7651767462662076E-2</v>
      </c>
      <c r="BI128" s="54">
        <f t="shared" si="66"/>
        <v>9.769197723693171E-2</v>
      </c>
    </row>
    <row r="129" spans="1:61" ht="18" customHeight="1">
      <c r="A129" s="54" t="s">
        <v>798</v>
      </c>
      <c r="B129" s="54"/>
      <c r="C129" s="54">
        <f>+$B$14+LN(D56/C56)/10+$B$18*LN(D88/C88)/10</f>
        <v>4.8387243282494143E-2</v>
      </c>
      <c r="D129" s="54">
        <f t="shared" ref="D129:BH129" si="67">+$B$14+LN(E56/D56)/10+$B$18*LN(E88/D88)/10</f>
        <v>4.1155612777895555E-2</v>
      </c>
      <c r="E129" s="54">
        <f t="shared" si="67"/>
        <v>3.7528528129595548E-2</v>
      </c>
      <c r="F129" s="54">
        <f t="shared" si="67"/>
        <v>3.5353039665378276E-2</v>
      </c>
      <c r="G129" s="54">
        <f t="shared" si="67"/>
        <v>3.3581384625221464E-2</v>
      </c>
      <c r="H129" s="54">
        <f t="shared" si="67"/>
        <v>3.1506169293927869E-2</v>
      </c>
      <c r="I129" s="54">
        <f t="shared" si="67"/>
        <v>2.9742994806812237E-2</v>
      </c>
      <c r="J129" s="54">
        <f t="shared" si="67"/>
        <v>2.6673145760784427E-2</v>
      </c>
      <c r="K129" s="54">
        <f t="shared" si="67"/>
        <v>2.8396372961439268E-2</v>
      </c>
      <c r="L129" s="54">
        <f t="shared" si="67"/>
        <v>2.9799939784619187E-2</v>
      </c>
      <c r="M129" s="54">
        <f t="shared" si="67"/>
        <v>3.1839651905148564E-2</v>
      </c>
      <c r="N129" s="54">
        <f t="shared" si="67"/>
        <v>3.0084823374419624E-2</v>
      </c>
      <c r="O129" s="54">
        <f t="shared" si="67"/>
        <v>2.8812680529017441E-2</v>
      </c>
      <c r="P129" s="54">
        <f t="shared" si="67"/>
        <v>2.7819331944723004E-2</v>
      </c>
      <c r="Q129" s="54">
        <f t="shared" si="67"/>
        <v>2.7001027323775163E-2</v>
      </c>
      <c r="R129" s="54">
        <f t="shared" si="67"/>
        <v>2.6302475160562989E-2</v>
      </c>
      <c r="S129" s="54">
        <f t="shared" si="67"/>
        <v>2.5692716545868948E-2</v>
      </c>
      <c r="T129" s="54">
        <f t="shared" si="67"/>
        <v>2.5153377970686723E-2</v>
      </c>
      <c r="U129" s="54">
        <f t="shared" si="67"/>
        <v>2.4585139051377648E-2</v>
      </c>
      <c r="V129" s="54">
        <f t="shared" si="67"/>
        <v>2.403294813189466E-2</v>
      </c>
      <c r="W129" s="54">
        <f t="shared" si="67"/>
        <v>2.3594118588230975E-2</v>
      </c>
      <c r="X129" s="54">
        <f t="shared" si="67"/>
        <v>2.321921431568983E-2</v>
      </c>
      <c r="Y129" s="54">
        <f t="shared" si="67"/>
        <v>2.2893791400231598E-2</v>
      </c>
      <c r="Z129" s="54">
        <f t="shared" si="67"/>
        <v>2.2615121611333285E-2</v>
      </c>
      <c r="AA129" s="54">
        <f t="shared" si="67"/>
        <v>2.2374493136581304E-2</v>
      </c>
      <c r="AB129" s="54">
        <f t="shared" si="67"/>
        <v>2.2498676886511235E-2</v>
      </c>
      <c r="AC129" s="54">
        <f t="shared" si="67"/>
        <v>2.2441714419292401E-2</v>
      </c>
      <c r="AD129" s="54">
        <f t="shared" si="67"/>
        <v>2.2351725082607708E-2</v>
      </c>
      <c r="AE129" s="54">
        <f t="shared" si="67"/>
        <v>2.2086378854884306E-2</v>
      </c>
      <c r="AF129" s="54">
        <f t="shared" si="67"/>
        <v>2.1748736394450057E-2</v>
      </c>
      <c r="AG129" s="54">
        <f t="shared" si="67"/>
        <v>2.1525303417517645E-2</v>
      </c>
      <c r="AH129" s="54">
        <f t="shared" si="67"/>
        <v>2.1342927362809731E-2</v>
      </c>
      <c r="AI129" s="54">
        <f t="shared" si="67"/>
        <v>2.1186596787138634E-2</v>
      </c>
      <c r="AJ129" s="54">
        <f t="shared" si="67"/>
        <v>2.1048785812987851E-2</v>
      </c>
      <c r="AK129" s="54">
        <f t="shared" si="67"/>
        <v>2.0925600694138079E-2</v>
      </c>
      <c r="AL129" s="54">
        <f t="shared" si="67"/>
        <v>2.0814849139652501E-2</v>
      </c>
      <c r="AM129" s="54">
        <f t="shared" si="67"/>
        <v>2.0715114324834173E-2</v>
      </c>
      <c r="AN129" s="54">
        <f t="shared" si="67"/>
        <v>2.0625325638412819E-2</v>
      </c>
      <c r="AO129" s="54">
        <f t="shared" si="67"/>
        <v>2.0544569953250987E-2</v>
      </c>
      <c r="AP129" s="54">
        <f t="shared" si="67"/>
        <v>2.0472015554715027E-2</v>
      </c>
      <c r="AQ129" s="54">
        <f t="shared" si="67"/>
        <v>2.0406886094509281E-2</v>
      </c>
      <c r="AR129" s="54">
        <f t="shared" si="67"/>
        <v>2.0348454769702949E-2</v>
      </c>
      <c r="AS129" s="54">
        <f t="shared" si="67"/>
        <v>2.029604518372808E-2</v>
      </c>
      <c r="AT129" s="54">
        <f t="shared" si="67"/>
        <v>2.024903320059554E-2</v>
      </c>
      <c r="AU129" s="54">
        <f t="shared" si="67"/>
        <v>2.020684775834369E-2</v>
      </c>
      <c r="AV129" s="54">
        <f t="shared" si="67"/>
        <v>2.0168970206337122E-2</v>
      </c>
      <c r="AW129" s="54">
        <f t="shared" si="67"/>
        <v>2.0134932353249792E-2</v>
      </c>
      <c r="AX129" s="54">
        <f t="shared" si="67"/>
        <v>2.0104313592922741E-2</v>
      </c>
      <c r="AY129" s="54">
        <f t="shared" si="67"/>
        <v>2.0076737471826041E-2</v>
      </c>
      <c r="AZ129" s="54">
        <f t="shared" si="67"/>
        <v>2.0051867994566944E-2</v>
      </c>
      <c r="BA129" s="54">
        <f t="shared" si="67"/>
        <v>2.0029405885149256E-2</v>
      </c>
      <c r="BB129" s="54">
        <f t="shared" si="67"/>
        <v>2.0009084951869874E-2</v>
      </c>
      <c r="BC129" s="54">
        <f t="shared" si="67"/>
        <v>1.9990668648620074E-2</v>
      </c>
      <c r="BD129" s="54">
        <f t="shared" si="67"/>
        <v>1.9973946884729941E-2</v>
      </c>
      <c r="BE129" s="54">
        <f t="shared" si="67"/>
        <v>1.9958733106970692E-2</v>
      </c>
      <c r="BF129" s="54">
        <f t="shared" si="67"/>
        <v>1.9944861658185646E-2</v>
      </c>
      <c r="BG129" s="54">
        <f t="shared" si="67"/>
        <v>1.9932185404764165E-2</v>
      </c>
      <c r="BH129" s="54">
        <f t="shared" si="67"/>
        <v>1.4999999999999999E-2</v>
      </c>
      <c r="BI129" s="54" t="e">
        <f>+$B$14/100+LN(BJ56/BI56)/10+$B$18*LN(BJ88/BI88)/10</f>
        <v>#NUM!</v>
      </c>
    </row>
    <row r="130" spans="1:61" ht="18" customHeight="1">
      <c r="A130" s="54" t="s">
        <v>799</v>
      </c>
      <c r="B130" s="54"/>
      <c r="C130" s="54">
        <f>+$B$14+LN(C56/B56)/10+$B$18*LN(C88/B88)/10</f>
        <v>5.9216563097929012E-2</v>
      </c>
      <c r="D130" s="54">
        <f t="shared" ref="D130:BH130" si="68">+$B$14+LN(D56/C56)/10+$B$18*LN(D88/C88)/10</f>
        <v>4.8387243282494143E-2</v>
      </c>
      <c r="E130" s="54">
        <f t="shared" si="68"/>
        <v>4.1155612777895555E-2</v>
      </c>
      <c r="F130" s="54">
        <f t="shared" si="68"/>
        <v>3.7528528129595548E-2</v>
      </c>
      <c r="G130" s="54">
        <f t="shared" si="68"/>
        <v>3.5353039665378276E-2</v>
      </c>
      <c r="H130" s="54">
        <f t="shared" si="68"/>
        <v>3.3581384625221464E-2</v>
      </c>
      <c r="I130" s="54">
        <f t="shared" si="68"/>
        <v>3.1506169293927869E-2</v>
      </c>
      <c r="J130" s="54">
        <f t="shared" si="68"/>
        <v>2.9742994806812237E-2</v>
      </c>
      <c r="K130" s="54">
        <f t="shared" si="68"/>
        <v>2.6673145760784427E-2</v>
      </c>
      <c r="L130" s="54">
        <f t="shared" si="68"/>
        <v>2.8396372961439268E-2</v>
      </c>
      <c r="M130" s="54">
        <f t="shared" si="68"/>
        <v>2.9799939784619187E-2</v>
      </c>
      <c r="N130" s="54">
        <f t="shared" si="68"/>
        <v>3.1839651905148564E-2</v>
      </c>
      <c r="O130" s="54">
        <f t="shared" si="68"/>
        <v>3.0084823374419624E-2</v>
      </c>
      <c r="P130" s="54">
        <f t="shared" si="68"/>
        <v>2.8812680529017441E-2</v>
      </c>
      <c r="Q130" s="54">
        <f t="shared" si="68"/>
        <v>2.7819331944723004E-2</v>
      </c>
      <c r="R130" s="54">
        <f t="shared" si="68"/>
        <v>2.7001027323775163E-2</v>
      </c>
      <c r="S130" s="54">
        <f t="shared" si="68"/>
        <v>2.6302475160562989E-2</v>
      </c>
      <c r="T130" s="54">
        <f t="shared" si="68"/>
        <v>2.5692716545868948E-2</v>
      </c>
      <c r="U130" s="54">
        <f t="shared" si="68"/>
        <v>2.5153377970686723E-2</v>
      </c>
      <c r="V130" s="54">
        <f t="shared" si="68"/>
        <v>2.4585139051377648E-2</v>
      </c>
      <c r="W130" s="54">
        <f t="shared" si="68"/>
        <v>2.403294813189466E-2</v>
      </c>
      <c r="X130" s="54">
        <f t="shared" si="68"/>
        <v>2.3594118588230975E-2</v>
      </c>
      <c r="Y130" s="54">
        <f t="shared" si="68"/>
        <v>2.321921431568983E-2</v>
      </c>
      <c r="Z130" s="54">
        <f t="shared" si="68"/>
        <v>2.2893791400231598E-2</v>
      </c>
      <c r="AA130" s="54">
        <f t="shared" si="68"/>
        <v>2.2615121611333285E-2</v>
      </c>
      <c r="AB130" s="54">
        <f t="shared" si="68"/>
        <v>2.2374493136581304E-2</v>
      </c>
      <c r="AC130" s="54">
        <f t="shared" si="68"/>
        <v>2.2498676886511235E-2</v>
      </c>
      <c r="AD130" s="54">
        <f t="shared" si="68"/>
        <v>2.2441714419292401E-2</v>
      </c>
      <c r="AE130" s="54">
        <f t="shared" si="68"/>
        <v>2.2351725082607708E-2</v>
      </c>
      <c r="AF130" s="54">
        <f t="shared" si="68"/>
        <v>2.2086378854884306E-2</v>
      </c>
      <c r="AG130" s="54">
        <f t="shared" si="68"/>
        <v>2.1748736394450057E-2</v>
      </c>
      <c r="AH130" s="54">
        <f t="shared" si="68"/>
        <v>2.1525303417517645E-2</v>
      </c>
      <c r="AI130" s="54">
        <f t="shared" si="68"/>
        <v>2.1342927362809731E-2</v>
      </c>
      <c r="AJ130" s="54">
        <f t="shared" si="68"/>
        <v>2.1186596787138634E-2</v>
      </c>
      <c r="AK130" s="54">
        <f t="shared" si="68"/>
        <v>2.1048785812987851E-2</v>
      </c>
      <c r="AL130" s="54">
        <f t="shared" si="68"/>
        <v>2.0925600694138079E-2</v>
      </c>
      <c r="AM130" s="54">
        <f t="shared" si="68"/>
        <v>2.0814849139652501E-2</v>
      </c>
      <c r="AN130" s="54">
        <f t="shared" si="68"/>
        <v>2.0715114324834173E-2</v>
      </c>
      <c r="AO130" s="54">
        <f t="shared" si="68"/>
        <v>2.0625325638412819E-2</v>
      </c>
      <c r="AP130" s="54">
        <f t="shared" si="68"/>
        <v>2.0544569953250987E-2</v>
      </c>
      <c r="AQ130" s="54">
        <f t="shared" si="68"/>
        <v>2.0472015554715027E-2</v>
      </c>
      <c r="AR130" s="54">
        <f t="shared" si="68"/>
        <v>2.0406886094509281E-2</v>
      </c>
      <c r="AS130" s="54">
        <f t="shared" si="68"/>
        <v>2.0348454769702949E-2</v>
      </c>
      <c r="AT130" s="54">
        <f t="shared" si="68"/>
        <v>2.029604518372808E-2</v>
      </c>
      <c r="AU130" s="54">
        <f t="shared" si="68"/>
        <v>2.024903320059554E-2</v>
      </c>
      <c r="AV130" s="54">
        <f t="shared" si="68"/>
        <v>2.020684775834369E-2</v>
      </c>
      <c r="AW130" s="54">
        <f t="shared" si="68"/>
        <v>2.0168970206337122E-2</v>
      </c>
      <c r="AX130" s="54">
        <f t="shared" si="68"/>
        <v>2.0134932353249792E-2</v>
      </c>
      <c r="AY130" s="54">
        <f t="shared" si="68"/>
        <v>2.0104313592922741E-2</v>
      </c>
      <c r="AZ130" s="54">
        <f t="shared" si="68"/>
        <v>2.0076737471826041E-2</v>
      </c>
      <c r="BA130" s="54">
        <f t="shared" si="68"/>
        <v>2.0051867994566944E-2</v>
      </c>
      <c r="BB130" s="54">
        <f t="shared" si="68"/>
        <v>2.0029405885149256E-2</v>
      </c>
      <c r="BC130" s="54">
        <f t="shared" si="68"/>
        <v>2.0009084951869874E-2</v>
      </c>
      <c r="BD130" s="54">
        <f t="shared" si="68"/>
        <v>1.9990668648620074E-2</v>
      </c>
      <c r="BE130" s="54">
        <f t="shared" si="68"/>
        <v>1.9973946884729941E-2</v>
      </c>
      <c r="BF130" s="54">
        <f t="shared" si="68"/>
        <v>1.9958733106970692E-2</v>
      </c>
      <c r="BG130" s="54">
        <f t="shared" si="68"/>
        <v>1.9944861658185646E-2</v>
      </c>
      <c r="BH130" s="54">
        <f t="shared" si="68"/>
        <v>1.9932185404764165E-2</v>
      </c>
      <c r="BI130" s="54">
        <f>+$B$14/100+LN(BI56/BH56)/10+$B$18*LN(BI88/BH88)/10</f>
        <v>1.4999999999999999E-4</v>
      </c>
    </row>
    <row r="131" spans="1:61" ht="18" customHeight="1">
      <c r="A131" s="54" t="s">
        <v>819</v>
      </c>
      <c r="B131" s="54"/>
      <c r="C131" s="54">
        <f t="shared" ref="C131:BG131" si="69">+AVERAGE(C129:C130)</f>
        <v>5.3801903190211581E-2</v>
      </c>
      <c r="D131" s="54">
        <f t="shared" si="69"/>
        <v>4.4771428030194849E-2</v>
      </c>
      <c r="E131" s="54">
        <f t="shared" si="69"/>
        <v>3.9342070453745548E-2</v>
      </c>
      <c r="F131" s="54">
        <f t="shared" si="69"/>
        <v>3.6440783897486909E-2</v>
      </c>
      <c r="G131" s="54">
        <f t="shared" si="69"/>
        <v>3.4467212145299866E-2</v>
      </c>
      <c r="H131" s="54">
        <f t="shared" si="69"/>
        <v>3.2543776959574666E-2</v>
      </c>
      <c r="I131" s="54">
        <f t="shared" si="69"/>
        <v>3.0624582050370053E-2</v>
      </c>
      <c r="J131" s="54">
        <f t="shared" si="69"/>
        <v>2.8208070283798334E-2</v>
      </c>
      <c r="K131" s="54">
        <f t="shared" si="69"/>
        <v>2.7534759361111848E-2</v>
      </c>
      <c r="L131" s="54">
        <f t="shared" si="69"/>
        <v>2.9098156373029226E-2</v>
      </c>
      <c r="M131" s="54">
        <f t="shared" si="69"/>
        <v>3.0819795844883875E-2</v>
      </c>
      <c r="N131" s="54">
        <f t="shared" si="69"/>
        <v>3.0962237639784094E-2</v>
      </c>
      <c r="O131" s="54">
        <f t="shared" si="69"/>
        <v>2.9448751951718533E-2</v>
      </c>
      <c r="P131" s="54">
        <f t="shared" si="69"/>
        <v>2.8316006236870223E-2</v>
      </c>
      <c r="Q131" s="54">
        <f t="shared" si="69"/>
        <v>2.7410179634249084E-2</v>
      </c>
      <c r="R131" s="54">
        <f t="shared" si="69"/>
        <v>2.6651751242169078E-2</v>
      </c>
      <c r="S131" s="54">
        <f t="shared" si="69"/>
        <v>2.5997595853215968E-2</v>
      </c>
      <c r="T131" s="54">
        <f t="shared" si="69"/>
        <v>2.5423047258277834E-2</v>
      </c>
      <c r="U131" s="54">
        <f t="shared" si="69"/>
        <v>2.4869258511032187E-2</v>
      </c>
      <c r="V131" s="54">
        <f t="shared" si="69"/>
        <v>2.4309043591636152E-2</v>
      </c>
      <c r="W131" s="54">
        <f t="shared" si="69"/>
        <v>2.3813533360062818E-2</v>
      </c>
      <c r="X131" s="54">
        <f t="shared" si="69"/>
        <v>2.3406666451960403E-2</v>
      </c>
      <c r="Y131" s="54">
        <f t="shared" si="69"/>
        <v>2.3056502857960716E-2</v>
      </c>
      <c r="Z131" s="54">
        <f t="shared" si="69"/>
        <v>2.2754456505782443E-2</v>
      </c>
      <c r="AA131" s="54">
        <f t="shared" si="69"/>
        <v>2.2494807373957294E-2</v>
      </c>
      <c r="AB131" s="54">
        <f t="shared" si="69"/>
        <v>2.2436585011546269E-2</v>
      </c>
      <c r="AC131" s="54">
        <f t="shared" si="69"/>
        <v>2.2470195652901818E-2</v>
      </c>
      <c r="AD131" s="54">
        <f t="shared" si="69"/>
        <v>2.2396719750950055E-2</v>
      </c>
      <c r="AE131" s="54">
        <f t="shared" si="69"/>
        <v>2.2219051968746007E-2</v>
      </c>
      <c r="AF131" s="54">
        <f t="shared" si="69"/>
        <v>2.1917557624667183E-2</v>
      </c>
      <c r="AG131" s="54">
        <f t="shared" si="69"/>
        <v>2.1637019905983851E-2</v>
      </c>
      <c r="AH131" s="54">
        <f t="shared" si="69"/>
        <v>2.143411539016369E-2</v>
      </c>
      <c r="AI131" s="54">
        <f t="shared" si="69"/>
        <v>2.1264762074974183E-2</v>
      </c>
      <c r="AJ131" s="54">
        <f t="shared" si="69"/>
        <v>2.1117691300063243E-2</v>
      </c>
      <c r="AK131" s="54">
        <f t="shared" si="69"/>
        <v>2.0987193253562964E-2</v>
      </c>
      <c r="AL131" s="54">
        <f t="shared" si="69"/>
        <v>2.0870224916895289E-2</v>
      </c>
      <c r="AM131" s="54">
        <f t="shared" si="69"/>
        <v>2.0764981732243337E-2</v>
      </c>
      <c r="AN131" s="54">
        <f t="shared" si="69"/>
        <v>2.0670219981623494E-2</v>
      </c>
      <c r="AO131" s="54">
        <f t="shared" si="69"/>
        <v>2.0584947795831903E-2</v>
      </c>
      <c r="AP131" s="54">
        <f t="shared" si="69"/>
        <v>2.0508292753983005E-2</v>
      </c>
      <c r="AQ131" s="54">
        <f t="shared" si="69"/>
        <v>2.0439450824612154E-2</v>
      </c>
      <c r="AR131" s="54">
        <f t="shared" si="69"/>
        <v>2.0377670432106115E-2</v>
      </c>
      <c r="AS131" s="54">
        <f t="shared" si="69"/>
        <v>2.0322249976715515E-2</v>
      </c>
      <c r="AT131" s="54">
        <f t="shared" si="69"/>
        <v>2.027253919216181E-2</v>
      </c>
      <c r="AU131" s="54">
        <f t="shared" si="69"/>
        <v>2.0227940479469617E-2</v>
      </c>
      <c r="AV131" s="54">
        <f t="shared" si="69"/>
        <v>2.0187908982340408E-2</v>
      </c>
      <c r="AW131" s="54">
        <f t="shared" si="69"/>
        <v>2.0151951279793457E-2</v>
      </c>
      <c r="AX131" s="54">
        <f t="shared" si="69"/>
        <v>2.0119622973086268E-2</v>
      </c>
      <c r="AY131" s="54">
        <f t="shared" si="69"/>
        <v>2.0090525532374393E-2</v>
      </c>
      <c r="AZ131" s="54">
        <f t="shared" si="69"/>
        <v>2.0064302733196492E-2</v>
      </c>
      <c r="BA131" s="54">
        <f t="shared" si="69"/>
        <v>2.0040636939858102E-2</v>
      </c>
      <c r="BB131" s="54">
        <f t="shared" si="69"/>
        <v>2.0019245418509565E-2</v>
      </c>
      <c r="BC131" s="54">
        <f t="shared" si="69"/>
        <v>1.9999876800244974E-2</v>
      </c>
      <c r="BD131" s="54">
        <f t="shared" si="69"/>
        <v>1.9982307766675006E-2</v>
      </c>
      <c r="BE131" s="54">
        <f t="shared" si="69"/>
        <v>1.9966339995850318E-2</v>
      </c>
      <c r="BF131" s="54">
        <f t="shared" si="69"/>
        <v>1.9951797382578171E-2</v>
      </c>
      <c r="BG131" s="54">
        <f t="shared" si="69"/>
        <v>1.9938523531474905E-2</v>
      </c>
      <c r="BH131" s="54" t="e">
        <f>+$B$14/100+LN(BH58/BG58)/10+$B$18*LN(BI90/BH90)/10</f>
        <v>#DIV/0!</v>
      </c>
      <c r="BI131" s="54" t="e">
        <f>+BH131</f>
        <v>#DIV/0!</v>
      </c>
    </row>
    <row r="132" spans="1:61" ht="18" customHeight="1">
      <c r="A132" s="54" t="s">
        <v>801</v>
      </c>
      <c r="B132" s="54">
        <f t="shared" ref="B132:AG132" si="70">+B88^-$B$18</f>
        <v>3.3691965426194216E-2</v>
      </c>
      <c r="C132" s="54">
        <f t="shared" si="70"/>
        <v>2.086747062586022E-2</v>
      </c>
      <c r="D132" s="54">
        <f t="shared" si="70"/>
        <v>1.4333518484220004E-2</v>
      </c>
      <c r="E132" s="54">
        <f t="shared" si="70"/>
        <v>1.0454551375197329E-2</v>
      </c>
      <c r="F132" s="54">
        <f t="shared" si="70"/>
        <v>7.9271523249725227E-3</v>
      </c>
      <c r="G132" s="54">
        <f t="shared" si="70"/>
        <v>6.1527723414442287E-3</v>
      </c>
      <c r="H132" s="54">
        <f t="shared" si="70"/>
        <v>4.86666442903086E-3</v>
      </c>
      <c r="I132" s="54">
        <f t="shared" si="70"/>
        <v>3.930108156960768E-3</v>
      </c>
      <c r="J132" s="54">
        <f t="shared" si="70"/>
        <v>3.230241354920429E-3</v>
      </c>
      <c r="K132" s="54">
        <f t="shared" si="70"/>
        <v>2.7377742116345576E-3</v>
      </c>
      <c r="L132" s="54">
        <f t="shared" si="70"/>
        <v>2.3470942368567652E-3</v>
      </c>
      <c r="M132" s="54">
        <f t="shared" si="70"/>
        <v>2.0418410761285982E-3</v>
      </c>
      <c r="N132" s="54">
        <f t="shared" si="70"/>
        <v>1.7404236994195521E-3</v>
      </c>
      <c r="O132" s="54">
        <f t="shared" si="70"/>
        <v>1.5097643426015632E-3</v>
      </c>
      <c r="P132" s="54">
        <f t="shared" si="70"/>
        <v>1.3264417588440308E-3</v>
      </c>
      <c r="Q132" s="54">
        <f t="shared" si="70"/>
        <v>1.1770130164135632E-3</v>
      </c>
      <c r="R132" s="54">
        <f t="shared" si="70"/>
        <v>1.0529995784783598E-3</v>
      </c>
      <c r="S132" s="54">
        <f t="shared" si="70"/>
        <v>9.4865631594750175E-4</v>
      </c>
      <c r="T132" s="54">
        <f t="shared" si="70"/>
        <v>8.5987981763696857E-4</v>
      </c>
      <c r="U132" s="54">
        <f t="shared" si="70"/>
        <v>7.8362616144231866E-4</v>
      </c>
      <c r="V132" s="54">
        <f t="shared" si="70"/>
        <v>7.1706518136937353E-4</v>
      </c>
      <c r="W132" s="54">
        <f t="shared" si="70"/>
        <v>6.5874477764300441E-4</v>
      </c>
      <c r="X132" s="54">
        <f t="shared" si="70"/>
        <v>6.0782918380205002E-4</v>
      </c>
      <c r="Y132" s="54">
        <f t="shared" si="70"/>
        <v>5.6295554279173665E-4</v>
      </c>
      <c r="Z132" s="54">
        <f t="shared" si="70"/>
        <v>5.2309424819704819E-4</v>
      </c>
      <c r="AA132" s="54">
        <f t="shared" si="70"/>
        <v>4.874117981163325E-4</v>
      </c>
      <c r="AB132" s="54">
        <f t="shared" si="70"/>
        <v>4.5525755980225255E-4</v>
      </c>
      <c r="AC132" s="54">
        <f t="shared" si="70"/>
        <v>4.2469678360840317E-4</v>
      </c>
      <c r="AD132" s="54">
        <f t="shared" si="70"/>
        <v>3.9641325022818065E-4</v>
      </c>
      <c r="AE132" s="54">
        <f t="shared" si="70"/>
        <v>3.7034643782555133E-4</v>
      </c>
      <c r="AF132" s="54">
        <f t="shared" si="70"/>
        <v>3.4596048098601699E-4</v>
      </c>
      <c r="AG132" s="54">
        <f t="shared" si="70"/>
        <v>3.2338293807421996E-4</v>
      </c>
      <c r="AH132" s="54">
        <f t="shared" ref="AH132:BI132" si="71">+AH88^-$B$18</f>
        <v>3.0295496182250161E-4</v>
      </c>
      <c r="AI132" s="54">
        <f t="shared" si="71"/>
        <v>2.8433550029133915E-4</v>
      </c>
      <c r="AJ132" s="54">
        <f t="shared" si="71"/>
        <v>2.6727789225517833E-4</v>
      </c>
      <c r="AK132" s="54">
        <f t="shared" si="71"/>
        <v>2.515900693315726E-4</v>
      </c>
      <c r="AL132" s="54">
        <f t="shared" si="71"/>
        <v>2.3711495056746005E-4</v>
      </c>
      <c r="AM132" s="54">
        <f t="shared" si="71"/>
        <v>2.2372028763491643E-4</v>
      </c>
      <c r="AN132" s="54">
        <f t="shared" si="71"/>
        <v>2.1129291898524898E-4</v>
      </c>
      <c r="AO132" s="54">
        <f t="shared" si="71"/>
        <v>1.997351334334689E-4</v>
      </c>
      <c r="AP132" s="54">
        <f t="shared" si="71"/>
        <v>1.8896209822917559E-4</v>
      </c>
      <c r="AQ132" s="54">
        <f t="shared" si="71"/>
        <v>1.7889987663370123E-4</v>
      </c>
      <c r="AR132" s="54">
        <f t="shared" si="71"/>
        <v>1.6948381575440782E-4</v>
      </c>
      <c r="AS132" s="54">
        <f t="shared" si="71"/>
        <v>1.606571983621203E-4</v>
      </c>
      <c r="AT132" s="54">
        <f t="shared" si="71"/>
        <v>1.5237010162645511E-4</v>
      </c>
      <c r="AU132" s="54">
        <f t="shared" si="71"/>
        <v>1.4457842710458884E-4</v>
      </c>
      <c r="AV132" s="54">
        <f t="shared" si="71"/>
        <v>1.3724307597715431E-4</v>
      </c>
      <c r="AW132" s="54">
        <f t="shared" si="71"/>
        <v>1.3032924842257775E-4</v>
      </c>
      <c r="AX132" s="54">
        <f t="shared" si="71"/>
        <v>1.2380584907125251E-4</v>
      </c>
      <c r="AY132" s="54">
        <f t="shared" si="71"/>
        <v>1.1764498282446203E-4</v>
      </c>
      <c r="AZ132" s="54">
        <f t="shared" si="71"/>
        <v>1.1182152736219753E-4</v>
      </c>
      <c r="BA132" s="54">
        <f t="shared" si="71"/>
        <v>1.0631277051442365E-4</v>
      </c>
      <c r="BB132" s="54">
        <f t="shared" si="71"/>
        <v>1.0109810235021092E-4</v>
      </c>
      <c r="BC132" s="54">
        <f t="shared" si="71"/>
        <v>9.6158753343403931E-5</v>
      </c>
      <c r="BD132" s="54">
        <f t="shared" si="71"/>
        <v>9.147757129890985E-5</v>
      </c>
      <c r="BE132" s="54">
        <f t="shared" si="71"/>
        <v>8.7038830874634247E-5</v>
      </c>
      <c r="BF132" s="54">
        <f t="shared" si="71"/>
        <v>8.2828070521693845E-5</v>
      </c>
      <c r="BG132" s="54">
        <f t="shared" si="71"/>
        <v>7.8831952505098901E-5</v>
      </c>
      <c r="BH132" s="54">
        <f t="shared" si="71"/>
        <v>7.5038142375774116E-5</v>
      </c>
      <c r="BI132" s="54">
        <f t="shared" si="71"/>
        <v>7.5038142375774116E-5</v>
      </c>
    </row>
    <row r="133" spans="1:61" ht="18" customHeight="1">
      <c r="A133" s="54" t="s">
        <v>802</v>
      </c>
      <c r="B133" s="54">
        <f t="shared" ref="B133:AG133" si="72">+B17*B132/$B132</f>
        <v>1</v>
      </c>
      <c r="C133" s="54">
        <f t="shared" si="72"/>
        <v>0.53368259820335628</v>
      </c>
      <c r="D133" s="54">
        <f t="shared" si="72"/>
        <v>0.31586799193742177</v>
      </c>
      <c r="E133" s="54">
        <f t="shared" si="72"/>
        <v>0.19851703831378426</v>
      </c>
      <c r="F133" s="54">
        <f t="shared" si="72"/>
        <v>0.12970274490482012</v>
      </c>
      <c r="G133" s="54">
        <f t="shared" si="72"/>
        <v>8.6744587719983779E-2</v>
      </c>
      <c r="H133" s="54">
        <f t="shared" si="72"/>
        <v>5.9121101929918887E-2</v>
      </c>
      <c r="I133" s="54">
        <f t="shared" si="72"/>
        <v>4.1139139042295131E-2</v>
      </c>
      <c r="J133" s="54">
        <f t="shared" si="72"/>
        <v>2.9135685902366093E-2</v>
      </c>
      <c r="K133" s="54">
        <f t="shared" si="72"/>
        <v>2.1277837094767989E-2</v>
      </c>
      <c r="L133" s="54">
        <f t="shared" si="72"/>
        <v>1.5718096681619911E-2</v>
      </c>
      <c r="M133" s="54">
        <f t="shared" si="72"/>
        <v>1.1782323496297188E-2</v>
      </c>
      <c r="N133" s="54">
        <f t="shared" si="72"/>
        <v>8.6537346087938935E-3</v>
      </c>
      <c r="O133" s="54">
        <f t="shared" si="72"/>
        <v>6.4684068043600407E-3</v>
      </c>
      <c r="P133" s="54">
        <f t="shared" si="72"/>
        <v>4.8968401185177195E-3</v>
      </c>
      <c r="Q133" s="54">
        <f t="shared" si="72"/>
        <v>3.7441098476367119E-3</v>
      </c>
      <c r="R133" s="54">
        <f t="shared" si="72"/>
        <v>2.8862576106522841E-3</v>
      </c>
      <c r="S133" s="54">
        <f t="shared" si="72"/>
        <v>2.2405537853115889E-3</v>
      </c>
      <c r="T133" s="54">
        <f t="shared" si="72"/>
        <v>1.7499426034922978E-3</v>
      </c>
      <c r="U133" s="54">
        <f t="shared" si="72"/>
        <v>1.3741512992507428E-3</v>
      </c>
      <c r="V133" s="54">
        <f t="shared" si="72"/>
        <v>1.083487333859609E-3</v>
      </c>
      <c r="W133" s="54">
        <f t="shared" si="72"/>
        <v>8.576734504494658E-4</v>
      </c>
      <c r="X133" s="54">
        <f t="shared" si="72"/>
        <v>6.8190819058831461E-4</v>
      </c>
      <c r="Y133" s="54">
        <f t="shared" si="72"/>
        <v>5.4419937143096984E-4</v>
      </c>
      <c r="Z133" s="54">
        <f t="shared" si="72"/>
        <v>4.3571595030427471E-4</v>
      </c>
      <c r="AA133" s="54">
        <f t="shared" si="72"/>
        <v>3.4983167435752397E-4</v>
      </c>
      <c r="AB133" s="54">
        <f t="shared" si="72"/>
        <v>2.815527898708416E-4</v>
      </c>
      <c r="AC133" s="54">
        <f t="shared" si="72"/>
        <v>2.2631910566673645E-4</v>
      </c>
      <c r="AD133" s="54">
        <f t="shared" si="72"/>
        <v>1.8202455849461853E-4</v>
      </c>
      <c r="AE133" s="54">
        <f t="shared" si="72"/>
        <v>1.465310201274663E-4</v>
      </c>
      <c r="AF133" s="54">
        <f t="shared" si="72"/>
        <v>1.1794715536979133E-4</v>
      </c>
      <c r="AG133" s="54">
        <f t="shared" si="72"/>
        <v>9.4998699252324582E-5</v>
      </c>
      <c r="AH133" s="54">
        <f t="shared" ref="AH133:BI133" si="73">+AH17*AH132/$B132</f>
        <v>7.6686374070289234E-5</v>
      </c>
      <c r="AI133" s="54">
        <f t="shared" si="73"/>
        <v>6.2017006247495359E-5</v>
      </c>
      <c r="AJ133" s="54">
        <f t="shared" si="73"/>
        <v>5.0232214748639806E-5</v>
      </c>
      <c r="AK133" s="54">
        <f t="shared" si="73"/>
        <v>4.0742939703721491E-5</v>
      </c>
      <c r="AL133" s="54">
        <f t="shared" si="73"/>
        <v>3.308699927210075E-5</v>
      </c>
      <c r="AM133" s="54">
        <f t="shared" si="73"/>
        <v>2.6899449390900121E-5</v>
      </c>
      <c r="AN133" s="54">
        <f t="shared" si="73"/>
        <v>2.1890845800800876E-5</v>
      </c>
      <c r="AO133" s="54">
        <f t="shared" si="73"/>
        <v>1.7830833327274336E-5</v>
      </c>
      <c r="AP133" s="54">
        <f t="shared" si="73"/>
        <v>1.4535549573945889E-5</v>
      </c>
      <c r="AQ133" s="54">
        <f t="shared" si="73"/>
        <v>1.1857861474600233E-5</v>
      </c>
      <c r="AR133" s="54">
        <f t="shared" si="73"/>
        <v>9.6797500271525694E-6</v>
      </c>
      <c r="AS133" s="54">
        <f t="shared" si="73"/>
        <v>7.9063434425558974E-6</v>
      </c>
      <c r="AT133" s="54">
        <f t="shared" si="73"/>
        <v>6.4612243513201166E-6</v>
      </c>
      <c r="AU133" s="54">
        <f t="shared" si="73"/>
        <v>5.2827266265037526E-6</v>
      </c>
      <c r="AV133" s="54">
        <f t="shared" si="73"/>
        <v>4.3210039385512358E-6</v>
      </c>
      <c r="AW133" s="54">
        <f t="shared" si="73"/>
        <v>3.5357022695382784E-6</v>
      </c>
      <c r="AX133" s="54">
        <f t="shared" si="73"/>
        <v>2.8941066885816305E-6</v>
      </c>
      <c r="AY133" s="54">
        <f t="shared" si="73"/>
        <v>2.3696617705214635E-6</v>
      </c>
      <c r="AZ133" s="54">
        <f t="shared" si="73"/>
        <v>1.9407873329036557E-6</v>
      </c>
      <c r="BA133" s="54">
        <f t="shared" si="73"/>
        <v>1.5899283106330758E-6</v>
      </c>
      <c r="BB133" s="54">
        <f t="shared" si="73"/>
        <v>1.3027908144515153E-6</v>
      </c>
      <c r="BC133" s="54">
        <f t="shared" si="73"/>
        <v>1.0677266577227359E-6</v>
      </c>
      <c r="BD133" s="54">
        <f t="shared" si="73"/>
        <v>8.7523658868372918E-7</v>
      </c>
      <c r="BE133" s="54">
        <f t="shared" si="73"/>
        <v>7.1756866477662922E-7</v>
      </c>
      <c r="BF133" s="54">
        <f t="shared" si="73"/>
        <v>5.8839305595449258E-7</v>
      </c>
      <c r="BG133" s="54">
        <f t="shared" si="73"/>
        <v>4.8253837223515085E-7</v>
      </c>
      <c r="BH133" s="54">
        <f t="shared" si="73"/>
        <v>3.9577761157759386E-7</v>
      </c>
      <c r="BI133" s="54">
        <f t="shared" si="73"/>
        <v>3.4102859894568341E-7</v>
      </c>
    </row>
    <row r="134" spans="1:61" ht="18" customHeight="1">
      <c r="A134" s="54" t="s">
        <v>820</v>
      </c>
      <c r="B134" s="54"/>
      <c r="C134" s="54">
        <f>+(C133/B133)^-0.1-1</f>
        <v>6.4808957256479838E-2</v>
      </c>
      <c r="D134" s="54">
        <f t="shared" ref="D134:BI134" si="74">+(D133/C133)^-0.1-1</f>
        <v>5.3847433622728813E-2</v>
      </c>
      <c r="E134" s="54">
        <f t="shared" si="74"/>
        <v>4.7540404881547538E-2</v>
      </c>
      <c r="F134" s="54">
        <f t="shared" si="74"/>
        <v>4.3481759971066181E-2</v>
      </c>
      <c r="G134" s="54">
        <f t="shared" si="74"/>
        <v>4.104781743194863E-2</v>
      </c>
      <c r="H134" s="54">
        <f t="shared" si="74"/>
        <v>3.9082395029683692E-2</v>
      </c>
      <c r="I134" s="54">
        <f t="shared" si="74"/>
        <v>3.6928311180005835E-2</v>
      </c>
      <c r="J134" s="54">
        <f t="shared" si="74"/>
        <v>3.510163648310427E-2</v>
      </c>
      <c r="K134" s="54">
        <f t="shared" si="74"/>
        <v>3.1928903109710305E-2</v>
      </c>
      <c r="L134" s="54">
        <f t="shared" si="74"/>
        <v>3.0748597102545405E-2</v>
      </c>
      <c r="M134" s="54">
        <f t="shared" si="74"/>
        <v>2.92405810894798E-2</v>
      </c>
      <c r="N134" s="54">
        <f t="shared" si="74"/>
        <v>3.1342078073510082E-2</v>
      </c>
      <c r="O134" s="54">
        <f t="shared" si="74"/>
        <v>2.9533836610848407E-2</v>
      </c>
      <c r="P134" s="54">
        <f t="shared" si="74"/>
        <v>2.8224955225068626E-2</v>
      </c>
      <c r="Q134" s="54">
        <f t="shared" si="74"/>
        <v>2.7204076549598222E-2</v>
      </c>
      <c r="R134" s="54">
        <f t="shared" si="74"/>
        <v>2.6363854532766684E-2</v>
      </c>
      <c r="S134" s="54">
        <f t="shared" si="74"/>
        <v>2.5647136203654775E-2</v>
      </c>
      <c r="T134" s="54">
        <f t="shared" si="74"/>
        <v>2.5021929658627817E-2</v>
      </c>
      <c r="U134" s="54">
        <f t="shared" si="74"/>
        <v>2.4469244847072025E-2</v>
      </c>
      <c r="V134" s="54">
        <f t="shared" si="74"/>
        <v>2.4049786612142077E-2</v>
      </c>
      <c r="W134" s="54">
        <f t="shared" si="74"/>
        <v>2.3646927473907065E-2</v>
      </c>
      <c r="X134" s="54">
        <f t="shared" si="74"/>
        <v>2.3197819507979833E-2</v>
      </c>
      <c r="Y134" s="54">
        <f t="shared" si="74"/>
        <v>2.2814290171677021E-2</v>
      </c>
      <c r="Z134" s="54">
        <f t="shared" si="74"/>
        <v>2.2481497115577564E-2</v>
      </c>
      <c r="AA134" s="54">
        <f t="shared" si="74"/>
        <v>2.2196602110282626E-2</v>
      </c>
      <c r="AB134" s="54">
        <f t="shared" si="74"/>
        <v>2.1950662092292683E-2</v>
      </c>
      <c r="AC134" s="54">
        <f t="shared" si="74"/>
        <v>2.2077579638140277E-2</v>
      </c>
      <c r="AD134" s="54">
        <f t="shared" si="74"/>
        <v>2.2019361235662283E-2</v>
      </c>
      <c r="AE134" s="54">
        <f t="shared" si="74"/>
        <v>2.1927394529339672E-2</v>
      </c>
      <c r="AF134" s="54">
        <f t="shared" si="74"/>
        <v>2.1937204260811027E-2</v>
      </c>
      <c r="AG134" s="54">
        <f t="shared" si="74"/>
        <v>2.1873133837964298E-2</v>
      </c>
      <c r="AH134" s="54">
        <f t="shared" si="74"/>
        <v>2.1644839186849785E-2</v>
      </c>
      <c r="AI134" s="54">
        <f t="shared" si="74"/>
        <v>2.1458532621211113E-2</v>
      </c>
      <c r="AJ134" s="54">
        <f t="shared" si="74"/>
        <v>2.1298859901971223E-2</v>
      </c>
      <c r="AK134" s="54">
        <f t="shared" si="74"/>
        <v>2.1158123408928642E-2</v>
      </c>
      <c r="AL134" s="54">
        <f t="shared" si="74"/>
        <v>2.1032339671633427E-2</v>
      </c>
      <c r="AM134" s="54">
        <f t="shared" si="74"/>
        <v>2.091926501454755E-2</v>
      </c>
      <c r="AN134" s="54">
        <f t="shared" si="74"/>
        <v>2.0817448898096558E-2</v>
      </c>
      <c r="AO134" s="54">
        <f t="shared" si="74"/>
        <v>2.0725795155080329E-2</v>
      </c>
      <c r="AP134" s="54">
        <f t="shared" si="74"/>
        <v>2.0643369072362638E-2</v>
      </c>
      <c r="AQ134" s="54">
        <f t="shared" si="74"/>
        <v>2.056931959293995E-2</v>
      </c>
      <c r="AR134" s="54">
        <f t="shared" si="74"/>
        <v>2.0502852628554447E-2</v>
      </c>
      <c r="AS134" s="54">
        <f t="shared" si="74"/>
        <v>2.0443225036983481E-2</v>
      </c>
      <c r="AT134" s="54">
        <f t="shared" si="74"/>
        <v>2.0389745431482753E-2</v>
      </c>
      <c r="AU134" s="54">
        <f t="shared" si="74"/>
        <v>2.0341776013559354E-2</v>
      </c>
      <c r="AV134" s="54">
        <f t="shared" si="74"/>
        <v>2.0298733352383191E-2</v>
      </c>
      <c r="AW134" s="54">
        <f t="shared" si="74"/>
        <v>2.0260087665955329E-2</v>
      </c>
      <c r="AX134" s="54">
        <f t="shared" si="74"/>
        <v>2.0225360793997949E-2</v>
      </c>
      <c r="AY134" s="54">
        <f t="shared" si="74"/>
        <v>2.0194123236425998E-2</v>
      </c>
      <c r="AZ134" s="54">
        <f t="shared" si="74"/>
        <v>2.0165990627637465E-2</v>
      </c>
      <c r="BA134" s="54">
        <f t="shared" si="74"/>
        <v>2.0140619948212368E-2</v>
      </c>
      <c r="BB134" s="54">
        <f t="shared" si="74"/>
        <v>2.0117705695337662E-2</v>
      </c>
      <c r="BC134" s="54">
        <f t="shared" si="74"/>
        <v>2.0096976162125468E-2</v>
      </c>
      <c r="BD134" s="54">
        <f t="shared" si="74"/>
        <v>2.0078189919855438E-2</v>
      </c>
      <c r="BE134" s="54">
        <f t="shared" si="74"/>
        <v>2.0061132555829086E-2</v>
      </c>
      <c r="BF134" s="54">
        <f t="shared" si="74"/>
        <v>2.0045613690508279E-2</v>
      </c>
      <c r="BG134" s="54">
        <f t="shared" si="74"/>
        <v>2.0031464278156053E-2</v>
      </c>
      <c r="BH134" s="54">
        <f t="shared" si="74"/>
        <v>2.0018534182769887E-2</v>
      </c>
      <c r="BI134" s="54">
        <f t="shared" si="74"/>
        <v>1.4999999999999902E-2</v>
      </c>
    </row>
    <row r="135" spans="1:61" ht="18" customHeight="1">
      <c r="A135" s="54" t="s">
        <v>804</v>
      </c>
      <c r="B135" s="54"/>
      <c r="C135" s="54">
        <f t="shared" ref="C135:K135" si="75">+LN(C56/B56)/10</f>
        <v>-3.6902246209143202E-3</v>
      </c>
      <c r="D135" s="54">
        <f t="shared" si="75"/>
        <v>-4.1718339820915181E-3</v>
      </c>
      <c r="E135" s="54">
        <f t="shared" si="75"/>
        <v>-5.4007194778846034E-3</v>
      </c>
      <c r="F135" s="54">
        <f t="shared" si="75"/>
        <v>-5.145827095432578E-3</v>
      </c>
      <c r="G135" s="54">
        <f t="shared" si="75"/>
        <v>-4.9860705512785979E-3</v>
      </c>
      <c r="H135" s="54">
        <f t="shared" si="75"/>
        <v>-4.8680140960981923E-3</v>
      </c>
      <c r="I135" s="54">
        <f t="shared" si="75"/>
        <v>-4.8680140960981923E-3</v>
      </c>
      <c r="J135" s="54">
        <f t="shared" si="75"/>
        <v>-4.8680140960981801E-3</v>
      </c>
      <c r="K135" s="54">
        <f t="shared" si="75"/>
        <v>-4.8680140960981923E-3</v>
      </c>
    </row>
    <row r="136" spans="1:61" ht="18" customHeight="1">
      <c r="A136" s="54" t="s">
        <v>805</v>
      </c>
      <c r="B136" s="54"/>
      <c r="C136" s="54">
        <f>+C134+C135</f>
        <v>6.1118732635565519E-2</v>
      </c>
      <c r="D136" s="54">
        <f t="shared" ref="D136:K136" si="76">+D134+D135</f>
        <v>4.9675599640637294E-2</v>
      </c>
      <c r="E136" s="54">
        <f t="shared" si="76"/>
        <v>4.2139685403662933E-2</v>
      </c>
      <c r="F136" s="54">
        <f t="shared" si="76"/>
        <v>3.8335932875633603E-2</v>
      </c>
      <c r="G136" s="54">
        <f t="shared" si="76"/>
        <v>3.6061746880670029E-2</v>
      </c>
      <c r="H136" s="54">
        <f t="shared" si="76"/>
        <v>3.4214380933585503E-2</v>
      </c>
      <c r="I136" s="54">
        <f t="shared" si="76"/>
        <v>3.2060297083907646E-2</v>
      </c>
      <c r="J136" s="54">
        <f t="shared" si="76"/>
        <v>3.0233622387006089E-2</v>
      </c>
      <c r="K136" s="54">
        <f t="shared" si="76"/>
        <v>2.7060889013612113E-2</v>
      </c>
    </row>
    <row r="137" spans="1:61" ht="18" customHeight="1">
      <c r="A137" s="54" t="s">
        <v>806</v>
      </c>
      <c r="B137" s="54"/>
      <c r="C137" s="54">
        <f>+C136-C129</f>
        <v>1.2731489353071376E-2</v>
      </c>
      <c r="D137" s="54">
        <f t="shared" ref="D137:K137" si="77">+D136-D129</f>
        <v>8.5199868627417394E-3</v>
      </c>
      <c r="E137" s="54">
        <f t="shared" si="77"/>
        <v>4.6111572740673845E-3</v>
      </c>
      <c r="F137" s="54">
        <f t="shared" si="77"/>
        <v>2.9828932102553274E-3</v>
      </c>
      <c r="G137" s="54">
        <f t="shared" si="77"/>
        <v>2.4803622554485649E-3</v>
      </c>
      <c r="H137" s="54">
        <f t="shared" si="77"/>
        <v>2.7082116396576345E-3</v>
      </c>
      <c r="I137" s="54">
        <f t="shared" si="77"/>
        <v>2.3173022770954094E-3</v>
      </c>
      <c r="J137" s="54">
        <f t="shared" si="77"/>
        <v>3.5604766262216613E-3</v>
      </c>
      <c r="K137" s="54">
        <f t="shared" si="77"/>
        <v>-1.3354839478271555E-3</v>
      </c>
    </row>
    <row r="138" spans="1:61" ht="18" customHeight="1">
      <c r="A138" s="54"/>
      <c r="B138" s="54" t="s">
        <v>807</v>
      </c>
    </row>
    <row r="139" spans="1:61" ht="18" customHeight="1">
      <c r="A139" s="54" t="s">
        <v>808</v>
      </c>
      <c r="B139" s="54">
        <f t="shared" ref="B139:AG139" si="78">+$B$7*B68/B74-(1-(1-0.1)^10)/10</f>
        <v>0.11748856505991011</v>
      </c>
      <c r="C139" s="54">
        <f t="shared" si="78"/>
        <v>9.4609419917902463E-2</v>
      </c>
      <c r="D139" s="54">
        <f t="shared" si="78"/>
        <v>7.9396158758661198E-2</v>
      </c>
      <c r="E139" s="54">
        <f t="shared" si="78"/>
        <v>7.1158851561132427E-2</v>
      </c>
      <c r="F139" s="54">
        <f t="shared" si="78"/>
        <v>6.5879753650145742E-2</v>
      </c>
      <c r="G139" s="54">
        <f t="shared" si="78"/>
        <v>6.1410197990776308E-2</v>
      </c>
      <c r="H139" s="54">
        <f t="shared" si="78"/>
        <v>5.7562610935486064E-2</v>
      </c>
      <c r="I139" s="54">
        <f t="shared" si="78"/>
        <v>5.4449191756956963E-2</v>
      </c>
      <c r="J139" s="54">
        <f t="shared" si="78"/>
        <v>5.1726366694427595E-2</v>
      </c>
      <c r="K139" s="54">
        <f t="shared" si="78"/>
        <v>4.9196296548513027E-2</v>
      </c>
      <c r="L139" s="54">
        <f t="shared" si="78"/>
        <v>4.6767062728149136E-2</v>
      </c>
      <c r="M139" s="54">
        <f t="shared" si="78"/>
        <v>4.4791929305633443E-2</v>
      </c>
      <c r="N139" s="54">
        <f t="shared" si="78"/>
        <v>4.0923844263975023E-2</v>
      </c>
      <c r="O139" s="54">
        <f t="shared" si="78"/>
        <v>3.8556509077093931E-2</v>
      </c>
      <c r="P139" s="54">
        <f t="shared" si="78"/>
        <v>3.6964326523575924E-2</v>
      </c>
      <c r="Q139" s="54">
        <f t="shared" si="78"/>
        <v>3.5799011041089179E-2</v>
      </c>
      <c r="R139" s="54">
        <f t="shared" si="78"/>
        <v>3.4885506687664825E-2</v>
      </c>
      <c r="S139" s="54">
        <f t="shared" si="78"/>
        <v>3.413246727319158E-2</v>
      </c>
      <c r="T139" s="54">
        <f t="shared" si="78"/>
        <v>3.3490348764737526E-2</v>
      </c>
      <c r="U139" s="54">
        <f t="shared" si="78"/>
        <v>3.2931009120990062E-2</v>
      </c>
      <c r="V139" s="54">
        <f t="shared" si="78"/>
        <v>3.2328953727221374E-2</v>
      </c>
      <c r="W139" s="54">
        <f t="shared" si="78"/>
        <v>3.1725424359033541E-2</v>
      </c>
      <c r="X139" s="54">
        <f t="shared" si="78"/>
        <v>3.1246898093046038E-2</v>
      </c>
      <c r="Y139" s="54">
        <f t="shared" si="78"/>
        <v>3.0850461141258945E-2</v>
      </c>
      <c r="Z139" s="54">
        <f t="shared" si="78"/>
        <v>3.0512829831690541E-2</v>
      </c>
      <c r="AA139" s="54">
        <f t="shared" si="78"/>
        <v>3.0224547555391973E-2</v>
      </c>
      <c r="AB139" s="54">
        <f t="shared" si="78"/>
        <v>2.9976867155498396E-2</v>
      </c>
      <c r="AC139" s="54">
        <f t="shared" si="78"/>
        <v>2.9973788389802303E-2</v>
      </c>
      <c r="AD139" s="54">
        <f t="shared" si="78"/>
        <v>2.9936659932825696E-2</v>
      </c>
      <c r="AE139" s="54">
        <f t="shared" si="78"/>
        <v>2.9867359527641954E-2</v>
      </c>
      <c r="AF139" s="54">
        <f t="shared" si="78"/>
        <v>2.9589702542882679E-2</v>
      </c>
      <c r="AG139" s="54">
        <f t="shared" si="78"/>
        <v>2.9198540381022667E-2</v>
      </c>
      <c r="AH139" s="54">
        <f t="shared" ref="AH139:BI139" si="79">+$B$7*AH68/AH74-(1-(1-0.1)^10)/10</f>
        <v>2.8928654939112133E-2</v>
      </c>
      <c r="AI139" s="54">
        <f t="shared" si="79"/>
        <v>2.8724716744883028E-2</v>
      </c>
      <c r="AJ139" s="54">
        <f t="shared" si="79"/>
        <v>2.855905293454003E-2</v>
      </c>
      <c r="AK139" s="54">
        <f t="shared" si="79"/>
        <v>2.8417766428142935E-2</v>
      </c>
      <c r="AL139" s="54">
        <f t="shared" si="79"/>
        <v>2.8293789026989202E-2</v>
      </c>
      <c r="AM139" s="54">
        <f t="shared" si="79"/>
        <v>2.8183384290293989E-2</v>
      </c>
      <c r="AN139" s="54">
        <f t="shared" si="79"/>
        <v>2.8084410524978676E-2</v>
      </c>
      <c r="AO139" s="54">
        <f t="shared" si="79"/>
        <v>2.799547560259924E-2</v>
      </c>
      <c r="AP139" s="54">
        <f t="shared" si="79"/>
        <v>2.791553767291087E-2</v>
      </c>
      <c r="AQ139" s="54">
        <f t="shared" si="79"/>
        <v>2.7843724366571787E-2</v>
      </c>
      <c r="AR139" s="54">
        <f t="shared" si="79"/>
        <v>2.7779255937839975E-2</v>
      </c>
      <c r="AS139" s="54">
        <f t="shared" si="79"/>
        <v>2.7721415683591294E-2</v>
      </c>
      <c r="AT139" s="54">
        <f t="shared" si="79"/>
        <v>2.7669540336149406E-2</v>
      </c>
      <c r="AU139" s="54">
        <f t="shared" si="79"/>
        <v>2.7623017786108955E-2</v>
      </c>
      <c r="AV139" s="54">
        <f t="shared" si="79"/>
        <v>2.7581286647228739E-2</v>
      </c>
      <c r="AW139" s="54">
        <f t="shared" si="79"/>
        <v>2.7543835554954571E-2</v>
      </c>
      <c r="AX139" s="54">
        <f t="shared" si="79"/>
        <v>2.7510201604609152E-2</v>
      </c>
      <c r="AY139" s="54">
        <f t="shared" si="79"/>
        <v>2.747996795350717E-2</v>
      </c>
      <c r="AZ139" s="54">
        <f t="shared" si="79"/>
        <v>2.7452760816314162E-2</v>
      </c>
      <c r="BA139" s="54">
        <f t="shared" si="79"/>
        <v>2.7428246110452956E-2</v>
      </c>
      <c r="BB139" s="54">
        <f t="shared" si="79"/>
        <v>2.7406125969360304E-2</v>
      </c>
      <c r="BC139" s="54">
        <f t="shared" si="79"/>
        <v>2.7386135285624724E-2</v>
      </c>
      <c r="BD139" s="54">
        <f t="shared" si="79"/>
        <v>2.7368038393691868E-2</v>
      </c>
      <c r="BE139" s="54">
        <f t="shared" si="79"/>
        <v>2.7351625959526712E-2</v>
      </c>
      <c r="BF139" s="54">
        <f t="shared" si="79"/>
        <v>2.733671211311936E-2</v>
      </c>
      <c r="BG139" s="54">
        <f t="shared" si="79"/>
        <v>2.7323131837579312E-2</v>
      </c>
      <c r="BH139" s="54">
        <f t="shared" si="79"/>
        <v>2.7310738613774241E-2</v>
      </c>
      <c r="BI139" s="54">
        <f t="shared" si="79"/>
        <v>2.7299402310134752E-2</v>
      </c>
    </row>
    <row r="140" spans="1:61" ht="18" customHeight="1">
      <c r="A140" s="54" t="s">
        <v>809</v>
      </c>
      <c r="B140" s="54">
        <v>1</v>
      </c>
      <c r="C140" s="54">
        <f t="shared" ref="C140:AH140" si="80">+B140/(1+C131)^10</f>
        <v>0.59212065948144843</v>
      </c>
      <c r="D140" s="54">
        <f t="shared" si="80"/>
        <v>0.38211786474328213</v>
      </c>
      <c r="E140" s="54">
        <f t="shared" si="80"/>
        <v>0.25978392387740951</v>
      </c>
      <c r="F140" s="54">
        <f t="shared" si="80"/>
        <v>0.18162153049582552</v>
      </c>
      <c r="G140" s="54">
        <f t="shared" si="80"/>
        <v>0.12941959316593257</v>
      </c>
      <c r="H140" s="54">
        <f t="shared" si="80"/>
        <v>9.3954004307738037E-2</v>
      </c>
      <c r="I140" s="54">
        <f t="shared" si="80"/>
        <v>6.9488082192855502E-2</v>
      </c>
      <c r="J140" s="54">
        <f t="shared" si="80"/>
        <v>5.2613869469100301E-2</v>
      </c>
      <c r="K140" s="54">
        <f t="shared" si="80"/>
        <v>4.0099136656864522E-2</v>
      </c>
      <c r="L140" s="54">
        <f t="shared" si="80"/>
        <v>3.0100036388926176E-2</v>
      </c>
      <c r="M140" s="54">
        <f t="shared" si="80"/>
        <v>2.221976795445315E-2</v>
      </c>
      <c r="N140" s="54">
        <f t="shared" si="80"/>
        <v>1.6379926097750099E-2</v>
      </c>
      <c r="O140" s="54">
        <f t="shared" si="80"/>
        <v>1.2253626080077143E-2</v>
      </c>
      <c r="P140" s="54">
        <f t="shared" si="80"/>
        <v>9.2682697450762186E-3</v>
      </c>
      <c r="Q140" s="54">
        <f t="shared" si="80"/>
        <v>7.0722893516775263E-3</v>
      </c>
      <c r="R140" s="54">
        <f t="shared" si="80"/>
        <v>5.4366139836464341E-3</v>
      </c>
      <c r="S140" s="54">
        <f t="shared" si="80"/>
        <v>4.2059593075358176E-3</v>
      </c>
      <c r="T140" s="54">
        <f t="shared" si="80"/>
        <v>3.2721584304635149E-3</v>
      </c>
      <c r="U140" s="54">
        <f t="shared" si="80"/>
        <v>2.5594677323165119E-3</v>
      </c>
      <c r="V140" s="54">
        <f t="shared" si="80"/>
        <v>2.012980591714239E-3</v>
      </c>
      <c r="W140" s="54">
        <f t="shared" si="80"/>
        <v>1.5908562098580256E-3</v>
      </c>
      <c r="X140" s="54">
        <f t="shared" si="80"/>
        <v>1.2622591026092648E-3</v>
      </c>
      <c r="Y140" s="54">
        <f t="shared" si="80"/>
        <v>1.0049681752601779E-3</v>
      </c>
      <c r="Z140" s="54">
        <f t="shared" si="80"/>
        <v>8.0248791977446357E-4</v>
      </c>
      <c r="AA140" s="54">
        <f t="shared" si="80"/>
        <v>6.4243233500745989E-4</v>
      </c>
      <c r="AB140" s="54">
        <f t="shared" si="80"/>
        <v>5.1459265237908535E-4</v>
      </c>
      <c r="AC140" s="54">
        <f t="shared" si="80"/>
        <v>4.1205672478444248E-4</v>
      </c>
      <c r="AD140" s="54">
        <f t="shared" si="80"/>
        <v>3.3018894751764229E-4</v>
      </c>
      <c r="AE140" s="54">
        <f t="shared" si="80"/>
        <v>2.6504695661183294E-4</v>
      </c>
      <c r="AF140" s="54">
        <f t="shared" si="80"/>
        <v>2.1338516020378393E-4</v>
      </c>
      <c r="AG140" s="54">
        <f t="shared" si="80"/>
        <v>1.7226537643051884E-4</v>
      </c>
      <c r="AH140" s="54">
        <f t="shared" si="80"/>
        <v>1.3934596826951901E-4</v>
      </c>
      <c r="AI140" s="54">
        <f t="shared" ref="AI140:BG140" si="81">+AH140/(1+AI131)^10</f>
        <v>1.1290441786254414E-4</v>
      </c>
      <c r="AJ140" s="54">
        <f t="shared" si="81"/>
        <v>9.1612119289555925E-5</v>
      </c>
      <c r="AK140" s="54">
        <f t="shared" si="81"/>
        <v>7.443033683642021E-5</v>
      </c>
      <c r="AL140" s="54">
        <f t="shared" si="81"/>
        <v>6.0540306083502314E-5</v>
      </c>
      <c r="AM140" s="54">
        <f t="shared" si="81"/>
        <v>4.9293196848334579E-5</v>
      </c>
      <c r="AN140" s="54">
        <f t="shared" si="81"/>
        <v>4.0172841280880084E-5</v>
      </c>
      <c r="AO140" s="54">
        <f t="shared" si="81"/>
        <v>3.2767322900526189E-5</v>
      </c>
      <c r="AP140" s="54">
        <f t="shared" si="81"/>
        <v>2.6747030872059117E-5</v>
      </c>
      <c r="AQ140" s="54">
        <f t="shared" si="81"/>
        <v>2.1847571805623432E-5</v>
      </c>
      <c r="AR140" s="54">
        <f t="shared" si="81"/>
        <v>1.7856392122870469E-5</v>
      </c>
      <c r="AS140" s="54">
        <f t="shared" si="81"/>
        <v>1.4602262153652011E-5</v>
      </c>
      <c r="AT140" s="54">
        <f t="shared" si="81"/>
        <v>1.194698075321678E-5</v>
      </c>
      <c r="AU140" s="54">
        <f t="shared" si="81"/>
        <v>9.7788105493984252E-6</v>
      </c>
      <c r="AV140" s="54">
        <f t="shared" si="81"/>
        <v>8.0072670269304657E-6</v>
      </c>
      <c r="AW140" s="54">
        <f t="shared" si="81"/>
        <v>6.5589703203919977E-6</v>
      </c>
      <c r="AX140" s="54">
        <f t="shared" si="81"/>
        <v>5.3743339434515731E-6</v>
      </c>
      <c r="AY140" s="54">
        <f t="shared" si="81"/>
        <v>4.4049147669360328E-6</v>
      </c>
      <c r="AZ140" s="54">
        <f t="shared" si="81"/>
        <v>3.6112870703767378E-6</v>
      </c>
      <c r="BA140" s="54">
        <f t="shared" si="81"/>
        <v>2.9613331978006261E-6</v>
      </c>
      <c r="BB140" s="54">
        <f t="shared" si="81"/>
        <v>2.4288663353734006E-6</v>
      </c>
      <c r="BC140" s="54">
        <f t="shared" si="81"/>
        <v>1.9925187754916031E-6</v>
      </c>
      <c r="BD140" s="54">
        <f t="shared" si="81"/>
        <v>1.6348429366610659E-6</v>
      </c>
      <c r="BE140" s="54">
        <f t="shared" si="81"/>
        <v>1.341583280451421E-6</v>
      </c>
      <c r="BF140" s="54">
        <f t="shared" si="81"/>
        <v>1.1010857978865559E-6</v>
      </c>
      <c r="BG140" s="54">
        <f t="shared" si="81"/>
        <v>9.0381845544345993E-7</v>
      </c>
      <c r="BH140" s="54">
        <f>+BG140</f>
        <v>9.0381845544345993E-7</v>
      </c>
      <c r="BI140" s="54">
        <f>+BH140</f>
        <v>9.0381845544345993E-7</v>
      </c>
    </row>
    <row r="141" spans="1:61" ht="18" customHeight="1">
      <c r="A141" s="54" t="s">
        <v>806</v>
      </c>
      <c r="B141" s="54">
        <f t="shared" ref="B141:K141" si="82">+B139-C131</f>
        <v>6.3686661869698527E-2</v>
      </c>
      <c r="C141" s="54">
        <f t="shared" si="82"/>
        <v>4.9837991887707614E-2</v>
      </c>
      <c r="D141" s="54">
        <f t="shared" si="82"/>
        <v>4.005408830491565E-2</v>
      </c>
      <c r="E141" s="54">
        <f t="shared" si="82"/>
        <v>3.4718067663645519E-2</v>
      </c>
      <c r="F141" s="54">
        <f t="shared" si="82"/>
        <v>3.1412541504845876E-2</v>
      </c>
      <c r="G141" s="54">
        <f t="shared" si="82"/>
        <v>2.8866421031201642E-2</v>
      </c>
      <c r="H141" s="54">
        <f t="shared" si="82"/>
        <v>2.6938028885116011E-2</v>
      </c>
      <c r="I141" s="54">
        <f t="shared" si="82"/>
        <v>2.624112147315863E-2</v>
      </c>
      <c r="J141" s="54">
        <f t="shared" si="82"/>
        <v>2.4191607333315747E-2</v>
      </c>
      <c r="K141" s="54">
        <f t="shared" si="82"/>
        <v>2.0098140175483802E-2</v>
      </c>
    </row>
    <row r="142" spans="1:61" ht="18" customHeight="1">
      <c r="A142" s="54" t="s">
        <v>801</v>
      </c>
      <c r="B142" s="54"/>
      <c r="C142" s="54">
        <f>+EXP(C128-0.1)</f>
        <v>1.0617499999269435</v>
      </c>
      <c r="D142" s="54">
        <f>+EXP(D128-0.1)</f>
        <v>1.0457983596544695</v>
      </c>
    </row>
    <row r="143" spans="1:61" ht="18" customHeight="1">
      <c r="A143" s="54" t="s">
        <v>810</v>
      </c>
      <c r="B143" s="54"/>
    </row>
    <row r="144" spans="1:61" ht="18" customHeight="1">
      <c r="A144" s="54" t="s">
        <v>811</v>
      </c>
      <c r="B144" s="54">
        <f>+SUMPRODUCT(B140:U140*B84:U84)*10</f>
        <v>68.023515954629431</v>
      </c>
    </row>
    <row r="145" spans="1:74" ht="18" customHeight="1">
      <c r="A145" s="54" t="s">
        <v>812</v>
      </c>
      <c r="B145" s="54">
        <f>+SUMPRODUCT(B140:AE140*B84:AE84)*10</f>
        <v>69.324101280012869</v>
      </c>
    </row>
    <row r="146" spans="1:74" ht="18" customHeight="1">
      <c r="A146" s="54" t="s">
        <v>813</v>
      </c>
      <c r="B146" s="54">
        <f>+SUMPRODUCT(B140:BI140*B84:BI84)*10</f>
        <v>69.616975264090655</v>
      </c>
    </row>
    <row r="147" spans="1:74" ht="18" customHeight="1">
      <c r="A147" s="54"/>
      <c r="B147" s="54"/>
    </row>
    <row r="148" spans="1:74" s="39" customFormat="1" ht="18" customHeight="1">
      <c r="A148" s="54" t="s">
        <v>814</v>
      </c>
      <c r="B148" s="54">
        <v>1</v>
      </c>
      <c r="C148" s="54">
        <f t="shared" ref="C148:AH148" si="83">+B148/(1+B79)^10</f>
        <v>0.53368259820335606</v>
      </c>
      <c r="D148" s="54">
        <f t="shared" si="83"/>
        <v>0.31586799193742204</v>
      </c>
      <c r="E148" s="54">
        <f t="shared" si="83"/>
        <v>0.19851703831378439</v>
      </c>
      <c r="F148" s="54">
        <f t="shared" si="83"/>
        <v>0.12970274490482012</v>
      </c>
      <c r="G148" s="54">
        <f t="shared" si="83"/>
        <v>8.6744587719983737E-2</v>
      </c>
      <c r="H148" s="54">
        <f t="shared" si="83"/>
        <v>5.9121101929918832E-2</v>
      </c>
      <c r="I148" s="54">
        <f t="shared" si="83"/>
        <v>4.1139139042295068E-2</v>
      </c>
      <c r="J148" s="54">
        <f t="shared" si="83"/>
        <v>2.9135685902366048E-2</v>
      </c>
      <c r="K148" s="54">
        <f t="shared" si="83"/>
        <v>2.1277837094767989E-2</v>
      </c>
      <c r="L148" s="54">
        <f t="shared" si="83"/>
        <v>1.5718096681619925E-2</v>
      </c>
      <c r="M148" s="54">
        <f t="shared" si="83"/>
        <v>1.1782323496297216E-2</v>
      </c>
      <c r="N148" s="54">
        <f t="shared" si="83"/>
        <v>8.6537346087939282E-3</v>
      </c>
      <c r="O148" s="54">
        <f t="shared" si="83"/>
        <v>6.4684068043600702E-3</v>
      </c>
      <c r="P148" s="54">
        <f t="shared" si="83"/>
        <v>4.8968401185177368E-3</v>
      </c>
      <c r="Q148" s="54">
        <f t="shared" si="83"/>
        <v>3.7441098476367245E-3</v>
      </c>
      <c r="R148" s="54">
        <f t="shared" si="83"/>
        <v>2.8862576106522936E-3</v>
      </c>
      <c r="S148" s="54">
        <f t="shared" si="83"/>
        <v>2.240553785311595E-3</v>
      </c>
      <c r="T148" s="54">
        <f t="shared" si="83"/>
        <v>1.7499426034923026E-3</v>
      </c>
      <c r="U148" s="54">
        <f t="shared" si="83"/>
        <v>1.3741512992507478E-3</v>
      </c>
      <c r="V148" s="54">
        <f t="shared" si="83"/>
        <v>1.0834873338596124E-3</v>
      </c>
      <c r="W148" s="54">
        <f t="shared" si="83"/>
        <v>8.5767345044946753E-4</v>
      </c>
      <c r="X148" s="54">
        <f t="shared" si="83"/>
        <v>6.8190819058831548E-4</v>
      </c>
      <c r="Y148" s="54">
        <f t="shared" si="83"/>
        <v>5.4419937143097028E-4</v>
      </c>
      <c r="Z148" s="54">
        <f t="shared" si="83"/>
        <v>4.3571595030427466E-4</v>
      </c>
      <c r="AA148" s="54">
        <f t="shared" si="83"/>
        <v>3.4983167435752413E-4</v>
      </c>
      <c r="AB148" s="54">
        <f t="shared" si="83"/>
        <v>2.8155278987084193E-4</v>
      </c>
      <c r="AC148" s="54">
        <f t="shared" si="83"/>
        <v>2.2631910566673629E-4</v>
      </c>
      <c r="AD148" s="54">
        <f t="shared" si="83"/>
        <v>1.8202455849461845E-4</v>
      </c>
      <c r="AE148" s="54">
        <f t="shared" si="83"/>
        <v>1.4653102012746608E-4</v>
      </c>
      <c r="AF148" s="54">
        <f t="shared" si="83"/>
        <v>1.179471553697911E-4</v>
      </c>
      <c r="AG148" s="54">
        <f t="shared" si="83"/>
        <v>9.4998699252324338E-5</v>
      </c>
      <c r="AH148" s="54">
        <f t="shared" si="83"/>
        <v>7.6686374070289098E-5</v>
      </c>
      <c r="AI148" s="54">
        <f t="shared" ref="AI148:BI148" si="84">+AH148/(1+AH79)^10</f>
        <v>6.2017006247495318E-5</v>
      </c>
      <c r="AJ148" s="54">
        <f t="shared" si="84"/>
        <v>5.0232214748639853E-5</v>
      </c>
      <c r="AK148" s="54">
        <f t="shared" si="84"/>
        <v>4.0742939703721518E-5</v>
      </c>
      <c r="AL148" s="54">
        <f t="shared" si="84"/>
        <v>3.3086999272100729E-5</v>
      </c>
      <c r="AM148" s="54">
        <f t="shared" si="84"/>
        <v>2.6899449390900087E-5</v>
      </c>
      <c r="AN148" s="54">
        <f t="shared" si="84"/>
        <v>2.1890845800800876E-5</v>
      </c>
      <c r="AO148" s="54">
        <f t="shared" si="84"/>
        <v>1.7830833327274336E-5</v>
      </c>
      <c r="AP148" s="54">
        <f t="shared" si="84"/>
        <v>1.4535549573945889E-5</v>
      </c>
      <c r="AQ148" s="54">
        <f t="shared" si="84"/>
        <v>1.1857861474600225E-5</v>
      </c>
      <c r="AR148" s="54">
        <f t="shared" si="84"/>
        <v>9.6797500271525694E-6</v>
      </c>
      <c r="AS148" s="54">
        <f t="shared" si="84"/>
        <v>7.9063434425558906E-6</v>
      </c>
      <c r="AT148" s="54">
        <f t="shared" si="84"/>
        <v>6.4612243513201039E-6</v>
      </c>
      <c r="AU148" s="54">
        <f t="shared" si="84"/>
        <v>5.2827266265037407E-6</v>
      </c>
      <c r="AV148" s="54">
        <f t="shared" si="84"/>
        <v>4.3210039385512307E-6</v>
      </c>
      <c r="AW148" s="54">
        <f t="shared" si="84"/>
        <v>3.5357022695382763E-6</v>
      </c>
      <c r="AX148" s="54">
        <f t="shared" si="84"/>
        <v>2.894106688581625E-6</v>
      </c>
      <c r="AY148" s="54">
        <f t="shared" si="84"/>
        <v>2.3696617705214627E-6</v>
      </c>
      <c r="AZ148" s="54">
        <f t="shared" si="84"/>
        <v>1.940787332903657E-6</v>
      </c>
      <c r="BA148" s="54">
        <f t="shared" si="84"/>
        <v>1.5899283106330752E-6</v>
      </c>
      <c r="BB148" s="54">
        <f t="shared" si="84"/>
        <v>1.3027908144515145E-6</v>
      </c>
      <c r="BC148" s="54">
        <f t="shared" si="84"/>
        <v>1.0677266577227355E-6</v>
      </c>
      <c r="BD148" s="54">
        <f t="shared" si="84"/>
        <v>8.7523658868372971E-7</v>
      </c>
      <c r="BE148" s="54">
        <f t="shared" si="84"/>
        <v>7.1756866477663028E-7</v>
      </c>
      <c r="BF148" s="54">
        <f t="shared" si="84"/>
        <v>5.8839305595449322E-7</v>
      </c>
      <c r="BG148" s="54">
        <f t="shared" si="84"/>
        <v>4.8253837223515117E-7</v>
      </c>
      <c r="BH148" s="54">
        <f t="shared" si="84"/>
        <v>3.9577761157759413E-7</v>
      </c>
      <c r="BI148" s="54">
        <f t="shared" si="84"/>
        <v>3.4102859894568357E-7</v>
      </c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</row>
    <row r="149" spans="1:74" ht="18" customHeight="1">
      <c r="A149" s="54"/>
      <c r="B149" s="54"/>
    </row>
    <row r="150" spans="1:74" ht="18" customHeight="1">
      <c r="A150" s="54" t="s">
        <v>810</v>
      </c>
      <c r="B150" s="54"/>
    </row>
    <row r="151" spans="1:74" ht="18" customHeight="1">
      <c r="A151" s="54" t="s">
        <v>811</v>
      </c>
      <c r="B151" s="54">
        <f>+SUMPRODUCT(B148:U148*B84:U84)*10</f>
        <v>52.828946415405241</v>
      </c>
    </row>
    <row r="152" spans="1:74" ht="18" customHeight="1">
      <c r="A152" s="54" t="s">
        <v>812</v>
      </c>
      <c r="B152" s="54">
        <f>+SUMPRODUCT(B148:AE148*B84:AE84)*10</f>
        <v>53.534504086403061</v>
      </c>
    </row>
    <row r="153" spans="1:74" ht="18" customHeight="1">
      <c r="A153" s="54" t="s">
        <v>813</v>
      </c>
      <c r="B153" s="54">
        <f>+SUMPRODUCT(B148:BI148*B84:BI84)*10</f>
        <v>53.694779841061916</v>
      </c>
    </row>
    <row r="154" spans="1:74" ht="18" customHeight="1">
      <c r="A154" s="54" t="s">
        <v>813</v>
      </c>
      <c r="B154" s="54">
        <f>+SUMPRODUCT(B149:BI149*B84:BI84)*10</f>
        <v>0</v>
      </c>
    </row>
    <row r="155" spans="1:74" ht="18" customHeight="1">
      <c r="A155" s="52" t="s">
        <v>815</v>
      </c>
      <c r="B155" s="65">
        <f>+B63*B61</f>
        <v>1.3458643436365216E-3</v>
      </c>
      <c r="C155" s="65">
        <f t="shared" ref="C155:BI155" si="85">+C63*C61</f>
        <v>2.4857600520613943E-3</v>
      </c>
      <c r="D155" s="65">
        <f t="shared" si="85"/>
        <v>4.803449718319008E-3</v>
      </c>
      <c r="E155" s="65">
        <f t="shared" si="85"/>
        <v>8.5953395121238733E-3</v>
      </c>
      <c r="F155" s="65">
        <f t="shared" si="85"/>
        <v>1.4315396161155717E-2</v>
      </c>
      <c r="G155" s="65">
        <f t="shared" si="85"/>
        <v>2.232355471223391E-2</v>
      </c>
      <c r="H155" s="65">
        <f t="shared" si="85"/>
        <v>3.2823719550373998E-2</v>
      </c>
      <c r="I155" s="65">
        <f t="shared" si="85"/>
        <v>4.5825971335498726E-2</v>
      </c>
      <c r="J155" s="65">
        <f t="shared" si="85"/>
        <v>6.1322258733187626E-2</v>
      </c>
      <c r="K155" s="65">
        <f t="shared" si="85"/>
        <v>7.9279855665097362E-2</v>
      </c>
      <c r="L155" s="65">
        <f t="shared" si="85"/>
        <v>0.10250751621048795</v>
      </c>
      <c r="M155" s="65">
        <f t="shared" si="85"/>
        <v>0.13247624980803904</v>
      </c>
      <c r="N155" s="65">
        <f t="shared" si="85"/>
        <v>0.16874751350055772</v>
      </c>
      <c r="O155" s="65">
        <f t="shared" si="85"/>
        <v>0.20986183265684977</v>
      </c>
      <c r="P155" s="65">
        <f t="shared" si="85"/>
        <v>0.25619575380507059</v>
      </c>
      <c r="Q155" s="65">
        <f t="shared" si="85"/>
        <v>0.30807348546742658</v>
      </c>
      <c r="R155" s="65">
        <f t="shared" si="85"/>
        <v>0.36577436784791595</v>
      </c>
      <c r="S155" s="65">
        <f t="shared" si="85"/>
        <v>0.42954117157855898</v>
      </c>
      <c r="T155" s="65">
        <f t="shared" si="85"/>
        <v>0.49958498477977564</v>
      </c>
      <c r="U155" s="65">
        <f t="shared" si="85"/>
        <v>0.57608538269023335</v>
      </c>
      <c r="V155" s="65">
        <f t="shared" si="85"/>
        <v>0.65849250627332268</v>
      </c>
      <c r="W155" s="65">
        <f t="shared" si="85"/>
        <v>0.74655648996429191</v>
      </c>
      <c r="X155" s="65">
        <f t="shared" si="85"/>
        <v>0.84090330059793328</v>
      </c>
      <c r="Y155" s="65">
        <f t="shared" si="85"/>
        <v>0.94161638019752159</v>
      </c>
      <c r="Z155" s="65">
        <f t="shared" si="85"/>
        <v>1.0485720410141925</v>
      </c>
      <c r="AA155" s="65">
        <f t="shared" si="85"/>
        <v>1.1604089571450784</v>
      </c>
      <c r="AB155" s="65">
        <f t="shared" si="85"/>
        <v>1.2608769343503721</v>
      </c>
      <c r="AC155" s="65">
        <f t="shared" si="85"/>
        <v>1.3378124398768654</v>
      </c>
      <c r="AD155" s="65">
        <f t="shared" si="85"/>
        <v>1.3998755159995653</v>
      </c>
      <c r="AE155" s="65">
        <f t="shared" si="85"/>
        <v>1.4532018235943738</v>
      </c>
      <c r="AF155" s="65">
        <f t="shared" si="85"/>
        <v>1.4994022265157194</v>
      </c>
      <c r="AG155" s="65">
        <f t="shared" si="85"/>
        <v>1.5407894120695378</v>
      </c>
      <c r="AH155" s="65">
        <f t="shared" si="85"/>
        <v>1.5820073890694273</v>
      </c>
      <c r="AI155" s="65">
        <f t="shared" si="85"/>
        <v>1.6249827160250632</v>
      </c>
      <c r="AJ155" s="65">
        <f t="shared" si="85"/>
        <v>1.670930785253427</v>
      </c>
      <c r="AK155" s="65">
        <f t="shared" si="85"/>
        <v>1.720617950416625</v>
      </c>
      <c r="AL155" s="65">
        <f t="shared" si="85"/>
        <v>1.7745187308324324</v>
      </c>
      <c r="AM155" s="65">
        <f t="shared" si="85"/>
        <v>1.8329204663376701</v>
      </c>
      <c r="AN155" s="65">
        <f t="shared" si="85"/>
        <v>1.8959931984974363</v>
      </c>
      <c r="AO155" s="65">
        <f t="shared" si="85"/>
        <v>1.9638364809394788</v>
      </c>
      <c r="AP155" s="65">
        <f t="shared" si="85"/>
        <v>2.0365107894494829</v>
      </c>
      <c r="AQ155" s="65">
        <f t="shared" si="85"/>
        <v>2.1140585780233541</v>
      </c>
      <c r="AR155" s="65">
        <f t="shared" si="85"/>
        <v>2.1965183272021824</v>
      </c>
      <c r="AS155" s="65">
        <f t="shared" si="85"/>
        <v>2.2839338257448416</v>
      </c>
      <c r="AT155" s="65">
        <f t="shared" si="85"/>
        <v>2.3763602018924774</v>
      </c>
      <c r="AU155" s="65">
        <f t="shared" si="85"/>
        <v>2.4738677399967441</v>
      </c>
      <c r="AV155" s="65">
        <f t="shared" si="85"/>
        <v>2.5765441959912772</v>
      </c>
      <c r="AW155" s="65">
        <f t="shared" si="85"/>
        <v>2.6844961064349548</v>
      </c>
      <c r="AX155" s="65">
        <f t="shared" si="85"/>
        <v>2.7978494357091641</v>
      </c>
      <c r="AY155" s="65">
        <f t="shared" si="85"/>
        <v>2.9167498018475069</v>
      </c>
      <c r="AZ155" s="65">
        <f t="shared" si="85"/>
        <v>3.0413624486729374</v>
      </c>
      <c r="BA155" s="65">
        <f t="shared" si="85"/>
        <v>3.1718720806590031</v>
      </c>
      <c r="BB155" s="65">
        <f t="shared" si="85"/>
        <v>3.3084826406757397</v>
      </c>
      <c r="BC155" s="65">
        <f t="shared" si="85"/>
        <v>3.4514170850794281</v>
      </c>
      <c r="BD155" s="65">
        <f t="shared" si="85"/>
        <v>3.6009171923941881</v>
      </c>
      <c r="BE155" s="65">
        <f t="shared" si="85"/>
        <v>3.7572434289738665</v>
      </c>
      <c r="BF155" s="65">
        <f t="shared" si="85"/>
        <v>3.9206748860151084</v>
      </c>
      <c r="BG155" s="65">
        <f t="shared" si="85"/>
        <v>4.0915092960401687</v>
      </c>
      <c r="BH155" s="65">
        <f t="shared" si="85"/>
        <v>4.2700631327067509</v>
      </c>
      <c r="BI155" s="65">
        <f t="shared" si="85"/>
        <v>4.4566717949715686</v>
      </c>
    </row>
  </sheetData>
  <phoneticPr fontId="56" type="noConversion"/>
  <pageMargins left="0.75" right="0.75" top="1" bottom="1" header="0.5" footer="0.5"/>
  <pageSetup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FD0F-D429-4DE0-A6FB-0DD1AE88AB64}">
  <dimension ref="A1:IC155"/>
  <sheetViews>
    <sheetView zoomScale="145" workbookViewId="0">
      <pane xSplit="1" ySplit="4" topLeftCell="B50" activePane="bottomRight" state="frozen"/>
      <selection pane="topRight"/>
      <selection pane="bottomLeft"/>
      <selection pane="bottomRight" activeCell="M65" sqref="M65"/>
    </sheetView>
  </sheetViews>
  <sheetFormatPr defaultColWidth="11.54296875" defaultRowHeight="18" customHeight="1"/>
  <cols>
    <col min="1" max="1" width="50.1796875" style="52" customWidth="1"/>
    <col min="2" max="2" width="14.453125" style="65" customWidth="1"/>
    <col min="3" max="3" width="14.453125" style="54" customWidth="1"/>
    <col min="4" max="16384" width="11.54296875" style="54"/>
  </cols>
  <sheetData>
    <row r="1" spans="1:61" ht="18" customHeight="1">
      <c r="A1" s="52" t="s">
        <v>184</v>
      </c>
      <c r="B1" s="143"/>
    </row>
    <row r="2" spans="1:61" s="32" customFormat="1" ht="18" customHeight="1">
      <c r="A2" s="56"/>
      <c r="B2" s="144">
        <v>1</v>
      </c>
      <c r="C2" s="32">
        <v>2</v>
      </c>
      <c r="D2" s="32">
        <v>3</v>
      </c>
      <c r="E2" s="32">
        <v>4</v>
      </c>
      <c r="F2" s="32">
        <v>5</v>
      </c>
      <c r="G2" s="32">
        <v>6</v>
      </c>
      <c r="H2" s="32">
        <v>7</v>
      </c>
      <c r="I2" s="32">
        <v>8</v>
      </c>
      <c r="J2" s="32">
        <v>9</v>
      </c>
      <c r="K2" s="32">
        <v>10</v>
      </c>
      <c r="L2" s="32">
        <v>11</v>
      </c>
      <c r="M2" s="32">
        <v>12</v>
      </c>
      <c r="N2" s="32">
        <v>13</v>
      </c>
      <c r="O2" s="32">
        <v>14</v>
      </c>
      <c r="P2" s="32">
        <v>15</v>
      </c>
      <c r="Q2" s="32">
        <v>16</v>
      </c>
      <c r="R2" s="32">
        <v>17</v>
      </c>
      <c r="S2" s="32">
        <v>18</v>
      </c>
      <c r="T2" s="32">
        <v>19</v>
      </c>
      <c r="U2" s="32">
        <v>20</v>
      </c>
      <c r="V2" s="32">
        <v>21</v>
      </c>
      <c r="W2" s="32">
        <v>22</v>
      </c>
      <c r="X2" s="32">
        <v>23</v>
      </c>
      <c r="Y2" s="32">
        <v>24</v>
      </c>
      <c r="Z2" s="32">
        <v>25</v>
      </c>
      <c r="AA2" s="32">
        <v>26</v>
      </c>
      <c r="AB2" s="32">
        <v>27</v>
      </c>
      <c r="AC2" s="32">
        <v>28</v>
      </c>
      <c r="AD2" s="32">
        <v>29</v>
      </c>
      <c r="AE2" s="32">
        <v>30</v>
      </c>
      <c r="AF2" s="32">
        <v>31</v>
      </c>
      <c r="AG2" s="32">
        <v>32</v>
      </c>
      <c r="AH2" s="32">
        <v>33</v>
      </c>
      <c r="AI2" s="32">
        <v>34</v>
      </c>
      <c r="AJ2" s="32">
        <v>35</v>
      </c>
      <c r="AK2" s="32">
        <v>36</v>
      </c>
      <c r="AL2" s="32">
        <v>37</v>
      </c>
      <c r="AM2" s="32">
        <v>38</v>
      </c>
      <c r="AN2" s="32">
        <v>39</v>
      </c>
      <c r="AO2" s="32">
        <f>+AN2+1</f>
        <v>40</v>
      </c>
      <c r="AP2" s="32">
        <f t="shared" ref="AP2:BI2" si="0">+AO2+1</f>
        <v>41</v>
      </c>
      <c r="AQ2" s="32">
        <f t="shared" si="0"/>
        <v>42</v>
      </c>
      <c r="AR2" s="32">
        <f t="shared" si="0"/>
        <v>43</v>
      </c>
      <c r="AS2" s="32">
        <f t="shared" si="0"/>
        <v>44</v>
      </c>
      <c r="AT2" s="32">
        <f t="shared" si="0"/>
        <v>45</v>
      </c>
      <c r="AU2" s="32">
        <f t="shared" si="0"/>
        <v>46</v>
      </c>
      <c r="AV2" s="32">
        <f t="shared" si="0"/>
        <v>47</v>
      </c>
      <c r="AW2" s="32">
        <f t="shared" si="0"/>
        <v>48</v>
      </c>
      <c r="AX2" s="32">
        <f t="shared" si="0"/>
        <v>49</v>
      </c>
      <c r="AY2" s="32">
        <f t="shared" si="0"/>
        <v>50</v>
      </c>
      <c r="AZ2" s="32">
        <f t="shared" si="0"/>
        <v>51</v>
      </c>
      <c r="BA2" s="32">
        <f t="shared" si="0"/>
        <v>52</v>
      </c>
      <c r="BB2" s="32">
        <f t="shared" si="0"/>
        <v>53</v>
      </c>
      <c r="BC2" s="32">
        <f t="shared" si="0"/>
        <v>54</v>
      </c>
      <c r="BD2" s="32">
        <f t="shared" si="0"/>
        <v>55</v>
      </c>
      <c r="BE2" s="32">
        <f t="shared" si="0"/>
        <v>56</v>
      </c>
      <c r="BF2" s="32">
        <f t="shared" si="0"/>
        <v>57</v>
      </c>
      <c r="BG2" s="32">
        <f t="shared" si="0"/>
        <v>58</v>
      </c>
      <c r="BH2" s="32">
        <f t="shared" si="0"/>
        <v>59</v>
      </c>
      <c r="BI2" s="32">
        <f t="shared" si="0"/>
        <v>60</v>
      </c>
    </row>
    <row r="3" spans="1:61" s="32" customFormat="1" ht="18" customHeight="1">
      <c r="A3" s="57"/>
      <c r="B3" s="144"/>
    </row>
    <row r="4" spans="1:61" s="32" customFormat="1" ht="18" customHeight="1">
      <c r="A4" s="57"/>
      <c r="B4" s="144">
        <v>2005</v>
      </c>
      <c r="C4" s="32">
        <f>+B4+10</f>
        <v>2015</v>
      </c>
      <c r="D4" s="32">
        <f t="shared" ref="D4:BI4" si="1">+C4+10</f>
        <v>2025</v>
      </c>
      <c r="E4" s="32">
        <f t="shared" si="1"/>
        <v>2035</v>
      </c>
      <c r="F4" s="32">
        <f t="shared" si="1"/>
        <v>2045</v>
      </c>
      <c r="G4" s="32">
        <f t="shared" si="1"/>
        <v>2055</v>
      </c>
      <c r="H4" s="32">
        <f t="shared" si="1"/>
        <v>2065</v>
      </c>
      <c r="I4" s="32">
        <f t="shared" si="1"/>
        <v>2075</v>
      </c>
      <c r="J4" s="32">
        <f t="shared" si="1"/>
        <v>2085</v>
      </c>
      <c r="K4" s="32">
        <f t="shared" si="1"/>
        <v>2095</v>
      </c>
      <c r="L4" s="32">
        <f t="shared" si="1"/>
        <v>2105</v>
      </c>
      <c r="M4" s="32">
        <f t="shared" si="1"/>
        <v>2115</v>
      </c>
      <c r="N4" s="32">
        <f t="shared" si="1"/>
        <v>2125</v>
      </c>
      <c r="O4" s="32">
        <f t="shared" si="1"/>
        <v>2135</v>
      </c>
      <c r="P4" s="32">
        <f t="shared" si="1"/>
        <v>2145</v>
      </c>
      <c r="Q4" s="32">
        <f t="shared" si="1"/>
        <v>2155</v>
      </c>
      <c r="R4" s="32">
        <f t="shared" si="1"/>
        <v>2165</v>
      </c>
      <c r="S4" s="32">
        <f t="shared" si="1"/>
        <v>2175</v>
      </c>
      <c r="T4" s="32">
        <f t="shared" si="1"/>
        <v>2185</v>
      </c>
      <c r="U4" s="32">
        <f t="shared" si="1"/>
        <v>2195</v>
      </c>
      <c r="V4" s="32">
        <f t="shared" si="1"/>
        <v>2205</v>
      </c>
      <c r="W4" s="32">
        <f t="shared" si="1"/>
        <v>2215</v>
      </c>
      <c r="X4" s="32">
        <f t="shared" si="1"/>
        <v>2225</v>
      </c>
      <c r="Y4" s="32">
        <f t="shared" si="1"/>
        <v>2235</v>
      </c>
      <c r="Z4" s="32">
        <f t="shared" si="1"/>
        <v>2245</v>
      </c>
      <c r="AA4" s="32">
        <f t="shared" si="1"/>
        <v>2255</v>
      </c>
      <c r="AB4" s="32">
        <f t="shared" si="1"/>
        <v>2265</v>
      </c>
      <c r="AC4" s="32">
        <f t="shared" si="1"/>
        <v>2275</v>
      </c>
      <c r="AD4" s="32">
        <f t="shared" si="1"/>
        <v>2285</v>
      </c>
      <c r="AE4" s="32">
        <f t="shared" si="1"/>
        <v>2295</v>
      </c>
      <c r="AF4" s="32">
        <f t="shared" si="1"/>
        <v>2305</v>
      </c>
      <c r="AG4" s="32">
        <f t="shared" si="1"/>
        <v>2315</v>
      </c>
      <c r="AH4" s="32">
        <f t="shared" si="1"/>
        <v>2325</v>
      </c>
      <c r="AI4" s="32">
        <f t="shared" si="1"/>
        <v>2335</v>
      </c>
      <c r="AJ4" s="32">
        <f t="shared" si="1"/>
        <v>2345</v>
      </c>
      <c r="AK4" s="32">
        <f t="shared" si="1"/>
        <v>2355</v>
      </c>
      <c r="AL4" s="32">
        <f t="shared" si="1"/>
        <v>2365</v>
      </c>
      <c r="AM4" s="32">
        <f t="shared" si="1"/>
        <v>2375</v>
      </c>
      <c r="AN4" s="32">
        <f t="shared" si="1"/>
        <v>2385</v>
      </c>
      <c r="AO4" s="32">
        <f t="shared" si="1"/>
        <v>2395</v>
      </c>
      <c r="AP4" s="32">
        <f t="shared" si="1"/>
        <v>2405</v>
      </c>
      <c r="AQ4" s="32">
        <f t="shared" si="1"/>
        <v>2415</v>
      </c>
      <c r="AR4" s="32">
        <f t="shared" si="1"/>
        <v>2425</v>
      </c>
      <c r="AS4" s="32">
        <f t="shared" si="1"/>
        <v>2435</v>
      </c>
      <c r="AT4" s="32">
        <f t="shared" si="1"/>
        <v>2445</v>
      </c>
      <c r="AU4" s="32">
        <f t="shared" si="1"/>
        <v>2455</v>
      </c>
      <c r="AV4" s="32">
        <f t="shared" si="1"/>
        <v>2465</v>
      </c>
      <c r="AW4" s="32">
        <f t="shared" si="1"/>
        <v>2475</v>
      </c>
      <c r="AX4" s="32">
        <f t="shared" si="1"/>
        <v>2485</v>
      </c>
      <c r="AY4" s="32">
        <f t="shared" si="1"/>
        <v>2495</v>
      </c>
      <c r="AZ4" s="32">
        <f t="shared" si="1"/>
        <v>2505</v>
      </c>
      <c r="BA4" s="32">
        <f t="shared" si="1"/>
        <v>2515</v>
      </c>
      <c r="BB4" s="32">
        <f t="shared" si="1"/>
        <v>2525</v>
      </c>
      <c r="BC4" s="32">
        <f t="shared" si="1"/>
        <v>2535</v>
      </c>
      <c r="BD4" s="32">
        <f t="shared" si="1"/>
        <v>2545</v>
      </c>
      <c r="BE4" s="32">
        <f t="shared" si="1"/>
        <v>2555</v>
      </c>
      <c r="BF4" s="32">
        <f t="shared" si="1"/>
        <v>2565</v>
      </c>
      <c r="BG4" s="32">
        <f t="shared" si="1"/>
        <v>2575</v>
      </c>
      <c r="BH4" s="32">
        <f t="shared" si="1"/>
        <v>2585</v>
      </c>
      <c r="BI4" s="32">
        <f t="shared" si="1"/>
        <v>2595</v>
      </c>
    </row>
    <row r="5" spans="1:61" ht="18" customHeight="1">
      <c r="A5" s="58"/>
    </row>
    <row r="6" spans="1:61" ht="18" customHeight="1">
      <c r="A6" s="59" t="s">
        <v>738</v>
      </c>
    </row>
    <row r="7" spans="1:61" ht="18" customHeight="1">
      <c r="A7" s="52" t="s">
        <v>233</v>
      </c>
      <c r="B7" s="65">
        <f>+Parameters!J35</f>
        <v>0.3</v>
      </c>
    </row>
    <row r="8" spans="1:61" ht="18" customHeight="1">
      <c r="A8" s="52" t="s">
        <v>236</v>
      </c>
      <c r="B8" s="145">
        <f>+Parameters!J36</f>
        <v>0.1</v>
      </c>
    </row>
    <row r="9" spans="1:61" ht="18" customHeight="1">
      <c r="A9" s="54" t="s">
        <v>237</v>
      </c>
      <c r="B9" s="65">
        <f>Parameters!J37</f>
        <v>0.80733505428693597</v>
      </c>
    </row>
    <row r="10" spans="1:61" ht="18" customHeight="1">
      <c r="A10" s="54" t="str">
        <f>+Parameters!A38</f>
        <v>Initial real interest rate (percent per decade annualized)</v>
      </c>
      <c r="B10" s="65">
        <f>+Parameters!J38</f>
        <v>7.7765473111546343E-2</v>
      </c>
    </row>
    <row r="11" spans="1:61" ht="18" customHeight="1">
      <c r="A11" s="54" t="s">
        <v>242</v>
      </c>
      <c r="B11" s="65">
        <f>+Parameters!J39</f>
        <v>1.3624722059165111</v>
      </c>
    </row>
    <row r="12" spans="1:61" ht="18" customHeight="1">
      <c r="A12" s="54" t="s">
        <v>739</v>
      </c>
      <c r="B12" s="65">
        <f>+Parameters!J40</f>
        <v>2.7019694302576198</v>
      </c>
    </row>
    <row r="13" spans="1:61" ht="18" customHeight="1">
      <c r="A13" s="59" t="s">
        <v>247</v>
      </c>
    </row>
    <row r="14" spans="1:61" ht="18" customHeight="1">
      <c r="A14" s="52" t="s">
        <v>740</v>
      </c>
      <c r="B14" s="54">
        <f>+$B$15</f>
        <v>1.4999999999999999E-2</v>
      </c>
      <c r="C14" s="54">
        <f t="shared" ref="C14:BI14" si="2">+B14*(1-$B$16)</f>
        <v>1.4999999999999999E-2</v>
      </c>
      <c r="D14" s="54">
        <f t="shared" si="2"/>
        <v>1.4999999999999999E-2</v>
      </c>
      <c r="E14" s="54">
        <f t="shared" si="2"/>
        <v>1.4999999999999999E-2</v>
      </c>
      <c r="F14" s="54">
        <f t="shared" si="2"/>
        <v>1.4999999999999999E-2</v>
      </c>
      <c r="G14" s="54">
        <f t="shared" si="2"/>
        <v>1.4999999999999999E-2</v>
      </c>
      <c r="H14" s="54">
        <f t="shared" si="2"/>
        <v>1.4999999999999999E-2</v>
      </c>
      <c r="I14" s="54">
        <f t="shared" si="2"/>
        <v>1.4999999999999999E-2</v>
      </c>
      <c r="J14" s="54">
        <f t="shared" si="2"/>
        <v>1.4999999999999999E-2</v>
      </c>
      <c r="K14" s="54">
        <f t="shared" si="2"/>
        <v>1.4999999999999999E-2</v>
      </c>
      <c r="L14" s="54">
        <f t="shared" si="2"/>
        <v>1.4999999999999999E-2</v>
      </c>
      <c r="M14" s="54">
        <f t="shared" si="2"/>
        <v>1.4999999999999999E-2</v>
      </c>
      <c r="N14" s="54">
        <f t="shared" si="2"/>
        <v>1.4999999999999999E-2</v>
      </c>
      <c r="O14" s="54">
        <f t="shared" si="2"/>
        <v>1.4999999999999999E-2</v>
      </c>
      <c r="P14" s="54">
        <f t="shared" si="2"/>
        <v>1.4999999999999999E-2</v>
      </c>
      <c r="Q14" s="54">
        <f t="shared" si="2"/>
        <v>1.4999999999999999E-2</v>
      </c>
      <c r="R14" s="54">
        <f t="shared" si="2"/>
        <v>1.4999999999999999E-2</v>
      </c>
      <c r="S14" s="54">
        <f t="shared" si="2"/>
        <v>1.4999999999999999E-2</v>
      </c>
      <c r="T14" s="54">
        <f t="shared" si="2"/>
        <v>1.4999999999999999E-2</v>
      </c>
      <c r="U14" s="54">
        <f t="shared" si="2"/>
        <v>1.4999999999999999E-2</v>
      </c>
      <c r="V14" s="54">
        <f t="shared" si="2"/>
        <v>1.4999999999999999E-2</v>
      </c>
      <c r="W14" s="54">
        <f t="shared" si="2"/>
        <v>1.4999999999999999E-2</v>
      </c>
      <c r="X14" s="54">
        <f t="shared" si="2"/>
        <v>1.4999999999999999E-2</v>
      </c>
      <c r="Y14" s="54">
        <f t="shared" si="2"/>
        <v>1.4999999999999999E-2</v>
      </c>
      <c r="Z14" s="54">
        <f t="shared" si="2"/>
        <v>1.4999999999999999E-2</v>
      </c>
      <c r="AA14" s="54">
        <f t="shared" si="2"/>
        <v>1.4999999999999999E-2</v>
      </c>
      <c r="AB14" s="54">
        <f t="shared" si="2"/>
        <v>1.4999999999999999E-2</v>
      </c>
      <c r="AC14" s="54">
        <f t="shared" si="2"/>
        <v>1.4999999999999999E-2</v>
      </c>
      <c r="AD14" s="54">
        <f t="shared" si="2"/>
        <v>1.4999999999999999E-2</v>
      </c>
      <c r="AE14" s="54">
        <f t="shared" si="2"/>
        <v>1.4999999999999999E-2</v>
      </c>
      <c r="AF14" s="54">
        <f t="shared" si="2"/>
        <v>1.4999999999999999E-2</v>
      </c>
      <c r="AG14" s="54">
        <f t="shared" si="2"/>
        <v>1.4999999999999999E-2</v>
      </c>
      <c r="AH14" s="54">
        <f t="shared" si="2"/>
        <v>1.4999999999999999E-2</v>
      </c>
      <c r="AI14" s="54">
        <f t="shared" si="2"/>
        <v>1.4999999999999999E-2</v>
      </c>
      <c r="AJ14" s="54">
        <f t="shared" si="2"/>
        <v>1.4999999999999999E-2</v>
      </c>
      <c r="AK14" s="54">
        <f t="shared" si="2"/>
        <v>1.4999999999999999E-2</v>
      </c>
      <c r="AL14" s="54">
        <f t="shared" si="2"/>
        <v>1.4999999999999999E-2</v>
      </c>
      <c r="AM14" s="54">
        <f t="shared" si="2"/>
        <v>1.4999999999999999E-2</v>
      </c>
      <c r="AN14" s="54">
        <f t="shared" si="2"/>
        <v>1.4999999999999999E-2</v>
      </c>
      <c r="AO14" s="54">
        <f t="shared" si="2"/>
        <v>1.4999999999999999E-2</v>
      </c>
      <c r="AP14" s="54">
        <f t="shared" si="2"/>
        <v>1.4999999999999999E-2</v>
      </c>
      <c r="AQ14" s="54">
        <f t="shared" si="2"/>
        <v>1.4999999999999999E-2</v>
      </c>
      <c r="AR14" s="54">
        <f t="shared" si="2"/>
        <v>1.4999999999999999E-2</v>
      </c>
      <c r="AS14" s="54">
        <f t="shared" si="2"/>
        <v>1.4999999999999999E-2</v>
      </c>
      <c r="AT14" s="54">
        <f t="shared" si="2"/>
        <v>1.4999999999999999E-2</v>
      </c>
      <c r="AU14" s="54">
        <f t="shared" si="2"/>
        <v>1.4999999999999999E-2</v>
      </c>
      <c r="AV14" s="54">
        <f t="shared" si="2"/>
        <v>1.4999999999999999E-2</v>
      </c>
      <c r="AW14" s="54">
        <f t="shared" si="2"/>
        <v>1.4999999999999999E-2</v>
      </c>
      <c r="AX14" s="54">
        <f t="shared" si="2"/>
        <v>1.4999999999999999E-2</v>
      </c>
      <c r="AY14" s="54">
        <f t="shared" si="2"/>
        <v>1.4999999999999999E-2</v>
      </c>
      <c r="AZ14" s="54">
        <f t="shared" si="2"/>
        <v>1.4999999999999999E-2</v>
      </c>
      <c r="BA14" s="54">
        <f t="shared" si="2"/>
        <v>1.4999999999999999E-2</v>
      </c>
      <c r="BB14" s="54">
        <f t="shared" si="2"/>
        <v>1.4999999999999999E-2</v>
      </c>
      <c r="BC14" s="54">
        <f t="shared" si="2"/>
        <v>1.4999999999999999E-2</v>
      </c>
      <c r="BD14" s="54">
        <f t="shared" si="2"/>
        <v>1.4999999999999999E-2</v>
      </c>
      <c r="BE14" s="54">
        <f t="shared" si="2"/>
        <v>1.4999999999999999E-2</v>
      </c>
      <c r="BF14" s="54">
        <f t="shared" si="2"/>
        <v>1.4999999999999999E-2</v>
      </c>
      <c r="BG14" s="54">
        <f t="shared" si="2"/>
        <v>1.4999999999999999E-2</v>
      </c>
      <c r="BH14" s="54">
        <f t="shared" si="2"/>
        <v>1.4999999999999999E-2</v>
      </c>
      <c r="BI14" s="54">
        <f t="shared" si="2"/>
        <v>1.4999999999999999E-2</v>
      </c>
    </row>
    <row r="15" spans="1:61" ht="18" customHeight="1">
      <c r="A15" s="52" t="s">
        <v>741</v>
      </c>
      <c r="B15" s="65">
        <f>+Parameters!J43</f>
        <v>1.4999999999999999E-2</v>
      </c>
    </row>
    <row r="16" spans="1:61" ht="18" customHeight="1">
      <c r="A16" s="54" t="s">
        <v>742</v>
      </c>
      <c r="B16" s="54">
        <f>+Parameters!C44</f>
        <v>0</v>
      </c>
    </row>
    <row r="17" spans="1:103" s="33" customFormat="1" ht="18" customHeight="1">
      <c r="A17" s="61" t="s">
        <v>743</v>
      </c>
      <c r="B17" s="62">
        <v>1</v>
      </c>
      <c r="C17" s="33">
        <f t="shared" ref="C17:BN17" si="3">B17/(1+B14)^10</f>
        <v>0.86166723172218462</v>
      </c>
      <c r="D17" s="33">
        <f t="shared" si="3"/>
        <v>0.74247041822377302</v>
      </c>
      <c r="E17" s="33">
        <f t="shared" si="3"/>
        <v>0.63976242990649113</v>
      </c>
      <c r="F17" s="33">
        <f t="shared" si="3"/>
        <v>0.55126232193738434</v>
      </c>
      <c r="G17" s="33">
        <f t="shared" si="3"/>
        <v>0.4750046788965297</v>
      </c>
      <c r="H17" s="33">
        <f t="shared" si="3"/>
        <v>0.40929596671985796</v>
      </c>
      <c r="I17" s="33">
        <f t="shared" si="3"/>
        <v>0.35267692259855543</v>
      </c>
      <c r="J17" s="33">
        <f t="shared" si="3"/>
        <v>0.30389014758779642</v>
      </c>
      <c r="K17" s="33">
        <f t="shared" si="3"/>
        <v>0.26185218221962264</v>
      </c>
      <c r="L17" s="33">
        <f t="shared" si="3"/>
        <v>0.2256294449735953</v>
      </c>
      <c r="M17" s="33">
        <f t="shared" si="3"/>
        <v>0.19441749924541085</v>
      </c>
      <c r="N17" s="33">
        <f t="shared" si="3"/>
        <v>0.16752318837314309</v>
      </c>
      <c r="O17" s="33">
        <f t="shared" si="3"/>
        <v>0.14434924197476026</v>
      </c>
      <c r="P17" s="33">
        <f t="shared" si="3"/>
        <v>0.12438101173358745</v>
      </c>
      <c r="Q17" s="33">
        <f t="shared" si="3"/>
        <v>0.10717504205928487</v>
      </c>
      <c r="R17" s="33">
        <f t="shared" si="3"/>
        <v>9.234922180093269E-2</v>
      </c>
      <c r="S17" s="33">
        <f t="shared" si="3"/>
        <v>7.9574298300907689E-2</v>
      </c>
      <c r="T17" s="33">
        <f t="shared" si="3"/>
        <v>6.8566565333178467E-2</v>
      </c>
      <c r="U17" s="33">
        <f t="shared" si="3"/>
        <v>5.9081562539338203E-2</v>
      </c>
      <c r="V17" s="33">
        <f t="shared" si="3"/>
        <v>5.0908646439092674E-2</v>
      </c>
      <c r="W17" s="33">
        <f t="shared" si="3"/>
        <v>4.386631244789644E-2</v>
      </c>
      <c r="X17" s="33">
        <f t="shared" si="3"/>
        <v>3.7798164012839336E-2</v>
      </c>
      <c r="Y17" s="33">
        <f t="shared" si="3"/>
        <v>3.2569439349124374E-2</v>
      </c>
      <c r="Z17" s="33">
        <f t="shared" si="3"/>
        <v>2.8064018642703591E-2</v>
      </c>
      <c r="AA17" s="33">
        <f t="shared" si="3"/>
        <v>2.4181845254858184E-2</v>
      </c>
      <c r="AB17" s="33">
        <f t="shared" si="3"/>
        <v>2.0836703658687897E-2</v>
      </c>
      <c r="AC17" s="33">
        <f t="shared" si="3"/>
        <v>1.7954304759797118E-2</v>
      </c>
      <c r="AD17" s="33">
        <f t="shared" si="3"/>
        <v>1.5470636079870826E-2</v>
      </c>
      <c r="AE17" s="33">
        <f t="shared" si="3"/>
        <v>1.3330540163923646E-2</v>
      </c>
      <c r="AF17" s="33">
        <f t="shared" si="3"/>
        <v>1.1486489640409485E-2</v>
      </c>
      <c r="AG17" s="33">
        <f t="shared" si="3"/>
        <v>9.8975317306571921E-3</v>
      </c>
      <c r="AH17" s="33">
        <f t="shared" si="3"/>
        <v>8.5283787672378666E-3</v>
      </c>
      <c r="AI17" s="33">
        <f t="shared" si="3"/>
        <v>7.3486245234441099E-3</v>
      </c>
      <c r="AJ17" s="33">
        <f t="shared" si="3"/>
        <v>6.3320689500818445E-3</v>
      </c>
      <c r="AK17" s="33">
        <f t="shared" si="3"/>
        <v>5.4561363232910227E-3</v>
      </c>
      <c r="AL17" s="33">
        <f t="shared" si="3"/>
        <v>4.7013738815890344E-3</v>
      </c>
      <c r="AM17" s="33">
        <f t="shared" si="3"/>
        <v>4.0510198178398049E-3</v>
      </c>
      <c r="AN17" s="33">
        <f t="shared" si="3"/>
        <v>3.4906310320897333E-3</v>
      </c>
      <c r="AO17" s="33">
        <f t="shared" si="3"/>
        <v>3.0077623783843128E-3</v>
      </c>
      <c r="AP17" s="33">
        <f t="shared" si="3"/>
        <v>2.591690282260545E-3</v>
      </c>
      <c r="AQ17" s="33">
        <f t="shared" si="3"/>
        <v>2.2331745909967313E-3</v>
      </c>
      <c r="AR17" s="33">
        <f t="shared" si="3"/>
        <v>1.9242533677764754E-3</v>
      </c>
      <c r="AS17" s="33">
        <f t="shared" si="3"/>
        <v>1.6580660725440464E-3</v>
      </c>
      <c r="AT17" s="33">
        <f t="shared" si="3"/>
        <v>1.4287012027415034E-3</v>
      </c>
      <c r="AU17" s="33">
        <f t="shared" si="3"/>
        <v>1.2310650103244268E-3</v>
      </c>
      <c r="AV17" s="33">
        <f t="shared" si="3"/>
        <v>1.0607683795162916E-3</v>
      </c>
      <c r="AW17" s="33">
        <f t="shared" si="3"/>
        <v>9.140293530762307E-4</v>
      </c>
      <c r="AX17" s="33">
        <f t="shared" si="3"/>
        <v>7.8758914237801497E-4</v>
      </c>
      <c r="AY17" s="33">
        <f t="shared" si="3"/>
        <v>6.7863975604731371E-4</v>
      </c>
      <c r="AZ17" s="33">
        <f t="shared" si="3"/>
        <v>5.8476163992990751E-4</v>
      </c>
      <c r="BA17" s="33">
        <f t="shared" si="3"/>
        <v>5.0386994349572826E-4</v>
      </c>
      <c r="BB17" s="33">
        <f t="shared" si="3"/>
        <v>4.3416821935997774E-4</v>
      </c>
      <c r="BC17" s="33">
        <f t="shared" si="3"/>
        <v>3.741085276776622E-4</v>
      </c>
      <c r="BD17" s="33">
        <f t="shared" si="3"/>
        <v>3.223570594076735E-4</v>
      </c>
      <c r="BE17" s="33">
        <f t="shared" si="3"/>
        <v>2.7776451500591384E-4</v>
      </c>
      <c r="BF17" s="33">
        <f t="shared" si="3"/>
        <v>2.3934058071580099E-4</v>
      </c>
      <c r="BG17" s="33">
        <f t="shared" si="3"/>
        <v>2.0623193562416432E-4</v>
      </c>
      <c r="BH17" s="33">
        <f t="shared" si="3"/>
        <v>1.7770330106198147E-4</v>
      </c>
      <c r="BI17" s="33">
        <f t="shared" si="3"/>
        <v>1.5312111149397154E-4</v>
      </c>
      <c r="BJ17" s="33">
        <f t="shared" si="3"/>
        <v>1.3193944425923443E-4</v>
      </c>
      <c r="BK17" s="33">
        <f t="shared" si="3"/>
        <v>1.3193944425923443E-4</v>
      </c>
      <c r="BL17" s="33">
        <f t="shared" si="3"/>
        <v>1.3193944425923443E-4</v>
      </c>
      <c r="BM17" s="33">
        <f t="shared" si="3"/>
        <v>1.3193944425923443E-4</v>
      </c>
      <c r="BN17" s="33">
        <f t="shared" si="3"/>
        <v>1.3193944425923443E-4</v>
      </c>
      <c r="BO17" s="33">
        <f t="shared" ref="BO17:CY17" si="4">BN17/(1+BN14)^10</f>
        <v>1.3193944425923443E-4</v>
      </c>
      <c r="BP17" s="33">
        <f t="shared" si="4"/>
        <v>1.3193944425923443E-4</v>
      </c>
      <c r="BQ17" s="33">
        <f t="shared" si="4"/>
        <v>1.3193944425923443E-4</v>
      </c>
      <c r="BR17" s="33">
        <f t="shared" si="4"/>
        <v>1.3193944425923443E-4</v>
      </c>
      <c r="BS17" s="33">
        <f t="shared" si="4"/>
        <v>1.3193944425923443E-4</v>
      </c>
      <c r="BT17" s="33">
        <f t="shared" si="4"/>
        <v>1.3193944425923443E-4</v>
      </c>
      <c r="BU17" s="33">
        <f t="shared" si="4"/>
        <v>1.3193944425923443E-4</v>
      </c>
      <c r="BV17" s="33">
        <f t="shared" si="4"/>
        <v>1.3193944425923443E-4</v>
      </c>
      <c r="BW17" s="33">
        <f t="shared" si="4"/>
        <v>1.3193944425923443E-4</v>
      </c>
      <c r="BX17" s="33">
        <f t="shared" si="4"/>
        <v>1.3193944425923443E-4</v>
      </c>
      <c r="BY17" s="33">
        <f t="shared" si="4"/>
        <v>1.3193944425923443E-4</v>
      </c>
      <c r="BZ17" s="33">
        <f t="shared" si="4"/>
        <v>1.3193944425923443E-4</v>
      </c>
      <c r="CA17" s="33">
        <f t="shared" si="4"/>
        <v>1.3193944425923443E-4</v>
      </c>
      <c r="CB17" s="33">
        <f t="shared" si="4"/>
        <v>1.3193944425923443E-4</v>
      </c>
      <c r="CC17" s="33">
        <f t="shared" si="4"/>
        <v>1.3193944425923443E-4</v>
      </c>
      <c r="CD17" s="33">
        <f t="shared" si="4"/>
        <v>1.3193944425923443E-4</v>
      </c>
      <c r="CE17" s="33">
        <f t="shared" si="4"/>
        <v>1.3193944425923443E-4</v>
      </c>
      <c r="CF17" s="33">
        <f t="shared" si="4"/>
        <v>1.3193944425923443E-4</v>
      </c>
      <c r="CG17" s="33">
        <f t="shared" si="4"/>
        <v>1.3193944425923443E-4</v>
      </c>
      <c r="CH17" s="33">
        <f t="shared" si="4"/>
        <v>1.3193944425923443E-4</v>
      </c>
      <c r="CI17" s="33">
        <f t="shared" si="4"/>
        <v>1.3193944425923443E-4</v>
      </c>
      <c r="CJ17" s="33">
        <f t="shared" si="4"/>
        <v>1.3193944425923443E-4</v>
      </c>
      <c r="CK17" s="33">
        <f t="shared" si="4"/>
        <v>1.3193944425923443E-4</v>
      </c>
      <c r="CL17" s="33">
        <f t="shared" si="4"/>
        <v>1.3193944425923443E-4</v>
      </c>
      <c r="CM17" s="33">
        <f t="shared" si="4"/>
        <v>1.3193944425923443E-4</v>
      </c>
      <c r="CN17" s="33">
        <f t="shared" si="4"/>
        <v>1.3193944425923443E-4</v>
      </c>
      <c r="CO17" s="33">
        <f t="shared" si="4"/>
        <v>1.3193944425923443E-4</v>
      </c>
      <c r="CP17" s="33">
        <f t="shared" si="4"/>
        <v>1.3193944425923443E-4</v>
      </c>
      <c r="CQ17" s="33">
        <f t="shared" si="4"/>
        <v>1.3193944425923443E-4</v>
      </c>
      <c r="CR17" s="33">
        <f t="shared" si="4"/>
        <v>1.3193944425923443E-4</v>
      </c>
      <c r="CS17" s="33">
        <f t="shared" si="4"/>
        <v>1.3193944425923443E-4</v>
      </c>
      <c r="CT17" s="33">
        <f t="shared" si="4"/>
        <v>1.3193944425923443E-4</v>
      </c>
      <c r="CU17" s="33">
        <f t="shared" si="4"/>
        <v>1.3193944425923443E-4</v>
      </c>
      <c r="CV17" s="33">
        <f t="shared" si="4"/>
        <v>1.3193944425923443E-4</v>
      </c>
      <c r="CW17" s="33">
        <f t="shared" si="4"/>
        <v>1.3193944425923443E-4</v>
      </c>
      <c r="CX17" s="33">
        <f t="shared" si="4"/>
        <v>1.3193944425923443E-4</v>
      </c>
      <c r="CY17" s="33">
        <f t="shared" si="4"/>
        <v>1.3193944425923443E-4</v>
      </c>
    </row>
    <row r="18" spans="1:103" ht="18" customHeight="1">
      <c r="A18" s="52" t="s">
        <v>744</v>
      </c>
      <c r="B18" s="65">
        <f>+Parameters!J45</f>
        <v>1.5</v>
      </c>
    </row>
    <row r="19" spans="1:103" ht="18" customHeight="1">
      <c r="A19" s="63" t="s">
        <v>745</v>
      </c>
      <c r="C19" s="54">
        <f t="shared" ref="C19:BI19" si="5">+LN(C20/B20)/10</f>
        <v>1.7288753787895773E-2</v>
      </c>
      <c r="D19" s="54">
        <f t="shared" si="5"/>
        <v>2.0146309376965696E-2</v>
      </c>
      <c r="E19" s="54">
        <f t="shared" si="5"/>
        <v>1.8398812208278166E-2</v>
      </c>
      <c r="F19" s="54">
        <f t="shared" si="5"/>
        <v>1.6822626173704398E-2</v>
      </c>
      <c r="G19" s="54">
        <f t="shared" si="5"/>
        <v>1.5400947384246275E-2</v>
      </c>
      <c r="H19" s="54">
        <f t="shared" si="5"/>
        <v>1.4118621200285448E-2</v>
      </c>
      <c r="I19" s="54">
        <f t="shared" si="5"/>
        <v>1.2961980269962472E-2</v>
      </c>
      <c r="J19" s="54">
        <f t="shared" si="5"/>
        <v>1.1918698481721186E-2</v>
      </c>
      <c r="K19" s="54">
        <f t="shared" si="5"/>
        <v>1.0977659266437177E-2</v>
      </c>
      <c r="L19" s="54">
        <f t="shared" si="5"/>
        <v>1.0128836838453949E-2</v>
      </c>
      <c r="M19" s="54">
        <f t="shared" si="5"/>
        <v>9.3631891036070666E-3</v>
      </c>
      <c r="N19" s="54">
        <f t="shared" si="5"/>
        <v>8.6725610874175112E-3</v>
      </c>
      <c r="O19" s="54">
        <f t="shared" si="5"/>
        <v>8.0495978494262172E-3</v>
      </c>
      <c r="P19" s="54">
        <f t="shared" si="5"/>
        <v>7.4876659513317097E-3</v>
      </c>
      <c r="Q19" s="54">
        <f t="shared" si="5"/>
        <v>6.9807826382786414E-3</v>
      </c>
      <c r="R19" s="54">
        <f t="shared" si="5"/>
        <v>6.5235519753078872E-3</v>
      </c>
      <c r="S19" s="54">
        <f t="shared" si="5"/>
        <v>6.1111072555105009E-3</v>
      </c>
      <c r="T19" s="54">
        <f t="shared" si="5"/>
        <v>5.7390590636251897E-3</v>
      </c>
      <c r="U19" s="54">
        <f t="shared" si="5"/>
        <v>5.4034484394076448E-3</v>
      </c>
      <c r="V19" s="54">
        <f t="shared" si="5"/>
        <v>5.1007046397267336E-3</v>
      </c>
      <c r="W19" s="54">
        <f t="shared" si="5"/>
        <v>4.8276070475984974E-3</v>
      </c>
      <c r="X19" s="54">
        <f t="shared" si="5"/>
        <v>4.5812508207766691E-3</v>
      </c>
      <c r="Y19" s="54">
        <f t="shared" si="5"/>
        <v>4.3590159125622453E-3</v>
      </c>
      <c r="Z19" s="54">
        <f t="shared" si="5"/>
        <v>4.15853913359819E-3</v>
      </c>
      <c r="AA19" s="54">
        <f t="shared" si="5"/>
        <v>3.9776889559681328E-3</v>
      </c>
      <c r="AB19" s="54">
        <f t="shared" si="5"/>
        <v>3.8145427902714795E-3</v>
      </c>
      <c r="AC19" s="54">
        <f t="shared" si="5"/>
        <v>3.6673664928134593E-3</v>
      </c>
      <c r="AD19" s="54">
        <f t="shared" si="5"/>
        <v>3.5345958839115227E-3</v>
      </c>
      <c r="AE19" s="54">
        <f t="shared" si="5"/>
        <v>3.4148200798390324E-3</v>
      </c>
      <c r="AF19" s="54">
        <f t="shared" si="5"/>
        <v>3.3067664603286056E-3</v>
      </c>
      <c r="AG19" s="54">
        <f t="shared" si="5"/>
        <v>3.2092871110520672E-3</v>
      </c>
      <c r="AH19" s="54">
        <f t="shared" si="5"/>
        <v>3.1213465962705291E-3</v>
      </c>
      <c r="AI19" s="54">
        <f t="shared" si="5"/>
        <v>3.042010931071469E-3</v>
      </c>
      <c r="AJ19" s="54">
        <f t="shared" si="5"/>
        <v>2.9704376354376841E-3</v>
      </c>
      <c r="AK19" s="54">
        <f t="shared" si="5"/>
        <v>2.9058667639567802E-3</v>
      </c>
      <c r="AL19" s="54">
        <f t="shared" si="5"/>
        <v>2.8476128154123065E-3</v>
      </c>
      <c r="AM19" s="54">
        <f t="shared" si="5"/>
        <v>2.795057435898887E-3</v>
      </c>
      <c r="AN19" s="54">
        <f t="shared" si="5"/>
        <v>2.747642837586264E-3</v>
      </c>
      <c r="AO19" s="54">
        <f t="shared" si="5"/>
        <v>2.7048658629030093E-3</v>
      </c>
      <c r="AP19" s="54">
        <f t="shared" si="5"/>
        <v>2.6662726308072883E-3</v>
      </c>
      <c r="AQ19" s="54">
        <f t="shared" si="5"/>
        <v>2.6314537080293632E-3</v>
      </c>
      <c r="AR19" s="54">
        <f t="shared" si="5"/>
        <v>2.6000397537789335E-3</v>
      </c>
      <c r="AS19" s="54">
        <f t="shared" si="5"/>
        <v>2.5716975914658936E-3</v>
      </c>
      <c r="AT19" s="54">
        <f t="shared" si="5"/>
        <v>2.5461266655441147E-3</v>
      </c>
      <c r="AU19" s="54">
        <f t="shared" si="5"/>
        <v>2.5230558456986927E-3</v>
      </c>
      <c r="AV19" s="54">
        <f t="shared" si="5"/>
        <v>2.5022405443059339E-3</v>
      </c>
      <c r="AW19" s="54">
        <f t="shared" si="5"/>
        <v>2.4834601164394816E-3</v>
      </c>
      <c r="AX19" s="54">
        <f t="shared" si="5"/>
        <v>2.4665155147103736E-3</v>
      </c>
      <c r="AY19" s="54">
        <f t="shared" si="5"/>
        <v>2.4512271739502442E-3</v>
      </c>
      <c r="AZ19" s="54">
        <f t="shared" si="5"/>
        <v>2.4374331031970621E-3</v>
      </c>
      <c r="BA19" s="54">
        <f t="shared" si="5"/>
        <v>2.4249871646562214E-3</v>
      </c>
      <c r="BB19" s="54">
        <f t="shared" si="5"/>
        <v>2.4137575213032175E-3</v>
      </c>
      <c r="BC19" s="54">
        <f t="shared" si="5"/>
        <v>2.4036252365933612E-3</v>
      </c>
      <c r="BD19" s="54">
        <f t="shared" si="5"/>
        <v>2.3944830113661027E-3</v>
      </c>
      <c r="BE19" s="54">
        <f t="shared" si="5"/>
        <v>2.3862340444940179E-3</v>
      </c>
      <c r="BF19" s="54">
        <f t="shared" si="5"/>
        <v>2.3787910051458294E-3</v>
      </c>
      <c r="BG19" s="54">
        <f t="shared" si="5"/>
        <v>2.3720751057237661E-3</v>
      </c>
      <c r="BH19" s="54">
        <f t="shared" si="5"/>
        <v>2.366015265606528E-3</v>
      </c>
      <c r="BI19" s="54">
        <f t="shared" si="5"/>
        <v>2.3605473567992253E-3</v>
      </c>
    </row>
    <row r="20" spans="1:103" s="34" customFormat="1" ht="18" customHeight="1">
      <c r="A20" s="64" t="s">
        <v>746</v>
      </c>
      <c r="B20" s="146">
        <f>+B21</f>
        <v>2.7019694302576198</v>
      </c>
      <c r="C20" s="34">
        <f>+B20*EXP(C22*10)</f>
        <v>3.2119186331119041</v>
      </c>
      <c r="D20" s="34">
        <f>+C20*EXP(D22*10)</f>
        <v>3.9287902630056366</v>
      </c>
      <c r="E20" s="34">
        <f>+D20*EXP(E22*10)</f>
        <v>4.7224119690078847</v>
      </c>
      <c r="F20" s="34">
        <f>+E20*EXP(F22*10)</f>
        <v>5.5875781208168327</v>
      </c>
      <c r="G20" s="34">
        <f t="shared" ref="G20:BI20" si="6">+F20*EXP(G22*10)</f>
        <v>6.5179207065568896</v>
      </c>
      <c r="H20" s="34">
        <f t="shared" si="6"/>
        <v>7.5062921867099144</v>
      </c>
      <c r="I20" s="34">
        <f t="shared" si="6"/>
        <v>8.5451291430441181</v>
      </c>
      <c r="J20" s="34">
        <f t="shared" si="6"/>
        <v>9.6267763073406432</v>
      </c>
      <c r="K20" s="34">
        <f t="shared" si="6"/>
        <v>10.743758778439101</v>
      </c>
      <c r="L20" s="34">
        <f t="shared" si="6"/>
        <v>11.888997297997378</v>
      </c>
      <c r="M20" s="34">
        <f t="shared" si="6"/>
        <v>13.055966947753943</v>
      </c>
      <c r="N20" s="34">
        <f t="shared" si="6"/>
        <v>14.238803484910877</v>
      </c>
      <c r="O20" s="34">
        <f t="shared" si="6"/>
        <v>15.432363897151866</v>
      </c>
      <c r="P20" s="34">
        <f t="shared" si="6"/>
        <v>16.632248899232952</v>
      </c>
      <c r="Q20" s="34">
        <f t="shared" si="6"/>
        <v>17.834795310609845</v>
      </c>
      <c r="R20" s="34">
        <f t="shared" si="6"/>
        <v>19.037045836150085</v>
      </c>
      <c r="S20" s="34">
        <f t="shared" si="6"/>
        <v>20.236702966054516</v>
      </c>
      <c r="T20" s="34">
        <f t="shared" si="6"/>
        <v>21.432072710540798</v>
      </c>
      <c r="U20" s="34">
        <f t="shared" si="6"/>
        <v>22.622002830853731</v>
      </c>
      <c r="V20" s="34">
        <f t="shared" si="6"/>
        <v>23.805819215493297</v>
      </c>
      <c r="W20" s="34">
        <f t="shared" si="6"/>
        <v>24.983263136239714</v>
      </c>
      <c r="X20" s="34">
        <f t="shared" si="6"/>
        <v>26.154431331220884</v>
      </c>
      <c r="Y20" s="34">
        <f t="shared" si="6"/>
        <v>27.319720210494541</v>
      </c>
      <c r="Z20" s="34">
        <f t="shared" si="6"/>
        <v>28.47977495891325</v>
      </c>
      <c r="AA20" s="34">
        <f t="shared" si="6"/>
        <v>29.635443909216466</v>
      </c>
      <c r="AB20" s="34">
        <f t="shared" si="6"/>
        <v>30.78773825937299</v>
      </c>
      <c r="AC20" s="34">
        <f t="shared" si="6"/>
        <v>31.93779699507952</v>
      </c>
      <c r="AD20" s="34">
        <f t="shared" si="6"/>
        <v>33.086856734477998</v>
      </c>
      <c r="AE20" s="34">
        <f t="shared" si="6"/>
        <v>34.236226122600037</v>
      </c>
      <c r="AF20" s="34">
        <f t="shared" si="6"/>
        <v>35.387264354796038</v>
      </c>
      <c r="AG20" s="34">
        <f t="shared" si="6"/>
        <v>36.541363390604232</v>
      </c>
      <c r="AH20" s="34">
        <f t="shared" si="6"/>
        <v>37.699933423351247</v>
      </c>
      <c r="AI20" s="34">
        <f t="shared" si="6"/>
        <v>38.864391189288305</v>
      </c>
      <c r="AJ20" s="34">
        <f t="shared" si="6"/>
        <v>40.036150727891481</v>
      </c>
      <c r="AK20" s="34">
        <f t="shared" si="6"/>
        <v>41.216616238060375</v>
      </c>
      <c r="AL20" s="34">
        <f t="shared" si="6"/>
        <v>42.407176710395326</v>
      </c>
      <c r="AM20" s="34">
        <f t="shared" si="6"/>
        <v>43.609202051434735</v>
      </c>
      <c r="AN20" s="34">
        <f t="shared" si="6"/>
        <v>44.824040450280741</v>
      </c>
      <c r="AO20" s="34">
        <f t="shared" si="6"/>
        <v>46.053016770527343</v>
      </c>
      <c r="AP20" s="34">
        <f t="shared" si="6"/>
        <v>47.297431780303903</v>
      </c>
      <c r="AQ20" s="34">
        <f t="shared" si="6"/>
        <v>48.558562060304496</v>
      </c>
      <c r="AR20" s="34">
        <f t="shared" si="6"/>
        <v>49.837660453828839</v>
      </c>
      <c r="AS20" s="34">
        <f t="shared" si="6"/>
        <v>51.135956944182254</v>
      </c>
      <c r="AT20" s="34">
        <f t="shared" si="6"/>
        <v>52.454659863423238</v>
      </c>
      <c r="AU20" s="34">
        <f t="shared" si="6"/>
        <v>53.794957352609778</v>
      </c>
      <c r="AV20" s="34">
        <f t="shared" si="6"/>
        <v>55.158019007607081</v>
      </c>
      <c r="AW20" s="34">
        <f t="shared" si="6"/>
        <v>56.544997656414694</v>
      </c>
      <c r="AX20" s="34">
        <f t="shared" si="6"/>
        <v>57.957031224080829</v>
      </c>
      <c r="AY20" s="34">
        <f t="shared" si="6"/>
        <v>59.395244649816561</v>
      </c>
      <c r="AZ20" s="34">
        <f t="shared" si="6"/>
        <v>60.860751828104647</v>
      </c>
      <c r="BA20" s="34">
        <f t="shared" si="6"/>
        <v>62.354657551604198</v>
      </c>
      <c r="BB20" s="34">
        <f t="shared" si="6"/>
        <v>63.878059438648506</v>
      </c>
      <c r="BC20" s="34">
        <f t="shared" si="6"/>
        <v>65.432049832267609</v>
      </c>
      <c r="BD20" s="34">
        <f t="shared" si="6"/>
        <v>67.017717661068986</v>
      </c>
      <c r="BE20" s="34">
        <f t="shared" si="6"/>
        <v>68.636150255092517</v>
      </c>
      <c r="BF20" s="34">
        <f t="shared" si="6"/>
        <v>70.288435112017098</v>
      </c>
      <c r="BG20" s="34">
        <f t="shared" si="6"/>
        <v>71.975661610921563</v>
      </c>
      <c r="BH20" s="34">
        <f t="shared" si="6"/>
        <v>73.698922672262071</v>
      </c>
      <c r="BI20" s="34">
        <f t="shared" si="6"/>
        <v>75.459316363885478</v>
      </c>
    </row>
    <row r="21" spans="1:103" ht="18" customHeight="1">
      <c r="A21" s="52" t="s">
        <v>747</v>
      </c>
      <c r="B21" s="65">
        <f>+Parameters!J40</f>
        <v>2.7019694302576198</v>
      </c>
    </row>
    <row r="22" spans="1:103" ht="18" customHeight="1">
      <c r="A22" s="52" t="s">
        <v>748</v>
      </c>
      <c r="C22" s="54">
        <f>+Data!C58</f>
        <v>1.7288753787895766E-2</v>
      </c>
      <c r="D22" s="54">
        <f>+Data!D58</f>
        <v>2.0146309376965692E-2</v>
      </c>
      <c r="E22" s="54">
        <f>+Data!E58</f>
        <v>1.8398812208278163E-2</v>
      </c>
      <c r="F22" s="54">
        <f>+Data!F58</f>
        <v>1.6822626173704405E-2</v>
      </c>
      <c r="G22" s="54">
        <f>+Data!G58</f>
        <v>1.5400947384246268E-2</v>
      </c>
      <c r="H22" s="54">
        <f>+Data!H58</f>
        <v>1.4118621200285442E-2</v>
      </c>
      <c r="I22" s="54">
        <f>+Data!I58</f>
        <v>1.2961980269962476E-2</v>
      </c>
      <c r="J22" s="54">
        <f>+Data!J58</f>
        <v>1.1918698481721189E-2</v>
      </c>
      <c r="K22" s="54">
        <f>+Data!K58</f>
        <v>1.097765926643717E-2</v>
      </c>
      <c r="L22" s="54">
        <f>+Data!L58</f>
        <v>1.0128836838453949E-2</v>
      </c>
      <c r="M22" s="54">
        <f>+Data!M58</f>
        <v>9.3631891036070596E-3</v>
      </c>
      <c r="N22" s="54">
        <f>+Data!N58</f>
        <v>8.6725610874175078E-3</v>
      </c>
      <c r="O22" s="54">
        <f>+Data!O58</f>
        <v>8.0495978494262137E-3</v>
      </c>
      <c r="P22" s="54">
        <f>+Data!P58</f>
        <v>7.4876659513317114E-3</v>
      </c>
      <c r="Q22" s="54">
        <f>+Data!Q58</f>
        <v>6.9807826382786483E-3</v>
      </c>
      <c r="R22" s="54">
        <f>+Data!R58</f>
        <v>6.5235519753078846E-3</v>
      </c>
      <c r="S22" s="54">
        <f>+Data!S58</f>
        <v>6.1111072555105096E-3</v>
      </c>
      <c r="T22" s="54">
        <f>+Data!T58</f>
        <v>5.7390590636251957E-3</v>
      </c>
      <c r="U22" s="54">
        <f>+Data!U58</f>
        <v>5.4034484394076482E-3</v>
      </c>
      <c r="V22" s="54">
        <f>+Data!V58</f>
        <v>5.1007046397267327E-3</v>
      </c>
      <c r="W22" s="54">
        <f>+Data!W58</f>
        <v>4.8276070475985E-3</v>
      </c>
      <c r="X22" s="54">
        <f>+Data!X58</f>
        <v>4.5812508207766691E-3</v>
      </c>
      <c r="Y22" s="54">
        <f>+Data!Y58</f>
        <v>4.3590159125622531E-3</v>
      </c>
      <c r="Z22" s="54">
        <f>+Data!Z58</f>
        <v>4.15853913359819E-3</v>
      </c>
      <c r="AA22" s="54">
        <f>+Data!AA58</f>
        <v>3.9776889559681233E-3</v>
      </c>
      <c r="AB22" s="54">
        <f>+Data!AB58</f>
        <v>3.81454279027147E-3</v>
      </c>
      <c r="AC22" s="54">
        <f>+Data!AC58</f>
        <v>3.6673664928134671E-3</v>
      </c>
      <c r="AD22" s="54">
        <f>+Data!AD58</f>
        <v>3.5345958839115214E-3</v>
      </c>
      <c r="AE22" s="54">
        <f>+Data!AE58</f>
        <v>3.4148200798390423E-3</v>
      </c>
      <c r="AF22" s="54">
        <f>+Data!AF58</f>
        <v>3.3067664603286082E-3</v>
      </c>
      <c r="AG22" s="54">
        <f>+Data!AG58</f>
        <v>3.2092871110520681E-3</v>
      </c>
      <c r="AH22" s="54">
        <f>+Data!AH58</f>
        <v>3.1213465962705331E-3</v>
      </c>
      <c r="AI22" s="54">
        <f>+Data!AI58</f>
        <v>3.0420109310714725E-3</v>
      </c>
      <c r="AJ22" s="54">
        <f>+Data!AJ58</f>
        <v>2.9704376354376732E-3</v>
      </c>
      <c r="AK22" s="54">
        <f>+Data!AK58</f>
        <v>2.9058667639567715E-3</v>
      </c>
      <c r="AL22" s="54">
        <f>+Data!AL58</f>
        <v>2.8476128154122995E-3</v>
      </c>
      <c r="AM22" s="54">
        <f>+Data!AM58</f>
        <v>2.7950574358988857E-3</v>
      </c>
      <c r="AN22" s="54">
        <f>+Data!AN58</f>
        <v>2.7476428375862606E-3</v>
      </c>
      <c r="AO22" s="54">
        <f>+Data!AO58</f>
        <v>2.7048658629030063E-3</v>
      </c>
      <c r="AP22" s="54">
        <f>+Data!AP58</f>
        <v>2.666272630807293E-3</v>
      </c>
      <c r="AQ22" s="54">
        <f>+Data!AQ58</f>
        <v>2.6314537080293575E-3</v>
      </c>
      <c r="AR22" s="54">
        <f>+Data!AR58</f>
        <v>2.6000397537789314E-3</v>
      </c>
      <c r="AS22" s="54">
        <f>+Data!AS58</f>
        <v>2.5716975914658888E-3</v>
      </c>
      <c r="AT22" s="54">
        <f>+Data!AT58</f>
        <v>2.5461266655441178E-3</v>
      </c>
      <c r="AU22" s="54">
        <f>+Data!AU58</f>
        <v>2.5230558456986836E-3</v>
      </c>
      <c r="AV22" s="54">
        <f>+Data!AV58</f>
        <v>2.5022405443059438E-3</v>
      </c>
      <c r="AW22" s="54">
        <f>+Data!AW58</f>
        <v>2.4834601164394716E-3</v>
      </c>
      <c r="AX22" s="54">
        <f>+Data!AX58</f>
        <v>2.4665155147103688E-3</v>
      </c>
      <c r="AY22" s="54">
        <f>+Data!AY58</f>
        <v>2.4512271739502343E-3</v>
      </c>
      <c r="AZ22" s="54">
        <f>+Data!AZ58</f>
        <v>2.4374331031970682E-3</v>
      </c>
      <c r="BA22" s="54">
        <f>+Data!BA58</f>
        <v>2.4249871646562209E-3</v>
      </c>
      <c r="BB22" s="54">
        <f>+Data!BB58</f>
        <v>2.4137575213032279E-3</v>
      </c>
      <c r="BC22" s="54">
        <f>+Data!BC58</f>
        <v>2.403625236593359E-3</v>
      </c>
      <c r="BD22" s="54">
        <f>+Data!BD58</f>
        <v>2.3944830113661096E-3</v>
      </c>
      <c r="BE22" s="54">
        <f>+Data!BE58</f>
        <v>2.3862340444940145E-3</v>
      </c>
      <c r="BF22" s="54">
        <f>+Data!BF58</f>
        <v>2.3787910051458233E-3</v>
      </c>
      <c r="BG22" s="54">
        <f>+Data!BG58</f>
        <v>2.3720751057237626E-3</v>
      </c>
      <c r="BH22" s="54">
        <f>+Data!BH58</f>
        <v>2.3660152656065346E-3</v>
      </c>
      <c r="BI22" s="54">
        <f>+Data!BI58</f>
        <v>2.360547356799224E-3</v>
      </c>
    </row>
    <row r="23" spans="1:103" ht="18" customHeight="1">
      <c r="A23" s="59" t="s">
        <v>257</v>
      </c>
    </row>
    <row r="24" spans="1:103" ht="18" customHeight="1">
      <c r="A24" s="52" t="s">
        <v>144</v>
      </c>
      <c r="B24" s="65">
        <f>+Parameters!J51</f>
        <v>0</v>
      </c>
    </row>
    <row r="25" spans="1:103" ht="18" customHeight="1">
      <c r="A25" s="52" t="s">
        <v>145</v>
      </c>
      <c r="B25" s="65">
        <f>+Parameters!J52</f>
        <v>0.13047243886221099</v>
      </c>
    </row>
    <row r="26" spans="1:103" ht="18" customHeight="1">
      <c r="A26" s="52" t="s">
        <v>147</v>
      </c>
      <c r="B26" s="65">
        <f>+Parameters!J53</f>
        <v>2</v>
      </c>
    </row>
    <row r="27" spans="1:103" ht="18" customHeight="1">
      <c r="A27" s="52" t="str">
        <f>+Parameters!A54</f>
        <v>Threshold for catastrophic damages</v>
      </c>
      <c r="B27" s="65">
        <f>+Parameters!J54</f>
        <v>4</v>
      </c>
    </row>
    <row r="28" spans="1:103" ht="18" customHeight="1">
      <c r="A28" s="52" t="str">
        <f>+Parameters!A55</f>
        <v>Exponent for catastrophic damages</v>
      </c>
      <c r="B28" s="65">
        <f>+Parameters!J55</f>
        <v>6</v>
      </c>
    </row>
    <row r="29" spans="1:103" ht="18" customHeight="1">
      <c r="A29" s="52" t="str">
        <f>+Parameters!A56</f>
        <v>Damage rate at threshold for catastrophic damages</v>
      </c>
      <c r="B29" s="65">
        <f>+Parameters!J56</f>
        <v>0</v>
      </c>
    </row>
    <row r="30" spans="1:103" ht="18" customHeight="1">
      <c r="A30" s="59" t="s">
        <v>265</v>
      </c>
    </row>
    <row r="31" spans="1:103" s="35" customFormat="1" ht="18" customHeight="1">
      <c r="A31" s="66" t="s">
        <v>749</v>
      </c>
      <c r="B31" s="54">
        <f>+B36*B40/$B38</f>
        <v>8.5837842437543818E-2</v>
      </c>
      <c r="C31" s="54">
        <f>+C36*C40/$B38</f>
        <v>5.5066895261985646E-2</v>
      </c>
      <c r="D31" s="54">
        <f>+D36*D40/$B38</f>
        <v>4.2277091469580655E-2</v>
      </c>
      <c r="E31" s="54">
        <f>+E36*E40/$B38</f>
        <v>3.3100534652848353E-2</v>
      </c>
      <c r="F31" s="54">
        <f>+F36*F40/$B38</f>
        <v>2.6378157244726568E-2</v>
      </c>
      <c r="G31" s="54">
        <f t="shared" ref="G31:BI31" si="7">+G36*G40/$B38</f>
        <v>2.135904014051972E-2</v>
      </c>
      <c r="H31" s="54">
        <f t="shared" si="7"/>
        <v>1.7545707899956645E-2</v>
      </c>
      <c r="I31" s="54">
        <f t="shared" si="7"/>
        <v>1.4601725329615066E-2</v>
      </c>
      <c r="J31" s="54">
        <f t="shared" si="7"/>
        <v>1.2295188072428236E-2</v>
      </c>
      <c r="K31" s="54">
        <f t="shared" si="7"/>
        <v>1.0463398004793381E-2</v>
      </c>
      <c r="L31" s="54">
        <f t="shared" si="7"/>
        <v>8.990326168925809E-3</v>
      </c>
      <c r="M31" s="54">
        <f t="shared" si="7"/>
        <v>7.7919580079810246E-3</v>
      </c>
      <c r="N31" s="54">
        <f t="shared" si="7"/>
        <v>6.8065933761237152E-3</v>
      </c>
      <c r="O31" s="54">
        <f t="shared" si="7"/>
        <v>5.988318676171691E-3</v>
      </c>
      <c r="P31" s="54">
        <f t="shared" si="7"/>
        <v>5.3025449971857335E-3</v>
      </c>
      <c r="Q31" s="54">
        <f t="shared" si="7"/>
        <v>4.7229136698162056E-3</v>
      </c>
      <c r="R31" s="54">
        <f t="shared" si="7"/>
        <v>4.2291206595931391E-3</v>
      </c>
      <c r="S31" s="54">
        <f t="shared" si="7"/>
        <v>3.8053672172741831E-3</v>
      </c>
      <c r="T31" s="54">
        <f t="shared" si="7"/>
        <v>3.4392431246884582E-3</v>
      </c>
      <c r="U31" s="54">
        <f t="shared" si="7"/>
        <v>3.1209125581591938E-3</v>
      </c>
      <c r="V31" s="54">
        <f t="shared" si="7"/>
        <v>2.8425141823359644E-3</v>
      </c>
      <c r="W31" s="54">
        <f t="shared" si="7"/>
        <v>2.5977146200043379E-3</v>
      </c>
      <c r="X31" s="54">
        <f t="shared" si="7"/>
        <v>2.3813729051683098E-3</v>
      </c>
      <c r="Y31" s="54">
        <f t="shared" si="7"/>
        <v>2.1892860573807628E-3</v>
      </c>
      <c r="Z31" s="54">
        <f t="shared" si="7"/>
        <v>2.0179945190127715E-3</v>
      </c>
      <c r="AA31" s="54">
        <f t="shared" si="7"/>
        <v>9.673515525858527E-4</v>
      </c>
      <c r="AB31" s="54">
        <f t="shared" si="7"/>
        <v>4.6450833674810155E-4</v>
      </c>
      <c r="AC31" s="54">
        <f t="shared" si="7"/>
        <v>2.2339478931923575E-4</v>
      </c>
      <c r="AD31" s="54">
        <f t="shared" si="7"/>
        <v>1.0758602867794814E-4</v>
      </c>
      <c r="AE31" s="54">
        <f t="shared" si="7"/>
        <v>5.1877817243273622E-5</v>
      </c>
      <c r="AF31" s="54">
        <f t="shared" si="7"/>
        <v>2.5043567529329976E-5</v>
      </c>
      <c r="AG31" s="54">
        <f t="shared" si="7"/>
        <v>1.2101815017150412E-5</v>
      </c>
      <c r="AH31" s="54">
        <f t="shared" si="7"/>
        <v>5.8532983029964584E-6</v>
      </c>
      <c r="AI31" s="54">
        <f t="shared" si="7"/>
        <v>2.8333945533082165E-6</v>
      </c>
      <c r="AJ31" s="54">
        <f t="shared" si="7"/>
        <v>1.3725686532227554E-6</v>
      </c>
      <c r="AK31" s="54">
        <f t="shared" si="7"/>
        <v>6.6534923186184541E-7</v>
      </c>
      <c r="AL31" s="54">
        <f t="shared" si="7"/>
        <v>3.2271930775513029E-7</v>
      </c>
      <c r="AM31" s="54">
        <f t="shared" si="7"/>
        <v>1.5661522330299416E-7</v>
      </c>
      <c r="AN31" s="54">
        <f t="shared" si="7"/>
        <v>7.6041970182629539E-8</v>
      </c>
      <c r="AO31" s="54">
        <f t="shared" si="7"/>
        <v>3.6937038545591736E-8</v>
      </c>
      <c r="AP31" s="54">
        <f t="shared" si="7"/>
        <v>1.7949038029302327E-8</v>
      </c>
      <c r="AQ31" s="54">
        <f t="shared" si="7"/>
        <v>8.725164758220884E-9</v>
      </c>
      <c r="AR31" s="54">
        <f t="shared" si="7"/>
        <v>4.2427174837348842E-9</v>
      </c>
      <c r="AS31" s="54">
        <f t="shared" si="7"/>
        <v>2.0636631412806226E-9</v>
      </c>
      <c r="AT31" s="54">
        <f t="shared" si="7"/>
        <v>1.0040267781437933E-9</v>
      </c>
      <c r="AU31" s="54">
        <f t="shared" si="7"/>
        <v>4.8859880430383208E-10</v>
      </c>
      <c r="AV31" s="54">
        <f t="shared" si="7"/>
        <v>2.3782092151090802E-10</v>
      </c>
      <c r="AW31" s="54">
        <f t="shared" si="7"/>
        <v>1.1577884527338894E-10</v>
      </c>
      <c r="AX31" s="54">
        <f t="shared" si="7"/>
        <v>5.6374372214574081E-11</v>
      </c>
      <c r="AY31" s="54">
        <f t="shared" si="7"/>
        <v>2.7453659134627957E-11</v>
      </c>
      <c r="AZ31" s="54">
        <f t="shared" si="7"/>
        <v>1.337143963625385E-11</v>
      </c>
      <c r="BA31" s="54">
        <f t="shared" si="7"/>
        <v>6.5134273009874183E-12</v>
      </c>
      <c r="BB31" s="54">
        <f t="shared" si="7"/>
        <v>3.1731389955179487E-12</v>
      </c>
      <c r="BC31" s="54">
        <f t="shared" si="7"/>
        <v>1.5460087015574133E-12</v>
      </c>
      <c r="BD31" s="54">
        <f t="shared" si="7"/>
        <v>7.5331003386051917E-13</v>
      </c>
      <c r="BE31" s="54">
        <f t="shared" si="7"/>
        <v>3.6708839299687355E-13</v>
      </c>
      <c r="BF31" s="54">
        <f t="shared" si="7"/>
        <v>1.7889538102218857E-13</v>
      </c>
      <c r="BG31" s="54">
        <f t="shared" si="7"/>
        <v>8.7187860163185609E-14</v>
      </c>
      <c r="BH31" s="54">
        <f t="shared" si="7"/>
        <v>4.2495063795816085E-14</v>
      </c>
      <c r="BI31" s="54">
        <f t="shared" si="7"/>
        <v>2.0713046002349305E-14</v>
      </c>
    </row>
    <row r="32" spans="1:103" s="35" customFormat="1" ht="18" customHeight="1">
      <c r="A32" s="66" t="s">
        <v>750</v>
      </c>
      <c r="B32" s="65">
        <f>+Parameters!J58</f>
        <v>0.75600000000000001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</row>
    <row r="33" spans="1:61" s="35" customFormat="1" ht="18" customHeight="1">
      <c r="A33" s="66" t="s">
        <v>751</v>
      </c>
      <c r="B33" s="65">
        <f>+Parameters!J60</f>
        <v>0.1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</row>
    <row r="34" spans="1:61" s="35" customFormat="1" ht="18" customHeight="1">
      <c r="A34" s="66" t="s">
        <v>752</v>
      </c>
      <c r="B34" s="65">
        <f>+Parameters!J61</f>
        <v>0.05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</row>
    <row r="35" spans="1:61" s="35" customFormat="1" ht="18" customHeight="1">
      <c r="A35" s="66" t="s">
        <v>753</v>
      </c>
      <c r="B35" s="65">
        <f>+Parameters!J65</f>
        <v>1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</row>
    <row r="36" spans="1:61" s="35" customFormat="1" ht="18" customHeight="1">
      <c r="A36" s="67" t="s">
        <v>754</v>
      </c>
      <c r="B36" s="65">
        <f>+B32</f>
        <v>0.75600000000000001</v>
      </c>
      <c r="C36" s="54">
        <f>+IF(C4&gt;$B$37,0,$B$33*$B$32+(B36-$B$33*$B$32)*(1-$B$34))</f>
        <v>0.72197999999999996</v>
      </c>
      <c r="D36" s="54">
        <f t="shared" ref="D36:K36" si="8">+IF(D4&gt;$B$37,0,$B$33*$B$32+(C36-$B$33*$B$32)*(1-$B$34))</f>
        <v>0.68966099999999997</v>
      </c>
      <c r="E36" s="54">
        <f t="shared" si="8"/>
        <v>0.6589579499999999</v>
      </c>
      <c r="F36" s="54">
        <f t="shared" si="8"/>
        <v>0.62979005249999986</v>
      </c>
      <c r="G36" s="54">
        <f t="shared" si="8"/>
        <v>0.60208054987499982</v>
      </c>
      <c r="H36" s="54">
        <f t="shared" si="8"/>
        <v>0.57575652238124975</v>
      </c>
      <c r="I36" s="54">
        <f t="shared" si="8"/>
        <v>0.55074869626218725</v>
      </c>
      <c r="J36" s="54">
        <f t="shared" si="8"/>
        <v>0.52699126144907793</v>
      </c>
      <c r="K36" s="54">
        <f t="shared" si="8"/>
        <v>0.50442169837662409</v>
      </c>
      <c r="L36" s="54">
        <f>+IF(L4&gt;$B$37,J36*Parameters!$B$105,$B$33*$B$32+(K36-$B$33*$B$32)*(1-$B$34))</f>
        <v>0.48298061345779286</v>
      </c>
      <c r="M36" s="54">
        <f>+IF(M4&gt;$B$37,K36*Parameters!$B$105,$B$33*$B$32+(L36-$B$33*$B$32)*(1-$B$34))</f>
        <v>0.46261158278490322</v>
      </c>
      <c r="N36" s="54">
        <f>+IF(N4&gt;$B$37,L36*Parameters!$B$105,$B$33*$B$32+(M36-$B$33*$B$32)*(1-$B$34))</f>
        <v>0.44326100364565801</v>
      </c>
      <c r="O36" s="54">
        <f>+IF(O4&gt;$B$37,M36*Parameters!$B$105,$B$33*$B$32+(N36-$B$33*$B$32)*(1-$B$34))</f>
        <v>0.42487795346337509</v>
      </c>
      <c r="P36" s="54">
        <f>+IF(P4&gt;$B$37,N36*Parameters!$B$105,$B$33*$B$32+(O36-$B$33*$B$32)*(1-$B$34))</f>
        <v>0.40741405579020634</v>
      </c>
      <c r="Q36" s="54">
        <f>+IF(Q4&gt;$B$37,O36*Parameters!$B$105,$B$33*$B$32+(P36-$B$33*$B$32)*(1-$B$34))</f>
        <v>0.39082335300069598</v>
      </c>
      <c r="R36" s="54">
        <f>+IF(R4&gt;$B$37,P36*Parameters!$B$105,$B$33*$B$32+(Q36-$B$33*$B$32)*(1-$B$34))</f>
        <v>0.37506218535066116</v>
      </c>
      <c r="S36" s="54">
        <f>+IF(S4&gt;$B$37,Q36*Parameters!$B$105,$B$33*$B$32+(R36-$B$33*$B$32)*(1-$B$34))</f>
        <v>0.36008907608312807</v>
      </c>
      <c r="T36" s="54">
        <f>+IF(T4&gt;$B$37,R36*Parameters!$B$105,$B$33*$B$32+(S36-$B$33*$B$32)*(1-$B$34))</f>
        <v>0.34586462227897163</v>
      </c>
      <c r="U36" s="54">
        <f>+IF(U4&gt;$B$37,S36*Parameters!$B$105,$B$33*$B$32+(T36-$B$33*$B$32)*(1-$B$34))</f>
        <v>0.33235139116502305</v>
      </c>
      <c r="V36" s="54">
        <f>+IF(V4&gt;$B$37,T36*Parameters!$B$105,$B$33*$B$32+(U36-$B$33*$B$32)*(1-$B$34))</f>
        <v>0.31951382160677189</v>
      </c>
      <c r="W36" s="54">
        <f>+IF(W4&gt;$B$37,U36*Parameters!$B$105,$B$33*$B$32+(V36-$B$33*$B$32)*(1-$B$34))</f>
        <v>0.30731813052643331</v>
      </c>
      <c r="X36" s="54">
        <f>+IF(X4&gt;$B$37,V36*Parameters!$B$105,$B$33*$B$32+(W36-$B$33*$B$32)*(1-$B$34))</f>
        <v>0.29573222400011162</v>
      </c>
      <c r="Y36" s="54">
        <f>+IF(Y4&gt;$B$37,W36*Parameters!$B$105,$B$33*$B$32+(X36-$B$33*$B$32)*(1-$B$34))</f>
        <v>0.284725612800106</v>
      </c>
      <c r="Z36" s="54">
        <f>+IF(Z4&gt;$B$37,Y36*Parameters!$B$105,$B$33*$B$32+(Y36-$B$33*$B$32)*(1-$B$34))</f>
        <v>0.27426933216010069</v>
      </c>
      <c r="AA36" s="54">
        <f>+IF(AA4&gt;$B$37,Z36*Parameters!$B$105,$B$33*$B$32+(Z36-$B$33*$B$32)*(1-$B$34))</f>
        <v>0.13713466608005034</v>
      </c>
      <c r="AB36" s="54">
        <f>+IF(AB4&gt;$B$37,AA36*Parameters!$B$105,$B$33*$B$32+(AA36-$B$33*$B$32)*(1-$B$34))</f>
        <v>6.8567333040025172E-2</v>
      </c>
      <c r="AC36" s="54">
        <f>+IF(AC4&gt;$B$37,AB36*Parameters!$B$105,$B$33*$B$32+(AB36-$B$33*$B$32)*(1-$B$34))</f>
        <v>3.4283666520012586E-2</v>
      </c>
      <c r="AD36" s="54">
        <f>+IF(AD4&gt;$B$37,AC36*Parameters!$B$105,$B$33*$B$32+(AC36-$B$33*$B$32)*(1-$B$34))</f>
        <v>1.7141833260006293E-2</v>
      </c>
      <c r="AE36" s="54">
        <f>+IF(AE4&gt;$B$37,AD36*Parameters!$B$105,$B$33*$B$32+(AD36-$B$33*$B$32)*(1-$B$34))</f>
        <v>8.5709166300031465E-3</v>
      </c>
      <c r="AF36" s="54">
        <f>+IF(AF4&gt;$B$37,AE36*Parameters!$B$105,$B$33*$B$32+(AE36-$B$33*$B$32)*(1-$B$34))</f>
        <v>4.2854583150015732E-3</v>
      </c>
      <c r="AG36" s="54">
        <f>+IF(AG4&gt;$B$37,AF36*Parameters!$B$105,$B$33*$B$32+(AF36-$B$33*$B$32)*(1-$B$34))</f>
        <v>2.1427291575007866E-3</v>
      </c>
      <c r="AH36" s="54">
        <f>+IF(AH4&gt;$B$37,AG36*Parameters!$B$105,$B$33*$B$32+(AG36-$B$33*$B$32)*(1-$B$34))</f>
        <v>1.0713645787503933E-3</v>
      </c>
      <c r="AI36" s="54">
        <f>+IF(AI4&gt;$B$37,AH36*Parameters!$B$105,$B$33*$B$32+(AH36-$B$33*$B$32)*(1-$B$34))</f>
        <v>5.3568228937519665E-4</v>
      </c>
      <c r="AJ36" s="54">
        <f>+IF(AJ4&gt;$B$37,AI36*Parameters!$B$105,$B$33*$B$32+(AI36-$B$33*$B$32)*(1-$B$34))</f>
        <v>2.6784114468759833E-4</v>
      </c>
      <c r="AK36" s="54">
        <f>+IF(AK4&gt;$B$37,AJ36*Parameters!$B$105,$B$33*$B$32+(AJ36-$B$33*$B$32)*(1-$B$34))</f>
        <v>1.3392057234379916E-4</v>
      </c>
      <c r="AL36" s="54">
        <f>+IF(AL4&gt;$B$37,AK36*Parameters!$B$105,$B$33*$B$32+(AK36-$B$33*$B$32)*(1-$B$34))</f>
        <v>6.6960286171899582E-5</v>
      </c>
      <c r="AM36" s="54">
        <f>+IF(AM4&gt;$B$37,AL36*Parameters!$B$105,$B$33*$B$32+(AL36-$B$33*$B$32)*(1-$B$34))</f>
        <v>3.3480143085949791E-5</v>
      </c>
      <c r="AN36" s="54">
        <f>+IF(AN4&gt;$B$37,AM36*Parameters!$B$105,$B$33*$B$32+(AM36-$B$33*$B$32)*(1-$B$34))</f>
        <v>1.6740071542974895E-5</v>
      </c>
      <c r="AO36" s="54">
        <f>+IF(AO4&gt;$B$37,AN36*Parameters!$B$105,$B$33*$B$32+(AN36-$B$33*$B$32)*(1-$B$34))</f>
        <v>8.3700357714874477E-6</v>
      </c>
      <c r="AP36" s="54">
        <f>+IF(AP4&gt;$B$37,AO36*Parameters!$B$105,$B$33*$B$32+(AO36-$B$33*$B$32)*(1-$B$34))</f>
        <v>4.1850178857437239E-6</v>
      </c>
      <c r="AQ36" s="54">
        <f>+IF(AQ4&gt;$B$37,AP36*Parameters!$B$105,$B$33*$B$32+(AP36-$B$33*$B$32)*(1-$B$34))</f>
        <v>2.0925089428718619E-6</v>
      </c>
      <c r="AR36" s="54">
        <f>+IF(AR4&gt;$B$37,AQ36*Parameters!$B$105,$B$33*$B$32+(AQ36-$B$33*$B$32)*(1-$B$34))</f>
        <v>1.046254471435931E-6</v>
      </c>
      <c r="AS36" s="54">
        <f>+IF(AS4&gt;$B$37,AR36*Parameters!$B$105,$B$33*$B$32+(AR36-$B$33*$B$32)*(1-$B$34))</f>
        <v>5.2312723571796548E-7</v>
      </c>
      <c r="AT36" s="54">
        <f>+IF(AT4&gt;$B$37,AS36*Parameters!$B$105,$B$33*$B$32+(AS36-$B$33*$B$32)*(1-$B$34))</f>
        <v>2.6156361785898274E-7</v>
      </c>
      <c r="AU36" s="54">
        <f>+IF(AU4&gt;$B$37,AT36*Parameters!$B$105,$B$33*$B$32+(AT36-$B$33*$B$32)*(1-$B$34))</f>
        <v>1.3078180892949137E-7</v>
      </c>
      <c r="AV36" s="54">
        <f>+IF(AV4&gt;$B$37,AU36*Parameters!$B$105,$B$33*$B$32+(AU36-$B$33*$B$32)*(1-$B$34))</f>
        <v>6.5390904464745685E-8</v>
      </c>
      <c r="AW36" s="54">
        <f>+IF(AW4&gt;$B$37,AV36*Parameters!$B$105,$B$33*$B$32+(AV36-$B$33*$B$32)*(1-$B$34))</f>
        <v>3.2695452232372843E-8</v>
      </c>
      <c r="AX36" s="54">
        <f>+IF(AX4&gt;$B$37,AW36*Parameters!$B$105,$B$33*$B$32+(AW36-$B$33*$B$32)*(1-$B$34))</f>
        <v>1.6347726116186421E-8</v>
      </c>
      <c r="AY36" s="54">
        <f>+IF(AY4&gt;$B$37,AX36*Parameters!$B$105,$B$33*$B$32+(AX36-$B$33*$B$32)*(1-$B$34))</f>
        <v>8.1738630580932107E-9</v>
      </c>
      <c r="AZ36" s="54">
        <f>+IF(AZ4&gt;$B$37,AY36*Parameters!$B$105,$B$33*$B$32+(AY36-$B$33*$B$32)*(1-$B$34))</f>
        <v>4.0869315290466053E-9</v>
      </c>
      <c r="BA36" s="54">
        <f>+IF(BA4&gt;$B$37,AZ36*Parameters!$B$105,$B$33*$B$32+(AZ36-$B$33*$B$32)*(1-$B$34))</f>
        <v>2.0434657645233027E-9</v>
      </c>
      <c r="BB36" s="54">
        <f>+IF(BB4&gt;$B$37,BA36*Parameters!$B$105,$B$33*$B$32+(BA36-$B$33*$B$32)*(1-$B$34))</f>
        <v>1.0217328822616513E-9</v>
      </c>
      <c r="BC36" s="54">
        <f>+IF(BC4&gt;$B$37,BB36*Parameters!$B$105,$B$33*$B$32+(BB36-$B$33*$B$32)*(1-$B$34))</f>
        <v>5.1086644113082567E-10</v>
      </c>
      <c r="BD36" s="54">
        <f>+IF(BD4&gt;$B$37,BC36*Parameters!$B$105,$B$33*$B$32+(BC36-$B$33*$B$32)*(1-$B$34))</f>
        <v>2.5543322056541283E-10</v>
      </c>
      <c r="BE36" s="54">
        <f>+IF(BE4&gt;$B$37,BD36*Parameters!$B$105,$B$33*$B$32+(BD36-$B$33*$B$32)*(1-$B$34))</f>
        <v>1.2771661028270642E-10</v>
      </c>
      <c r="BF36" s="54">
        <f>+IF(BF4&gt;$B$37,BE36*Parameters!$B$105,$B$33*$B$32+(BE36-$B$33*$B$32)*(1-$B$34))</f>
        <v>6.3858305141353208E-11</v>
      </c>
      <c r="BG36" s="54">
        <f>+IF(BG4&gt;$B$37,BF36*Parameters!$B$105,$B$33*$B$32+(BF36-$B$33*$B$32)*(1-$B$34))</f>
        <v>3.1929152570676604E-11</v>
      </c>
      <c r="BH36" s="54">
        <f>+IF(BH4&gt;$B$37,BG36*Parameters!$B$105,$B$33*$B$32+(BG36-$B$33*$B$32)*(1-$B$34))</f>
        <v>1.5964576285338302E-11</v>
      </c>
      <c r="BI36" s="54">
        <f>+IF(BI4&gt;$B$37,BH36*Parameters!$B$105,$B$33*$B$32+(BH36-$B$33*$B$32)*(1-$B$34))</f>
        <v>7.9822881426691511E-12</v>
      </c>
    </row>
    <row r="37" spans="1:61" s="35" customFormat="1" ht="18" customHeight="1">
      <c r="A37" s="66" t="s">
        <v>273</v>
      </c>
      <c r="B37" s="65">
        <f>+Parameters!J64</f>
        <v>2250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</row>
    <row r="38" spans="1:61" s="36" customFormat="1" ht="18" customHeight="1">
      <c r="A38" s="68" t="s">
        <v>150</v>
      </c>
      <c r="B38" s="147">
        <f>+Parameters!C63</f>
        <v>2.8</v>
      </c>
    </row>
    <row r="39" spans="1:61" ht="18" customHeight="1">
      <c r="A39" s="59" t="s">
        <v>277</v>
      </c>
      <c r="B39" s="128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</row>
    <row r="40" spans="1:61" s="37" customFormat="1" ht="18" customHeight="1">
      <c r="A40" s="72" t="s">
        <v>755</v>
      </c>
      <c r="B40" s="81">
        <f>+B41</f>
        <v>0.317917934953866</v>
      </c>
      <c r="C40" s="35">
        <f>+B40*EXP(C42*10)*Data!G93</f>
        <v>0.21356174233851324</v>
      </c>
      <c r="D40" s="35">
        <f>+C40*EXP(D42*10)</f>
        <v>0.17164354097857618</v>
      </c>
      <c r="E40" s="35">
        <f>+D40*EXP(E42*10)</f>
        <v>0.14064857556992125</v>
      </c>
      <c r="F40" s="35">
        <f>+E40*EXP(F42*10)</f>
        <v>0.11727533642687124</v>
      </c>
      <c r="G40" s="35">
        <f t="shared" ref="G40:BI40" si="9">+F40*EXP(G42*10)</f>
        <v>9.9331081872469751E-2</v>
      </c>
      <c r="H40" s="35">
        <f t="shared" si="9"/>
        <v>8.5327704003581278E-2</v>
      </c>
      <c r="I40" s="35">
        <f t="shared" si="9"/>
        <v>7.4235002643490075E-2</v>
      </c>
      <c r="J40" s="35">
        <f t="shared" si="9"/>
        <v>6.5326560649479809E-2</v>
      </c>
      <c r="K40" s="35">
        <f t="shared" si="9"/>
        <v>5.8081392033113168E-2</v>
      </c>
      <c r="L40" s="35">
        <f t="shared" si="9"/>
        <v>5.2119924840817851E-2</v>
      </c>
      <c r="M40" s="35">
        <f t="shared" si="9"/>
        <v>4.7161556766491877E-2</v>
      </c>
      <c r="N40" s="35">
        <f t="shared" si="9"/>
        <v>4.2996025584018438E-2</v>
      </c>
      <c r="O40" s="35">
        <f t="shared" si="9"/>
        <v>3.9463785203734017E-2</v>
      </c>
      <c r="P40" s="35">
        <f t="shared" si="9"/>
        <v>3.6442350923124332E-2</v>
      </c>
      <c r="Q40" s="35">
        <f t="shared" si="9"/>
        <v>3.3836663479681638E-2</v>
      </c>
      <c r="R40" s="35">
        <f t="shared" si="9"/>
        <v>3.1572198716299925E-2</v>
      </c>
      <c r="S40" s="35">
        <f t="shared" si="9"/>
        <v>2.9589979024823163E-2</v>
      </c>
      <c r="T40" s="35">
        <f t="shared" si="9"/>
        <v>2.7842919248792949E-2</v>
      </c>
      <c r="U40" s="35">
        <f t="shared" si="9"/>
        <v>2.6293120459684707E-2</v>
      </c>
      <c r="V40" s="35">
        <f t="shared" si="9"/>
        <v>2.4909844808954622E-2</v>
      </c>
      <c r="W40" s="35">
        <f t="shared" si="9"/>
        <v>2.3667985105703105E-2</v>
      </c>
      <c r="X40" s="35">
        <f t="shared" si="9"/>
        <v>2.2546897474617952E-2</v>
      </c>
      <c r="Y40" s="35">
        <f t="shared" si="9"/>
        <v>2.1529503090295405E-2</v>
      </c>
      <c r="Z40" s="35">
        <f t="shared" si="9"/>
        <v>2.0601591175849841E-2</v>
      </c>
      <c r="AA40" s="35">
        <f t="shared" si="9"/>
        <v>1.9751273873079556E-2</v>
      </c>
      <c r="AB40" s="35">
        <f t="shared" si="9"/>
        <v>1.8968556676040828E-2</v>
      </c>
      <c r="AC40" s="35">
        <f t="shared" si="9"/>
        <v>1.8244997504240992E-2</v>
      </c>
      <c r="AD40" s="35">
        <f t="shared" si="9"/>
        <v>1.7573434283781161E-2</v>
      </c>
      <c r="AE40" s="35">
        <f t="shared" si="9"/>
        <v>1.6947765863534341E-2</v>
      </c>
      <c r="AF40" s="35">
        <f t="shared" si="9"/>
        <v>1.6362774743755311E-2</v>
      </c>
      <c r="AG40" s="35">
        <f t="shared" si="9"/>
        <v>1.5813982802914611E-2</v>
      </c>
      <c r="AH40" s="35">
        <f t="shared" si="9"/>
        <v>1.5297533233277118E-2</v>
      </c>
      <c r="AI40" s="35">
        <f t="shared" si="9"/>
        <v>1.4810093420330177E-2</v>
      </c>
      <c r="AJ40" s="35">
        <f t="shared" si="9"/>
        <v>1.4348774657106158E-2</v>
      </c>
      <c r="AK40" s="35">
        <f t="shared" si="9"/>
        <v>1.3911065466704805E-2</v>
      </c>
      <c r="AL40" s="35">
        <f t="shared" si="9"/>
        <v>1.3494775984000701E-2</v>
      </c>
      <c r="AM40" s="35">
        <f t="shared" si="9"/>
        <v>1.3097991371261884E-2</v>
      </c>
      <c r="AN40" s="35">
        <f t="shared" si="9"/>
        <v>1.2719032649577609E-2</v>
      </c>
      <c r="AO40" s="35">
        <f t="shared" si="9"/>
        <v>1.2356423646356451E-2</v>
      </c>
      <c r="AP40" s="35">
        <f t="shared" si="9"/>
        <v>1.2008863009462439E-2</v>
      </c>
      <c r="AQ40" s="35">
        <f t="shared" si="9"/>
        <v>1.1675200436414342E-2</v>
      </c>
      <c r="AR40" s="35">
        <f t="shared" si="9"/>
        <v>1.1354416424288746E-2</v>
      </c>
      <c r="AS40" s="35">
        <f t="shared" si="9"/>
        <v>1.1045604971523572E-2</v>
      </c>
      <c r="AT40" s="35">
        <f t="shared" si="9"/>
        <v>1.0747958763585648E-2</v>
      </c>
      <c r="AU40" s="35">
        <f t="shared" si="9"/>
        <v>1.0460756455726219E-2</v>
      </c>
      <c r="AV40" s="35">
        <f t="shared" si="9"/>
        <v>1.0183351731884203E-2</v>
      </c>
      <c r="AW40" s="35">
        <f t="shared" si="9"/>
        <v>9.9151638723781587E-3</v>
      </c>
      <c r="AX40" s="35">
        <f t="shared" si="9"/>
        <v>9.6556696068278679E-3</v>
      </c>
      <c r="AY40" s="35">
        <f t="shared" si="9"/>
        <v>9.4043960647036441E-3</v>
      </c>
      <c r="AZ40" s="35">
        <f t="shared" si="9"/>
        <v>9.1609146655424259E-3</v>
      </c>
      <c r="BA40" s="35">
        <f t="shared" si="9"/>
        <v>8.9248358154016914E-3</v>
      </c>
      <c r="BB40" s="35">
        <f t="shared" si="9"/>
        <v>8.6958042965039738E-3</v>
      </c>
      <c r="BC40" s="35">
        <f t="shared" si="9"/>
        <v>8.4734952540212096E-3</v>
      </c>
      <c r="BD40" s="35">
        <f t="shared" si="9"/>
        <v>8.2576106981718921E-3</v>
      </c>
      <c r="BE40" s="35">
        <f t="shared" si="9"/>
        <v>8.0478764517478152E-3</v>
      </c>
      <c r="BF40" s="35">
        <f t="shared" si="9"/>
        <v>7.8440394832488547E-3</v>
      </c>
      <c r="BG40" s="35">
        <f t="shared" si="9"/>
        <v>7.6458655743066118E-3</v>
      </c>
      <c r="BH40" s="35">
        <f t="shared" si="9"/>
        <v>7.4531372772831221E-3</v>
      </c>
      <c r="BI40" s="35">
        <f t="shared" si="9"/>
        <v>7.2656521250540739E-3</v>
      </c>
    </row>
    <row r="41" spans="1:61" ht="18" customHeight="1">
      <c r="A41" s="52" t="s">
        <v>756</v>
      </c>
      <c r="B41" s="65">
        <f>+Parameters!J69</f>
        <v>0.317917934953866</v>
      </c>
    </row>
    <row r="42" spans="1:61" s="37" customFormat="1" ht="18" customHeight="1">
      <c r="A42" s="72" t="s">
        <v>757</v>
      </c>
      <c r="B42" s="80"/>
      <c r="C42" s="35">
        <f>+Data!H76</f>
        <v>-2.4000676885238E-2</v>
      </c>
      <c r="D42" s="35">
        <f>+Data!I76</f>
        <v>-2.18506091967142E-2</v>
      </c>
      <c r="E42" s="35">
        <f>+Data!J76</f>
        <v>-1.9915548277042779E-2</v>
      </c>
      <c r="F42" s="35">
        <f>+Data!K76</f>
        <v>-1.8173993449338503E-2</v>
      </c>
      <c r="G42" s="35">
        <f>+Data!L76</f>
        <v>-1.6606594104404654E-2</v>
      </c>
      <c r="H42" s="35">
        <f>+Data!M76</f>
        <v>-1.5195934693964189E-2</v>
      </c>
      <c r="I42" s="35">
        <f>+Data!N76</f>
        <v>-1.3926341224567771E-2</v>
      </c>
      <c r="J42" s="35">
        <f>+Data!O76</f>
        <v>-1.2783707102110993E-2</v>
      </c>
      <c r="K42" s="35">
        <f>+Data!P76</f>
        <v>-1.1755336391899894E-2</v>
      </c>
      <c r="L42" s="35">
        <f>+Data!Q76</f>
        <v>-1.0829802752709906E-2</v>
      </c>
      <c r="M42" s="35">
        <f>+Data!R76</f>
        <v>-9.9968224774389155E-3</v>
      </c>
      <c r="N42" s="35">
        <f>+Data!S76</f>
        <v>-9.2471402296950243E-3</v>
      </c>
      <c r="O42" s="35">
        <f>+Data!T76</f>
        <v>-8.5724262067255214E-3</v>
      </c>
      <c r="P42" s="35">
        <f>+Data!U76</f>
        <v>-7.965183586052969E-3</v>
      </c>
      <c r="Q42" s="35">
        <f>+Data!V76</f>
        <v>-7.4186652274476714E-3</v>
      </c>
      <c r="R42" s="35">
        <f>+Data!W76</f>
        <v>-6.9267987047029033E-3</v>
      </c>
      <c r="S42" s="35">
        <f>+Data!X76</f>
        <v>-6.4841188342326123E-3</v>
      </c>
      <c r="T42" s="35">
        <f>+Data!Y76</f>
        <v>-6.0857069508093511E-3</v>
      </c>
      <c r="U42" s="35">
        <f>+Data!Z76</f>
        <v>-5.7271362557284166E-3</v>
      </c>
      <c r="V42" s="35">
        <f>+Data!AA76</f>
        <v>-5.4044226301555752E-3</v>
      </c>
      <c r="W42" s="35">
        <f>+Data!AB76</f>
        <v>-5.1139803671400178E-3</v>
      </c>
      <c r="X42" s="35">
        <f>+Data!AC76</f>
        <v>-4.8525823304260158E-3</v>
      </c>
      <c r="Y42" s="35">
        <f>+Data!AD76</f>
        <v>-4.6173240973834146E-3</v>
      </c>
      <c r="Z42" s="35">
        <f>+Data!AE76</f>
        <v>-4.4055916876450732E-3</v>
      </c>
      <c r="AA42" s="35">
        <f>+Data!AF76</f>
        <v>-4.2150325188805658E-3</v>
      </c>
      <c r="AB42" s="35">
        <f>+Data!AG76</f>
        <v>-4.0435292669925094E-3</v>
      </c>
      <c r="AC42" s="35">
        <f>+Data!AH76</f>
        <v>-3.8891763402932582E-3</v>
      </c>
      <c r="AD42" s="35">
        <f>+Data!AI76</f>
        <v>-3.7502587062639326E-3</v>
      </c>
      <c r="AE42" s="35">
        <f>+Data!AJ76</f>
        <v>-3.6252328356375391E-3</v>
      </c>
      <c r="AF42" s="35">
        <f>+Data!AK76</f>
        <v>-3.5127095520737853E-3</v>
      </c>
      <c r="AG42" s="35">
        <f>+Data!AL76</f>
        <v>-3.4114385968664067E-3</v>
      </c>
      <c r="AH42" s="35">
        <f>+Data!AM76</f>
        <v>-3.3202947371797661E-3</v>
      </c>
      <c r="AI42" s="35">
        <f>+Data!AN76</f>
        <v>-3.2382652634617894E-3</v>
      </c>
      <c r="AJ42" s="35">
        <f>+Data!AO76</f>
        <v>-3.1644387371156106E-3</v>
      </c>
      <c r="AK42" s="35">
        <f>+Data!AP76</f>
        <v>-3.0979948634040494E-3</v>
      </c>
      <c r="AL42" s="35">
        <f>+Data!AQ76</f>
        <v>-3.0381953770636447E-3</v>
      </c>
      <c r="AM42" s="35">
        <f>+Data!AR76</f>
        <v>-2.9843758393572803E-3</v>
      </c>
      <c r="AN42" s="35">
        <f>+Data!AS76</f>
        <v>-2.9359382554215523E-3</v>
      </c>
      <c r="AO42" s="35">
        <f>+Data!AT76</f>
        <v>-2.8923444298793971E-3</v>
      </c>
      <c r="AP42" s="35">
        <f>+Data!AU76</f>
        <v>-2.8531099868914574E-3</v>
      </c>
      <c r="AQ42" s="35">
        <f>+Data!AV76</f>
        <v>-2.8177989882023115E-3</v>
      </c>
      <c r="AR42" s="35">
        <f>+Data!AW76</f>
        <v>-2.7860190893820806E-3</v>
      </c>
      <c r="AS42" s="35">
        <f>+Data!AX76</f>
        <v>-2.7574171804438724E-3</v>
      </c>
      <c r="AT42" s="35">
        <f>+Data!AY76</f>
        <v>-2.7316754623994853E-3</v>
      </c>
      <c r="AU42" s="35">
        <f>+Data!AZ76</f>
        <v>-2.7085079161595369E-3</v>
      </c>
      <c r="AV42" s="35">
        <f>+Data!BA76</f>
        <v>-2.6876571245435833E-3</v>
      </c>
      <c r="AW42" s="35">
        <f>+Data!BB76</f>
        <v>-2.6688914120892252E-3</v>
      </c>
      <c r="AX42" s="35">
        <f>+Data!BC76</f>
        <v>-2.6520022708803027E-3</v>
      </c>
      <c r="AY42" s="35">
        <f>+Data!BD76</f>
        <v>-2.6368020437922725E-3</v>
      </c>
      <c r="AZ42" s="35">
        <f>+Data!BE76</f>
        <v>-2.6231218394130451E-3</v>
      </c>
      <c r="BA42" s="35">
        <f>+Data!BF76</f>
        <v>-2.6108096554717406E-3</v>
      </c>
      <c r="BB42" s="35">
        <f>+Data!BG76</f>
        <v>-2.5997286899245666E-3</v>
      </c>
      <c r="BC42" s="35">
        <f>+Data!BH76</f>
        <v>-2.5897558209321101E-3</v>
      </c>
      <c r="BD42" s="35">
        <f>+Data!BI76</f>
        <v>-2.5807802388388991E-3</v>
      </c>
      <c r="BE42" s="35">
        <f>+Data!BJ76</f>
        <v>-2.5727022149550091E-3</v>
      </c>
      <c r="BF42" s="35">
        <f>+Data!BK76</f>
        <v>-2.5654319934595082E-3</v>
      </c>
      <c r="BG42" s="35">
        <f>+Data!BL76</f>
        <v>-2.5588887941135575E-3</v>
      </c>
      <c r="BH42" s="35">
        <f>+Data!BM76</f>
        <v>-2.5529999147022018E-3</v>
      </c>
      <c r="BI42" s="35">
        <f>+Data!BN76</f>
        <v>-2.5476999232319818E-3</v>
      </c>
    </row>
    <row r="43" spans="1:61" ht="18" customHeight="1">
      <c r="A43" s="52" t="s">
        <v>758</v>
      </c>
      <c r="B43" s="65">
        <f>+B44</f>
        <v>0</v>
      </c>
      <c r="C43" s="54">
        <f>+B43*(1-Parameters!$J$71)</f>
        <v>0</v>
      </c>
      <c r="D43" s="54">
        <f>+C43*(1-Parameters!$J$71)</f>
        <v>0</v>
      </c>
      <c r="E43" s="54">
        <f>+D43*(1-Parameters!$J$71)</f>
        <v>0</v>
      </c>
      <c r="F43" s="54">
        <f>+E43*(1-Parameters!$J$71)</f>
        <v>0</v>
      </c>
      <c r="G43" s="54">
        <f>+F43*(1-Parameters!$J$71)</f>
        <v>0</v>
      </c>
      <c r="H43" s="54">
        <f>+G43*(1-Parameters!$J$71)</f>
        <v>0</v>
      </c>
      <c r="I43" s="54">
        <f>+H43*(1-Parameters!$J$71)</f>
        <v>0</v>
      </c>
      <c r="J43" s="54">
        <f>+I43*(1-Parameters!$J$71)</f>
        <v>0</v>
      </c>
      <c r="K43" s="54">
        <f>+J43*(1-Parameters!$J$71)</f>
        <v>0</v>
      </c>
      <c r="L43" s="54">
        <f>+K43*(1-Parameters!$J$71)</f>
        <v>0</v>
      </c>
      <c r="M43" s="54">
        <f>+L43*(1-Parameters!$J$71)</f>
        <v>0</v>
      </c>
      <c r="N43" s="54">
        <f>+M43*(1-Parameters!$J$71)</f>
        <v>0</v>
      </c>
      <c r="O43" s="54">
        <f>+N43*(1-Parameters!$J$71)</f>
        <v>0</v>
      </c>
      <c r="P43" s="54">
        <f>+O43*(1-Parameters!$J$71)</f>
        <v>0</v>
      </c>
      <c r="Q43" s="54">
        <f>+P43*(1-Parameters!$J$71)</f>
        <v>0</v>
      </c>
      <c r="R43" s="54">
        <f>+Q43*(1-Parameters!$J$71)</f>
        <v>0</v>
      </c>
      <c r="S43" s="54">
        <f>+R43*(1-Parameters!$J$71)</f>
        <v>0</v>
      </c>
      <c r="T43" s="54">
        <f>+S43*(1-Parameters!$J$71)</f>
        <v>0</v>
      </c>
      <c r="U43" s="54">
        <f>+T43*(1-Parameters!$J$71)</f>
        <v>0</v>
      </c>
      <c r="V43" s="54">
        <f>+U43*(1-Parameters!$J$71)</f>
        <v>0</v>
      </c>
      <c r="W43" s="54">
        <f>+V43*(1-Parameters!$J$71)</f>
        <v>0</v>
      </c>
      <c r="X43" s="54">
        <f>+W43*(1-Parameters!$J$71)</f>
        <v>0</v>
      </c>
      <c r="Y43" s="54">
        <f>+X43*(1-Parameters!$J$71)</f>
        <v>0</v>
      </c>
      <c r="Z43" s="54">
        <f>+Y43*(1-Parameters!$J$71)</f>
        <v>0</v>
      </c>
      <c r="AA43" s="54">
        <f>+Z43*(1-Parameters!$J$71)</f>
        <v>0</v>
      </c>
      <c r="AB43" s="54">
        <f>+AA43*(1-Parameters!$J$71)</f>
        <v>0</v>
      </c>
      <c r="AC43" s="54">
        <f>+AB43*(1-Parameters!$J$71)</f>
        <v>0</v>
      </c>
      <c r="AD43" s="54">
        <f>+AC43*(1-Parameters!$J$71)</f>
        <v>0</v>
      </c>
      <c r="AE43" s="54">
        <f>+AD43*(1-Parameters!$J$71)</f>
        <v>0</v>
      </c>
      <c r="AF43" s="54">
        <f>+AE43*(1-Parameters!$J$71)</f>
        <v>0</v>
      </c>
      <c r="AG43" s="54">
        <f>+AF43*(1-Parameters!$J$71)</f>
        <v>0</v>
      </c>
      <c r="AH43" s="54">
        <f>+AG43*(1-Parameters!$J$71)</f>
        <v>0</v>
      </c>
      <c r="AI43" s="54">
        <f>+AH43*(1-Parameters!$J$71)</f>
        <v>0</v>
      </c>
      <c r="AJ43" s="54">
        <f>+AI43*(1-Parameters!$J$71)</f>
        <v>0</v>
      </c>
      <c r="AK43" s="54">
        <f>+AJ43*(1-Parameters!$J$71)</f>
        <v>0</v>
      </c>
      <c r="AL43" s="54">
        <f>+AK43*(1-Parameters!$J$71)</f>
        <v>0</v>
      </c>
      <c r="AM43" s="54">
        <f>+AL43*(1-Parameters!$J$71)</f>
        <v>0</v>
      </c>
      <c r="AN43" s="54">
        <f>+AM43*(1-Parameters!$J$71)</f>
        <v>0</v>
      </c>
      <c r="AO43" s="54">
        <f>+AN43*(1-Parameters!$J$71)</f>
        <v>0</v>
      </c>
      <c r="AP43" s="54">
        <f>+AO43*(1-Parameters!$J$71)</f>
        <v>0</v>
      </c>
      <c r="AQ43" s="54">
        <f>+AP43*(1-Parameters!$J$71)</f>
        <v>0</v>
      </c>
      <c r="AR43" s="54">
        <f>+AQ43*(1-Parameters!$J$71)</f>
        <v>0</v>
      </c>
      <c r="AS43" s="54">
        <f>+AR43*(1-Parameters!$J$71)</f>
        <v>0</v>
      </c>
      <c r="AT43" s="54">
        <f>+AS43*(1-Parameters!$J$71)</f>
        <v>0</v>
      </c>
      <c r="AU43" s="54">
        <f>+AT43*(1-Parameters!$J$71)</f>
        <v>0</v>
      </c>
      <c r="AV43" s="54">
        <f>+AU43*(1-Parameters!$J$71)</f>
        <v>0</v>
      </c>
      <c r="AW43" s="54">
        <f>+AV43*(1-Parameters!$J$71)</f>
        <v>0</v>
      </c>
      <c r="AX43" s="54">
        <f>+AW43*(1-Parameters!$J$71)</f>
        <v>0</v>
      </c>
      <c r="AY43" s="54">
        <f>+AX43*(1-Parameters!$J$71)</f>
        <v>0</v>
      </c>
      <c r="AZ43" s="54">
        <f>+AY43*(1-Parameters!$J$71)</f>
        <v>0</v>
      </c>
      <c r="BA43" s="54">
        <f>+AZ43*(1-Parameters!$J$71)</f>
        <v>0</v>
      </c>
      <c r="BB43" s="54">
        <f>+BA43*(1-Parameters!$J$71)</f>
        <v>0</v>
      </c>
      <c r="BC43" s="54">
        <f>+BB43*(1-Parameters!$J$71)</f>
        <v>0</v>
      </c>
      <c r="BD43" s="54">
        <f>+BC43*(1-Parameters!$J$71)</f>
        <v>0</v>
      </c>
      <c r="BE43" s="54">
        <f>+BD43*(1-Parameters!$J$71)</f>
        <v>0</v>
      </c>
      <c r="BF43" s="54">
        <f>+BE43*(1-Parameters!$J$71)</f>
        <v>0</v>
      </c>
      <c r="BG43" s="54">
        <f>+BF43*(1-Parameters!$J$71)</f>
        <v>0</v>
      </c>
      <c r="BH43" s="54">
        <f>+BG43*(1-Parameters!$J$71)</f>
        <v>0</v>
      </c>
      <c r="BI43" s="54">
        <f>+BH43*(1-Parameters!$J$71)</f>
        <v>0</v>
      </c>
    </row>
    <row r="44" spans="1:61" ht="18" customHeight="1">
      <c r="A44" s="52" t="s">
        <v>284</v>
      </c>
      <c r="B44" s="65">
        <f>+Parameters!J70</f>
        <v>0</v>
      </c>
    </row>
    <row r="45" spans="1:61" ht="18" customHeight="1">
      <c r="A45" s="73" t="s">
        <v>759</v>
      </c>
      <c r="B45" s="76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</row>
    <row r="46" spans="1:61" ht="18" customHeight="1">
      <c r="A46" s="75" t="s">
        <v>204</v>
      </c>
      <c r="B46" s="76">
        <f>+Copen!V228</f>
        <v>0</v>
      </c>
      <c r="C46" s="76">
        <f>+Copen!W228</f>
        <v>0</v>
      </c>
      <c r="D46" s="76">
        <f>+Copen!X228</f>
        <v>1</v>
      </c>
      <c r="E46" s="76">
        <f>+Copen!Y228</f>
        <v>1</v>
      </c>
      <c r="F46" s="76">
        <f>+Copen!Z228</f>
        <v>1</v>
      </c>
      <c r="G46" s="76">
        <f>+Copen!AA228</f>
        <v>1</v>
      </c>
      <c r="H46" s="76">
        <f>+Copen!AB228</f>
        <v>1</v>
      </c>
      <c r="I46" s="76">
        <f>+Copen!AC228</f>
        <v>1</v>
      </c>
      <c r="J46" s="76">
        <f>+Copen!AD228</f>
        <v>1</v>
      </c>
      <c r="K46" s="76">
        <f>+Copen!AE228</f>
        <v>1</v>
      </c>
      <c r="L46" s="76">
        <f>+Copen!AF228</f>
        <v>1</v>
      </c>
      <c r="M46" s="76">
        <f>+Copen!AG228</f>
        <v>1</v>
      </c>
      <c r="N46" s="76">
        <f>+Copen!AH228</f>
        <v>1</v>
      </c>
      <c r="O46" s="76">
        <f>+Copen!AI228</f>
        <v>1</v>
      </c>
      <c r="P46" s="76">
        <f>+Copen!AJ228</f>
        <v>1</v>
      </c>
      <c r="Q46" s="76">
        <f>+Copen!AK228</f>
        <v>1</v>
      </c>
      <c r="R46" s="76">
        <f>+Copen!AL228</f>
        <v>1</v>
      </c>
      <c r="S46" s="76">
        <f>+Copen!AM228</f>
        <v>1</v>
      </c>
      <c r="T46" s="76">
        <f>+Copen!AN228</f>
        <v>1</v>
      </c>
      <c r="U46" s="76">
        <f>+Copen!AO228</f>
        <v>1</v>
      </c>
      <c r="V46" s="76">
        <f>+Copen!AP228</f>
        <v>1</v>
      </c>
      <c r="W46" s="76">
        <f>+Copen!AQ228</f>
        <v>1</v>
      </c>
      <c r="X46" s="76">
        <f>+Copen!AR228</f>
        <v>1</v>
      </c>
      <c r="Y46" s="76">
        <f>+Copen!AS228</f>
        <v>1</v>
      </c>
      <c r="Z46" s="76">
        <f>+Copen!AT228</f>
        <v>1</v>
      </c>
      <c r="AA46" s="76">
        <f>+Copen!AU228</f>
        <v>1</v>
      </c>
      <c r="AB46" s="76">
        <f>+Copen!AV228</f>
        <v>1</v>
      </c>
      <c r="AC46" s="76">
        <f>+Copen!AW228</f>
        <v>1</v>
      </c>
      <c r="AD46" s="76">
        <f>+Copen!AX228</f>
        <v>1</v>
      </c>
      <c r="AE46" s="76">
        <f>+Copen!AY228</f>
        <v>1</v>
      </c>
      <c r="AF46" s="76">
        <f>+Copen!AZ228</f>
        <v>1</v>
      </c>
      <c r="AG46" s="76">
        <f>+Copen!BA228</f>
        <v>1</v>
      </c>
      <c r="AH46" s="76">
        <f>+Copen!BB228</f>
        <v>1</v>
      </c>
      <c r="AI46" s="76">
        <f>+Copen!BC228</f>
        <v>1</v>
      </c>
      <c r="AJ46" s="76">
        <f>+Copen!BD228</f>
        <v>1</v>
      </c>
      <c r="AK46" s="76">
        <f>+Copen!BE228</f>
        <v>1</v>
      </c>
      <c r="AL46" s="76">
        <f>+Copen!BF228</f>
        <v>1</v>
      </c>
      <c r="AM46" s="76">
        <f>+Copen!BG228</f>
        <v>1</v>
      </c>
      <c r="AN46" s="76">
        <f>+Copen!BH228</f>
        <v>1</v>
      </c>
      <c r="AO46" s="76">
        <f>+Copen!BI228</f>
        <v>1</v>
      </c>
      <c r="AP46" s="76">
        <f>+Copen!BJ228</f>
        <v>1</v>
      </c>
      <c r="AQ46" s="76">
        <f>+Copen!BK228</f>
        <v>1</v>
      </c>
      <c r="AR46" s="76">
        <f>+Copen!BL228</f>
        <v>1</v>
      </c>
      <c r="AS46" s="76">
        <f>+Copen!BM228</f>
        <v>1</v>
      </c>
      <c r="AT46" s="76">
        <f>+Copen!BN228</f>
        <v>1</v>
      </c>
      <c r="AU46" s="76">
        <f>+Copen!BO228</f>
        <v>1</v>
      </c>
      <c r="AV46" s="76">
        <f>+Copen!BP228</f>
        <v>1</v>
      </c>
      <c r="AW46" s="76">
        <f>+Copen!BQ228</f>
        <v>1</v>
      </c>
      <c r="AX46" s="76">
        <f>+Copen!BR228</f>
        <v>1</v>
      </c>
      <c r="AY46" s="76">
        <f>+Copen!BS228</f>
        <v>1</v>
      </c>
      <c r="AZ46" s="76">
        <f>+Copen!BT228</f>
        <v>1</v>
      </c>
      <c r="BA46" s="76">
        <f>+Copen!BU228</f>
        <v>1</v>
      </c>
      <c r="BB46" s="76">
        <f>+Copen!BV228</f>
        <v>1</v>
      </c>
      <c r="BC46" s="76">
        <f>+Copen!BW228</f>
        <v>1</v>
      </c>
      <c r="BD46" s="76">
        <f>+Copen!BX228</f>
        <v>1</v>
      </c>
      <c r="BE46" s="76">
        <f>+Copen!BY228</f>
        <v>1</v>
      </c>
      <c r="BF46" s="76">
        <f>+Copen!BZ228</f>
        <v>1</v>
      </c>
      <c r="BG46" s="76">
        <f>+Copen!CA228</f>
        <v>1</v>
      </c>
      <c r="BH46" s="76">
        <f>+Copen!CB228</f>
        <v>1</v>
      </c>
      <c r="BI46" s="76">
        <f>+Copen!CC228</f>
        <v>1</v>
      </c>
    </row>
    <row r="47" spans="1:61" ht="18" customHeight="1">
      <c r="A47" s="77" t="s">
        <v>760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</row>
    <row r="48" spans="1:61" ht="18" customHeight="1">
      <c r="A48" s="78" t="s">
        <v>761</v>
      </c>
      <c r="B48" s="79">
        <f>+Parameters!D135</f>
        <v>1.11001017303677E-4</v>
      </c>
      <c r="C48" s="79">
        <f>+Parameters!E135</f>
        <v>0</v>
      </c>
      <c r="D48" s="65"/>
      <c r="E48" s="65"/>
      <c r="F48" s="65"/>
      <c r="G48" s="65"/>
      <c r="H48" s="65"/>
      <c r="I48" s="65"/>
      <c r="J48" s="74"/>
      <c r="K48" s="74"/>
      <c r="L48" s="74"/>
      <c r="M48" s="95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</row>
    <row r="49" spans="1:105" ht="18" customHeight="1">
      <c r="A49" s="78" t="s">
        <v>334</v>
      </c>
      <c r="B49" s="65">
        <f>+Parameters!B128</f>
        <v>2</v>
      </c>
      <c r="C49" s="80">
        <f>+Parameters!B127</f>
        <v>4</v>
      </c>
      <c r="D49" s="80"/>
      <c r="E49" s="80"/>
      <c r="F49" s="80"/>
      <c r="G49" s="80"/>
      <c r="H49" s="80"/>
      <c r="I49" s="80"/>
      <c r="J49" s="80"/>
      <c r="K49" s="80"/>
      <c r="L49" s="80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</row>
    <row r="50" spans="1:105" ht="18" customHeight="1">
      <c r="A50" s="78" t="s">
        <v>762</v>
      </c>
      <c r="B50" s="81">
        <v>0</v>
      </c>
      <c r="C50" s="81">
        <f>100*$B$49*(Global!B135*$B$48+Global!B135^2*$C$48)*(B61/$B61)^(1/$C$49)</f>
        <v>2.7019116353731213E-3</v>
      </c>
      <c r="D50" s="81">
        <f>100*$B$49*(Global!C135*$B$48+Global!C135^2*$C$48)*(C61/$B61)^(1/$C$49)</f>
        <v>3.4617563633918486E-3</v>
      </c>
      <c r="E50" s="81">
        <f>100*$B$49*(Global!D135*$B$48+Global!D135^2*$C$48)*(D61/$B61)^(1/$C$49)</f>
        <v>4.786836313415488E-3</v>
      </c>
      <c r="F50" s="81">
        <f>100*$B$49*(Global!E135*$B$48+Global!E135^2*$C$48)*(E61/$B61)^(1/$C$49)</f>
        <v>6.3854848516499644E-3</v>
      </c>
      <c r="G50" s="81">
        <f>100*$B$49*(Global!F135*$B$48+Global!F135^2*$C$48)*(F61/$B61)^(1/$C$49)</f>
        <v>8.2844321991912516E-3</v>
      </c>
      <c r="H50" s="81">
        <f>100*$B$49*(Global!G135*$B$48+Global!G135^2*$C$48)*(G61/$B61)^(1/$C$49)</f>
        <v>1.0482138217615134E-2</v>
      </c>
      <c r="I50" s="81">
        <f>100*$B$49*(Global!H135*$B$48+Global!H135^2*$C$48)*(H61/$B61)^(1/$C$49)</f>
        <v>1.2981307112701805E-2</v>
      </c>
      <c r="J50" s="81">
        <f>100*$B$49*(Global!I135*$B$48+Global!I135^2*$C$48)*(I61/$B61)^(1/$C$49)</f>
        <v>1.5770561571159449E-2</v>
      </c>
      <c r="K50" s="81">
        <f>100*$B$49*(Global!J135*$B$48+Global!J135^2*$C$48)*(J61/$B61)^(1/$C$49)</f>
        <v>1.9740109253618656E-2</v>
      </c>
      <c r="L50" s="81">
        <f>100*$B$49*(Global!K135*$B$48+Global!K135^2*$C$48)*(K61/$B61)^(1/$C$49)</f>
        <v>2.4337032789776933E-2</v>
      </c>
      <c r="M50" s="81">
        <f>100*$B$49*(Global!L135*$B$48+Global!L135^2*$C$48)*(L61/$B61)^(1/$C$49)</f>
        <v>2.9671420378810189E-2</v>
      </c>
      <c r="N50" s="81">
        <f>100*$B$49*(Global!M135*$B$48+Global!M135^2*$C$48)*(M61/$B61)^(1/$C$49)</f>
        <v>3.5559866602097479E-2</v>
      </c>
      <c r="O50" s="81">
        <f>100*$B$49*(Global!N135*$B$48+Global!N135^2*$C$48)*(N61/$B61)^(1/$C$49)</f>
        <v>4.2141355906711107E-2</v>
      </c>
      <c r="P50" s="81">
        <f>100*$B$49*(Global!O135*$B$48+Global!O135^2*$C$48)*(O61/$B61)^(1/$C$49)</f>
        <v>4.9324787697425286E-2</v>
      </c>
      <c r="Q50" s="81">
        <f>100*$B$49*(Global!P135*$B$48+Global!P135^2*$C$48)*(P61/$B61)^(1/$C$49)</f>
        <v>5.7099997625731626E-2</v>
      </c>
      <c r="R50" s="81">
        <f>100*$B$49*(Global!Q135*$B$48+Global!Q135^2*$C$48)*(Q61/$B61)^(1/$C$49)</f>
        <v>6.54543953335079E-2</v>
      </c>
      <c r="S50" s="81">
        <f>100*$B$49*(Global!R135*$B$48+Global!R135^2*$C$48)*(R61/$B61)^(1/$C$49)</f>
        <v>7.4374168887390638E-2</v>
      </c>
      <c r="T50" s="81">
        <f>100*$B$49*(Global!S135*$B$48+Global!S135^2*$C$48)*(S61/$B61)^(1/$C$49)</f>
        <v>8.3845021118416518E-2</v>
      </c>
      <c r="U50" s="81">
        <f>100*$B$49*(Global!T135*$B$48+Global!T135^2*$C$48)*(T61/$B61)^(1/$C$49)</f>
        <v>9.3852572827577641E-2</v>
      </c>
      <c r="V50" s="81">
        <f>100*$B$49*(Global!U135*$B$48+Global!U135^2*$C$48)*(U61/$B61)^(1/$C$49)</f>
        <v>0.1043825135814906</v>
      </c>
      <c r="W50" s="81">
        <f>100*$B$49*(Global!V135*$B$48+Global!V135^2*$C$48)*(V61/$B61)^(1/$C$49)</f>
        <v>0.11547490781314194</v>
      </c>
      <c r="X50" s="81">
        <f>100*$B$49*(Global!W135*$B$48+Global!W135^2*$C$48)*(W61/$B61)^(1/$C$49)</f>
        <v>0.12714502904799324</v>
      </c>
      <c r="Y50" s="81">
        <f>100*$B$49*(Global!X135*$B$48+Global!X135^2*$C$48)*(X61/$B61)^(1/$C$49)</f>
        <v>0.13934336054468888</v>
      </c>
      <c r="Z50" s="81">
        <f>100*$B$49*(Global!Y135*$B$48+Global!Y135^2*$C$48)*(Y61/$B61)^(1/$C$49)</f>
        <v>0.15205355301221438</v>
      </c>
      <c r="AA50" s="81">
        <f>100*$B$49*(Global!Z135*$B$48+Global!Z135^2*$C$48)*(Z61/$B61)^(1/$C$49)</f>
        <v>0.16525989363324176</v>
      </c>
      <c r="AB50" s="81">
        <f>100*$B$49*(Global!AA135*$B$48+Global!AA135^2*$C$48)*(AA61/$B61)^(1/$C$49)</f>
        <v>0.17893842993414619</v>
      </c>
      <c r="AC50" s="81">
        <f>100*$B$49*(Global!AB135*$B$48+Global!AB135^2*$C$48)*(AB61/$B61)^(1/$C$49)</f>
        <v>0.19296212738954172</v>
      </c>
      <c r="AD50" s="81">
        <f>100*$B$49*(Global!AC135*$B$48+Global!AC135^2*$C$48)*(AC61/$B61)^(1/$C$49)</f>
        <v>0.20714944412589284</v>
      </c>
      <c r="AE50" s="81">
        <f>100*$B$49*(Global!AD135*$B$48+Global!AD135^2*$C$48)*(AD61/$B61)^(1/$C$49)</f>
        <v>0.22140630828717792</v>
      </c>
      <c r="AF50" s="81">
        <f>100*$B$49*(Global!AE135*$B$48+Global!AE135^2*$C$48)*(AE61/$B61)^(1/$C$49)</f>
        <v>0.23566414988291456</v>
      </c>
      <c r="AG50" s="81">
        <f>100*$B$49*(Global!AF135*$B$48+Global!AF135^2*$C$48)*(AF61/$B61)^(1/$C$49)</f>
        <v>0.24976690735853149</v>
      </c>
      <c r="AH50" s="81">
        <f>100*$B$49*(Global!AG135*$B$48+Global!AG135^2*$C$48)*(AG61/$B61)^(1/$C$49)</f>
        <v>0.26365098331381553</v>
      </c>
      <c r="AI50" s="81">
        <f>100*$B$49*(Global!AH135*$B$48+Global!AH135^2*$C$48)*(AH61/$B61)^(1/$C$49)</f>
        <v>0.27740367808375344</v>
      </c>
      <c r="AJ50" s="81">
        <f>100*$B$49*(Global!AI135*$B$48+Global!AI135^2*$C$48)*(AI61/$B61)^(1/$C$49)</f>
        <v>0.29104257906321979</v>
      </c>
      <c r="AK50" s="81">
        <f>100*$B$49*(Global!AJ135*$B$48+Global!AJ135^2*$C$48)*(AJ61/$B61)^(1/$C$49)</f>
        <v>0.30458503052628627</v>
      </c>
      <c r="AL50" s="81">
        <f>100*$B$49*(Global!AK135*$B$48+Global!AK135^2*$C$48)*(AK61/$B61)^(1/$C$49)</f>
        <v>0.3180483292894683</v>
      </c>
      <c r="AM50" s="81">
        <f>100*$B$49*(Global!AL135*$B$48+Global!AL135^2*$C$48)*(AL61/$B61)^(1/$C$49)</f>
        <v>0.33144952409521899</v>
      </c>
      <c r="AN50" s="81">
        <f>100*$B$49*(Global!AM135*$B$48+Global!AM135^2*$C$48)*(AM61/$B61)^(1/$C$49)</f>
        <v>0.34480511638522321</v>
      </c>
      <c r="AO50" s="81">
        <f>100*$B$49*(Global!AN135*$B$48+Global!AN135^2*$C$48)*(AN61/$B61)^(1/$C$49)</f>
        <v>0.358130788768389</v>
      </c>
      <c r="AP50" s="81">
        <f>100*$B$49*(Global!AO135*$B$48+Global!AO135^2*$C$48)*(AO61/$B61)^(1/$C$49)</f>
        <v>0.37144120746795839</v>
      </c>
      <c r="AQ50" s="81">
        <f>100*$B$49*(Global!AP135*$B$48+Global!AP135^2*$C$48)*(AP61/$B61)^(1/$C$49)</f>
        <v>0.38474990572254253</v>
      </c>
      <c r="AR50" s="81">
        <f>100*$B$49*(Global!AQ135*$B$48+Global!AQ135^2*$C$48)*(AQ61/$B61)^(1/$C$49)</f>
        <v>0.39806923789522169</v>
      </c>
      <c r="AS50" s="81">
        <f>100*$B$49*(Global!AR135*$B$48+Global!AR135^2*$C$48)*(AR61/$B61)^(1/$C$49)</f>
        <v>0.41141038834240279</v>
      </c>
      <c r="AT50" s="81">
        <f>100*$B$49*(Global!AS135*$B$48+Global!AS135^2*$C$48)*(AS61/$B61)^(1/$C$49)</f>
        <v>0.4247834189759872</v>
      </c>
      <c r="AU50" s="81">
        <f>100*$B$49*(Global!AT135*$B$48+Global!AT135^2*$C$48)*(AT61/$B61)^(1/$C$49)</f>
        <v>0.43819734169288493</v>
      </c>
      <c r="AV50" s="81">
        <f>100*$B$49*(Global!AU135*$B$48+Global!AU135^2*$C$48)*(AU61/$B61)^(1/$C$49)</f>
        <v>0.45166020477979724</v>
      </c>
      <c r="AW50" s="81">
        <f>100*$B$49*(Global!AV135*$B$48+Global!AV135^2*$C$48)*(AV61/$B61)^(1/$C$49)</f>
        <v>0.46517918523716034</v>
      </c>
      <c r="AX50" s="81">
        <f>100*$B$49*(Global!AW135*$B$48+Global!AW135^2*$C$48)*(AW61/$B61)^(1/$C$49)</f>
        <v>0.47876068138332634</v>
      </c>
      <c r="AY50" s="81">
        <f>100*$B$49*(Global!AX135*$B$48+Global!AX135^2*$C$48)*(AX61/$B61)^(1/$C$49)</f>
        <v>0.49241040201669017</v>
      </c>
      <c r="AZ50" s="81">
        <f>100*$B$49*(Global!AY135*$B$48+Global!AY135^2*$C$48)*(AY61/$B61)^(1/$C$49)</f>
        <v>0.50613344985905695</v>
      </c>
      <c r="BA50" s="81">
        <f>100*$B$49*(Global!AZ135*$B$48+Global!AZ135^2*$C$48)*(AZ61/$B61)^(1/$C$49)</f>
        <v>0.51993439805068675</v>
      </c>
      <c r="BB50" s="81">
        <f>100*$B$49*(Global!BA135*$B$48+Global!BA135^2*$C$48)*(BA61/$B61)^(1/$C$49)</f>
        <v>0.53381735919790951</v>
      </c>
      <c r="BC50" s="81">
        <f>100*$B$49*(Global!BB135*$B$48+Global!BB135^2*$C$48)*(BB61/$B61)^(1/$C$49)</f>
        <v>0.54778604696343691</v>
      </c>
      <c r="BD50" s="81">
        <f>100*$B$49*(Global!BC135*$B$48+Global!BC135^2*$C$48)*(BC61/$B61)^(1/$C$49)</f>
        <v>0.56184383050082198</v>
      </c>
      <c r="BE50" s="81">
        <f>100*$B$49*(Global!BD135*$B$48+Global!BD135^2*$C$48)*(BD61/$B61)^(1/$C$49)</f>
        <v>0.57599378221838549</v>
      </c>
      <c r="BF50" s="81">
        <f>100*$B$49*(Global!BE135*$B$48+Global!BE135^2*$C$48)*(BE61/$B61)^(1/$C$49)</f>
        <v>0.59023871945287532</v>
      </c>
      <c r="BG50" s="81">
        <f>100*$B$49*(Global!BF135*$B$48+Global!BF135^2*$C$48)*(BF61/$B61)^(1/$C$49)</f>
        <v>0.60458124066794272</v>
      </c>
      <c r="BH50" s="81">
        <f>100*$B$49*(Global!BG135*$B$48+Global!BG135^2*$C$48)*(BG61/$B61)^(1/$C$49)</f>
        <v>0.61902375678810284</v>
      </c>
      <c r="BI50" s="81">
        <f>100*$B$49*(Global!BH135*$B$48+Global!BH135^2*$C$48)*(BH61/$B61)^(1/$C$49)</f>
        <v>0.63356851825015881</v>
      </c>
      <c r="BJ50" s="81">
        <f>100*$B$49*(Global!BI135*$B$48+Global!BI135^2*$C$48)*(BI61/$B61)^(1/$C$49)</f>
        <v>0.64821763831146695</v>
      </c>
      <c r="BK50" s="81">
        <f>100*$B$49*(Global!BJ80*$B$48+Global!BJ80^2*$C$48)*(BJ61/$B61)^(1/$C$49)</f>
        <v>0.65722103717391656</v>
      </c>
      <c r="BL50" s="81">
        <f>100*$B$49*(Global!BK80*$B$48+Global!BK80^2*$C$48)*(BK61/$B61)^(1/$C$49)</f>
        <v>0.66601206660723389</v>
      </c>
      <c r="BM50" s="81">
        <f>100*$B$49*(Global!BL80*$B$48+Global!BL80^2*$C$48)*(BL61/$B61)^(1/$C$49)</f>
        <v>0.6746339197698431</v>
      </c>
      <c r="BN50" s="81">
        <f>100*$B$49*(Global!BM80*$B$48+Global!BM80^2*$C$48)*(BM61/$B61)^(1/$C$49)</f>
        <v>0.68311613269294147</v>
      </c>
      <c r="BO50" s="81">
        <f>100*$B$49*(Global!BN80*$B$48+Global!BN80^2*$C$48)*(BN61/$B61)^(1/$C$49)</f>
        <v>0.69147900144919383</v>
      </c>
      <c r="BP50" s="81">
        <f>100*$B$49*(Global!BO80*$B$48+Global!BO80^2*$C$48)*(BO61/$B61)^(1/$C$49)</f>
        <v>0.69973656757713165</v>
      </c>
      <c r="BQ50" s="81">
        <f>100*$B$49*(Global!BP80*$B$48+Global!BP80^2*$C$48)*(BP61/$B61)^(1/$C$49)</f>
        <v>0.70789863632858707</v>
      </c>
      <c r="BR50" s="81">
        <f>100*$B$49*(Global!BQ80*$B$48+Global!BQ80^2*$C$48)*(BQ61/$B61)^(1/$C$49)</f>
        <v>0.71597214141170495</v>
      </c>
      <c r="BS50" s="81">
        <f>100*$B$49*(Global!BR80*$B$48+Global!BR80^2*$C$48)*(BR61/$B61)^(1/$C$49)</f>
        <v>0.72396206808186525</v>
      </c>
      <c r="BT50" s="81">
        <f>100*$B$49*(Global!BS80*$B$48+Global!BS80^2*$C$48)*(BS61/$B61)^(1/$C$49)</f>
        <v>0.73187207769666873</v>
      </c>
      <c r="BU50" s="81">
        <f>100*$B$49*(Global!BT80*$B$48+Global!BT80^2*$C$48)*(BT61/$B61)^(1/$C$49)</f>
        <v>0.73970493043458863</v>
      </c>
      <c r="BV50" s="81">
        <f>100*$B$49*(Global!BU80*$B$48+Global!BU80^2*$C$48)*(BU61/$B61)^(1/$C$49)</f>
        <v>0.74746277152523344</v>
      </c>
      <c r="BW50" s="81">
        <f>100*$B$49*(Global!BV80*$B$48+Global!BV80^2*$C$48)*(BV61/$B61)^(1/$C$49)</f>
        <v>0.75514732515918548</v>
      </c>
      <c r="BX50" s="81">
        <f>100*$B$49*(Global!BW80*$B$48+Global!BW80^2*$C$48)*(BW61/$B61)^(1/$C$49)</f>
        <v>0.76276002593489867</v>
      </c>
      <c r="BY50" s="81">
        <f>100*$B$49*(Global!BX80*$B$48+Global!BX80^2*$C$48)*(BX61/$B61)^(1/$C$49)</f>
        <v>0.77030210802984289</v>
      </c>
      <c r="BZ50" s="81">
        <f>100*$B$49*(Global!BY80*$B$48+Global!BY80^2*$C$48)*(BY61/$B61)^(1/$C$49)</f>
        <v>0.77777466574754661</v>
      </c>
      <c r="CA50" s="81">
        <f>100*$B$49*(Global!BZ80*$B$48+Global!BZ80^2*$C$48)*(BZ61/$B61)^(1/$C$49)</f>
        <v>0.78517869467468548</v>
      </c>
      <c r="CB50" s="81">
        <f>100*$B$49*(Global!CA80*$B$48+Global!CA80^2*$C$48)*(CA61/$B61)^(1/$C$49)</f>
        <v>0.79251511969602328</v>
      </c>
      <c r="CC50" s="81">
        <f>100*$B$49*(Global!CB80*$B$48+Global!CB80^2*$C$48)*(CB61/$B61)^(1/$C$49)</f>
        <v>0.7997848140958731</v>
      </c>
      <c r="CD50" s="81">
        <f>100*$B$49*(Global!CC80*$B$48+Global!CC80^2*$C$48)*(CC61/$B61)^(1/$C$49)</f>
        <v>0.80698861260926691</v>
      </c>
      <c r="CE50" s="81">
        <f>100*$B$49*(Global!CD80*$B$48+Global!CD80^2*$C$48)*(CD61/$B61)^(1/$C$49)</f>
        <v>0.81412732036241431</v>
      </c>
      <c r="CF50" s="81">
        <f>100*$B$49*(Global!CE80*$B$48+Global!CE80^2*$C$48)*(CE61/$B61)^(1/$C$49)</f>
        <v>0.82120171901710215</v>
      </c>
      <c r="CG50" s="81">
        <f>100*$B$49*(Global!CF80*$B$48+Global!CF80^2*$C$48)*(CF61/$B61)^(1/$C$49)</f>
        <v>0.82821257101074575</v>
      </c>
      <c r="CH50" s="81">
        <f>100*$B$49*(Global!CG80*$B$48+Global!CG80^2*$C$48)*(CG61/$B61)^(1/$C$49)</f>
        <v>0.83516062249741685</v>
      </c>
      <c r="CI50" s="81">
        <f>100*$B$49*(Global!CH80*$B$48+Global!CH80^2*$C$48)*(CH61/$B61)^(1/$C$49)</f>
        <v>0.84204660540119314</v>
      </c>
      <c r="CJ50" s="81">
        <f>100*$B$49*(Global!CI80*$B$48+Global!CI80^2*$C$48)*(CI61/$B61)^(1/$C$49)</f>
        <v>0.84887123886167437</v>
      </c>
      <c r="CK50" s="81">
        <f>100*$B$49*(Global!CJ80*$B$48+Global!CJ80^2*$C$48)*(CJ61/$B61)^(1/$C$49)</f>
        <v>0.85563523026233623</v>
      </c>
      <c r="CL50" s="81">
        <f>100*$B$49*(Global!CK80*$B$48+Global!CK80^2*$C$48)*(CK61/$B61)^(1/$C$49)</f>
        <v>0.86233927597184667</v>
      </c>
      <c r="CM50" s="81">
        <f>100*$B$49*(Global!CL80*$B$48+Global!CL80^2*$C$48)*(CL61/$B61)^(1/$C$49)</f>
        <v>0.86898406188731958</v>
      </c>
      <c r="CN50" s="81">
        <f>100*$B$49*(Global!CM80*$B$48+Global!CM80^2*$C$48)*(CM61/$B61)^(1/$C$49)</f>
        <v>0.87557026384050241</v>
      </c>
      <c r="CO50" s="81">
        <f>100*$B$49*(Global!CN80*$B$48+Global!CN80^2*$C$48)*(CN61/$B61)^(1/$C$49)</f>
        <v>0.88209854790880815</v>
      </c>
      <c r="CP50" s="81">
        <f>100*$B$49*(Global!CO80*$B$48+Global!CO80^2*$C$48)*(CO61/$B61)^(1/$C$49)</f>
        <v>0.88856957066008402</v>
      </c>
      <c r="CQ50" s="81">
        <f>100*$B$49*(Global!CP80*$B$48+Global!CP80^2*$C$48)*(CP61/$B61)^(1/$C$49)</f>
        <v>0.89498397935110396</v>
      </c>
      <c r="CR50" s="81">
        <f>100*$B$49*(Global!CQ80*$B$48+Global!CQ80^2*$C$48)*(CQ61/$B61)^(1/$C$49)</f>
        <v>0.90134241209366517</v>
      </c>
      <c r="CS50" s="81">
        <f>100*$B$49*(Global!CR80*$B$48+Global!CR80^2*$C$48)*(CR61/$B61)^(1/$C$49)</f>
        <v>0.90764549799796002</v>
      </c>
      <c r="CT50" s="81">
        <f>100*$B$49*(Global!CS80*$B$48+Global!CS80^2*$C$48)*(CS61/$B61)^(1/$C$49)</f>
        <v>0.91389385729999917</v>
      </c>
      <c r="CU50" s="81">
        <f>100*$B$49*(Global!CT80*$B$48+Global!CT80^2*$C$48)*(CT61/$B61)^(1/$C$49)</f>
        <v>0.92008810147785458</v>
      </c>
      <c r="CV50" s="81">
        <f>100*$B$49*(Global!CU80*$B$48+Global!CU80^2*$C$48)*(CU61/$B61)^(1/$C$49)</f>
        <v>0.92622883336008577</v>
      </c>
      <c r="CW50" s="81"/>
      <c r="CX50" s="65"/>
      <c r="CY50" s="65"/>
      <c r="CZ50" s="65"/>
      <c r="DA50" s="65"/>
    </row>
    <row r="51" spans="1:105" ht="18" customHeight="1">
      <c r="A51" s="82" t="s">
        <v>817</v>
      </c>
    </row>
    <row r="52" spans="1:105" ht="18" customHeight="1">
      <c r="A52" s="54" t="s">
        <v>763</v>
      </c>
      <c r="B52" s="149">
        <f>+Data!B238/1000</f>
        <v>8.4964425453158705E-3</v>
      </c>
      <c r="C52" s="84">
        <f>+B95-B92</f>
        <v>0</v>
      </c>
    </row>
    <row r="53" spans="1:105" ht="18" customHeight="1">
      <c r="A53" s="52" t="s">
        <v>764</v>
      </c>
      <c r="B53" s="149">
        <f>+Data!O173</f>
        <v>-10.465429163627901</v>
      </c>
      <c r="C53" s="84">
        <f>+Data!Q173</f>
        <v>6.4007131154632502</v>
      </c>
    </row>
    <row r="54" spans="1:105" ht="18" customHeight="1">
      <c r="A54" s="52" t="s">
        <v>765</v>
      </c>
    </row>
    <row r="55" spans="1:105" s="38" customFormat="1" ht="13">
      <c r="A55" s="86" t="s">
        <v>253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</row>
    <row r="56" spans="1:105" ht="18" customHeight="1">
      <c r="A56" s="52" t="s">
        <v>630</v>
      </c>
      <c r="B56" s="65">
        <f>B57</f>
        <v>155.94246849385499</v>
      </c>
      <c r="C56" s="65">
        <f>B56*EXP(B58)</f>
        <v>157.7308776678521</v>
      </c>
      <c r="D56" s="65">
        <f>C56*EXP(C58)</f>
        <v>159.22861094864422</v>
      </c>
      <c r="E56" s="65">
        <f t="shared" ref="E56:BI56" si="10">D56*EXP(D58)</f>
        <v>157.78711196871737</v>
      </c>
      <c r="F56" s="65">
        <f t="shared" si="10"/>
        <v>154.93737936993895</v>
      </c>
      <c r="G56" s="65">
        <f t="shared" si="10"/>
        <v>150.41724029517903</v>
      </c>
      <c r="H56" s="65">
        <f t="shared" si="10"/>
        <v>145.53831861087644</v>
      </c>
      <c r="I56" s="65">
        <f t="shared" si="10"/>
        <v>140.8176492436277</v>
      </c>
      <c r="J56" s="65">
        <f t="shared" si="10"/>
        <v>136.25009913381976</v>
      </c>
      <c r="K56" s="65">
        <f t="shared" si="10"/>
        <v>131.83070171735434</v>
      </c>
      <c r="L56" s="65">
        <f t="shared" si="10"/>
        <v>129.67510617919331</v>
      </c>
      <c r="M56" s="65">
        <f t="shared" si="10"/>
        <v>129.67521371498526</v>
      </c>
      <c r="N56" s="65">
        <f t="shared" si="10"/>
        <v>129.67532125086638</v>
      </c>
      <c r="O56" s="65">
        <f t="shared" si="10"/>
        <v>129.67542878683668</v>
      </c>
      <c r="P56" s="65">
        <f t="shared" si="10"/>
        <v>129.67553632289614</v>
      </c>
      <c r="Q56" s="65">
        <f t="shared" si="10"/>
        <v>129.67564385904478</v>
      </c>
      <c r="R56" s="65">
        <f t="shared" si="10"/>
        <v>129.67575139528262</v>
      </c>
      <c r="S56" s="65">
        <f t="shared" si="10"/>
        <v>129.67585893160961</v>
      </c>
      <c r="T56" s="65">
        <f t="shared" si="10"/>
        <v>129.67596646802579</v>
      </c>
      <c r="U56" s="65">
        <f t="shared" si="10"/>
        <v>129.67607400453116</v>
      </c>
      <c r="V56" s="65">
        <f t="shared" si="10"/>
        <v>130.02299251384758</v>
      </c>
      <c r="W56" s="65">
        <f t="shared" si="10"/>
        <v>130.71950791554815</v>
      </c>
      <c r="X56" s="65">
        <f t="shared" si="10"/>
        <v>131.41975445506847</v>
      </c>
      <c r="Y56" s="65">
        <f t="shared" si="10"/>
        <v>132.12375211960392</v>
      </c>
      <c r="Z56" s="65">
        <f t="shared" si="10"/>
        <v>132.8315210034186</v>
      </c>
      <c r="AA56" s="65">
        <f t="shared" si="10"/>
        <v>133.54308130841881</v>
      </c>
      <c r="AB56" s="65">
        <f t="shared" si="10"/>
        <v>134.25845334472967</v>
      </c>
      <c r="AC56" s="65">
        <f t="shared" si="10"/>
        <v>134.97765753127493</v>
      </c>
      <c r="AD56" s="65">
        <f t="shared" si="10"/>
        <v>135.70071439635964</v>
      </c>
      <c r="AE56" s="65">
        <f t="shared" si="10"/>
        <v>136.42764457825626</v>
      </c>
      <c r="AF56" s="65">
        <f t="shared" si="10"/>
        <v>136.79256864268325</v>
      </c>
      <c r="AG56" s="65">
        <f t="shared" si="10"/>
        <v>136.79256864268325</v>
      </c>
      <c r="AH56" s="65">
        <f t="shared" si="10"/>
        <v>136.79256864268325</v>
      </c>
      <c r="AI56" s="65">
        <f t="shared" si="10"/>
        <v>136.79256864268325</v>
      </c>
      <c r="AJ56" s="65">
        <f t="shared" si="10"/>
        <v>136.79256864268325</v>
      </c>
      <c r="AK56" s="65">
        <f t="shared" si="10"/>
        <v>136.79256864268325</v>
      </c>
      <c r="AL56" s="65">
        <f t="shared" si="10"/>
        <v>136.79256864268325</v>
      </c>
      <c r="AM56" s="65">
        <f t="shared" si="10"/>
        <v>136.79256864268325</v>
      </c>
      <c r="AN56" s="65">
        <f t="shared" si="10"/>
        <v>136.79256864268325</v>
      </c>
      <c r="AO56" s="65">
        <f t="shared" si="10"/>
        <v>136.79256864268325</v>
      </c>
      <c r="AP56" s="65">
        <f t="shared" si="10"/>
        <v>136.79256864268325</v>
      </c>
      <c r="AQ56" s="65">
        <f t="shared" si="10"/>
        <v>136.79256864268325</v>
      </c>
      <c r="AR56" s="65">
        <f t="shared" si="10"/>
        <v>136.79256864268325</v>
      </c>
      <c r="AS56" s="65">
        <f t="shared" si="10"/>
        <v>136.79256864268325</v>
      </c>
      <c r="AT56" s="65">
        <f t="shared" si="10"/>
        <v>136.79256864268325</v>
      </c>
      <c r="AU56" s="65">
        <f t="shared" si="10"/>
        <v>136.79256864268325</v>
      </c>
      <c r="AV56" s="65">
        <f t="shared" si="10"/>
        <v>136.79256864268325</v>
      </c>
      <c r="AW56" s="65">
        <f t="shared" si="10"/>
        <v>136.79256864268325</v>
      </c>
      <c r="AX56" s="65">
        <f t="shared" si="10"/>
        <v>136.79256864268325</v>
      </c>
      <c r="AY56" s="65">
        <f t="shared" si="10"/>
        <v>136.79256864268325</v>
      </c>
      <c r="AZ56" s="65">
        <f t="shared" si="10"/>
        <v>136.79256864268325</v>
      </c>
      <c r="BA56" s="65">
        <f t="shared" si="10"/>
        <v>136.79256864268325</v>
      </c>
      <c r="BB56" s="65">
        <f t="shared" si="10"/>
        <v>136.79256864268325</v>
      </c>
      <c r="BC56" s="65">
        <f t="shared" si="10"/>
        <v>136.79256864268325</v>
      </c>
      <c r="BD56" s="65">
        <f t="shared" si="10"/>
        <v>136.79256864268325</v>
      </c>
      <c r="BE56" s="65">
        <f t="shared" si="10"/>
        <v>136.79256864268325</v>
      </c>
      <c r="BF56" s="65">
        <f t="shared" si="10"/>
        <v>136.79256864268325</v>
      </c>
      <c r="BG56" s="65">
        <f t="shared" si="10"/>
        <v>136.79256864268325</v>
      </c>
      <c r="BH56" s="65">
        <f t="shared" si="10"/>
        <v>136.79256864268325</v>
      </c>
      <c r="BI56" s="65">
        <f t="shared" si="10"/>
        <v>136.79256864268325</v>
      </c>
    </row>
    <row r="57" spans="1:105" s="38" customFormat="1" ht="13">
      <c r="A57" s="89" t="s">
        <v>631</v>
      </c>
      <c r="B57" s="88">
        <f>Parameters!J48</f>
        <v>155.94246849385499</v>
      </c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</row>
    <row r="58" spans="1:105" ht="18" customHeight="1">
      <c r="A58" s="52" t="s">
        <v>766</v>
      </c>
      <c r="B58" s="65">
        <f>+Data!B42*10</f>
        <v>1.14031273293622E-2</v>
      </c>
      <c r="C58" s="65">
        <f>+Data!C42*10</f>
        <v>9.4506994247554599E-3</v>
      </c>
      <c r="D58" s="65">
        <f>+Data!D42*10</f>
        <v>-9.0942424029197694E-3</v>
      </c>
      <c r="E58" s="65">
        <f>+Data!E42*10</f>
        <v>-1.8225700651584499E-2</v>
      </c>
      <c r="F58" s="65">
        <f>+Data!F42*10</f>
        <v>-2.960799665424E-2</v>
      </c>
      <c r="G58" s="65">
        <f>+Data!G42*10</f>
        <v>-3.29736244792369E-2</v>
      </c>
      <c r="H58" s="65">
        <f>+Data!H42*10</f>
        <v>-3.29736244792369E-2</v>
      </c>
      <c r="I58" s="65">
        <f>+Data!I42*10</f>
        <v>-3.29736244792369E-2</v>
      </c>
      <c r="J58" s="65">
        <f>+Data!J42*10</f>
        <v>-3.29736244792369E-2</v>
      </c>
      <c r="K58" s="65">
        <f>+Data!K42*10</f>
        <v>-1.6486397604340602E-2</v>
      </c>
      <c r="L58" s="65">
        <f>+Data!L42*10</f>
        <v>8.292705556162879E-7</v>
      </c>
      <c r="M58" s="65">
        <f>+Data!M42*10</f>
        <v>8.292705556162879E-7</v>
      </c>
      <c r="N58" s="65">
        <f>+Data!N42*10</f>
        <v>8.292705556162879E-7</v>
      </c>
      <c r="O58" s="65">
        <f>+Data!O42*10</f>
        <v>8.292705556162879E-7</v>
      </c>
      <c r="P58" s="65">
        <f>+Data!P42*10</f>
        <v>8.292705556162879E-7</v>
      </c>
      <c r="Q58" s="65">
        <f>+Data!Q42*10</f>
        <v>8.292705556162879E-7</v>
      </c>
      <c r="R58" s="65">
        <f>+Data!R42*10</f>
        <v>8.292705556162879E-7</v>
      </c>
      <c r="S58" s="65">
        <f>+Data!S42*10</f>
        <v>8.292705556162879E-7</v>
      </c>
      <c r="T58" s="65">
        <f>+Data!T42*10</f>
        <v>8.292705556162879E-7</v>
      </c>
      <c r="U58" s="65">
        <f>+Data!U42*10</f>
        <v>2.67169782568044E-3</v>
      </c>
      <c r="V58" s="65">
        <f>+Data!V42*10</f>
        <v>5.3425663808052701E-3</v>
      </c>
      <c r="W58" s="65">
        <f>+Data!W42*10</f>
        <v>5.3425663808052701E-3</v>
      </c>
      <c r="X58" s="65">
        <f>+Data!X42*10</f>
        <v>5.3425663808052701E-3</v>
      </c>
      <c r="Y58" s="65">
        <f>+Data!Y42*10</f>
        <v>5.3425663808052701E-3</v>
      </c>
      <c r="Z58" s="65">
        <f>+Data!Z42*10</f>
        <v>5.3425663808052701E-3</v>
      </c>
      <c r="AA58" s="65">
        <f>+Data!AA42*10</f>
        <v>5.3425663808052701E-3</v>
      </c>
      <c r="AB58" s="65">
        <f>+Data!AB42*10</f>
        <v>5.3425663808052701E-3</v>
      </c>
      <c r="AC58" s="65">
        <f>+Data!AC42*10</f>
        <v>5.3425663808052701E-3</v>
      </c>
      <c r="AD58" s="65">
        <f>+Data!AD42*10</f>
        <v>5.3425663808052701E-3</v>
      </c>
      <c r="AE58" s="65">
        <f>+Data!AE42*10</f>
        <v>2.6712831904026398E-3</v>
      </c>
      <c r="AF58" s="65">
        <f>+Data!AF40*10</f>
        <v>0</v>
      </c>
      <c r="AG58" s="65">
        <f>+Data!AG40*10</f>
        <v>0</v>
      </c>
      <c r="AH58" s="65">
        <f>+Data!AH40*10</f>
        <v>0</v>
      </c>
      <c r="AI58" s="65">
        <f>+Data!AI40*10</f>
        <v>0</v>
      </c>
      <c r="AJ58" s="65">
        <f>+Data!AJ40*10</f>
        <v>0</v>
      </c>
      <c r="AK58" s="65">
        <f>+Data!AK40*10</f>
        <v>0</v>
      </c>
      <c r="AL58" s="65">
        <f>+Data!AL40*10</f>
        <v>0</v>
      </c>
      <c r="AM58" s="65">
        <f>+Data!AM40*10</f>
        <v>0</v>
      </c>
      <c r="AN58" s="65">
        <f>+Data!AN40*10</f>
        <v>0</v>
      </c>
      <c r="AO58" s="65">
        <f>+Data!AO40*10</f>
        <v>0</v>
      </c>
      <c r="AP58" s="65">
        <f>+Data!AP40*10</f>
        <v>0</v>
      </c>
      <c r="AQ58" s="65">
        <f>+Data!AQ40*10</f>
        <v>0</v>
      </c>
      <c r="AR58" s="65">
        <f>+Data!AR40*10</f>
        <v>0</v>
      </c>
      <c r="AS58" s="65">
        <f>+Data!AS40*10</f>
        <v>0</v>
      </c>
      <c r="AT58" s="65">
        <f>+Data!AT40*10</f>
        <v>0</v>
      </c>
      <c r="AU58" s="65">
        <f>+Data!AU40*10</f>
        <v>0</v>
      </c>
      <c r="AV58" s="65">
        <f>+Data!AV40*10</f>
        <v>0</v>
      </c>
      <c r="AW58" s="65">
        <f>+Data!AW40*10</f>
        <v>0</v>
      </c>
      <c r="AX58" s="65">
        <f>+Data!AX40*10</f>
        <v>0</v>
      </c>
      <c r="AY58" s="65">
        <f>+Data!AY40*10</f>
        <v>0</v>
      </c>
      <c r="AZ58" s="65">
        <f>+Data!AZ40*10</f>
        <v>0</v>
      </c>
      <c r="BA58" s="65">
        <f>+Data!BA40*10</f>
        <v>0</v>
      </c>
      <c r="BB58" s="65">
        <f>+Data!BB40*10</f>
        <v>0</v>
      </c>
      <c r="BC58" s="65">
        <f>+Data!BC40*10</f>
        <v>0</v>
      </c>
      <c r="BD58" s="65">
        <f>+Data!BD40*10</f>
        <v>0</v>
      </c>
      <c r="BE58" s="65">
        <f>+Data!BE40*10</f>
        <v>0</v>
      </c>
      <c r="BF58" s="65">
        <f>+Data!BF40*10</f>
        <v>0</v>
      </c>
      <c r="BG58" s="65">
        <f>+Data!BG40*10</f>
        <v>0</v>
      </c>
      <c r="BH58" s="65">
        <f>+Data!BH40*10</f>
        <v>0</v>
      </c>
      <c r="BI58" s="65">
        <f>+Data!BI40*10</f>
        <v>0</v>
      </c>
    </row>
    <row r="59" spans="1:105" s="38" customFormat="1" ht="13">
      <c r="A59" s="89" t="s">
        <v>633</v>
      </c>
      <c r="B59" s="88">
        <f>+BI56</f>
        <v>136.79256864268325</v>
      </c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</row>
    <row r="60" spans="1:105" ht="18" customHeight="1">
      <c r="A60" s="82" t="s">
        <v>634</v>
      </c>
      <c r="B60" s="54"/>
    </row>
    <row r="61" spans="1:105" s="37" customFormat="1" ht="18" customHeight="1">
      <c r="A61" s="92" t="s">
        <v>635</v>
      </c>
      <c r="B61" s="37">
        <f t="shared" ref="B61:BI61" si="11">B20*B74^$B7*(B56/1000)^(1-$B7)</f>
        <v>0.80733505428693597</v>
      </c>
      <c r="C61" s="37">
        <f t="shared" si="11"/>
        <v>1.0932156136129998</v>
      </c>
      <c r="D61" s="37">
        <f t="shared" si="11"/>
        <v>1.5359460281478345</v>
      </c>
      <c r="E61" s="37">
        <f t="shared" si="11"/>
        <v>2.0296141925726365</v>
      </c>
      <c r="F61" s="37">
        <f t="shared" si="11"/>
        <v>2.5769288522129186</v>
      </c>
      <c r="G61" s="37">
        <f t="shared" si="11"/>
        <v>3.1630365704101324</v>
      </c>
      <c r="H61" s="37">
        <f t="shared" si="11"/>
        <v>3.7926815274469718</v>
      </c>
      <c r="I61" s="37">
        <f t="shared" si="11"/>
        <v>4.4630011914335093</v>
      </c>
      <c r="J61" s="37">
        <f t="shared" si="11"/>
        <v>5.1678636541461831</v>
      </c>
      <c r="K61" s="37">
        <f t="shared" si="11"/>
        <v>5.9009149826442782</v>
      </c>
      <c r="L61" s="37">
        <f t="shared" si="11"/>
        <v>6.7664895646484862</v>
      </c>
      <c r="M61" s="37">
        <f t="shared" si="11"/>
        <v>7.7961081843977187</v>
      </c>
      <c r="N61" s="37">
        <f t="shared" si="11"/>
        <v>8.9323207179440534</v>
      </c>
      <c r="O61" s="37">
        <f t="shared" si="11"/>
        <v>10.104255932219985</v>
      </c>
      <c r="P61" s="37">
        <f t="shared" si="11"/>
        <v>11.313581215925678</v>
      </c>
      <c r="Q61" s="37">
        <f t="shared" si="11"/>
        <v>12.559218049276447</v>
      </c>
      <c r="R61" s="37">
        <f t="shared" si="11"/>
        <v>13.838696793247003</v>
      </c>
      <c r="S61" s="37">
        <f t="shared" si="11"/>
        <v>15.148986395915465</v>
      </c>
      <c r="T61" s="37">
        <f t="shared" si="11"/>
        <v>16.486994647375958</v>
      </c>
      <c r="U61" s="37">
        <f t="shared" si="11"/>
        <v>17.849861456385089</v>
      </c>
      <c r="V61" s="37">
        <f t="shared" si="11"/>
        <v>19.27111813462756</v>
      </c>
      <c r="W61" s="37">
        <f t="shared" si="11"/>
        <v>20.764752320644416</v>
      </c>
      <c r="X61" s="37">
        <f t="shared" si="11"/>
        <v>22.302332571445614</v>
      </c>
      <c r="Y61" s="37">
        <f t="shared" si="11"/>
        <v>23.879281063259192</v>
      </c>
      <c r="Z61" s="37">
        <f t="shared" si="11"/>
        <v>25.49320239964473</v>
      </c>
      <c r="AA61" s="37">
        <f t="shared" si="11"/>
        <v>27.143177470515759</v>
      </c>
      <c r="AB61" s="37">
        <f t="shared" si="11"/>
        <v>28.829628279632487</v>
      </c>
      <c r="AC61" s="37">
        <f t="shared" si="11"/>
        <v>30.555845009656291</v>
      </c>
      <c r="AD61" s="37">
        <f t="shared" si="11"/>
        <v>32.335722213408552</v>
      </c>
      <c r="AE61" s="37">
        <f t="shared" si="11"/>
        <v>34.170400990705986</v>
      </c>
      <c r="AF61" s="37">
        <f t="shared" si="11"/>
        <v>35.992618185693416</v>
      </c>
      <c r="AG61" s="37">
        <f t="shared" si="11"/>
        <v>37.777599228301689</v>
      </c>
      <c r="AH61" s="37">
        <f t="shared" si="11"/>
        <v>39.579084112772925</v>
      </c>
      <c r="AI61" s="37">
        <f t="shared" si="11"/>
        <v>41.405239120145097</v>
      </c>
      <c r="AJ61" s="37">
        <f t="shared" si="11"/>
        <v>43.261180628300465</v>
      </c>
      <c r="AK61" s="37">
        <f t="shared" si="11"/>
        <v>45.150527297038515</v>
      </c>
      <c r="AL61" s="37">
        <f t="shared" si="11"/>
        <v>47.076212245560257</v>
      </c>
      <c r="AM61" s="37">
        <f t="shared" si="11"/>
        <v>49.0408986034668</v>
      </c>
      <c r="AN61" s="37">
        <f t="shared" si="11"/>
        <v>51.04718314529228</v>
      </c>
      <c r="AO61" s="37">
        <f t="shared" si="11"/>
        <v>53.097689309007208</v>
      </c>
      <c r="AP61" s="37">
        <f t="shared" si="11"/>
        <v>55.195104413946304</v>
      </c>
      <c r="AQ61" s="37">
        <f t="shared" si="11"/>
        <v>57.342190213451367</v>
      </c>
      <c r="AR61" s="37">
        <f t="shared" si="11"/>
        <v>59.54178189107337</v>
      </c>
      <c r="AS61" s="37">
        <f t="shared" si="11"/>
        <v>61.796783057217823</v>
      </c>
      <c r="AT61" s="37">
        <f t="shared" si="11"/>
        <v>64.110160312496134</v>
      </c>
      <c r="AU61" s="37">
        <f t="shared" si="11"/>
        <v>66.484938889004283</v>
      </c>
      <c r="AV61" s="37">
        <f t="shared" si="11"/>
        <v>68.924199862170511</v>
      </c>
      <c r="AW61" s="37">
        <f t="shared" si="11"/>
        <v>71.431078951596405</v>
      </c>
      <c r="AX61" s="37">
        <f t="shared" si="11"/>
        <v>74.008766733431017</v>
      </c>
      <c r="AY61" s="37">
        <f t="shared" si="11"/>
        <v>76.660510027635411</v>
      </c>
      <c r="AZ61" s="37">
        <f t="shared" si="11"/>
        <v>79.389614227107543</v>
      </c>
      <c r="BA61" s="37">
        <f t="shared" si="11"/>
        <v>82.199446364548919</v>
      </c>
      <c r="BB61" s="37">
        <f t="shared" si="11"/>
        <v>85.093438748930623</v>
      </c>
      <c r="BC61" s="37">
        <f t="shared" si="11"/>
        <v>88.07509303820747</v>
      </c>
      <c r="BD61" s="37">
        <f t="shared" si="11"/>
        <v>91.1479846453081</v>
      </c>
      <c r="BE61" s="37">
        <f t="shared" si="11"/>
        <v>94.315767399581475</v>
      </c>
      <c r="BF61" s="37">
        <f t="shared" si="11"/>
        <v>97.582178406068678</v>
      </c>
      <c r="BG61" s="37">
        <f t="shared" si="11"/>
        <v>100.95104306085958</v>
      </c>
      <c r="BH61" s="37">
        <f t="shared" si="11"/>
        <v>104.42628019313855</v>
      </c>
      <c r="BI61" s="37">
        <f t="shared" si="11"/>
        <v>108.01190731403254</v>
      </c>
      <c r="BJ61" s="37">
        <f>+BI61</f>
        <v>108.01190731403254</v>
      </c>
      <c r="BK61" s="37">
        <f t="shared" ref="BK61:CV61" si="12">+BJ61</f>
        <v>108.01190731403254</v>
      </c>
      <c r="BL61" s="37">
        <f t="shared" si="12"/>
        <v>108.01190731403254</v>
      </c>
      <c r="BM61" s="37">
        <f t="shared" si="12"/>
        <v>108.01190731403254</v>
      </c>
      <c r="BN61" s="37">
        <f t="shared" si="12"/>
        <v>108.01190731403254</v>
      </c>
      <c r="BO61" s="37">
        <f t="shared" si="12"/>
        <v>108.01190731403254</v>
      </c>
      <c r="BP61" s="37">
        <f t="shared" si="12"/>
        <v>108.01190731403254</v>
      </c>
      <c r="BQ61" s="37">
        <f t="shared" si="12"/>
        <v>108.01190731403254</v>
      </c>
      <c r="BR61" s="37">
        <f t="shared" si="12"/>
        <v>108.01190731403254</v>
      </c>
      <c r="BS61" s="37">
        <f t="shared" si="12"/>
        <v>108.01190731403254</v>
      </c>
      <c r="BT61" s="37">
        <f t="shared" si="12"/>
        <v>108.01190731403254</v>
      </c>
      <c r="BU61" s="37">
        <f t="shared" si="12"/>
        <v>108.01190731403254</v>
      </c>
      <c r="BV61" s="37">
        <f t="shared" si="12"/>
        <v>108.01190731403254</v>
      </c>
      <c r="BW61" s="37">
        <f t="shared" si="12"/>
        <v>108.01190731403254</v>
      </c>
      <c r="BX61" s="37">
        <f t="shared" si="12"/>
        <v>108.01190731403254</v>
      </c>
      <c r="BY61" s="37">
        <f t="shared" si="12"/>
        <v>108.01190731403254</v>
      </c>
      <c r="BZ61" s="37">
        <f t="shared" si="12"/>
        <v>108.01190731403254</v>
      </c>
      <c r="CA61" s="37">
        <f t="shared" si="12"/>
        <v>108.01190731403254</v>
      </c>
      <c r="CB61" s="37">
        <f t="shared" si="12"/>
        <v>108.01190731403254</v>
      </c>
      <c r="CC61" s="37">
        <f t="shared" si="12"/>
        <v>108.01190731403254</v>
      </c>
      <c r="CD61" s="37">
        <f t="shared" si="12"/>
        <v>108.01190731403254</v>
      </c>
      <c r="CE61" s="37">
        <f t="shared" si="12"/>
        <v>108.01190731403254</v>
      </c>
      <c r="CF61" s="37">
        <f t="shared" si="12"/>
        <v>108.01190731403254</v>
      </c>
      <c r="CG61" s="37">
        <f t="shared" si="12"/>
        <v>108.01190731403254</v>
      </c>
      <c r="CH61" s="37">
        <f t="shared" si="12"/>
        <v>108.01190731403254</v>
      </c>
      <c r="CI61" s="37">
        <f t="shared" si="12"/>
        <v>108.01190731403254</v>
      </c>
      <c r="CJ61" s="37">
        <f t="shared" si="12"/>
        <v>108.01190731403254</v>
      </c>
      <c r="CK61" s="37">
        <f t="shared" si="12"/>
        <v>108.01190731403254</v>
      </c>
      <c r="CL61" s="37">
        <f t="shared" si="12"/>
        <v>108.01190731403254</v>
      </c>
      <c r="CM61" s="37">
        <f t="shared" si="12"/>
        <v>108.01190731403254</v>
      </c>
      <c r="CN61" s="37">
        <f t="shared" si="12"/>
        <v>108.01190731403254</v>
      </c>
      <c r="CO61" s="37">
        <f t="shared" si="12"/>
        <v>108.01190731403254</v>
      </c>
      <c r="CP61" s="37">
        <f t="shared" si="12"/>
        <v>108.01190731403254</v>
      </c>
      <c r="CQ61" s="37">
        <f t="shared" si="12"/>
        <v>108.01190731403254</v>
      </c>
      <c r="CR61" s="37">
        <f t="shared" si="12"/>
        <v>108.01190731403254</v>
      </c>
      <c r="CS61" s="37">
        <f t="shared" si="12"/>
        <v>108.01190731403254</v>
      </c>
      <c r="CT61" s="37">
        <f t="shared" si="12"/>
        <v>108.01190731403254</v>
      </c>
      <c r="CU61" s="37">
        <f t="shared" si="12"/>
        <v>108.01190731403254</v>
      </c>
      <c r="CV61" s="37">
        <f t="shared" si="12"/>
        <v>108.01190731403254</v>
      </c>
    </row>
    <row r="62" spans="1:105" s="39" customFormat="1" ht="18" customHeight="1">
      <c r="A62" s="93" t="s">
        <v>767</v>
      </c>
      <c r="B62" s="39">
        <f>($B24*B81+$B25*B81^$B$26+$B$29*(B81/$B$27)^$B$28)*Parameters!$B$116*0.01</f>
        <v>8.9882463132177155E-4</v>
      </c>
      <c r="C62" s="39">
        <f>($B24*C81+$B25*C81^$B$26+$B$29*(C81/$B$27)^$B$28)*Parameters!$B$116*0.01</f>
        <v>1.2530573028326744E-3</v>
      </c>
      <c r="D62" s="39">
        <f>($B24*D81+$B25*D81^$B$26+$B$29*(D81/$B$27)^$B$28)*Parameters!$B$116*0.01</f>
        <v>1.9736199437826972E-3</v>
      </c>
      <c r="E62" s="39">
        <f>($B24*E81+$B25*E81^$B$26+$B$29*(E81/$B$27)^$B$28)*Parameters!$B$116*0.01</f>
        <v>3.0156497668742889E-3</v>
      </c>
      <c r="F62" s="39">
        <f>($B24*F81+$B25*F81^$B$26+$B$29*(F81/$B$27)^$B$28)*Parameters!$B$116*0.01</f>
        <v>4.3785297016610217E-3</v>
      </c>
      <c r="G62" s="39">
        <f>($B24*G81+$B25*G81^$B$26+$B$29*(G81/$B$27)^$B$28)*Parameters!$B$116*0.01</f>
        <v>6.0365418971208441E-3</v>
      </c>
      <c r="H62" s="39">
        <f>($B24*H81+$B25*H81^$B$26+$B$29*(H81/$B$27)^$B$28)*Parameters!$B$116*0.01</f>
        <v>7.9475052697937799E-3</v>
      </c>
      <c r="I62" s="39">
        <f>($B24*I81+$B25*I81^$B$26+$B$29*(I81/$B$27)^$B$28)*Parameters!$B$116*0.01</f>
        <v>1.0067781883083942E-2</v>
      </c>
      <c r="J62" s="39">
        <f>($B24*J81+$B25*J81^$B$26+$B$29*(J81/$B$27)^$B$28)*Parameters!$B$116*0.01</f>
        <v>1.236080935534014E-2</v>
      </c>
      <c r="K62" s="39">
        <f>($B24*K81+$B25*K81^$B$26+$B$29*(K81/$B$27)^$B$28)*Parameters!$B$116*0.01</f>
        <v>1.4798395670335385E-2</v>
      </c>
      <c r="L62" s="39">
        <f>($B24*L81+$B25*L81^$B$26+$B$29*(L81/$B$27)^$B$28)*Parameters!$B$116*0.01</f>
        <v>1.7359801363043183E-2</v>
      </c>
      <c r="M62" s="39">
        <f>($B24*M81+$B25*M81^$B$26+$B$29*(M81/$B$27)^$B$28)*Parameters!$B$116*0.01</f>
        <v>1.9953038484950149E-2</v>
      </c>
      <c r="N62" s="39">
        <f>($B24*N81+$B25*N81^$B$26+$B$29*(N81/$B$27)^$B$28)*Parameters!$B$116*0.01</f>
        <v>2.257702682612563E-2</v>
      </c>
      <c r="O62" s="39">
        <f>($B24*O81+$B25*O81^$B$26+$B$29*(O81/$B$27)^$B$28)*Parameters!$B$116*0.01</f>
        <v>2.5230039682722773E-2</v>
      </c>
      <c r="P62" s="39">
        <f>($B24*P81+$B25*P81^$B$26+$B$29*(P81/$B$27)^$B$28)*Parameters!$B$116*0.01</f>
        <v>2.7907355335554052E-2</v>
      </c>
      <c r="Q62" s="39">
        <f>($B24*Q81+$B25*Q81^$B$26+$B$29*(Q81/$B$27)^$B$28)*Parameters!$B$116*0.01</f>
        <v>3.0602953210053883E-2</v>
      </c>
      <c r="R62" s="39">
        <f>($B24*R81+$B25*R81^$B$26+$B$29*(R81/$B$27)^$B$28)*Parameters!$B$116*0.01</f>
        <v>3.3310259350891498E-2</v>
      </c>
      <c r="S62" s="39">
        <f>($B24*S81+$B25*S81^$B$26+$B$29*(S81/$B$27)^$B$28)*Parameters!$B$116*0.01</f>
        <v>3.6022382670520207E-2</v>
      </c>
      <c r="T62" s="39">
        <f>($B24*T81+$B25*T81^$B$26+$B$29*(T81/$B$27)^$B$28)*Parameters!$B$116*0.01</f>
        <v>3.8732048021213251E-2</v>
      </c>
      <c r="U62" s="39">
        <f>($B24*U81+$B25*U81^$B$26+$B$29*(U81/$B$27)^$B$28)*Parameters!$B$116*0.01</f>
        <v>4.1431304002946583E-2</v>
      </c>
      <c r="V62" s="39">
        <f>($B24*V81+$B25*V81^$B$26+$B$29*(V81/$B$27)^$B$28)*Parameters!$B$116*0.01</f>
        <v>4.4113748823931223E-2</v>
      </c>
      <c r="W62" s="39">
        <f>($B24*W81+$B25*W81^$B$26+$B$29*(W81/$B$27)^$B$28)*Parameters!$B$116*0.01</f>
        <v>4.6776012381942761E-2</v>
      </c>
      <c r="X62" s="39">
        <f>($B24*X81+$B25*X81^$B$26+$B$29*(X81/$B$27)^$B$28)*Parameters!$B$116*0.01</f>
        <v>4.9413193805297448E-2</v>
      </c>
      <c r="Y62" s="39">
        <f>($B24*Y81+$B25*Y81^$B$26+$B$29*(Y81/$B$27)^$B$28)*Parameters!$B$116*0.01</f>
        <v>5.2013963628979552E-2</v>
      </c>
      <c r="Z62" s="39">
        <f>($B24*Z81+$B25*Z81^$B$26+$B$29*(Z81/$B$27)^$B$28)*Parameters!$B$116*0.01</f>
        <v>5.4558688815201879E-2</v>
      </c>
      <c r="AA62" s="39">
        <f>($B24*AA81+$B25*AA81^$B$26+$B$29*(AA81/$B$27)^$B$28)*Parameters!$B$116*0.01</f>
        <v>5.6968883028928524E-2</v>
      </c>
      <c r="AB62" s="39">
        <f>($B24*AB81+$B25*AB81^$B$26+$B$29*(AB81/$B$27)^$B$28)*Parameters!$B$116*0.01</f>
        <v>5.8466792443307262E-2</v>
      </c>
      <c r="AC62" s="39">
        <f>($B24*AC81+$B25*AC81^$B$26+$B$29*(AC81/$B$27)^$B$28)*Parameters!$B$116*0.01</f>
        <v>5.8620319693693725E-2</v>
      </c>
      <c r="AD62" s="39">
        <f>($B24*AD81+$B25*AD81^$B$26+$B$29*(AD81/$B$27)^$B$28)*Parameters!$B$116*0.01</f>
        <v>5.7965691450524437E-2</v>
      </c>
      <c r="AE62" s="39">
        <f>($B24*AE81+$B25*AE81^$B$26+$B$29*(AE81/$B$27)^$B$28)*Parameters!$B$116*0.01</f>
        <v>5.6871014013005428E-2</v>
      </c>
      <c r="AF62" s="39">
        <f>($B24*AF81+$B25*AF81^$B$26+$B$29*(AF81/$B$27)^$B$28)*Parameters!$B$116*0.01</f>
        <v>5.5577135986597068E-2</v>
      </c>
      <c r="AG62" s="39">
        <f>($B24*AG81+$B25*AG81^$B$26+$B$29*(AG81/$B$27)^$B$28)*Parameters!$B$116*0.01</f>
        <v>5.4234759070888705E-2</v>
      </c>
      <c r="AH62" s="39">
        <f>($B24*AH81+$B25*AH81^$B$26+$B$29*(AH81/$B$27)^$B$28)*Parameters!$B$116*0.01</f>
        <v>5.2933340241289074E-2</v>
      </c>
      <c r="AI62" s="39">
        <f>($B24*AI81+$B25*AI81^$B$26+$B$29*(AI81/$B$27)^$B$28)*Parameters!$B$116*0.01</f>
        <v>5.172200949295111E-2</v>
      </c>
      <c r="AJ62" s="39">
        <f>($B24*AJ81+$B25*AJ81^$B$26+$B$29*(AJ81/$B$27)^$B$28)*Parameters!$B$116*0.01</f>
        <v>5.0624082666010199E-2</v>
      </c>
      <c r="AK62" s="39">
        <f>($B24*AK81+$B25*AK81^$B$26+$B$29*(AK81/$B$27)^$B$28)*Parameters!$B$116*0.01</f>
        <v>4.964685503715105E-2</v>
      </c>
      <c r="AL62" s="39">
        <f>($B24*AL81+$B25*AL81^$B$26+$B$29*(AL81/$B$27)^$B$28)*Parameters!$B$116*0.01</f>
        <v>4.8788074478587566E-2</v>
      </c>
      <c r="AM62" s="39">
        <f>($B24*AM81+$B25*AM81^$B$26+$B$29*(AM81/$B$27)^$B$28)*Parameters!$B$116*0.01</f>
        <v>4.8040143018997998E-2</v>
      </c>
      <c r="AN62" s="39">
        <f>($B24*AN81+$B25*AN81^$B$26+$B$29*(AN81/$B$27)^$B$28)*Parameters!$B$116*0.01</f>
        <v>4.7392793038293766E-2</v>
      </c>
      <c r="AO62" s="39">
        <f>($B24*AO81+$B25*AO81^$B$26+$B$29*(AO81/$B$27)^$B$28)*Parameters!$B$116*0.01</f>
        <v>4.6834753081211586E-2</v>
      </c>
      <c r="AP62" s="39">
        <f>($B24*AP81+$B25*AP81^$B$26+$B$29*(AP81/$B$27)^$B$28)*Parameters!$B$116*0.01</f>
        <v>4.6354752017177196E-2</v>
      </c>
      <c r="AQ62" s="39">
        <f>($B24*AQ81+$B25*AQ81^$B$26+$B$29*(AQ81/$B$27)^$B$28)*Parameters!$B$116*0.01</f>
        <v>4.5942094785922212E-2</v>
      </c>
      <c r="AR62" s="39">
        <f>($B24*AR81+$B25*AR81^$B$26+$B$29*(AR81/$B$27)^$B$28)*Parameters!$B$116*0.01</f>
        <v>4.558696438853678E-2</v>
      </c>
      <c r="AS62" s="39">
        <f>($B24*AS81+$B25*AS81^$B$26+$B$29*(AS81/$B$27)^$B$28)*Parameters!$B$116*0.01</f>
        <v>4.5280551993368202E-2</v>
      </c>
      <c r="AT62" s="39">
        <f>($B24*AT81+$B25*AT81^$B$26+$B$29*(AT81/$B$27)^$B$28)*Parameters!$B$116*0.01</f>
        <v>4.5015081839330139E-2</v>
      </c>
      <c r="AU62" s="39">
        <f>($B24*AU81+$B25*AU81^$B$26+$B$29*(AU81/$B$27)^$B$28)*Parameters!$B$116*0.01</f>
        <v>4.4783774279686814E-2</v>
      </c>
      <c r="AV62" s="39">
        <f>($B24*AV81+$B25*AV81^$B$26+$B$29*(AV81/$B$27)^$B$28)*Parameters!$B$116*0.01</f>
        <v>4.4580774877433733E-2</v>
      </c>
      <c r="AW62" s="39">
        <f>($B24*AW81+$B25*AW81^$B$26+$B$29*(AW81/$B$27)^$B$28)*Parameters!$B$116*0.01</f>
        <v>4.4401067285784114E-2</v>
      </c>
      <c r="AX62" s="39">
        <f>($B24*AX81+$B25*AX81^$B$26+$B$29*(AX81/$B$27)^$B$28)*Parameters!$B$116*0.01</f>
        <v>4.424038095409704E-2</v>
      </c>
      <c r="AY62" s="39">
        <f>($B24*AY81+$B25*AY81^$B$26+$B$29*(AY81/$B$27)^$B$28)*Parameters!$B$116*0.01</f>
        <v>4.4095100316073478E-2</v>
      </c>
      <c r="AZ62" s="39">
        <f>($B24*AZ81+$B25*AZ81^$B$26+$B$29*(AZ81/$B$27)^$B$28)*Parameters!$B$116*0.01</f>
        <v>4.3962179264865522E-2</v>
      </c>
      <c r="BA62" s="39">
        <f>($B24*BA81+$B25*BA81^$B$26+$B$29*(BA81/$B$27)^$B$28)*Parameters!$B$116*0.01</f>
        <v>4.3839062883049652E-2</v>
      </c>
      <c r="BB62" s="39">
        <f>($B24*BB81+$B25*BB81^$B$26+$B$29*(BB81/$B$27)^$B$28)*Parameters!$B$116*0.01</f>
        <v>4.3723617231726679E-2</v>
      </c>
      <c r="BC62" s="39">
        <f>($B24*BC81+$B25*BC81^$B$26+$B$29*(BC81/$B$27)^$B$28)*Parameters!$B$116*0.01</f>
        <v>4.361406728440357E-2</v>
      </c>
      <c r="BD62" s="39">
        <f>($B24*BD81+$B25*BD81^$B$26+$B$29*(BD81/$B$27)^$B$28)*Parameters!$B$116*0.01</f>
        <v>4.3508942665704896E-2</v>
      </c>
      <c r="BE62" s="39">
        <f>($B24*BE81+$B25*BE81^$B$26+$B$29*(BE81/$B$27)^$B$28)*Parameters!$B$116*0.01</f>
        <v>4.3407030620687632E-2</v>
      </c>
      <c r="BF62" s="39">
        <f>($B24*BF81+$B25*BF81^$B$26+$B$29*(BF81/$B$27)^$B$28)*Parameters!$B$116*0.01</f>
        <v>4.3307335529561918E-2</v>
      </c>
      <c r="BG62" s="39">
        <f>($B24*BG81+$B25*BG81^$B$26+$B$29*(BG81/$B$27)^$B$28)*Parameters!$B$116*0.01</f>
        <v>4.3209044249478384E-2</v>
      </c>
      <c r="BH62" s="39">
        <f>($B24*BH81+$B25*BH81^$B$26+$B$29*(BH81/$B$27)^$B$28)*Parameters!$B$116*0.01</f>
        <v>4.311149657942618E-2</v>
      </c>
      <c r="BI62" s="39">
        <f>($B24*BI81+$B25*BI81^$B$26+$B$29*(BI81/$B$27)^$B$28)*Parameters!$B$116*0.01</f>
        <v>4.3014160186140106E-2</v>
      </c>
      <c r="BJ62" s="39">
        <f>($B24*BJ81+$B25*BJ81^$B$26+$B$29*(BJ81/$B$27)^$B$28)*Parameters!$B$116*0.01</f>
        <v>4.1987819019845926E-2</v>
      </c>
      <c r="BK62" s="39">
        <f>($B24*BK81+$B25*BK81^$B$26+$B$29*(BK81/$B$27)^$B$28)*Parameters!$B$116*0.01</f>
        <v>4.1257935472118527E-2</v>
      </c>
      <c r="BL62" s="39">
        <f>($B24*BL81+$B25*BL81^$B$26+$B$29*(BL81/$B$27)^$B$28)*Parameters!$B$116*0.01</f>
        <v>4.0725487477400409E-2</v>
      </c>
      <c r="BM62" s="39">
        <f>($B24*BM81+$B25*BM81^$B$26+$B$29*(BM81/$B$27)^$B$28)*Parameters!$B$116*0.01</f>
        <v>4.0325088741915691E-2</v>
      </c>
      <c r="BN62" s="39">
        <f>($B24*BN81+$B25*BN81^$B$26+$B$29*(BN81/$B$27)^$B$28)*Parameters!$B$116*0.01</f>
        <v>4.001324417135374E-2</v>
      </c>
      <c r="BO62" s="39">
        <f>($B24*BO81+$B25*BO81^$B$26+$B$29*(BO81/$B$27)^$B$28)*Parameters!$B$116*0.01</f>
        <v>3.9760870421843196E-2</v>
      </c>
      <c r="BP62" s="39">
        <f>($B24*BP81+$B25*BP81^$B$26+$B$29*(BP81/$B$27)^$B$28)*Parameters!$B$116*0.01</f>
        <v>3.9548450620841051E-2</v>
      </c>
      <c r="BQ62" s="39">
        <f>($B24*BQ81+$B25*BQ81^$B$26+$B$29*(BQ81/$B$27)^$B$28)*Parameters!$B$116*0.01</f>
        <v>3.9362855529215007E-2</v>
      </c>
      <c r="BR62" s="39">
        <f>($B24*BR81+$B25*BR81^$B$26+$B$29*(BR81/$B$27)^$B$28)*Parameters!$B$116*0.01</f>
        <v>3.9195238789170958E-2</v>
      </c>
      <c r="BS62" s="39">
        <f>($B24*BS81+$B25*BS81^$B$26+$B$29*(BS81/$B$27)^$B$28)*Parameters!$B$116*0.01</f>
        <v>3.903963419693305E-2</v>
      </c>
      <c r="BT62" s="39">
        <f>($B24*BT81+$B25*BT81^$B$26+$B$29*(BT81/$B$27)^$B$28)*Parameters!$B$116*0.01</f>
        <v>3.889201651093712E-2</v>
      </c>
      <c r="BU62" s="39">
        <f>($B24*BU81+$B25*BU81^$B$26+$B$29*(BU81/$B$27)^$B$28)*Parameters!$B$116*0.01</f>
        <v>3.8749670558274815E-2</v>
      </c>
      <c r="BV62" s="39">
        <f>($B24*BV81+$B25*BV81^$B$26+$B$29*(BV81/$B$27)^$B$28)*Parameters!$B$116*0.01</f>
        <v>3.8610766446981783E-2</v>
      </c>
      <c r="BW62" s="39">
        <f>($B24*BW81+$B25*BW81^$B$26+$B$29*(BW81/$B$27)^$B$28)*Parameters!$B$116*0.01</f>
        <v>3.8474073064533203E-2</v>
      </c>
      <c r="BX62" s="39">
        <f>($B24*BX81+$B25*BX81^$B$26+$B$29*(BX81/$B$27)^$B$28)*Parameters!$B$116*0.01</f>
        <v>3.8338764595886969E-2</v>
      </c>
      <c r="BY62" s="39">
        <f>($B24*BY81+$B25*BY81^$B$26+$B$29*(BY81/$B$27)^$B$28)*Parameters!$B$116*0.01</f>
        <v>3.8204289725952675E-2</v>
      </c>
      <c r="BZ62" s="39">
        <f>($B24*BZ81+$B25*BZ81^$B$26+$B$29*(BZ81/$B$27)^$B$28)*Parameters!$B$116*0.01</f>
        <v>3.8070283140388614E-2</v>
      </c>
      <c r="CA62" s="39">
        <f>($B24*CA81+$B25*CA81^$B$26+$B$29*(CA81/$B$27)^$B$28)*Parameters!$B$116*0.01</f>
        <v>3.7936505597550067E-2</v>
      </c>
      <c r="CB62" s="39">
        <f>($B24*CB81+$B25*CB81^$B$26+$B$29*(CB81/$B$27)^$B$28)*Parameters!$B$116*0.01</f>
        <v>3.780280331522072E-2</v>
      </c>
      <c r="CC62" s="39">
        <f>($B24*CC81+$B25*CC81^$B$26+$B$29*(CC81/$B$27)^$B$28)*Parameters!$B$116*0.01</f>
        <v>3.7669080424019473E-2</v>
      </c>
      <c r="CD62" s="39">
        <f>($B24*CD81+$B25*CD81^$B$26+$B$29*(CD81/$B$27)^$B$28)*Parameters!$B$116*0.01</f>
        <v>3.7535280266638792E-2</v>
      </c>
      <c r="CE62" s="39">
        <f>($B24*CE81+$B25*CE81^$B$26+$B$29*(CE81/$B$27)^$B$28)*Parameters!$B$116*0.01</f>
        <v>3.7401372689728589E-2</v>
      </c>
      <c r="CF62" s="39">
        <f>($B24*CF81+$B25*CF81^$B$26+$B$29*(CF81/$B$27)^$B$28)*Parameters!$B$116*0.01</f>
        <v>3.7267345398645339E-2</v>
      </c>
      <c r="CG62" s="39">
        <f>($B24*CG81+$B25*CG81^$B$26+$B$29*(CG81/$B$27)^$B$28)*Parameters!$B$116*0.01</f>
        <v>3.7133198069123616E-2</v>
      </c>
      <c r="CH62" s="39">
        <f>($B24*CH81+$B25*CH81^$B$26+$B$29*(CH81/$B$27)^$B$28)*Parameters!$B$116*0.01</f>
        <v>3.6998938331594296E-2</v>
      </c>
      <c r="CI62" s="39">
        <f>($B24*CI81+$B25*CI81^$B$26+$B$29*(CI81/$B$27)^$B$28)*Parameters!$B$116*0.01</f>
        <v>3.6864579029012953E-2</v>
      </c>
      <c r="CJ62" s="39">
        <f>($B24*CJ81+$B25*CJ81^$B$26+$B$29*(CJ81/$B$27)^$B$28)*Parameters!$B$116*0.01</f>
        <v>3.6730136341963447E-2</v>
      </c>
      <c r="CK62" s="39">
        <f>($B24*CK81+$B25*CK81^$B$26+$B$29*(CK81/$B$27)^$B$28)*Parameters!$B$116*0.01</f>
        <v>3.6595628505359828E-2</v>
      </c>
      <c r="CL62" s="39">
        <f>($B24*CL81+$B25*CL81^$B$26+$B$29*(CL81/$B$27)^$B$28)*Parameters!$B$116*0.01</f>
        <v>3.6461074929478136E-2</v>
      </c>
      <c r="CM62" s="39">
        <f>($B24*CM81+$B25*CM81^$B$26+$B$29*(CM81/$B$27)^$B$28)*Parameters!$B$116*0.01</f>
        <v>3.6326495597950481E-2</v>
      </c>
      <c r="CN62" s="39">
        <f>($B24*CN81+$B25*CN81^$B$26+$B$29*(CN81/$B$27)^$B$28)*Parameters!$B$116*0.01</f>
        <v>3.6191910655966726E-2</v>
      </c>
      <c r="CO62" s="39">
        <f>($B24*CO81+$B25*CO81^$B$26+$B$29*(CO81/$B$27)^$B$28)*Parameters!$B$116*0.01</f>
        <v>3.6057340129488191E-2</v>
      </c>
      <c r="CP62" s="39">
        <f>($B24*CP81+$B25*CP81^$B$26+$B$29*(CP81/$B$27)^$B$28)*Parameters!$B$116*0.01</f>
        <v>3.5922803734996761E-2</v>
      </c>
      <c r="CQ62" s="39">
        <f>($B24*CQ81+$B25*CQ81^$B$26+$B$29*(CQ81/$B$27)^$B$28)*Parameters!$B$116*0.01</f>
        <v>3.578832075203274E-2</v>
      </c>
      <c r="CR62" s="39">
        <f>($B24*CR81+$B25*CR81^$B$26+$B$29*(CR81/$B$27)^$B$28)*Parameters!$B$116*0.01</f>
        <v>3.5653909939444943E-2</v>
      </c>
      <c r="CS62" s="39">
        <f>($B24*CS81+$B25*CS81^$B$26+$B$29*(CS81/$B$27)^$B$28)*Parameters!$B$116*0.01</f>
        <v>3.5519589482191291E-2</v>
      </c>
      <c r="CT62" s="39">
        <f>($B24*CT81+$B25*CT81^$B$26+$B$29*(CT81/$B$27)^$B$28)*Parameters!$B$116*0.01</f>
        <v>3.5385376959572432E-2</v>
      </c>
      <c r="CU62" s="39">
        <f>($B24*CU81+$B25*CU81^$B$26+$B$29*(CU81/$B$27)^$B$28)*Parameters!$B$116*0.01</f>
        <v>3.5251289328552982E-2</v>
      </c>
      <c r="CV62" s="39">
        <f>($B24*CV81+$B25*CV81^$B$26+$B$29*(CV81/$B$27)^$B$28)*Parameters!$B$116*0.01</f>
        <v>3.5117342917730769E-2</v>
      </c>
    </row>
    <row r="63" spans="1:105" s="39" customFormat="1" ht="18" customHeight="1">
      <c r="A63" s="93" t="s">
        <v>768</v>
      </c>
      <c r="B63" s="39">
        <f t="shared" ref="B63:BM63" si="13">+B62+B50/100</f>
        <v>8.9882463132177155E-4</v>
      </c>
      <c r="C63" s="39">
        <f t="shared" si="13"/>
        <v>1.2800764191864056E-3</v>
      </c>
      <c r="D63" s="39">
        <f t="shared" si="13"/>
        <v>2.0082375074166156E-3</v>
      </c>
      <c r="E63" s="39">
        <f t="shared" si="13"/>
        <v>3.063518130008444E-3</v>
      </c>
      <c r="F63" s="39">
        <f t="shared" si="13"/>
        <v>4.4423845501775213E-3</v>
      </c>
      <c r="G63" s="39">
        <f t="shared" si="13"/>
        <v>6.1193862191127567E-3</v>
      </c>
      <c r="H63" s="39">
        <f t="shared" si="13"/>
        <v>8.0523266519699314E-3</v>
      </c>
      <c r="I63" s="39">
        <f t="shared" si="13"/>
        <v>1.0197594954210961E-2</v>
      </c>
      <c r="J63" s="39">
        <f t="shared" si="13"/>
        <v>1.2518514971051733E-2</v>
      </c>
      <c r="K63" s="39">
        <f t="shared" si="13"/>
        <v>1.4995796762871572E-2</v>
      </c>
      <c r="L63" s="39">
        <f t="shared" si="13"/>
        <v>1.7603171690940951E-2</v>
      </c>
      <c r="M63" s="39">
        <f t="shared" si="13"/>
        <v>2.024975268873825E-2</v>
      </c>
      <c r="N63" s="39">
        <f t="shared" si="13"/>
        <v>2.2932625492146603E-2</v>
      </c>
      <c r="O63" s="39">
        <f t="shared" si="13"/>
        <v>2.5651453241789884E-2</v>
      </c>
      <c r="P63" s="39">
        <f t="shared" si="13"/>
        <v>2.8400603212528304E-2</v>
      </c>
      <c r="Q63" s="39">
        <f t="shared" si="13"/>
        <v>3.11739531863112E-2</v>
      </c>
      <c r="R63" s="39">
        <f t="shared" si="13"/>
        <v>3.3964803304226576E-2</v>
      </c>
      <c r="S63" s="39">
        <f t="shared" si="13"/>
        <v>3.6766124359394116E-2</v>
      </c>
      <c r="T63" s="39">
        <f t="shared" si="13"/>
        <v>3.9570498232397416E-2</v>
      </c>
      <c r="U63" s="39">
        <f t="shared" si="13"/>
        <v>4.2369829731222358E-2</v>
      </c>
      <c r="V63" s="39">
        <f t="shared" si="13"/>
        <v>4.5157573959746129E-2</v>
      </c>
      <c r="W63" s="39">
        <f t="shared" si="13"/>
        <v>4.7930761460074182E-2</v>
      </c>
      <c r="X63" s="39">
        <f t="shared" si="13"/>
        <v>5.068464409577738E-2</v>
      </c>
      <c r="Y63" s="39">
        <f t="shared" si="13"/>
        <v>5.3407397234426439E-2</v>
      </c>
      <c r="Z63" s="39">
        <f t="shared" si="13"/>
        <v>5.6079224345324023E-2</v>
      </c>
      <c r="AA63" s="39">
        <f t="shared" si="13"/>
        <v>5.8621481965260944E-2</v>
      </c>
      <c r="AB63" s="39">
        <f t="shared" si="13"/>
        <v>6.0256176742648722E-2</v>
      </c>
      <c r="AC63" s="39">
        <f t="shared" si="13"/>
        <v>6.0549940967589144E-2</v>
      </c>
      <c r="AD63" s="39">
        <f t="shared" si="13"/>
        <v>6.0037185891783362E-2</v>
      </c>
      <c r="AE63" s="39">
        <f t="shared" si="13"/>
        <v>5.9085077095877209E-2</v>
      </c>
      <c r="AF63" s="39">
        <f t="shared" si="13"/>
        <v>5.7933777485426212E-2</v>
      </c>
      <c r="AG63" s="39">
        <f t="shared" si="13"/>
        <v>5.6732428144474017E-2</v>
      </c>
      <c r="AH63" s="39">
        <f t="shared" si="13"/>
        <v>5.5569850074427232E-2</v>
      </c>
      <c r="AI63" s="39">
        <f t="shared" si="13"/>
        <v>5.4496046273788644E-2</v>
      </c>
      <c r="AJ63" s="39">
        <f t="shared" si="13"/>
        <v>5.3534508456642399E-2</v>
      </c>
      <c r="AK63" s="39">
        <f t="shared" si="13"/>
        <v>5.2692705342413909E-2</v>
      </c>
      <c r="AL63" s="39">
        <f t="shared" si="13"/>
        <v>5.1968557771482252E-2</v>
      </c>
      <c r="AM63" s="39">
        <f t="shared" si="13"/>
        <v>5.1354638259950187E-2</v>
      </c>
      <c r="AN63" s="39">
        <f t="shared" si="13"/>
        <v>5.0840844202145997E-2</v>
      </c>
      <c r="AO63" s="39">
        <f t="shared" si="13"/>
        <v>5.0416060968895476E-2</v>
      </c>
      <c r="AP63" s="39">
        <f t="shared" si="13"/>
        <v>5.0069164091856778E-2</v>
      </c>
      <c r="AQ63" s="39">
        <f t="shared" si="13"/>
        <v>4.9789593843147635E-2</v>
      </c>
      <c r="AR63" s="39">
        <f t="shared" si="13"/>
        <v>4.9567656767488998E-2</v>
      </c>
      <c r="AS63" s="39">
        <f t="shared" si="13"/>
        <v>4.9394655876792232E-2</v>
      </c>
      <c r="AT63" s="39">
        <f t="shared" si="13"/>
        <v>4.9262916029090012E-2</v>
      </c>
      <c r="AU63" s="39">
        <f t="shared" si="13"/>
        <v>4.9165747696615664E-2</v>
      </c>
      <c r="AV63" s="39">
        <f t="shared" si="13"/>
        <v>4.9097376925231709E-2</v>
      </c>
      <c r="AW63" s="39">
        <f t="shared" si="13"/>
        <v>4.905285913815572E-2</v>
      </c>
      <c r="AX63" s="39">
        <f t="shared" si="13"/>
        <v>4.9027987767930305E-2</v>
      </c>
      <c r="AY63" s="39">
        <f t="shared" si="13"/>
        <v>4.901920433624038E-2</v>
      </c>
      <c r="AZ63" s="39">
        <f t="shared" si="13"/>
        <v>4.9023513763456095E-2</v>
      </c>
      <c r="BA63" s="39">
        <f t="shared" si="13"/>
        <v>4.9038406863556518E-2</v>
      </c>
      <c r="BB63" s="39">
        <f t="shared" si="13"/>
        <v>4.9061790823705771E-2</v>
      </c>
      <c r="BC63" s="39">
        <f t="shared" si="13"/>
        <v>4.9091927754037937E-2</v>
      </c>
      <c r="BD63" s="39">
        <f t="shared" si="13"/>
        <v>4.9127380970713119E-2</v>
      </c>
      <c r="BE63" s="39">
        <f t="shared" si="13"/>
        <v>4.9166968442871488E-2</v>
      </c>
      <c r="BF63" s="39">
        <f t="shared" si="13"/>
        <v>4.9209722724090674E-2</v>
      </c>
      <c r="BG63" s="39">
        <f t="shared" si="13"/>
        <v>4.9254856656157808E-2</v>
      </c>
      <c r="BH63" s="39">
        <f t="shared" si="13"/>
        <v>4.9301734147307208E-2</v>
      </c>
      <c r="BI63" s="39">
        <f t="shared" si="13"/>
        <v>4.9349845368641697E-2</v>
      </c>
      <c r="BJ63" s="39">
        <f t="shared" si="13"/>
        <v>4.8469995402960597E-2</v>
      </c>
      <c r="BK63" s="39">
        <f t="shared" si="13"/>
        <v>4.7830145843857697E-2</v>
      </c>
      <c r="BL63" s="39">
        <f t="shared" si="13"/>
        <v>4.738560814347275E-2</v>
      </c>
      <c r="BM63" s="39">
        <f t="shared" si="13"/>
        <v>4.7071427939614122E-2</v>
      </c>
      <c r="BN63" s="39">
        <f t="shared" ref="BN63:CV63" si="14">+BN62+BN50/100</f>
        <v>4.6844405498283156E-2</v>
      </c>
      <c r="BO63" s="39">
        <f t="shared" si="14"/>
        <v>4.6675660436335135E-2</v>
      </c>
      <c r="BP63" s="39">
        <f t="shared" si="14"/>
        <v>4.654581629661237E-2</v>
      </c>
      <c r="BQ63" s="39">
        <f t="shared" si="14"/>
        <v>4.6441841892500876E-2</v>
      </c>
      <c r="BR63" s="39">
        <f t="shared" si="14"/>
        <v>4.6354960203288005E-2</v>
      </c>
      <c r="BS63" s="39">
        <f t="shared" si="14"/>
        <v>4.6279254877751703E-2</v>
      </c>
      <c r="BT63" s="39">
        <f t="shared" si="14"/>
        <v>4.6210737287903807E-2</v>
      </c>
      <c r="BU63" s="39">
        <f t="shared" si="14"/>
        <v>4.61467198626207E-2</v>
      </c>
      <c r="BV63" s="39">
        <f t="shared" si="14"/>
        <v>4.6085394162234117E-2</v>
      </c>
      <c r="BW63" s="39">
        <f t="shared" si="14"/>
        <v>4.6025546316125057E-2</v>
      </c>
      <c r="BX63" s="39">
        <f t="shared" si="14"/>
        <v>4.5966364855235954E-2</v>
      </c>
      <c r="BY63" s="39">
        <f t="shared" si="14"/>
        <v>4.59073108062511E-2</v>
      </c>
      <c r="BZ63" s="39">
        <f t="shared" si="14"/>
        <v>4.5848029797864079E-2</v>
      </c>
      <c r="CA63" s="39">
        <f t="shared" si="14"/>
        <v>4.5788292544296921E-2</v>
      </c>
      <c r="CB63" s="39">
        <f t="shared" si="14"/>
        <v>4.5727954512180952E-2</v>
      </c>
      <c r="CC63" s="39">
        <f t="shared" si="14"/>
        <v>4.5666928564978206E-2</v>
      </c>
      <c r="CD63" s="39">
        <f t="shared" si="14"/>
        <v>4.5605166392731461E-2</v>
      </c>
      <c r="CE63" s="39">
        <f t="shared" si="14"/>
        <v>4.5542645893352732E-2</v>
      </c>
      <c r="CF63" s="39">
        <f t="shared" si="14"/>
        <v>4.5479362588816359E-2</v>
      </c>
      <c r="CG63" s="39">
        <f t="shared" si="14"/>
        <v>4.5415323779231076E-2</v>
      </c>
      <c r="CH63" s="39">
        <f t="shared" si="14"/>
        <v>4.5350544556568465E-2</v>
      </c>
      <c r="CI63" s="39">
        <f t="shared" si="14"/>
        <v>4.5285045083024889E-2</v>
      </c>
      <c r="CJ63" s="39">
        <f t="shared" si="14"/>
        <v>4.5218848730580193E-2</v>
      </c>
      <c r="CK63" s="39">
        <f t="shared" si="14"/>
        <v>4.5151980807983189E-2</v>
      </c>
      <c r="CL63" s="39">
        <f t="shared" si="14"/>
        <v>4.5084467689196606E-2</v>
      </c>
      <c r="CM63" s="39">
        <f t="shared" si="14"/>
        <v>4.5016336216823674E-2</v>
      </c>
      <c r="CN63" s="39">
        <f t="shared" si="14"/>
        <v>4.4947613294371747E-2</v>
      </c>
      <c r="CO63" s="39">
        <f t="shared" si="14"/>
        <v>4.4878325608576269E-2</v>
      </c>
      <c r="CP63" s="39">
        <f t="shared" si="14"/>
        <v>4.48084994415976E-2</v>
      </c>
      <c r="CQ63" s="39">
        <f t="shared" si="14"/>
        <v>4.4738160545543776E-2</v>
      </c>
      <c r="CR63" s="39">
        <f t="shared" si="14"/>
        <v>4.4667334060381592E-2</v>
      </c>
      <c r="CS63" s="39">
        <f t="shared" si="14"/>
        <v>4.4596044462170893E-2</v>
      </c>
      <c r="CT63" s="39">
        <f t="shared" si="14"/>
        <v>4.4524315532572425E-2</v>
      </c>
      <c r="CU63" s="39">
        <f t="shared" si="14"/>
        <v>4.4452170343331529E-2</v>
      </c>
      <c r="CV63" s="39">
        <f t="shared" si="14"/>
        <v>4.4379631251331625E-2</v>
      </c>
    </row>
    <row r="64" spans="1:105" s="40" customFormat="1" ht="18" customHeight="1">
      <c r="A64" s="94" t="s">
        <v>769</v>
      </c>
      <c r="B64" s="40">
        <f>+B61-B65</f>
        <v>7.2500098378058819E-4</v>
      </c>
      <c r="C64" s="40">
        <f>+C63*C61/(1+C63^Parameters!$B$125)</f>
        <v>1.399399528072398E-3</v>
      </c>
      <c r="D64" s="40">
        <f>+D63*D61/(1+D63^Parameters!$B$125)</f>
        <v>3.0845444230940583E-3</v>
      </c>
      <c r="E64" s="40">
        <f>+E63*E61/(1+E63^Parameters!$B$125)</f>
        <v>6.2177598758687211E-3</v>
      </c>
      <c r="F64" s="40">
        <f>+F63*F61/(1+F63^Parameters!$B$125)</f>
        <v>1.1447708919977363E-2</v>
      </c>
      <c r="G64" s="40">
        <f>+G63*G61/(1+G63^Parameters!$B$125)</f>
        <v>1.9355842399517442E-2</v>
      </c>
      <c r="H64" s="40">
        <f>+H63*H61/(1+H63^Parameters!$B$125)</f>
        <v>3.053991054589528E-2</v>
      </c>
      <c r="I64" s="40">
        <f>+I63*I61/(1+I63^Parameters!$B$125)</f>
        <v>4.551187843039986E-2</v>
      </c>
      <c r="J64" s="40">
        <f>+J63*J61/(1+J63^Parameters!$B$125)</f>
        <v>6.4693978522783108E-2</v>
      </c>
      <c r="K64" s="40">
        <f>+K63*K61/(1+K63^Parameters!$B$125)</f>
        <v>8.8488921794717429E-2</v>
      </c>
      <c r="L64" s="40">
        <f>+L63*L61/(1+L63^Parameters!$B$125)</f>
        <v>0.11911167755146759</v>
      </c>
      <c r="M64" s="40">
        <f>+M63*M61/(1+M63^Parameters!$B$125)</f>
        <v>0.15786926266870197</v>
      </c>
      <c r="N64" s="40">
        <f>+N63*N61/(1+N63^Parameters!$B$125)</f>
        <v>0.20484156580035304</v>
      </c>
      <c r="O64" s="40">
        <f>+O63*O61/(1+O63^Parameters!$B$125)</f>
        <v>0.25918884858841895</v>
      </c>
      <c r="P64" s="40">
        <f>+P63*P61/(1+P63^Parameters!$B$125)</f>
        <v>0.32131253102621854</v>
      </c>
      <c r="Q64" s="40">
        <f>+Q63*Q61/(1+Q63^Parameters!$B$125)</f>
        <v>0.39152047552481828</v>
      </c>
      <c r="R64" s="40">
        <f>+R63*R61/(1+R63^Parameters!$B$125)</f>
        <v>0.4700286145694646</v>
      </c>
      <c r="S64" s="40">
        <f>+S63*S61/(1+S63^Parameters!$B$125)</f>
        <v>0.55696951775099524</v>
      </c>
      <c r="T64" s="40">
        <f>+T63*T61/(1+T63^Parameters!$B$125)</f>
        <v>0.65239859255152988</v>
      </c>
      <c r="U64" s="40">
        <f>+U63*U61/(1+U63^Parameters!$B$125)</f>
        <v>0.75629559063293084</v>
      </c>
      <c r="V64" s="40">
        <f>+V63*V61/(1+V63^Parameters!$B$125)</f>
        <v>0.87023694245141814</v>
      </c>
      <c r="W64" s="40">
        <f>+W63*W61/(1+W63^Parameters!$B$125)</f>
        <v>0.99527039025826569</v>
      </c>
      <c r="X64" s="40">
        <f>+X63*X61/(1+X63^Parameters!$B$125)</f>
        <v>1.1303857888892579</v>
      </c>
      <c r="Y64" s="40">
        <f>+Y63*Y61/(1+Y63^Parameters!$B$125)</f>
        <v>1.2753302494177599</v>
      </c>
      <c r="Z64" s="40">
        <f>+Z63*Z61/(1+Z63^Parameters!$B$125)</f>
        <v>1.4296390166499899</v>
      </c>
      <c r="AA64" s="40">
        <f>+AA63*AA61/(1+AA63^Parameters!$B$125)</f>
        <v>1.5911732885669543</v>
      </c>
      <c r="AB64" s="40">
        <f>+AB63*AB61/(1+AB63^Parameters!$B$125)</f>
        <v>1.7371631770413027</v>
      </c>
      <c r="AC64" s="40">
        <f>+AC63*AC61/(1+AC63^Parameters!$B$125)</f>
        <v>1.8501546115482663</v>
      </c>
      <c r="AD64" s="40">
        <f>+AD63*AD61/(1+AD63^Parameters!$B$125)</f>
        <v>1.9413457654702968</v>
      </c>
      <c r="AE64" s="40">
        <f>+AE63*AE61/(1+AE63^Parameters!$B$125)</f>
        <v>2.0189607769318556</v>
      </c>
      <c r="AF64" s="40">
        <f>+AF63*AF61/(1+AF63^Parameters!$B$125)</f>
        <v>2.0851883330869789</v>
      </c>
      <c r="AG64" s="40">
        <f>+AG63*AG61/(1+AG63^Parameters!$B$125)</f>
        <v>2.1432149336896225</v>
      </c>
      <c r="AH64" s="40">
        <f>+AH63*AH61/(1+AH63^Parameters!$B$125)</f>
        <v>2.1994037702293183</v>
      </c>
      <c r="AI64" s="40">
        <f>+AI63*AI61/(1+AI63^Parameters!$B$125)</f>
        <v>2.2564218270681899</v>
      </c>
      <c r="AJ64" s="40">
        <f>+AJ63*AJ61/(1+AJ63^Parameters!$B$125)</f>
        <v>2.3159660401896374</v>
      </c>
      <c r="AK64" s="40">
        <f>+AK63*AK61/(1+AK63^Parameters!$B$125)</f>
        <v>2.3791034309170738</v>
      </c>
      <c r="AL64" s="40">
        <f>+AL63*AL61/(1+AL63^Parameters!$B$125)</f>
        <v>2.4464828557456073</v>
      </c>
      <c r="AM64" s="40">
        <f>+AM63*AM61/(1+AM63^Parameters!$B$125)</f>
        <v>2.5184776077236122</v>
      </c>
      <c r="AN64" s="40">
        <f>+AN63*AN61/(1+AN63^Parameters!$B$125)</f>
        <v>2.595281885247918</v>
      </c>
      <c r="AO64" s="40">
        <f>+AO63*AO61/(1+AO63^Parameters!$B$125)</f>
        <v>2.6769763415100929</v>
      </c>
      <c r="AP64" s="40">
        <f>+AP63*AP61/(1+AP63^Parameters!$B$125)</f>
        <v>2.7635727399687724</v>
      </c>
      <c r="AQ64" s="40">
        <f>+AQ63*AQ61/(1+AQ63^Parameters!$B$125)</f>
        <v>2.8550443608039915</v>
      </c>
      <c r="AR64" s="40">
        <f>+AR63*AR61/(1+AR63^Parameters!$B$125)</f>
        <v>2.9513466081011526</v>
      </c>
      <c r="AS64" s="40">
        <f>+AS63*AS61/(1+AS63^Parameters!$B$125)</f>
        <v>3.0524308334037951</v>
      </c>
      <c r="AT64" s="40">
        <f>+AT63*AT61/(1+AT63^Parameters!$B$125)</f>
        <v>3.1582534440857306</v>
      </c>
      <c r="AU64" s="40">
        <f>+AU63*AU61/(1+AU63^Parameters!$B$125)</f>
        <v>3.2687817310414253</v>
      </c>
      <c r="AV64" s="40">
        <f>+AV63*AV61/(1+AV63^Parameters!$B$125)</f>
        <v>3.383997419902713</v>
      </c>
      <c r="AW64" s="40">
        <f>+AW63*AW61/(1+AW63^Parameters!$B$125)</f>
        <v>3.5038986538988559</v>
      </c>
      <c r="AX64" s="40">
        <f>+AX63*AX61/(1+AX63^Parameters!$B$125)</f>
        <v>3.6285009101259722</v>
      </c>
      <c r="AY64" s="40">
        <f>+AY63*AY61/(1+AY63^Parameters!$B$125)</f>
        <v>3.7578372055647637</v>
      </c>
      <c r="AZ64" s="40">
        <f>+AZ63*AZ61/(1+AZ63^Parameters!$B$125)</f>
        <v>3.8919578457377648</v>
      </c>
      <c r="BA64" s="40">
        <f>+BA63*BA61/(1+BA63^Parameters!$B$125)</f>
        <v>4.030929894783517</v>
      </c>
      <c r="BB64" s="40">
        <f>+BB63*BB61/(1+BB63^Parameters!$B$125)</f>
        <v>4.1748364923695158</v>
      </c>
      <c r="BC64" s="40">
        <f>+BC63*BC61/(1+BC63^Parameters!$B$125)</f>
        <v>4.3237761043614986</v>
      </c>
      <c r="BD64" s="40">
        <f>+BD63*BD61/(1+BD63^Parameters!$B$125)</f>
        <v>4.4778617663823939</v>
      </c>
      <c r="BE64" s="40">
        <f>+BE63*BE61/(1+BE63^Parameters!$B$125)</f>
        <v>4.6372203594000467</v>
      </c>
      <c r="BF64" s="40">
        <f>+BF63*BF61/(1+BF63^Parameters!$B$125)</f>
        <v>4.8019919421749888</v>
      </c>
      <c r="BG64" s="40">
        <f>+BG63*BG61/(1+BG63^Parameters!$B$125)</f>
        <v>4.9723291552518356</v>
      </c>
      <c r="BH64" s="40">
        <f>+BH63*BH61/(1+BH63^Parameters!$B$125)</f>
        <v>5.1483967040738925</v>
      </c>
      <c r="BI64" s="40">
        <f>+BI63*BI61/(1+BI63^Parameters!$B$125)</f>
        <v>5.3303709239191086</v>
      </c>
      <c r="BJ64" s="40">
        <f>+BJ63*BJ61/(1+BJ63^Parameters!$B$125)</f>
        <v>5.235336650975789</v>
      </c>
      <c r="BK64" s="40">
        <f>+BK63*BK61/(1+BK63^Parameters!$B$125)</f>
        <v>5.1662252797030934</v>
      </c>
      <c r="BL64" s="40">
        <f>+BL63*BL61/(1+BL63^Parameters!$B$125)</f>
        <v>5.1182099148115521</v>
      </c>
      <c r="BM64" s="40">
        <f>+BM63*BM61/(1+BM63^Parameters!$B$125)</f>
        <v>5.0842747117524905</v>
      </c>
      <c r="BN64" s="40">
        <f>+BN63*BN61/(1+BN63^Parameters!$B$125)</f>
        <v>5.0597535848612587</v>
      </c>
      <c r="BO64" s="40">
        <f>+BO63*BO61/(1+BO63^Parameters!$B$125)</f>
        <v>5.0415271088704383</v>
      </c>
      <c r="BP64" s="40">
        <f>+BP63*BP61/(1+BP63^Parameters!$B$125)</f>
        <v>5.027502395685441</v>
      </c>
      <c r="BQ64" s="40">
        <f>+BQ63*BQ61/(1+BQ63^Parameters!$B$125)</f>
        <v>5.016271921985525</v>
      </c>
      <c r="BR64" s="40">
        <f>+BR63*BR61/(1+BR63^Parameters!$B$125)</f>
        <v>5.0068876650229823</v>
      </c>
      <c r="BS64" s="40">
        <f>+BS63*BS61/(1+BS63^Parameters!$B$125)</f>
        <v>4.9987105884179801</v>
      </c>
      <c r="BT64" s="40">
        <f>+BT63*BT61/(1+BT63^Parameters!$B$125)</f>
        <v>4.9913098728539511</v>
      </c>
      <c r="BU64" s="40">
        <f>+BU63*BU61/(1+BU63^Parameters!$B$125)</f>
        <v>4.9843952286477942</v>
      </c>
      <c r="BV64" s="40">
        <f>+BV63*BV61/(1+BV63^Parameters!$B$125)</f>
        <v>4.9777713227816722</v>
      </c>
      <c r="BW64" s="40">
        <f>+BW63*BW61/(1+BW63^Parameters!$B$125)</f>
        <v>4.9713070427747992</v>
      </c>
      <c r="BX64" s="40">
        <f>+BX63*BX61/(1+BX63^Parameters!$B$125)</f>
        <v>4.964914740306539</v>
      </c>
      <c r="BY64" s="40">
        <f>+BY63*BY61/(1+BY63^Parameters!$B$125)</f>
        <v>4.9585361998410722</v>
      </c>
      <c r="BZ64" s="40">
        <f>+BZ63*BZ61/(1+BZ63^Parameters!$B$125)</f>
        <v>4.9521331450576938</v>
      </c>
      <c r="CA64" s="40">
        <f>+CA63*CA61/(1+CA63^Parameters!$B$125)</f>
        <v>4.9456808103622061</v>
      </c>
      <c r="CB64" s="40">
        <f>+CB63*CB61/(1+CB63^Parameters!$B$125)</f>
        <v>4.9391635844297879</v>
      </c>
      <c r="CC64" s="40">
        <f>+CC63*CC61/(1+CC63^Parameters!$B$125)</f>
        <v>4.9325720554767765</v>
      </c>
      <c r="CD64" s="40">
        <f>+CD63*CD61/(1+CD63^Parameters!$B$125)</f>
        <v>4.9259010054525501</v>
      </c>
      <c r="CE64" s="40">
        <f>+CE63*CE61/(1+CE63^Parameters!$B$125)</f>
        <v>4.9191480470684308</v>
      </c>
      <c r="CF64" s="40">
        <f>+CF63*CF61/(1+CF63^Parameters!$B$125)</f>
        <v>4.9123126966443262</v>
      </c>
      <c r="CG64" s="40">
        <f>+CG63*CG61/(1+CG63^Parameters!$B$125)</f>
        <v>4.9053957426789019</v>
      </c>
      <c r="CH64" s="40">
        <f>+CH63*CH61/(1+CH63^Parameters!$B$125)</f>
        <v>4.8983988152847955</v>
      </c>
      <c r="CI64" s="40">
        <f>+CI63*CI61/(1+CI63^Parameters!$B$125)</f>
        <v>4.8913240922192927</v>
      </c>
      <c r="CJ64" s="40">
        <f>+CJ63*CJ61/(1+CJ63^Parameters!$B$125)</f>
        <v>4.884174097934511</v>
      </c>
      <c r="CK64" s="40">
        <f>+CK63*CK61/(1+CK63^Parameters!$B$125)</f>
        <v>4.8769515660766842</v>
      </c>
      <c r="CL64" s="40">
        <f>+CL63*CL61/(1+CL63^Parameters!$B$125)</f>
        <v>4.8696593453478298</v>
      </c>
      <c r="CM64" s="40">
        <f>+CM63*CM61/(1+CM63^Parameters!$B$125)</f>
        <v>4.8623003350687188</v>
      </c>
      <c r="CN64" s="40">
        <f>+CN63*CN61/(1+CN63^Parameters!$B$125)</f>
        <v>4.8548774411384947</v>
      </c>
      <c r="CO64" s="40">
        <f>+CO63*CO61/(1+CO63^Parameters!$B$125)</f>
        <v>4.8473935460423521</v>
      </c>
      <c r="CP64" s="40">
        <f>+CP63*CP61/(1+CP63^Parameters!$B$125)</f>
        <v>4.8398514885665609</v>
      </c>
      <c r="CQ64" s="40">
        <f>+CQ63*CQ61/(1+CQ63^Parameters!$B$125)</f>
        <v>4.8322540502454263</v>
      </c>
      <c r="CR64" s="40">
        <f>+CR63*CR61/(1+CR63^Parameters!$B$125)</f>
        <v>4.8246039464947135</v>
      </c>
      <c r="CS64" s="40">
        <f>+CS63*CS61/(1+CS63^Parameters!$B$125)</f>
        <v>4.8169038210203263</v>
      </c>
      <c r="CT64" s="40">
        <f>+CT63*CT61/(1+CT63^Parameters!$B$125)</f>
        <v>4.8091562425248044</v>
      </c>
      <c r="CU64" s="40">
        <f>+CU63*CU61/(1+CU63^Parameters!$B$125)</f>
        <v>4.8013637030313667</v>
      </c>
      <c r="CV64" s="40">
        <f>+CV63*CV61/(1+CV63^Parameters!$B$125)</f>
        <v>4.7935286173496321</v>
      </c>
    </row>
    <row r="65" spans="1:237" s="37" customFormat="1" ht="18" customHeight="1">
      <c r="A65" s="92" t="s">
        <v>638</v>
      </c>
      <c r="B65" s="37">
        <f>+B61/(1+B63)</f>
        <v>0.80661005330315538</v>
      </c>
      <c r="C65" s="37">
        <f t="shared" ref="C65:BN65" si="15">+C61-C64</f>
        <v>1.0918162140849275</v>
      </c>
      <c r="D65" s="37">
        <f t="shared" si="15"/>
        <v>1.5328614837247405</v>
      </c>
      <c r="E65" s="37">
        <f t="shared" si="15"/>
        <v>2.0233964326967677</v>
      </c>
      <c r="F65" s="37">
        <f t="shared" si="15"/>
        <v>2.5654811432929412</v>
      </c>
      <c r="G65" s="37">
        <f t="shared" si="15"/>
        <v>3.1436807280106152</v>
      </c>
      <c r="H65" s="37">
        <f t="shared" si="15"/>
        <v>3.7621416169010766</v>
      </c>
      <c r="I65" s="37">
        <f t="shared" si="15"/>
        <v>4.4174893130031094</v>
      </c>
      <c r="J65" s="37">
        <f t="shared" si="15"/>
        <v>5.1031696756234002</v>
      </c>
      <c r="K65" s="37">
        <f t="shared" si="15"/>
        <v>5.8124260608495604</v>
      </c>
      <c r="L65" s="37">
        <f t="shared" si="15"/>
        <v>6.6473778870970186</v>
      </c>
      <c r="M65" s="37">
        <f t="shared" si="15"/>
        <v>7.638238921729017</v>
      </c>
      <c r="N65" s="37">
        <f t="shared" si="15"/>
        <v>8.727479152143701</v>
      </c>
      <c r="O65" s="37">
        <f t="shared" si="15"/>
        <v>9.8450670836315659</v>
      </c>
      <c r="P65" s="37">
        <f t="shared" si="15"/>
        <v>10.992268684899459</v>
      </c>
      <c r="Q65" s="37">
        <f t="shared" si="15"/>
        <v>12.16769757375163</v>
      </c>
      <c r="R65" s="37">
        <f t="shared" si="15"/>
        <v>13.368668178677538</v>
      </c>
      <c r="S65" s="37">
        <f t="shared" si="15"/>
        <v>14.59201687816447</v>
      </c>
      <c r="T65" s="37">
        <f t="shared" si="15"/>
        <v>15.834596054824429</v>
      </c>
      <c r="U65" s="37">
        <f t="shared" si="15"/>
        <v>17.093565865752158</v>
      </c>
      <c r="V65" s="37">
        <f t="shared" si="15"/>
        <v>18.400881192176143</v>
      </c>
      <c r="W65" s="37">
        <f t="shared" si="15"/>
        <v>19.769481930386149</v>
      </c>
      <c r="X65" s="37">
        <f t="shared" si="15"/>
        <v>21.171946782556358</v>
      </c>
      <c r="Y65" s="37">
        <f t="shared" si="15"/>
        <v>22.603950813841433</v>
      </c>
      <c r="Z65" s="37">
        <f t="shared" si="15"/>
        <v>24.06356338299474</v>
      </c>
      <c r="AA65" s="37">
        <f t="shared" si="15"/>
        <v>25.552004181948806</v>
      </c>
      <c r="AB65" s="37">
        <f t="shared" si="15"/>
        <v>27.092465102591184</v>
      </c>
      <c r="AC65" s="37">
        <f t="shared" si="15"/>
        <v>28.705690398108025</v>
      </c>
      <c r="AD65" s="37">
        <f t="shared" si="15"/>
        <v>30.394376447938257</v>
      </c>
      <c r="AE65" s="37">
        <f t="shared" si="15"/>
        <v>32.15144021377413</v>
      </c>
      <c r="AF65" s="37">
        <f t="shared" si="15"/>
        <v>33.907429852606441</v>
      </c>
      <c r="AG65" s="37">
        <f t="shared" si="15"/>
        <v>35.634384294612069</v>
      </c>
      <c r="AH65" s="37">
        <f t="shared" si="15"/>
        <v>37.379680342543608</v>
      </c>
      <c r="AI65" s="37">
        <f t="shared" si="15"/>
        <v>39.14881729307691</v>
      </c>
      <c r="AJ65" s="37">
        <f t="shared" si="15"/>
        <v>40.945214588110829</v>
      </c>
      <c r="AK65" s="37">
        <f t="shared" si="15"/>
        <v>42.771423866121438</v>
      </c>
      <c r="AL65" s="37">
        <f t="shared" si="15"/>
        <v>44.629729389814649</v>
      </c>
      <c r="AM65" s="37">
        <f t="shared" si="15"/>
        <v>46.52242099574319</v>
      </c>
      <c r="AN65" s="37">
        <f t="shared" si="15"/>
        <v>48.451901260044359</v>
      </c>
      <c r="AO65" s="37">
        <f t="shared" si="15"/>
        <v>50.420712967497117</v>
      </c>
      <c r="AP65" s="37">
        <f t="shared" si="15"/>
        <v>52.431531673977531</v>
      </c>
      <c r="AQ65" s="37">
        <f t="shared" si="15"/>
        <v>54.487145852647373</v>
      </c>
      <c r="AR65" s="37">
        <f t="shared" si="15"/>
        <v>56.590435282972216</v>
      </c>
      <c r="AS65" s="37">
        <f t="shared" si="15"/>
        <v>58.744352223814026</v>
      </c>
      <c r="AT65" s="37">
        <f t="shared" si="15"/>
        <v>60.951906868410404</v>
      </c>
      <c r="AU65" s="37">
        <f t="shared" si="15"/>
        <v>63.216157157962854</v>
      </c>
      <c r="AV65" s="37">
        <f t="shared" si="15"/>
        <v>65.540202442267798</v>
      </c>
      <c r="AW65" s="37">
        <f t="shared" si="15"/>
        <v>67.927180297697547</v>
      </c>
      <c r="AX65" s="37">
        <f t="shared" si="15"/>
        <v>70.380265823305038</v>
      </c>
      <c r="AY65" s="37">
        <f t="shared" si="15"/>
        <v>72.902672822070642</v>
      </c>
      <c r="AZ65" s="37">
        <f t="shared" si="15"/>
        <v>75.497656381369779</v>
      </c>
      <c r="BA65" s="37">
        <f t="shared" si="15"/>
        <v>78.168516469765407</v>
      </c>
      <c r="BB65" s="37">
        <f t="shared" si="15"/>
        <v>80.918602256561101</v>
      </c>
      <c r="BC65" s="37">
        <f t="shared" si="15"/>
        <v>83.75131693384597</v>
      </c>
      <c r="BD65" s="37">
        <f t="shared" si="15"/>
        <v>86.67012287892571</v>
      </c>
      <c r="BE65" s="37">
        <f t="shared" si="15"/>
        <v>89.678547040181428</v>
      </c>
      <c r="BF65" s="37">
        <f t="shared" si="15"/>
        <v>92.780186463893685</v>
      </c>
      <c r="BG65" s="37">
        <f t="shared" si="15"/>
        <v>95.978713905607734</v>
      </c>
      <c r="BH65" s="37">
        <f t="shared" si="15"/>
        <v>99.277883489064664</v>
      </c>
      <c r="BI65" s="37">
        <f t="shared" si="15"/>
        <v>102.68153639011344</v>
      </c>
      <c r="BJ65" s="37">
        <f t="shared" si="15"/>
        <v>102.77657066305676</v>
      </c>
      <c r="BK65" s="37">
        <f t="shared" si="15"/>
        <v>102.84568203432944</v>
      </c>
      <c r="BL65" s="37">
        <f t="shared" si="15"/>
        <v>102.89369739922098</v>
      </c>
      <c r="BM65" s="37">
        <f t="shared" si="15"/>
        <v>102.92763260228006</v>
      </c>
      <c r="BN65" s="37">
        <f t="shared" si="15"/>
        <v>102.95215372917129</v>
      </c>
      <c r="BO65" s="37">
        <f t="shared" ref="BO65:CV65" si="16">+BO61-BO64</f>
        <v>102.9703802051621</v>
      </c>
      <c r="BP65" s="37">
        <f t="shared" si="16"/>
        <v>102.9844049183471</v>
      </c>
      <c r="BQ65" s="37">
        <f t="shared" si="16"/>
        <v>102.99563539204702</v>
      </c>
      <c r="BR65" s="37">
        <f t="shared" si="16"/>
        <v>103.00501964900955</v>
      </c>
      <c r="BS65" s="37">
        <f t="shared" si="16"/>
        <v>103.01319672561456</v>
      </c>
      <c r="BT65" s="37">
        <f t="shared" si="16"/>
        <v>103.02059744117859</v>
      </c>
      <c r="BU65" s="37">
        <f t="shared" si="16"/>
        <v>103.02751208538474</v>
      </c>
      <c r="BV65" s="37">
        <f t="shared" si="16"/>
        <v>103.03413599125086</v>
      </c>
      <c r="BW65" s="37">
        <f t="shared" si="16"/>
        <v>103.04060027125774</v>
      </c>
      <c r="BX65" s="37">
        <f t="shared" si="16"/>
        <v>103.046992573726</v>
      </c>
      <c r="BY65" s="37">
        <f t="shared" si="16"/>
        <v>103.05337111419146</v>
      </c>
      <c r="BZ65" s="37">
        <f t="shared" si="16"/>
        <v>103.05977416897485</v>
      </c>
      <c r="CA65" s="37">
        <f t="shared" si="16"/>
        <v>103.06622650367034</v>
      </c>
      <c r="CB65" s="37">
        <f t="shared" si="16"/>
        <v>103.07274372960275</v>
      </c>
      <c r="CC65" s="37">
        <f t="shared" si="16"/>
        <v>103.07933525855576</v>
      </c>
      <c r="CD65" s="37">
        <f t="shared" si="16"/>
        <v>103.08600630858</v>
      </c>
      <c r="CE65" s="37">
        <f t="shared" si="16"/>
        <v>103.09275926696411</v>
      </c>
      <c r="CF65" s="37">
        <f t="shared" si="16"/>
        <v>103.09959461738822</v>
      </c>
      <c r="CG65" s="37">
        <f t="shared" si="16"/>
        <v>103.10651157135364</v>
      </c>
      <c r="CH65" s="37">
        <f t="shared" si="16"/>
        <v>103.11350849874775</v>
      </c>
      <c r="CI65" s="37">
        <f t="shared" si="16"/>
        <v>103.12058322181325</v>
      </c>
      <c r="CJ65" s="37">
        <f t="shared" si="16"/>
        <v>103.12773321609804</v>
      </c>
      <c r="CK65" s="37">
        <f t="shared" si="16"/>
        <v>103.13495574795586</v>
      </c>
      <c r="CL65" s="37">
        <f t="shared" si="16"/>
        <v>103.14224796868471</v>
      </c>
      <c r="CM65" s="37">
        <f t="shared" si="16"/>
        <v>103.14960697896382</v>
      </c>
      <c r="CN65" s="37">
        <f t="shared" si="16"/>
        <v>103.15702987289404</v>
      </c>
      <c r="CO65" s="37">
        <f t="shared" si="16"/>
        <v>103.16451376799019</v>
      </c>
      <c r="CP65" s="37">
        <f t="shared" si="16"/>
        <v>103.17205582546597</v>
      </c>
      <c r="CQ65" s="37">
        <f t="shared" si="16"/>
        <v>103.17965326378712</v>
      </c>
      <c r="CR65" s="37">
        <f t="shared" si="16"/>
        <v>103.18730336753782</v>
      </c>
      <c r="CS65" s="37">
        <f t="shared" si="16"/>
        <v>103.19500349301221</v>
      </c>
      <c r="CT65" s="37">
        <f t="shared" si="16"/>
        <v>103.20275107150773</v>
      </c>
      <c r="CU65" s="37">
        <f t="shared" si="16"/>
        <v>103.21054361100117</v>
      </c>
      <c r="CV65" s="37">
        <f t="shared" si="16"/>
        <v>103.2183786966829</v>
      </c>
    </row>
    <row r="66" spans="1:237" s="35" customFormat="1" ht="18" customHeight="1">
      <c r="A66" s="54" t="s">
        <v>770</v>
      </c>
      <c r="B66" s="35">
        <f t="shared" ref="B66:AG66" si="17">(B31*(B103)^$B38)</f>
        <v>6.1561834852538394E-11</v>
      </c>
      <c r="C66" s="35">
        <f t="shared" si="17"/>
        <v>4.2425719873993872E-11</v>
      </c>
      <c r="D66" s="35">
        <f t="shared" si="17"/>
        <v>3.4977031816375098E-11</v>
      </c>
      <c r="E66" s="35">
        <f t="shared" si="17"/>
        <v>2.9395346481641588E-11</v>
      </c>
      <c r="F66" s="35">
        <f t="shared" si="17"/>
        <v>2.5134671567947436E-11</v>
      </c>
      <c r="G66" s="35">
        <f t="shared" si="17"/>
        <v>2.1827698801873167E-11</v>
      </c>
      <c r="H66" s="35">
        <f t="shared" si="17"/>
        <v>1.9222063442950337E-11</v>
      </c>
      <c r="I66" s="35">
        <f t="shared" si="17"/>
        <v>1.714114364361155E-11</v>
      </c>
      <c r="J66" s="35">
        <f t="shared" si="17"/>
        <v>1.5460218064610451E-11</v>
      </c>
      <c r="K66" s="35">
        <f t="shared" si="17"/>
        <v>1.4095305119770218E-11</v>
      </c>
      <c r="L66" s="35">
        <f t="shared" si="17"/>
        <v>1.3012257827291149E-11</v>
      </c>
      <c r="M66" s="35">
        <f t="shared" si="17"/>
        <v>1.2289609525059712E-11</v>
      </c>
      <c r="N66" s="35">
        <f t="shared" si="17"/>
        <v>1.2344940854603703E-11</v>
      </c>
      <c r="O66" s="35">
        <f t="shared" si="17"/>
        <v>1.4726888102965937E-11</v>
      </c>
      <c r="P66" s="35">
        <f t="shared" si="17"/>
        <v>2.5274885862941297E-11</v>
      </c>
      <c r="Q66" s="35">
        <f t="shared" si="17"/>
        <v>6.8632692794061053E-11</v>
      </c>
      <c r="R66" s="35">
        <f t="shared" si="17"/>
        <v>2.5262165433867792E-10</v>
      </c>
      <c r="S66" s="35">
        <f t="shared" si="17"/>
        <v>1.0250034901036415E-9</v>
      </c>
      <c r="T66" s="35">
        <f t="shared" si="17"/>
        <v>4.1032810225946087E-9</v>
      </c>
      <c r="U66" s="35">
        <f t="shared" si="17"/>
        <v>1.5563971988293678E-8</v>
      </c>
      <c r="V66" s="35">
        <f t="shared" si="17"/>
        <v>5.529155031004322E-8</v>
      </c>
      <c r="W66" s="35">
        <f t="shared" si="17"/>
        <v>1.8433062753333033E-7</v>
      </c>
      <c r="X66" s="35">
        <f t="shared" si="17"/>
        <v>5.7916237249581919E-7</v>
      </c>
      <c r="Y66" s="35">
        <f t="shared" si="17"/>
        <v>1.7158323569778773E-6</v>
      </c>
      <c r="Z66" s="35">
        <f t="shared" si="17"/>
        <v>4.7842443730716656E-6</v>
      </c>
      <c r="AA66" s="35">
        <f t="shared" si="17"/>
        <v>1.800940200634247E-5</v>
      </c>
      <c r="AB66" s="35">
        <f t="shared" si="17"/>
        <v>4.6450833674810155E-4</v>
      </c>
      <c r="AC66" s="35">
        <f t="shared" si="17"/>
        <v>2.2339478931923575E-4</v>
      </c>
      <c r="AD66" s="35">
        <f t="shared" si="17"/>
        <v>1.0758602867794814E-4</v>
      </c>
      <c r="AE66" s="35">
        <f t="shared" si="17"/>
        <v>5.1877817243273622E-5</v>
      </c>
      <c r="AF66" s="35">
        <f t="shared" si="17"/>
        <v>2.5043567529329976E-5</v>
      </c>
      <c r="AG66" s="35">
        <f t="shared" si="17"/>
        <v>1.2101815017150412E-5</v>
      </c>
      <c r="AH66" s="35">
        <f t="shared" ref="AH66:BI66" si="18">(AH31*(AH103)^$B38)</f>
        <v>5.8532983029964584E-6</v>
      </c>
      <c r="AI66" s="35">
        <f t="shared" si="18"/>
        <v>2.8333945533082165E-6</v>
      </c>
      <c r="AJ66" s="35">
        <f t="shared" si="18"/>
        <v>1.3725686532227554E-6</v>
      </c>
      <c r="AK66" s="35">
        <f t="shared" si="18"/>
        <v>6.6534923186184541E-7</v>
      </c>
      <c r="AL66" s="35">
        <f t="shared" si="18"/>
        <v>3.2271930775513029E-7</v>
      </c>
      <c r="AM66" s="35">
        <f t="shared" si="18"/>
        <v>1.5661522330299416E-7</v>
      </c>
      <c r="AN66" s="35">
        <f t="shared" si="18"/>
        <v>7.6041970182629539E-8</v>
      </c>
      <c r="AO66" s="35">
        <f t="shared" si="18"/>
        <v>3.6937038545591736E-8</v>
      </c>
      <c r="AP66" s="35">
        <f t="shared" si="18"/>
        <v>1.7949038029302327E-8</v>
      </c>
      <c r="AQ66" s="35">
        <f t="shared" si="18"/>
        <v>8.725164758220884E-9</v>
      </c>
      <c r="AR66" s="35">
        <f t="shared" si="18"/>
        <v>4.2427174837348842E-9</v>
      </c>
      <c r="AS66" s="35">
        <f t="shared" si="18"/>
        <v>2.0636631412806226E-9</v>
      </c>
      <c r="AT66" s="35">
        <f t="shared" si="18"/>
        <v>1.0040267781437933E-9</v>
      </c>
      <c r="AU66" s="35">
        <f t="shared" si="18"/>
        <v>4.8859880430383208E-10</v>
      </c>
      <c r="AV66" s="35">
        <f t="shared" si="18"/>
        <v>2.3782092151090802E-10</v>
      </c>
      <c r="AW66" s="35">
        <f t="shared" si="18"/>
        <v>1.1577884527338894E-10</v>
      </c>
      <c r="AX66" s="35">
        <f t="shared" si="18"/>
        <v>5.6374372214574081E-11</v>
      </c>
      <c r="AY66" s="35">
        <f t="shared" si="18"/>
        <v>2.7453659134627957E-11</v>
      </c>
      <c r="AZ66" s="35">
        <f t="shared" si="18"/>
        <v>1.337143963625385E-11</v>
      </c>
      <c r="BA66" s="35">
        <f t="shared" si="18"/>
        <v>6.5134273009874183E-12</v>
      </c>
      <c r="BB66" s="35">
        <f t="shared" si="18"/>
        <v>3.1731389955179487E-12</v>
      </c>
      <c r="BC66" s="35">
        <f t="shared" si="18"/>
        <v>1.5460087015574133E-12</v>
      </c>
      <c r="BD66" s="35">
        <f t="shared" si="18"/>
        <v>7.5331003386051917E-13</v>
      </c>
      <c r="BE66" s="35">
        <f t="shared" si="18"/>
        <v>3.6708839299687355E-13</v>
      </c>
      <c r="BF66" s="35">
        <f t="shared" si="18"/>
        <v>1.7889538102218857E-13</v>
      </c>
      <c r="BG66" s="35">
        <f t="shared" si="18"/>
        <v>8.7187860163185609E-14</v>
      </c>
      <c r="BH66" s="35">
        <f t="shared" si="18"/>
        <v>4.2495063795816085E-14</v>
      </c>
      <c r="BI66" s="35">
        <f t="shared" si="18"/>
        <v>2.0713046002349305E-14</v>
      </c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4"/>
      <c r="EO66" s="54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4"/>
      <c r="FA66" s="54"/>
      <c r="FB66" s="54"/>
      <c r="FC66" s="54"/>
      <c r="FD66" s="54"/>
      <c r="FE66" s="54"/>
      <c r="FF66" s="54"/>
      <c r="FG66" s="54"/>
      <c r="FH66" s="54"/>
      <c r="FI66" s="54"/>
      <c r="FJ66" s="54"/>
      <c r="FK66" s="54"/>
      <c r="FL66" s="54"/>
      <c r="FM66" s="54"/>
      <c r="FN66" s="54"/>
      <c r="FO66" s="54"/>
      <c r="FP66" s="54"/>
      <c r="FQ66" s="54"/>
      <c r="FR66" s="54"/>
      <c r="FS66" s="54"/>
      <c r="FT66" s="54"/>
      <c r="FU66" s="54"/>
      <c r="FV66" s="54"/>
      <c r="FW66" s="54"/>
      <c r="FX66" s="54"/>
      <c r="FY66" s="54"/>
      <c r="FZ66" s="54"/>
      <c r="GA66" s="54"/>
      <c r="GB66" s="54"/>
      <c r="GC66" s="54"/>
      <c r="GD66" s="54"/>
      <c r="GE66" s="54"/>
      <c r="GF66" s="54"/>
      <c r="GG66" s="54"/>
      <c r="GH66" s="54"/>
      <c r="GI66" s="54"/>
      <c r="GJ66" s="54"/>
      <c r="GK66" s="54"/>
      <c r="GL66" s="54"/>
      <c r="GM66" s="54"/>
      <c r="GN66" s="54"/>
      <c r="GO66" s="54"/>
      <c r="GP66" s="54"/>
      <c r="GQ66" s="54"/>
      <c r="GR66" s="54"/>
      <c r="GS66" s="54"/>
      <c r="GT66" s="54"/>
      <c r="GU66" s="54"/>
      <c r="GV66" s="54"/>
      <c r="GW66" s="54"/>
      <c r="GX66" s="54"/>
      <c r="GY66" s="54"/>
      <c r="GZ66" s="54"/>
      <c r="HA66" s="54"/>
      <c r="HB66" s="54"/>
      <c r="HC66" s="54"/>
      <c r="HD66" s="54"/>
      <c r="HE66" s="54"/>
      <c r="HF66" s="54"/>
      <c r="HG66" s="54"/>
      <c r="HH66" s="54"/>
      <c r="HI66" s="54"/>
      <c r="HJ66" s="54"/>
      <c r="HK66" s="54"/>
      <c r="HL66" s="54"/>
      <c r="HM66" s="54"/>
      <c r="HN66" s="54"/>
      <c r="HO66" s="54"/>
      <c r="HP66" s="54"/>
      <c r="HQ66" s="54"/>
      <c r="HR66" s="54"/>
      <c r="HS66" s="54"/>
      <c r="HT66" s="54"/>
      <c r="HU66" s="54"/>
      <c r="HV66" s="54"/>
      <c r="HW66" s="54"/>
      <c r="HX66" s="54"/>
      <c r="HY66" s="54"/>
      <c r="HZ66" s="54"/>
      <c r="IA66" s="54"/>
      <c r="IB66" s="54"/>
      <c r="IC66" s="54"/>
    </row>
    <row r="67" spans="1:237" s="35" customFormat="1" ht="18" customHeight="1">
      <c r="A67" s="54" t="s">
        <v>771</v>
      </c>
      <c r="B67" s="54">
        <f>+B61*B66</f>
        <v>4.970102728267747E-11</v>
      </c>
      <c r="C67" s="54">
        <f>+C61*C66</f>
        <v>4.6380459385021452E-11</v>
      </c>
      <c r="D67" s="54">
        <f t="shared" ref="D67:BI67" si="19">+D61*D66</f>
        <v>5.3722833094761769E-11</v>
      </c>
      <c r="E67" s="54">
        <f t="shared" si="19"/>
        <v>5.9661212414729882E-11</v>
      </c>
      <c r="F67" s="54">
        <f t="shared" si="19"/>
        <v>6.477026035433947E-11</v>
      </c>
      <c r="G67" s="54">
        <f t="shared" si="19"/>
        <v>6.904180955822226E-11</v>
      </c>
      <c r="H67" s="54">
        <f t="shared" si="19"/>
        <v>7.2903164939491479E-11</v>
      </c>
      <c r="I67" s="54">
        <f t="shared" si="19"/>
        <v>7.6500944503971275E-11</v>
      </c>
      <c r="J67" s="54">
        <f t="shared" si="19"/>
        <v>7.98962990212746E-11</v>
      </c>
      <c r="K67" s="54">
        <f t="shared" si="19"/>
        <v>8.3175197166194689E-11</v>
      </c>
      <c r="L67" s="54">
        <f t="shared" si="19"/>
        <v>8.8047306800881146E-11</v>
      </c>
      <c r="M67" s="54">
        <f t="shared" si="19"/>
        <v>9.5811125401370186E-11</v>
      </c>
      <c r="N67" s="54">
        <f t="shared" si="19"/>
        <v>1.1026897095737062E-10</v>
      </c>
      <c r="O67" s="54">
        <f t="shared" si="19"/>
        <v>1.4880424647753349E-10</v>
      </c>
      <c r="P67" s="54">
        <f t="shared" si="19"/>
        <v>2.8594947393363812E-10</v>
      </c>
      <c r="Q67" s="54">
        <f t="shared" si="19"/>
        <v>8.6197295410961711E-10</v>
      </c>
      <c r="R67" s="54">
        <f t="shared" si="19"/>
        <v>3.4959544778014149E-9</v>
      </c>
      <c r="S67" s="54">
        <f t="shared" si="19"/>
        <v>1.5527763927345937E-8</v>
      </c>
      <c r="T67" s="54">
        <f t="shared" si="19"/>
        <v>6.7650772256196664E-8</v>
      </c>
      <c r="U67" s="54">
        <f t="shared" si="19"/>
        <v>2.778147437021005E-7</v>
      </c>
      <c r="V67" s="54">
        <f t="shared" si="19"/>
        <v>1.065529997871546E-6</v>
      </c>
      <c r="W67" s="54">
        <f t="shared" si="19"/>
        <v>3.8275798258385622E-6</v>
      </c>
      <c r="X67" s="54">
        <f t="shared" si="19"/>
        <v>1.2916671844269226E-5</v>
      </c>
      <c r="Y67" s="54">
        <f t="shared" si="19"/>
        <v>4.0972843109709211E-5</v>
      </c>
      <c r="Z67" s="54">
        <f t="shared" si="19"/>
        <v>1.2196571013207738E-4</v>
      </c>
      <c r="AA67" s="54">
        <f t="shared" si="19"/>
        <v>4.8883239479601622E-4</v>
      </c>
      <c r="AB67" s="54">
        <f t="shared" si="19"/>
        <v>1.3391602681238119E-2</v>
      </c>
      <c r="AC67" s="54">
        <f t="shared" si="19"/>
        <v>6.8260165584033885E-3</v>
      </c>
      <c r="AD67" s="54">
        <f t="shared" si="19"/>
        <v>3.4788719373739373E-3</v>
      </c>
      <c r="AE67" s="54">
        <f t="shared" si="19"/>
        <v>1.7726858177252211E-3</v>
      </c>
      <c r="AF67" s="54">
        <f t="shared" si="19"/>
        <v>9.0138356409080321E-4</v>
      </c>
      <c r="AG67" s="54">
        <f t="shared" si="19"/>
        <v>4.5717751765295123E-4</v>
      </c>
      <c r="AH67" s="54">
        <f t="shared" si="19"/>
        <v>2.3166818587144785E-4</v>
      </c>
      <c r="AI67" s="54">
        <f t="shared" si="19"/>
        <v>1.1731737900144342E-4</v>
      </c>
      <c r="AJ67" s="54">
        <f t="shared" si="19"/>
        <v>5.9378940431812725E-5</v>
      </c>
      <c r="AK67" s="54">
        <f t="shared" si="19"/>
        <v>3.004086865524186E-5</v>
      </c>
      <c r="AL67" s="54">
        <f t="shared" si="19"/>
        <v>1.5192402627620793E-5</v>
      </c>
      <c r="AM67" s="54">
        <f t="shared" si="19"/>
        <v>7.680551285761447E-6</v>
      </c>
      <c r="AN67" s="54">
        <f t="shared" si="19"/>
        <v>3.8817283786415443E-6</v>
      </c>
      <c r="AO67" s="54">
        <f t="shared" si="19"/>
        <v>1.9612713966886536E-6</v>
      </c>
      <c r="AP67" s="54">
        <f t="shared" si="19"/>
        <v>9.906990281572349E-7</v>
      </c>
      <c r="AQ67" s="54">
        <f t="shared" si="19"/>
        <v>5.0032005720960436E-7</v>
      </c>
      <c r="AR67" s="54">
        <f t="shared" si="19"/>
        <v>2.5261895904198608E-7</v>
      </c>
      <c r="AS67" s="54">
        <f t="shared" si="19"/>
        <v>1.2752774344489529E-7</v>
      </c>
      <c r="AT67" s="54">
        <f t="shared" si="19"/>
        <v>6.4368317704837579E-8</v>
      </c>
      <c r="AU67" s="54">
        <f t="shared" si="19"/>
        <v>3.2484461645380839E-8</v>
      </c>
      <c r="AV67" s="54">
        <f t="shared" si="19"/>
        <v>1.6391616725623389E-8</v>
      </c>
      <c r="AW67" s="54">
        <f t="shared" si="19"/>
        <v>8.2702078376481105E-9</v>
      </c>
      <c r="AX67" s="54">
        <f t="shared" si="19"/>
        <v>4.1721977629720278E-9</v>
      </c>
      <c r="AY67" s="54">
        <f t="shared" si="19"/>
        <v>2.1046115113854309E-9</v>
      </c>
      <c r="AZ67" s="54">
        <f t="shared" si="19"/>
        <v>1.0615534343832484E-9</v>
      </c>
      <c r="BA67" s="54">
        <f t="shared" si="19"/>
        <v>5.3540011807690387E-10</v>
      </c>
      <c r="BB67" s="54">
        <f t="shared" si="19"/>
        <v>2.7001330875694983E-10</v>
      </c>
      <c r="BC67" s="54">
        <f t="shared" si="19"/>
        <v>1.361648602275475E-10</v>
      </c>
      <c r="BD67" s="54">
        <f t="shared" si="19"/>
        <v>6.8662691399475123E-11</v>
      </c>
      <c r="BE67" s="54">
        <f t="shared" si="19"/>
        <v>3.4622223488979279E-11</v>
      </c>
      <c r="BF67" s="54">
        <f t="shared" si="19"/>
        <v>1.7457000986928838E-11</v>
      </c>
      <c r="BG67" s="54">
        <f t="shared" si="19"/>
        <v>8.8017054257179534E-12</v>
      </c>
      <c r="BH67" s="54">
        <f t="shared" si="19"/>
        <v>4.4376014387671882E-12</v>
      </c>
      <c r="BI67" s="54">
        <f t="shared" si="19"/>
        <v>2.2372556049970453E-12</v>
      </c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  <c r="FK67" s="54"/>
      <c r="FL67" s="54"/>
      <c r="FM67" s="54"/>
      <c r="FN67" s="54"/>
      <c r="FO67" s="54"/>
      <c r="FP67" s="54"/>
      <c r="FQ67" s="54"/>
      <c r="FR67" s="54"/>
      <c r="FS67" s="54"/>
      <c r="FT67" s="54"/>
      <c r="FU67" s="54"/>
      <c r="FV67" s="54"/>
      <c r="FW67" s="54"/>
      <c r="FX67" s="54"/>
      <c r="FY67" s="54"/>
      <c r="FZ67" s="54"/>
      <c r="GA67" s="54"/>
      <c r="GB67" s="54"/>
      <c r="GC67" s="54"/>
      <c r="GD67" s="54"/>
      <c r="GE67" s="54"/>
      <c r="GF67" s="54"/>
      <c r="GG67" s="54"/>
      <c r="GH67" s="54"/>
      <c r="GI67" s="54"/>
      <c r="GJ67" s="54"/>
      <c r="GK67" s="54"/>
      <c r="GL67" s="54"/>
      <c r="GM67" s="54"/>
      <c r="GN67" s="54"/>
      <c r="GO67" s="54"/>
      <c r="GP67" s="54"/>
      <c r="GQ67" s="54"/>
      <c r="GR67" s="54"/>
      <c r="GS67" s="54"/>
      <c r="GT67" s="54"/>
      <c r="GU67" s="54"/>
      <c r="GV67" s="54"/>
      <c r="GW67" s="54"/>
      <c r="GX67" s="54"/>
      <c r="GY67" s="54"/>
      <c r="GZ67" s="54"/>
      <c r="HA67" s="54"/>
      <c r="HB67" s="54"/>
      <c r="HC67" s="54"/>
      <c r="HD67" s="54"/>
      <c r="HE67" s="54"/>
      <c r="HF67" s="54"/>
      <c r="HG67" s="54"/>
      <c r="HH67" s="54"/>
      <c r="HI67" s="54"/>
      <c r="HJ67" s="54"/>
      <c r="HK67" s="54"/>
      <c r="HL67" s="54"/>
      <c r="HM67" s="54"/>
      <c r="HN67" s="54"/>
      <c r="HO67" s="54"/>
      <c r="HP67" s="54"/>
      <c r="HQ67" s="54"/>
      <c r="HR67" s="54"/>
      <c r="HS67" s="54"/>
      <c r="HT67" s="54"/>
      <c r="HU67" s="54"/>
      <c r="HV67" s="54"/>
      <c r="HW67" s="54"/>
      <c r="HX67" s="54"/>
      <c r="HY67" s="54"/>
      <c r="HZ67" s="54"/>
      <c r="IA67" s="54"/>
      <c r="IB67" s="54"/>
      <c r="IC67" s="54"/>
    </row>
    <row r="68" spans="1:237" s="35" customFormat="1" ht="18" customHeight="1">
      <c r="A68" s="54" t="s">
        <v>772</v>
      </c>
      <c r="B68" s="54">
        <f>+B65-B67</f>
        <v>0.80661005325345436</v>
      </c>
      <c r="C68" s="54">
        <f>+C65-C67</f>
        <v>1.091816214038547</v>
      </c>
      <c r="D68" s="54">
        <f>+D65-D67</f>
        <v>1.5328614836710177</v>
      </c>
      <c r="E68" s="54">
        <f>+E65-E67</f>
        <v>2.0233964326371066</v>
      </c>
      <c r="F68" s="54">
        <f>+F65-F67</f>
        <v>2.5654811432281708</v>
      </c>
      <c r="G68" s="54">
        <f t="shared" ref="G68:BI68" si="20">+G65-G67</f>
        <v>3.1436807279415735</v>
      </c>
      <c r="H68" s="54">
        <f t="shared" si="20"/>
        <v>3.7621416168281736</v>
      </c>
      <c r="I68" s="54">
        <f t="shared" si="20"/>
        <v>4.4174893129266088</v>
      </c>
      <c r="J68" s="54">
        <f t="shared" si="20"/>
        <v>5.1031696755435041</v>
      </c>
      <c r="K68" s="54">
        <f t="shared" si="20"/>
        <v>5.8124260607663851</v>
      </c>
      <c r="L68" s="54">
        <f t="shared" si="20"/>
        <v>6.6473778870089717</v>
      </c>
      <c r="M68" s="54">
        <f t="shared" si="20"/>
        <v>7.6382389216332056</v>
      </c>
      <c r="N68" s="54">
        <f t="shared" si="20"/>
        <v>8.7274791520334318</v>
      </c>
      <c r="O68" s="54">
        <f t="shared" si="20"/>
        <v>9.8450670834827623</v>
      </c>
      <c r="P68" s="54">
        <f t="shared" si="20"/>
        <v>10.99226868461351</v>
      </c>
      <c r="Q68" s="54">
        <f t="shared" si="20"/>
        <v>12.167697572889656</v>
      </c>
      <c r="R68" s="54">
        <f t="shared" si="20"/>
        <v>13.368668175181584</v>
      </c>
      <c r="S68" s="54">
        <f t="shared" si="20"/>
        <v>14.592016862636706</v>
      </c>
      <c r="T68" s="54">
        <f t="shared" si="20"/>
        <v>15.834595987173657</v>
      </c>
      <c r="U68" s="54">
        <f t="shared" si="20"/>
        <v>17.093565587937412</v>
      </c>
      <c r="V68" s="54">
        <f t="shared" si="20"/>
        <v>18.400880126646147</v>
      </c>
      <c r="W68" s="54">
        <f t="shared" si="20"/>
        <v>19.769478102806325</v>
      </c>
      <c r="X68" s="54">
        <f t="shared" si="20"/>
        <v>21.171933865884512</v>
      </c>
      <c r="Y68" s="54">
        <f t="shared" si="20"/>
        <v>22.603909840998323</v>
      </c>
      <c r="Z68" s="54">
        <f t="shared" si="20"/>
        <v>24.063441417284608</v>
      </c>
      <c r="AA68" s="54">
        <f t="shared" si="20"/>
        <v>25.551515349554009</v>
      </c>
      <c r="AB68" s="54">
        <f t="shared" si="20"/>
        <v>27.079073499909946</v>
      </c>
      <c r="AC68" s="54">
        <f t="shared" si="20"/>
        <v>28.698864381549622</v>
      </c>
      <c r="AD68" s="54">
        <f t="shared" si="20"/>
        <v>30.390897576000881</v>
      </c>
      <c r="AE68" s="54">
        <f t="shared" si="20"/>
        <v>32.149667527956403</v>
      </c>
      <c r="AF68" s="54">
        <f t="shared" si="20"/>
        <v>33.90652846904235</v>
      </c>
      <c r="AG68" s="54">
        <f t="shared" si="20"/>
        <v>35.633927117094416</v>
      </c>
      <c r="AH68" s="54">
        <f t="shared" si="20"/>
        <v>37.379448674357739</v>
      </c>
      <c r="AI68" s="54">
        <f t="shared" si="20"/>
        <v>39.148699975697909</v>
      </c>
      <c r="AJ68" s="54">
        <f t="shared" si="20"/>
        <v>40.945155209170395</v>
      </c>
      <c r="AK68" s="54">
        <f t="shared" si="20"/>
        <v>42.77139382525278</v>
      </c>
      <c r="AL68" s="54">
        <f t="shared" si="20"/>
        <v>44.629714197412021</v>
      </c>
      <c r="AM68" s="54">
        <f t="shared" si="20"/>
        <v>46.522413315191905</v>
      </c>
      <c r="AN68" s="54">
        <f t="shared" si="20"/>
        <v>48.451897378315984</v>
      </c>
      <c r="AO68" s="54">
        <f t="shared" si="20"/>
        <v>50.420711006225723</v>
      </c>
      <c r="AP68" s="54">
        <f t="shared" si="20"/>
        <v>52.431530683278503</v>
      </c>
      <c r="AQ68" s="54">
        <f t="shared" si="20"/>
        <v>54.487145352327317</v>
      </c>
      <c r="AR68" s="54">
        <f t="shared" si="20"/>
        <v>56.590435030353255</v>
      </c>
      <c r="AS68" s="54">
        <f t="shared" si="20"/>
        <v>58.744352096286285</v>
      </c>
      <c r="AT68" s="54">
        <f t="shared" si="20"/>
        <v>60.951906804042089</v>
      </c>
      <c r="AU68" s="54">
        <f t="shared" si="20"/>
        <v>63.216157125478389</v>
      </c>
      <c r="AV68" s="54">
        <f t="shared" si="20"/>
        <v>65.540202425876188</v>
      </c>
      <c r="AW68" s="54">
        <f t="shared" si="20"/>
        <v>67.927180289427341</v>
      </c>
      <c r="AX68" s="54">
        <f t="shared" si="20"/>
        <v>70.380265819132845</v>
      </c>
      <c r="AY68" s="54">
        <f t="shared" si="20"/>
        <v>72.902672819966028</v>
      </c>
      <c r="AZ68" s="54">
        <f t="shared" si="20"/>
        <v>75.497656380308229</v>
      </c>
      <c r="BA68" s="54">
        <f t="shared" si="20"/>
        <v>78.168516469230013</v>
      </c>
      <c r="BB68" s="54">
        <f t="shared" si="20"/>
        <v>80.918602256291095</v>
      </c>
      <c r="BC68" s="54">
        <f t="shared" si="20"/>
        <v>83.751316933709802</v>
      </c>
      <c r="BD68" s="54">
        <f t="shared" si="20"/>
        <v>86.670122878857043</v>
      </c>
      <c r="BE68" s="54">
        <f t="shared" si="20"/>
        <v>89.67854704014681</v>
      </c>
      <c r="BF68" s="54">
        <f t="shared" si="20"/>
        <v>92.780186463876234</v>
      </c>
      <c r="BG68" s="54">
        <f t="shared" si="20"/>
        <v>95.978713905598937</v>
      </c>
      <c r="BH68" s="54">
        <f t="shared" si="20"/>
        <v>99.27788348906023</v>
      </c>
      <c r="BI68" s="54">
        <f t="shared" si="20"/>
        <v>102.68153639011121</v>
      </c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  <c r="FK68" s="54"/>
      <c r="FL68" s="54"/>
      <c r="FM68" s="54"/>
      <c r="FN68" s="54"/>
      <c r="FO68" s="54"/>
      <c r="FP68" s="54"/>
      <c r="FQ68" s="54"/>
      <c r="FR68" s="54"/>
      <c r="FS68" s="54"/>
      <c r="FT68" s="54"/>
      <c r="FU68" s="54"/>
      <c r="FV68" s="54"/>
      <c r="FW68" s="54"/>
      <c r="FX68" s="54"/>
      <c r="FY68" s="54"/>
      <c r="FZ68" s="54"/>
      <c r="GA68" s="54"/>
      <c r="GB68" s="54"/>
      <c r="GC68" s="54"/>
      <c r="GD68" s="54"/>
      <c r="GE68" s="54"/>
      <c r="GF68" s="54"/>
      <c r="GG68" s="54"/>
      <c r="GH68" s="54"/>
      <c r="GI68" s="54"/>
      <c r="GJ68" s="54"/>
      <c r="GK68" s="54"/>
      <c r="GL68" s="54"/>
      <c r="GM68" s="54"/>
      <c r="GN68" s="54"/>
      <c r="GO68" s="54"/>
      <c r="GP68" s="54"/>
      <c r="GQ68" s="54"/>
      <c r="GR68" s="54"/>
      <c r="GS68" s="54"/>
      <c r="GT68" s="54"/>
      <c r="GU68" s="54"/>
      <c r="GV68" s="54"/>
      <c r="GW68" s="54"/>
      <c r="GX68" s="54"/>
      <c r="GY68" s="54"/>
      <c r="GZ68" s="54"/>
      <c r="HA68" s="54"/>
      <c r="HB68" s="54"/>
      <c r="HC68" s="54"/>
      <c r="HD68" s="54"/>
      <c r="HE68" s="54"/>
      <c r="HF68" s="54"/>
      <c r="HG68" s="54"/>
      <c r="HH68" s="54"/>
      <c r="HI68" s="54"/>
      <c r="HJ68" s="54"/>
      <c r="HK68" s="54"/>
      <c r="HL68" s="54"/>
      <c r="HM68" s="54"/>
      <c r="HN68" s="54"/>
      <c r="HO68" s="54"/>
      <c r="HP68" s="54"/>
      <c r="HQ68" s="54"/>
      <c r="HR68" s="54"/>
      <c r="HS68" s="54"/>
      <c r="HT68" s="54"/>
      <c r="HU68" s="54"/>
      <c r="HV68" s="54"/>
      <c r="HW68" s="54"/>
      <c r="HX68" s="54"/>
      <c r="HY68" s="54"/>
      <c r="HZ68" s="54"/>
      <c r="IA68" s="54"/>
      <c r="IB68" s="54"/>
      <c r="IC68" s="54"/>
    </row>
    <row r="69" spans="1:237" ht="18" customHeight="1">
      <c r="A69" s="82" t="s">
        <v>277</v>
      </c>
      <c r="B69" s="54"/>
    </row>
    <row r="70" spans="1:237" s="37" customFormat="1" ht="18" customHeight="1">
      <c r="A70" s="72" t="s">
        <v>131</v>
      </c>
      <c r="B70" s="37">
        <f t="shared" ref="B70:AG70" si="21">+B71+B43</f>
        <v>0.25652713039837849</v>
      </c>
      <c r="C70" s="37">
        <f t="shared" si="21"/>
        <v>0.23333916590858106</v>
      </c>
      <c r="D70" s="37">
        <f t="shared" si="21"/>
        <v>0.26348479109060885</v>
      </c>
      <c r="E70" s="37">
        <f t="shared" si="21"/>
        <v>0.28529529374707951</v>
      </c>
      <c r="F70" s="37">
        <f t="shared" si="21"/>
        <v>0.3020288413627098</v>
      </c>
      <c r="G70" s="37">
        <f t="shared" si="21"/>
        <v>0.31399452748540924</v>
      </c>
      <c r="H70" s="37">
        <f t="shared" si="21"/>
        <v>0.32341667809792896</v>
      </c>
      <c r="I70" s="37">
        <f t="shared" si="21"/>
        <v>0.3310967050395438</v>
      </c>
      <c r="J70" s="37">
        <f t="shared" si="21"/>
        <v>0.33737506982912008</v>
      </c>
      <c r="K70" s="37">
        <f t="shared" si="21"/>
        <v>0.34250060867120463</v>
      </c>
      <c r="L70" s="37">
        <f t="shared" si="21"/>
        <v>0.35242321321460252</v>
      </c>
      <c r="M70" s="37">
        <f t="shared" si="21"/>
        <v>0.36741244554003383</v>
      </c>
      <c r="N70" s="37">
        <f t="shared" si="21"/>
        <v>0.38376425573394196</v>
      </c>
      <c r="O70" s="37">
        <f t="shared" si="21"/>
        <v>0.39841645512417012</v>
      </c>
      <c r="P70" s="37">
        <f t="shared" si="21"/>
        <v>0.41185381679329525</v>
      </c>
      <c r="Q70" s="37">
        <f t="shared" si="21"/>
        <v>0.42428722848823097</v>
      </c>
      <c r="R70" s="37">
        <f t="shared" si="21"/>
        <v>0.43576866507390832</v>
      </c>
      <c r="S70" s="37">
        <f t="shared" si="21"/>
        <v>0.44623881421629308</v>
      </c>
      <c r="T70" s="37">
        <f t="shared" si="21"/>
        <v>0.45552737320809628</v>
      </c>
      <c r="U70" s="37">
        <f t="shared" si="21"/>
        <v>0.46333274562784821</v>
      </c>
      <c r="V70" s="37">
        <f t="shared" si="21"/>
        <v>0.47006902131946138</v>
      </c>
      <c r="W70" s="37">
        <f t="shared" si="21"/>
        <v>0.47525277918015041</v>
      </c>
      <c r="X70" s="37">
        <f t="shared" si="21"/>
        <v>0.47710220677851017</v>
      </c>
      <c r="Y70" s="37">
        <f t="shared" si="21"/>
        <v>0.47413013247824165</v>
      </c>
      <c r="Z70" s="37">
        <f t="shared" si="21"/>
        <v>0.4645566399618869</v>
      </c>
      <c r="AA70" s="37">
        <f t="shared" si="21"/>
        <v>0.40688086249079997</v>
      </c>
      <c r="AB70" s="37">
        <f t="shared" si="21"/>
        <v>0</v>
      </c>
      <c r="AC70" s="37">
        <f t="shared" si="21"/>
        <v>0</v>
      </c>
      <c r="AD70" s="37">
        <f t="shared" si="21"/>
        <v>0</v>
      </c>
      <c r="AE70" s="37">
        <f t="shared" si="21"/>
        <v>0</v>
      </c>
      <c r="AF70" s="37">
        <f t="shared" si="21"/>
        <v>0</v>
      </c>
      <c r="AG70" s="37">
        <f t="shared" si="21"/>
        <v>0</v>
      </c>
      <c r="AH70" s="37">
        <f t="shared" ref="AH70:BI70" si="22">+AH71+AH43</f>
        <v>0</v>
      </c>
      <c r="AI70" s="37">
        <f t="shared" si="22"/>
        <v>0</v>
      </c>
      <c r="AJ70" s="37">
        <f t="shared" si="22"/>
        <v>0</v>
      </c>
      <c r="AK70" s="37">
        <f t="shared" si="22"/>
        <v>0</v>
      </c>
      <c r="AL70" s="37">
        <f t="shared" si="22"/>
        <v>0</v>
      </c>
      <c r="AM70" s="37">
        <f t="shared" si="22"/>
        <v>0</v>
      </c>
      <c r="AN70" s="37">
        <f t="shared" si="22"/>
        <v>0</v>
      </c>
      <c r="AO70" s="37">
        <f t="shared" si="22"/>
        <v>0</v>
      </c>
      <c r="AP70" s="37">
        <f t="shared" si="22"/>
        <v>0</v>
      </c>
      <c r="AQ70" s="37">
        <f t="shared" si="22"/>
        <v>0</v>
      </c>
      <c r="AR70" s="37">
        <f t="shared" si="22"/>
        <v>0</v>
      </c>
      <c r="AS70" s="37">
        <f t="shared" si="22"/>
        <v>0</v>
      </c>
      <c r="AT70" s="37">
        <f t="shared" si="22"/>
        <v>0</v>
      </c>
      <c r="AU70" s="37">
        <f t="shared" si="22"/>
        <v>0</v>
      </c>
      <c r="AV70" s="37">
        <f t="shared" si="22"/>
        <v>0</v>
      </c>
      <c r="AW70" s="37">
        <f t="shared" si="22"/>
        <v>0</v>
      </c>
      <c r="AX70" s="37">
        <f t="shared" si="22"/>
        <v>0</v>
      </c>
      <c r="AY70" s="37">
        <f t="shared" si="22"/>
        <v>0</v>
      </c>
      <c r="AZ70" s="37">
        <f t="shared" si="22"/>
        <v>0</v>
      </c>
      <c r="BA70" s="37">
        <f t="shared" si="22"/>
        <v>0</v>
      </c>
      <c r="BB70" s="37">
        <f t="shared" si="22"/>
        <v>0</v>
      </c>
      <c r="BC70" s="37">
        <f t="shared" si="22"/>
        <v>0</v>
      </c>
      <c r="BD70" s="37">
        <f t="shared" si="22"/>
        <v>0</v>
      </c>
      <c r="BE70" s="37">
        <f t="shared" si="22"/>
        <v>0</v>
      </c>
      <c r="BF70" s="37">
        <f t="shared" si="22"/>
        <v>0</v>
      </c>
      <c r="BG70" s="37">
        <f t="shared" si="22"/>
        <v>0</v>
      </c>
      <c r="BH70" s="37">
        <f t="shared" si="22"/>
        <v>0</v>
      </c>
      <c r="BI70" s="37">
        <f t="shared" si="22"/>
        <v>0</v>
      </c>
    </row>
    <row r="71" spans="1:237" s="37" customFormat="1" ht="18" customHeight="1">
      <c r="A71" s="72" t="s">
        <v>649</v>
      </c>
      <c r="B71" s="80">
        <f t="shared" ref="B71:AG71" si="23">+B102</f>
        <v>0.25652713039837849</v>
      </c>
      <c r="C71" s="80">
        <f t="shared" si="23"/>
        <v>0.23333916590858106</v>
      </c>
      <c r="D71" s="80">
        <f t="shared" si="23"/>
        <v>0.26348479109060885</v>
      </c>
      <c r="E71" s="80">
        <f t="shared" si="23"/>
        <v>0.28529529374707951</v>
      </c>
      <c r="F71" s="80">
        <f t="shared" si="23"/>
        <v>0.3020288413627098</v>
      </c>
      <c r="G71" s="80">
        <f t="shared" si="23"/>
        <v>0.31399452748540924</v>
      </c>
      <c r="H71" s="80">
        <f t="shared" si="23"/>
        <v>0.32341667809792896</v>
      </c>
      <c r="I71" s="80">
        <f t="shared" si="23"/>
        <v>0.3310967050395438</v>
      </c>
      <c r="J71" s="80">
        <f t="shared" si="23"/>
        <v>0.33737506982912008</v>
      </c>
      <c r="K71" s="80">
        <f t="shared" si="23"/>
        <v>0.34250060867120463</v>
      </c>
      <c r="L71" s="80">
        <f t="shared" si="23"/>
        <v>0.35242321321460252</v>
      </c>
      <c r="M71" s="80">
        <f t="shared" si="23"/>
        <v>0.36741244554003383</v>
      </c>
      <c r="N71" s="80">
        <f t="shared" si="23"/>
        <v>0.38376425573394196</v>
      </c>
      <c r="O71" s="80">
        <f t="shared" si="23"/>
        <v>0.39841645512417012</v>
      </c>
      <c r="P71" s="80">
        <f t="shared" si="23"/>
        <v>0.41185381679329525</v>
      </c>
      <c r="Q71" s="80">
        <f t="shared" si="23"/>
        <v>0.42428722848823097</v>
      </c>
      <c r="R71" s="80">
        <f t="shared" si="23"/>
        <v>0.43576866507390832</v>
      </c>
      <c r="S71" s="80">
        <f t="shared" si="23"/>
        <v>0.44623881421629308</v>
      </c>
      <c r="T71" s="80">
        <f t="shared" si="23"/>
        <v>0.45552737320809628</v>
      </c>
      <c r="U71" s="80">
        <f t="shared" si="23"/>
        <v>0.46333274562784821</v>
      </c>
      <c r="V71" s="80">
        <f t="shared" si="23"/>
        <v>0.47006902131946138</v>
      </c>
      <c r="W71" s="80">
        <f t="shared" si="23"/>
        <v>0.47525277918015041</v>
      </c>
      <c r="X71" s="80">
        <f t="shared" si="23"/>
        <v>0.47710220677851017</v>
      </c>
      <c r="Y71" s="80">
        <f t="shared" si="23"/>
        <v>0.47413013247824165</v>
      </c>
      <c r="Z71" s="80">
        <f t="shared" si="23"/>
        <v>0.4645566399618869</v>
      </c>
      <c r="AA71" s="80">
        <f t="shared" si="23"/>
        <v>0.40688086249079997</v>
      </c>
      <c r="AB71" s="80">
        <f t="shared" si="23"/>
        <v>0</v>
      </c>
      <c r="AC71" s="80">
        <f t="shared" si="23"/>
        <v>0</v>
      </c>
      <c r="AD71" s="80">
        <f t="shared" si="23"/>
        <v>0</v>
      </c>
      <c r="AE71" s="80">
        <f t="shared" si="23"/>
        <v>0</v>
      </c>
      <c r="AF71" s="80">
        <f t="shared" si="23"/>
        <v>0</v>
      </c>
      <c r="AG71" s="80">
        <f t="shared" si="23"/>
        <v>0</v>
      </c>
      <c r="AH71" s="80">
        <f t="shared" ref="AH71:BI71" si="24">+AH102</f>
        <v>0</v>
      </c>
      <c r="AI71" s="80">
        <f t="shared" si="24"/>
        <v>0</v>
      </c>
      <c r="AJ71" s="80">
        <f t="shared" si="24"/>
        <v>0</v>
      </c>
      <c r="AK71" s="80">
        <f t="shared" si="24"/>
        <v>0</v>
      </c>
      <c r="AL71" s="80">
        <f t="shared" si="24"/>
        <v>0</v>
      </c>
      <c r="AM71" s="80">
        <f t="shared" si="24"/>
        <v>0</v>
      </c>
      <c r="AN71" s="80">
        <f t="shared" si="24"/>
        <v>0</v>
      </c>
      <c r="AO71" s="80">
        <f t="shared" si="24"/>
        <v>0</v>
      </c>
      <c r="AP71" s="80">
        <f t="shared" si="24"/>
        <v>0</v>
      </c>
      <c r="AQ71" s="80">
        <f t="shared" si="24"/>
        <v>0</v>
      </c>
      <c r="AR71" s="80">
        <f t="shared" si="24"/>
        <v>0</v>
      </c>
      <c r="AS71" s="80">
        <f t="shared" si="24"/>
        <v>0</v>
      </c>
      <c r="AT71" s="80">
        <f t="shared" si="24"/>
        <v>0</v>
      </c>
      <c r="AU71" s="80">
        <f t="shared" si="24"/>
        <v>0</v>
      </c>
      <c r="AV71" s="80">
        <f t="shared" si="24"/>
        <v>0</v>
      </c>
      <c r="AW71" s="80">
        <f t="shared" si="24"/>
        <v>0</v>
      </c>
      <c r="AX71" s="80">
        <f t="shared" si="24"/>
        <v>0</v>
      </c>
      <c r="AY71" s="80">
        <f t="shared" si="24"/>
        <v>0</v>
      </c>
      <c r="AZ71" s="80">
        <f t="shared" si="24"/>
        <v>0</v>
      </c>
      <c r="BA71" s="80">
        <f t="shared" si="24"/>
        <v>0</v>
      </c>
      <c r="BB71" s="80">
        <f t="shared" si="24"/>
        <v>0</v>
      </c>
      <c r="BC71" s="80">
        <f t="shared" si="24"/>
        <v>0</v>
      </c>
      <c r="BD71" s="80">
        <f t="shared" si="24"/>
        <v>0</v>
      </c>
      <c r="BE71" s="80">
        <f t="shared" si="24"/>
        <v>0</v>
      </c>
      <c r="BF71" s="80">
        <f t="shared" si="24"/>
        <v>0</v>
      </c>
      <c r="BG71" s="80">
        <f t="shared" si="24"/>
        <v>0</v>
      </c>
      <c r="BH71" s="80">
        <f t="shared" si="24"/>
        <v>0</v>
      </c>
      <c r="BI71" s="80">
        <f t="shared" si="24"/>
        <v>0</v>
      </c>
    </row>
    <row r="72" spans="1:237" ht="18" customHeight="1">
      <c r="A72" s="59" t="s">
        <v>773</v>
      </c>
    </row>
    <row r="73" spans="1:237" s="37" customFormat="1" ht="18" customHeight="1">
      <c r="A73" s="72" t="s">
        <v>774</v>
      </c>
      <c r="B73" s="80">
        <f>(B97)*B68</f>
        <v>0.15729447686905693</v>
      </c>
      <c r="C73" s="37">
        <f>(C97)*C68</f>
        <v>0.24652736077341389</v>
      </c>
      <c r="D73" s="37">
        <f>(D97)*D68</f>
        <v>0.33445500232980702</v>
      </c>
      <c r="E73" s="37">
        <f>(E97)*E68</f>
        <v>0.43253174286285079</v>
      </c>
      <c r="F73" s="37">
        <f>(F97)*F68</f>
        <v>0.54141905490207898</v>
      </c>
      <c r="G73" s="37">
        <f t="shared" ref="G73:BI73" si="25">(G97)*G68</f>
        <v>0.66187951987145832</v>
      </c>
      <c r="H73" s="37">
        <f t="shared" si="25"/>
        <v>0.79062019805085715</v>
      </c>
      <c r="I73" s="37">
        <f t="shared" si="25"/>
        <v>0.92839705577644072</v>
      </c>
      <c r="J73" s="37">
        <f t="shared" si="25"/>
        <v>1.0751231015025187</v>
      </c>
      <c r="K73" s="37">
        <f t="shared" si="25"/>
        <v>1.260100539574085</v>
      </c>
      <c r="L73" s="37">
        <f t="shared" si="25"/>
        <v>1.4806339391369137</v>
      </c>
      <c r="M73" s="37">
        <f t="shared" si="25"/>
        <v>1.748461541526825</v>
      </c>
      <c r="N73" s="37">
        <f t="shared" si="25"/>
        <v>1.9977984203385963</v>
      </c>
      <c r="O73" s="37">
        <f t="shared" si="25"/>
        <v>2.2536243427091756</v>
      </c>
      <c r="P73" s="37">
        <f t="shared" si="25"/>
        <v>2.5162291002370036</v>
      </c>
      <c r="Q73" s="37">
        <f t="shared" si="25"/>
        <v>2.7852953374988032</v>
      </c>
      <c r="R73" s="37">
        <f t="shared" si="25"/>
        <v>3.0602083026673181</v>
      </c>
      <c r="S73" s="37">
        <f t="shared" si="25"/>
        <v>3.3402438126635472</v>
      </c>
      <c r="T73" s="37">
        <f t="shared" si="25"/>
        <v>3.624681342550657</v>
      </c>
      <c r="U73" s="37">
        <f t="shared" si="25"/>
        <v>3.9128707997634113</v>
      </c>
      <c r="V73" s="37">
        <f t="shared" si="25"/>
        <v>4.2121268477952727</v>
      </c>
      <c r="W73" s="37">
        <f t="shared" si="25"/>
        <v>4.5254112254742918</v>
      </c>
      <c r="X73" s="37">
        <f t="shared" si="25"/>
        <v>4.8464459548920713</v>
      </c>
      <c r="Y73" s="37">
        <f t="shared" si="25"/>
        <v>5.1742381261719821</v>
      </c>
      <c r="Z73" s="37">
        <f t="shared" si="25"/>
        <v>5.5083380222295588</v>
      </c>
      <c r="AA73" s="37">
        <f t="shared" si="25"/>
        <v>5.8489715201098944</v>
      </c>
      <c r="AB73" s="37">
        <f t="shared" si="25"/>
        <v>6.1986433103937371</v>
      </c>
      <c r="AC73" s="37">
        <f t="shared" si="25"/>
        <v>6.5694280018546891</v>
      </c>
      <c r="AD73" s="37">
        <f t="shared" si="25"/>
        <v>6.9567496080309237</v>
      </c>
      <c r="AE73" s="37">
        <f t="shared" si="25"/>
        <v>7.3593478578287561</v>
      </c>
      <c r="AF73" s="37">
        <f t="shared" si="25"/>
        <v>7.7615091178803848</v>
      </c>
      <c r="AG73" s="37">
        <f t="shared" si="25"/>
        <v>8.1569261942499569</v>
      </c>
      <c r="AH73" s="37">
        <f t="shared" si="25"/>
        <v>8.5564917674263921</v>
      </c>
      <c r="AI73" s="37">
        <f t="shared" si="25"/>
        <v>8.9614892923045648</v>
      </c>
      <c r="AJ73" s="37">
        <f t="shared" si="25"/>
        <v>9.3727140417563177</v>
      </c>
      <c r="AK73" s="37">
        <f t="shared" si="25"/>
        <v>9.7907564751800251</v>
      </c>
      <c r="AL73" s="37">
        <f t="shared" si="25"/>
        <v>10.216142710920018</v>
      </c>
      <c r="AM73" s="37">
        <f t="shared" si="25"/>
        <v>10.649398550528172</v>
      </c>
      <c r="AN73" s="37">
        <f t="shared" si="25"/>
        <v>11.091074794748092</v>
      </c>
      <c r="AO73" s="37">
        <f t="shared" si="25"/>
        <v>11.541753929840928</v>
      </c>
      <c r="AP73" s="37">
        <f t="shared" si="25"/>
        <v>12.002048627132279</v>
      </c>
      <c r="AQ73" s="37">
        <f t="shared" si="25"/>
        <v>12.47259730070817</v>
      </c>
      <c r="AR73" s="37">
        <f t="shared" si="25"/>
        <v>12.954059212341114</v>
      </c>
      <c r="AS73" s="37">
        <f t="shared" si="25"/>
        <v>13.447110188104118</v>
      </c>
      <c r="AT73" s="37">
        <f t="shared" si="25"/>
        <v>13.952439302174591</v>
      </c>
      <c r="AU73" s="37">
        <f t="shared" si="25"/>
        <v>14.470746551795767</v>
      </c>
      <c r="AV73" s="37">
        <f t="shared" si="25"/>
        <v>15.00274140953751</v>
      </c>
      <c r="AW73" s="37">
        <f t="shared" si="25"/>
        <v>15.549142096621893</v>
      </c>
      <c r="AX73" s="37">
        <f t="shared" si="25"/>
        <v>16.110675422663615</v>
      </c>
      <c r="AY73" s="37">
        <f t="shared" si="25"/>
        <v>16.6880770565067</v>
      </c>
      <c r="AZ73" s="37">
        <f t="shared" si="25"/>
        <v>17.282092117138312</v>
      </c>
      <c r="BA73" s="37">
        <f t="shared" si="25"/>
        <v>17.893475997138776</v>
      </c>
      <c r="BB73" s="37">
        <f t="shared" si="25"/>
        <v>18.522995351522585</v>
      </c>
      <c r="BC73" s="37">
        <f t="shared" si="25"/>
        <v>19.171429201576355</v>
      </c>
      <c r="BD73" s="37">
        <f t="shared" si="25"/>
        <v>19.839570116600076</v>
      </c>
      <c r="BE73" s="37">
        <f t="shared" si="25"/>
        <v>20.528225446785864</v>
      </c>
      <c r="BF73" s="37">
        <f t="shared" si="25"/>
        <v>21.238218588361324</v>
      </c>
      <c r="BG73" s="37">
        <f t="shared" si="25"/>
        <v>21.970390268083349</v>
      </c>
      <c r="BH73" s="37">
        <f t="shared" si="25"/>
        <v>22.725599838619239</v>
      </c>
      <c r="BI73" s="37">
        <f t="shared" si="25"/>
        <v>23.504726579645737</v>
      </c>
    </row>
    <row r="74" spans="1:237" s="37" customFormat="1" ht="18" customHeight="1">
      <c r="A74" s="72" t="s">
        <v>775</v>
      </c>
      <c r="B74" s="81">
        <f>+B11</f>
        <v>1.3624722059165111</v>
      </c>
      <c r="C74" s="37">
        <f t="shared" ref="C74:BI74" si="26">+B74*(1-$B$8)^10+10*B73</f>
        <v>2.0480094521291448</v>
      </c>
      <c r="D74" s="37">
        <f t="shared" si="26"/>
        <v>3.1793703488125851</v>
      </c>
      <c r="E74" s="37">
        <f t="shared" si="26"/>
        <v>4.4531279170222353</v>
      </c>
      <c r="F74" s="37">
        <f t="shared" si="26"/>
        <v>5.8780271243015836</v>
      </c>
      <c r="G74" s="37">
        <f t="shared" si="26"/>
        <v>7.4637318775877546</v>
      </c>
      <c r="H74" s="37">
        <f t="shared" si="26"/>
        <v>9.2212375871165264</v>
      </c>
      <c r="I74" s="37">
        <f t="shared" si="26"/>
        <v>11.121448718175852</v>
      </c>
      <c r="J74" s="37">
        <f t="shared" si="26"/>
        <v>13.161779948470109</v>
      </c>
      <c r="K74" s="37">
        <f t="shared" si="26"/>
        <v>15.340459916397204</v>
      </c>
      <c r="L74" s="37">
        <f t="shared" si="26"/>
        <v>17.949893029806805</v>
      </c>
      <c r="M74" s="37">
        <f t="shared" si="26"/>
        <v>21.065080092964038</v>
      </c>
      <c r="N74" s="37">
        <f t="shared" si="26"/>
        <v>24.829554682664519</v>
      </c>
      <c r="O74" s="37">
        <f t="shared" si="26"/>
        <v>28.635514598515083</v>
      </c>
      <c r="P74" s="37">
        <f t="shared" si="26"/>
        <v>32.520829988762777</v>
      </c>
      <c r="Q74" s="37">
        <f t="shared" si="26"/>
        <v>36.501603273609149</v>
      </c>
      <c r="R74" s="37">
        <f t="shared" si="26"/>
        <v>40.580275465579128</v>
      </c>
      <c r="S74" s="37">
        <f t="shared" si="26"/>
        <v>44.751550174839622</v>
      </c>
      <c r="T74" s="37">
        <f t="shared" si="26"/>
        <v>49.006338833655441</v>
      </c>
      <c r="U74" s="37">
        <f t="shared" si="26"/>
        <v>53.334267205037612</v>
      </c>
      <c r="V74" s="37">
        <f t="shared" si="26"/>
        <v>57.725217090563227</v>
      </c>
      <c r="W74" s="37">
        <f t="shared" si="26"/>
        <v>62.248807127524181</v>
      </c>
      <c r="X74" s="37">
        <f t="shared" si="26"/>
        <v>66.958929222053825</v>
      </c>
      <c r="Y74" s="37">
        <f t="shared" si="26"/>
        <v>71.811594540832758</v>
      </c>
      <c r="Z74" s="37">
        <f t="shared" si="26"/>
        <v>76.781536027311077</v>
      </c>
      <c r="AA74" s="37">
        <f t="shared" si="26"/>
        <v>81.855446432780383</v>
      </c>
      <c r="AB74" s="37">
        <f t="shared" si="26"/>
        <v>87.030944576969929</v>
      </c>
      <c r="AC74" s="37">
        <f t="shared" si="26"/>
        <v>92.332247099464809</v>
      </c>
      <c r="AD74" s="37">
        <f t="shared" si="26"/>
        <v>97.888543908116048</v>
      </c>
      <c r="AE74" s="37">
        <f t="shared" si="26"/>
        <v>103.69912087385151</v>
      </c>
      <c r="AF74" s="37">
        <f t="shared" si="26"/>
        <v>109.75112628432348</v>
      </c>
      <c r="AG74" s="37">
        <f t="shared" si="26"/>
        <v>115.88294269083988</v>
      </c>
      <c r="AH74" s="37">
        <f t="shared" si="26"/>
        <v>121.97514563413932</v>
      </c>
      <c r="AI74" s="37">
        <f t="shared" si="26"/>
        <v>128.09502118494598</v>
      </c>
      <c r="AJ74" s="37">
        <f t="shared" si="26"/>
        <v>134.27886509438909</v>
      </c>
      <c r="AK74" s="37">
        <f t="shared" si="26"/>
        <v>140.54728563707312</v>
      </c>
      <c r="AL74" s="37">
        <f t="shared" si="26"/>
        <v>146.91337306802407</v>
      </c>
      <c r="AM74" s="37">
        <f t="shared" si="26"/>
        <v>153.38695286038819</v>
      </c>
      <c r="AN74" s="37">
        <f t="shared" si="26"/>
        <v>159.97670896033412</v>
      </c>
      <c r="AO74" s="37">
        <f t="shared" si="26"/>
        <v>166.69117728010195</v>
      </c>
      <c r="AP74" s="37">
        <f t="shared" si="26"/>
        <v>173.53915897086782</v>
      </c>
      <c r="AQ74" s="37">
        <f t="shared" si="26"/>
        <v>180.52984951755093</v>
      </c>
      <c r="AR74" s="37">
        <f t="shared" si="26"/>
        <v>187.67283932834914</v>
      </c>
      <c r="AS74" s="37">
        <f t="shared" si="26"/>
        <v>194.97806498955788</v>
      </c>
      <c r="AT74" s="37">
        <f t="shared" si="26"/>
        <v>202.45574943531665</v>
      </c>
      <c r="AU74" s="37">
        <f t="shared" si="26"/>
        <v>210.1163479241286</v>
      </c>
      <c r="AV74" s="37">
        <f t="shared" si="26"/>
        <v>217.97050595165175</v>
      </c>
      <c r="AW74" s="37">
        <f t="shared" si="26"/>
        <v>226.0290300984048</v>
      </c>
      <c r="AX74" s="37">
        <f t="shared" si="26"/>
        <v>234.3028705982467</v>
      </c>
      <c r="AY74" s="37">
        <f t="shared" si="26"/>
        <v>242.80311365778499</v>
      </c>
      <c r="AZ74" s="37">
        <f t="shared" si="26"/>
        <v>251.54098148668652</v>
      </c>
      <c r="BA74" s="37">
        <f t="shared" si="26"/>
        <v>260.52783821738399</v>
      </c>
      <c r="BB74" s="37">
        <f t="shared" si="26"/>
        <v>269.7752002036504</v>
      </c>
      <c r="BC74" s="37">
        <f t="shared" si="26"/>
        <v>279.29474949989992</v>
      </c>
      <c r="BD74" s="37">
        <f t="shared" si="26"/>
        <v>289.09834959950899</v>
      </c>
      <c r="BE74" s="37">
        <f t="shared" si="26"/>
        <v>299.19806273984204</v>
      </c>
      <c r="BF74" s="37">
        <f t="shared" si="26"/>
        <v>309.60616826492878</v>
      </c>
      <c r="BG74" s="37">
        <f t="shared" si="26"/>
        <v>320.33518167956674</v>
      </c>
      <c r="BH74" s="37">
        <f t="shared" si="26"/>
        <v>331.39787413801497</v>
      </c>
      <c r="BI74" s="37">
        <f t="shared" si="26"/>
        <v>342.80729219309166</v>
      </c>
    </row>
    <row r="75" spans="1:237" s="37" customFormat="1" ht="18" customHeight="1">
      <c r="A75" s="59" t="s">
        <v>776</v>
      </c>
      <c r="B75" s="80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</row>
    <row r="76" spans="1:237" s="34" customFormat="1" ht="18" customHeight="1">
      <c r="A76" s="64" t="s">
        <v>777</v>
      </c>
      <c r="B76" s="65">
        <f>+B14</f>
        <v>1.4999999999999999E-2</v>
      </c>
      <c r="C76" s="54">
        <f t="shared" ref="C76:BI76" si="27">+C14</f>
        <v>1.4999999999999999E-2</v>
      </c>
      <c r="D76" s="54">
        <f t="shared" si="27"/>
        <v>1.4999999999999999E-2</v>
      </c>
      <c r="E76" s="54">
        <f t="shared" si="27"/>
        <v>1.4999999999999999E-2</v>
      </c>
      <c r="F76" s="54">
        <f t="shared" si="27"/>
        <v>1.4999999999999999E-2</v>
      </c>
      <c r="G76" s="54">
        <f t="shared" si="27"/>
        <v>1.4999999999999999E-2</v>
      </c>
      <c r="H76" s="54">
        <f t="shared" si="27"/>
        <v>1.4999999999999999E-2</v>
      </c>
      <c r="I76" s="54">
        <f t="shared" si="27"/>
        <v>1.4999999999999999E-2</v>
      </c>
      <c r="J76" s="54">
        <f t="shared" si="27"/>
        <v>1.4999999999999999E-2</v>
      </c>
      <c r="K76" s="54">
        <f t="shared" si="27"/>
        <v>1.4999999999999999E-2</v>
      </c>
      <c r="L76" s="54">
        <f t="shared" si="27"/>
        <v>1.4999999999999999E-2</v>
      </c>
      <c r="M76" s="54">
        <f t="shared" si="27"/>
        <v>1.4999999999999999E-2</v>
      </c>
      <c r="N76" s="54">
        <f t="shared" si="27"/>
        <v>1.4999999999999999E-2</v>
      </c>
      <c r="O76" s="54">
        <f t="shared" si="27"/>
        <v>1.4999999999999999E-2</v>
      </c>
      <c r="P76" s="54">
        <f t="shared" si="27"/>
        <v>1.4999999999999999E-2</v>
      </c>
      <c r="Q76" s="54">
        <f t="shared" si="27"/>
        <v>1.4999999999999999E-2</v>
      </c>
      <c r="R76" s="54">
        <f t="shared" si="27"/>
        <v>1.4999999999999999E-2</v>
      </c>
      <c r="S76" s="54">
        <f t="shared" si="27"/>
        <v>1.4999999999999999E-2</v>
      </c>
      <c r="T76" s="54">
        <f t="shared" si="27"/>
        <v>1.4999999999999999E-2</v>
      </c>
      <c r="U76" s="54">
        <f t="shared" si="27"/>
        <v>1.4999999999999999E-2</v>
      </c>
      <c r="V76" s="54">
        <f t="shared" si="27"/>
        <v>1.4999999999999999E-2</v>
      </c>
      <c r="W76" s="54">
        <f t="shared" si="27"/>
        <v>1.4999999999999999E-2</v>
      </c>
      <c r="X76" s="54">
        <f t="shared" si="27"/>
        <v>1.4999999999999999E-2</v>
      </c>
      <c r="Y76" s="54">
        <f t="shared" si="27"/>
        <v>1.4999999999999999E-2</v>
      </c>
      <c r="Z76" s="54">
        <f t="shared" si="27"/>
        <v>1.4999999999999999E-2</v>
      </c>
      <c r="AA76" s="54">
        <f t="shared" si="27"/>
        <v>1.4999999999999999E-2</v>
      </c>
      <c r="AB76" s="54">
        <f t="shared" si="27"/>
        <v>1.4999999999999999E-2</v>
      </c>
      <c r="AC76" s="54">
        <f t="shared" si="27"/>
        <v>1.4999999999999999E-2</v>
      </c>
      <c r="AD76" s="54">
        <f t="shared" si="27"/>
        <v>1.4999999999999999E-2</v>
      </c>
      <c r="AE76" s="54">
        <f t="shared" si="27"/>
        <v>1.4999999999999999E-2</v>
      </c>
      <c r="AF76" s="54">
        <f t="shared" si="27"/>
        <v>1.4999999999999999E-2</v>
      </c>
      <c r="AG76" s="54">
        <f t="shared" si="27"/>
        <v>1.4999999999999999E-2</v>
      </c>
      <c r="AH76" s="54">
        <f t="shared" si="27"/>
        <v>1.4999999999999999E-2</v>
      </c>
      <c r="AI76" s="54">
        <f t="shared" si="27"/>
        <v>1.4999999999999999E-2</v>
      </c>
      <c r="AJ76" s="54">
        <f t="shared" si="27"/>
        <v>1.4999999999999999E-2</v>
      </c>
      <c r="AK76" s="54">
        <f t="shared" si="27"/>
        <v>1.4999999999999999E-2</v>
      </c>
      <c r="AL76" s="54">
        <f t="shared" si="27"/>
        <v>1.4999999999999999E-2</v>
      </c>
      <c r="AM76" s="54">
        <f t="shared" si="27"/>
        <v>1.4999999999999999E-2</v>
      </c>
      <c r="AN76" s="54">
        <f t="shared" si="27"/>
        <v>1.4999999999999999E-2</v>
      </c>
      <c r="AO76" s="54">
        <f t="shared" si="27"/>
        <v>1.4999999999999999E-2</v>
      </c>
      <c r="AP76" s="54">
        <f t="shared" si="27"/>
        <v>1.4999999999999999E-2</v>
      </c>
      <c r="AQ76" s="54">
        <f t="shared" si="27"/>
        <v>1.4999999999999999E-2</v>
      </c>
      <c r="AR76" s="54">
        <f t="shared" si="27"/>
        <v>1.4999999999999999E-2</v>
      </c>
      <c r="AS76" s="54">
        <f t="shared" si="27"/>
        <v>1.4999999999999999E-2</v>
      </c>
      <c r="AT76" s="54">
        <f t="shared" si="27"/>
        <v>1.4999999999999999E-2</v>
      </c>
      <c r="AU76" s="54">
        <f t="shared" si="27"/>
        <v>1.4999999999999999E-2</v>
      </c>
      <c r="AV76" s="54">
        <f t="shared" si="27"/>
        <v>1.4999999999999999E-2</v>
      </c>
      <c r="AW76" s="54">
        <f t="shared" si="27"/>
        <v>1.4999999999999999E-2</v>
      </c>
      <c r="AX76" s="54">
        <f t="shared" si="27"/>
        <v>1.4999999999999999E-2</v>
      </c>
      <c r="AY76" s="54">
        <f t="shared" si="27"/>
        <v>1.4999999999999999E-2</v>
      </c>
      <c r="AZ76" s="54">
        <f t="shared" si="27"/>
        <v>1.4999999999999999E-2</v>
      </c>
      <c r="BA76" s="54">
        <f t="shared" si="27"/>
        <v>1.4999999999999999E-2</v>
      </c>
      <c r="BB76" s="54">
        <f t="shared" si="27"/>
        <v>1.4999999999999999E-2</v>
      </c>
      <c r="BC76" s="54">
        <f t="shared" si="27"/>
        <v>1.4999999999999999E-2</v>
      </c>
      <c r="BD76" s="54">
        <f t="shared" si="27"/>
        <v>1.4999999999999999E-2</v>
      </c>
      <c r="BE76" s="54">
        <f t="shared" si="27"/>
        <v>1.4999999999999999E-2</v>
      </c>
      <c r="BF76" s="54">
        <f t="shared" si="27"/>
        <v>1.4999999999999999E-2</v>
      </c>
      <c r="BG76" s="54">
        <f t="shared" si="27"/>
        <v>1.4999999999999999E-2</v>
      </c>
      <c r="BH76" s="54">
        <f t="shared" si="27"/>
        <v>1.4999999999999999E-2</v>
      </c>
      <c r="BI76" s="54">
        <f t="shared" si="27"/>
        <v>1.4999999999999999E-2</v>
      </c>
    </row>
    <row r="77" spans="1:237" s="34" customFormat="1" ht="18" customHeight="1">
      <c r="A77" s="64" t="s">
        <v>778</v>
      </c>
      <c r="B77" s="65">
        <f t="shared" ref="B77:BI77" si="28">+$B$7*B61/B74</f>
        <v>0.17776547311154633</v>
      </c>
      <c r="C77" s="54">
        <f t="shared" si="28"/>
        <v>0.16013826681460985</v>
      </c>
      <c r="D77" s="54">
        <f t="shared" si="28"/>
        <v>0.14492926519757018</v>
      </c>
      <c r="E77" s="54">
        <f t="shared" si="28"/>
        <v>0.1367318139333725</v>
      </c>
      <c r="F77" s="54">
        <f t="shared" si="28"/>
        <v>0.1315200898729659</v>
      </c>
      <c r="G77" s="54">
        <f t="shared" si="28"/>
        <v>0.12713626195126981</v>
      </c>
      <c r="H77" s="54">
        <f t="shared" si="28"/>
        <v>0.12338956105238821</v>
      </c>
      <c r="I77" s="54">
        <f t="shared" si="28"/>
        <v>0.12038902407038748</v>
      </c>
      <c r="J77" s="54">
        <f t="shared" si="28"/>
        <v>0.11779251000348662</v>
      </c>
      <c r="K77" s="54">
        <f t="shared" si="28"/>
        <v>0.11539904960092243</v>
      </c>
      <c r="L77" s="54">
        <f t="shared" si="28"/>
        <v>0.11308963602310639</v>
      </c>
      <c r="M77" s="54">
        <f t="shared" si="28"/>
        <v>0.11102888975487497</v>
      </c>
      <c r="N77" s="54">
        <f t="shared" si="28"/>
        <v>0.10792365185889236</v>
      </c>
      <c r="O77" s="54">
        <f t="shared" si="28"/>
        <v>0.10585724832139684</v>
      </c>
      <c r="P77" s="54">
        <f t="shared" si="28"/>
        <v>0.1043661667291545</v>
      </c>
      <c r="Q77" s="54">
        <f t="shared" si="28"/>
        <v>0.10322191566601811</v>
      </c>
      <c r="R77" s="54">
        <f t="shared" si="28"/>
        <v>0.10230608319787197</v>
      </c>
      <c r="S77" s="54">
        <f t="shared" si="28"/>
        <v>0.10155393279157902</v>
      </c>
      <c r="T77" s="54">
        <f t="shared" si="28"/>
        <v>0.10092772714569773</v>
      </c>
      <c r="U77" s="54">
        <f t="shared" si="28"/>
        <v>0.1004037126136746</v>
      </c>
      <c r="V77" s="54">
        <f t="shared" si="28"/>
        <v>0.10015268424747745</v>
      </c>
      <c r="W77" s="54">
        <f t="shared" si="28"/>
        <v>0.10007301318130636</v>
      </c>
      <c r="X77" s="54">
        <f t="shared" si="28"/>
        <v>9.9922442744649093E-2</v>
      </c>
      <c r="Y77" s="54">
        <f t="shared" si="28"/>
        <v>9.9758045546591526E-2</v>
      </c>
      <c r="Z77" s="54">
        <f t="shared" si="28"/>
        <v>9.9606768965562906E-2</v>
      </c>
      <c r="AA77" s="54">
        <f t="shared" si="28"/>
        <v>9.9479675403660678E-2</v>
      </c>
      <c r="AB77" s="54">
        <f t="shared" si="28"/>
        <v>9.937716436296623E-2</v>
      </c>
      <c r="AC77" s="54">
        <f t="shared" si="28"/>
        <v>9.928008676125917E-2</v>
      </c>
      <c r="AD77" s="54">
        <f t="shared" si="28"/>
        <v>9.9099611422642356E-2</v>
      </c>
      <c r="AE77" s="54">
        <f t="shared" si="28"/>
        <v>9.8854457114271349E-2</v>
      </c>
      <c r="AF77" s="54">
        <f t="shared" si="28"/>
        <v>9.8384279244069575E-2</v>
      </c>
      <c r="AG77" s="54">
        <f t="shared" si="28"/>
        <v>9.779937845318766E-2</v>
      </c>
      <c r="AH77" s="54">
        <f t="shared" si="28"/>
        <v>9.7345448305073135E-2</v>
      </c>
      <c r="AI77" s="54">
        <f t="shared" si="28"/>
        <v>9.6971542071951661E-2</v>
      </c>
      <c r="AJ77" s="54">
        <f t="shared" si="28"/>
        <v>9.6652248135752572E-2</v>
      </c>
      <c r="AK77" s="54">
        <f t="shared" si="28"/>
        <v>9.637438480376212E-2</v>
      </c>
      <c r="AL77" s="54">
        <f t="shared" si="28"/>
        <v>9.6130552166472177E-2</v>
      </c>
      <c r="AM77" s="54">
        <f t="shared" si="28"/>
        <v>9.591604309677533E-2</v>
      </c>
      <c r="AN77" s="54">
        <f t="shared" si="28"/>
        <v>9.5727403339599851E-2</v>
      </c>
      <c r="AO77" s="54">
        <f t="shared" si="28"/>
        <v>9.5561787088077971E-2</v>
      </c>
      <c r="AP77" s="54">
        <f t="shared" si="28"/>
        <v>9.5416685331312368E-2</v>
      </c>
      <c r="AQ77" s="54">
        <f t="shared" si="28"/>
        <v>9.5289821101651032E-2</v>
      </c>
      <c r="AR77" s="54">
        <f t="shared" si="28"/>
        <v>9.5179113990330966E-2</v>
      </c>
      <c r="AS77" s="54">
        <f t="shared" si="28"/>
        <v>9.5082669520585361E-2</v>
      </c>
      <c r="AT77" s="54">
        <f t="shared" si="28"/>
        <v>9.4998774534154076E-2</v>
      </c>
      <c r="AU77" s="54">
        <f t="shared" si="28"/>
        <v>9.4925891601273418E-2</v>
      </c>
      <c r="AV77" s="54">
        <f t="shared" si="28"/>
        <v>9.4862650652550201E-2</v>
      </c>
      <c r="AW77" s="54">
        <f t="shared" si="28"/>
        <v>9.480783807349602E-2</v>
      </c>
      <c r="AX77" s="54">
        <f t="shared" si="28"/>
        <v>9.4760384127344305E-2</v>
      </c>
      <c r="AY77" s="54">
        <f t="shared" si="28"/>
        <v>9.4719349607291295E-2</v>
      </c>
      <c r="AZ77" s="54">
        <f t="shared" si="28"/>
        <v>9.4683912447852306E-2</v>
      </c>
      <c r="BA77" s="54">
        <f t="shared" si="28"/>
        <v>9.4653354812657492E-2</v>
      </c>
      <c r="BB77" s="54">
        <f t="shared" si="28"/>
        <v>9.4627050986926711E-2</v>
      </c>
      <c r="BC77" s="54">
        <f t="shared" si="28"/>
        <v>9.4604456255529101E-2</v>
      </c>
      <c r="BD77" s="54">
        <f t="shared" si="28"/>
        <v>9.458509684151746E-2</v>
      </c>
      <c r="BE77" s="54">
        <f t="shared" si="28"/>
        <v>9.4568560908354568E-2</v>
      </c>
      <c r="BF77" s="54">
        <f t="shared" si="28"/>
        <v>9.4554490583567435E-2</v>
      </c>
      <c r="BG77" s="54">
        <f t="shared" si="28"/>
        <v>9.4542574935001858E-2</v>
      </c>
      <c r="BH77" s="54">
        <f t="shared" si="28"/>
        <v>9.4532543817389292E-2</v>
      </c>
      <c r="BI77" s="54">
        <f t="shared" si="28"/>
        <v>9.4524162502231515E-2</v>
      </c>
    </row>
    <row r="78" spans="1:237" s="34" customFormat="1" ht="18" customHeight="1">
      <c r="A78" s="64" t="s">
        <v>779</v>
      </c>
      <c r="B78" s="65">
        <f t="shared" ref="B78:BI78" si="29">+$B$7*B61/B74*(1-(1-$B$8)^10)/$B$8/10</f>
        <v>0.11578248524337383</v>
      </c>
      <c r="C78" s="54">
        <f t="shared" si="29"/>
        <v>0.10430150574137406</v>
      </c>
      <c r="D78" s="54">
        <f t="shared" si="29"/>
        <v>9.4395555083642169E-2</v>
      </c>
      <c r="E78" s="54">
        <f t="shared" si="29"/>
        <v>8.9056378339040704E-2</v>
      </c>
      <c r="F78" s="54">
        <f t="shared" si="29"/>
        <v>8.5661870094248319E-2</v>
      </c>
      <c r="G78" s="54">
        <f t="shared" si="29"/>
        <v>8.2806588453956054E-2</v>
      </c>
      <c r="H78" s="54">
        <f t="shared" si="29"/>
        <v>8.0366281380017751E-2</v>
      </c>
      <c r="I78" s="54">
        <f t="shared" si="29"/>
        <v>7.841196695236341E-2</v>
      </c>
      <c r="J78" s="54">
        <f t="shared" si="29"/>
        <v>7.6720801360007224E-2</v>
      </c>
      <c r="K78" s="54">
        <f t="shared" si="29"/>
        <v>7.5161888997050244E-2</v>
      </c>
      <c r="L78" s="54">
        <f t="shared" si="29"/>
        <v>7.3657718143092868E-2</v>
      </c>
      <c r="M78" s="54">
        <f t="shared" si="29"/>
        <v>7.2315509669110281E-2</v>
      </c>
      <c r="N78" s="54">
        <f t="shared" si="29"/>
        <v>7.029300127883828E-2</v>
      </c>
      <c r="O78" s="54">
        <f t="shared" si="29"/>
        <v>6.8947108103413826E-2</v>
      </c>
      <c r="P78" s="54">
        <f t="shared" si="29"/>
        <v>6.7975934514816372E-2</v>
      </c>
      <c r="Q78" s="54">
        <f t="shared" si="29"/>
        <v>6.7230659127457154E-2</v>
      </c>
      <c r="R78" s="54">
        <f t="shared" si="29"/>
        <v>6.6634157695697138E-2</v>
      </c>
      <c r="S78" s="54">
        <f t="shared" si="29"/>
        <v>6.6144265919791001E-2</v>
      </c>
      <c r="T78" s="54">
        <f t="shared" si="29"/>
        <v>6.5736404681697405E-2</v>
      </c>
      <c r="U78" s="54">
        <f t="shared" si="29"/>
        <v>6.5395102719289833E-2</v>
      </c>
      <c r="V78" s="54">
        <f t="shared" si="29"/>
        <v>6.5231602532239155E-2</v>
      </c>
      <c r="W78" s="54">
        <f t="shared" si="29"/>
        <v>6.5179711049141692E-2</v>
      </c>
      <c r="X78" s="54">
        <f t="shared" si="29"/>
        <v>6.508164127746327E-2</v>
      </c>
      <c r="Y78" s="54">
        <f t="shared" si="29"/>
        <v>6.4974565837981224E-2</v>
      </c>
      <c r="Z78" s="54">
        <f t="shared" si="29"/>
        <v>6.4876036139249332E-2</v>
      </c>
      <c r="AA78" s="54">
        <f t="shared" si="29"/>
        <v>6.4793257362257911E-2</v>
      </c>
      <c r="AB78" s="54">
        <f t="shared" si="29"/>
        <v>6.4726489711325844E-2</v>
      </c>
      <c r="AC78" s="54">
        <f t="shared" si="29"/>
        <v>6.4663260976350639E-2</v>
      </c>
      <c r="AD78" s="54">
        <f t="shared" si="29"/>
        <v>6.454571349727925E-2</v>
      </c>
      <c r="AE78" s="54">
        <f t="shared" si="29"/>
        <v>6.4386039210734852E-2</v>
      </c>
      <c r="AF78" s="54">
        <f t="shared" si="29"/>
        <v>6.4079802226884558E-2</v>
      </c>
      <c r="AG78" s="54">
        <f t="shared" si="29"/>
        <v>6.3698843731380628E-2</v>
      </c>
      <c r="AH78" s="54">
        <f t="shared" si="29"/>
        <v>6.3403189239225027E-2</v>
      </c>
      <c r="AI78" s="54">
        <f t="shared" si="29"/>
        <v>6.3159656048212012E-2</v>
      </c>
      <c r="AJ78" s="54">
        <f t="shared" si="29"/>
        <v>6.295169302362022E-2</v>
      </c>
      <c r="AK78" s="54">
        <f t="shared" si="29"/>
        <v>6.2770714644789186E-2</v>
      </c>
      <c r="AL78" s="54">
        <f t="shared" si="29"/>
        <v>6.2611901191114955E-2</v>
      </c>
      <c r="AM78" s="54">
        <f t="shared" si="29"/>
        <v>6.2472186809227316E-2</v>
      </c>
      <c r="AN78" s="54">
        <f t="shared" si="29"/>
        <v>6.2349321668324631E-2</v>
      </c>
      <c r="AO78" s="54">
        <f t="shared" si="29"/>
        <v>6.2241452233038598E-2</v>
      </c>
      <c r="AP78" s="54">
        <f t="shared" si="29"/>
        <v>6.2146944330477807E-2</v>
      </c>
      <c r="AQ78" s="54">
        <f t="shared" si="29"/>
        <v>6.2064314922519272E-2</v>
      </c>
      <c r="AR78" s="54">
        <f t="shared" si="29"/>
        <v>6.1992208994082254E-2</v>
      </c>
      <c r="AS78" s="54">
        <f t="shared" si="29"/>
        <v>6.1929392631603818E-2</v>
      </c>
      <c r="AT78" s="54">
        <f t="shared" si="29"/>
        <v>6.1874750018173608E-2</v>
      </c>
      <c r="AU78" s="54">
        <f t="shared" si="29"/>
        <v>6.1827279792639689E-2</v>
      </c>
      <c r="AV78" s="54">
        <f t="shared" si="29"/>
        <v>6.1786089599267735E-2</v>
      </c>
      <c r="AW78" s="54">
        <f t="shared" si="29"/>
        <v>6.1750388984776014E-2</v>
      </c>
      <c r="AX78" s="54">
        <f t="shared" si="29"/>
        <v>6.1719481206545079E-2</v>
      </c>
      <c r="AY78" s="54">
        <f t="shared" si="29"/>
        <v>6.16927545389344E-2</v>
      </c>
      <c r="AZ78" s="54">
        <f t="shared" si="29"/>
        <v>6.1669673552970171E-2</v>
      </c>
      <c r="BA78" s="54">
        <f t="shared" si="29"/>
        <v>6.1649770706348229E-2</v>
      </c>
      <c r="BB78" s="54">
        <f t="shared" si="29"/>
        <v>6.1632638457541924E-2</v>
      </c>
      <c r="BC78" s="54">
        <f t="shared" si="29"/>
        <v>6.1617922021842506E-2</v>
      </c>
      <c r="BD78" s="54">
        <f t="shared" si="29"/>
        <v>6.1605312818109693E-2</v>
      </c>
      <c r="BE78" s="54">
        <f t="shared" si="29"/>
        <v>6.159454260832764E-2</v>
      </c>
      <c r="BF78" s="54">
        <f t="shared" si="29"/>
        <v>6.1585378302438987E-2</v>
      </c>
      <c r="BG78" s="54">
        <f t="shared" si="29"/>
        <v>6.1577617383628026E-2</v>
      </c>
      <c r="BH78" s="54">
        <f t="shared" si="29"/>
        <v>6.1571083900457083E-2</v>
      </c>
      <c r="BI78" s="54">
        <f t="shared" si="29"/>
        <v>6.1565624969194502E-2</v>
      </c>
    </row>
    <row r="79" spans="1:237" s="34" customFormat="1" ht="18" customHeight="1">
      <c r="A79" s="64" t="s">
        <v>780</v>
      </c>
      <c r="B79" s="65">
        <f>+C134</f>
        <v>5.4157718693884194E-2</v>
      </c>
      <c r="C79" s="54">
        <f t="shared" ref="C79:BI79" si="30">+D134</f>
        <v>6.8046682375851431E-2</v>
      </c>
      <c r="D79" s="54">
        <f t="shared" si="30"/>
        <v>6.050529963491047E-2</v>
      </c>
      <c r="E79" s="54">
        <f t="shared" si="30"/>
        <v>5.5217362881403886E-2</v>
      </c>
      <c r="F79" s="54">
        <f t="shared" si="30"/>
        <v>5.1178101327380432E-2</v>
      </c>
      <c r="G79" s="54">
        <f t="shared" si="30"/>
        <v>4.7962790715730286E-2</v>
      </c>
      <c r="H79" s="54">
        <f t="shared" si="30"/>
        <v>4.4898534162358672E-2</v>
      </c>
      <c r="I79" s="54">
        <f t="shared" si="30"/>
        <v>4.224875802369632E-2</v>
      </c>
      <c r="J79" s="54">
        <f t="shared" si="30"/>
        <v>3.8926695252402999E-2</v>
      </c>
      <c r="K79" s="54">
        <f t="shared" si="30"/>
        <v>3.7021067816608966E-2</v>
      </c>
      <c r="L79" s="54">
        <f t="shared" si="30"/>
        <v>3.5138065344411773E-2</v>
      </c>
      <c r="M79" s="54">
        <f t="shared" si="30"/>
        <v>3.5500529750055243E-2</v>
      </c>
      <c r="N79" s="54">
        <f t="shared" si="30"/>
        <v>3.3511865872128288E-2</v>
      </c>
      <c r="O79" s="54">
        <f t="shared" si="30"/>
        <v>3.1920610224415391E-2</v>
      </c>
      <c r="P79" s="54">
        <f t="shared" si="30"/>
        <v>3.0585787524896491E-2</v>
      </c>
      <c r="Q79" s="54">
        <f t="shared" si="30"/>
        <v>2.9432674496254307E-2</v>
      </c>
      <c r="R79" s="54">
        <f t="shared" si="30"/>
        <v>2.8418937183957826E-2</v>
      </c>
      <c r="S79" s="54">
        <f t="shared" si="30"/>
        <v>2.7518708105973566E-2</v>
      </c>
      <c r="T79" s="54">
        <f t="shared" si="30"/>
        <v>2.671484065655072E-2</v>
      </c>
      <c r="U79" s="54">
        <f t="shared" si="30"/>
        <v>2.5871315704599773E-2</v>
      </c>
      <c r="V79" s="54">
        <f t="shared" si="30"/>
        <v>2.5159631824057449E-2</v>
      </c>
      <c r="W79" s="54">
        <f t="shared" si="30"/>
        <v>2.4667127643007714E-2</v>
      </c>
      <c r="X79" s="54">
        <f t="shared" si="30"/>
        <v>2.4192192460953832E-2</v>
      </c>
      <c r="Y79" s="54">
        <f t="shared" si="30"/>
        <v>2.3750509469094849E-2</v>
      </c>
      <c r="Z79" s="54">
        <f t="shared" si="30"/>
        <v>2.3356243923889464E-2</v>
      </c>
      <c r="AA79" s="54">
        <f t="shared" si="30"/>
        <v>2.3058754683063398E-2</v>
      </c>
      <c r="AB79" s="54">
        <f t="shared" si="30"/>
        <v>2.3063620787540318E-2</v>
      </c>
      <c r="AC79" s="54">
        <f t="shared" si="30"/>
        <v>2.2939213936786107E-2</v>
      </c>
      <c r="AD79" s="54">
        <f t="shared" si="30"/>
        <v>2.2781700476282696E-2</v>
      </c>
      <c r="AE79" s="54">
        <f t="shared" si="30"/>
        <v>2.2723063362345419E-2</v>
      </c>
      <c r="AF79" s="54">
        <f t="shared" si="30"/>
        <v>2.2593661293565326E-2</v>
      </c>
      <c r="AG79" s="54">
        <f t="shared" si="30"/>
        <v>2.2307207932973583E-2</v>
      </c>
      <c r="AH79" s="54">
        <f t="shared" si="30"/>
        <v>2.206545624286127E-2</v>
      </c>
      <c r="AI79" s="54">
        <f t="shared" si="30"/>
        <v>2.1853928185924243E-2</v>
      </c>
      <c r="AJ79" s="54">
        <f t="shared" si="30"/>
        <v>2.1665373594466741E-2</v>
      </c>
      <c r="AK79" s="54">
        <f t="shared" si="30"/>
        <v>2.149594654671394E-2</v>
      </c>
      <c r="AL79" s="54">
        <f t="shared" si="30"/>
        <v>2.1343340968410063E-2</v>
      </c>
      <c r="AM79" s="54">
        <f t="shared" si="30"/>
        <v>2.1205923481424138E-2</v>
      </c>
      <c r="AN79" s="54">
        <f t="shared" si="30"/>
        <v>2.1082348950553831E-2</v>
      </c>
      <c r="AO79" s="54">
        <f t="shared" si="30"/>
        <v>2.0971403165639391E-2</v>
      </c>
      <c r="AP79" s="54">
        <f t="shared" si="30"/>
        <v>2.0871947554636172E-2</v>
      </c>
      <c r="AQ79" s="54">
        <f t="shared" si="30"/>
        <v>2.0782906185706995E-2</v>
      </c>
      <c r="AR79" s="54">
        <f t="shared" si="30"/>
        <v>2.0703267640974854E-2</v>
      </c>
      <c r="AS79" s="54">
        <f t="shared" si="30"/>
        <v>2.0632089995174852E-2</v>
      </c>
      <c r="AT79" s="54">
        <f t="shared" si="30"/>
        <v>2.0568504465177107E-2</v>
      </c>
      <c r="AU79" s="54">
        <f t="shared" si="30"/>
        <v>2.0511716554054926E-2</v>
      </c>
      <c r="AV79" s="54">
        <f t="shared" si="30"/>
        <v>2.0461004827874385E-2</v>
      </c>
      <c r="AW79" s="54">
        <f t="shared" si="30"/>
        <v>2.0415717889338492E-2</v>
      </c>
      <c r="AX79" s="54">
        <f t="shared" si="30"/>
        <v>2.03752701600457E-2</v>
      </c>
      <c r="AY79" s="54">
        <f t="shared" si="30"/>
        <v>2.0339136991111006E-2</v>
      </c>
      <c r="AZ79" s="54">
        <f t="shared" si="30"/>
        <v>2.030684949603212E-2</v>
      </c>
      <c r="BA79" s="54">
        <f t="shared" si="30"/>
        <v>2.0277989382504247E-2</v>
      </c>
      <c r="BB79" s="54">
        <f t="shared" si="30"/>
        <v>2.0252183964947656E-2</v>
      </c>
      <c r="BC79" s="54">
        <f t="shared" si="30"/>
        <v>2.0229101468189237E-2</v>
      </c>
      <c r="BD79" s="54">
        <f t="shared" si="30"/>
        <v>2.0208446681699632E-2</v>
      </c>
      <c r="BE79" s="54">
        <f t="shared" si="30"/>
        <v>2.0189956988770241E-2</v>
      </c>
      <c r="BF79" s="54">
        <f t="shared" si="30"/>
        <v>2.0173398771899054E-2</v>
      </c>
      <c r="BG79" s="54">
        <f t="shared" si="30"/>
        <v>2.0158564181105509E-2</v>
      </c>
      <c r="BH79" s="54">
        <f t="shared" si="30"/>
        <v>1.4999999999999902E-2</v>
      </c>
      <c r="BI79" s="54">
        <f t="shared" si="30"/>
        <v>0</v>
      </c>
    </row>
    <row r="80" spans="1:237" ht="18" customHeight="1">
      <c r="A80" s="96" t="s">
        <v>781</v>
      </c>
      <c r="B80" s="150"/>
      <c r="C80" s="97"/>
      <c r="D80" s="97"/>
      <c r="E80" s="97"/>
      <c r="F80" s="97"/>
      <c r="G80" s="97"/>
      <c r="H80" s="97"/>
      <c r="I80" s="97"/>
      <c r="J80" s="97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</row>
    <row r="81" spans="1:103" ht="18" customHeight="1">
      <c r="A81" s="98" t="s">
        <v>660</v>
      </c>
      <c r="B81" s="99">
        <f>+Global!B70</f>
        <v>0.83</v>
      </c>
      <c r="C81" s="100">
        <f>+Global!C70</f>
        <v>0.98</v>
      </c>
      <c r="D81" s="100">
        <f>+Global!D70</f>
        <v>1.2299072803648878</v>
      </c>
      <c r="E81" s="100">
        <f>+Global!E70</f>
        <v>1.5203061790744932</v>
      </c>
      <c r="F81" s="100">
        <f>+Global!F70</f>
        <v>1.8319126422158489</v>
      </c>
      <c r="G81" s="100">
        <f>+Global!G70</f>
        <v>2.1509718132816515</v>
      </c>
      <c r="H81" s="100">
        <f>+Global!H70</f>
        <v>2.4680617535638172</v>
      </c>
      <c r="I81" s="100">
        <f>+Global!I70</f>
        <v>2.7778418001671961</v>
      </c>
      <c r="J81" s="100">
        <f>+Global!J70</f>
        <v>3.0779677409816255</v>
      </c>
      <c r="K81" s="100">
        <f>+Global!K70</f>
        <v>3.367812676156571</v>
      </c>
      <c r="L81" s="100">
        <f>+Global!L70</f>
        <v>3.6476485330626893</v>
      </c>
      <c r="M81" s="100">
        <f>+Global!M70</f>
        <v>3.9106156129397851</v>
      </c>
      <c r="N81" s="100">
        <f>+Global!N70</f>
        <v>4.1598146898624559</v>
      </c>
      <c r="O81" s="100">
        <f>+Global!O70</f>
        <v>4.3974364966447048</v>
      </c>
      <c r="P81" s="100">
        <f>+Global!P70</f>
        <v>4.624874484385562</v>
      </c>
      <c r="Q81" s="100">
        <f>+Global!Q70</f>
        <v>4.8430870914360984</v>
      </c>
      <c r="R81" s="100">
        <f>+Global!R70</f>
        <v>5.0527710121251976</v>
      </c>
      <c r="S81" s="100">
        <f>+Global!S70</f>
        <v>5.254444721491887</v>
      </c>
      <c r="T81" s="100">
        <f>+Global!T70</f>
        <v>5.448486015626937</v>
      </c>
      <c r="U81" s="100">
        <f>+Global!U70</f>
        <v>5.6351426051912696</v>
      </c>
      <c r="V81" s="100">
        <f>+Global!V70</f>
        <v>5.8147037467486919</v>
      </c>
      <c r="W81" s="100">
        <f>+Global!W70</f>
        <v>5.9875921126930871</v>
      </c>
      <c r="X81" s="100">
        <f>+Global!X70</f>
        <v>6.1540649059706602</v>
      </c>
      <c r="Y81" s="100">
        <f>+Global!Y70</f>
        <v>6.3139419480150911</v>
      </c>
      <c r="Z81" s="100">
        <f>+Global!Z70</f>
        <v>6.4665489888029484</v>
      </c>
      <c r="AA81" s="100">
        <f>+Global!AA70</f>
        <v>6.6078391386183553</v>
      </c>
      <c r="AB81" s="100">
        <f>+Global!AB70</f>
        <v>6.6941469848905317</v>
      </c>
      <c r="AC81" s="100">
        <f>+Global!AC70</f>
        <v>6.7029302629115044</v>
      </c>
      <c r="AD81" s="100">
        <f>+Global!AD70</f>
        <v>6.6653985107224925</v>
      </c>
      <c r="AE81" s="100">
        <f>+Global!AE70</f>
        <v>6.602160769418175</v>
      </c>
      <c r="AF81" s="100">
        <f>+Global!AF70</f>
        <v>6.5266254657074185</v>
      </c>
      <c r="AG81" s="100">
        <f>+Global!AG70</f>
        <v>6.4473235814257066</v>
      </c>
      <c r="AH81" s="100">
        <f>+Global!AH70</f>
        <v>6.3694987945756134</v>
      </c>
      <c r="AI81" s="100">
        <f>+Global!AI70</f>
        <v>6.2961969489256724</v>
      </c>
      <c r="AJ81" s="100">
        <f>+Global!AJ70</f>
        <v>6.2290123662265486</v>
      </c>
      <c r="AK81" s="100">
        <f>+Global!AK70</f>
        <v>6.1685981748003895</v>
      </c>
      <c r="AL81" s="100">
        <f>+Global!AL70</f>
        <v>6.1150139032819579</v>
      </c>
      <c r="AM81" s="100">
        <f>+Global!AM70</f>
        <v>6.0679606470388148</v>
      </c>
      <c r="AN81" s="100">
        <f>+Global!AN70</f>
        <v>6.0269385264868687</v>
      </c>
      <c r="AO81" s="100">
        <f>+Global!AO70</f>
        <v>5.9913505027218186</v>
      </c>
      <c r="AP81" s="100">
        <f>+Global!AP70</f>
        <v>5.9605692883416195</v>
      </c>
      <c r="AQ81" s="100">
        <f>+Global!AQ70</f>
        <v>5.9339790197070856</v>
      </c>
      <c r="AR81" s="100">
        <f>+Global!AR70</f>
        <v>5.9109998264642964</v>
      </c>
      <c r="AS81" s="100">
        <f>+Global!AS70</f>
        <v>5.8911009649362658</v>
      </c>
      <c r="AT81" s="100">
        <f>+Global!AT70</f>
        <v>5.87380644913324</v>
      </c>
      <c r="AU81" s="100">
        <f>+Global!AU70</f>
        <v>5.8586958948093724</v>
      </c>
      <c r="AV81" s="100">
        <f>+Global!AV70</f>
        <v>5.8454024353092047</v>
      </c>
      <c r="AW81" s="100">
        <f>+Global!AW70</f>
        <v>5.8336089665463726</v>
      </c>
      <c r="AX81" s="100">
        <f>+Global!AX70</f>
        <v>5.8230435577570425</v>
      </c>
      <c r="AY81" s="100">
        <f>+Global!AY70</f>
        <v>5.8134745720157381</v>
      </c>
      <c r="AZ81" s="100">
        <f>+Global!AZ70</f>
        <v>5.8047058385258348</v>
      </c>
      <c r="BA81" s="100">
        <f>+Global!BA70</f>
        <v>5.7965720807963557</v>
      </c>
      <c r="BB81" s="100">
        <f>+Global!BB70</f>
        <v>5.7889347120161716</v>
      </c>
      <c r="BC81" s="100">
        <f>+Global!BC70</f>
        <v>5.781678047702707</v>
      </c>
      <c r="BD81" s="100">
        <f>+Global!BD70</f>
        <v>5.7747059463955921</v>
      </c>
      <c r="BE81" s="100">
        <f>+Global!BE70</f>
        <v>5.7679388649405352</v>
      </c>
      <c r="BF81" s="100">
        <f>+Global!BF70</f>
        <v>5.7613113009234738</v>
      </c>
      <c r="BG81" s="100">
        <f>+Global!BG70</f>
        <v>5.7547695876650806</v>
      </c>
      <c r="BH81" s="100">
        <f>+Global!BH70</f>
        <v>5.7482700044940342</v>
      </c>
      <c r="BI81" s="100">
        <f>+Global!BI70</f>
        <v>5.741777165139843</v>
      </c>
      <c r="BJ81" s="100">
        <f>+Global!BJ70</f>
        <v>5.6728626418279404</v>
      </c>
      <c r="BK81" s="100">
        <f>+Global!BK70</f>
        <v>5.623340170100998</v>
      </c>
      <c r="BL81" s="100">
        <f>+Global!BL70</f>
        <v>5.586936759513164</v>
      </c>
      <c r="BM81" s="100">
        <f>+Global!BM70</f>
        <v>5.5594045173597815</v>
      </c>
      <c r="BN81" s="100">
        <f>+Global!BN70</f>
        <v>5.5378666246520272</v>
      </c>
      <c r="BO81" s="100">
        <f>+Global!BO70</f>
        <v>5.5203746298768746</v>
      </c>
      <c r="BP81" s="100">
        <f>+Global!BP70</f>
        <v>5.5056087652326173</v>
      </c>
      <c r="BQ81" s="100">
        <f>+Global!BQ70</f>
        <v>5.4926750652491734</v>
      </c>
      <c r="BR81" s="100">
        <f>+Global!BR70</f>
        <v>5.4809680070040292</v>
      </c>
      <c r="BS81" s="100">
        <f>+Global!BS70</f>
        <v>5.4700775013311276</v>
      </c>
      <c r="BT81" s="100">
        <f>+Global!BT70</f>
        <v>5.4597259065679644</v>
      </c>
      <c r="BU81" s="100">
        <f>+Global!BU70</f>
        <v>5.4497253669216583</v>
      </c>
      <c r="BV81" s="100">
        <f>+Global!BV70</f>
        <v>5.4399489113739659</v>
      </c>
      <c r="BW81" s="100">
        <f>+Global!BW70</f>
        <v>5.4303108699955311</v>
      </c>
      <c r="BX81" s="100">
        <f>+Global!BX70</f>
        <v>5.4207536000109213</v>
      </c>
      <c r="BY81" s="100">
        <f>+Global!BY70</f>
        <v>5.4112384855193305</v>
      </c>
      <c r="BZ81" s="100">
        <f>+Global!BZ70</f>
        <v>5.4017398323779933</v>
      </c>
      <c r="CA81" s="100">
        <f>+Global!CA70</f>
        <v>5.3922407248726261</v>
      </c>
      <c r="CB81" s="100">
        <f>+Global!CB70</f>
        <v>5.382730212106253</v>
      </c>
      <c r="CC81" s="100">
        <f>+Global!CC70</f>
        <v>5.3732013960108569</v>
      </c>
      <c r="CD81" s="100">
        <f>+Global!CD70</f>
        <v>5.3636501309795701</v>
      </c>
      <c r="CE81" s="100">
        <f>+Global!CE70</f>
        <v>5.354074138617948</v>
      </c>
      <c r="CF81" s="100">
        <f>+Global!CF70</f>
        <v>5.3444724044288199</v>
      </c>
      <c r="CG81" s="100">
        <f>+Global!CG70</f>
        <v>5.3348447661273504</v>
      </c>
      <c r="CH81" s="100">
        <f>+Global!CH70</f>
        <v>5.3251916323313431</v>
      </c>
      <c r="CI81" s="100">
        <f>+Global!CI70</f>
        <v>5.3155137900537381</v>
      </c>
      <c r="CJ81" s="100">
        <f>+Global!CJ70</f>
        <v>5.305812272763661</v>
      </c>
      <c r="CK81" s="100">
        <f>+Global!CK70</f>
        <v>5.296088269826301</v>
      </c>
      <c r="CL81" s="100">
        <f>+Global!CL70</f>
        <v>5.28634306426616</v>
      </c>
      <c r="CM81" s="100">
        <f>+Global!CM70</f>
        <v>5.2765779899610949</v>
      </c>
      <c r="CN81" s="100">
        <f>+Global!CN70</f>
        <v>5.2667944022014526</v>
      </c>
      <c r="CO81" s="100">
        <f>+Global!CO70</f>
        <v>5.2569936574697183</v>
      </c>
      <c r="CP81" s="100">
        <f>+Global!CP70</f>
        <v>5.2471770996029372</v>
      </c>
      <c r="CQ81" s="100">
        <f>+Global!CQ70</f>
        <v>5.2373460503901574</v>
      </c>
      <c r="CR81" s="100">
        <f>+Global!CR70</f>
        <v>5.227501803264138</v>
      </c>
      <c r="CS81" s="100">
        <f>+Global!CS70</f>
        <v>5.2176456191611997</v>
      </c>
      <c r="CT81" s="100">
        <f>+Global!CT70</f>
        <v>5.2077787239069746</v>
      </c>
      <c r="CU81" s="100">
        <f>+Global!CU70</f>
        <v>5.1979023066806045</v>
      </c>
      <c r="CV81" s="100">
        <f>+Global!CV70</f>
        <v>5.1880175192440179</v>
      </c>
      <c r="CW81" s="100">
        <f>+Global!CW70</f>
        <v>5.1781254757155164</v>
      </c>
      <c r="CX81" s="100">
        <f>+Global!CX70</f>
        <v>5.168227252731131</v>
      </c>
      <c r="CY81" s="100">
        <f>+Global!CY70</f>
        <v>5.1583238898819594</v>
      </c>
    </row>
    <row r="83" spans="1:103" ht="18" customHeight="1">
      <c r="A83" s="59" t="s">
        <v>247</v>
      </c>
      <c r="B83" s="65">
        <f>LN(B84*10^6/B56)*B56</f>
        <v>1299.6536905800031</v>
      </c>
      <c r="C83" s="65">
        <f t="shared" ref="C83:O83" si="31">LN(C84*10^6/C56)*C56</f>
        <v>1354.3630283906925</v>
      </c>
      <c r="D83" s="65">
        <f t="shared" si="31"/>
        <v>1421.3004282363929</v>
      </c>
      <c r="E83" s="65">
        <f t="shared" si="31"/>
        <v>1454.5670437219453</v>
      </c>
      <c r="F83" s="65">
        <f t="shared" si="31"/>
        <v>1468.4338798006549</v>
      </c>
      <c r="G83" s="65">
        <f t="shared" si="31"/>
        <v>1460.7141717964275</v>
      </c>
      <c r="H83" s="65">
        <f t="shared" si="31"/>
        <v>1444.343410677985</v>
      </c>
      <c r="I83" s="65">
        <f t="shared" si="31"/>
        <v>1424.7488113229272</v>
      </c>
      <c r="J83" s="65">
        <f t="shared" si="31"/>
        <v>1402.599386547374</v>
      </c>
      <c r="K83" s="65">
        <f t="shared" si="31"/>
        <v>1377.582085547278</v>
      </c>
      <c r="L83" s="65">
        <f t="shared" si="31"/>
        <v>1373.6122348882222</v>
      </c>
      <c r="M83" s="65">
        <f t="shared" si="31"/>
        <v>1390.5975434279871</v>
      </c>
      <c r="N83" s="65">
        <f t="shared" si="31"/>
        <v>1407.8855416053761</v>
      </c>
      <c r="O83" s="65">
        <f t="shared" si="31"/>
        <v>1423.5117068435213</v>
      </c>
    </row>
    <row r="84" spans="1:103" s="41" customFormat="1" ht="18" customHeight="1">
      <c r="A84" s="101" t="s">
        <v>643</v>
      </c>
      <c r="B84" s="102">
        <f>B68-B73</f>
        <v>0.64931557638439741</v>
      </c>
      <c r="C84" s="41">
        <f t="shared" ref="C84:BH84" si="32">C68-C73</f>
        <v>0.84528885326513314</v>
      </c>
      <c r="D84" s="41">
        <f t="shared" si="32"/>
        <v>1.1984064813412107</v>
      </c>
      <c r="E84" s="41">
        <f t="shared" si="32"/>
        <v>1.5908646897742558</v>
      </c>
      <c r="F84" s="41">
        <f t="shared" si="32"/>
        <v>2.024062088326092</v>
      </c>
      <c r="G84" s="41">
        <f t="shared" si="32"/>
        <v>2.4818012080701153</v>
      </c>
      <c r="H84" s="41">
        <f t="shared" si="32"/>
        <v>2.9715214187773165</v>
      </c>
      <c r="I84" s="41">
        <f t="shared" si="32"/>
        <v>3.4890922571501681</v>
      </c>
      <c r="J84" s="41">
        <f t="shared" si="32"/>
        <v>4.0280465740409852</v>
      </c>
      <c r="K84" s="41">
        <f t="shared" si="32"/>
        <v>4.5523255211922997</v>
      </c>
      <c r="L84" s="41">
        <f t="shared" si="32"/>
        <v>5.1667439478720585</v>
      </c>
      <c r="M84" s="41">
        <f t="shared" si="32"/>
        <v>5.8897773801063806</v>
      </c>
      <c r="N84" s="41">
        <f t="shared" si="32"/>
        <v>6.7296807316948355</v>
      </c>
      <c r="O84" s="41">
        <f t="shared" si="32"/>
        <v>7.5914427407735872</v>
      </c>
      <c r="P84" s="41">
        <f t="shared" si="32"/>
        <v>8.4760395843765064</v>
      </c>
      <c r="Q84" s="41">
        <f t="shared" si="32"/>
        <v>9.3824022353908525</v>
      </c>
      <c r="R84" s="41">
        <f t="shared" si="32"/>
        <v>10.308459872514266</v>
      </c>
      <c r="S84" s="41">
        <f t="shared" si="32"/>
        <v>11.25177304997316</v>
      </c>
      <c r="T84" s="41">
        <f t="shared" si="32"/>
        <v>12.209914644623</v>
      </c>
      <c r="U84" s="41">
        <f t="shared" si="32"/>
        <v>13.180694788174002</v>
      </c>
      <c r="V84" s="41">
        <f t="shared" si="32"/>
        <v>14.188753278850875</v>
      </c>
      <c r="W84" s="41">
        <f t="shared" si="32"/>
        <v>15.244066877332033</v>
      </c>
      <c r="X84" s="41">
        <f t="shared" si="32"/>
        <v>16.32548791099244</v>
      </c>
      <c r="Y84" s="41">
        <f t="shared" si="32"/>
        <v>17.429671714826341</v>
      </c>
      <c r="Z84" s="41">
        <f t="shared" si="32"/>
        <v>18.555103395055049</v>
      </c>
      <c r="AA84" s="41">
        <f t="shared" si="32"/>
        <v>19.702543829444114</v>
      </c>
      <c r="AB84" s="41">
        <f t="shared" si="32"/>
        <v>20.880430189516208</v>
      </c>
      <c r="AC84" s="41">
        <f t="shared" si="32"/>
        <v>22.129436379694933</v>
      </c>
      <c r="AD84" s="41">
        <f t="shared" si="32"/>
        <v>23.434147967969956</v>
      </c>
      <c r="AE84" s="41">
        <f t="shared" si="32"/>
        <v>24.790319670127648</v>
      </c>
      <c r="AF84" s="41">
        <f t="shared" si="32"/>
        <v>26.145019351161963</v>
      </c>
      <c r="AG84" s="41">
        <f t="shared" si="32"/>
        <v>27.477000922844461</v>
      </c>
      <c r="AH84" s="41">
        <f t="shared" si="32"/>
        <v>28.822956906931346</v>
      </c>
      <c r="AI84" s="41">
        <f t="shared" si="32"/>
        <v>30.187210683393346</v>
      </c>
      <c r="AJ84" s="41">
        <f t="shared" si="32"/>
        <v>31.572441167414077</v>
      </c>
      <c r="AK84" s="41">
        <f t="shared" si="32"/>
        <v>32.980637350072755</v>
      </c>
      <c r="AL84" s="41">
        <f t="shared" si="32"/>
        <v>34.413571486492003</v>
      </c>
      <c r="AM84" s="41">
        <f t="shared" si="32"/>
        <v>35.873014764663736</v>
      </c>
      <c r="AN84" s="41">
        <f t="shared" si="32"/>
        <v>37.360822583567895</v>
      </c>
      <c r="AO84" s="41">
        <f t="shared" si="32"/>
        <v>38.878957076384793</v>
      </c>
      <c r="AP84" s="41">
        <f t="shared" si="32"/>
        <v>40.429482056146227</v>
      </c>
      <c r="AQ84" s="41">
        <f t="shared" si="32"/>
        <v>42.014548051619144</v>
      </c>
      <c r="AR84" s="41">
        <f t="shared" si="32"/>
        <v>43.636375818012141</v>
      </c>
      <c r="AS84" s="41">
        <f t="shared" si="32"/>
        <v>45.297241908182166</v>
      </c>
      <c r="AT84" s="41">
        <f t="shared" si="32"/>
        <v>46.9994675018675</v>
      </c>
      <c r="AU84" s="41">
        <f t="shared" si="32"/>
        <v>48.745410573682619</v>
      </c>
      <c r="AV84" s="41">
        <f t="shared" si="32"/>
        <v>50.537461016338682</v>
      </c>
      <c r="AW84" s="41">
        <f t="shared" si="32"/>
        <v>52.378038192805448</v>
      </c>
      <c r="AX84" s="41">
        <f t="shared" si="32"/>
        <v>54.269590396469226</v>
      </c>
      <c r="AY84" s="41">
        <f t="shared" si="32"/>
        <v>56.214595763459329</v>
      </c>
      <c r="AZ84" s="41">
        <f t="shared" si="32"/>
        <v>58.215564263169917</v>
      </c>
      <c r="BA84" s="41">
        <f t="shared" si="32"/>
        <v>60.275040472091234</v>
      </c>
      <c r="BB84" s="41">
        <f t="shared" si="32"/>
        <v>62.395606904768513</v>
      </c>
      <c r="BC84" s="41">
        <f t="shared" si="32"/>
        <v>64.579887732133443</v>
      </c>
      <c r="BD84" s="41">
        <f t="shared" si="32"/>
        <v>66.830552762256971</v>
      </c>
      <c r="BE84" s="41">
        <f t="shared" si="32"/>
        <v>69.150321593360943</v>
      </c>
      <c r="BF84" s="41">
        <f t="shared" si="32"/>
        <v>71.541967875514914</v>
      </c>
      <c r="BG84" s="41">
        <f t="shared" si="32"/>
        <v>74.008323637515588</v>
      </c>
      <c r="BH84" s="41">
        <f t="shared" si="32"/>
        <v>76.552283650440984</v>
      </c>
      <c r="BI84" s="41">
        <f>+BH84</f>
        <v>76.552283650440984</v>
      </c>
    </row>
    <row r="85" spans="1:103" s="41" customFormat="1" ht="18" customHeight="1">
      <c r="A85" s="103" t="s">
        <v>644</v>
      </c>
      <c r="B85" s="102">
        <f>+C85/C84*B84</f>
        <v>5.2660106712410344E-2</v>
      </c>
      <c r="C85" s="102">
        <f>+(C74-B74)/10</f>
        <v>6.8553724621263371E-2</v>
      </c>
      <c r="D85" s="102">
        <f t="shared" ref="D85:BI85" si="33">+(D74-C74)/10</f>
        <v>0.11313608966834403</v>
      </c>
      <c r="E85" s="102">
        <f t="shared" si="33"/>
        <v>0.12737575682096502</v>
      </c>
      <c r="F85" s="102">
        <f t="shared" si="33"/>
        <v>0.14248992072793482</v>
      </c>
      <c r="G85" s="102">
        <f t="shared" si="33"/>
        <v>0.15857047532861709</v>
      </c>
      <c r="H85" s="102">
        <f t="shared" si="33"/>
        <v>0.17575057095287719</v>
      </c>
      <c r="I85" s="102">
        <f t="shared" si="33"/>
        <v>0.19002111310593256</v>
      </c>
      <c r="J85" s="102">
        <f t="shared" si="33"/>
        <v>0.20403312302942567</v>
      </c>
      <c r="K85" s="102">
        <f t="shared" si="33"/>
        <v>0.21786799679270957</v>
      </c>
      <c r="L85" s="102">
        <f t="shared" si="33"/>
        <v>0.2609433113409601</v>
      </c>
      <c r="M85" s="102">
        <f t="shared" si="33"/>
        <v>0.31151870631572331</v>
      </c>
      <c r="N85" s="102">
        <f t="shared" si="33"/>
        <v>0.37644745897004805</v>
      </c>
      <c r="O85" s="102">
        <f t="shared" si="33"/>
        <v>0.38059599158505647</v>
      </c>
      <c r="P85" s="102">
        <f t="shared" si="33"/>
        <v>0.38853153902476939</v>
      </c>
      <c r="Q85" s="102">
        <f t="shared" si="33"/>
        <v>0.39807732848463717</v>
      </c>
      <c r="R85" s="102">
        <f t="shared" si="33"/>
        <v>0.40786721919699787</v>
      </c>
      <c r="S85" s="102">
        <f t="shared" si="33"/>
        <v>0.4171274709260494</v>
      </c>
      <c r="T85" s="102">
        <f t="shared" si="33"/>
        <v>0.4254788658815819</v>
      </c>
      <c r="U85" s="102">
        <f t="shared" si="33"/>
        <v>0.43279283713821715</v>
      </c>
      <c r="V85" s="102">
        <f t="shared" si="33"/>
        <v>0.43909498855256146</v>
      </c>
      <c r="W85" s="102">
        <f t="shared" si="33"/>
        <v>0.45235900369609539</v>
      </c>
      <c r="X85" s="102">
        <f t="shared" si="33"/>
        <v>0.47101220945296446</v>
      </c>
      <c r="Y85" s="102">
        <f t="shared" si="33"/>
        <v>0.4852665318778932</v>
      </c>
      <c r="Z85" s="102">
        <f t="shared" si="33"/>
        <v>0.49699414864783192</v>
      </c>
      <c r="AA85" s="102">
        <f t="shared" si="33"/>
        <v>0.50739104054693063</v>
      </c>
      <c r="AB85" s="102">
        <f t="shared" si="33"/>
        <v>0.51754981441895465</v>
      </c>
      <c r="AC85" s="102">
        <f t="shared" si="33"/>
        <v>0.53013025224948795</v>
      </c>
      <c r="AD85" s="102">
        <f t="shared" si="33"/>
        <v>0.55562968086512399</v>
      </c>
      <c r="AE85" s="102">
        <f t="shared" si="33"/>
        <v>0.58105769657354644</v>
      </c>
      <c r="AF85" s="102">
        <f t="shared" si="33"/>
        <v>0.60520054104719634</v>
      </c>
      <c r="AG85" s="102">
        <f t="shared" si="33"/>
        <v>0.61318164065164071</v>
      </c>
      <c r="AH85" s="102">
        <f t="shared" si="33"/>
        <v>0.60922029432994407</v>
      </c>
      <c r="AI85" s="102">
        <f t="shared" si="33"/>
        <v>0.61198755508066538</v>
      </c>
      <c r="AJ85" s="102">
        <f t="shared" si="33"/>
        <v>0.61838439094431119</v>
      </c>
      <c r="AK85" s="102">
        <f t="shared" si="33"/>
        <v>0.62684205426840267</v>
      </c>
      <c r="AL85" s="102">
        <f t="shared" si="33"/>
        <v>0.63660874309509552</v>
      </c>
      <c r="AM85" s="102">
        <f t="shared" si="33"/>
        <v>0.64735797923641203</v>
      </c>
      <c r="AN85" s="102">
        <f t="shared" si="33"/>
        <v>0.65897560999459304</v>
      </c>
      <c r="AO85" s="102">
        <f t="shared" si="33"/>
        <v>0.67144683197678323</v>
      </c>
      <c r="AP85" s="102">
        <f t="shared" si="33"/>
        <v>0.6847981690765863</v>
      </c>
      <c r="AQ85" s="102">
        <f t="shared" si="33"/>
        <v>0.69906905466831115</v>
      </c>
      <c r="AR85" s="102">
        <f t="shared" si="33"/>
        <v>0.71429898107982126</v>
      </c>
      <c r="AS85" s="102">
        <f t="shared" si="33"/>
        <v>0.73052256612087374</v>
      </c>
      <c r="AT85" s="102">
        <f t="shared" si="33"/>
        <v>0.74776844457587688</v>
      </c>
      <c r="AU85" s="102">
        <f t="shared" si="33"/>
        <v>0.7660598488811956</v>
      </c>
      <c r="AV85" s="102">
        <f t="shared" si="33"/>
        <v>0.78541580275231415</v>
      </c>
      <c r="AW85" s="102">
        <f t="shared" si="33"/>
        <v>0.80585241467530577</v>
      </c>
      <c r="AX85" s="102">
        <f t="shared" si="33"/>
        <v>0.82738404998418957</v>
      </c>
      <c r="AY85" s="102">
        <f t="shared" si="33"/>
        <v>0.85002430595382916</v>
      </c>
      <c r="AZ85" s="102">
        <f t="shared" si="33"/>
        <v>0.87378678289015288</v>
      </c>
      <c r="BA85" s="102">
        <f t="shared" si="33"/>
        <v>0.89868567306974678</v>
      </c>
      <c r="BB85" s="102">
        <f t="shared" si="33"/>
        <v>0.92473619862664125</v>
      </c>
      <c r="BC85" s="102">
        <f t="shared" si="33"/>
        <v>0.95195492962495221</v>
      </c>
      <c r="BD85" s="102">
        <f t="shared" si="33"/>
        <v>0.98036000996090711</v>
      </c>
      <c r="BE85" s="102">
        <f t="shared" si="33"/>
        <v>1.0099713140333051</v>
      </c>
      <c r="BF85" s="102">
        <f t="shared" si="33"/>
        <v>1.0408105525086739</v>
      </c>
      <c r="BG85" s="102">
        <f t="shared" si="33"/>
        <v>1.0729013414637962</v>
      </c>
      <c r="BH85" s="102">
        <f t="shared" si="33"/>
        <v>1.1062692458448224</v>
      </c>
      <c r="BI85" s="102">
        <f t="shared" si="33"/>
        <v>1.1409418055076685</v>
      </c>
    </row>
    <row r="86" spans="1:103" s="41" customFormat="1" ht="19.5" customHeight="1">
      <c r="A86" s="103" t="s">
        <v>782</v>
      </c>
      <c r="B86" s="102">
        <f t="shared" ref="B86:AG86" si="34">+(1-$B$98)*(1-$B$99)*B46*B123*(B120-B124)/1000</f>
        <v>0</v>
      </c>
      <c r="C86" s="102">
        <f t="shared" si="34"/>
        <v>0</v>
      </c>
      <c r="D86" s="102">
        <f t="shared" si="34"/>
        <v>0</v>
      </c>
      <c r="E86" s="102">
        <f t="shared" si="34"/>
        <v>0</v>
      </c>
      <c r="F86" s="102">
        <f t="shared" si="34"/>
        <v>0</v>
      </c>
      <c r="G86" s="102">
        <f t="shared" si="34"/>
        <v>0</v>
      </c>
      <c r="H86" s="102">
        <f t="shared" si="34"/>
        <v>0</v>
      </c>
      <c r="I86" s="102">
        <f t="shared" si="34"/>
        <v>0</v>
      </c>
      <c r="J86" s="102">
        <f t="shared" si="34"/>
        <v>0</v>
      </c>
      <c r="K86" s="102">
        <f t="shared" si="34"/>
        <v>0</v>
      </c>
      <c r="L86" s="102">
        <f t="shared" si="34"/>
        <v>0</v>
      </c>
      <c r="M86" s="102">
        <f t="shared" si="34"/>
        <v>0</v>
      </c>
      <c r="N86" s="102">
        <f t="shared" si="34"/>
        <v>0</v>
      </c>
      <c r="O86" s="102">
        <f t="shared" si="34"/>
        <v>0</v>
      </c>
      <c r="P86" s="102">
        <f t="shared" si="34"/>
        <v>0</v>
      </c>
      <c r="Q86" s="102">
        <f t="shared" si="34"/>
        <v>0</v>
      </c>
      <c r="R86" s="102">
        <f t="shared" si="34"/>
        <v>0</v>
      </c>
      <c r="S86" s="102">
        <f t="shared" si="34"/>
        <v>0</v>
      </c>
      <c r="T86" s="102">
        <f t="shared" si="34"/>
        <v>0</v>
      </c>
      <c r="U86" s="102">
        <f t="shared" si="34"/>
        <v>0</v>
      </c>
      <c r="V86" s="102">
        <f t="shared" si="34"/>
        <v>0</v>
      </c>
      <c r="W86" s="102">
        <f t="shared" si="34"/>
        <v>0</v>
      </c>
      <c r="X86" s="102">
        <f t="shared" si="34"/>
        <v>0</v>
      </c>
      <c r="Y86" s="102">
        <f t="shared" si="34"/>
        <v>0</v>
      </c>
      <c r="Z86" s="102">
        <f t="shared" si="34"/>
        <v>0</v>
      </c>
      <c r="AA86" s="102">
        <f t="shared" si="34"/>
        <v>0</v>
      </c>
      <c r="AB86" s="102">
        <f t="shared" si="34"/>
        <v>0</v>
      </c>
      <c r="AC86" s="102">
        <f t="shared" si="34"/>
        <v>0</v>
      </c>
      <c r="AD86" s="102">
        <f t="shared" si="34"/>
        <v>0</v>
      </c>
      <c r="AE86" s="102">
        <f t="shared" si="34"/>
        <v>0</v>
      </c>
      <c r="AF86" s="102">
        <f t="shared" si="34"/>
        <v>0</v>
      </c>
      <c r="AG86" s="102">
        <f t="shared" si="34"/>
        <v>0</v>
      </c>
      <c r="AH86" s="102">
        <f t="shared" ref="AH86:BI86" si="35">+(1-$B$98)*(1-$B$99)*AH46*AH123*(AH120-AH124)/1000</f>
        <v>0</v>
      </c>
      <c r="AI86" s="102">
        <f t="shared" si="35"/>
        <v>0</v>
      </c>
      <c r="AJ86" s="102">
        <f t="shared" si="35"/>
        <v>0</v>
      </c>
      <c r="AK86" s="102">
        <f t="shared" si="35"/>
        <v>0</v>
      </c>
      <c r="AL86" s="102">
        <f t="shared" si="35"/>
        <v>0</v>
      </c>
      <c r="AM86" s="102">
        <f t="shared" si="35"/>
        <v>0</v>
      </c>
      <c r="AN86" s="102">
        <f t="shared" si="35"/>
        <v>0</v>
      </c>
      <c r="AO86" s="102">
        <f t="shared" si="35"/>
        <v>0</v>
      </c>
      <c r="AP86" s="102">
        <f t="shared" si="35"/>
        <v>0</v>
      </c>
      <c r="AQ86" s="102">
        <f t="shared" si="35"/>
        <v>0</v>
      </c>
      <c r="AR86" s="102">
        <f t="shared" si="35"/>
        <v>0</v>
      </c>
      <c r="AS86" s="102">
        <f t="shared" si="35"/>
        <v>0</v>
      </c>
      <c r="AT86" s="102">
        <f t="shared" si="35"/>
        <v>0</v>
      </c>
      <c r="AU86" s="102">
        <f t="shared" si="35"/>
        <v>0</v>
      </c>
      <c r="AV86" s="102">
        <f t="shared" si="35"/>
        <v>0</v>
      </c>
      <c r="AW86" s="102">
        <f t="shared" si="35"/>
        <v>0</v>
      </c>
      <c r="AX86" s="102">
        <f t="shared" si="35"/>
        <v>0</v>
      </c>
      <c r="AY86" s="102">
        <f t="shared" si="35"/>
        <v>0</v>
      </c>
      <c r="AZ86" s="102">
        <f t="shared" si="35"/>
        <v>0</v>
      </c>
      <c r="BA86" s="102">
        <f t="shared" si="35"/>
        <v>0</v>
      </c>
      <c r="BB86" s="102">
        <f t="shared" si="35"/>
        <v>0</v>
      </c>
      <c r="BC86" s="102">
        <f t="shared" si="35"/>
        <v>0</v>
      </c>
      <c r="BD86" s="102">
        <f t="shared" si="35"/>
        <v>0</v>
      </c>
      <c r="BE86" s="102">
        <f t="shared" si="35"/>
        <v>0</v>
      </c>
      <c r="BF86" s="102">
        <f t="shared" si="35"/>
        <v>0</v>
      </c>
      <c r="BG86" s="102">
        <f t="shared" si="35"/>
        <v>0</v>
      </c>
      <c r="BH86" s="102">
        <f t="shared" si="35"/>
        <v>0</v>
      </c>
      <c r="BI86" s="102">
        <f t="shared" si="35"/>
        <v>0</v>
      </c>
    </row>
    <row r="87" spans="1:103" s="41" customFormat="1" ht="18" customHeight="1">
      <c r="A87" s="101" t="s">
        <v>646</v>
      </c>
      <c r="B87" s="102">
        <f>+SUM(B84:B86)</f>
        <v>0.7019756830968078</v>
      </c>
      <c r="C87" s="102">
        <f>+SUM(C84:C86)</f>
        <v>0.91384257788639656</v>
      </c>
      <c r="D87" s="102">
        <f t="shared" ref="D87:BI87" si="36">+SUM(D84:D86)</f>
        <v>1.3115425710095547</v>
      </c>
      <c r="E87" s="102">
        <f t="shared" si="36"/>
        <v>1.7182404465952208</v>
      </c>
      <c r="F87" s="102">
        <f t="shared" si="36"/>
        <v>2.1665520090540267</v>
      </c>
      <c r="G87" s="102">
        <f t="shared" si="36"/>
        <v>2.6403716833987323</v>
      </c>
      <c r="H87" s="102">
        <f t="shared" si="36"/>
        <v>3.1472719897301937</v>
      </c>
      <c r="I87" s="102">
        <f t="shared" si="36"/>
        <v>3.6791133702561005</v>
      </c>
      <c r="J87" s="102">
        <f t="shared" si="36"/>
        <v>4.2320796970704109</v>
      </c>
      <c r="K87" s="102">
        <f t="shared" si="36"/>
        <v>4.7701935179850095</v>
      </c>
      <c r="L87" s="102">
        <f t="shared" si="36"/>
        <v>5.4276872592130188</v>
      </c>
      <c r="M87" s="102">
        <f t="shared" si="36"/>
        <v>6.2012960864221043</v>
      </c>
      <c r="N87" s="102">
        <f t="shared" si="36"/>
        <v>7.1061281906648839</v>
      </c>
      <c r="O87" s="102">
        <f t="shared" si="36"/>
        <v>7.9720387323586435</v>
      </c>
      <c r="P87" s="102">
        <f t="shared" si="36"/>
        <v>8.8645711234012765</v>
      </c>
      <c r="Q87" s="102">
        <f t="shared" si="36"/>
        <v>9.78047956387549</v>
      </c>
      <c r="R87" s="102">
        <f t="shared" si="36"/>
        <v>10.716327091711264</v>
      </c>
      <c r="S87" s="102">
        <f t="shared" si="36"/>
        <v>11.668900520899209</v>
      </c>
      <c r="T87" s="102">
        <f t="shared" si="36"/>
        <v>12.635393510504581</v>
      </c>
      <c r="U87" s="102">
        <f t="shared" si="36"/>
        <v>13.613487625312219</v>
      </c>
      <c r="V87" s="102">
        <f t="shared" si="36"/>
        <v>14.627848267403436</v>
      </c>
      <c r="W87" s="102">
        <f t="shared" si="36"/>
        <v>15.696425881028128</v>
      </c>
      <c r="X87" s="102">
        <f t="shared" si="36"/>
        <v>16.796500120445405</v>
      </c>
      <c r="Y87" s="102">
        <f t="shared" si="36"/>
        <v>17.914938246704235</v>
      </c>
      <c r="Z87" s="102">
        <f t="shared" si="36"/>
        <v>19.052097543702882</v>
      </c>
      <c r="AA87" s="102">
        <f t="shared" si="36"/>
        <v>20.209934869991045</v>
      </c>
      <c r="AB87" s="102">
        <f t="shared" si="36"/>
        <v>21.397980003935164</v>
      </c>
      <c r="AC87" s="102">
        <f t="shared" si="36"/>
        <v>22.659566631944422</v>
      </c>
      <c r="AD87" s="102">
        <f t="shared" si="36"/>
        <v>23.98977764883508</v>
      </c>
      <c r="AE87" s="102">
        <f t="shared" si="36"/>
        <v>25.371377366701193</v>
      </c>
      <c r="AF87" s="102">
        <f t="shared" si="36"/>
        <v>26.750219892209159</v>
      </c>
      <c r="AG87" s="102">
        <f t="shared" si="36"/>
        <v>28.0901825634961</v>
      </c>
      <c r="AH87" s="102">
        <f t="shared" si="36"/>
        <v>29.43217720126129</v>
      </c>
      <c r="AI87" s="102">
        <f t="shared" si="36"/>
        <v>30.799198238474013</v>
      </c>
      <c r="AJ87" s="102">
        <f t="shared" si="36"/>
        <v>32.190825558358391</v>
      </c>
      <c r="AK87" s="102">
        <f t="shared" si="36"/>
        <v>33.607479404341156</v>
      </c>
      <c r="AL87" s="102">
        <f t="shared" si="36"/>
        <v>35.050180229587099</v>
      </c>
      <c r="AM87" s="102">
        <f t="shared" si="36"/>
        <v>36.520372743900147</v>
      </c>
      <c r="AN87" s="102">
        <f t="shared" si="36"/>
        <v>38.019798193562487</v>
      </c>
      <c r="AO87" s="102">
        <f t="shared" si="36"/>
        <v>39.550403908361574</v>
      </c>
      <c r="AP87" s="102">
        <f t="shared" si="36"/>
        <v>41.114280225222814</v>
      </c>
      <c r="AQ87" s="102">
        <f t="shared" si="36"/>
        <v>42.713617106287458</v>
      </c>
      <c r="AR87" s="102">
        <f t="shared" si="36"/>
        <v>44.350674799091962</v>
      </c>
      <c r="AS87" s="102">
        <f t="shared" si="36"/>
        <v>46.027764474303041</v>
      </c>
      <c r="AT87" s="102">
        <f t="shared" si="36"/>
        <v>47.747235946443375</v>
      </c>
      <c r="AU87" s="102">
        <f t="shared" si="36"/>
        <v>49.511470422563818</v>
      </c>
      <c r="AV87" s="102">
        <f t="shared" si="36"/>
        <v>51.322876819090993</v>
      </c>
      <c r="AW87" s="102">
        <f t="shared" si="36"/>
        <v>53.183890607480755</v>
      </c>
      <c r="AX87" s="102">
        <f t="shared" si="36"/>
        <v>55.096974446453416</v>
      </c>
      <c r="AY87" s="102">
        <f t="shared" si="36"/>
        <v>57.064620069413159</v>
      </c>
      <c r="AZ87" s="102">
        <f t="shared" si="36"/>
        <v>59.089351046060067</v>
      </c>
      <c r="BA87" s="102">
        <f t="shared" si="36"/>
        <v>61.173726145160984</v>
      </c>
      <c r="BB87" s="102">
        <f t="shared" si="36"/>
        <v>63.320343103395153</v>
      </c>
      <c r="BC87" s="102">
        <f t="shared" si="36"/>
        <v>65.53184266175839</v>
      </c>
      <c r="BD87" s="102">
        <f t="shared" si="36"/>
        <v>67.810912772217875</v>
      </c>
      <c r="BE87" s="102">
        <f t="shared" si="36"/>
        <v>70.160292907394251</v>
      </c>
      <c r="BF87" s="102">
        <f t="shared" si="36"/>
        <v>72.582778428023587</v>
      </c>
      <c r="BG87" s="102">
        <f t="shared" si="36"/>
        <v>75.081224978979378</v>
      </c>
      <c r="BH87" s="102">
        <f t="shared" si="36"/>
        <v>77.658552896285812</v>
      </c>
      <c r="BI87" s="102">
        <f t="shared" si="36"/>
        <v>77.693225455948649</v>
      </c>
    </row>
    <row r="88" spans="1:103" ht="18" customHeight="1">
      <c r="A88" s="52" t="s">
        <v>783</v>
      </c>
      <c r="B88" s="65">
        <f t="shared" ref="B88:AG88" si="37">(B84/B56)*1000</f>
        <v>4.1638149162040756</v>
      </c>
      <c r="C88" s="54">
        <f t="shared" si="37"/>
        <v>5.3590575654129866</v>
      </c>
      <c r="D88" s="54">
        <f t="shared" si="37"/>
        <v>7.5263262940083751</v>
      </c>
      <c r="E88" s="54">
        <f t="shared" si="37"/>
        <v>10.082348741446374</v>
      </c>
      <c r="F88" s="54">
        <f t="shared" si="37"/>
        <v>13.063742891205774</v>
      </c>
      <c r="G88" s="54">
        <f t="shared" si="37"/>
        <v>16.499446494296961</v>
      </c>
      <c r="H88" s="54">
        <f t="shared" si="37"/>
        <v>20.41745051845918</v>
      </c>
      <c r="I88" s="54">
        <f t="shared" si="37"/>
        <v>24.777378942846234</v>
      </c>
      <c r="J88" s="54">
        <f t="shared" si="37"/>
        <v>29.563623069989756</v>
      </c>
      <c r="K88" s="54">
        <f t="shared" si="37"/>
        <v>34.531603502744815</v>
      </c>
      <c r="L88" s="54">
        <f t="shared" si="37"/>
        <v>39.843761074175049</v>
      </c>
      <c r="M88" s="54">
        <f t="shared" si="37"/>
        <v>45.419453813676334</v>
      </c>
      <c r="N88" s="54">
        <f t="shared" si="37"/>
        <v>51.896387583847023</v>
      </c>
      <c r="O88" s="54">
        <f t="shared" si="37"/>
        <v>58.541874985835349</v>
      </c>
      <c r="P88" s="54">
        <f t="shared" si="37"/>
        <v>65.363443442955216</v>
      </c>
      <c r="Q88" s="54">
        <f t="shared" si="37"/>
        <v>72.352848662848075</v>
      </c>
      <c r="R88" s="54">
        <f t="shared" si="37"/>
        <v>79.494121002558316</v>
      </c>
      <c r="S88" s="54">
        <f t="shared" si="37"/>
        <v>86.768448211376707</v>
      </c>
      <c r="T88" s="54">
        <f t="shared" si="37"/>
        <v>94.157113127308747</v>
      </c>
      <c r="U88" s="54">
        <f t="shared" si="37"/>
        <v>101.64322824666515</v>
      </c>
      <c r="V88" s="54">
        <f t="shared" si="37"/>
        <v>109.1249555523017</v>
      </c>
      <c r="W88" s="54">
        <f t="shared" si="37"/>
        <v>116.61661767561519</v>
      </c>
      <c r="X88" s="54">
        <f t="shared" si="37"/>
        <v>124.22400253817254</v>
      </c>
      <c r="Y88" s="54">
        <f t="shared" si="37"/>
        <v>131.91929108286507</v>
      </c>
      <c r="Z88" s="54">
        <f t="shared" si="37"/>
        <v>139.68900796202965</v>
      </c>
      <c r="AA88" s="54">
        <f t="shared" si="37"/>
        <v>147.53698683903309</v>
      </c>
      <c r="AB88" s="54">
        <f t="shared" si="37"/>
        <v>155.5241377308468</v>
      </c>
      <c r="AC88" s="54">
        <f t="shared" si="37"/>
        <v>163.94888446310043</v>
      </c>
      <c r="AD88" s="54">
        <f t="shared" si="37"/>
        <v>172.6899380906915</v>
      </c>
      <c r="AE88" s="54">
        <f t="shared" si="37"/>
        <v>181.7103838944289</v>
      </c>
      <c r="AF88" s="54">
        <f t="shared" si="37"/>
        <v>191.12894516554871</v>
      </c>
      <c r="AG88" s="54">
        <f t="shared" si="37"/>
        <v>200.86618151470867</v>
      </c>
      <c r="AH88" s="54">
        <f t="shared" ref="AH88:BI88" si="38">(AH84/AH56)*1000</f>
        <v>210.70557555081794</v>
      </c>
      <c r="AI88" s="54">
        <f t="shared" si="38"/>
        <v>220.67873264552514</v>
      </c>
      <c r="AJ88" s="54">
        <f t="shared" si="38"/>
        <v>230.80523657600622</v>
      </c>
      <c r="AK88" s="54">
        <f t="shared" si="38"/>
        <v>241.09962754059899</v>
      </c>
      <c r="AL88" s="54">
        <f t="shared" si="38"/>
        <v>251.57486132440366</v>
      </c>
      <c r="AM88" s="54">
        <f t="shared" si="38"/>
        <v>262.24388591143332</v>
      </c>
      <c r="AN88" s="54">
        <f t="shared" si="38"/>
        <v>273.12026489654085</v>
      </c>
      <c r="AO88" s="54">
        <f t="shared" si="38"/>
        <v>284.21834213772803</v>
      </c>
      <c r="AP88" s="54">
        <f t="shared" si="38"/>
        <v>295.55320480714369</v>
      </c>
      <c r="AQ88" s="54">
        <f t="shared" si="38"/>
        <v>307.14057399832603</v>
      </c>
      <c r="AR88" s="54">
        <f t="shared" si="38"/>
        <v>318.99668418388285</v>
      </c>
      <c r="AS88" s="54">
        <f t="shared" si="38"/>
        <v>331.13817773612675</v>
      </c>
      <c r="AT88" s="54">
        <f t="shared" si="38"/>
        <v>343.58202326498531</v>
      </c>
      <c r="AU88" s="54">
        <f t="shared" si="38"/>
        <v>356.34545836339123</v>
      </c>
      <c r="AV88" s="54">
        <f t="shared" si="38"/>
        <v>369.44595395637253</v>
      </c>
      <c r="AW88" s="54">
        <f t="shared" si="38"/>
        <v>382.9011964065275</v>
      </c>
      <c r="AX88" s="54">
        <f t="shared" si="38"/>
        <v>396.72908356759621</v>
      </c>
      <c r="AY88" s="54">
        <f t="shared" si="38"/>
        <v>410.94773145387626</v>
      </c>
      <c r="AZ88" s="54">
        <f t="shared" si="38"/>
        <v>425.57548879161095</v>
      </c>
      <c r="BA88" s="54">
        <f t="shared" si="38"/>
        <v>440.63095729663542</v>
      </c>
      <c r="BB88" s="54">
        <f t="shared" si="38"/>
        <v>456.13301602481403</v>
      </c>
      <c r="BC88" s="54">
        <f t="shared" si="38"/>
        <v>472.10084855430256</v>
      </c>
      <c r="BD88" s="54">
        <f t="shared" si="38"/>
        <v>488.55397208619928</v>
      </c>
      <c r="BE88" s="54">
        <f t="shared" si="38"/>
        <v>505.51226780446632</v>
      </c>
      <c r="BF88" s="54">
        <f t="shared" si="38"/>
        <v>522.99601203037685</v>
      </c>
      <c r="BG88" s="54">
        <f t="shared" si="38"/>
        <v>541.02590785346831</v>
      </c>
      <c r="BH88" s="54">
        <f t="shared" si="38"/>
        <v>559.62311703060197</v>
      </c>
      <c r="BI88" s="54">
        <f t="shared" si="38"/>
        <v>559.62311703060197</v>
      </c>
    </row>
    <row r="89" spans="1:103" ht="18" customHeight="1">
      <c r="A89" s="52" t="s">
        <v>784</v>
      </c>
      <c r="C89" s="54">
        <f>+LN(C88/B88)/10</f>
        <v>2.523564310681899E-2</v>
      </c>
      <c r="D89" s="54">
        <f>+LN(D88/C88)/10</f>
        <v>3.3961891452495244E-2</v>
      </c>
      <c r="E89" s="54">
        <f>+LN(E88/D88)/10</f>
        <v>2.9237919876481895E-2</v>
      </c>
      <c r="F89" s="54">
        <f>+LN(F88/E88)/10</f>
        <v>2.5905442919987094E-2</v>
      </c>
    </row>
    <row r="90" spans="1:103" s="35" customFormat="1" ht="18" customHeight="1">
      <c r="A90" s="66" t="s">
        <v>785</v>
      </c>
      <c r="B90" s="81">
        <f t="shared" ref="B90:BI90" si="39">+(1/(1-$B$18))*(B88)^(1-$B$18)+1</f>
        <v>1.986863466766664E-2</v>
      </c>
      <c r="C90" s="35">
        <f t="shared" si="39"/>
        <v>0.13605561855486936</v>
      </c>
      <c r="D90" s="35">
        <f t="shared" si="39"/>
        <v>0.27098162595514719</v>
      </c>
      <c r="E90" s="35">
        <f t="shared" si="39"/>
        <v>0.37013259009984301</v>
      </c>
      <c r="F90" s="35">
        <f t="shared" si="39"/>
        <v>0.44665475356098161</v>
      </c>
      <c r="G90" s="35">
        <f t="shared" si="39"/>
        <v>0.50762577746976567</v>
      </c>
      <c r="H90" s="35">
        <f t="shared" si="39"/>
        <v>0.55738182844283823</v>
      </c>
      <c r="I90" s="35">
        <f t="shared" si="39"/>
        <v>0.59820704815201631</v>
      </c>
      <c r="J90" s="35">
        <f t="shared" si="39"/>
        <v>0.63216659497342131</v>
      </c>
      <c r="K90" s="35">
        <f t="shared" si="39"/>
        <v>0.65965323824246491</v>
      </c>
      <c r="L90" s="35">
        <f t="shared" si="39"/>
        <v>0.68315283027972495</v>
      </c>
      <c r="M90" s="35">
        <f t="shared" si="39"/>
        <v>0.70323748567916355</v>
      </c>
      <c r="N90" s="35">
        <f t="shared" si="39"/>
        <v>0.72237317179176008</v>
      </c>
      <c r="O90" s="35">
        <f t="shared" si="39"/>
        <v>0.73860535775457414</v>
      </c>
      <c r="P90" s="35">
        <f t="shared" si="39"/>
        <v>0.75262116840134086</v>
      </c>
      <c r="Q90" s="35">
        <f t="shared" si="39"/>
        <v>0.76487317563736701</v>
      </c>
      <c r="R90" s="35">
        <f t="shared" si="39"/>
        <v>0.77568284412188104</v>
      </c>
      <c r="S90" s="35">
        <f t="shared" si="39"/>
        <v>0.78529157784091685</v>
      </c>
      <c r="T90" s="35">
        <f t="shared" si="39"/>
        <v>0.7938879283658774</v>
      </c>
      <c r="U90" s="35">
        <f t="shared" si="39"/>
        <v>0.80162325013963387</v>
      </c>
      <c r="V90" s="35">
        <f t="shared" si="39"/>
        <v>0.80854445204439107</v>
      </c>
      <c r="W90" s="35">
        <f t="shared" si="39"/>
        <v>0.81479625038065173</v>
      </c>
      <c r="X90" s="35">
        <f t="shared" si="39"/>
        <v>0.82055670449299523</v>
      </c>
      <c r="Y90" s="35">
        <f t="shared" si="39"/>
        <v>0.82586910137318248</v>
      </c>
      <c r="Z90" s="35">
        <f t="shared" si="39"/>
        <v>0.83078109551929391</v>
      </c>
      <c r="AA90" s="35">
        <f t="shared" si="39"/>
        <v>0.83534324930518411</v>
      </c>
      <c r="AB90" s="35">
        <f t="shared" si="39"/>
        <v>0.83962705863448139</v>
      </c>
      <c r="AC90" s="35">
        <f t="shared" si="39"/>
        <v>0.84380189429353414</v>
      </c>
      <c r="AD90" s="35">
        <f t="shared" si="39"/>
        <v>0.84780636889398453</v>
      </c>
      <c r="AE90" s="35">
        <f t="shared" si="39"/>
        <v>0.85163204090258238</v>
      </c>
      <c r="AF90" s="35">
        <f t="shared" si="39"/>
        <v>0.85533390314705615</v>
      </c>
      <c r="AG90" s="35">
        <f t="shared" si="39"/>
        <v>0.85888389402315757</v>
      </c>
      <c r="AH90" s="35">
        <f t="shared" si="39"/>
        <v>0.86221815950463654</v>
      </c>
      <c r="AI90" s="35">
        <f t="shared" si="39"/>
        <v>0.86536754811863992</v>
      </c>
      <c r="AJ90" s="35">
        <f t="shared" si="39"/>
        <v>0.86835415191099175</v>
      </c>
      <c r="AK90" s="35">
        <f t="shared" si="39"/>
        <v>0.87119529540447449</v>
      </c>
      <c r="AL90" s="35">
        <f t="shared" si="39"/>
        <v>0.87390543299270229</v>
      </c>
      <c r="AM90" s="35">
        <f t="shared" si="39"/>
        <v>0.87649705610077211</v>
      </c>
      <c r="AN90" s="35">
        <f t="shared" si="39"/>
        <v>0.87898114679464023</v>
      </c>
      <c r="AO90" s="35">
        <f t="shared" si="39"/>
        <v>0.8813674283930728</v>
      </c>
      <c r="AP90" s="35">
        <f t="shared" si="39"/>
        <v>0.88366452720325728</v>
      </c>
      <c r="AQ90" s="35">
        <f t="shared" si="39"/>
        <v>0.88588009541291779</v>
      </c>
      <c r="AR90" s="35">
        <f t="shared" si="39"/>
        <v>0.88802091582917875</v>
      </c>
      <c r="AS90" s="35">
        <f t="shared" si="39"/>
        <v>0.89009299625635796</v>
      </c>
      <c r="AT90" s="35">
        <f t="shared" si="39"/>
        <v>0.89210165600406888</v>
      </c>
      <c r="AU90" s="35">
        <f t="shared" si="39"/>
        <v>0.8940516050951125</v>
      </c>
      <c r="AV90" s="35">
        <f t="shared" si="39"/>
        <v>0.89594701623177286</v>
      </c>
      <c r="AW90" s="35">
        <f t="shared" si="39"/>
        <v>0.89779158959173944</v>
      </c>
      <c r="AX90" s="35">
        <f t="shared" si="39"/>
        <v>0.89958861068193152</v>
      </c>
      <c r="AY90" s="35">
        <f t="shared" si="39"/>
        <v>0.90134100163355002</v>
      </c>
      <c r="AZ90" s="35">
        <f t="shared" si="39"/>
        <v>0.90305136642970785</v>
      </c>
      <c r="BA90" s="35">
        <f t="shared" si="39"/>
        <v>0.90472203061387191</v>
      </c>
      <c r="BB90" s="35">
        <f t="shared" si="39"/>
        <v>0.90635507604279741</v>
      </c>
      <c r="BC90" s="35">
        <f t="shared" si="39"/>
        <v>0.90795237123399331</v>
      </c>
      <c r="BD90" s="35">
        <f t="shared" si="39"/>
        <v>0.90951559782586233</v>
      </c>
      <c r="BE90" s="35">
        <f t="shared" si="39"/>
        <v>0.91104627362673829</v>
      </c>
      <c r="BF90" s="35">
        <f t="shared" si="39"/>
        <v>0.91254577268288628</v>
      </c>
      <c r="BG90" s="35">
        <f t="shared" si="39"/>
        <v>0.91401534274891583</v>
      </c>
      <c r="BH90" s="35">
        <f t="shared" si="39"/>
        <v>0.91545612049931591</v>
      </c>
      <c r="BI90" s="35">
        <f t="shared" si="39"/>
        <v>0.91545612049931591</v>
      </c>
    </row>
    <row r="91" spans="1:103" ht="18" customHeight="1">
      <c r="A91" s="58" t="s">
        <v>786</v>
      </c>
      <c r="B91" s="65">
        <f t="shared" ref="B91:BH91" si="40">B$17*B$56*B90</f>
        <v>3.09836393567852</v>
      </c>
      <c r="C91" s="65">
        <f t="shared" si="40"/>
        <v>18.491527108352273</v>
      </c>
      <c r="D91" s="65">
        <f t="shared" si="40"/>
        <v>32.036134315575765</v>
      </c>
      <c r="E91" s="65">
        <f t="shared" si="40"/>
        <v>37.363502955091732</v>
      </c>
      <c r="F91" s="65">
        <f t="shared" si="40"/>
        <v>38.1492914675785</v>
      </c>
      <c r="G91" s="65">
        <f t="shared" si="40"/>
        <v>36.269299821378588</v>
      </c>
      <c r="H91" s="65">
        <f t="shared" si="40"/>
        <v>33.202258324438404</v>
      </c>
      <c r="I91" s="65">
        <f t="shared" si="40"/>
        <v>29.708837499680573</v>
      </c>
      <c r="J91" s="65">
        <f t="shared" si="40"/>
        <v>26.17489752361092</v>
      </c>
      <c r="K91" s="65">
        <f t="shared" si="40"/>
        <v>22.771333302347216</v>
      </c>
      <c r="L91" s="65">
        <f t="shared" si="40"/>
        <v>19.988042274030015</v>
      </c>
      <c r="M91" s="146">
        <f t="shared" si="40"/>
        <v>17.729412210012999</v>
      </c>
      <c r="N91" s="65">
        <f t="shared" si="40"/>
        <v>15.692562643822271</v>
      </c>
      <c r="O91" s="65">
        <f t="shared" si="40"/>
        <v>13.825621207226275</v>
      </c>
      <c r="P91" s="65">
        <f t="shared" si="40"/>
        <v>12.139158085992982</v>
      </c>
      <c r="Q91" s="65">
        <f t="shared" si="40"/>
        <v>10.63020172321192</v>
      </c>
      <c r="R91" s="65">
        <f t="shared" si="40"/>
        <v>9.2891547829170449</v>
      </c>
      <c r="S91" s="65">
        <f t="shared" si="40"/>
        <v>8.1033181551421833</v>
      </c>
      <c r="T91" s="65">
        <f t="shared" si="40"/>
        <v>7.0588034100961128</v>
      </c>
      <c r="U91" s="65">
        <f t="shared" si="40"/>
        <v>6.1416085351783138</v>
      </c>
      <c r="V91" s="65">
        <f t="shared" si="40"/>
        <v>5.3519938887637393</v>
      </c>
      <c r="W91" s="65">
        <f t="shared" si="40"/>
        <v>4.6721906259077066</v>
      </c>
      <c r="X91" s="65">
        <f t="shared" si="40"/>
        <v>4.0760542434615994</v>
      </c>
      <c r="Y91" s="65">
        <f t="shared" si="40"/>
        <v>3.5538770522858742</v>
      </c>
      <c r="Z91" s="65">
        <f t="shared" si="40"/>
        <v>3.0969743710378315</v>
      </c>
      <c r="AA91" s="65">
        <f t="shared" si="40"/>
        <v>2.6975890972960328</v>
      </c>
      <c r="AB91" s="65">
        <f t="shared" si="40"/>
        <v>2.3488597242401705</v>
      </c>
      <c r="AC91" s="65">
        <f t="shared" si="40"/>
        <v>2.0448948239115112</v>
      </c>
      <c r="AD91" s="65">
        <f t="shared" si="40"/>
        <v>1.7798646556693556</v>
      </c>
      <c r="AE91" s="65">
        <f t="shared" si="40"/>
        <v>1.548824184226695</v>
      </c>
      <c r="AF91" s="65">
        <f t="shared" si="40"/>
        <v>1.3439574421256724</v>
      </c>
      <c r="AG91" s="65">
        <f t="shared" si="40"/>
        <v>1.1628504525556693</v>
      </c>
      <c r="AH91" s="65">
        <f t="shared" si="40"/>
        <v>1.0058799472818805</v>
      </c>
      <c r="AI91" s="65">
        <f t="shared" si="40"/>
        <v>0.86989967228861287</v>
      </c>
      <c r="AJ91" s="65">
        <f t="shared" si="40"/>
        <v>0.75215097889965155</v>
      </c>
      <c r="AK91" s="65">
        <f t="shared" si="40"/>
        <v>0.6502243645653133</v>
      </c>
      <c r="AL91" s="65">
        <f t="shared" si="40"/>
        <v>0.56201995295359641</v>
      </c>
      <c r="AM91" s="65">
        <f t="shared" si="40"/>
        <v>0.4857103234413786</v>
      </c>
      <c r="AN91" s="65">
        <f t="shared" si="40"/>
        <v>0.41970680420874856</v>
      </c>
      <c r="AO91" s="65">
        <f t="shared" si="40"/>
        <v>0.36262941072451926</v>
      </c>
      <c r="AP91" s="65">
        <f t="shared" si="40"/>
        <v>0.31328025707163454</v>
      </c>
      <c r="AQ91" s="65">
        <f t="shared" si="40"/>
        <v>0.27062014738187018</v>
      </c>
      <c r="AR91" s="65">
        <f t="shared" si="40"/>
        <v>0.23374802761599597</v>
      </c>
      <c r="AS91" s="65">
        <f t="shared" si="40"/>
        <v>0.20188298675268659</v>
      </c>
      <c r="AT91" s="65">
        <f t="shared" si="40"/>
        <v>0.17434851816560504</v>
      </c>
      <c r="AU91" s="65">
        <f t="shared" si="40"/>
        <v>0.15055877749213631</v>
      </c>
      <c r="AV91" s="65">
        <f t="shared" si="40"/>
        <v>0.1300065990846499</v>
      </c>
      <c r="AW91" s="65">
        <f t="shared" si="40"/>
        <v>0.11225305781552483</v>
      </c>
      <c r="AX91" s="65">
        <f t="shared" si="40"/>
        <v>9.6918386058686065E-2</v>
      </c>
      <c r="AY91" s="65">
        <f t="shared" si="40"/>
        <v>8.3674076909056025E-2</v>
      </c>
      <c r="AZ91" s="65">
        <f t="shared" si="40"/>
        <v>7.2236024087538223E-2</v>
      </c>
      <c r="BA91" s="65">
        <f t="shared" si="40"/>
        <v>6.2358566544061002E-2</v>
      </c>
      <c r="BB91" s="65">
        <f t="shared" si="40"/>
        <v>5.3829321586308515E-2</v>
      </c>
      <c r="BC91" s="65">
        <f t="shared" si="40"/>
        <v>4.6464704523769891E-2</v>
      </c>
      <c r="BD91" s="65">
        <f t="shared" si="40"/>
        <v>4.0106045438018337E-2</v>
      </c>
      <c r="BE91" s="65">
        <f t="shared" si="40"/>
        <v>3.4616224891586334E-2</v>
      </c>
      <c r="BF91" s="65">
        <f t="shared" si="40"/>
        <v>2.9876760293322459E-2</v>
      </c>
      <c r="BG91" s="65">
        <f t="shared" si="40"/>
        <v>2.5785283370337805E-2</v>
      </c>
      <c r="BH91" s="65">
        <f t="shared" si="40"/>
        <v>2.2253356873881983E-2</v>
      </c>
      <c r="BI91" s="65">
        <f>BI$17*BI$56*BI90/(1-(BJ17/BI17))</f>
        <v>0.13861494028323326</v>
      </c>
    </row>
    <row r="92" spans="1:103" ht="18" customHeight="1">
      <c r="A92" s="104" t="s">
        <v>787</v>
      </c>
      <c r="B92" s="120">
        <f>SUM(B91:AO91)*10*B52+B53</f>
        <v>26.634243139209168</v>
      </c>
      <c r="C92" s="46">
        <v>29.0765060204962</v>
      </c>
      <c r="D92" s="106">
        <f>+B92-C92</f>
        <v>-2.4422628812870322</v>
      </c>
      <c r="I92" s="35"/>
    </row>
    <row r="93" spans="1:103" s="35" customFormat="1" ht="18" customHeight="1">
      <c r="A93" s="66" t="s">
        <v>788</v>
      </c>
      <c r="B93" s="35">
        <f>+B90*Data!B363</f>
        <v>1.986863466766664E-2</v>
      </c>
      <c r="C93" s="35">
        <f>+C90*Data!C363</f>
        <v>0.1192906511476779</v>
      </c>
      <c r="D93" s="35">
        <f>+D90*Data!D363</f>
        <v>0.25811179307403687</v>
      </c>
      <c r="E93" s="35">
        <f>+E90*Data!E363</f>
        <v>0.37461903834635313</v>
      </c>
      <c r="F93" s="35">
        <f>+F90*Data!F363</f>
        <v>0.47235775460317692</v>
      </c>
      <c r="G93" s="35">
        <f>+G90*Data!G363</f>
        <v>0.55586519182725269</v>
      </c>
      <c r="H93" s="35">
        <f>+H90*Data!H363</f>
        <v>0.62917187010198061</v>
      </c>
      <c r="I93" s="35">
        <f>+I90*Data!I363</f>
        <v>0.69108162183036714</v>
      </c>
      <c r="J93" s="35">
        <f>+J90*Data!J363</f>
        <v>0.74326148321583763</v>
      </c>
      <c r="K93" s="35">
        <f>+K90*Data!K363</f>
        <v>0.77896424097920702</v>
      </c>
      <c r="L93" s="35">
        <f>+L90*Data!L363</f>
        <v>0.81039133377456118</v>
      </c>
      <c r="M93" s="35">
        <f>+M90*Data!M363</f>
        <v>0.84000579561031141</v>
      </c>
      <c r="N93" s="35">
        <f>+N90*Data!N363</f>
        <v>0.88736954880167729</v>
      </c>
      <c r="O93" s="35">
        <f>+O90*Data!O363</f>
        <v>0.92535460309289042</v>
      </c>
      <c r="P93" s="35">
        <f>+P90*Data!P363</f>
        <v>0.95781989926984923</v>
      </c>
      <c r="Q93" s="35">
        <f>+Q90*Data!Q363</f>
        <v>0.9870691052354077</v>
      </c>
      <c r="R93" s="35">
        <f>+R90*Data!R363</f>
        <v>1.0145207529959688</v>
      </c>
      <c r="S93" s="35">
        <f>+S90*Data!S363</f>
        <v>1.0410878591388839</v>
      </c>
      <c r="T93" s="35">
        <f>+T90*Data!T363</f>
        <v>1.0673904727428787</v>
      </c>
      <c r="U93" s="35">
        <f>+U90*Data!U363</f>
        <v>1.0938757880089003</v>
      </c>
      <c r="V93" s="35">
        <f>+V90*Data!V363</f>
        <v>1.1214789676934871</v>
      </c>
      <c r="W93" s="35">
        <f>+W90*Data!W363</f>
        <v>1.148817569401978</v>
      </c>
      <c r="X93" s="35">
        <f>+X90*Data!X363</f>
        <v>1.1750863414864743</v>
      </c>
      <c r="Y93" s="35">
        <f>+Y90*Data!Y363</f>
        <v>1.2002083397727228</v>
      </c>
      <c r="Z93" s="35">
        <f>+Z90*Data!Z363</f>
        <v>1.2253357691500986</v>
      </c>
      <c r="AA93" s="35">
        <f>+AA90*Data!AA363</f>
        <v>1.2511096625140892</v>
      </c>
      <c r="AB93" s="35">
        <f>+AB90*Data!AB363</f>
        <v>1.2779222744420402</v>
      </c>
      <c r="AC93" s="35">
        <f>+AC90*Data!AC363</f>
        <v>1.3040678725000654</v>
      </c>
      <c r="AD93" s="35">
        <f>+AD90*Data!AD363</f>
        <v>1.3301173471316683</v>
      </c>
      <c r="AE93" s="35">
        <f>+AE90*Data!AE363</f>
        <v>1.35623823523269</v>
      </c>
      <c r="AF93" s="35">
        <f>+AF90*Data!AF363</f>
        <v>1.3826895213035351</v>
      </c>
      <c r="AG93" s="35">
        <f>+AG90*Data!AG363</f>
        <v>1.4094413629164888</v>
      </c>
      <c r="AH93" s="35">
        <f>+AH90*Data!AH363</f>
        <v>1.4364016333667664</v>
      </c>
      <c r="AI93" s="35">
        <f>+AI90*Data!AI363</f>
        <v>1.4637667653083195</v>
      </c>
      <c r="AJ93" s="35">
        <f>+AJ90*Data!AJ363</f>
        <v>1.4916574348781477</v>
      </c>
      <c r="AK93" s="35">
        <f>+AK90*Data!AK363</f>
        <v>1.5201540853017013</v>
      </c>
      <c r="AL93" s="35">
        <f>+AL90*Data!AL363</f>
        <v>1.5493086091041302</v>
      </c>
      <c r="AM93" s="35">
        <f>+AM90*Data!AM363</f>
        <v>1.5791524133594315</v>
      </c>
      <c r="AN93" s="35">
        <f>+AN90*Data!AN363</f>
        <v>1.6097019858480257</v>
      </c>
      <c r="AO93" s="35">
        <f>+AO90*Data!AO363</f>
        <v>1.6409626766118612</v>
      </c>
      <c r="AP93" s="35">
        <f>+AP90*Data!AP363</f>
        <v>1.6729312491193189</v>
      </c>
      <c r="AQ93" s="35">
        <f>+AQ90*Data!AQ363</f>
        <v>1.7055976130458388</v>
      </c>
      <c r="AR93" s="35">
        <f>+AR90*Data!AR363</f>
        <v>1.7389460326277324</v>
      </c>
      <c r="AS93" s="35">
        <f>+AS90*Data!AS363</f>
        <v>1.7729560127616393</v>
      </c>
      <c r="AT93" s="35">
        <f>+AT90*Data!AT363</f>
        <v>1.807602996222041</v>
      </c>
      <c r="AU93" s="35">
        <f>+AU90*Data!AU363</f>
        <v>1.842858954037953</v>
      </c>
      <c r="AV93" s="35">
        <f>+AV90*Data!AV363</f>
        <v>1.8786929110313644</v>
      </c>
      <c r="AW93" s="35">
        <f>+AW90*Data!AW363</f>
        <v>1.9150714132317126</v>
      </c>
      <c r="AX93" s="35">
        <f>+AX90*Data!AX363</f>
        <v>1.9519589060027784</v>
      </c>
      <c r="AY93" s="35">
        <f>+AY90*Data!AY363</f>
        <v>1.9893179424560392</v>
      </c>
      <c r="AZ93" s="35">
        <f>+AZ90*Data!AZ363</f>
        <v>2.0271090706244577</v>
      </c>
      <c r="BA93" s="35">
        <f>+BA90*Data!BA363</f>
        <v>2.0652901442153682</v>
      </c>
      <c r="BB93" s="35">
        <f>+BB90*Data!BB363</f>
        <v>2.1038146595119871</v>
      </c>
      <c r="BC93" s="35">
        <f>+BC90*Data!BC363</f>
        <v>2.1426285501607314</v>
      </c>
      <c r="BD93" s="35">
        <f>+BD90*Data!BD363</f>
        <v>2.1816647189335847</v>
      </c>
      <c r="BE93" s="35">
        <f>+BE90*Data!BE363</f>
        <v>2.2208345642453349</v>
      </c>
      <c r="BF93" s="35">
        <f>+BF90*Data!BF363</f>
        <v>2.2600160751961353</v>
      </c>
      <c r="BG93" s="35">
        <f>+BG90*Data!BG363</f>
        <v>2.299039004803717</v>
      </c>
      <c r="BH93" s="35">
        <f>+BH90*Data!BH363</f>
        <v>2.3376694008564782</v>
      </c>
      <c r="BI93" s="35">
        <f>+BI90*Data!BI363</f>
        <v>2.3365322193677391</v>
      </c>
    </row>
    <row r="94" spans="1:103" ht="18" customHeight="1">
      <c r="A94" s="52" t="s">
        <v>789</v>
      </c>
      <c r="B94" s="65">
        <f>B$17*B$56*B93</f>
        <v>3.09836393567852</v>
      </c>
      <c r="C94" s="65">
        <f t="shared" ref="C94:BH94" si="41">C$17*C$56*C93</f>
        <v>16.212974759147372</v>
      </c>
      <c r="D94" s="65">
        <f t="shared" si="41"/>
        <v>30.514630068396634</v>
      </c>
      <c r="E94" s="65">
        <f t="shared" si="41"/>
        <v>37.816393153901643</v>
      </c>
      <c r="F94" s="65">
        <f t="shared" si="41"/>
        <v>40.344614075325715</v>
      </c>
      <c r="G94" s="65">
        <f t="shared" si="41"/>
        <v>39.715952572663696</v>
      </c>
      <c r="H94" s="65">
        <f t="shared" si="41"/>
        <v>37.478665244534987</v>
      </c>
      <c r="I94" s="65">
        <f t="shared" si="41"/>
        <v>34.321280007313931</v>
      </c>
      <c r="J94" s="65">
        <f t="shared" si="41"/>
        <v>30.774788340784696</v>
      </c>
      <c r="K94" s="65">
        <f t="shared" si="41"/>
        <v>26.889967840084438</v>
      </c>
      <c r="L94" s="65">
        <f t="shared" si="41"/>
        <v>23.710852857567726</v>
      </c>
      <c r="M94" s="65">
        <f t="shared" si="41"/>
        <v>21.177495956137999</v>
      </c>
      <c r="N94" s="65">
        <f t="shared" si="41"/>
        <v>19.276881778777966</v>
      </c>
      <c r="O94" s="65">
        <f t="shared" si="41"/>
        <v>17.321296265192558</v>
      </c>
      <c r="P94" s="65">
        <f t="shared" si="41"/>
        <v>15.448844203842961</v>
      </c>
      <c r="Q94" s="65">
        <f t="shared" si="41"/>
        <v>13.718279105106674</v>
      </c>
      <c r="R94" s="65">
        <f t="shared" si="41"/>
        <v>12.149347347922431</v>
      </c>
      <c r="S94" s="65">
        <f t="shared" si="41"/>
        <v>10.742845572408815</v>
      </c>
      <c r="T94" s="65">
        <f t="shared" si="41"/>
        <v>9.4906336772375326</v>
      </c>
      <c r="U94" s="65">
        <f t="shared" si="41"/>
        <v>8.3806911474812349</v>
      </c>
      <c r="V94" s="65">
        <f t="shared" si="41"/>
        <v>7.4233996242213749</v>
      </c>
      <c r="W94" s="65">
        <f t="shared" si="41"/>
        <v>6.5875299206770315</v>
      </c>
      <c r="X94" s="65">
        <f t="shared" si="41"/>
        <v>5.8371537791640788</v>
      </c>
      <c r="Y94" s="65">
        <f t="shared" si="41"/>
        <v>5.1647323644731191</v>
      </c>
      <c r="Z94" s="65">
        <f t="shared" si="41"/>
        <v>4.5677898708103832</v>
      </c>
      <c r="AA94" s="65">
        <f t="shared" si="41"/>
        <v>4.0402311120930738</v>
      </c>
      <c r="AB94" s="65">
        <f t="shared" si="41"/>
        <v>3.5749921709622132</v>
      </c>
      <c r="AC94" s="65">
        <f t="shared" si="41"/>
        <v>3.1603172030531366</v>
      </c>
      <c r="AD94" s="65">
        <f t="shared" si="41"/>
        <v>2.7924169255071765</v>
      </c>
      <c r="AE94" s="65">
        <f t="shared" si="41"/>
        <v>2.4665283566304979</v>
      </c>
      <c r="AF94" s="65">
        <f t="shared" si="41"/>
        <v>2.1725736177039847</v>
      </c>
      <c r="AG94" s="65">
        <f t="shared" si="41"/>
        <v>1.9082550483522371</v>
      </c>
      <c r="AH94" s="65">
        <f t="shared" si="41"/>
        <v>1.6757332043164885</v>
      </c>
      <c r="AI94" s="65">
        <f t="shared" si="41"/>
        <v>1.4714328405507753</v>
      </c>
      <c r="AJ94" s="65">
        <f t="shared" si="41"/>
        <v>1.2920438018951794</v>
      </c>
      <c r="AK94" s="65">
        <f t="shared" si="41"/>
        <v>1.1345805347786628</v>
      </c>
      <c r="AL94" s="65">
        <f t="shared" si="41"/>
        <v>0.9963805221091655</v>
      </c>
      <c r="AM94" s="65">
        <f t="shared" si="41"/>
        <v>0.87508637264362787</v>
      </c>
      <c r="AN94" s="65">
        <f t="shared" si="41"/>
        <v>0.76862044046388944</v>
      </c>
      <c r="AO94" s="65">
        <f t="shared" si="41"/>
        <v>0.67515693145776579</v>
      </c>
      <c r="AP94" s="65">
        <f t="shared" si="41"/>
        <v>0.59309422937458278</v>
      </c>
      <c r="AQ94" s="65">
        <f t="shared" si="41"/>
        <v>0.52102883878600847</v>
      </c>
      <c r="AR94" s="65">
        <f t="shared" si="41"/>
        <v>0.4577315669168136</v>
      </c>
      <c r="AS94" s="65">
        <f t="shared" si="41"/>
        <v>0.4021261337218362</v>
      </c>
      <c r="AT94" s="65">
        <f t="shared" si="41"/>
        <v>0.35327017016722501</v>
      </c>
      <c r="AU94" s="65">
        <f t="shared" si="41"/>
        <v>0.31033845208619043</v>
      </c>
      <c r="AV94" s="65">
        <f t="shared" si="41"/>
        <v>0.27260816952645023</v>
      </c>
      <c r="AW94" s="65">
        <f t="shared" si="41"/>
        <v>0.23944601905673302</v>
      </c>
      <c r="AX94" s="65">
        <f t="shared" si="41"/>
        <v>0.21029691191761496</v>
      </c>
      <c r="AY94" s="65">
        <f t="shared" si="41"/>
        <v>0.18467410470838155</v>
      </c>
      <c r="AZ94" s="65">
        <f t="shared" si="41"/>
        <v>0.16215057647564443</v>
      </c>
      <c r="BA94" s="65">
        <f t="shared" si="41"/>
        <v>0.1423514941970207</v>
      </c>
      <c r="BB94" s="65">
        <f t="shared" si="41"/>
        <v>0.12494762688294744</v>
      </c>
      <c r="BC94" s="65">
        <f t="shared" si="41"/>
        <v>0.10964958696248021</v>
      </c>
      <c r="BD94" s="65">
        <f t="shared" si="41"/>
        <v>9.6202796914346467E-2</v>
      </c>
      <c r="BE94" s="65">
        <f t="shared" si="41"/>
        <v>8.4383099902147915E-2</v>
      </c>
      <c r="BF94" s="65">
        <f t="shared" si="41"/>
        <v>7.3992955267521185E-2</v>
      </c>
      <c r="BG94" s="65">
        <f t="shared" si="41"/>
        <v>6.4858180651578098E-2</v>
      </c>
      <c r="BH94" s="65">
        <f t="shared" si="41"/>
        <v>5.6825215611688025E-2</v>
      </c>
      <c r="BI94" s="65">
        <f>BI$17*BI$56*BI93/(1-(BJ17/BI17))</f>
        <v>0.35378896574623059</v>
      </c>
    </row>
    <row r="95" spans="1:103" ht="39" customHeight="1">
      <c r="A95" s="104" t="s">
        <v>787</v>
      </c>
      <c r="B95" s="107">
        <f>SUM(B94:BI94)*10*B52+B53-C53</f>
        <v>26.634243139209179</v>
      </c>
      <c r="C95" s="105">
        <v>26.6342431392092</v>
      </c>
      <c r="D95" s="108">
        <f>+B95-C95</f>
        <v>0</v>
      </c>
      <c r="I95" s="35"/>
    </row>
    <row r="96" spans="1:103" ht="21.75" customHeight="1">
      <c r="A96" s="109" t="s">
        <v>790</v>
      </c>
      <c r="C96" s="111"/>
      <c r="D96" s="111"/>
    </row>
    <row r="97" spans="1:61" s="42" customFormat="1" ht="18" customHeight="1">
      <c r="A97" s="112" t="s">
        <v>673</v>
      </c>
      <c r="B97" s="151">
        <f>+Controls!B32</f>
        <v>0.19500683909729499</v>
      </c>
      <c r="C97" s="151">
        <f>+Controls!C32</f>
        <v>0.225795658283483</v>
      </c>
      <c r="D97" s="151">
        <f>+Controls!D32</f>
        <v>0.21818997077859101</v>
      </c>
      <c r="E97" s="151">
        <f>+Controls!E32</f>
        <v>0.21376519988182899</v>
      </c>
      <c r="F97" s="151">
        <f>+Controls!F32</f>
        <v>0.211039966647662</v>
      </c>
      <c r="G97" s="151">
        <f>+Controls!G32</f>
        <v>0.210542856336701</v>
      </c>
      <c r="H97" s="151">
        <f>+Controls!H32</f>
        <v>0.21015163132466599</v>
      </c>
      <c r="I97" s="151">
        <f>+Controls!I32</f>
        <v>0.210163961927363</v>
      </c>
      <c r="J97" s="151">
        <f>+Controls!J32</f>
        <v>0.21067751414477801</v>
      </c>
      <c r="K97" s="151">
        <f>+Controls!K32</f>
        <v>0.21679424846015799</v>
      </c>
      <c r="L97" s="151">
        <f>+Controls!L32</f>
        <v>0.22273954697694101</v>
      </c>
      <c r="M97" s="151">
        <f>+Controls!M32</f>
        <v>0.228908987983446</v>
      </c>
      <c r="N97" s="151">
        <f>+Controls!N32</f>
        <v>0.228908987983446</v>
      </c>
      <c r="O97" s="151">
        <f>+Controls!O32</f>
        <v>0.228908987983446</v>
      </c>
      <c r="P97" s="151">
        <f>+Controls!P32</f>
        <v>0.228908987983446</v>
      </c>
      <c r="Q97" s="151">
        <f>+Controls!Q32</f>
        <v>0.228908987983446</v>
      </c>
      <c r="R97" s="151">
        <f>+Controls!R32</f>
        <v>0.228908987983446</v>
      </c>
      <c r="S97" s="151">
        <f>+Controls!S32</f>
        <v>0.228908987983446</v>
      </c>
      <c r="T97" s="151">
        <f>+Controls!T32</f>
        <v>0.228908987983446</v>
      </c>
      <c r="U97" s="151">
        <f>+Controls!U32</f>
        <v>0.228908987983446</v>
      </c>
      <c r="V97" s="151">
        <f>+Controls!V32</f>
        <v>0.228908987983446</v>
      </c>
      <c r="W97" s="151">
        <f>+Controls!W32</f>
        <v>0.228908987983446</v>
      </c>
      <c r="X97" s="151">
        <f>+Controls!X32</f>
        <v>0.228908987983446</v>
      </c>
      <c r="Y97" s="151">
        <f>+Controls!Y32</f>
        <v>0.228908987983446</v>
      </c>
      <c r="Z97" s="151">
        <f>+Controls!Z32</f>
        <v>0.228908987983446</v>
      </c>
      <c r="AA97" s="151">
        <f>+Controls!AA32</f>
        <v>0.228908987983446</v>
      </c>
      <c r="AB97" s="151">
        <f>+Controls!AB32</f>
        <v>0.228908987983446</v>
      </c>
      <c r="AC97" s="151">
        <f>+Controls!AC32</f>
        <v>0.228908987983446</v>
      </c>
      <c r="AD97" s="151">
        <f>+Controls!AD32</f>
        <v>0.228908987983446</v>
      </c>
      <c r="AE97" s="151">
        <f>+Controls!AE32</f>
        <v>0.228908987983446</v>
      </c>
      <c r="AF97" s="151">
        <f>+Controls!AF32</f>
        <v>0.228908987983446</v>
      </c>
      <c r="AG97" s="151">
        <f>+Controls!AG32</f>
        <v>0.228908987983446</v>
      </c>
      <c r="AH97" s="151">
        <f>+Controls!AH32</f>
        <v>0.228908987983446</v>
      </c>
      <c r="AI97" s="151">
        <f>+Controls!AI32</f>
        <v>0.228908987983446</v>
      </c>
      <c r="AJ97" s="151">
        <f>+Controls!AJ32</f>
        <v>0.228908987983446</v>
      </c>
      <c r="AK97" s="151">
        <f>+Controls!AK32</f>
        <v>0.228908987983446</v>
      </c>
      <c r="AL97" s="151">
        <f>+Controls!AL32</f>
        <v>0.228908987983446</v>
      </c>
      <c r="AM97" s="151">
        <f>+Controls!AM32</f>
        <v>0.228908987983446</v>
      </c>
      <c r="AN97" s="151">
        <f>+Controls!AN32</f>
        <v>0.228908987983446</v>
      </c>
      <c r="AO97" s="151">
        <f>+Controls!AO32</f>
        <v>0.228908987983446</v>
      </c>
      <c r="AP97" s="151">
        <f>+Controls!AP32</f>
        <v>0.228908987983446</v>
      </c>
      <c r="AQ97" s="151">
        <f>+Controls!AQ32</f>
        <v>0.228908987983446</v>
      </c>
      <c r="AR97" s="151">
        <f>+Controls!AR32</f>
        <v>0.228908987983446</v>
      </c>
      <c r="AS97" s="151">
        <f>+Controls!AS32</f>
        <v>0.228908987983446</v>
      </c>
      <c r="AT97" s="151">
        <f>+Controls!AT32</f>
        <v>0.228908987983446</v>
      </c>
      <c r="AU97" s="151">
        <f>+Controls!AU32</f>
        <v>0.228908987983446</v>
      </c>
      <c r="AV97" s="151">
        <f>+Controls!AV32</f>
        <v>0.228908987983446</v>
      </c>
      <c r="AW97" s="151">
        <f>+Controls!AW32</f>
        <v>0.228908987983446</v>
      </c>
      <c r="AX97" s="151">
        <f>+Controls!AX32</f>
        <v>0.228908987983446</v>
      </c>
      <c r="AY97" s="151">
        <f>+Controls!AY32</f>
        <v>0.228908987983446</v>
      </c>
      <c r="AZ97" s="151">
        <f>+Controls!AZ32</f>
        <v>0.228908987983446</v>
      </c>
      <c r="BA97" s="151">
        <f>+Controls!BA32</f>
        <v>0.228908987983446</v>
      </c>
      <c r="BB97" s="151">
        <f>+Controls!BB32</f>
        <v>0.228908987983446</v>
      </c>
      <c r="BC97" s="151">
        <f>+Controls!BC32</f>
        <v>0.228908987983446</v>
      </c>
      <c r="BD97" s="151">
        <f>+Controls!BD32</f>
        <v>0.228908987983446</v>
      </c>
      <c r="BE97" s="151">
        <f>+Controls!BE32</f>
        <v>0.228908987983446</v>
      </c>
      <c r="BF97" s="151">
        <f>+Controls!BF32</f>
        <v>0.228908987983446</v>
      </c>
      <c r="BG97" s="151">
        <f>+Controls!BG32</f>
        <v>0.228908987983446</v>
      </c>
      <c r="BH97" s="151">
        <f>+Controls!BH32</f>
        <v>0.228908987983446</v>
      </c>
      <c r="BI97" s="151">
        <f>+Controls!BI32</f>
        <v>0.228908987983446</v>
      </c>
    </row>
    <row r="98" spans="1:61" s="36" customFormat="1" ht="18" customHeight="1">
      <c r="A98" s="114" t="str">
        <f>+Controls!C1</f>
        <v>Control = 1 if tax or 0 if capped</v>
      </c>
      <c r="B98" s="114">
        <f>+Controls!I1</f>
        <v>1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</row>
    <row r="99" spans="1:61" s="36" customFormat="1" ht="18" customHeight="1">
      <c r="A99" s="114" t="str">
        <f>+Controls!C2</f>
        <v>Trade (0) or no trade (1)</v>
      </c>
      <c r="B99" s="114">
        <f>+Controls!I2</f>
        <v>1</v>
      </c>
    </row>
    <row r="100" spans="1:61" s="43" customFormat="1" ht="18" customHeight="1">
      <c r="A100" s="116"/>
      <c r="B100" s="116"/>
    </row>
    <row r="101" spans="1:61" s="44" customFormat="1" ht="18" customHeight="1">
      <c r="A101" s="117" t="s">
        <v>791</v>
      </c>
      <c r="B101" s="118">
        <f t="shared" ref="B101:AG101" si="42">+B$36*1000*B103^($B$38-1)</f>
        <v>1.0000000000000015E-3</v>
      </c>
      <c r="C101" s="118">
        <f t="shared" si="42"/>
        <v>1.0000000000000002E-3</v>
      </c>
      <c r="D101" s="118">
        <f t="shared" si="42"/>
        <v>1.0000000000000523E-3</v>
      </c>
      <c r="E101" s="118">
        <f t="shared" si="42"/>
        <v>1.0000000000215505E-3</v>
      </c>
      <c r="F101" s="118">
        <f t="shared" si="42"/>
        <v>1.0000000017689812E-3</v>
      </c>
      <c r="G101" s="118">
        <f t="shared" si="42"/>
        <v>1.0000000576642805E-3</v>
      </c>
      <c r="H101" s="118">
        <f t="shared" si="42"/>
        <v>1.0000010087449875E-3</v>
      </c>
      <c r="I101" s="118">
        <f t="shared" si="42"/>
        <v>1.0000113920947292E-3</v>
      </c>
      <c r="J101" s="118">
        <f t="shared" si="42"/>
        <v>1.0000940394660196E-3</v>
      </c>
      <c r="K101" s="118">
        <f t="shared" si="42"/>
        <v>1.0006133774100501E-3</v>
      </c>
      <c r="L101" s="118">
        <f t="shared" si="42"/>
        <v>1.0033295900328683E-3</v>
      </c>
      <c r="M101" s="118">
        <f t="shared" si="42"/>
        <v>1.0155894218064887E-3</v>
      </c>
      <c r="N101" s="118">
        <f t="shared" si="42"/>
        <v>1.0645397255263118E-3</v>
      </c>
      <c r="O101" s="118">
        <f t="shared" si="42"/>
        <v>1.2410303223762528E-3</v>
      </c>
      <c r="P101" s="118">
        <f t="shared" si="42"/>
        <v>1.8210025266551014E-3</v>
      </c>
      <c r="Q101" s="118">
        <f t="shared" si="42"/>
        <v>3.5766183309002158E-3</v>
      </c>
      <c r="R101" s="118">
        <f t="shared" si="42"/>
        <v>8.5161838592479212E-3</v>
      </c>
      <c r="S101" s="118">
        <f t="shared" si="42"/>
        <v>2.1530289584171892E-2</v>
      </c>
      <c r="T101" s="118">
        <f t="shared" si="42"/>
        <v>5.3833188353047248E-2</v>
      </c>
      <c r="U101" s="118">
        <f t="shared" si="42"/>
        <v>0.12973744072668425</v>
      </c>
      <c r="V101" s="118">
        <f t="shared" si="42"/>
        <v>0.29919990110504918</v>
      </c>
      <c r="W101" s="118">
        <f t="shared" si="42"/>
        <v>0.66126843802293012</v>
      </c>
      <c r="X101" s="118">
        <f t="shared" si="42"/>
        <v>1.4047386546896261</v>
      </c>
      <c r="Y101" s="118">
        <f t="shared" si="42"/>
        <v>2.8696110898541161</v>
      </c>
      <c r="Z101" s="118">
        <f t="shared" si="42"/>
        <v>5.6313004966981506</v>
      </c>
      <c r="AA101" s="118">
        <f t="shared" si="42"/>
        <v>10.591311161020295</v>
      </c>
      <c r="AB101" s="118">
        <f t="shared" si="42"/>
        <v>68.567333040025176</v>
      </c>
      <c r="AC101" s="118">
        <f t="shared" si="42"/>
        <v>34.283666520012588</v>
      </c>
      <c r="AD101" s="118">
        <f t="shared" si="42"/>
        <v>17.141833260006294</v>
      </c>
      <c r="AE101" s="118">
        <f t="shared" si="42"/>
        <v>8.570916630003147</v>
      </c>
      <c r="AF101" s="118">
        <f t="shared" si="42"/>
        <v>4.2854583150015735</v>
      </c>
      <c r="AG101" s="118">
        <f t="shared" si="42"/>
        <v>2.1427291575007867</v>
      </c>
      <c r="AH101" s="118">
        <f t="shared" ref="AH101:BI101" si="43">+AH$36*1000*AH103^($B$38-1)</f>
        <v>1.0713645787503934</v>
      </c>
      <c r="AI101" s="118">
        <f t="shared" si="43"/>
        <v>0.53568228937519669</v>
      </c>
      <c r="AJ101" s="118">
        <f t="shared" si="43"/>
        <v>0.26784114468759834</v>
      </c>
      <c r="AK101" s="118">
        <f t="shared" si="43"/>
        <v>0.13392057234379917</v>
      </c>
      <c r="AL101" s="118">
        <f t="shared" si="43"/>
        <v>6.6960286171899586E-2</v>
      </c>
      <c r="AM101" s="118">
        <f t="shared" si="43"/>
        <v>3.3480143085949793E-2</v>
      </c>
      <c r="AN101" s="118">
        <f t="shared" si="43"/>
        <v>1.6740071542974896E-2</v>
      </c>
      <c r="AO101" s="118">
        <f t="shared" si="43"/>
        <v>8.3700357714874482E-3</v>
      </c>
      <c r="AP101" s="118">
        <f t="shared" si="43"/>
        <v>4.1850178857437241E-3</v>
      </c>
      <c r="AQ101" s="118">
        <f t="shared" si="43"/>
        <v>2.0925089428718621E-3</v>
      </c>
      <c r="AR101" s="118">
        <f t="shared" si="43"/>
        <v>1.046254471435931E-3</v>
      </c>
      <c r="AS101" s="118">
        <f t="shared" si="43"/>
        <v>5.2312723571796551E-4</v>
      </c>
      <c r="AT101" s="118">
        <f t="shared" si="43"/>
        <v>2.6156361785898276E-4</v>
      </c>
      <c r="AU101" s="118">
        <f t="shared" si="43"/>
        <v>1.3078180892949138E-4</v>
      </c>
      <c r="AV101" s="118">
        <f t="shared" si="43"/>
        <v>6.5390904464745689E-5</v>
      </c>
      <c r="AW101" s="118">
        <f t="shared" si="43"/>
        <v>3.2695452232372845E-5</v>
      </c>
      <c r="AX101" s="118">
        <f t="shared" si="43"/>
        <v>1.6347726116186422E-5</v>
      </c>
      <c r="AY101" s="118">
        <f t="shared" si="43"/>
        <v>8.1738630580932111E-6</v>
      </c>
      <c r="AZ101" s="118">
        <f t="shared" si="43"/>
        <v>4.0869315290466056E-6</v>
      </c>
      <c r="BA101" s="118">
        <f t="shared" si="43"/>
        <v>2.0434657645233028E-6</v>
      </c>
      <c r="BB101" s="118">
        <f t="shared" si="43"/>
        <v>1.0217328822616514E-6</v>
      </c>
      <c r="BC101" s="118">
        <f t="shared" si="43"/>
        <v>5.108664411308257E-7</v>
      </c>
      <c r="BD101" s="118">
        <f t="shared" si="43"/>
        <v>2.5543322056541285E-7</v>
      </c>
      <c r="BE101" s="118">
        <f t="shared" si="43"/>
        <v>1.2771661028270642E-7</v>
      </c>
      <c r="BF101" s="118">
        <f t="shared" si="43"/>
        <v>6.3858305141353212E-8</v>
      </c>
      <c r="BG101" s="118">
        <f t="shared" si="43"/>
        <v>3.1929152570676606E-8</v>
      </c>
      <c r="BH101" s="118">
        <f t="shared" si="43"/>
        <v>1.5964576285338303E-8</v>
      </c>
      <c r="BI101" s="118">
        <f t="shared" si="43"/>
        <v>7.9822881426691515E-9</v>
      </c>
    </row>
    <row r="102" spans="1:61" s="45" customFormat="1" ht="18" customHeight="1">
      <c r="A102" s="119" t="s">
        <v>694</v>
      </c>
      <c r="B102" s="120">
        <f>+B119*(1-MIN(B103,1))</f>
        <v>0.25652713039837849</v>
      </c>
      <c r="C102" s="120">
        <f>+C119*(1-MIN(C103,1))</f>
        <v>0.23333916590858106</v>
      </c>
      <c r="D102" s="120">
        <f t="shared" ref="D102:BI102" si="44">+D119*(1-MIN(D103,1))</f>
        <v>0.26348479109060885</v>
      </c>
      <c r="E102" s="120">
        <f t="shared" si="44"/>
        <v>0.28529529374707951</v>
      </c>
      <c r="F102" s="120">
        <f t="shared" si="44"/>
        <v>0.3020288413627098</v>
      </c>
      <c r="G102" s="120">
        <f t="shared" si="44"/>
        <v>0.31399452748540924</v>
      </c>
      <c r="H102" s="120">
        <f t="shared" si="44"/>
        <v>0.32341667809792896</v>
      </c>
      <c r="I102" s="120">
        <f t="shared" si="44"/>
        <v>0.3310967050395438</v>
      </c>
      <c r="J102" s="120">
        <f t="shared" si="44"/>
        <v>0.33737506982912008</v>
      </c>
      <c r="K102" s="120">
        <f t="shared" si="44"/>
        <v>0.34250060867120463</v>
      </c>
      <c r="L102" s="120">
        <f t="shared" si="44"/>
        <v>0.35242321321460252</v>
      </c>
      <c r="M102" s="120">
        <f t="shared" si="44"/>
        <v>0.36741244554003383</v>
      </c>
      <c r="N102" s="120">
        <f t="shared" si="44"/>
        <v>0.38376425573394196</v>
      </c>
      <c r="O102" s="120">
        <f t="shared" si="44"/>
        <v>0.39841645512417012</v>
      </c>
      <c r="P102" s="120">
        <f t="shared" si="44"/>
        <v>0.41185381679329525</v>
      </c>
      <c r="Q102" s="120">
        <f t="shared" si="44"/>
        <v>0.42428722848823097</v>
      </c>
      <c r="R102" s="120">
        <f t="shared" si="44"/>
        <v>0.43576866507390832</v>
      </c>
      <c r="S102" s="120">
        <f t="shared" si="44"/>
        <v>0.44623881421629308</v>
      </c>
      <c r="T102" s="120">
        <f t="shared" si="44"/>
        <v>0.45552737320809628</v>
      </c>
      <c r="U102" s="120">
        <f t="shared" si="44"/>
        <v>0.46333274562784821</v>
      </c>
      <c r="V102" s="120">
        <f t="shared" si="44"/>
        <v>0.47006902131946138</v>
      </c>
      <c r="W102" s="120">
        <f t="shared" si="44"/>
        <v>0.47525277918015041</v>
      </c>
      <c r="X102" s="120">
        <f t="shared" si="44"/>
        <v>0.47710220677851017</v>
      </c>
      <c r="Y102" s="120">
        <f t="shared" si="44"/>
        <v>0.47413013247824165</v>
      </c>
      <c r="Z102" s="120">
        <f t="shared" si="44"/>
        <v>0.4645566399618869</v>
      </c>
      <c r="AA102" s="120">
        <f t="shared" si="44"/>
        <v>0.40688086249079997</v>
      </c>
      <c r="AB102" s="120">
        <f t="shared" si="44"/>
        <v>0</v>
      </c>
      <c r="AC102" s="120">
        <f t="shared" si="44"/>
        <v>0</v>
      </c>
      <c r="AD102" s="120">
        <f t="shared" si="44"/>
        <v>0</v>
      </c>
      <c r="AE102" s="120">
        <f t="shared" si="44"/>
        <v>0</v>
      </c>
      <c r="AF102" s="120">
        <f t="shared" si="44"/>
        <v>0</v>
      </c>
      <c r="AG102" s="120">
        <f t="shared" si="44"/>
        <v>0</v>
      </c>
      <c r="AH102" s="120">
        <f t="shared" si="44"/>
        <v>0</v>
      </c>
      <c r="AI102" s="120">
        <f t="shared" si="44"/>
        <v>0</v>
      </c>
      <c r="AJ102" s="120">
        <f t="shared" si="44"/>
        <v>0</v>
      </c>
      <c r="AK102" s="120">
        <f t="shared" si="44"/>
        <v>0</v>
      </c>
      <c r="AL102" s="120">
        <f t="shared" si="44"/>
        <v>0</v>
      </c>
      <c r="AM102" s="120">
        <f t="shared" si="44"/>
        <v>0</v>
      </c>
      <c r="AN102" s="120">
        <f t="shared" si="44"/>
        <v>0</v>
      </c>
      <c r="AO102" s="120">
        <f t="shared" si="44"/>
        <v>0</v>
      </c>
      <c r="AP102" s="120">
        <f t="shared" si="44"/>
        <v>0</v>
      </c>
      <c r="AQ102" s="120">
        <f t="shared" si="44"/>
        <v>0</v>
      </c>
      <c r="AR102" s="120">
        <f t="shared" si="44"/>
        <v>0</v>
      </c>
      <c r="AS102" s="120">
        <f t="shared" si="44"/>
        <v>0</v>
      </c>
      <c r="AT102" s="120">
        <f t="shared" si="44"/>
        <v>0</v>
      </c>
      <c r="AU102" s="120">
        <f t="shared" si="44"/>
        <v>0</v>
      </c>
      <c r="AV102" s="120">
        <f t="shared" si="44"/>
        <v>0</v>
      </c>
      <c r="AW102" s="120">
        <f t="shared" si="44"/>
        <v>0</v>
      </c>
      <c r="AX102" s="120">
        <f t="shared" si="44"/>
        <v>0</v>
      </c>
      <c r="AY102" s="120">
        <f t="shared" si="44"/>
        <v>0</v>
      </c>
      <c r="AZ102" s="120">
        <f t="shared" si="44"/>
        <v>0</v>
      </c>
      <c r="BA102" s="120">
        <f t="shared" si="44"/>
        <v>0</v>
      </c>
      <c r="BB102" s="120">
        <f t="shared" si="44"/>
        <v>0</v>
      </c>
      <c r="BC102" s="120">
        <f t="shared" si="44"/>
        <v>0</v>
      </c>
      <c r="BD102" s="120">
        <f t="shared" si="44"/>
        <v>0</v>
      </c>
      <c r="BE102" s="120">
        <f t="shared" si="44"/>
        <v>0</v>
      </c>
      <c r="BF102" s="120">
        <f t="shared" si="44"/>
        <v>0</v>
      </c>
      <c r="BG102" s="120">
        <f t="shared" si="44"/>
        <v>0</v>
      </c>
      <c r="BH102" s="120">
        <f t="shared" si="44"/>
        <v>0</v>
      </c>
      <c r="BI102" s="120">
        <f t="shared" si="44"/>
        <v>0</v>
      </c>
    </row>
    <row r="103" spans="1:61" s="46" customFormat="1" ht="18" customHeight="1">
      <c r="A103" s="121" t="s">
        <v>681</v>
      </c>
      <c r="B103" s="122">
        <f>+IF($B$98=1,B109,IF($B$99=1,B114,B122))</f>
        <v>5.4219381367119363E-4</v>
      </c>
      <c r="C103" s="122">
        <f>+IF($B$98&gt;0,C109,IF($B$99&gt;0,C114,C122))</f>
        <v>5.5624202325005984E-4</v>
      </c>
      <c r="D103" s="122">
        <f t="shared" ref="D103:BI103" si="45">+IF($B$98&gt;0,D109,IF($B$99&gt;0,D114,D122))</f>
        <v>5.7057602358639959E-4</v>
      </c>
      <c r="E103" s="122">
        <f t="shared" si="45"/>
        <v>5.8519590271929184E-4</v>
      </c>
      <c r="F103" s="122">
        <f t="shared" si="45"/>
        <v>6.0010128651084111E-4</v>
      </c>
      <c r="G103" s="122">
        <f t="shared" si="45"/>
        <v>6.152913264290573E-4</v>
      </c>
      <c r="H103" s="122">
        <f t="shared" si="45"/>
        <v>6.3076493123040542E-4</v>
      </c>
      <c r="I103" s="122">
        <f t="shared" si="45"/>
        <v>6.4652325363202259E-4</v>
      </c>
      <c r="J103" s="122">
        <f t="shared" si="45"/>
        <v>6.6258715743691405E-4</v>
      </c>
      <c r="K103" s="122">
        <f t="shared" si="45"/>
        <v>6.790929025178987E-4</v>
      </c>
      <c r="L103" s="122">
        <f t="shared" si="45"/>
        <v>6.9672804112588923E-4</v>
      </c>
      <c r="M103" s="122">
        <f t="shared" si="45"/>
        <v>7.184388592795767E-4</v>
      </c>
      <c r="N103" s="122">
        <f t="shared" si="45"/>
        <v>7.5519109382389581E-4</v>
      </c>
      <c r="O103" s="122">
        <f t="shared" si="45"/>
        <v>8.419530738895015E-4</v>
      </c>
      <c r="P103" s="122">
        <f t="shared" si="45"/>
        <v>1.0664249571628553E-3</v>
      </c>
      <c r="Q103" s="122">
        <f t="shared" si="45"/>
        <v>1.5879211740742766E-3</v>
      </c>
      <c r="R103" s="122">
        <f t="shared" si="45"/>
        <v>2.630744975374303E-3</v>
      </c>
      <c r="S103" s="122">
        <f t="shared" si="45"/>
        <v>4.5049382979870317E-3</v>
      </c>
      <c r="T103" s="122">
        <f t="shared" si="45"/>
        <v>7.66521644757191E-3</v>
      </c>
      <c r="U103" s="122">
        <f t="shared" si="45"/>
        <v>1.2775297258703296E-2</v>
      </c>
      <c r="V103" s="122">
        <f t="shared" si="45"/>
        <v>2.0772287797938358E-2</v>
      </c>
      <c r="W103" s="122">
        <f t="shared" si="45"/>
        <v>3.2977402961890764E-2</v>
      </c>
      <c r="X103" s="122">
        <f t="shared" si="45"/>
        <v>5.1200717454647757E-2</v>
      </c>
      <c r="Y103" s="122">
        <f t="shared" si="45"/>
        <v>7.7763506679702971E-2</v>
      </c>
      <c r="Z103" s="122">
        <f t="shared" si="45"/>
        <v>0.11546807316250234</v>
      </c>
      <c r="AA103" s="122">
        <f t="shared" si="45"/>
        <v>0.24105296931235537</v>
      </c>
      <c r="AB103" s="122">
        <f t="shared" si="45"/>
        <v>1</v>
      </c>
      <c r="AC103" s="122">
        <f t="shared" si="45"/>
        <v>1</v>
      </c>
      <c r="AD103" s="122">
        <f t="shared" si="45"/>
        <v>1</v>
      </c>
      <c r="AE103" s="122">
        <f t="shared" si="45"/>
        <v>1</v>
      </c>
      <c r="AF103" s="122">
        <f t="shared" si="45"/>
        <v>1</v>
      </c>
      <c r="AG103" s="122">
        <f t="shared" si="45"/>
        <v>1</v>
      </c>
      <c r="AH103" s="122">
        <f t="shared" si="45"/>
        <v>1</v>
      </c>
      <c r="AI103" s="122">
        <f t="shared" si="45"/>
        <v>1</v>
      </c>
      <c r="AJ103" s="122">
        <f t="shared" si="45"/>
        <v>1</v>
      </c>
      <c r="AK103" s="122">
        <f t="shared" si="45"/>
        <v>1</v>
      </c>
      <c r="AL103" s="122">
        <f t="shared" si="45"/>
        <v>1</v>
      </c>
      <c r="AM103" s="122">
        <f t="shared" si="45"/>
        <v>1</v>
      </c>
      <c r="AN103" s="122">
        <f t="shared" si="45"/>
        <v>1</v>
      </c>
      <c r="AO103" s="122">
        <f t="shared" si="45"/>
        <v>1</v>
      </c>
      <c r="AP103" s="122">
        <f t="shared" si="45"/>
        <v>1</v>
      </c>
      <c r="AQ103" s="122">
        <f t="shared" si="45"/>
        <v>1</v>
      </c>
      <c r="AR103" s="122">
        <f t="shared" si="45"/>
        <v>1</v>
      </c>
      <c r="AS103" s="122">
        <f t="shared" si="45"/>
        <v>1</v>
      </c>
      <c r="AT103" s="122">
        <f t="shared" si="45"/>
        <v>1</v>
      </c>
      <c r="AU103" s="122">
        <f t="shared" si="45"/>
        <v>1</v>
      </c>
      <c r="AV103" s="122">
        <f t="shared" si="45"/>
        <v>1</v>
      </c>
      <c r="AW103" s="122">
        <f t="shared" si="45"/>
        <v>1</v>
      </c>
      <c r="AX103" s="122">
        <f t="shared" si="45"/>
        <v>1</v>
      </c>
      <c r="AY103" s="122">
        <f t="shared" si="45"/>
        <v>1</v>
      </c>
      <c r="AZ103" s="122">
        <f t="shared" si="45"/>
        <v>1</v>
      </c>
      <c r="BA103" s="122">
        <f t="shared" si="45"/>
        <v>1</v>
      </c>
      <c r="BB103" s="122">
        <f t="shared" si="45"/>
        <v>1</v>
      </c>
      <c r="BC103" s="122">
        <f t="shared" si="45"/>
        <v>1</v>
      </c>
      <c r="BD103" s="122">
        <f t="shared" si="45"/>
        <v>1</v>
      </c>
      <c r="BE103" s="122">
        <f t="shared" si="45"/>
        <v>1</v>
      </c>
      <c r="BF103" s="122">
        <f t="shared" si="45"/>
        <v>1</v>
      </c>
      <c r="BG103" s="122">
        <f t="shared" si="45"/>
        <v>1</v>
      </c>
      <c r="BH103" s="122">
        <f t="shared" si="45"/>
        <v>1</v>
      </c>
      <c r="BI103" s="122">
        <f t="shared" si="45"/>
        <v>1</v>
      </c>
    </row>
    <row r="104" spans="1:61" ht="18" customHeight="1">
      <c r="A104" s="123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</row>
    <row r="105" spans="1:61" ht="18" customHeight="1">
      <c r="A105" s="124" t="s">
        <v>674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</row>
    <row r="106" spans="1:61" s="47" customFormat="1" ht="18" customHeight="1">
      <c r="A106" s="126" t="s">
        <v>177</v>
      </c>
      <c r="B106" s="125">
        <f t="shared" ref="B106:BI106" si="46">+MIN(B107+B108,B36*1000)</f>
        <v>1E-3</v>
      </c>
      <c r="C106" s="125">
        <f t="shared" si="46"/>
        <v>1E-3</v>
      </c>
      <c r="D106" s="125">
        <f t="shared" si="46"/>
        <v>1.0000000000000521E-3</v>
      </c>
      <c r="E106" s="125">
        <f t="shared" si="46"/>
        <v>1.0000000000215492E-3</v>
      </c>
      <c r="F106" s="125">
        <f t="shared" si="46"/>
        <v>1.0000000017689817E-3</v>
      </c>
      <c r="G106" s="125">
        <f t="shared" si="46"/>
        <v>1.0000000576642783E-3</v>
      </c>
      <c r="H106" s="125">
        <f t="shared" si="46"/>
        <v>1.0000010087449862E-3</v>
      </c>
      <c r="I106" s="125">
        <f t="shared" si="46"/>
        <v>1.0000113920947279E-3</v>
      </c>
      <c r="J106" s="125">
        <f t="shared" si="46"/>
        <v>1.0000940394660177E-3</v>
      </c>
      <c r="K106" s="125">
        <f t="shared" si="46"/>
        <v>1.0006133774100503E-3</v>
      </c>
      <c r="L106" s="125">
        <f t="shared" si="46"/>
        <v>1.003329590032867E-3</v>
      </c>
      <c r="M106" s="142">
        <f t="shared" si="46"/>
        <v>1.0155894218064868E-3</v>
      </c>
      <c r="N106" s="125">
        <f t="shared" si="46"/>
        <v>1.0645397255263089E-3</v>
      </c>
      <c r="O106" s="125">
        <f t="shared" si="46"/>
        <v>1.2410303223762502E-3</v>
      </c>
      <c r="P106" s="125">
        <f t="shared" si="46"/>
        <v>1.8210025266551014E-3</v>
      </c>
      <c r="Q106" s="125">
        <f t="shared" si="46"/>
        <v>3.5766183309002184E-3</v>
      </c>
      <c r="R106" s="125">
        <f t="shared" si="46"/>
        <v>8.5161838592479073E-3</v>
      </c>
      <c r="S106" s="125">
        <f t="shared" si="46"/>
        <v>2.1530289584171879E-2</v>
      </c>
      <c r="T106" s="125">
        <f t="shared" si="46"/>
        <v>5.3833188353047248E-2</v>
      </c>
      <c r="U106" s="125">
        <f t="shared" si="46"/>
        <v>0.12973744072668422</v>
      </c>
      <c r="V106" s="125">
        <f t="shared" si="46"/>
        <v>0.29919990110504918</v>
      </c>
      <c r="W106" s="125">
        <f t="shared" si="46"/>
        <v>0.66126843802292923</v>
      </c>
      <c r="X106" s="125">
        <f t="shared" si="46"/>
        <v>1.4047386546896248</v>
      </c>
      <c r="Y106" s="125">
        <f t="shared" si="46"/>
        <v>2.8696110898541152</v>
      </c>
      <c r="Z106" s="125">
        <f t="shared" si="46"/>
        <v>5.6313004966981506</v>
      </c>
      <c r="AA106" s="125">
        <f t="shared" si="46"/>
        <v>10.59131116102029</v>
      </c>
      <c r="AB106" s="125">
        <f t="shared" si="46"/>
        <v>68.567333040025176</v>
      </c>
      <c r="AC106" s="125">
        <f t="shared" si="46"/>
        <v>34.283666520012588</v>
      </c>
      <c r="AD106" s="125">
        <f t="shared" si="46"/>
        <v>17.141833260006294</v>
      </c>
      <c r="AE106" s="125">
        <f t="shared" si="46"/>
        <v>8.570916630003147</v>
      </c>
      <c r="AF106" s="125">
        <f t="shared" si="46"/>
        <v>4.2854583150015735</v>
      </c>
      <c r="AG106" s="125">
        <f t="shared" si="46"/>
        <v>2.1427291575007867</v>
      </c>
      <c r="AH106" s="125">
        <f t="shared" si="46"/>
        <v>1.0713645787503934</v>
      </c>
      <c r="AI106" s="125">
        <f t="shared" si="46"/>
        <v>0.53568228937519669</v>
      </c>
      <c r="AJ106" s="125">
        <f t="shared" si="46"/>
        <v>0.26784114468759834</v>
      </c>
      <c r="AK106" s="125">
        <f t="shared" si="46"/>
        <v>0.13392057234379917</v>
      </c>
      <c r="AL106" s="125">
        <f t="shared" si="46"/>
        <v>6.6960286171899586E-2</v>
      </c>
      <c r="AM106" s="125">
        <f t="shared" si="46"/>
        <v>3.3480143085949793E-2</v>
      </c>
      <c r="AN106" s="125">
        <f t="shared" si="46"/>
        <v>1.6740071542974896E-2</v>
      </c>
      <c r="AO106" s="125">
        <f t="shared" si="46"/>
        <v>8.3700357714874482E-3</v>
      </c>
      <c r="AP106" s="125">
        <f t="shared" si="46"/>
        <v>4.1850178857437241E-3</v>
      </c>
      <c r="AQ106" s="125">
        <f t="shared" si="46"/>
        <v>2.0925089428718621E-3</v>
      </c>
      <c r="AR106" s="125">
        <f t="shared" si="46"/>
        <v>1.046254471435931E-3</v>
      </c>
      <c r="AS106" s="125">
        <f t="shared" si="46"/>
        <v>5.2312723571796551E-4</v>
      </c>
      <c r="AT106" s="125">
        <f t="shared" si="46"/>
        <v>2.6156361785898276E-4</v>
      </c>
      <c r="AU106" s="125">
        <f t="shared" si="46"/>
        <v>1.3078180892949138E-4</v>
      </c>
      <c r="AV106" s="125">
        <f t="shared" si="46"/>
        <v>6.5390904464745689E-5</v>
      </c>
      <c r="AW106" s="125">
        <f t="shared" si="46"/>
        <v>3.2695452232372845E-5</v>
      </c>
      <c r="AX106" s="125">
        <f t="shared" si="46"/>
        <v>1.6347726116186422E-5</v>
      </c>
      <c r="AY106" s="125">
        <f t="shared" si="46"/>
        <v>8.1738630580932111E-6</v>
      </c>
      <c r="AZ106" s="125">
        <f t="shared" si="46"/>
        <v>4.0869315290466056E-6</v>
      </c>
      <c r="BA106" s="125">
        <f t="shared" si="46"/>
        <v>2.0434657645233028E-6</v>
      </c>
      <c r="BB106" s="125">
        <f t="shared" si="46"/>
        <v>1.0217328822616514E-6</v>
      </c>
      <c r="BC106" s="125">
        <f t="shared" si="46"/>
        <v>5.108664411308257E-7</v>
      </c>
      <c r="BD106" s="125">
        <f t="shared" si="46"/>
        <v>2.5543322056541285E-7</v>
      </c>
      <c r="BE106" s="125">
        <f t="shared" si="46"/>
        <v>1.2771661028270642E-7</v>
      </c>
      <c r="BF106" s="125">
        <f t="shared" si="46"/>
        <v>6.3858305141353212E-8</v>
      </c>
      <c r="BG106" s="125">
        <f t="shared" si="46"/>
        <v>3.1929152570676606E-8</v>
      </c>
      <c r="BH106" s="125">
        <f t="shared" si="46"/>
        <v>1.5964576285338303E-8</v>
      </c>
      <c r="BI106" s="125">
        <f t="shared" si="46"/>
        <v>7.9822881426691515E-9</v>
      </c>
    </row>
    <row r="107" spans="1:61" ht="18" customHeight="1">
      <c r="A107" s="126" t="s">
        <v>672</v>
      </c>
      <c r="B107" s="125">
        <f>+Controls!B9</f>
        <v>0</v>
      </c>
      <c r="C107" s="125">
        <f>+Controls!C9</f>
        <v>3.0070389287706203E-21</v>
      </c>
      <c r="D107" s="125">
        <f>+Controls!D9</f>
        <v>5.2132333743870096E-17</v>
      </c>
      <c r="E107" s="125">
        <f>+Controls!E9</f>
        <v>2.1549200322818337E-14</v>
      </c>
      <c r="F107" s="125">
        <f>+Controls!F9</f>
        <v>1.7689817099191038E-12</v>
      </c>
      <c r="G107" s="125">
        <f>+Controls!G9</f>
        <v>5.7664278346510029E-11</v>
      </c>
      <c r="H107" s="125">
        <f>+Controls!H9</f>
        <v>1.0087449862090303E-9</v>
      </c>
      <c r="I107" s="125">
        <f>+Controls!I9</f>
        <v>1.1392094727763031E-8</v>
      </c>
      <c r="J107" s="125">
        <f>+Controls!J9</f>
        <v>9.4039466017717397E-8</v>
      </c>
      <c r="K107" s="125">
        <f>+Controls!K9</f>
        <v>6.1337741005017265E-7</v>
      </c>
      <c r="L107" s="125">
        <f>+Controls!L9</f>
        <v>3.3295900328669421E-6</v>
      </c>
      <c r="M107" s="125">
        <f>+Controls!M9</f>
        <v>1.5589421806486728E-5</v>
      </c>
      <c r="N107" s="125">
        <f>+Controls!N9</f>
        <v>6.4539725526308953E-5</v>
      </c>
      <c r="O107" s="125">
        <f>+Controls!O9</f>
        <v>2.4103032237625028E-4</v>
      </c>
      <c r="P107" s="125">
        <f>+Controls!P9</f>
        <v>8.2100252665510151E-4</v>
      </c>
      <c r="Q107" s="125">
        <f>+Controls!Q9</f>
        <v>2.5766183309002184E-3</v>
      </c>
      <c r="R107" s="125">
        <f>+Controls!R9</f>
        <v>7.5161838592479073E-3</v>
      </c>
      <c r="S107" s="125">
        <f>+Controls!S9</f>
        <v>2.0530289584171878E-2</v>
      </c>
      <c r="T107" s="125">
        <f>+Controls!T9</f>
        <v>5.2833188353047247E-2</v>
      </c>
      <c r="U107" s="125">
        <f>+Controls!U9</f>
        <v>0.12873744072668422</v>
      </c>
      <c r="V107" s="125">
        <f>+Controls!V9</f>
        <v>0.29819990110504918</v>
      </c>
      <c r="W107" s="125">
        <f>+Controls!W9</f>
        <v>0.66026843802292923</v>
      </c>
      <c r="X107" s="125">
        <f>+Controls!X9</f>
        <v>1.4037386546896249</v>
      </c>
      <c r="Y107" s="125">
        <f>+Controls!Y9</f>
        <v>2.8686110898541153</v>
      </c>
      <c r="Z107" s="125">
        <f>+Controls!Z9</f>
        <v>5.6303004966981502</v>
      </c>
      <c r="AA107" s="125">
        <f>+Controls!AA9</f>
        <v>10.59031116102029</v>
      </c>
      <c r="AB107" s="125">
        <f>+Controls!AB9</f>
        <v>18.34441499938697</v>
      </c>
      <c r="AC107" s="125">
        <f>+Controls!AC9</f>
        <v>18.34441499938697</v>
      </c>
      <c r="AD107" s="125">
        <f>+Controls!AD9</f>
        <v>18.34441499938697</v>
      </c>
      <c r="AE107" s="125">
        <f>+Controls!AE9</f>
        <v>18.34441499938697</v>
      </c>
      <c r="AF107" s="125">
        <f>+Controls!AF9</f>
        <v>18.34441499938697</v>
      </c>
      <c r="AG107" s="125">
        <f>+Controls!AG9</f>
        <v>18.34441499938697</v>
      </c>
      <c r="AH107" s="125">
        <f>+Controls!AH9</f>
        <v>18.34441499938697</v>
      </c>
      <c r="AI107" s="125">
        <f>+Controls!AI9</f>
        <v>18.34441499938697</v>
      </c>
      <c r="AJ107" s="125">
        <f>+Controls!AJ9</f>
        <v>18.34441499938697</v>
      </c>
      <c r="AK107" s="125">
        <f>+Controls!AK9</f>
        <v>18.34441499938697</v>
      </c>
      <c r="AL107" s="125">
        <f>+Controls!AL9</f>
        <v>18.34441499938697</v>
      </c>
      <c r="AM107" s="125">
        <f>+Controls!AM9</f>
        <v>18.34441499938697</v>
      </c>
      <c r="AN107" s="125">
        <f>+Controls!AN9</f>
        <v>18.34441499938697</v>
      </c>
      <c r="AO107" s="125">
        <f>+Controls!AO9</f>
        <v>18.34441499938697</v>
      </c>
      <c r="AP107" s="125">
        <f>+Controls!AP9</f>
        <v>18.34441499938697</v>
      </c>
      <c r="AQ107" s="125">
        <f>+Controls!AQ9</f>
        <v>18.34441499938697</v>
      </c>
      <c r="AR107" s="125">
        <f>+Controls!AR9</f>
        <v>18.34441499938697</v>
      </c>
      <c r="AS107" s="125">
        <f>+Controls!AS9</f>
        <v>18.34441499938697</v>
      </c>
      <c r="AT107" s="125">
        <f>+Controls!AT9</f>
        <v>18.34441499938697</v>
      </c>
      <c r="AU107" s="125">
        <f>+Controls!AU9</f>
        <v>18.34441499938697</v>
      </c>
      <c r="AV107" s="125">
        <f>+Controls!AV9</f>
        <v>18.34441499938697</v>
      </c>
      <c r="AW107" s="125">
        <f>+Controls!AW9</f>
        <v>18.34441499938697</v>
      </c>
      <c r="AX107" s="125">
        <f>+Controls!AX9</f>
        <v>18.34441499938697</v>
      </c>
      <c r="AY107" s="125">
        <f>+Controls!AY9</f>
        <v>18.34441499938697</v>
      </c>
      <c r="AZ107" s="125">
        <f>+Controls!AZ9</f>
        <v>18.34441499938697</v>
      </c>
      <c r="BA107" s="125">
        <f>+Controls!BA9</f>
        <v>18.34441499938697</v>
      </c>
      <c r="BB107" s="125">
        <f>+Controls!BB9</f>
        <v>18.34441499938697</v>
      </c>
      <c r="BC107" s="125">
        <f>+Controls!BC9</f>
        <v>18.34441499938697</v>
      </c>
      <c r="BD107" s="125">
        <f>+Controls!BD9</f>
        <v>18.34441499938697</v>
      </c>
      <c r="BE107" s="125">
        <f>+Controls!BE9</f>
        <v>18.34441499938697</v>
      </c>
      <c r="BF107" s="125">
        <f>+Controls!BF9</f>
        <v>18.34441499938697</v>
      </c>
      <c r="BG107" s="125">
        <f>+Controls!BG9</f>
        <v>18.34441499938697</v>
      </c>
      <c r="BH107" s="125">
        <f>+Controls!BH9</f>
        <v>18.34441499938697</v>
      </c>
      <c r="BI107" s="125">
        <f>+Controls!BI9</f>
        <v>18.34441499938697</v>
      </c>
    </row>
    <row r="108" spans="1:61" ht="18" customHeight="1">
      <c r="A108" s="126" t="s">
        <v>675</v>
      </c>
      <c r="B108" s="125">
        <f>+Controls!B15</f>
        <v>1E-3</v>
      </c>
      <c r="C108" s="125">
        <f>+Controls!C15</f>
        <v>1E-3</v>
      </c>
      <c r="D108" s="125">
        <f>+Controls!D15</f>
        <v>1E-3</v>
      </c>
      <c r="E108" s="125">
        <f>+Controls!E15</f>
        <v>1E-3</v>
      </c>
      <c r="F108" s="125">
        <f>+Controls!F15</f>
        <v>1E-3</v>
      </c>
      <c r="G108" s="125">
        <f>+Controls!G15</f>
        <v>1E-3</v>
      </c>
      <c r="H108" s="125">
        <f>+Controls!H15</f>
        <v>1E-3</v>
      </c>
      <c r="I108" s="125">
        <f>+Controls!I15</f>
        <v>1E-3</v>
      </c>
      <c r="J108" s="125">
        <f>+Controls!J15</f>
        <v>1E-3</v>
      </c>
      <c r="K108" s="125">
        <f>+Controls!K15</f>
        <v>1E-3</v>
      </c>
      <c r="L108" s="125">
        <f>+Controls!L15</f>
        <v>1E-3</v>
      </c>
      <c r="M108" s="125">
        <f>+Controls!M15</f>
        <v>1E-3</v>
      </c>
      <c r="N108" s="125">
        <f>+Controls!N15</f>
        <v>1E-3</v>
      </c>
      <c r="O108" s="125">
        <f>+Controls!O15</f>
        <v>1E-3</v>
      </c>
      <c r="P108" s="125">
        <f>+Controls!P15</f>
        <v>1E-3</v>
      </c>
      <c r="Q108" s="125">
        <f>+Controls!Q15</f>
        <v>1E-3</v>
      </c>
      <c r="R108" s="125">
        <f>+Controls!R15</f>
        <v>1E-3</v>
      </c>
      <c r="S108" s="125">
        <f>+Controls!S15</f>
        <v>1E-3</v>
      </c>
      <c r="T108" s="125">
        <f>+Controls!T15</f>
        <v>1E-3</v>
      </c>
      <c r="U108" s="125">
        <f>+Controls!U15</f>
        <v>1E-3</v>
      </c>
      <c r="V108" s="125">
        <f>+Controls!V15</f>
        <v>1E-3</v>
      </c>
      <c r="W108" s="125">
        <f>+Controls!W15</f>
        <v>1E-3</v>
      </c>
      <c r="X108" s="125">
        <f>+Controls!X15</f>
        <v>1E-3</v>
      </c>
      <c r="Y108" s="125">
        <f>+Controls!Y15</f>
        <v>1E-3</v>
      </c>
      <c r="Z108" s="125">
        <f>+Controls!Z15</f>
        <v>1E-3</v>
      </c>
      <c r="AA108" s="125">
        <f>+Controls!AA15</f>
        <v>1E-3</v>
      </c>
      <c r="AB108" s="125">
        <f>+Controls!AB15</f>
        <v>1200</v>
      </c>
      <c r="AC108" s="125">
        <f>+Controls!AC15</f>
        <v>1200</v>
      </c>
      <c r="AD108" s="125">
        <f>+Controls!AD15</f>
        <v>1200</v>
      </c>
      <c r="AE108" s="125">
        <f>+Controls!AE15</f>
        <v>1200</v>
      </c>
      <c r="AF108" s="125">
        <f>+Controls!AF15</f>
        <v>1200</v>
      </c>
      <c r="AG108" s="125">
        <f>+Controls!AG15</f>
        <v>1200</v>
      </c>
      <c r="AH108" s="125">
        <f>+Controls!AH15</f>
        <v>1200</v>
      </c>
      <c r="AI108" s="125">
        <f>+Controls!AI15</f>
        <v>1200</v>
      </c>
      <c r="AJ108" s="125">
        <f>+Controls!AJ15</f>
        <v>1200</v>
      </c>
      <c r="AK108" s="125">
        <f>+Controls!AK15</f>
        <v>1200</v>
      </c>
      <c r="AL108" s="125">
        <f>+Controls!AL15</f>
        <v>1200</v>
      </c>
      <c r="AM108" s="125">
        <f>+Controls!AM15</f>
        <v>1200</v>
      </c>
      <c r="AN108" s="125">
        <f>+Controls!AN15</f>
        <v>1200</v>
      </c>
      <c r="AO108" s="125">
        <f>+Controls!AO15</f>
        <v>1200</v>
      </c>
      <c r="AP108" s="125">
        <f>+Controls!AP15</f>
        <v>1200</v>
      </c>
      <c r="AQ108" s="125">
        <f>+Controls!AQ15</f>
        <v>1200</v>
      </c>
      <c r="AR108" s="125">
        <f>+Controls!AR15</f>
        <v>1200</v>
      </c>
      <c r="AS108" s="125">
        <f>+Controls!AS15</f>
        <v>1200</v>
      </c>
      <c r="AT108" s="125">
        <f>+Controls!AT15</f>
        <v>1200</v>
      </c>
      <c r="AU108" s="125">
        <f>+Controls!AU15</f>
        <v>1200</v>
      </c>
      <c r="AV108" s="125">
        <f>+Controls!AV15</f>
        <v>1200</v>
      </c>
      <c r="AW108" s="125">
        <f>+Controls!AW15</f>
        <v>1200</v>
      </c>
      <c r="AX108" s="125">
        <f>+Controls!AX15</f>
        <v>1200</v>
      </c>
      <c r="AY108" s="125">
        <f>+Controls!AY15</f>
        <v>1200</v>
      </c>
      <c r="AZ108" s="125">
        <f>+Controls!AZ15</f>
        <v>1200</v>
      </c>
      <c r="BA108" s="125">
        <f>+Controls!BA15</f>
        <v>1200</v>
      </c>
      <c r="BB108" s="125">
        <f>+Controls!BB15</f>
        <v>1200</v>
      </c>
      <c r="BC108" s="125">
        <f>+Controls!BC15</f>
        <v>1200</v>
      </c>
      <c r="BD108" s="125">
        <f>+Controls!BD15</f>
        <v>1200</v>
      </c>
      <c r="BE108" s="125">
        <f>+Controls!BE15</f>
        <v>1200</v>
      </c>
      <c r="BF108" s="125">
        <f>+Controls!BF15</f>
        <v>1200</v>
      </c>
      <c r="BG108" s="125">
        <f>+Controls!BG15</f>
        <v>1200</v>
      </c>
      <c r="BH108" s="125">
        <f>+Controls!BH15</f>
        <v>1200</v>
      </c>
      <c r="BI108" s="125">
        <f>+Controls!BI15</f>
        <v>1200</v>
      </c>
    </row>
    <row r="109" spans="1:61" ht="18" customHeight="1">
      <c r="A109" s="126" t="s">
        <v>676</v>
      </c>
      <c r="B109" s="127">
        <f>+(B106/(1000*B$36))^(1/($B$38-1))</f>
        <v>5.4219381367119363E-4</v>
      </c>
      <c r="C109" s="127">
        <f t="shared" ref="C109:BI109" si="47">+(C106/(1000*C$36))^(1/($B$38-1))</f>
        <v>5.5624202325005984E-4</v>
      </c>
      <c r="D109" s="127">
        <f t="shared" si="47"/>
        <v>5.7057602358639959E-4</v>
      </c>
      <c r="E109" s="127">
        <f t="shared" si="47"/>
        <v>5.8519590271929184E-4</v>
      </c>
      <c r="F109" s="127">
        <f t="shared" si="47"/>
        <v>6.0010128651084111E-4</v>
      </c>
      <c r="G109" s="127">
        <f t="shared" si="47"/>
        <v>6.152913264290573E-4</v>
      </c>
      <c r="H109" s="127">
        <f t="shared" si="47"/>
        <v>6.3076493123040542E-4</v>
      </c>
      <c r="I109" s="127">
        <f t="shared" si="47"/>
        <v>6.4652325363202259E-4</v>
      </c>
      <c r="J109" s="127">
        <f t="shared" si="47"/>
        <v>6.6258715743691405E-4</v>
      </c>
      <c r="K109" s="127">
        <f t="shared" si="47"/>
        <v>6.790929025178987E-4</v>
      </c>
      <c r="L109" s="127">
        <f t="shared" si="47"/>
        <v>6.9672804112588923E-4</v>
      </c>
      <c r="M109" s="127">
        <f t="shared" si="47"/>
        <v>7.184388592795767E-4</v>
      </c>
      <c r="N109" s="127">
        <f t="shared" si="47"/>
        <v>7.5519109382389581E-4</v>
      </c>
      <c r="O109" s="127">
        <f t="shared" si="47"/>
        <v>8.419530738895015E-4</v>
      </c>
      <c r="P109" s="127">
        <f t="shared" si="47"/>
        <v>1.0664249571628553E-3</v>
      </c>
      <c r="Q109" s="127">
        <f t="shared" si="47"/>
        <v>1.5879211740742766E-3</v>
      </c>
      <c r="R109" s="127">
        <f t="shared" si="47"/>
        <v>2.630744975374303E-3</v>
      </c>
      <c r="S109" s="127">
        <f t="shared" si="47"/>
        <v>4.5049382979870317E-3</v>
      </c>
      <c r="T109" s="127">
        <f t="shared" si="47"/>
        <v>7.66521644757191E-3</v>
      </c>
      <c r="U109" s="127">
        <f t="shared" si="47"/>
        <v>1.2775297258703296E-2</v>
      </c>
      <c r="V109" s="127">
        <f t="shared" si="47"/>
        <v>2.0772287797938358E-2</v>
      </c>
      <c r="W109" s="127">
        <f t="shared" si="47"/>
        <v>3.2977402961890764E-2</v>
      </c>
      <c r="X109" s="127">
        <f t="shared" si="47"/>
        <v>5.1200717454647757E-2</v>
      </c>
      <c r="Y109" s="127">
        <f t="shared" si="47"/>
        <v>7.7763506679702971E-2</v>
      </c>
      <c r="Z109" s="127">
        <f t="shared" si="47"/>
        <v>0.11546807316250234</v>
      </c>
      <c r="AA109" s="127">
        <f t="shared" si="47"/>
        <v>0.24105296931235537</v>
      </c>
      <c r="AB109" s="127">
        <f t="shared" si="47"/>
        <v>1</v>
      </c>
      <c r="AC109" s="127">
        <f t="shared" si="47"/>
        <v>1</v>
      </c>
      <c r="AD109" s="127">
        <f t="shared" si="47"/>
        <v>1</v>
      </c>
      <c r="AE109" s="127">
        <f t="shared" si="47"/>
        <v>1</v>
      </c>
      <c r="AF109" s="127">
        <f t="shared" si="47"/>
        <v>1</v>
      </c>
      <c r="AG109" s="127">
        <f t="shared" si="47"/>
        <v>1</v>
      </c>
      <c r="AH109" s="127">
        <f t="shared" si="47"/>
        <v>1</v>
      </c>
      <c r="AI109" s="127">
        <f t="shared" si="47"/>
        <v>1</v>
      </c>
      <c r="AJ109" s="127">
        <f t="shared" si="47"/>
        <v>1</v>
      </c>
      <c r="AK109" s="127">
        <f t="shared" si="47"/>
        <v>1</v>
      </c>
      <c r="AL109" s="127">
        <f t="shared" si="47"/>
        <v>1</v>
      </c>
      <c r="AM109" s="127">
        <f t="shared" si="47"/>
        <v>1</v>
      </c>
      <c r="AN109" s="127">
        <f t="shared" si="47"/>
        <v>1</v>
      </c>
      <c r="AO109" s="127">
        <f t="shared" si="47"/>
        <v>1</v>
      </c>
      <c r="AP109" s="127">
        <f t="shared" si="47"/>
        <v>1</v>
      </c>
      <c r="AQ109" s="127">
        <f t="shared" si="47"/>
        <v>1</v>
      </c>
      <c r="AR109" s="127">
        <f t="shared" si="47"/>
        <v>1</v>
      </c>
      <c r="AS109" s="127">
        <f t="shared" si="47"/>
        <v>1</v>
      </c>
      <c r="AT109" s="127">
        <f t="shared" si="47"/>
        <v>1</v>
      </c>
      <c r="AU109" s="127">
        <f t="shared" si="47"/>
        <v>1</v>
      </c>
      <c r="AV109" s="127">
        <f t="shared" si="47"/>
        <v>1</v>
      </c>
      <c r="AW109" s="127">
        <f t="shared" si="47"/>
        <v>1</v>
      </c>
      <c r="AX109" s="127">
        <f t="shared" si="47"/>
        <v>1</v>
      </c>
      <c r="AY109" s="127">
        <f t="shared" si="47"/>
        <v>1</v>
      </c>
      <c r="AZ109" s="127">
        <f t="shared" si="47"/>
        <v>1</v>
      </c>
      <c r="BA109" s="127">
        <f t="shared" si="47"/>
        <v>1</v>
      </c>
      <c r="BB109" s="127">
        <f t="shared" si="47"/>
        <v>1</v>
      </c>
      <c r="BC109" s="127">
        <f t="shared" si="47"/>
        <v>1</v>
      </c>
      <c r="BD109" s="127">
        <f t="shared" si="47"/>
        <v>1</v>
      </c>
      <c r="BE109" s="127">
        <f t="shared" si="47"/>
        <v>1</v>
      </c>
      <c r="BF109" s="127">
        <f t="shared" si="47"/>
        <v>1</v>
      </c>
      <c r="BG109" s="127">
        <f t="shared" si="47"/>
        <v>1</v>
      </c>
      <c r="BH109" s="127">
        <f t="shared" si="47"/>
        <v>1</v>
      </c>
      <c r="BI109" s="127">
        <f t="shared" si="47"/>
        <v>1</v>
      </c>
    </row>
    <row r="110" spans="1:61" ht="18" customHeight="1">
      <c r="A110" s="6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</row>
    <row r="111" spans="1:61" ht="18" customHeight="1">
      <c r="A111" s="129" t="s">
        <v>818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</row>
    <row r="112" spans="1:61" s="48" customFormat="1" ht="18" customHeight="1">
      <c r="A112" s="131" t="s">
        <v>678</v>
      </c>
      <c r="B112" s="131">
        <f>+B40*B61</f>
        <v>0.25666629327476997</v>
      </c>
      <c r="C112" s="131">
        <f>+C40*C61</f>
        <v>0.23346903119485912</v>
      </c>
      <c r="D112" s="131">
        <f t="shared" ref="D112:BI112" si="48">+D40*D61</f>
        <v>0.26363521502327414</v>
      </c>
      <c r="E112" s="131">
        <f t="shared" si="48"/>
        <v>0.28546234514183716</v>
      </c>
      <c r="F112" s="131">
        <f t="shared" si="48"/>
        <v>0.30221019809138117</v>
      </c>
      <c r="G112" s="131">
        <f t="shared" si="48"/>
        <v>0.31418784454102477</v>
      </c>
      <c r="H112" s="131">
        <f t="shared" si="48"/>
        <v>0.32362080675384575</v>
      </c>
      <c r="I112" s="131">
        <f t="shared" si="48"/>
        <v>0.33131090524396589</v>
      </c>
      <c r="J112" s="131">
        <f t="shared" si="48"/>
        <v>0.33759875843082299</v>
      </c>
      <c r="K112" s="131">
        <f t="shared" si="48"/>
        <v>0.34273335646103348</v>
      </c>
      <c r="L112" s="131">
        <f t="shared" si="48"/>
        <v>0.35266892754565737</v>
      </c>
      <c r="M112" s="131">
        <f t="shared" si="48"/>
        <v>0.36767659869618491</v>
      </c>
      <c r="N112" s="131">
        <f t="shared" si="48"/>
        <v>0.38405429011338044</v>
      </c>
      <c r="O112" s="131">
        <f t="shared" si="48"/>
        <v>0.39875218575268473</v>
      </c>
      <c r="P112" s="131">
        <f t="shared" si="48"/>
        <v>0.41229349686803124</v>
      </c>
      <c r="Q112" s="131">
        <f t="shared" si="48"/>
        <v>0.42496203470131083</v>
      </c>
      <c r="R112" s="131">
        <f t="shared" si="48"/>
        <v>0.43691808513101693</v>
      </c>
      <c r="S112" s="131">
        <f t="shared" si="48"/>
        <v>0.44825818970247006</v>
      </c>
      <c r="T112" s="131">
        <f t="shared" si="48"/>
        <v>0.4590460606221704</v>
      </c>
      <c r="U112" s="131">
        <f t="shared" si="48"/>
        <v>0.46932855746141622</v>
      </c>
      <c r="V112" s="131">
        <f t="shared" si="48"/>
        <v>0.48004056202860362</v>
      </c>
      <c r="W112" s="131">
        <f t="shared" si="48"/>
        <v>0.49145984864862602</v>
      </c>
      <c r="X112" s="131">
        <f t="shared" si="48"/>
        <v>0.50284840593321678</v>
      </c>
      <c r="Y112" s="131">
        <f t="shared" si="48"/>
        <v>0.51410905544547136</v>
      </c>
      <c r="Z112" s="131">
        <f t="shared" si="48"/>
        <v>0.52520053360067487</v>
      </c>
      <c r="AA112" s="131">
        <f t="shared" si="48"/>
        <v>0.53611233200575958</v>
      </c>
      <c r="AB112" s="131">
        <f t="shared" si="48"/>
        <v>0.54685643797139827</v>
      </c>
      <c r="AC112" s="131">
        <f t="shared" si="48"/>
        <v>0.55749131594115364</v>
      </c>
      <c r="AD112" s="131">
        <f t="shared" si="48"/>
        <v>0.56824968933593789</v>
      </c>
      <c r="AE112" s="131">
        <f t="shared" si="48"/>
        <v>0.57911195545356697</v>
      </c>
      <c r="AF112" s="131">
        <f t="shared" si="48"/>
        <v>0.5889391038104923</v>
      </c>
      <c r="AG112" s="131">
        <f t="shared" si="48"/>
        <v>0.59741430453176314</v>
      </c>
      <c r="AH112" s="131">
        <f t="shared" si="48"/>
        <v>0.60546235455781428</v>
      </c>
      <c r="AI112" s="131">
        <f t="shared" si="48"/>
        <v>0.61321545946045852</v>
      </c>
      <c r="AJ112" s="131">
        <f t="shared" si="48"/>
        <v>0.62074493223584959</v>
      </c>
      <c r="AK112" s="131">
        <f t="shared" si="48"/>
        <v>0.62809194108534516</v>
      </c>
      <c r="AL112" s="131">
        <f t="shared" si="48"/>
        <v>0.63528293842910621</v>
      </c>
      <c r="AM112" s="131">
        <f t="shared" si="48"/>
        <v>0.64233726674713709</v>
      </c>
      <c r="AN112" s="131">
        <f t="shared" si="48"/>
        <v>0.64927078909394031</v>
      </c>
      <c r="AO112" s="131">
        <f t="shared" si="48"/>
        <v>0.65609754374470475</v>
      </c>
      <c r="AP112" s="131">
        <f t="shared" si="48"/>
        <v>0.66283044770005672</v>
      </c>
      <c r="AQ112" s="131">
        <f t="shared" si="48"/>
        <v>0.66948156420504168</v>
      </c>
      <c r="AR112" s="131">
        <f t="shared" si="48"/>
        <v>0.67606218623542169</v>
      </c>
      <c r="AS112" s="131">
        <f t="shared" si="48"/>
        <v>0.68258285416096887</v>
      </c>
      <c r="AT112" s="131">
        <f t="shared" si="48"/>
        <v>0.68905335936557366</v>
      </c>
      <c r="AU112" s="131">
        <f t="shared" si="48"/>
        <v>0.69548275369171475</v>
      </c>
      <c r="AV112" s="131">
        <f t="shared" si="48"/>
        <v>0.70187937003516698</v>
      </c>
      <c r="AW112" s="131">
        <f t="shared" si="48"/>
        <v>0.70825085338586058</v>
      </c>
      <c r="AX112" s="131">
        <f t="shared" si="48"/>
        <v>0.71460419958680321</v>
      </c>
      <c r="AY112" s="131">
        <f t="shared" si="48"/>
        <v>0.72094579882206866</v>
      </c>
      <c r="AZ112" s="131">
        <f t="shared" si="48"/>
        <v>0.72728148126486514</v>
      </c>
      <c r="BA112" s="131">
        <f t="shared" si="48"/>
        <v>0.73361656292051658</v>
      </c>
      <c r="BB112" s="131">
        <f t="shared" si="48"/>
        <v>0.73995589027724862</v>
      </c>
      <c r="BC112" s="131">
        <f t="shared" si="48"/>
        <v>0.74630388285672744</v>
      </c>
      <c r="BD112" s="131">
        <f t="shared" si="48"/>
        <v>0.75266457312390356</v>
      </c>
      <c r="BE112" s="131">
        <f t="shared" si="48"/>
        <v>0.75904164348361602</v>
      </c>
      <c r="BF112" s="131">
        <f t="shared" si="48"/>
        <v>0.76543846027863649</v>
      </c>
      <c r="BG112" s="131">
        <f t="shared" si="48"/>
        <v>0.77185810482937056</v>
      </c>
      <c r="BH112" s="131">
        <f t="shared" si="48"/>
        <v>0.77830340163549305</v>
      </c>
      <c r="BI112" s="131">
        <f t="shared" si="48"/>
        <v>0.7847769439073442</v>
      </c>
    </row>
    <row r="113" spans="1:61" ht="18" customHeight="1">
      <c r="A113" s="132" t="s">
        <v>792</v>
      </c>
      <c r="B113" s="102">
        <f>+Controls!B74</f>
        <v>0.25666629327476997</v>
      </c>
      <c r="C113" s="102">
        <f>+Controls!C74</f>
        <v>0.49278319473093002</v>
      </c>
      <c r="D113" s="102">
        <f>+Controls!D74</f>
        <v>0.47544298056602052</v>
      </c>
      <c r="E113" s="102">
        <f>+Controls!E74</f>
        <v>0.37426853591476061</v>
      </c>
      <c r="F113" s="102">
        <f>+Controls!F74</f>
        <v>0.26907396045635201</v>
      </c>
      <c r="G113" s="102">
        <f>+Controls!G74</f>
        <v>0.18946164229417622</v>
      </c>
      <c r="H113" s="102">
        <f>+Controls!H74</f>
        <v>0.15391350664161249</v>
      </c>
      <c r="I113" s="102">
        <f>+Controls!I74</f>
        <v>0.1275869466080306</v>
      </c>
      <c r="J113" s="102">
        <f>+Controls!J74</f>
        <v>0.1081161061272965</v>
      </c>
      <c r="K113" s="102">
        <f>+Controls!K74</f>
        <v>9.3701546341380434E-2</v>
      </c>
      <c r="L113" s="102">
        <f>+Controls!L74</f>
        <v>8.3455650664141179E-2</v>
      </c>
      <c r="M113" s="102">
        <f>+Controls!M74</f>
        <v>7.5318724724387401E-2</v>
      </c>
      <c r="N113" s="102">
        <f>+Controls!N74</f>
        <v>6.7975149063759621E-2</v>
      </c>
      <c r="O113" s="102">
        <f>+Controls!O74</f>
        <v>6.1347572030043047E-2</v>
      </c>
      <c r="P113" s="102">
        <f>+Controls!P74</f>
        <v>5.5366183757113843E-2</v>
      </c>
      <c r="Q113" s="102">
        <f>+Controls!Q74</f>
        <v>4.9967980840795241E-2</v>
      </c>
      <c r="R113" s="102">
        <f>+Controls!R74</f>
        <v>4.5096102708817698E-2</v>
      </c>
      <c r="S113" s="102">
        <f>+Controls!S74</f>
        <v>4.0699232694707967E-2</v>
      </c>
      <c r="T113" s="102">
        <f>+Controls!T74</f>
        <v>3.673105750697394E-2</v>
      </c>
      <c r="U113" s="102">
        <f>+Controls!U74</f>
        <v>3.3149779400043974E-2</v>
      </c>
      <c r="V113" s="102">
        <f>+Controls!V74</f>
        <v>2.9917675908539682E-2</v>
      </c>
      <c r="W113" s="102">
        <f>+Controls!W74</f>
        <v>2.8421792113112698E-2</v>
      </c>
      <c r="X113" s="102">
        <f>+Controls!X74</f>
        <v>2.700070250745706E-2</v>
      </c>
      <c r="Y113" s="102">
        <f>+Controls!Y74</f>
        <v>2.5650667382084207E-2</v>
      </c>
      <c r="Z113" s="102">
        <f>+Controls!Z74</f>
        <v>2.4368134012979995E-2</v>
      </c>
      <c r="AA113" s="102">
        <f>+Controls!AA74</f>
        <v>2.3149727312330993E-2</v>
      </c>
      <c r="AB113" s="102">
        <f>+Controls!AB74</f>
        <v>2.1992240946714443E-2</v>
      </c>
      <c r="AC113" s="102">
        <f>+Controls!AC74</f>
        <v>2.0892628899378721E-2</v>
      </c>
      <c r="AD113" s="102">
        <f>+Controls!AD74</f>
        <v>1.9847997454409783E-2</v>
      </c>
      <c r="AE113" s="102">
        <f>+Controls!AE74</f>
        <v>1.8855597581689292E-2</v>
      </c>
      <c r="AF113" s="102">
        <f>+Controls!AF74</f>
        <v>1.7912817702604826E-2</v>
      </c>
      <c r="AG113" s="102">
        <f>+Controls!AG74</f>
        <v>1.7017176817474583E-2</v>
      </c>
      <c r="AH113" s="102">
        <f>+Controls!AH74</f>
        <v>1.6166317976600852E-2</v>
      </c>
      <c r="AI113" s="102">
        <f>+Controls!AI74</f>
        <v>1.5358002077770808E-2</v>
      </c>
      <c r="AJ113" s="102">
        <f>+Controls!AJ74</f>
        <v>1.4590101973882268E-2</v>
      </c>
      <c r="AK113" s="102">
        <f>+Controls!AK74</f>
        <v>1.3860596875188154E-2</v>
      </c>
      <c r="AL113" s="102">
        <f>+Controls!AL74</f>
        <v>1.3167567031428745E-2</v>
      </c>
      <c r="AM113" s="102">
        <f>+Controls!AM74</f>
        <v>1.2509188679857307E-2</v>
      </c>
      <c r="AN113" s="102">
        <f>+Controls!AN74</f>
        <v>1.1883729245864441E-2</v>
      </c>
      <c r="AO113" s="102">
        <f>+Controls!AO74</f>
        <v>1.1289542783571218E-2</v>
      </c>
      <c r="AP113" s="102">
        <f>+Controls!AP74</f>
        <v>1.0725065644392656E-2</v>
      </c>
      <c r="AQ113" s="102">
        <f>+Controls!AQ74</f>
        <v>1.0188812362173023E-2</v>
      </c>
      <c r="AR113" s="102">
        <f>+Controls!AR74</f>
        <v>9.6793717440643717E-3</v>
      </c>
      <c r="AS113" s="102">
        <f>+Controls!AS74</f>
        <v>9.1954031568611521E-3</v>
      </c>
      <c r="AT113" s="102">
        <f>+Controls!AT74</f>
        <v>8.7356329990180941E-3</v>
      </c>
      <c r="AU113" s="102">
        <f>+Controls!AU74</f>
        <v>8.2988513490671895E-3</v>
      </c>
      <c r="AV113" s="102">
        <f>+Controls!AV74</f>
        <v>7.8839087816138295E-3</v>
      </c>
      <c r="AW113" s="102">
        <f>+Controls!AW74</f>
        <v>7.4897133425331375E-3</v>
      </c>
      <c r="AX113" s="102">
        <f>+Controls!AX74</f>
        <v>7.1152276754064808E-3</v>
      </c>
      <c r="AY113" s="102">
        <f>+Controls!AY74</f>
        <v>6.7594662916361566E-3</v>
      </c>
      <c r="AZ113" s="102">
        <f>+Controls!AZ74</f>
        <v>6.4214929770543489E-3</v>
      </c>
      <c r="BA113" s="102">
        <f>+Controls!BA74</f>
        <v>6.1004183282016315E-3</v>
      </c>
      <c r="BB113" s="102">
        <f>+Controls!BB74</f>
        <v>5.7953974117915495E-3</v>
      </c>
      <c r="BC113" s="102">
        <f>+Controls!BC74</f>
        <v>5.505627541201972E-3</v>
      </c>
      <c r="BD113" s="102">
        <f>+Controls!BD74</f>
        <v>5.2303461641418731E-3</v>
      </c>
      <c r="BE113" s="102">
        <f>+Controls!BE74</f>
        <v>4.9688288559347794E-3</v>
      </c>
      <c r="BF113" s="102">
        <f>+Controls!BF74</f>
        <v>4.7203874131380406E-3</v>
      </c>
      <c r="BG113" s="102">
        <f>+Controls!BG74</f>
        <v>4.4843680424811383E-3</v>
      </c>
      <c r="BH113" s="102">
        <f>+Controls!BH74</f>
        <v>4.2601496403570811E-3</v>
      </c>
      <c r="BI113" s="102">
        <f>+Controls!BI74</f>
        <v>4.0471421583392272E-3</v>
      </c>
    </row>
    <row r="114" spans="1:61" ht="18" customHeight="1">
      <c r="A114" s="132" t="s">
        <v>682</v>
      </c>
      <c r="B114" s="102">
        <f>IF(1-(B113/B112)&lt;0,0,1-(B113/B112))</f>
        <v>0</v>
      </c>
      <c r="C114" s="102">
        <f>IF(1-(C113/C112)&lt;0,0,1-(C113/C112))</f>
        <v>0</v>
      </c>
      <c r="D114" s="102">
        <f>IF(1-(D113/D112)&lt;0,0,1-(D113/D112))</f>
        <v>0</v>
      </c>
      <c r="E114" s="102">
        <f>IF(1-(E113/E112)&lt;0,0,1-(E113/E112))</f>
        <v>0</v>
      </c>
      <c r="F114" s="102">
        <f t="shared" ref="F114:BI114" si="49">IF(1-(F113/F112)&lt;0,0,1-(F113/F112))</f>
        <v>0.10964632512172723</v>
      </c>
      <c r="G114" s="102">
        <f t="shared" si="49"/>
        <v>0.39697971902462492</v>
      </c>
      <c r="H114" s="102">
        <f t="shared" si="49"/>
        <v>0.52440169658595825</v>
      </c>
      <c r="I114" s="102">
        <f t="shared" si="49"/>
        <v>0.6149026651746341</v>
      </c>
      <c r="J114" s="102">
        <f t="shared" si="49"/>
        <v>0.67974969271265717</v>
      </c>
      <c r="K114" s="102">
        <f t="shared" si="49"/>
        <v>0.72660511568259434</v>
      </c>
      <c r="L114" s="102">
        <f t="shared" si="49"/>
        <v>0.76335978549361483</v>
      </c>
      <c r="M114" s="102">
        <f t="shared" si="49"/>
        <v>0.79514952816830187</v>
      </c>
      <c r="N114" s="102">
        <f t="shared" si="49"/>
        <v>0.82300640608989939</v>
      </c>
      <c r="O114" s="102">
        <f t="shared" si="49"/>
        <v>0.84615113290415356</v>
      </c>
      <c r="P114" s="102">
        <f t="shared" si="49"/>
        <v>0.86571172192212453</v>
      </c>
      <c r="Q114" s="102">
        <f t="shared" si="49"/>
        <v>0.8824177767411252</v>
      </c>
      <c r="R114" s="102">
        <f t="shared" si="49"/>
        <v>0.89678590966246019</v>
      </c>
      <c r="S114" s="102">
        <f t="shared" si="49"/>
        <v>0.90920582461254762</v>
      </c>
      <c r="T114" s="102">
        <f t="shared" si="49"/>
        <v>0.91998393917771493</v>
      </c>
      <c r="U114" s="102">
        <f t="shared" si="49"/>
        <v>0.92936764901042856</v>
      </c>
      <c r="V114" s="102">
        <f t="shared" si="49"/>
        <v>0.93767677509977376</v>
      </c>
      <c r="W114" s="102">
        <f t="shared" si="49"/>
        <v>0.94216863861561739</v>
      </c>
      <c r="X114" s="102">
        <f t="shared" si="49"/>
        <v>0.94630448821380375</v>
      </c>
      <c r="Y114" s="102">
        <f t="shared" si="49"/>
        <v>0.95010656375259117</v>
      </c>
      <c r="Z114" s="102">
        <f t="shared" si="49"/>
        <v>0.95360222914109261</v>
      </c>
      <c r="AA114" s="102">
        <f t="shared" si="49"/>
        <v>0.95681925982616212</v>
      </c>
      <c r="AB114" s="102">
        <f t="shared" si="49"/>
        <v>0.95978425155184022</v>
      </c>
      <c r="AC114" s="102">
        <f t="shared" si="49"/>
        <v>0.96252384870944963</v>
      </c>
      <c r="AD114" s="102">
        <f t="shared" si="49"/>
        <v>0.96507169677892068</v>
      </c>
      <c r="AE114" s="102">
        <f t="shared" si="49"/>
        <v>0.96744049677420085</v>
      </c>
      <c r="AF114" s="102">
        <f t="shared" si="49"/>
        <v>0.96958460121478229</v>
      </c>
      <c r="AG114" s="102">
        <f t="shared" si="49"/>
        <v>0.97151528396894982</v>
      </c>
      <c r="AH114" s="102">
        <f t="shared" si="49"/>
        <v>0.97329921859731883</v>
      </c>
      <c r="AI114" s="102">
        <f t="shared" si="49"/>
        <v>0.97495496592456488</v>
      </c>
      <c r="AJ114" s="102">
        <f t="shared" si="49"/>
        <v>0.97649581782112915</v>
      </c>
      <c r="AK114" s="102">
        <f t="shared" si="49"/>
        <v>0.97793221665726682</v>
      </c>
      <c r="AL114" s="102">
        <f t="shared" si="49"/>
        <v>0.97927290938429923</v>
      </c>
      <c r="AM114" s="102">
        <f t="shared" si="49"/>
        <v>0.98052551311057334</v>
      </c>
      <c r="AN114" s="102">
        <f t="shared" si="49"/>
        <v>0.9816968059467942</v>
      </c>
      <c r="AO114" s="102">
        <f t="shared" si="49"/>
        <v>0.98279288972926848</v>
      </c>
      <c r="AP114" s="102">
        <f t="shared" si="49"/>
        <v>0.98381929242748678</v>
      </c>
      <c r="AQ114" s="102">
        <f t="shared" si="49"/>
        <v>0.98478104117135556</v>
      </c>
      <c r="AR114" s="102">
        <f t="shared" si="49"/>
        <v>0.9856827198131537</v>
      </c>
      <c r="AS114" s="102">
        <f t="shared" si="49"/>
        <v>0.98652851723302637</v>
      </c>
      <c r="AT114" s="102">
        <f t="shared" si="49"/>
        <v>0.98732226919688604</v>
      </c>
      <c r="AU114" s="102">
        <f t="shared" si="49"/>
        <v>0.98806749512476655</v>
      </c>
      <c r="AV114" s="102">
        <f t="shared" si="49"/>
        <v>0.98876743053265859</v>
      </c>
      <c r="AW114" s="102">
        <f t="shared" si="49"/>
        <v>0.98942505567522032</v>
      </c>
      <c r="AX114" s="102">
        <f t="shared" si="49"/>
        <v>0.990043120821959</v>
      </c>
      <c r="AY114" s="102">
        <f t="shared" si="49"/>
        <v>0.99062416855375224</v>
      </c>
      <c r="AZ114" s="102">
        <f t="shared" si="49"/>
        <v>0.99117055343429572</v>
      </c>
      <c r="BA114" s="102">
        <f t="shared" si="49"/>
        <v>0.99168445938036631</v>
      </c>
      <c r="BB114" s="102">
        <f t="shared" si="49"/>
        <v>0.99216791502312374</v>
      </c>
      <c r="BC114" s="102">
        <f t="shared" si="49"/>
        <v>0.99262280732062202</v>
      </c>
      <c r="BD114" s="102">
        <f t="shared" si="49"/>
        <v>0.99305089365049626</v>
      </c>
      <c r="BE114" s="102">
        <f t="shared" si="49"/>
        <v>0.99345381258249499</v>
      </c>
      <c r="BF114" s="102">
        <f t="shared" si="49"/>
        <v>0.99383309350379423</v>
      </c>
      <c r="BG114" s="102">
        <f t="shared" si="49"/>
        <v>0.99419016524614656</v>
      </c>
      <c r="BH114" s="102">
        <f t="shared" si="49"/>
        <v>0.99452636384293713</v>
      </c>
      <c r="BI114" s="102">
        <f t="shared" si="49"/>
        <v>0.99484293952598957</v>
      </c>
    </row>
    <row r="115" spans="1:61" ht="18" customHeight="1">
      <c r="A115" s="132" t="s">
        <v>683</v>
      </c>
      <c r="B115" s="133">
        <f t="shared" ref="B115:BI115" si="50">+B$36*1000*B114^($B$38-1)</f>
        <v>0</v>
      </c>
      <c r="C115" s="133">
        <f t="shared" si="50"/>
        <v>0</v>
      </c>
      <c r="D115" s="133">
        <f t="shared" si="50"/>
        <v>0</v>
      </c>
      <c r="E115" s="133">
        <f t="shared" si="50"/>
        <v>0</v>
      </c>
      <c r="F115" s="133">
        <f t="shared" si="50"/>
        <v>11.781080992751944</v>
      </c>
      <c r="G115" s="133">
        <f t="shared" si="50"/>
        <v>114.13992257933596</v>
      </c>
      <c r="H115" s="133">
        <f t="shared" si="50"/>
        <v>180.14998282872889</v>
      </c>
      <c r="I115" s="133">
        <f t="shared" si="50"/>
        <v>229.51176536583299</v>
      </c>
      <c r="J115" s="133">
        <f t="shared" si="50"/>
        <v>263.04596825941712</v>
      </c>
      <c r="K115" s="133">
        <f t="shared" si="50"/>
        <v>283.87750020437204</v>
      </c>
      <c r="L115" s="133">
        <f t="shared" si="50"/>
        <v>297.05878315144628</v>
      </c>
      <c r="M115" s="133">
        <f t="shared" si="50"/>
        <v>306.21351334035364</v>
      </c>
      <c r="N115" s="133">
        <f t="shared" si="50"/>
        <v>312.16579454770596</v>
      </c>
      <c r="O115" s="133">
        <f t="shared" si="50"/>
        <v>314.53609377546746</v>
      </c>
      <c r="P115" s="133">
        <f t="shared" si="50"/>
        <v>314.27363189529319</v>
      </c>
      <c r="Q115" s="133">
        <f t="shared" si="50"/>
        <v>312.02842133073563</v>
      </c>
      <c r="R115" s="133">
        <f t="shared" si="50"/>
        <v>308.27838599140676</v>
      </c>
      <c r="S115" s="133">
        <f t="shared" si="50"/>
        <v>303.39046192102376</v>
      </c>
      <c r="T115" s="133">
        <f t="shared" si="50"/>
        <v>297.65321883187664</v>
      </c>
      <c r="U115" s="133">
        <f t="shared" si="50"/>
        <v>291.29638319176212</v>
      </c>
      <c r="V115" s="133">
        <f t="shared" si="50"/>
        <v>284.56752486336734</v>
      </c>
      <c r="W115" s="133">
        <f t="shared" si="50"/>
        <v>276.07033479156013</v>
      </c>
      <c r="X115" s="133">
        <f t="shared" si="50"/>
        <v>267.76528368067278</v>
      </c>
      <c r="Y115" s="133">
        <f t="shared" si="50"/>
        <v>259.66696950437915</v>
      </c>
      <c r="Z115" s="133">
        <f t="shared" si="50"/>
        <v>251.78990426904389</v>
      </c>
      <c r="AA115" s="133">
        <f t="shared" si="50"/>
        <v>126.6604681623747</v>
      </c>
      <c r="AB115" s="133">
        <f t="shared" si="50"/>
        <v>63.683917783341982</v>
      </c>
      <c r="AC115" s="133">
        <f t="shared" si="50"/>
        <v>32.005746428174355</v>
      </c>
      <c r="AD115" s="133">
        <f t="shared" si="50"/>
        <v>16.079202642985244</v>
      </c>
      <c r="AE115" s="133">
        <f t="shared" si="50"/>
        <v>8.0751564251960417</v>
      </c>
      <c r="AF115" s="133">
        <f t="shared" si="50"/>
        <v>4.0536995068150645</v>
      </c>
      <c r="AG115" s="133">
        <f t="shared" si="50"/>
        <v>2.0341202654961732</v>
      </c>
      <c r="AH115" s="133">
        <f t="shared" si="50"/>
        <v>1.0204242201129003</v>
      </c>
      <c r="AI115" s="133">
        <f t="shared" si="50"/>
        <v>0.51177549651191445</v>
      </c>
      <c r="AJ115" s="133">
        <f t="shared" si="50"/>
        <v>0.25661615301256951</v>
      </c>
      <c r="AK115" s="133">
        <f t="shared" si="50"/>
        <v>0.1286480042334251</v>
      </c>
      <c r="AL115" s="133">
        <f t="shared" si="50"/>
        <v>6.448282172964892E-2</v>
      </c>
      <c r="AM115" s="133">
        <f t="shared" si="50"/>
        <v>3.2315681755403732E-2</v>
      </c>
      <c r="AN115" s="133">
        <f t="shared" si="50"/>
        <v>1.6192600085534501E-2</v>
      </c>
      <c r="AO115" s="133">
        <f t="shared" si="50"/>
        <v>8.1125787298561292E-3</v>
      </c>
      <c r="AP115" s="133">
        <f t="shared" si="50"/>
        <v>4.0639178550625592E-3</v>
      </c>
      <c r="AQ115" s="133">
        <f t="shared" si="50"/>
        <v>2.0355358003613802E-3</v>
      </c>
      <c r="AR115" s="133">
        <f t="shared" si="50"/>
        <v>1.0194459018073952E-3</v>
      </c>
      <c r="AS115" s="133">
        <f t="shared" si="50"/>
        <v>5.1051051323701782E-4</v>
      </c>
      <c r="AT115" s="133">
        <f t="shared" si="50"/>
        <v>2.5562505253445215E-4</v>
      </c>
      <c r="AU115" s="133">
        <f t="shared" si="50"/>
        <v>1.2798622875670346E-4</v>
      </c>
      <c r="AV115" s="133">
        <f t="shared" si="50"/>
        <v>6.4074735045391846E-5</v>
      </c>
      <c r="AW115" s="133">
        <f t="shared" si="50"/>
        <v>3.207573198390597E-5</v>
      </c>
      <c r="AX115" s="133">
        <f t="shared" si="50"/>
        <v>1.6055903599511582E-5</v>
      </c>
      <c r="AY115" s="133">
        <f t="shared" si="50"/>
        <v>8.0364345542633591E-6</v>
      </c>
      <c r="AZ115" s="133">
        <f t="shared" si="50"/>
        <v>4.0222074478434252E-6</v>
      </c>
      <c r="BA115" s="133">
        <f t="shared" si="50"/>
        <v>2.0129810178875352E-6</v>
      </c>
      <c r="BB115" s="133">
        <f t="shared" si="50"/>
        <v>1.007373893887948E-6</v>
      </c>
      <c r="BC115" s="133">
        <f t="shared" si="50"/>
        <v>5.0410270075880972E-7</v>
      </c>
      <c r="BD115" s="133">
        <f t="shared" si="50"/>
        <v>2.5224704710267604E-7</v>
      </c>
      <c r="BE115" s="133">
        <f t="shared" si="50"/>
        <v>1.2621565019392819E-7</v>
      </c>
      <c r="BF115" s="133">
        <f t="shared" si="50"/>
        <v>6.3151199683706322E-8</v>
      </c>
      <c r="BG115" s="133">
        <f t="shared" si="50"/>
        <v>3.1596023265773254E-8</v>
      </c>
      <c r="BH115" s="133">
        <f t="shared" si="50"/>
        <v>1.5807629086667067E-8</v>
      </c>
      <c r="BI115" s="133">
        <f t="shared" si="50"/>
        <v>7.9083437881037854E-9</v>
      </c>
    </row>
    <row r="116" spans="1:61" s="49" customFormat="1" ht="18" customHeight="1">
      <c r="A116" s="132" t="s">
        <v>686</v>
      </c>
      <c r="B116" s="102">
        <f t="shared" ref="B116:AG116" si="51">+B112*(1-B103)</f>
        <v>0.25652713039837849</v>
      </c>
      <c r="C116" s="102">
        <f t="shared" si="51"/>
        <v>0.23333916590858106</v>
      </c>
      <c r="D116" s="102">
        <f t="shared" si="51"/>
        <v>0.26348479109060885</v>
      </c>
      <c r="E116" s="102">
        <f t="shared" si="51"/>
        <v>0.28529529374707951</v>
      </c>
      <c r="F116" s="102">
        <f t="shared" si="51"/>
        <v>0.3020288413627098</v>
      </c>
      <c r="G116" s="102">
        <f t="shared" si="51"/>
        <v>0.31399452748540924</v>
      </c>
      <c r="H116" s="102">
        <f t="shared" si="51"/>
        <v>0.32341667809792896</v>
      </c>
      <c r="I116" s="102">
        <f t="shared" si="51"/>
        <v>0.3310967050395438</v>
      </c>
      <c r="J116" s="102">
        <f t="shared" si="51"/>
        <v>0.33737506982912008</v>
      </c>
      <c r="K116" s="102">
        <f t="shared" si="51"/>
        <v>0.34250060867120463</v>
      </c>
      <c r="L116" s="102">
        <f t="shared" si="51"/>
        <v>0.35242321321460252</v>
      </c>
      <c r="M116" s="102">
        <f t="shared" si="51"/>
        <v>0.36741244554003383</v>
      </c>
      <c r="N116" s="102">
        <f t="shared" si="51"/>
        <v>0.38376425573394196</v>
      </c>
      <c r="O116" s="102">
        <f t="shared" si="51"/>
        <v>0.39841645512417012</v>
      </c>
      <c r="P116" s="102">
        <f t="shared" si="51"/>
        <v>0.41185381679329525</v>
      </c>
      <c r="Q116" s="102">
        <f t="shared" si="51"/>
        <v>0.42428722848823097</v>
      </c>
      <c r="R116" s="102">
        <f t="shared" si="51"/>
        <v>0.43576866507390832</v>
      </c>
      <c r="S116" s="102">
        <f t="shared" si="51"/>
        <v>0.44623881421629308</v>
      </c>
      <c r="T116" s="102">
        <f t="shared" si="51"/>
        <v>0.45552737320809628</v>
      </c>
      <c r="U116" s="102">
        <f t="shared" si="51"/>
        <v>0.46333274562784821</v>
      </c>
      <c r="V116" s="102">
        <f t="shared" si="51"/>
        <v>0.47006902131946138</v>
      </c>
      <c r="W116" s="102">
        <f t="shared" si="51"/>
        <v>0.47525277918015041</v>
      </c>
      <c r="X116" s="102">
        <f t="shared" si="51"/>
        <v>0.47710220677851017</v>
      </c>
      <c r="Y116" s="102">
        <f t="shared" si="51"/>
        <v>0.47413013247824165</v>
      </c>
      <c r="Z116" s="102">
        <f t="shared" si="51"/>
        <v>0.4645566399618869</v>
      </c>
      <c r="AA116" s="102">
        <f t="shared" si="51"/>
        <v>0.40688086249079997</v>
      </c>
      <c r="AB116" s="102">
        <f t="shared" si="51"/>
        <v>0</v>
      </c>
      <c r="AC116" s="102">
        <f t="shared" si="51"/>
        <v>0</v>
      </c>
      <c r="AD116" s="102">
        <f t="shared" si="51"/>
        <v>0</v>
      </c>
      <c r="AE116" s="102">
        <f t="shared" si="51"/>
        <v>0</v>
      </c>
      <c r="AF116" s="102">
        <f t="shared" si="51"/>
        <v>0</v>
      </c>
      <c r="AG116" s="102">
        <f t="shared" si="51"/>
        <v>0</v>
      </c>
      <c r="AH116" s="102">
        <f t="shared" ref="AH116:BI116" si="52">+AH112*(1-AH103)</f>
        <v>0</v>
      </c>
      <c r="AI116" s="102">
        <f t="shared" si="52"/>
        <v>0</v>
      </c>
      <c r="AJ116" s="102">
        <f t="shared" si="52"/>
        <v>0</v>
      </c>
      <c r="AK116" s="102">
        <f t="shared" si="52"/>
        <v>0</v>
      </c>
      <c r="AL116" s="102">
        <f t="shared" si="52"/>
        <v>0</v>
      </c>
      <c r="AM116" s="102">
        <f t="shared" si="52"/>
        <v>0</v>
      </c>
      <c r="AN116" s="102">
        <f t="shared" si="52"/>
        <v>0</v>
      </c>
      <c r="AO116" s="102">
        <f t="shared" si="52"/>
        <v>0</v>
      </c>
      <c r="AP116" s="102">
        <f t="shared" si="52"/>
        <v>0</v>
      </c>
      <c r="AQ116" s="102">
        <f t="shared" si="52"/>
        <v>0</v>
      </c>
      <c r="AR116" s="102">
        <f t="shared" si="52"/>
        <v>0</v>
      </c>
      <c r="AS116" s="102">
        <f t="shared" si="52"/>
        <v>0</v>
      </c>
      <c r="AT116" s="102">
        <f t="shared" si="52"/>
        <v>0</v>
      </c>
      <c r="AU116" s="102">
        <f t="shared" si="52"/>
        <v>0</v>
      </c>
      <c r="AV116" s="102">
        <f t="shared" si="52"/>
        <v>0</v>
      </c>
      <c r="AW116" s="102">
        <f t="shared" si="52"/>
        <v>0</v>
      </c>
      <c r="AX116" s="102">
        <f t="shared" si="52"/>
        <v>0</v>
      </c>
      <c r="AY116" s="102">
        <f t="shared" si="52"/>
        <v>0</v>
      </c>
      <c r="AZ116" s="102">
        <f t="shared" si="52"/>
        <v>0</v>
      </c>
      <c r="BA116" s="102">
        <f t="shared" si="52"/>
        <v>0</v>
      </c>
      <c r="BB116" s="102">
        <f t="shared" si="52"/>
        <v>0</v>
      </c>
      <c r="BC116" s="102">
        <f t="shared" si="52"/>
        <v>0</v>
      </c>
      <c r="BD116" s="102">
        <f t="shared" si="52"/>
        <v>0</v>
      </c>
      <c r="BE116" s="102">
        <f t="shared" si="52"/>
        <v>0</v>
      </c>
      <c r="BF116" s="102">
        <f t="shared" si="52"/>
        <v>0</v>
      </c>
      <c r="BG116" s="102">
        <f t="shared" si="52"/>
        <v>0</v>
      </c>
      <c r="BH116" s="102">
        <f t="shared" si="52"/>
        <v>0</v>
      </c>
      <c r="BI116" s="102">
        <f t="shared" si="52"/>
        <v>0</v>
      </c>
    </row>
    <row r="117" spans="1:61" s="43" customFormat="1" ht="18" customHeight="1">
      <c r="A117" s="134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</row>
    <row r="118" spans="1:61" s="50" customFormat="1" ht="18" customHeight="1">
      <c r="A118" s="136" t="s">
        <v>687</v>
      </c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</row>
    <row r="119" spans="1:61" s="50" customFormat="1" ht="18" customHeight="1">
      <c r="A119" s="51" t="s">
        <v>678</v>
      </c>
      <c r="B119" s="138">
        <f>+B112</f>
        <v>0.25666629327476997</v>
      </c>
      <c r="C119" s="138">
        <f t="shared" ref="C119:BI120" si="53">+C112</f>
        <v>0.23346903119485912</v>
      </c>
      <c r="D119" s="138">
        <f t="shared" si="53"/>
        <v>0.26363521502327414</v>
      </c>
      <c r="E119" s="138">
        <f t="shared" si="53"/>
        <v>0.28546234514183716</v>
      </c>
      <c r="F119" s="138">
        <f t="shared" si="53"/>
        <v>0.30221019809138117</v>
      </c>
      <c r="G119" s="138">
        <f t="shared" si="53"/>
        <v>0.31418784454102477</v>
      </c>
      <c r="H119" s="138">
        <f t="shared" si="53"/>
        <v>0.32362080675384575</v>
      </c>
      <c r="I119" s="138">
        <f t="shared" si="53"/>
        <v>0.33131090524396589</v>
      </c>
      <c r="J119" s="138">
        <f t="shared" si="53"/>
        <v>0.33759875843082299</v>
      </c>
      <c r="K119" s="138">
        <f t="shared" si="53"/>
        <v>0.34273335646103348</v>
      </c>
      <c r="L119" s="138">
        <f t="shared" si="53"/>
        <v>0.35266892754565737</v>
      </c>
      <c r="M119" s="138">
        <f t="shared" si="53"/>
        <v>0.36767659869618491</v>
      </c>
      <c r="N119" s="138">
        <f t="shared" si="53"/>
        <v>0.38405429011338044</v>
      </c>
      <c r="O119" s="138">
        <f t="shared" si="53"/>
        <v>0.39875218575268473</v>
      </c>
      <c r="P119" s="138">
        <f t="shared" si="53"/>
        <v>0.41229349686803124</v>
      </c>
      <c r="Q119" s="138">
        <f t="shared" si="53"/>
        <v>0.42496203470131083</v>
      </c>
      <c r="R119" s="138">
        <f t="shared" si="53"/>
        <v>0.43691808513101693</v>
      </c>
      <c r="S119" s="138">
        <f t="shared" si="53"/>
        <v>0.44825818970247006</v>
      </c>
      <c r="T119" s="138">
        <f t="shared" si="53"/>
        <v>0.4590460606221704</v>
      </c>
      <c r="U119" s="138">
        <f t="shared" si="53"/>
        <v>0.46932855746141622</v>
      </c>
      <c r="V119" s="138">
        <f t="shared" si="53"/>
        <v>0.48004056202860362</v>
      </c>
      <c r="W119" s="138">
        <f t="shared" si="53"/>
        <v>0.49145984864862602</v>
      </c>
      <c r="X119" s="138">
        <f t="shared" si="53"/>
        <v>0.50284840593321678</v>
      </c>
      <c r="Y119" s="138">
        <f t="shared" si="53"/>
        <v>0.51410905544547136</v>
      </c>
      <c r="Z119" s="138">
        <f t="shared" si="53"/>
        <v>0.52520053360067487</v>
      </c>
      <c r="AA119" s="138">
        <f t="shared" si="53"/>
        <v>0.53611233200575958</v>
      </c>
      <c r="AB119" s="138">
        <f t="shared" si="53"/>
        <v>0.54685643797139827</v>
      </c>
      <c r="AC119" s="138">
        <f t="shared" si="53"/>
        <v>0.55749131594115364</v>
      </c>
      <c r="AD119" s="138">
        <f t="shared" si="53"/>
        <v>0.56824968933593789</v>
      </c>
      <c r="AE119" s="138">
        <f t="shared" si="53"/>
        <v>0.57911195545356697</v>
      </c>
      <c r="AF119" s="138">
        <f t="shared" si="53"/>
        <v>0.5889391038104923</v>
      </c>
      <c r="AG119" s="138">
        <f t="shared" si="53"/>
        <v>0.59741430453176314</v>
      </c>
      <c r="AH119" s="138">
        <f t="shared" si="53"/>
        <v>0.60546235455781428</v>
      </c>
      <c r="AI119" s="138">
        <f t="shared" si="53"/>
        <v>0.61321545946045852</v>
      </c>
      <c r="AJ119" s="138">
        <f t="shared" si="53"/>
        <v>0.62074493223584959</v>
      </c>
      <c r="AK119" s="138">
        <f t="shared" si="53"/>
        <v>0.62809194108534516</v>
      </c>
      <c r="AL119" s="138">
        <f t="shared" si="53"/>
        <v>0.63528293842910621</v>
      </c>
      <c r="AM119" s="138">
        <f t="shared" si="53"/>
        <v>0.64233726674713709</v>
      </c>
      <c r="AN119" s="138">
        <f t="shared" si="53"/>
        <v>0.64927078909394031</v>
      </c>
      <c r="AO119" s="138">
        <f t="shared" si="53"/>
        <v>0.65609754374470475</v>
      </c>
      <c r="AP119" s="138">
        <f t="shared" si="53"/>
        <v>0.66283044770005672</v>
      </c>
      <c r="AQ119" s="138">
        <f t="shared" si="53"/>
        <v>0.66948156420504168</v>
      </c>
      <c r="AR119" s="138">
        <f t="shared" si="53"/>
        <v>0.67606218623542169</v>
      </c>
      <c r="AS119" s="138">
        <f t="shared" si="53"/>
        <v>0.68258285416096887</v>
      </c>
      <c r="AT119" s="138">
        <f t="shared" si="53"/>
        <v>0.68905335936557366</v>
      </c>
      <c r="AU119" s="138">
        <f t="shared" si="53"/>
        <v>0.69548275369171475</v>
      </c>
      <c r="AV119" s="138">
        <f t="shared" si="53"/>
        <v>0.70187937003516698</v>
      </c>
      <c r="AW119" s="138">
        <f t="shared" si="53"/>
        <v>0.70825085338586058</v>
      </c>
      <c r="AX119" s="138">
        <f t="shared" si="53"/>
        <v>0.71460419958680321</v>
      </c>
      <c r="AY119" s="138">
        <f t="shared" si="53"/>
        <v>0.72094579882206866</v>
      </c>
      <c r="AZ119" s="138">
        <f t="shared" si="53"/>
        <v>0.72728148126486514</v>
      </c>
      <c r="BA119" s="138">
        <f t="shared" si="53"/>
        <v>0.73361656292051658</v>
      </c>
      <c r="BB119" s="138">
        <f t="shared" si="53"/>
        <v>0.73995589027724862</v>
      </c>
      <c r="BC119" s="138">
        <f t="shared" si="53"/>
        <v>0.74630388285672744</v>
      </c>
      <c r="BD119" s="138">
        <f t="shared" si="53"/>
        <v>0.75266457312390356</v>
      </c>
      <c r="BE119" s="138">
        <f t="shared" si="53"/>
        <v>0.75904164348361602</v>
      </c>
      <c r="BF119" s="138">
        <f t="shared" si="53"/>
        <v>0.76543846027863649</v>
      </c>
      <c r="BG119" s="138">
        <f t="shared" si="53"/>
        <v>0.77185810482937056</v>
      </c>
      <c r="BH119" s="138">
        <f t="shared" si="53"/>
        <v>0.77830340163549305</v>
      </c>
      <c r="BI119" s="138">
        <f t="shared" si="53"/>
        <v>0.7847769439073442</v>
      </c>
    </row>
    <row r="120" spans="1:61" s="50" customFormat="1" ht="18" customHeight="1">
      <c r="A120" s="139" t="s">
        <v>792</v>
      </c>
      <c r="B120" s="138">
        <f>+B113</f>
        <v>0.25666629327476997</v>
      </c>
      <c r="C120" s="138">
        <f t="shared" si="53"/>
        <v>0.49278319473093002</v>
      </c>
      <c r="D120" s="138">
        <f t="shared" si="53"/>
        <v>0.47544298056602052</v>
      </c>
      <c r="E120" s="138">
        <f t="shared" si="53"/>
        <v>0.37426853591476061</v>
      </c>
      <c r="F120" s="138">
        <f t="shared" si="53"/>
        <v>0.26907396045635201</v>
      </c>
      <c r="G120" s="138">
        <f t="shared" si="53"/>
        <v>0.18946164229417622</v>
      </c>
      <c r="H120" s="138">
        <f t="shared" si="53"/>
        <v>0.15391350664161249</v>
      </c>
      <c r="I120" s="138">
        <f t="shared" si="53"/>
        <v>0.1275869466080306</v>
      </c>
      <c r="J120" s="138">
        <f t="shared" si="53"/>
        <v>0.1081161061272965</v>
      </c>
      <c r="K120" s="138">
        <f t="shared" si="53"/>
        <v>9.3701546341380434E-2</v>
      </c>
      <c r="L120" s="138">
        <f t="shared" si="53"/>
        <v>8.3455650664141179E-2</v>
      </c>
      <c r="M120" s="138">
        <f t="shared" si="53"/>
        <v>7.5318724724387401E-2</v>
      </c>
      <c r="N120" s="138">
        <f t="shared" si="53"/>
        <v>6.7975149063759621E-2</v>
      </c>
      <c r="O120" s="138">
        <f t="shared" si="53"/>
        <v>6.1347572030043047E-2</v>
      </c>
      <c r="P120" s="138">
        <f t="shared" si="53"/>
        <v>5.5366183757113843E-2</v>
      </c>
      <c r="Q120" s="138">
        <f t="shared" si="53"/>
        <v>4.9967980840795241E-2</v>
      </c>
      <c r="R120" s="138">
        <f t="shared" si="53"/>
        <v>4.5096102708817698E-2</v>
      </c>
      <c r="S120" s="138">
        <f t="shared" si="53"/>
        <v>4.0699232694707967E-2</v>
      </c>
      <c r="T120" s="138">
        <f t="shared" si="53"/>
        <v>3.673105750697394E-2</v>
      </c>
      <c r="U120" s="138">
        <f t="shared" si="53"/>
        <v>3.3149779400043974E-2</v>
      </c>
      <c r="V120" s="138">
        <f t="shared" si="53"/>
        <v>2.9917675908539682E-2</v>
      </c>
      <c r="W120" s="138">
        <f t="shared" si="53"/>
        <v>2.8421792113112698E-2</v>
      </c>
      <c r="X120" s="138">
        <f t="shared" si="53"/>
        <v>2.700070250745706E-2</v>
      </c>
      <c r="Y120" s="138">
        <f t="shared" si="53"/>
        <v>2.5650667382084207E-2</v>
      </c>
      <c r="Z120" s="138">
        <f t="shared" si="53"/>
        <v>2.4368134012979995E-2</v>
      </c>
      <c r="AA120" s="138">
        <f t="shared" si="53"/>
        <v>2.3149727312330993E-2</v>
      </c>
      <c r="AB120" s="138">
        <f t="shared" si="53"/>
        <v>2.1992240946714443E-2</v>
      </c>
      <c r="AC120" s="138">
        <f t="shared" si="53"/>
        <v>2.0892628899378721E-2</v>
      </c>
      <c r="AD120" s="138">
        <f t="shared" si="53"/>
        <v>1.9847997454409783E-2</v>
      </c>
      <c r="AE120" s="138">
        <f t="shared" si="53"/>
        <v>1.8855597581689292E-2</v>
      </c>
      <c r="AF120" s="138">
        <f t="shared" si="53"/>
        <v>1.7912817702604826E-2</v>
      </c>
      <c r="AG120" s="138">
        <f t="shared" si="53"/>
        <v>1.7017176817474583E-2</v>
      </c>
      <c r="AH120" s="138">
        <f t="shared" si="53"/>
        <v>1.6166317976600852E-2</v>
      </c>
      <c r="AI120" s="138">
        <f t="shared" si="53"/>
        <v>1.5358002077770808E-2</v>
      </c>
      <c r="AJ120" s="138">
        <f t="shared" si="53"/>
        <v>1.4590101973882268E-2</v>
      </c>
      <c r="AK120" s="138">
        <f t="shared" si="53"/>
        <v>1.3860596875188154E-2</v>
      </c>
      <c r="AL120" s="138">
        <f t="shared" si="53"/>
        <v>1.3167567031428745E-2</v>
      </c>
      <c r="AM120" s="138">
        <f t="shared" si="53"/>
        <v>1.2509188679857307E-2</v>
      </c>
      <c r="AN120" s="138">
        <f t="shared" si="53"/>
        <v>1.1883729245864441E-2</v>
      </c>
      <c r="AO120" s="138">
        <f t="shared" si="53"/>
        <v>1.1289542783571218E-2</v>
      </c>
      <c r="AP120" s="138">
        <f t="shared" si="53"/>
        <v>1.0725065644392656E-2</v>
      </c>
      <c r="AQ120" s="138">
        <f t="shared" si="53"/>
        <v>1.0188812362173023E-2</v>
      </c>
      <c r="AR120" s="138">
        <f t="shared" si="53"/>
        <v>9.6793717440643717E-3</v>
      </c>
      <c r="AS120" s="138">
        <f t="shared" si="53"/>
        <v>9.1954031568611521E-3</v>
      </c>
      <c r="AT120" s="138">
        <f t="shared" si="53"/>
        <v>8.7356329990180941E-3</v>
      </c>
      <c r="AU120" s="138">
        <f t="shared" si="53"/>
        <v>8.2988513490671895E-3</v>
      </c>
      <c r="AV120" s="138">
        <f t="shared" si="53"/>
        <v>7.8839087816138295E-3</v>
      </c>
      <c r="AW120" s="138">
        <f t="shared" si="53"/>
        <v>7.4897133425331375E-3</v>
      </c>
      <c r="AX120" s="138">
        <f t="shared" si="53"/>
        <v>7.1152276754064808E-3</v>
      </c>
      <c r="AY120" s="138">
        <f t="shared" si="53"/>
        <v>6.7594662916361566E-3</v>
      </c>
      <c r="AZ120" s="138">
        <f t="shared" si="53"/>
        <v>6.4214929770543489E-3</v>
      </c>
      <c r="BA120" s="138">
        <f t="shared" si="53"/>
        <v>6.1004183282016315E-3</v>
      </c>
      <c r="BB120" s="138">
        <f t="shared" si="53"/>
        <v>5.7953974117915495E-3</v>
      </c>
      <c r="BC120" s="138">
        <f t="shared" si="53"/>
        <v>5.505627541201972E-3</v>
      </c>
      <c r="BD120" s="138">
        <f t="shared" si="53"/>
        <v>5.2303461641418731E-3</v>
      </c>
      <c r="BE120" s="138">
        <f t="shared" si="53"/>
        <v>4.9688288559347794E-3</v>
      </c>
      <c r="BF120" s="138">
        <f t="shared" si="53"/>
        <v>4.7203874131380406E-3</v>
      </c>
      <c r="BG120" s="138">
        <f t="shared" si="53"/>
        <v>4.4843680424811383E-3</v>
      </c>
      <c r="BH120" s="138">
        <f t="shared" si="53"/>
        <v>4.2601496403570811E-3</v>
      </c>
      <c r="BI120" s="138">
        <f t="shared" si="53"/>
        <v>4.0471421583392272E-3</v>
      </c>
    </row>
    <row r="121" spans="1:61" s="51" customFormat="1" ht="18" customHeight="1">
      <c r="A121" s="140" t="s">
        <v>793</v>
      </c>
      <c r="B121" s="138">
        <f>+B119*(1-B122)</f>
        <v>0.25666629327476997</v>
      </c>
      <c r="C121" s="138">
        <f t="shared" ref="C121:BI121" si="54">+C119*(1-C122)</f>
        <v>0.23346903119485912</v>
      </c>
      <c r="D121" s="138">
        <f t="shared" si="54"/>
        <v>0.2035885636643015</v>
      </c>
      <c r="E121" s="138">
        <f t="shared" si="54"/>
        <v>0.17955570986616776</v>
      </c>
      <c r="F121" s="138">
        <f t="shared" si="54"/>
        <v>0.12787738129078716</v>
      </c>
      <c r="G121" s="138">
        <f t="shared" si="54"/>
        <v>8.5549352158423159E-2</v>
      </c>
      <c r="H121" s="138">
        <f t="shared" si="54"/>
        <v>6.0831633999490216E-2</v>
      </c>
      <c r="I121" s="138">
        <f t="shared" si="54"/>
        <v>6.3815921183785249E-2</v>
      </c>
      <c r="J121" s="138">
        <f t="shared" si="54"/>
        <v>4.6516300879317712E-2</v>
      </c>
      <c r="K121" s="138">
        <f t="shared" si="54"/>
        <v>3.3218323157309909E-2</v>
      </c>
      <c r="L121" s="138">
        <f t="shared" si="54"/>
        <v>2.3841918123078242E-2</v>
      </c>
      <c r="M121" s="138">
        <f t="shared" si="54"/>
        <v>1.6549722828336378E-2</v>
      </c>
      <c r="N121" s="138">
        <f t="shared" si="54"/>
        <v>9.8640408523475581E-3</v>
      </c>
      <c r="O121" s="138">
        <f t="shared" si="54"/>
        <v>3.3720755272367495E-3</v>
      </c>
      <c r="P121" s="138">
        <f t="shared" si="54"/>
        <v>-2.4989510072336435E-3</v>
      </c>
      <c r="Q121" s="138">
        <f t="shared" si="54"/>
        <v>-7.9011096020584533E-3</v>
      </c>
      <c r="R121" s="138">
        <f t="shared" si="54"/>
        <v>-1.2754681122344257E-2</v>
      </c>
      <c r="S121" s="138">
        <f t="shared" si="54"/>
        <v>-1.697164390869221E-2</v>
      </c>
      <c r="T121" s="138">
        <f t="shared" si="54"/>
        <v>-2.1096521745210605E-2</v>
      </c>
      <c r="U121" s="138">
        <f t="shared" si="54"/>
        <v>-2.5079472770672989E-2</v>
      </c>
      <c r="V121" s="138">
        <f t="shared" si="54"/>
        <v>-2.8924916186513949E-2</v>
      </c>
      <c r="W121" s="138">
        <f t="shared" si="54"/>
        <v>-1.0729282608575735E-2</v>
      </c>
      <c r="X121" s="138">
        <f t="shared" si="54"/>
        <v>7.7774150985579962E-3</v>
      </c>
      <c r="Y121" s="138">
        <f t="shared" si="54"/>
        <v>2.6562602920846761E-2</v>
      </c>
      <c r="Z121" s="138">
        <f t="shared" si="54"/>
        <v>4.5585862239924752E-2</v>
      </c>
      <c r="AA121" s="138">
        <f t="shared" si="54"/>
        <v>0</v>
      </c>
      <c r="AB121" s="138">
        <f t="shared" si="54"/>
        <v>0</v>
      </c>
      <c r="AC121" s="138">
        <f t="shared" si="54"/>
        <v>0</v>
      </c>
      <c r="AD121" s="138">
        <f t="shared" si="54"/>
        <v>0</v>
      </c>
      <c r="AE121" s="138">
        <f t="shared" si="54"/>
        <v>0</v>
      </c>
      <c r="AF121" s="138">
        <f t="shared" si="54"/>
        <v>0</v>
      </c>
      <c r="AG121" s="138">
        <f t="shared" si="54"/>
        <v>0</v>
      </c>
      <c r="AH121" s="138">
        <f t="shared" si="54"/>
        <v>0</v>
      </c>
      <c r="AI121" s="138">
        <f t="shared" si="54"/>
        <v>0</v>
      </c>
      <c r="AJ121" s="138">
        <f t="shared" si="54"/>
        <v>0</v>
      </c>
      <c r="AK121" s="138">
        <f t="shared" si="54"/>
        <v>0</v>
      </c>
      <c r="AL121" s="138">
        <f t="shared" si="54"/>
        <v>0</v>
      </c>
      <c r="AM121" s="138">
        <f t="shared" si="54"/>
        <v>0</v>
      </c>
      <c r="AN121" s="138">
        <f t="shared" si="54"/>
        <v>0</v>
      </c>
      <c r="AO121" s="138">
        <f t="shared" si="54"/>
        <v>0</v>
      </c>
      <c r="AP121" s="138">
        <f t="shared" si="54"/>
        <v>0</v>
      </c>
      <c r="AQ121" s="138">
        <f t="shared" si="54"/>
        <v>0</v>
      </c>
      <c r="AR121" s="138">
        <f t="shared" si="54"/>
        <v>0</v>
      </c>
      <c r="AS121" s="138">
        <f t="shared" si="54"/>
        <v>0</v>
      </c>
      <c r="AT121" s="138">
        <f t="shared" si="54"/>
        <v>0</v>
      </c>
      <c r="AU121" s="138">
        <f t="shared" si="54"/>
        <v>0</v>
      </c>
      <c r="AV121" s="138">
        <f t="shared" si="54"/>
        <v>0</v>
      </c>
      <c r="AW121" s="138">
        <f t="shared" si="54"/>
        <v>0</v>
      </c>
      <c r="AX121" s="138">
        <f t="shared" si="54"/>
        <v>0</v>
      </c>
      <c r="AY121" s="138">
        <f t="shared" si="54"/>
        <v>0</v>
      </c>
      <c r="AZ121" s="138">
        <f t="shared" si="54"/>
        <v>0</v>
      </c>
      <c r="BA121" s="138">
        <f t="shared" si="54"/>
        <v>0</v>
      </c>
      <c r="BB121" s="138">
        <f t="shared" si="54"/>
        <v>0</v>
      </c>
      <c r="BC121" s="138">
        <f t="shared" si="54"/>
        <v>0</v>
      </c>
      <c r="BD121" s="138">
        <f t="shared" si="54"/>
        <v>0</v>
      </c>
      <c r="BE121" s="138">
        <f t="shared" si="54"/>
        <v>0</v>
      </c>
      <c r="BF121" s="138">
        <f t="shared" si="54"/>
        <v>0</v>
      </c>
      <c r="BG121" s="138">
        <f t="shared" si="54"/>
        <v>0</v>
      </c>
      <c r="BH121" s="138">
        <f t="shared" si="54"/>
        <v>0</v>
      </c>
      <c r="BI121" s="138">
        <f t="shared" si="54"/>
        <v>0</v>
      </c>
    </row>
    <row r="122" spans="1:61" s="50" customFormat="1" ht="18" customHeight="1">
      <c r="A122" s="139" t="s">
        <v>682</v>
      </c>
      <c r="B122" s="141">
        <f t="shared" ref="B122:L122" si="55">+(B123/(1000*B$36))^(1/($B$38-1))</f>
        <v>0</v>
      </c>
      <c r="C122" s="141">
        <f t="shared" si="55"/>
        <v>0</v>
      </c>
      <c r="D122" s="141">
        <f t="shared" si="55"/>
        <v>0.22776415265188152</v>
      </c>
      <c r="E122" s="141">
        <f t="shared" si="55"/>
        <v>0.37100036862321634</v>
      </c>
      <c r="F122" s="141">
        <f t="shared" si="55"/>
        <v>0.57685947695213091</v>
      </c>
      <c r="G122" s="141">
        <f t="shared" si="55"/>
        <v>0.72771272458552216</v>
      </c>
      <c r="H122" s="141">
        <f t="shared" si="55"/>
        <v>0.81202805032940817</v>
      </c>
      <c r="I122" s="141">
        <f t="shared" si="55"/>
        <v>0.80738357786082104</v>
      </c>
      <c r="J122" s="141">
        <f t="shared" si="55"/>
        <v>0.86221424185465623</v>
      </c>
      <c r="K122" s="141">
        <f t="shared" si="55"/>
        <v>0.90307823113480168</v>
      </c>
      <c r="L122" s="141">
        <f t="shared" si="55"/>
        <v>0.93239575062934454</v>
      </c>
      <c r="M122" s="141">
        <f t="shared" ref="M122:BI122" si="56">+(M123/(1000*M$36))^(1/($B$38-1))</f>
        <v>0.95498837052174868</v>
      </c>
      <c r="N122" s="141">
        <f t="shared" si="56"/>
        <v>0.97431602482702251</v>
      </c>
      <c r="O122" s="141">
        <f t="shared" si="56"/>
        <v>0.99154343061249528</v>
      </c>
      <c r="P122" s="141">
        <f t="shared" si="56"/>
        <v>1.0060610973159092</v>
      </c>
      <c r="Q122" s="141">
        <f t="shared" si="56"/>
        <v>1.0185925069932702</v>
      </c>
      <c r="R122" s="141">
        <f t="shared" si="56"/>
        <v>1.0291923853839091</v>
      </c>
      <c r="S122" s="141">
        <f t="shared" si="56"/>
        <v>1.0378613136325676</v>
      </c>
      <c r="T122" s="141">
        <f t="shared" si="56"/>
        <v>1.0459573092003389</v>
      </c>
      <c r="U122" s="141">
        <f t="shared" si="56"/>
        <v>1.0534369204088647</v>
      </c>
      <c r="V122" s="141">
        <f t="shared" si="56"/>
        <v>1.0602551502403883</v>
      </c>
      <c r="W122" s="141">
        <f t="shared" si="56"/>
        <v>1.0218314530435766</v>
      </c>
      <c r="X122" s="141">
        <f t="shared" si="56"/>
        <v>0.98453328079240066</v>
      </c>
      <c r="Y122" s="141">
        <f t="shared" si="56"/>
        <v>0.94833274644845444</v>
      </c>
      <c r="Z122" s="141">
        <f t="shared" si="56"/>
        <v>0.91320293997533331</v>
      </c>
      <c r="AA122" s="141">
        <f t="shared" si="56"/>
        <v>1</v>
      </c>
      <c r="AB122" s="141">
        <f t="shared" si="56"/>
        <v>1</v>
      </c>
      <c r="AC122" s="141">
        <f t="shared" si="56"/>
        <v>1</v>
      </c>
      <c r="AD122" s="141">
        <f t="shared" si="56"/>
        <v>1</v>
      </c>
      <c r="AE122" s="141">
        <f t="shared" si="56"/>
        <v>1</v>
      </c>
      <c r="AF122" s="141">
        <f t="shared" si="56"/>
        <v>1</v>
      </c>
      <c r="AG122" s="141">
        <f t="shared" si="56"/>
        <v>1</v>
      </c>
      <c r="AH122" s="141">
        <f t="shared" si="56"/>
        <v>1</v>
      </c>
      <c r="AI122" s="141">
        <f t="shared" si="56"/>
        <v>1</v>
      </c>
      <c r="AJ122" s="141">
        <f t="shared" si="56"/>
        <v>1</v>
      </c>
      <c r="AK122" s="141">
        <f t="shared" si="56"/>
        <v>1</v>
      </c>
      <c r="AL122" s="141">
        <f t="shared" si="56"/>
        <v>1</v>
      </c>
      <c r="AM122" s="141">
        <f t="shared" si="56"/>
        <v>1</v>
      </c>
      <c r="AN122" s="141">
        <f t="shared" si="56"/>
        <v>1</v>
      </c>
      <c r="AO122" s="141">
        <f t="shared" si="56"/>
        <v>1</v>
      </c>
      <c r="AP122" s="141">
        <f t="shared" si="56"/>
        <v>1</v>
      </c>
      <c r="AQ122" s="141">
        <f t="shared" si="56"/>
        <v>1</v>
      </c>
      <c r="AR122" s="141">
        <f t="shared" si="56"/>
        <v>1</v>
      </c>
      <c r="AS122" s="141">
        <f t="shared" si="56"/>
        <v>1</v>
      </c>
      <c r="AT122" s="141">
        <f t="shared" si="56"/>
        <v>1</v>
      </c>
      <c r="AU122" s="141">
        <f t="shared" si="56"/>
        <v>1</v>
      </c>
      <c r="AV122" s="141">
        <f t="shared" si="56"/>
        <v>1</v>
      </c>
      <c r="AW122" s="141">
        <f t="shared" si="56"/>
        <v>1</v>
      </c>
      <c r="AX122" s="141">
        <f t="shared" si="56"/>
        <v>1</v>
      </c>
      <c r="AY122" s="141">
        <f t="shared" si="56"/>
        <v>1</v>
      </c>
      <c r="AZ122" s="141">
        <f t="shared" si="56"/>
        <v>1</v>
      </c>
      <c r="BA122" s="141">
        <f t="shared" si="56"/>
        <v>1</v>
      </c>
      <c r="BB122" s="141">
        <f t="shared" si="56"/>
        <v>1</v>
      </c>
      <c r="BC122" s="141">
        <f t="shared" si="56"/>
        <v>1</v>
      </c>
      <c r="BD122" s="141">
        <f t="shared" si="56"/>
        <v>1</v>
      </c>
      <c r="BE122" s="141">
        <f t="shared" si="56"/>
        <v>1</v>
      </c>
      <c r="BF122" s="141">
        <f t="shared" si="56"/>
        <v>1</v>
      </c>
      <c r="BG122" s="141">
        <f t="shared" si="56"/>
        <v>1</v>
      </c>
      <c r="BH122" s="141">
        <f t="shared" si="56"/>
        <v>1</v>
      </c>
      <c r="BI122" s="141">
        <f t="shared" si="56"/>
        <v>1</v>
      </c>
    </row>
    <row r="123" spans="1:61" s="50" customFormat="1" ht="18" customHeight="1">
      <c r="A123" s="139" t="s">
        <v>794</v>
      </c>
      <c r="B123" s="137">
        <f>+Global!B118*B46</f>
        <v>0</v>
      </c>
      <c r="C123" s="137">
        <f>+Global!C118*C46</f>
        <v>0</v>
      </c>
      <c r="D123" s="137">
        <f>+Global!D118*D46</f>
        <v>48.096041961936599</v>
      </c>
      <c r="E123" s="137">
        <f>+Global!E118*E46</f>
        <v>110.59398723632</v>
      </c>
      <c r="F123" s="137">
        <f>+Global!F118*F46</f>
        <v>233.94935599053801</v>
      </c>
      <c r="G123" s="137">
        <f>+Global!G118*G46</f>
        <v>339.76805314882199</v>
      </c>
      <c r="H123" s="137">
        <f>+Global!H118*H46</f>
        <v>395.79173718574299</v>
      </c>
      <c r="I123" s="137">
        <f>+Global!I118*I46</f>
        <v>374.71175607071802</v>
      </c>
      <c r="J123" s="137">
        <f>+Global!J118*J46</f>
        <v>403.56245905854098</v>
      </c>
      <c r="K123" s="137">
        <f>+Global!K118*K46</f>
        <v>419.85509970481502</v>
      </c>
      <c r="L123" s="137">
        <f>+Global!L118*L46</f>
        <v>425.80446662506</v>
      </c>
      <c r="M123" s="137">
        <f>+Global!M118*M46</f>
        <v>425.80724998740197</v>
      </c>
      <c r="N123" s="137">
        <f>+Global!N118*N46</f>
        <v>422.97942985617198</v>
      </c>
      <c r="O123" s="137">
        <f>+Global!O118*O46</f>
        <v>418.43242488488897</v>
      </c>
      <c r="P123" s="137">
        <f>+Global!P118*P46</f>
        <v>411.86970500908501</v>
      </c>
      <c r="Q123" s="137">
        <f>+Global!Q118*Q46</f>
        <v>404</v>
      </c>
      <c r="R123" s="137">
        <f>+Global!R118*R46</f>
        <v>395</v>
      </c>
      <c r="S123" s="137">
        <f>+Global!S118*S46</f>
        <v>385</v>
      </c>
      <c r="T123" s="137">
        <f>+Global!T118*T46</f>
        <v>375</v>
      </c>
      <c r="U123" s="137">
        <f>+Global!U118*U46</f>
        <v>365</v>
      </c>
      <c r="V123" s="137">
        <f>+Global!V118*V46</f>
        <v>355</v>
      </c>
      <c r="W123" s="137">
        <f>+Global!W118*W46</f>
        <v>319.5</v>
      </c>
      <c r="X123" s="137">
        <f>+Global!X118*X46</f>
        <v>287.55</v>
      </c>
      <c r="Y123" s="137">
        <f>+Global!Y118*Y46</f>
        <v>258.79500000000002</v>
      </c>
      <c r="Z123" s="137">
        <f>+Global!Z118*Z46</f>
        <v>232.91550000000001</v>
      </c>
      <c r="AA123" s="137">
        <f>+MIN(Global!AA118,AA36*1000)</f>
        <v>137.13466608005035</v>
      </c>
      <c r="AB123" s="137">
        <f>+MIN(Global!AB118,AB36*1000)</f>
        <v>68.567333040025176</v>
      </c>
      <c r="AC123" s="137">
        <f>+MIN(Global!AC118,AC36*1000)</f>
        <v>34.283666520012588</v>
      </c>
      <c r="AD123" s="137">
        <f>+MIN(Global!AD118,AD36*1000)</f>
        <v>17.141833260006294</v>
      </c>
      <c r="AE123" s="137">
        <f>+MIN(Global!AE118,AE36*1000)</f>
        <v>8.570916630003147</v>
      </c>
      <c r="AF123" s="137">
        <f>+MIN(Global!AF118,AF36*1000)</f>
        <v>4.2854583150015735</v>
      </c>
      <c r="AG123" s="137">
        <f>+MIN(Global!AG118,AG36*1000)</f>
        <v>2.1427291575007867</v>
      </c>
      <c r="AH123" s="137">
        <f>+MIN(Global!AH118,AH36*1000)</f>
        <v>1.0713645787503934</v>
      </c>
      <c r="AI123" s="137">
        <f>+MIN(Global!AI118,AI36*1000)</f>
        <v>0.53568228937519669</v>
      </c>
      <c r="AJ123" s="137">
        <f>+MIN(Global!AJ118,AJ36*1000)</f>
        <v>0.26784114468759834</v>
      </c>
      <c r="AK123" s="137">
        <f>+MIN(Global!AK118,AK36*1000)</f>
        <v>0.13392057234379917</v>
      </c>
      <c r="AL123" s="137">
        <f>+MIN(Global!AL118,AL36*1000)</f>
        <v>6.6960286171899586E-2</v>
      </c>
      <c r="AM123" s="137">
        <f>+MIN(Global!AM118,AM36*1000)</f>
        <v>3.3480143085949793E-2</v>
      </c>
      <c r="AN123" s="137">
        <f>+MIN(Global!AN118,AN36*1000)</f>
        <v>1.6740071542974896E-2</v>
      </c>
      <c r="AO123" s="137">
        <f>+MIN(Global!AO118,AO36*1000)</f>
        <v>8.3700357714874482E-3</v>
      </c>
      <c r="AP123" s="137">
        <f>+MIN(Global!AP118,AP36*1000)</f>
        <v>4.1850178857437241E-3</v>
      </c>
      <c r="AQ123" s="137">
        <f>+MIN(Global!AQ118,AQ36*1000)</f>
        <v>2.0925089428718621E-3</v>
      </c>
      <c r="AR123" s="137">
        <f>+MIN(Global!AR118,AR36*1000)</f>
        <v>1.046254471435931E-3</v>
      </c>
      <c r="AS123" s="137">
        <f>+MIN(Global!AS118,AS36*1000)</f>
        <v>5.2312723571796551E-4</v>
      </c>
      <c r="AT123" s="137">
        <f>+MIN(Global!AT118,AT36*1000)</f>
        <v>2.6156361785898276E-4</v>
      </c>
      <c r="AU123" s="137">
        <f>+MIN(Global!AU118,AU36*1000)</f>
        <v>1.3078180892949138E-4</v>
      </c>
      <c r="AV123" s="137">
        <f>+MIN(Global!AV118,AV36*1000)</f>
        <v>6.5390904464745689E-5</v>
      </c>
      <c r="AW123" s="137">
        <f>+MIN(Global!AW118,AW36*1000)</f>
        <v>3.2695452232372845E-5</v>
      </c>
      <c r="AX123" s="137">
        <f>+MIN(Global!AX118,AX36*1000)</f>
        <v>1.6347726116186422E-5</v>
      </c>
      <c r="AY123" s="137">
        <f>+MIN(Global!AY118,AY36*1000)</f>
        <v>8.1738630580932111E-6</v>
      </c>
      <c r="AZ123" s="137">
        <f>+MIN(Global!AZ118,AZ36*1000)</f>
        <v>4.0869315290466056E-6</v>
      </c>
      <c r="BA123" s="137">
        <f>+MIN(Global!BA118,BA36*1000)</f>
        <v>2.0434657645233028E-6</v>
      </c>
      <c r="BB123" s="137">
        <f>+MIN(Global!BB118,BB36*1000)</f>
        <v>1.0217328822616514E-6</v>
      </c>
      <c r="BC123" s="137">
        <f>+MIN(Global!BC118,BC36*1000)</f>
        <v>5.108664411308257E-7</v>
      </c>
      <c r="BD123" s="137">
        <f>+MIN(Global!BD118,BD36*1000)</f>
        <v>2.5543322056541285E-7</v>
      </c>
      <c r="BE123" s="137">
        <f>+MIN(Global!BE118,BE36*1000)</f>
        <v>1.2771661028270642E-7</v>
      </c>
      <c r="BF123" s="137">
        <f>+MIN(Global!BF118,BF36*1000)</f>
        <v>6.3858305141353212E-8</v>
      </c>
      <c r="BG123" s="137">
        <f>+MIN(Global!BG118,BG36*1000)</f>
        <v>3.1929152570676606E-8</v>
      </c>
      <c r="BH123" s="137">
        <f>+MIN(Global!BH118,BH36*1000)</f>
        <v>1.5964576285338303E-8</v>
      </c>
      <c r="BI123" s="137">
        <f>+MIN(Global!BI118,BI36*1000)</f>
        <v>7.9822881426691515E-9</v>
      </c>
    </row>
    <row r="124" spans="1:61" s="50" customFormat="1" ht="18" customHeight="1">
      <c r="A124" s="139" t="s">
        <v>686</v>
      </c>
      <c r="B124" s="138">
        <f>+B119*(1-B122)</f>
        <v>0.25666629327476997</v>
      </c>
      <c r="C124" s="138">
        <f t="shared" ref="C124:BI124" si="57">+C119*(1-C122)</f>
        <v>0.23346903119485912</v>
      </c>
      <c r="D124" s="138">
        <f t="shared" si="57"/>
        <v>0.2035885636643015</v>
      </c>
      <c r="E124" s="138">
        <f t="shared" si="57"/>
        <v>0.17955570986616776</v>
      </c>
      <c r="F124" s="138">
        <f t="shared" si="57"/>
        <v>0.12787738129078716</v>
      </c>
      <c r="G124" s="138">
        <f t="shared" si="57"/>
        <v>8.5549352158423159E-2</v>
      </c>
      <c r="H124" s="138">
        <f t="shared" si="57"/>
        <v>6.0831633999490216E-2</v>
      </c>
      <c r="I124" s="138">
        <f t="shared" si="57"/>
        <v>6.3815921183785249E-2</v>
      </c>
      <c r="J124" s="138">
        <f t="shared" si="57"/>
        <v>4.6516300879317712E-2</v>
      </c>
      <c r="K124" s="138">
        <f t="shared" si="57"/>
        <v>3.3218323157309909E-2</v>
      </c>
      <c r="L124" s="138">
        <f t="shared" si="57"/>
        <v>2.3841918123078242E-2</v>
      </c>
      <c r="M124" s="138">
        <f t="shared" si="57"/>
        <v>1.6549722828336378E-2</v>
      </c>
      <c r="N124" s="138">
        <f t="shared" si="57"/>
        <v>9.8640408523475581E-3</v>
      </c>
      <c r="O124" s="138">
        <f t="shared" si="57"/>
        <v>3.3720755272367495E-3</v>
      </c>
      <c r="P124" s="138">
        <f t="shared" si="57"/>
        <v>-2.4989510072336435E-3</v>
      </c>
      <c r="Q124" s="138">
        <f t="shared" si="57"/>
        <v>-7.9011096020584533E-3</v>
      </c>
      <c r="R124" s="138">
        <f t="shared" si="57"/>
        <v>-1.2754681122344257E-2</v>
      </c>
      <c r="S124" s="138">
        <f t="shared" si="57"/>
        <v>-1.697164390869221E-2</v>
      </c>
      <c r="T124" s="138">
        <f t="shared" si="57"/>
        <v>-2.1096521745210605E-2</v>
      </c>
      <c r="U124" s="138">
        <f t="shared" si="57"/>
        <v>-2.5079472770672989E-2</v>
      </c>
      <c r="V124" s="138">
        <f t="shared" si="57"/>
        <v>-2.8924916186513949E-2</v>
      </c>
      <c r="W124" s="138">
        <f t="shared" si="57"/>
        <v>-1.0729282608575735E-2</v>
      </c>
      <c r="X124" s="138">
        <f t="shared" si="57"/>
        <v>7.7774150985579962E-3</v>
      </c>
      <c r="Y124" s="138">
        <f t="shared" si="57"/>
        <v>2.6562602920846761E-2</v>
      </c>
      <c r="Z124" s="138">
        <f t="shared" si="57"/>
        <v>4.5585862239924752E-2</v>
      </c>
      <c r="AA124" s="138">
        <f t="shared" si="57"/>
        <v>0</v>
      </c>
      <c r="AB124" s="138">
        <f t="shared" si="57"/>
        <v>0</v>
      </c>
      <c r="AC124" s="138">
        <f t="shared" si="57"/>
        <v>0</v>
      </c>
      <c r="AD124" s="138">
        <f t="shared" si="57"/>
        <v>0</v>
      </c>
      <c r="AE124" s="138">
        <f t="shared" si="57"/>
        <v>0</v>
      </c>
      <c r="AF124" s="138">
        <f t="shared" si="57"/>
        <v>0</v>
      </c>
      <c r="AG124" s="138">
        <f t="shared" si="57"/>
        <v>0</v>
      </c>
      <c r="AH124" s="138">
        <f t="shared" si="57"/>
        <v>0</v>
      </c>
      <c r="AI124" s="138">
        <f t="shared" si="57"/>
        <v>0</v>
      </c>
      <c r="AJ124" s="138">
        <f t="shared" si="57"/>
        <v>0</v>
      </c>
      <c r="AK124" s="138">
        <f t="shared" si="57"/>
        <v>0</v>
      </c>
      <c r="AL124" s="138">
        <f t="shared" si="57"/>
        <v>0</v>
      </c>
      <c r="AM124" s="138">
        <f t="shared" si="57"/>
        <v>0</v>
      </c>
      <c r="AN124" s="138">
        <f t="shared" si="57"/>
        <v>0</v>
      </c>
      <c r="AO124" s="138">
        <f t="shared" si="57"/>
        <v>0</v>
      </c>
      <c r="AP124" s="138">
        <f t="shared" si="57"/>
        <v>0</v>
      </c>
      <c r="AQ124" s="138">
        <f t="shared" si="57"/>
        <v>0</v>
      </c>
      <c r="AR124" s="138">
        <f t="shared" si="57"/>
        <v>0</v>
      </c>
      <c r="AS124" s="138">
        <f t="shared" si="57"/>
        <v>0</v>
      </c>
      <c r="AT124" s="138">
        <f t="shared" si="57"/>
        <v>0</v>
      </c>
      <c r="AU124" s="138">
        <f t="shared" si="57"/>
        <v>0</v>
      </c>
      <c r="AV124" s="138">
        <f t="shared" si="57"/>
        <v>0</v>
      </c>
      <c r="AW124" s="138">
        <f t="shared" si="57"/>
        <v>0</v>
      </c>
      <c r="AX124" s="138">
        <f t="shared" si="57"/>
        <v>0</v>
      </c>
      <c r="AY124" s="138">
        <f t="shared" si="57"/>
        <v>0</v>
      </c>
      <c r="AZ124" s="138">
        <f t="shared" si="57"/>
        <v>0</v>
      </c>
      <c r="BA124" s="138">
        <f t="shared" si="57"/>
        <v>0</v>
      </c>
      <c r="BB124" s="138">
        <f t="shared" si="57"/>
        <v>0</v>
      </c>
      <c r="BC124" s="138">
        <f t="shared" si="57"/>
        <v>0</v>
      </c>
      <c r="BD124" s="138">
        <f t="shared" si="57"/>
        <v>0</v>
      </c>
      <c r="BE124" s="138">
        <f t="shared" si="57"/>
        <v>0</v>
      </c>
      <c r="BF124" s="138">
        <f t="shared" si="57"/>
        <v>0</v>
      </c>
      <c r="BG124" s="138">
        <f t="shared" si="57"/>
        <v>0</v>
      </c>
      <c r="BH124" s="138">
        <f t="shared" si="57"/>
        <v>0</v>
      </c>
      <c r="BI124" s="138">
        <f t="shared" si="57"/>
        <v>0</v>
      </c>
    </row>
    <row r="126" spans="1:61" ht="26.25" customHeight="1">
      <c r="A126" s="82" t="s">
        <v>795</v>
      </c>
      <c r="B126" s="54"/>
    </row>
    <row r="127" spans="1:61" ht="18" customHeight="1">
      <c r="A127" s="54" t="s">
        <v>796</v>
      </c>
      <c r="B127" s="54"/>
    </row>
    <row r="128" spans="1:61" ht="18" customHeight="1">
      <c r="A128" s="54" t="s">
        <v>797</v>
      </c>
      <c r="B128" s="54"/>
      <c r="C128" s="54">
        <f t="shared" ref="C128:BI128" si="58">+$B$7*C61/C74</f>
        <v>0.16013826681460985</v>
      </c>
      <c r="D128" s="54">
        <f t="shared" si="58"/>
        <v>0.14492926519757018</v>
      </c>
      <c r="E128" s="54">
        <f t="shared" si="58"/>
        <v>0.1367318139333725</v>
      </c>
      <c r="F128" s="54">
        <f t="shared" si="58"/>
        <v>0.1315200898729659</v>
      </c>
      <c r="G128" s="54">
        <f t="shared" si="58"/>
        <v>0.12713626195126981</v>
      </c>
      <c r="H128" s="54">
        <f t="shared" si="58"/>
        <v>0.12338956105238821</v>
      </c>
      <c r="I128" s="54">
        <f t="shared" si="58"/>
        <v>0.12038902407038748</v>
      </c>
      <c r="J128" s="54">
        <f t="shared" si="58"/>
        <v>0.11779251000348662</v>
      </c>
      <c r="K128" s="54">
        <f t="shared" si="58"/>
        <v>0.11539904960092243</v>
      </c>
      <c r="L128" s="54">
        <f t="shared" si="58"/>
        <v>0.11308963602310639</v>
      </c>
      <c r="M128" s="54">
        <f t="shared" si="58"/>
        <v>0.11102888975487497</v>
      </c>
      <c r="N128" s="54">
        <f t="shared" si="58"/>
        <v>0.10792365185889236</v>
      </c>
      <c r="O128" s="54">
        <f t="shared" si="58"/>
        <v>0.10585724832139684</v>
      </c>
      <c r="P128" s="54">
        <f t="shared" si="58"/>
        <v>0.1043661667291545</v>
      </c>
      <c r="Q128" s="54">
        <f t="shared" si="58"/>
        <v>0.10322191566601811</v>
      </c>
      <c r="R128" s="54">
        <f t="shared" si="58"/>
        <v>0.10230608319787197</v>
      </c>
      <c r="S128" s="54">
        <f t="shared" si="58"/>
        <v>0.10155393279157902</v>
      </c>
      <c r="T128" s="54">
        <f t="shared" si="58"/>
        <v>0.10092772714569773</v>
      </c>
      <c r="U128" s="54">
        <f t="shared" si="58"/>
        <v>0.1004037126136746</v>
      </c>
      <c r="V128" s="54">
        <f t="shared" si="58"/>
        <v>0.10015268424747745</v>
      </c>
      <c r="W128" s="54">
        <f t="shared" si="58"/>
        <v>0.10007301318130636</v>
      </c>
      <c r="X128" s="54">
        <f t="shared" si="58"/>
        <v>9.9922442744649093E-2</v>
      </c>
      <c r="Y128" s="54">
        <f t="shared" si="58"/>
        <v>9.9758045546591526E-2</v>
      </c>
      <c r="Z128" s="54">
        <f t="shared" si="58"/>
        <v>9.9606768965562906E-2</v>
      </c>
      <c r="AA128" s="54">
        <f t="shared" si="58"/>
        <v>9.9479675403660678E-2</v>
      </c>
      <c r="AB128" s="54">
        <f t="shared" si="58"/>
        <v>9.937716436296623E-2</v>
      </c>
      <c r="AC128" s="54">
        <f t="shared" si="58"/>
        <v>9.928008676125917E-2</v>
      </c>
      <c r="AD128" s="54">
        <f t="shared" si="58"/>
        <v>9.9099611422642356E-2</v>
      </c>
      <c r="AE128" s="54">
        <f t="shared" si="58"/>
        <v>9.8854457114271349E-2</v>
      </c>
      <c r="AF128" s="54">
        <f t="shared" si="58"/>
        <v>9.8384279244069575E-2</v>
      </c>
      <c r="AG128" s="54">
        <f t="shared" si="58"/>
        <v>9.779937845318766E-2</v>
      </c>
      <c r="AH128" s="54">
        <f t="shared" si="58"/>
        <v>9.7345448305073135E-2</v>
      </c>
      <c r="AI128" s="54">
        <f t="shared" si="58"/>
        <v>9.6971542071951661E-2</v>
      </c>
      <c r="AJ128" s="54">
        <f t="shared" si="58"/>
        <v>9.6652248135752572E-2</v>
      </c>
      <c r="AK128" s="54">
        <f t="shared" si="58"/>
        <v>9.637438480376212E-2</v>
      </c>
      <c r="AL128" s="54">
        <f t="shared" si="58"/>
        <v>9.6130552166472177E-2</v>
      </c>
      <c r="AM128" s="54">
        <f t="shared" si="58"/>
        <v>9.591604309677533E-2</v>
      </c>
      <c r="AN128" s="54">
        <f t="shared" si="58"/>
        <v>9.5727403339599851E-2</v>
      </c>
      <c r="AO128" s="54">
        <f t="shared" si="58"/>
        <v>9.5561787088077971E-2</v>
      </c>
      <c r="AP128" s="54">
        <f t="shared" si="58"/>
        <v>9.5416685331312368E-2</v>
      </c>
      <c r="AQ128" s="54">
        <f t="shared" si="58"/>
        <v>9.5289821101651032E-2</v>
      </c>
      <c r="AR128" s="54">
        <f t="shared" si="58"/>
        <v>9.5179113990330966E-2</v>
      </c>
      <c r="AS128" s="54">
        <f t="shared" si="58"/>
        <v>9.5082669520585361E-2</v>
      </c>
      <c r="AT128" s="54">
        <f t="shared" si="58"/>
        <v>9.4998774534154076E-2</v>
      </c>
      <c r="AU128" s="54">
        <f t="shared" si="58"/>
        <v>9.4925891601273418E-2</v>
      </c>
      <c r="AV128" s="54">
        <f t="shared" si="58"/>
        <v>9.4862650652550201E-2</v>
      </c>
      <c r="AW128" s="54">
        <f t="shared" si="58"/>
        <v>9.480783807349602E-2</v>
      </c>
      <c r="AX128" s="54">
        <f t="shared" si="58"/>
        <v>9.4760384127344305E-2</v>
      </c>
      <c r="AY128" s="54">
        <f t="shared" si="58"/>
        <v>9.4719349607291295E-2</v>
      </c>
      <c r="AZ128" s="54">
        <f t="shared" si="58"/>
        <v>9.4683912447852306E-2</v>
      </c>
      <c r="BA128" s="54">
        <f t="shared" si="58"/>
        <v>9.4653354812657492E-2</v>
      </c>
      <c r="BB128" s="54">
        <f t="shared" si="58"/>
        <v>9.4627050986926711E-2</v>
      </c>
      <c r="BC128" s="54">
        <f t="shared" si="58"/>
        <v>9.4604456255529101E-2</v>
      </c>
      <c r="BD128" s="54">
        <f t="shared" si="58"/>
        <v>9.458509684151746E-2</v>
      </c>
      <c r="BE128" s="54">
        <f t="shared" si="58"/>
        <v>9.4568560908354568E-2</v>
      </c>
      <c r="BF128" s="54">
        <f t="shared" si="58"/>
        <v>9.4554490583567435E-2</v>
      </c>
      <c r="BG128" s="54">
        <f t="shared" si="58"/>
        <v>9.4542574935001858E-2</v>
      </c>
      <c r="BH128" s="54">
        <f t="shared" si="58"/>
        <v>9.4532543817389292E-2</v>
      </c>
      <c r="BI128" s="54">
        <f t="shared" si="58"/>
        <v>9.4524162502231515E-2</v>
      </c>
    </row>
    <row r="129" spans="1:61" ht="18" customHeight="1">
      <c r="A129" s="54" t="s">
        <v>798</v>
      </c>
      <c r="B129" s="54"/>
      <c r="C129" s="54">
        <f>+$B$14+LN(D56/C56)/10+$B$18*LN(D88/C88)/10</f>
        <v>6.6887907121218421E-2</v>
      </c>
      <c r="D129" s="54">
        <f t="shared" ref="D129:BH129" si="59">+$B$14+LN(E56/D56)/10+$B$18*LN(E88/D88)/10</f>
        <v>5.7947455574430859E-2</v>
      </c>
      <c r="E129" s="54">
        <f t="shared" si="59"/>
        <v>5.2035594314822207E-2</v>
      </c>
      <c r="F129" s="54">
        <f t="shared" si="59"/>
        <v>4.7062124301439301E-2</v>
      </c>
      <c r="G129" s="54">
        <f t="shared" si="59"/>
        <v>4.366210528461497E-2</v>
      </c>
      <c r="H129" s="54">
        <f t="shared" si="59"/>
        <v>4.0733809265579776E-2</v>
      </c>
      <c r="I129" s="54">
        <f t="shared" si="59"/>
        <v>3.8194671206446151E-2</v>
      </c>
      <c r="J129" s="54">
        <f t="shared" si="59"/>
        <v>3.5002181512605798E-2</v>
      </c>
      <c r="K129" s="54">
        <f t="shared" si="59"/>
        <v>3.4814992906999E-2</v>
      </c>
      <c r="L129" s="54">
        <f t="shared" si="59"/>
        <v>3.464628472215045E-2</v>
      </c>
      <c r="M129" s="54">
        <f t="shared" si="59"/>
        <v>3.499638387533402E-2</v>
      </c>
      <c r="N129" s="54">
        <f t="shared" si="59"/>
        <v>3.3074051757326861E-2</v>
      </c>
      <c r="O129" s="54">
        <f t="shared" si="59"/>
        <v>3.1533206456443003E-2</v>
      </c>
      <c r="P129" s="54">
        <f t="shared" si="59"/>
        <v>3.02388367639773E-2</v>
      </c>
      <c r="Q129" s="54">
        <f t="shared" si="59"/>
        <v>2.9119319468053795E-2</v>
      </c>
      <c r="R129" s="54">
        <f t="shared" si="59"/>
        <v>2.8134080893469492E-2</v>
      </c>
      <c r="S129" s="54">
        <f t="shared" si="59"/>
        <v>2.7258345058212136E-2</v>
      </c>
      <c r="T129" s="54">
        <f t="shared" si="59"/>
        <v>2.6475700367261941E-2</v>
      </c>
      <c r="U129" s="54">
        <f t="shared" si="59"/>
        <v>2.5920872881372955E-2</v>
      </c>
      <c r="V129" s="54">
        <f t="shared" si="59"/>
        <v>2.5493982973675305E-2</v>
      </c>
      <c r="W129" s="54">
        <f t="shared" si="59"/>
        <v>2.5013450471841024E-2</v>
      </c>
      <c r="X129" s="54">
        <f t="shared" si="59"/>
        <v>2.4549841100616573E-2</v>
      </c>
      <c r="Y129" s="54">
        <f t="shared" si="59"/>
        <v>2.4118497979257712E-2</v>
      </c>
      <c r="Z129" s="54">
        <f t="shared" si="59"/>
        <v>2.3733305023954619E-2</v>
      </c>
      <c r="AA129" s="54">
        <f t="shared" si="59"/>
        <v>2.3442563172351487E-2</v>
      </c>
      <c r="AB129" s="54">
        <f t="shared" si="59"/>
        <v>2.3447319588229106E-2</v>
      </c>
      <c r="AC129" s="54">
        <f t="shared" si="59"/>
        <v>2.3325709931784681E-2</v>
      </c>
      <c r="AD129" s="54">
        <f t="shared" si="59"/>
        <v>2.317171682382458E-2</v>
      </c>
      <c r="AE129" s="54">
        <f t="shared" si="59"/>
        <v>2.2847255845393905E-2</v>
      </c>
      <c r="AF129" s="54">
        <f t="shared" si="59"/>
        <v>2.2453592533124497E-2</v>
      </c>
      <c r="AG129" s="54">
        <f t="shared" si="59"/>
        <v>2.2173428964536977E-2</v>
      </c>
      <c r="AH129" s="54">
        <f t="shared" si="59"/>
        <v>2.1936924441192735E-2</v>
      </c>
      <c r="AI129" s="54">
        <f t="shared" si="59"/>
        <v>2.1729941661633452E-2</v>
      </c>
      <c r="AJ129" s="54">
        <f t="shared" si="59"/>
        <v>2.1545402575725743E-2</v>
      </c>
      <c r="AK129" s="54">
        <f t="shared" si="59"/>
        <v>2.137955463560361E-2</v>
      </c>
      <c r="AL129" s="54">
        <f t="shared" si="59"/>
        <v>2.1230149266791447E-2</v>
      </c>
      <c r="AM129" s="54">
        <f t="shared" si="59"/>
        <v>2.10955943852177E-2</v>
      </c>
      <c r="AN129" s="54">
        <f t="shared" si="59"/>
        <v>2.0974578627854758E-2</v>
      </c>
      <c r="AO129" s="54">
        <f t="shared" si="59"/>
        <v>2.0865917643873362E-2</v>
      </c>
      <c r="AP129" s="54">
        <f t="shared" si="59"/>
        <v>2.0768500169563449E-2</v>
      </c>
      <c r="AQ129" s="54">
        <f t="shared" si="59"/>
        <v>2.0681275466698072E-2</v>
      </c>
      <c r="AR129" s="54">
        <f t="shared" si="59"/>
        <v>2.0603255301003438E-2</v>
      </c>
      <c r="AS129" s="54">
        <f t="shared" si="59"/>
        <v>2.0533518943807186E-2</v>
      </c>
      <c r="AT129" s="54">
        <f t="shared" si="59"/>
        <v>2.0471216855329627E-2</v>
      </c>
      <c r="AU129" s="54">
        <f t="shared" si="59"/>
        <v>2.0415571897770379E-2</v>
      </c>
      <c r="AV129" s="54">
        <f t="shared" si="59"/>
        <v>2.0365878214302881E-2</v>
      </c>
      <c r="AW129" s="54">
        <f t="shared" si="59"/>
        <v>2.0321498327914512E-2</v>
      </c>
      <c r="AX129" s="54">
        <f t="shared" si="59"/>
        <v>2.028185906104708E-2</v>
      </c>
      <c r="AY129" s="54">
        <f t="shared" si="59"/>
        <v>2.0246446786980662E-2</v>
      </c>
      <c r="AZ129" s="54">
        <f t="shared" si="59"/>
        <v>2.0214802400550944E-2</v>
      </c>
      <c r="BA129" s="54">
        <f t="shared" si="59"/>
        <v>2.0186516280826714E-2</v>
      </c>
      <c r="BB129" s="54">
        <f t="shared" si="59"/>
        <v>2.0161223425180667E-2</v>
      </c>
      <c r="BC129" s="54">
        <f t="shared" si="59"/>
        <v>2.0138598864079371E-2</v>
      </c>
      <c r="BD129" s="54">
        <f t="shared" si="59"/>
        <v>2.0118353415735028E-2</v>
      </c>
      <c r="BE129" s="54">
        <f t="shared" si="59"/>
        <v>2.0100229805270813E-2</v>
      </c>
      <c r="BF129" s="54">
        <f t="shared" si="59"/>
        <v>2.0083999150250643E-2</v>
      </c>
      <c r="BG129" s="54">
        <f t="shared" si="59"/>
        <v>2.0069457800055611E-2</v>
      </c>
      <c r="BH129" s="54">
        <f t="shared" si="59"/>
        <v>1.4999999999999999E-2</v>
      </c>
      <c r="BI129" s="54" t="e">
        <f>+$B$14/100+LN(BJ56/BI56)/10+$B$18*LN(BJ88/BI88)/10</f>
        <v>#NUM!</v>
      </c>
    </row>
    <row r="130" spans="1:61" ht="18" customHeight="1">
      <c r="A130" s="54" t="s">
        <v>799</v>
      </c>
      <c r="B130" s="54"/>
      <c r="C130" s="54">
        <f>+$B$14+LN(C56/B56)/10+$B$18*LN(C88/B88)/10</f>
        <v>5.3993777393164709E-2</v>
      </c>
      <c r="D130" s="54">
        <f t="shared" ref="D130:BH130" si="60">+$B$14+LN(D56/C56)/10+$B$18*LN(D88/C88)/10</f>
        <v>6.6887907121218421E-2</v>
      </c>
      <c r="E130" s="54">
        <f t="shared" si="60"/>
        <v>5.7947455574430859E-2</v>
      </c>
      <c r="F130" s="54">
        <f t="shared" si="60"/>
        <v>5.2035594314822207E-2</v>
      </c>
      <c r="G130" s="54">
        <f t="shared" si="60"/>
        <v>4.7062124301439301E-2</v>
      </c>
      <c r="H130" s="54">
        <f t="shared" si="60"/>
        <v>4.366210528461497E-2</v>
      </c>
      <c r="I130" s="54">
        <f t="shared" si="60"/>
        <v>4.0733809265579776E-2</v>
      </c>
      <c r="J130" s="54">
        <f t="shared" si="60"/>
        <v>3.8194671206446151E-2</v>
      </c>
      <c r="K130" s="54">
        <f t="shared" si="60"/>
        <v>3.5002181512605798E-2</v>
      </c>
      <c r="L130" s="54">
        <f t="shared" si="60"/>
        <v>3.4814992906999E-2</v>
      </c>
      <c r="M130" s="54">
        <f t="shared" si="60"/>
        <v>3.464628472215045E-2</v>
      </c>
      <c r="N130" s="54">
        <f t="shared" si="60"/>
        <v>3.499638387533402E-2</v>
      </c>
      <c r="O130" s="54">
        <f t="shared" si="60"/>
        <v>3.3074051757326861E-2</v>
      </c>
      <c r="P130" s="54">
        <f t="shared" si="60"/>
        <v>3.1533206456443003E-2</v>
      </c>
      <c r="Q130" s="54">
        <f t="shared" si="60"/>
        <v>3.02388367639773E-2</v>
      </c>
      <c r="R130" s="54">
        <f t="shared" si="60"/>
        <v>2.9119319468053795E-2</v>
      </c>
      <c r="S130" s="54">
        <f t="shared" si="60"/>
        <v>2.8134080893469492E-2</v>
      </c>
      <c r="T130" s="54">
        <f t="shared" si="60"/>
        <v>2.7258345058212136E-2</v>
      </c>
      <c r="U130" s="54">
        <f t="shared" si="60"/>
        <v>2.6475700367261941E-2</v>
      </c>
      <c r="V130" s="54">
        <f t="shared" si="60"/>
        <v>2.5920872881372955E-2</v>
      </c>
      <c r="W130" s="54">
        <f t="shared" si="60"/>
        <v>2.5493982973675305E-2</v>
      </c>
      <c r="X130" s="54">
        <f t="shared" si="60"/>
        <v>2.5013450471841024E-2</v>
      </c>
      <c r="Y130" s="54">
        <f t="shared" si="60"/>
        <v>2.4549841100616573E-2</v>
      </c>
      <c r="Z130" s="54">
        <f t="shared" si="60"/>
        <v>2.4118497979257712E-2</v>
      </c>
      <c r="AA130" s="54">
        <f t="shared" si="60"/>
        <v>2.3733305023954619E-2</v>
      </c>
      <c r="AB130" s="54">
        <f t="shared" si="60"/>
        <v>2.3442563172351487E-2</v>
      </c>
      <c r="AC130" s="54">
        <f t="shared" si="60"/>
        <v>2.3447319588229106E-2</v>
      </c>
      <c r="AD130" s="54">
        <f t="shared" si="60"/>
        <v>2.3325709931784681E-2</v>
      </c>
      <c r="AE130" s="54">
        <f t="shared" si="60"/>
        <v>2.317171682382458E-2</v>
      </c>
      <c r="AF130" s="54">
        <f t="shared" si="60"/>
        <v>2.2847255845393905E-2</v>
      </c>
      <c r="AG130" s="54">
        <f t="shared" si="60"/>
        <v>2.2453592533124497E-2</v>
      </c>
      <c r="AH130" s="54">
        <f t="shared" si="60"/>
        <v>2.2173428964536977E-2</v>
      </c>
      <c r="AI130" s="54">
        <f t="shared" si="60"/>
        <v>2.1936924441192735E-2</v>
      </c>
      <c r="AJ130" s="54">
        <f t="shared" si="60"/>
        <v>2.1729941661633452E-2</v>
      </c>
      <c r="AK130" s="54">
        <f t="shared" si="60"/>
        <v>2.1545402575725743E-2</v>
      </c>
      <c r="AL130" s="54">
        <f t="shared" si="60"/>
        <v>2.137955463560361E-2</v>
      </c>
      <c r="AM130" s="54">
        <f t="shared" si="60"/>
        <v>2.1230149266791447E-2</v>
      </c>
      <c r="AN130" s="54">
        <f t="shared" si="60"/>
        <v>2.10955943852177E-2</v>
      </c>
      <c r="AO130" s="54">
        <f t="shared" si="60"/>
        <v>2.0974578627854758E-2</v>
      </c>
      <c r="AP130" s="54">
        <f t="shared" si="60"/>
        <v>2.0865917643873362E-2</v>
      </c>
      <c r="AQ130" s="54">
        <f t="shared" si="60"/>
        <v>2.0768500169563449E-2</v>
      </c>
      <c r="AR130" s="54">
        <f t="shared" si="60"/>
        <v>2.0681275466698072E-2</v>
      </c>
      <c r="AS130" s="54">
        <f t="shared" si="60"/>
        <v>2.0603255301003438E-2</v>
      </c>
      <c r="AT130" s="54">
        <f t="shared" si="60"/>
        <v>2.0533518943807186E-2</v>
      </c>
      <c r="AU130" s="54">
        <f t="shared" si="60"/>
        <v>2.0471216855329627E-2</v>
      </c>
      <c r="AV130" s="54">
        <f t="shared" si="60"/>
        <v>2.0415571897770379E-2</v>
      </c>
      <c r="AW130" s="54">
        <f t="shared" si="60"/>
        <v>2.0365878214302881E-2</v>
      </c>
      <c r="AX130" s="54">
        <f t="shared" si="60"/>
        <v>2.0321498327914512E-2</v>
      </c>
      <c r="AY130" s="54">
        <f t="shared" si="60"/>
        <v>2.028185906104708E-2</v>
      </c>
      <c r="AZ130" s="54">
        <f t="shared" si="60"/>
        <v>2.0246446786980662E-2</v>
      </c>
      <c r="BA130" s="54">
        <f t="shared" si="60"/>
        <v>2.0214802400550944E-2</v>
      </c>
      <c r="BB130" s="54">
        <f t="shared" si="60"/>
        <v>2.0186516280826714E-2</v>
      </c>
      <c r="BC130" s="54">
        <f t="shared" si="60"/>
        <v>2.0161223425180667E-2</v>
      </c>
      <c r="BD130" s="54">
        <f t="shared" si="60"/>
        <v>2.0138598864079371E-2</v>
      </c>
      <c r="BE130" s="54">
        <f t="shared" si="60"/>
        <v>2.0118353415735028E-2</v>
      </c>
      <c r="BF130" s="54">
        <f t="shared" si="60"/>
        <v>2.0100229805270813E-2</v>
      </c>
      <c r="BG130" s="54">
        <f t="shared" si="60"/>
        <v>2.0083999150250643E-2</v>
      </c>
      <c r="BH130" s="54">
        <f t="shared" si="60"/>
        <v>2.0069457800055611E-2</v>
      </c>
      <c r="BI130" s="54">
        <f>+$B$14/100+LN(BI56/BH56)/10+$B$18*LN(BI88/BH88)/10</f>
        <v>1.4999999999999999E-4</v>
      </c>
    </row>
    <row r="131" spans="1:61" ht="18" customHeight="1">
      <c r="A131" s="54" t="s">
        <v>819</v>
      </c>
      <c r="B131" s="54"/>
      <c r="C131" s="54">
        <f t="shared" ref="C131:BG131" si="61">+AVERAGE(C129:C130)</f>
        <v>6.0440842257191568E-2</v>
      </c>
      <c r="D131" s="54">
        <f t="shared" si="61"/>
        <v>6.241768134782464E-2</v>
      </c>
      <c r="E131" s="54">
        <f t="shared" si="61"/>
        <v>5.499152494462653E-2</v>
      </c>
      <c r="F131" s="54">
        <f t="shared" si="61"/>
        <v>4.9548859308130758E-2</v>
      </c>
      <c r="G131" s="54">
        <f t="shared" si="61"/>
        <v>4.5362114793027139E-2</v>
      </c>
      <c r="H131" s="54">
        <f t="shared" si="61"/>
        <v>4.219795727509737E-2</v>
      </c>
      <c r="I131" s="54">
        <f t="shared" si="61"/>
        <v>3.9464240236012964E-2</v>
      </c>
      <c r="J131" s="54">
        <f t="shared" si="61"/>
        <v>3.6598426359525975E-2</v>
      </c>
      <c r="K131" s="54">
        <f t="shared" si="61"/>
        <v>3.4908587209802402E-2</v>
      </c>
      <c r="L131" s="54">
        <f t="shared" si="61"/>
        <v>3.4730638814574721E-2</v>
      </c>
      <c r="M131" s="54">
        <f t="shared" si="61"/>
        <v>3.4821334298742235E-2</v>
      </c>
      <c r="N131" s="54">
        <f t="shared" si="61"/>
        <v>3.403521781633044E-2</v>
      </c>
      <c r="O131" s="54">
        <f t="shared" si="61"/>
        <v>3.2303629106884932E-2</v>
      </c>
      <c r="P131" s="54">
        <f t="shared" si="61"/>
        <v>3.0886021610210153E-2</v>
      </c>
      <c r="Q131" s="54">
        <f t="shared" si="61"/>
        <v>2.9679078116015549E-2</v>
      </c>
      <c r="R131" s="54">
        <f t="shared" si="61"/>
        <v>2.8626700180761643E-2</v>
      </c>
      <c r="S131" s="54">
        <f t="shared" si="61"/>
        <v>2.7696212975840816E-2</v>
      </c>
      <c r="T131" s="54">
        <f t="shared" si="61"/>
        <v>2.686702271273704E-2</v>
      </c>
      <c r="U131" s="54">
        <f t="shared" si="61"/>
        <v>2.6198286624317446E-2</v>
      </c>
      <c r="V131" s="54">
        <f t="shared" si="61"/>
        <v>2.5707427927524132E-2</v>
      </c>
      <c r="W131" s="54">
        <f t="shared" si="61"/>
        <v>2.5253716722758165E-2</v>
      </c>
      <c r="X131" s="54">
        <f t="shared" si="61"/>
        <v>2.4781645786228799E-2</v>
      </c>
      <c r="Y131" s="54">
        <f t="shared" si="61"/>
        <v>2.4334169539937143E-2</v>
      </c>
      <c r="Z131" s="54">
        <f t="shared" si="61"/>
        <v>2.3925901501606166E-2</v>
      </c>
      <c r="AA131" s="54">
        <f t="shared" si="61"/>
        <v>2.3587934098153053E-2</v>
      </c>
      <c r="AB131" s="54">
        <f t="shared" si="61"/>
        <v>2.3444941380290296E-2</v>
      </c>
      <c r="AC131" s="54">
        <f t="shared" si="61"/>
        <v>2.3386514760006895E-2</v>
      </c>
      <c r="AD131" s="54">
        <f t="shared" si="61"/>
        <v>2.3248713377804632E-2</v>
      </c>
      <c r="AE131" s="54">
        <f t="shared" si="61"/>
        <v>2.3009486334609242E-2</v>
      </c>
      <c r="AF131" s="54">
        <f t="shared" si="61"/>
        <v>2.2650424189259201E-2</v>
      </c>
      <c r="AG131" s="54">
        <f t="shared" si="61"/>
        <v>2.2313510748830735E-2</v>
      </c>
      <c r="AH131" s="54">
        <f t="shared" si="61"/>
        <v>2.2055176702864856E-2</v>
      </c>
      <c r="AI131" s="54">
        <f t="shared" si="61"/>
        <v>2.1833433051413095E-2</v>
      </c>
      <c r="AJ131" s="54">
        <f t="shared" si="61"/>
        <v>2.1637672118679598E-2</v>
      </c>
      <c r="AK131" s="54">
        <f t="shared" si="61"/>
        <v>2.1462478605664678E-2</v>
      </c>
      <c r="AL131" s="54">
        <f t="shared" si="61"/>
        <v>2.130485195119753E-2</v>
      </c>
      <c r="AM131" s="54">
        <f t="shared" si="61"/>
        <v>2.1162871826004574E-2</v>
      </c>
      <c r="AN131" s="54">
        <f t="shared" si="61"/>
        <v>2.1035086506536231E-2</v>
      </c>
      <c r="AO131" s="54">
        <f t="shared" si="61"/>
        <v>2.0920248135864059E-2</v>
      </c>
      <c r="AP131" s="54">
        <f t="shared" si="61"/>
        <v>2.0817208906718405E-2</v>
      </c>
      <c r="AQ131" s="54">
        <f t="shared" si="61"/>
        <v>2.0724887818130762E-2</v>
      </c>
      <c r="AR131" s="54">
        <f t="shared" si="61"/>
        <v>2.0642265383850757E-2</v>
      </c>
      <c r="AS131" s="54">
        <f t="shared" si="61"/>
        <v>2.0568387122405312E-2</v>
      </c>
      <c r="AT131" s="54">
        <f t="shared" si="61"/>
        <v>2.0502367899568406E-2</v>
      </c>
      <c r="AU131" s="54">
        <f t="shared" si="61"/>
        <v>2.0443394376550003E-2</v>
      </c>
      <c r="AV131" s="54">
        <f t="shared" si="61"/>
        <v>2.0390725056036632E-2</v>
      </c>
      <c r="AW131" s="54">
        <f t="shared" si="61"/>
        <v>2.0343688271108697E-2</v>
      </c>
      <c r="AX131" s="54">
        <f t="shared" si="61"/>
        <v>2.0301678694480796E-2</v>
      </c>
      <c r="AY131" s="54">
        <f t="shared" si="61"/>
        <v>2.0264152924013873E-2</v>
      </c>
      <c r="AZ131" s="54">
        <f t="shared" si="61"/>
        <v>2.0230624593765803E-2</v>
      </c>
      <c r="BA131" s="54">
        <f t="shared" si="61"/>
        <v>2.0200659340688827E-2</v>
      </c>
      <c r="BB131" s="54">
        <f t="shared" si="61"/>
        <v>2.0173869853003693E-2</v>
      </c>
      <c r="BC131" s="54">
        <f t="shared" si="61"/>
        <v>2.0149911144630019E-2</v>
      </c>
      <c r="BD131" s="54">
        <f t="shared" si="61"/>
        <v>2.01284761399072E-2</v>
      </c>
      <c r="BE131" s="54">
        <f t="shared" si="61"/>
        <v>2.010929161050292E-2</v>
      </c>
      <c r="BF131" s="54">
        <f t="shared" si="61"/>
        <v>2.0092114477760728E-2</v>
      </c>
      <c r="BG131" s="54">
        <f t="shared" si="61"/>
        <v>2.0076728475153127E-2</v>
      </c>
      <c r="BH131" s="54" t="e">
        <f>+$B$14/100+LN(BH58/BG58)/10+$B$18*LN(BI90/BH90)/10</f>
        <v>#DIV/0!</v>
      </c>
      <c r="BI131" s="54" t="e">
        <f>+BH131</f>
        <v>#DIV/0!</v>
      </c>
    </row>
    <row r="132" spans="1:61" ht="18" customHeight="1">
      <c r="A132" s="54" t="s">
        <v>801</v>
      </c>
      <c r="B132" s="54">
        <f t="shared" ref="B132:BI132" si="62">+B88^-$B$18</f>
        <v>0.11769631756661582</v>
      </c>
      <c r="C132" s="54">
        <f t="shared" si="62"/>
        <v>8.060599936647185E-2</v>
      </c>
      <c r="D132" s="54">
        <f t="shared" si="62"/>
        <v>4.8431222987582678E-2</v>
      </c>
      <c r="E132" s="54">
        <f t="shared" si="62"/>
        <v>3.1236144774030042E-2</v>
      </c>
      <c r="F132" s="54">
        <f t="shared" si="62"/>
        <v>2.1178664148829747E-2</v>
      </c>
      <c r="G132" s="54">
        <f t="shared" si="62"/>
        <v>1.4920931520352027E-2</v>
      </c>
      <c r="H132" s="54">
        <f t="shared" si="62"/>
        <v>1.0839212544117481E-2</v>
      </c>
      <c r="I132" s="54">
        <f t="shared" si="62"/>
        <v>8.1080600327983875E-3</v>
      </c>
      <c r="J132" s="54">
        <f t="shared" si="62"/>
        <v>6.2210474703279671E-3</v>
      </c>
      <c r="K132" s="54">
        <f t="shared" si="62"/>
        <v>4.9280474584749833E-3</v>
      </c>
      <c r="L132" s="54">
        <f t="shared" si="62"/>
        <v>3.9761202403861577E-3</v>
      </c>
      <c r="M132" s="54">
        <f t="shared" si="62"/>
        <v>3.2669097644617401E-3</v>
      </c>
      <c r="N132" s="54">
        <f t="shared" si="62"/>
        <v>2.6748184327829065E-3</v>
      </c>
      <c r="O132" s="54">
        <f t="shared" si="62"/>
        <v>2.2325441601304388E-3</v>
      </c>
      <c r="P132" s="54">
        <f t="shared" si="62"/>
        <v>1.8923332260987347E-3</v>
      </c>
      <c r="Q132" s="54">
        <f t="shared" si="62"/>
        <v>1.6248622459793115E-3</v>
      </c>
      <c r="R132" s="54">
        <f t="shared" si="62"/>
        <v>1.4109040583699258E-3</v>
      </c>
      <c r="S132" s="54">
        <f t="shared" si="62"/>
        <v>1.237249406812208E-3</v>
      </c>
      <c r="T132" s="54">
        <f t="shared" si="62"/>
        <v>1.0945114223895156E-3</v>
      </c>
      <c r="U132" s="54">
        <f t="shared" si="62"/>
        <v>9.7584833383563315E-4</v>
      </c>
      <c r="V132" s="54">
        <f t="shared" si="62"/>
        <v>8.7723081758254561E-4</v>
      </c>
      <c r="W132" s="54">
        <f t="shared" si="62"/>
        <v>7.9407100510545353E-4</v>
      </c>
      <c r="X132" s="54">
        <f t="shared" si="62"/>
        <v>7.2225693843612894E-4</v>
      </c>
      <c r="Y132" s="54">
        <f t="shared" si="62"/>
        <v>6.599902758628271E-4</v>
      </c>
      <c r="Z132" s="54">
        <f t="shared" si="62"/>
        <v>6.0569871226626203E-4</v>
      </c>
      <c r="AA132" s="54">
        <f t="shared" si="62"/>
        <v>5.5801854918746858E-4</v>
      </c>
      <c r="AB132" s="54">
        <f t="shared" si="62"/>
        <v>5.1558858870853601E-4</v>
      </c>
      <c r="AC132" s="54">
        <f t="shared" si="62"/>
        <v>4.7636220953251144E-4</v>
      </c>
      <c r="AD132" s="54">
        <f t="shared" si="62"/>
        <v>4.4065575791129175E-4</v>
      </c>
      <c r="AE132" s="54">
        <f t="shared" si="62"/>
        <v>4.0825393661491922E-4</v>
      </c>
      <c r="AF132" s="54">
        <f t="shared" si="62"/>
        <v>3.7845156506158593E-4</v>
      </c>
      <c r="AG132" s="54">
        <f t="shared" si="62"/>
        <v>3.5126895157936019E-4</v>
      </c>
      <c r="AH132" s="54">
        <f t="shared" si="62"/>
        <v>3.2695347556698482E-4</v>
      </c>
      <c r="AI132" s="54">
        <f t="shared" si="62"/>
        <v>3.0504174613332416E-4</v>
      </c>
      <c r="AJ132" s="54">
        <f t="shared" si="62"/>
        <v>2.851881743282199E-4</v>
      </c>
      <c r="AK132" s="54">
        <f t="shared" si="62"/>
        <v>2.6711925254599585E-4</v>
      </c>
      <c r="AL132" s="54">
        <f t="shared" si="62"/>
        <v>2.5061042733657689E-4</v>
      </c>
      <c r="AM132" s="54">
        <f t="shared" si="62"/>
        <v>2.3547344768399715E-4</v>
      </c>
      <c r="AN132" s="54">
        <f t="shared" si="62"/>
        <v>2.2154865229645653E-4</v>
      </c>
      <c r="AO132" s="54">
        <f t="shared" si="62"/>
        <v>2.0869971078333799E-4</v>
      </c>
      <c r="AP132" s="54">
        <f t="shared" si="62"/>
        <v>1.9680969602859627E-4</v>
      </c>
      <c r="AQ132" s="54">
        <f t="shared" si="62"/>
        <v>1.857779698420832E-4</v>
      </c>
      <c r="AR132" s="54">
        <f t="shared" si="62"/>
        <v>1.7551763031221939E-4</v>
      </c>
      <c r="AS132" s="54">
        <f t="shared" si="62"/>
        <v>1.6595338612877085E-4</v>
      </c>
      <c r="AT132" s="54">
        <f t="shared" si="62"/>
        <v>1.57019775031587E-4</v>
      </c>
      <c r="AU132" s="54">
        <f t="shared" si="62"/>
        <v>1.4865966777222712E-4</v>
      </c>
      <c r="AV132" s="54">
        <f t="shared" si="62"/>
        <v>1.408230116664298E-4</v>
      </c>
      <c r="AW132" s="54">
        <f t="shared" si="62"/>
        <v>1.3346577572422309E-4</v>
      </c>
      <c r="AX132" s="54">
        <f t="shared" si="62"/>
        <v>1.2654906518967107E-4</v>
      </c>
      <c r="AY132" s="54">
        <f t="shared" si="62"/>
        <v>1.2003837813802742E-4</v>
      </c>
      <c r="AZ132" s="54">
        <f t="shared" si="62"/>
        <v>1.1390298093244312E-4</v>
      </c>
      <c r="BA132" s="54">
        <f t="shared" si="62"/>
        <v>1.081153829620582E-4</v>
      </c>
      <c r="BB132" s="54">
        <f t="shared" si="62"/>
        <v>1.0265089422085179E-4</v>
      </c>
      <c r="BC132" s="54">
        <f t="shared" si="62"/>
        <v>9.7487251980038543E-5</v>
      </c>
      <c r="BD132" s="54">
        <f t="shared" si="62"/>
        <v>9.2604305096277963E-5</v>
      </c>
      <c r="BE132" s="54">
        <f t="shared" si="62"/>
        <v>8.798374642776152E-5</v>
      </c>
      <c r="BF132" s="54">
        <f t="shared" si="62"/>
        <v>8.3608885445988967E-5</v>
      </c>
      <c r="BG132" s="54">
        <f t="shared" si="62"/>
        <v>7.946445447707858E-5</v>
      </c>
      <c r="BH132" s="54">
        <f t="shared" si="62"/>
        <v>7.5536443123793399E-5</v>
      </c>
      <c r="BI132" s="54">
        <f t="shared" si="62"/>
        <v>7.5536443123793399E-5</v>
      </c>
    </row>
    <row r="133" spans="1:61" ht="18" customHeight="1">
      <c r="A133" s="54" t="s">
        <v>802</v>
      </c>
      <c r="B133" s="54">
        <f t="shared" ref="B133:AG133" si="63">+B17*B132/$B132</f>
        <v>1</v>
      </c>
      <c r="C133" s="54">
        <f t="shared" si="63"/>
        <v>0.59012507587585561</v>
      </c>
      <c r="D133" s="54">
        <f t="shared" si="63"/>
        <v>0.30552145666177494</v>
      </c>
      <c r="E133" s="54">
        <f t="shared" si="63"/>
        <v>0.16979045984368776</v>
      </c>
      <c r="F133" s="54">
        <f t="shared" si="63"/>
        <v>9.9195963098912612E-2</v>
      </c>
      <c r="G133" s="54">
        <f t="shared" si="63"/>
        <v>6.0218640924346756E-2</v>
      </c>
      <c r="H133" s="54">
        <f t="shared" si="63"/>
        <v>3.7694008346655011E-2</v>
      </c>
      <c r="I133" s="54">
        <f t="shared" si="63"/>
        <v>2.4295795482243473E-2</v>
      </c>
      <c r="J133" s="54">
        <f t="shared" si="63"/>
        <v>1.6062652366660723E-2</v>
      </c>
      <c r="K133" s="54">
        <f t="shared" si="63"/>
        <v>1.0963979228603862E-2</v>
      </c>
      <c r="L133" s="54">
        <f t="shared" si="63"/>
        <v>7.6224118267662361E-3</v>
      </c>
      <c r="M133" s="54">
        <f t="shared" si="63"/>
        <v>5.3964681291543007E-3</v>
      </c>
      <c r="N133" s="54">
        <f t="shared" si="63"/>
        <v>3.8072058790235819E-3</v>
      </c>
      <c r="O133" s="54">
        <f t="shared" si="63"/>
        <v>2.7381150392203632E-3</v>
      </c>
      <c r="P133" s="54">
        <f t="shared" si="63"/>
        <v>1.9998104109419149E-3</v>
      </c>
      <c r="Q133" s="54">
        <f t="shared" si="63"/>
        <v>1.4796102643977059E-3</v>
      </c>
      <c r="R133" s="54">
        <f t="shared" si="63"/>
        <v>1.1070515587923403E-3</v>
      </c>
      <c r="S133" s="54">
        <f t="shared" si="63"/>
        <v>8.3650241066014189E-4</v>
      </c>
      <c r="T133" s="54">
        <f t="shared" si="63"/>
        <v>6.3763158017840667E-4</v>
      </c>
      <c r="U133" s="54">
        <f t="shared" si="63"/>
        <v>4.8985937331290385E-4</v>
      </c>
      <c r="V133" s="54">
        <f t="shared" si="63"/>
        <v>3.7943951400611439E-4</v>
      </c>
      <c r="W133" s="54">
        <f t="shared" si="63"/>
        <v>2.9595630123309185E-4</v>
      </c>
      <c r="X133" s="54">
        <f t="shared" si="63"/>
        <v>2.319527643927201E-4</v>
      </c>
      <c r="Y133" s="54">
        <f t="shared" si="63"/>
        <v>1.8263539340183523E-4</v>
      </c>
      <c r="Z133" s="54">
        <f t="shared" si="63"/>
        <v>1.4442541877557823E-4</v>
      </c>
      <c r="AA133" s="54">
        <f t="shared" si="63"/>
        <v>1.1465030074670188E-4</v>
      </c>
      <c r="AB133" s="54">
        <f t="shared" si="63"/>
        <v>9.1278698049667334E-5</v>
      </c>
      <c r="AC133" s="54">
        <f t="shared" si="63"/>
        <v>7.2667968402292669E-5</v>
      </c>
      <c r="AD133" s="54">
        <f t="shared" si="63"/>
        <v>5.7922159402198139E-5</v>
      </c>
      <c r="AE133" s="54">
        <f t="shared" si="63"/>
        <v>4.623972620082036E-5</v>
      </c>
      <c r="AF133" s="54">
        <f t="shared" si="63"/>
        <v>3.6934715302509162E-5</v>
      </c>
      <c r="AG133" s="54">
        <f t="shared" si="63"/>
        <v>2.9539544364109788E-5</v>
      </c>
      <c r="AH133" s="54">
        <f t="shared" ref="AH133:BI133" si="64">+AH17*AH132/$B132</f>
        <v>2.3691336624205599E-5</v>
      </c>
      <c r="AI133" s="54">
        <f t="shared" si="64"/>
        <v>1.9045942155673622E-5</v>
      </c>
      <c r="AJ133" s="54">
        <f t="shared" si="64"/>
        <v>1.5343140897948259E-5</v>
      </c>
      <c r="AK133" s="54">
        <f t="shared" si="64"/>
        <v>1.2383047206567436E-5</v>
      </c>
      <c r="AL133" s="54">
        <f t="shared" si="64"/>
        <v>1.001062175855403E-5</v>
      </c>
      <c r="AM133" s="54">
        <f t="shared" si="64"/>
        <v>8.1048211436439162E-6</v>
      </c>
      <c r="AN133" s="54">
        <f t="shared" si="64"/>
        <v>6.5706779686285291E-6</v>
      </c>
      <c r="AO133" s="54">
        <f t="shared" si="64"/>
        <v>5.3333795946378987E-6</v>
      </c>
      <c r="AP133" s="54">
        <f t="shared" si="64"/>
        <v>4.3337785514255067E-6</v>
      </c>
      <c r="AQ133" s="54">
        <f t="shared" si="64"/>
        <v>3.5249585577176551E-6</v>
      </c>
      <c r="AR133" s="54">
        <f t="shared" si="64"/>
        <v>2.8695918293388775E-6</v>
      </c>
      <c r="AS133" s="54">
        <f t="shared" si="64"/>
        <v>2.3378953976888519E-6</v>
      </c>
      <c r="AT133" s="54">
        <f t="shared" si="64"/>
        <v>1.9060438430017656E-6</v>
      </c>
      <c r="AU133" s="54">
        <f t="shared" si="64"/>
        <v>1.5549315324777225E-6</v>
      </c>
      <c r="AV133" s="54">
        <f t="shared" si="64"/>
        <v>1.2692036673063584E-6</v>
      </c>
      <c r="AW133" s="54">
        <f t="shared" si="64"/>
        <v>1.0364949317465432E-6</v>
      </c>
      <c r="AX133" s="54">
        <f t="shared" si="64"/>
        <v>8.4682912585655314E-7</v>
      </c>
      <c r="AY133" s="54">
        <f t="shared" si="64"/>
        <v>6.9214413280006297E-7</v>
      </c>
      <c r="AZ133" s="54">
        <f t="shared" si="64"/>
        <v>5.6591485018434447E-7</v>
      </c>
      <c r="BA133" s="54">
        <f t="shared" si="64"/>
        <v>4.6285298495662749E-7</v>
      </c>
      <c r="BB133" s="54">
        <f t="shared" si="64"/>
        <v>3.7866737788420113E-7</v>
      </c>
      <c r="BC133" s="54">
        <f t="shared" si="64"/>
        <v>3.0987216133547329E-7</v>
      </c>
      <c r="BD133" s="54">
        <f t="shared" si="64"/>
        <v>2.5363284167689644E-7</v>
      </c>
      <c r="BE133" s="54">
        <f t="shared" si="64"/>
        <v>2.076425427760576E-7</v>
      </c>
      <c r="BF133" s="54">
        <f t="shared" si="64"/>
        <v>1.7002230494014993E-7</v>
      </c>
      <c r="BG133" s="54">
        <f t="shared" si="64"/>
        <v>1.3924062025857843E-7</v>
      </c>
      <c r="BH133" s="54">
        <f t="shared" si="64"/>
        <v>1.1404838801334011E-7</v>
      </c>
      <c r="BI133" s="54">
        <f t="shared" si="64"/>
        <v>9.8271758781832365E-8</v>
      </c>
    </row>
    <row r="134" spans="1:61" ht="18" customHeight="1">
      <c r="A134" s="54" t="s">
        <v>820</v>
      </c>
      <c r="B134" s="54"/>
      <c r="C134" s="54">
        <f>+(C133/B133)^-0.1-1</f>
        <v>5.4157718693884194E-2</v>
      </c>
      <c r="D134" s="54">
        <f t="shared" ref="D134:BI134" si="65">+(D133/C133)^-0.1-1</f>
        <v>6.8046682375851431E-2</v>
      </c>
      <c r="E134" s="54">
        <f t="shared" si="65"/>
        <v>6.050529963491047E-2</v>
      </c>
      <c r="F134" s="54">
        <f t="shared" si="65"/>
        <v>5.5217362881403886E-2</v>
      </c>
      <c r="G134" s="54">
        <f t="shared" si="65"/>
        <v>5.1178101327380432E-2</v>
      </c>
      <c r="H134" s="54">
        <f t="shared" si="65"/>
        <v>4.7962790715730286E-2</v>
      </c>
      <c r="I134" s="54">
        <f t="shared" si="65"/>
        <v>4.4898534162358672E-2</v>
      </c>
      <c r="J134" s="54">
        <f t="shared" si="65"/>
        <v>4.224875802369632E-2</v>
      </c>
      <c r="K134" s="54">
        <f t="shared" si="65"/>
        <v>3.8926695252402999E-2</v>
      </c>
      <c r="L134" s="54">
        <f t="shared" si="65"/>
        <v>3.7021067816608966E-2</v>
      </c>
      <c r="M134" s="54">
        <f t="shared" si="65"/>
        <v>3.5138065344411773E-2</v>
      </c>
      <c r="N134" s="54">
        <f t="shared" si="65"/>
        <v>3.5500529750055243E-2</v>
      </c>
      <c r="O134" s="54">
        <f t="shared" si="65"/>
        <v>3.3511865872128288E-2</v>
      </c>
      <c r="P134" s="54">
        <f t="shared" si="65"/>
        <v>3.1920610224415391E-2</v>
      </c>
      <c r="Q134" s="54">
        <f t="shared" si="65"/>
        <v>3.0585787524896491E-2</v>
      </c>
      <c r="R134" s="54">
        <f t="shared" si="65"/>
        <v>2.9432674496254307E-2</v>
      </c>
      <c r="S134" s="54">
        <f t="shared" si="65"/>
        <v>2.8418937183957826E-2</v>
      </c>
      <c r="T134" s="54">
        <f t="shared" si="65"/>
        <v>2.7518708105973566E-2</v>
      </c>
      <c r="U134" s="54">
        <f t="shared" si="65"/>
        <v>2.671484065655072E-2</v>
      </c>
      <c r="V134" s="54">
        <f t="shared" si="65"/>
        <v>2.5871315704599773E-2</v>
      </c>
      <c r="W134" s="54">
        <f t="shared" si="65"/>
        <v>2.5159631824057449E-2</v>
      </c>
      <c r="X134" s="54">
        <f t="shared" si="65"/>
        <v>2.4667127643007714E-2</v>
      </c>
      <c r="Y134" s="54">
        <f t="shared" si="65"/>
        <v>2.4192192460953832E-2</v>
      </c>
      <c r="Z134" s="54">
        <f t="shared" si="65"/>
        <v>2.3750509469094849E-2</v>
      </c>
      <c r="AA134" s="54">
        <f t="shared" si="65"/>
        <v>2.3356243923889464E-2</v>
      </c>
      <c r="AB134" s="54">
        <f t="shared" si="65"/>
        <v>2.3058754683063398E-2</v>
      </c>
      <c r="AC134" s="54">
        <f t="shared" si="65"/>
        <v>2.3063620787540318E-2</v>
      </c>
      <c r="AD134" s="54">
        <f t="shared" si="65"/>
        <v>2.2939213936786107E-2</v>
      </c>
      <c r="AE134" s="54">
        <f t="shared" si="65"/>
        <v>2.2781700476282696E-2</v>
      </c>
      <c r="AF134" s="54">
        <f t="shared" si="65"/>
        <v>2.2723063362345419E-2</v>
      </c>
      <c r="AG134" s="54">
        <f t="shared" si="65"/>
        <v>2.2593661293565326E-2</v>
      </c>
      <c r="AH134" s="54">
        <f t="shared" si="65"/>
        <v>2.2307207932973583E-2</v>
      </c>
      <c r="AI134" s="54">
        <f t="shared" si="65"/>
        <v>2.206545624286127E-2</v>
      </c>
      <c r="AJ134" s="54">
        <f t="shared" si="65"/>
        <v>2.1853928185924243E-2</v>
      </c>
      <c r="AK134" s="54">
        <f t="shared" si="65"/>
        <v>2.1665373594466741E-2</v>
      </c>
      <c r="AL134" s="54">
        <f t="shared" si="65"/>
        <v>2.149594654671394E-2</v>
      </c>
      <c r="AM134" s="54">
        <f t="shared" si="65"/>
        <v>2.1343340968410063E-2</v>
      </c>
      <c r="AN134" s="54">
        <f t="shared" si="65"/>
        <v>2.1205923481424138E-2</v>
      </c>
      <c r="AO134" s="54">
        <f t="shared" si="65"/>
        <v>2.1082348950553831E-2</v>
      </c>
      <c r="AP134" s="54">
        <f t="shared" si="65"/>
        <v>2.0971403165639391E-2</v>
      </c>
      <c r="AQ134" s="54">
        <f t="shared" si="65"/>
        <v>2.0871947554636172E-2</v>
      </c>
      <c r="AR134" s="54">
        <f t="shared" si="65"/>
        <v>2.0782906185706995E-2</v>
      </c>
      <c r="AS134" s="54">
        <f t="shared" si="65"/>
        <v>2.0703267640974854E-2</v>
      </c>
      <c r="AT134" s="54">
        <f t="shared" si="65"/>
        <v>2.0632089995174852E-2</v>
      </c>
      <c r="AU134" s="54">
        <f t="shared" si="65"/>
        <v>2.0568504465177107E-2</v>
      </c>
      <c r="AV134" s="54">
        <f t="shared" si="65"/>
        <v>2.0511716554054926E-2</v>
      </c>
      <c r="AW134" s="54">
        <f t="shared" si="65"/>
        <v>2.0461004827874385E-2</v>
      </c>
      <c r="AX134" s="54">
        <f t="shared" si="65"/>
        <v>2.0415717889338492E-2</v>
      </c>
      <c r="AY134" s="54">
        <f t="shared" si="65"/>
        <v>2.03752701600457E-2</v>
      </c>
      <c r="AZ134" s="54">
        <f t="shared" si="65"/>
        <v>2.0339136991111006E-2</v>
      </c>
      <c r="BA134" s="54">
        <f t="shared" si="65"/>
        <v>2.030684949603212E-2</v>
      </c>
      <c r="BB134" s="54">
        <f t="shared" si="65"/>
        <v>2.0277989382504247E-2</v>
      </c>
      <c r="BC134" s="54">
        <f t="shared" si="65"/>
        <v>2.0252183964947656E-2</v>
      </c>
      <c r="BD134" s="54">
        <f t="shared" si="65"/>
        <v>2.0229101468189237E-2</v>
      </c>
      <c r="BE134" s="54">
        <f t="shared" si="65"/>
        <v>2.0208446681699632E-2</v>
      </c>
      <c r="BF134" s="54">
        <f t="shared" si="65"/>
        <v>2.0189956988770241E-2</v>
      </c>
      <c r="BG134" s="54">
        <f t="shared" si="65"/>
        <v>2.0173398771899054E-2</v>
      </c>
      <c r="BH134" s="54">
        <f t="shared" si="65"/>
        <v>2.0158564181105509E-2</v>
      </c>
      <c r="BI134" s="54">
        <f t="shared" si="65"/>
        <v>1.4999999999999902E-2</v>
      </c>
    </row>
    <row r="135" spans="1:61" ht="18" customHeight="1">
      <c r="A135" s="54" t="s">
        <v>804</v>
      </c>
      <c r="B135" s="54"/>
      <c r="C135" s="54">
        <f>+LN(C56/B56)/10</f>
        <v>1.1403127329362235E-3</v>
      </c>
      <c r="D135" s="54">
        <f t="shared" ref="D135:K135" si="66">+LN(D56/C56)/10</f>
        <v>9.4506994247554551E-4</v>
      </c>
      <c r="E135" s="54">
        <f t="shared" si="66"/>
        <v>-9.0942424029197689E-4</v>
      </c>
      <c r="F135" s="54">
        <f t="shared" si="66"/>
        <v>-1.8225700651584378E-3</v>
      </c>
      <c r="G135" s="54">
        <f t="shared" si="66"/>
        <v>-2.960799665424005E-3</v>
      </c>
      <c r="H135" s="54">
        <f t="shared" si="66"/>
        <v>-3.2973624479236763E-3</v>
      </c>
      <c r="I135" s="54">
        <f t="shared" si="66"/>
        <v>-3.2973624479236872E-3</v>
      </c>
      <c r="J135" s="54">
        <f t="shared" si="66"/>
        <v>-3.2973624479236872E-3</v>
      </c>
      <c r="K135" s="54">
        <f t="shared" si="66"/>
        <v>-3.2973624479236872E-3</v>
      </c>
    </row>
    <row r="136" spans="1:61" ht="18" customHeight="1">
      <c r="A136" s="54" t="s">
        <v>805</v>
      </c>
      <c r="B136" s="54"/>
      <c r="C136" s="54">
        <f>+C134+C135</f>
        <v>5.5298031426820417E-2</v>
      </c>
      <c r="D136" s="54">
        <f t="shared" ref="D136:K136" si="67">+D134+D135</f>
        <v>6.8991752318326979E-2</v>
      </c>
      <c r="E136" s="54">
        <f t="shared" si="67"/>
        <v>5.959587539461849E-2</v>
      </c>
      <c r="F136" s="54">
        <f t="shared" si="67"/>
        <v>5.339479281624545E-2</v>
      </c>
      <c r="G136" s="54">
        <f t="shared" si="67"/>
        <v>4.8217301661956424E-2</v>
      </c>
      <c r="H136" s="54">
        <f t="shared" si="67"/>
        <v>4.466542826780661E-2</v>
      </c>
      <c r="I136" s="54">
        <f t="shared" si="67"/>
        <v>4.1601171714434983E-2</v>
      </c>
      <c r="J136" s="54">
        <f t="shared" si="67"/>
        <v>3.8951395575772631E-2</v>
      </c>
      <c r="K136" s="54">
        <f t="shared" si="67"/>
        <v>3.5629332804479309E-2</v>
      </c>
    </row>
    <row r="137" spans="1:61" ht="18" customHeight="1">
      <c r="A137" s="54" t="s">
        <v>806</v>
      </c>
      <c r="B137" s="54"/>
      <c r="C137" s="54">
        <f>+C136-C129</f>
        <v>-1.1589875694398004E-2</v>
      </c>
      <c r="D137" s="54">
        <f t="shared" ref="D137:K137" si="68">+D136-D129</f>
        <v>1.104429674389612E-2</v>
      </c>
      <c r="E137" s="54">
        <f t="shared" si="68"/>
        <v>7.5602810797962827E-3</v>
      </c>
      <c r="F137" s="54">
        <f t="shared" si="68"/>
        <v>6.3326685148061487E-3</v>
      </c>
      <c r="G137" s="54">
        <f t="shared" si="68"/>
        <v>4.5551963773414542E-3</v>
      </c>
      <c r="H137" s="54">
        <f t="shared" si="68"/>
        <v>3.9316190022268341E-3</v>
      </c>
      <c r="I137" s="54">
        <f t="shared" si="68"/>
        <v>3.4065005079888314E-3</v>
      </c>
      <c r="J137" s="54">
        <f t="shared" si="68"/>
        <v>3.9492140631668324E-3</v>
      </c>
      <c r="K137" s="54">
        <f t="shared" si="68"/>
        <v>8.1433989748030955E-4</v>
      </c>
    </row>
    <row r="138" spans="1:61" ht="18" customHeight="1">
      <c r="A138" s="54"/>
      <c r="B138" s="54" t="s">
        <v>807</v>
      </c>
    </row>
    <row r="139" spans="1:61" ht="18" customHeight="1">
      <c r="A139" s="54" t="s">
        <v>808</v>
      </c>
      <c r="B139" s="54">
        <f t="shared" ref="B139:BI139" si="69">+$B$7*B68/B74-(1-(1-0.1)^10)/10</f>
        <v>0.1124736806099904</v>
      </c>
      <c r="C139" s="54">
        <f t="shared" si="69"/>
        <v>9.4801121598657126E-2</v>
      </c>
      <c r="D139" s="54">
        <f t="shared" si="69"/>
        <v>7.9506056816208912E-2</v>
      </c>
      <c r="E139" s="54">
        <f t="shared" si="69"/>
        <v>7.1180777548419408E-2</v>
      </c>
      <c r="F139" s="54">
        <f t="shared" si="69"/>
        <v>6.5803671064370559E-2</v>
      </c>
      <c r="G139" s="54">
        <f t="shared" si="69"/>
        <v>6.1226110069160664E-2</v>
      </c>
      <c r="H139" s="54">
        <f t="shared" si="69"/>
        <v>5.7263832008979401E-2</v>
      </c>
      <c r="I139" s="54">
        <f t="shared" si="69"/>
        <v>5.4029189573921346E-2</v>
      </c>
      <c r="J139" s="54">
        <f t="shared" si="69"/>
        <v>5.1185766711709144E-2</v>
      </c>
      <c r="K139" s="54">
        <f t="shared" si="69"/>
        <v>4.8536392914851886E-2</v>
      </c>
      <c r="L139" s="54">
        <f t="shared" si="69"/>
        <v>4.5966743752254097E-2</v>
      </c>
      <c r="M139" s="54">
        <f t="shared" si="69"/>
        <v>4.3648426204669077E-2</v>
      </c>
      <c r="N139" s="54">
        <f t="shared" si="69"/>
        <v>4.0316523177735278E-2</v>
      </c>
      <c r="O139" s="54">
        <f t="shared" si="69"/>
        <v>3.8009700074217057E-2</v>
      </c>
      <c r="P139" s="54">
        <f t="shared" si="69"/>
        <v>3.6269948646429379E-2</v>
      </c>
      <c r="Q139" s="54">
        <f t="shared" si="69"/>
        <v>3.4871924502159923E-2</v>
      </c>
      <c r="R139" s="54">
        <f t="shared" si="69"/>
        <v>3.36991211893857E-2</v>
      </c>
      <c r="S139" s="54">
        <f t="shared" si="69"/>
        <v>3.2688032175285181E-2</v>
      </c>
      <c r="T139" s="54">
        <f t="shared" si="69"/>
        <v>3.1801810292944238E-2</v>
      </c>
      <c r="U139" s="54">
        <f t="shared" si="69"/>
        <v>3.1017466853170153E-2</v>
      </c>
      <c r="V139" s="54">
        <f t="shared" si="69"/>
        <v>3.0497870473707903E-2</v>
      </c>
      <c r="W139" s="54">
        <f t="shared" si="69"/>
        <v>3.0144263021401316E-2</v>
      </c>
      <c r="X139" s="54">
        <f t="shared" si="69"/>
        <v>2.9725695435637425E-2</v>
      </c>
      <c r="Y139" s="54">
        <f t="shared" si="69"/>
        <v>2.929790082267332E-2</v>
      </c>
      <c r="Z139" s="54">
        <f t="shared" si="69"/>
        <v>2.8888266089308029E-2</v>
      </c>
      <c r="AA139" s="54">
        <f t="shared" si="69"/>
        <v>2.8514081846611986E-2</v>
      </c>
      <c r="AB139" s="54">
        <f t="shared" si="69"/>
        <v>2.8210758871602903E-2</v>
      </c>
      <c r="AC139" s="54">
        <f t="shared" si="69"/>
        <v>2.8114348724546184E-2</v>
      </c>
      <c r="AD139" s="54">
        <f t="shared" si="69"/>
        <v>2.8007131906224836E-2</v>
      </c>
      <c r="AE139" s="54">
        <f t="shared" si="69"/>
        <v>2.7876349550946727E-2</v>
      </c>
      <c r="AF139" s="54">
        <f t="shared" si="69"/>
        <v>2.7549886418940989E-2</v>
      </c>
      <c r="AG139" s="54">
        <f t="shared" si="69"/>
        <v>2.7117642702533071E-2</v>
      </c>
      <c r="AH139" s="54">
        <f t="shared" si="69"/>
        <v>2.6803250555386487E-2</v>
      </c>
      <c r="AI139" s="54">
        <f t="shared" si="69"/>
        <v>2.6554545679320057E-2</v>
      </c>
      <c r="AJ139" s="54">
        <f t="shared" si="69"/>
        <v>2.6345728888730588E-2</v>
      </c>
      <c r="AK139" s="54">
        <f t="shared" si="69"/>
        <v>2.6163937630119011E-2</v>
      </c>
      <c r="AL139" s="54">
        <f t="shared" si="69"/>
        <v>2.6002598999419868E-2</v>
      </c>
      <c r="AM139" s="54">
        <f t="shared" si="69"/>
        <v>2.5858138388302782E-2</v>
      </c>
      <c r="AN139" s="54">
        <f t="shared" si="69"/>
        <v>2.57283780712355E-2</v>
      </c>
      <c r="AO139" s="54">
        <f t="shared" si="69"/>
        <v>2.5611778684179937E-2</v>
      </c>
      <c r="AP139" s="54">
        <f t="shared" si="69"/>
        <v>2.5507093953720611E-2</v>
      </c>
      <c r="AQ139" s="54">
        <f t="shared" si="69"/>
        <v>2.5413222790194701E-2</v>
      </c>
      <c r="AR139" s="54">
        <f t="shared" si="69"/>
        <v>2.5329151942806868E-2</v>
      </c>
      <c r="AS139" s="54">
        <f t="shared" si="69"/>
        <v>2.5253937593551101E-2</v>
      </c>
      <c r="AT139" s="54">
        <f t="shared" si="69"/>
        <v>2.5186701796030692E-2</v>
      </c>
      <c r="AU139" s="54">
        <f t="shared" si="69"/>
        <v>2.5126633128548653E-2</v>
      </c>
      <c r="AV139" s="54">
        <f t="shared" si="69"/>
        <v>2.5072987324775448E-2</v>
      </c>
      <c r="AW139" s="54">
        <f t="shared" si="69"/>
        <v>2.502508654630739E-2</v>
      </c>
      <c r="AX139" s="54">
        <f t="shared" si="69"/>
        <v>2.498231717812284E-2</v>
      </c>
      <c r="AY139" s="54">
        <f t="shared" si="69"/>
        <v>2.4944126461695679E-2</v>
      </c>
      <c r="AZ139" s="54">
        <f t="shared" si="69"/>
        <v>2.4910018371521472E-2</v>
      </c>
      <c r="BA139" s="54">
        <f t="shared" si="69"/>
        <v>2.4879549097737708E-2</v>
      </c>
      <c r="BB139" s="54">
        <f t="shared" si="69"/>
        <v>2.4852322414842087E-2</v>
      </c>
      <c r="BC139" s="54">
        <f t="shared" si="69"/>
        <v>2.4827985133676761E-2</v>
      </c>
      <c r="BD139" s="54">
        <f t="shared" si="69"/>
        <v>2.480622276476159E-2</v>
      </c>
      <c r="BE139" s="54">
        <f t="shared" si="69"/>
        <v>2.478675546845141E-2</v>
      </c>
      <c r="BF139" s="54">
        <f t="shared" si="69"/>
        <v>2.4769334329615922E-2</v>
      </c>
      <c r="BG139" s="54">
        <f t="shared" si="69"/>
        <v>2.4753737968666437E-2</v>
      </c>
      <c r="BH139" s="54">
        <f t="shared" si="69"/>
        <v>2.4739769483832108E-2</v>
      </c>
      <c r="BI139" s="54">
        <f t="shared" si="69"/>
        <v>2.4727253709144512E-2</v>
      </c>
    </row>
    <row r="140" spans="1:61" ht="18" customHeight="1">
      <c r="A140" s="54" t="s">
        <v>809</v>
      </c>
      <c r="B140" s="54">
        <v>1</v>
      </c>
      <c r="C140" s="54">
        <f t="shared" ref="C140:AH140" si="70">+B140/(1+C131)^10</f>
        <v>0.55607777808093972</v>
      </c>
      <c r="D140" s="54">
        <f t="shared" si="70"/>
        <v>0.30351673491648606</v>
      </c>
      <c r="E140" s="54">
        <f t="shared" si="70"/>
        <v>0.17770225269894238</v>
      </c>
      <c r="F140" s="54">
        <f t="shared" si="70"/>
        <v>0.10956360757221173</v>
      </c>
      <c r="G140" s="54">
        <f t="shared" si="70"/>
        <v>7.0307030745710347E-2</v>
      </c>
      <c r="H140" s="54">
        <f t="shared" si="70"/>
        <v>4.6504671487154356E-2</v>
      </c>
      <c r="I140" s="54">
        <f t="shared" si="70"/>
        <v>3.1579194494182131E-2</v>
      </c>
      <c r="J140" s="54">
        <f t="shared" si="70"/>
        <v>2.2044263619422088E-2</v>
      </c>
      <c r="K140" s="54">
        <f t="shared" si="70"/>
        <v>1.5641402451822075E-2</v>
      </c>
      <c r="L140" s="54">
        <f t="shared" si="70"/>
        <v>1.1117383862748331E-2</v>
      </c>
      <c r="M140" s="54">
        <f t="shared" si="70"/>
        <v>7.8949405492384703E-3</v>
      </c>
      <c r="N140" s="54">
        <f t="shared" si="70"/>
        <v>5.6493119817480099E-3</v>
      </c>
      <c r="O140" s="54">
        <f t="shared" si="70"/>
        <v>4.1107495503342186E-3</v>
      </c>
      <c r="P140" s="54">
        <f t="shared" si="70"/>
        <v>3.0325956652016098E-3</v>
      </c>
      <c r="Q140" s="54">
        <f t="shared" si="70"/>
        <v>2.2635788382075655E-3</v>
      </c>
      <c r="R140" s="54">
        <f t="shared" si="70"/>
        <v>1.7069377905410779E-3</v>
      </c>
      <c r="S140" s="54">
        <f t="shared" si="70"/>
        <v>1.2988832963434747E-3</v>
      </c>
      <c r="T140" s="54">
        <f t="shared" si="70"/>
        <v>9.9638702236141356E-4</v>
      </c>
      <c r="U140" s="54">
        <f t="shared" si="70"/>
        <v>7.693345034029183E-4</v>
      </c>
      <c r="V140" s="54">
        <f t="shared" si="70"/>
        <v>5.9687062338953346E-4</v>
      </c>
      <c r="W140" s="54">
        <f t="shared" si="70"/>
        <v>4.6512178474045868E-4</v>
      </c>
      <c r="X140" s="54">
        <f t="shared" si="70"/>
        <v>3.6412734669542731E-4</v>
      </c>
      <c r="Y140" s="54">
        <f t="shared" si="70"/>
        <v>2.8631011793066942E-4</v>
      </c>
      <c r="Z140" s="54">
        <f t="shared" si="70"/>
        <v>2.260223594384762E-4</v>
      </c>
      <c r="AA140" s="54">
        <f t="shared" si="70"/>
        <v>1.7901928808943684E-4</v>
      </c>
      <c r="AB140" s="54">
        <f t="shared" si="70"/>
        <v>1.4198909409503808E-4</v>
      </c>
      <c r="AC140" s="54">
        <f t="shared" si="70"/>
        <v>1.1268291906739297E-4</v>
      </c>
      <c r="AD140" s="54">
        <f t="shared" si="70"/>
        <v>8.9545964069381032E-5</v>
      </c>
      <c r="AE140" s="54">
        <f t="shared" si="70"/>
        <v>7.1326252589575328E-5</v>
      </c>
      <c r="AF140" s="54">
        <f t="shared" si="70"/>
        <v>5.7013457491065062E-5</v>
      </c>
      <c r="AG140" s="54">
        <f t="shared" si="70"/>
        <v>4.5723174455640298E-5</v>
      </c>
      <c r="AH140" s="54">
        <f t="shared" si="70"/>
        <v>3.6761477004739204E-5</v>
      </c>
      <c r="AI140" s="54">
        <f t="shared" ref="AI140:BG140" si="71">+AH140/(1+AI131)^10</f>
        <v>2.9620464922528642E-5</v>
      </c>
      <c r="AJ140" s="54">
        <f t="shared" si="71"/>
        <v>2.391238434909202E-5</v>
      </c>
      <c r="AK140" s="54">
        <f t="shared" si="71"/>
        <v>1.9337427543710652E-5</v>
      </c>
      <c r="AL140" s="54">
        <f t="shared" si="71"/>
        <v>1.5661910869776172E-5</v>
      </c>
      <c r="AM140" s="54">
        <f t="shared" si="71"/>
        <v>1.27026574827316E-5</v>
      </c>
      <c r="AN140" s="54">
        <f t="shared" si="71"/>
        <v>1.0315443980477525E-5</v>
      </c>
      <c r="AO140" s="54">
        <f t="shared" si="71"/>
        <v>8.3862875857883783E-6</v>
      </c>
      <c r="AP140" s="54">
        <f t="shared" si="71"/>
        <v>6.8247999173822794E-6</v>
      </c>
      <c r="AQ140" s="54">
        <f t="shared" si="71"/>
        <v>5.559079473993979E-6</v>
      </c>
      <c r="AR140" s="54">
        <f t="shared" si="71"/>
        <v>4.5317651503636613E-6</v>
      </c>
      <c r="AS140" s="54">
        <f t="shared" si="71"/>
        <v>3.6969730040433527E-6</v>
      </c>
      <c r="AT140" s="54">
        <f t="shared" si="71"/>
        <v>3.0179088018811438E-6</v>
      </c>
      <c r="AU140" s="54">
        <f t="shared" si="71"/>
        <v>2.4650000054839705E-6</v>
      </c>
      <c r="AV140" s="54">
        <f t="shared" si="71"/>
        <v>2.0144287016724963E-6</v>
      </c>
      <c r="AW140" s="54">
        <f t="shared" si="71"/>
        <v>1.6469752671712362E-6</v>
      </c>
      <c r="AX140" s="54">
        <f t="shared" si="71"/>
        <v>1.3471038130205915E-6</v>
      </c>
      <c r="AY140" s="54">
        <f t="shared" si="71"/>
        <v>1.1022364939599788E-6</v>
      </c>
      <c r="AZ140" s="54">
        <f t="shared" si="71"/>
        <v>9.0217591448311805E-7</v>
      </c>
      <c r="BA140" s="54">
        <f t="shared" si="71"/>
        <v>7.3864409414816626E-7</v>
      </c>
      <c r="BB140" s="54">
        <f t="shared" si="71"/>
        <v>6.0491349611041769E-7</v>
      </c>
      <c r="BC140" s="54">
        <f t="shared" si="71"/>
        <v>4.9551101525050607E-7</v>
      </c>
      <c r="BD140" s="54">
        <f t="shared" si="71"/>
        <v>4.0597996880157674E-7</v>
      </c>
      <c r="BE140" s="54">
        <f t="shared" si="71"/>
        <v>3.3268833424330533E-7</v>
      </c>
      <c r="BF140" s="54">
        <f t="shared" si="71"/>
        <v>2.7267396203781001E-7</v>
      </c>
      <c r="BG140" s="54">
        <f t="shared" si="71"/>
        <v>2.2351942400881307E-7</v>
      </c>
      <c r="BH140" s="54">
        <f>+BG140</f>
        <v>2.2351942400881307E-7</v>
      </c>
      <c r="BI140" s="54">
        <f>+BH140</f>
        <v>2.2351942400881307E-7</v>
      </c>
    </row>
    <row r="141" spans="1:61" ht="18" customHeight="1">
      <c r="A141" s="54" t="s">
        <v>806</v>
      </c>
      <c r="B141" s="54">
        <f t="shared" ref="B141:K141" si="72">+B139-C131</f>
        <v>5.203283835279883E-2</v>
      </c>
      <c r="C141" s="54">
        <f t="shared" si="72"/>
        <v>3.2383440250832486E-2</v>
      </c>
      <c r="D141" s="54">
        <f t="shared" si="72"/>
        <v>2.4514531871582382E-2</v>
      </c>
      <c r="E141" s="54">
        <f t="shared" si="72"/>
        <v>2.163191824028865E-2</v>
      </c>
      <c r="F141" s="54">
        <f t="shared" si="72"/>
        <v>2.044155627134342E-2</v>
      </c>
      <c r="G141" s="54">
        <f t="shared" si="72"/>
        <v>1.9028152794063294E-2</v>
      </c>
      <c r="H141" s="54">
        <f t="shared" si="72"/>
        <v>1.7799591772966437E-2</v>
      </c>
      <c r="I141" s="54">
        <f t="shared" si="72"/>
        <v>1.7430763214395371E-2</v>
      </c>
      <c r="J141" s="54">
        <f t="shared" si="72"/>
        <v>1.6277179501906741E-2</v>
      </c>
      <c r="K141" s="54">
        <f t="shared" si="72"/>
        <v>1.3805754100277165E-2</v>
      </c>
    </row>
    <row r="142" spans="1:61" ht="18" customHeight="1">
      <c r="A142" s="54" t="s">
        <v>801</v>
      </c>
      <c r="B142" s="54"/>
      <c r="C142" s="54">
        <f>+EXP(C128-0.1)</f>
        <v>1.0619833734526973</v>
      </c>
      <c r="D142" s="54">
        <f>+EXP(D128-0.1)</f>
        <v>1.0459538719515029</v>
      </c>
    </row>
    <row r="143" spans="1:61" ht="18" customHeight="1">
      <c r="A143" s="54" t="s">
        <v>810</v>
      </c>
      <c r="B143" s="54"/>
    </row>
    <row r="144" spans="1:61" ht="18" customHeight="1">
      <c r="A144" s="54" t="s">
        <v>811</v>
      </c>
      <c r="B144" s="54">
        <f>+SUMPRODUCT(B140:U140*B84:U84)*10</f>
        <v>28.450463453692908</v>
      </c>
    </row>
    <row r="145" spans="1:74" ht="18" customHeight="1">
      <c r="A145" s="54" t="s">
        <v>812</v>
      </c>
      <c r="B145" s="54">
        <f>+SUMPRODUCT(B140:AE140*B84:AE84)*10</f>
        <v>28.885864313862314</v>
      </c>
    </row>
    <row r="146" spans="1:74" ht="18" customHeight="1">
      <c r="A146" s="54" t="s">
        <v>813</v>
      </c>
      <c r="B146" s="54">
        <f>+SUMPRODUCT(B140:BI140*B84:BI84)*10</f>
        <v>28.981329892386047</v>
      </c>
    </row>
    <row r="147" spans="1:74" ht="18" customHeight="1">
      <c r="A147" s="54"/>
      <c r="B147" s="54"/>
    </row>
    <row r="148" spans="1:74" s="39" customFormat="1" ht="18" customHeight="1">
      <c r="A148" s="54" t="s">
        <v>814</v>
      </c>
      <c r="B148" s="54">
        <v>1</v>
      </c>
      <c r="C148" s="54">
        <f t="shared" ref="C148:AH148" si="73">+B148/(1+B79)^10</f>
        <v>0.59012507587585505</v>
      </c>
      <c r="D148" s="54">
        <f t="shared" si="73"/>
        <v>0.30552145666177449</v>
      </c>
      <c r="E148" s="54">
        <f t="shared" si="73"/>
        <v>0.16979045984368749</v>
      </c>
      <c r="F148" s="54">
        <f t="shared" si="73"/>
        <v>9.9195963098912529E-2</v>
      </c>
      <c r="G148" s="54">
        <f t="shared" si="73"/>
        <v>6.0218640924346659E-2</v>
      </c>
      <c r="H148" s="54">
        <f t="shared" si="73"/>
        <v>3.7694008346654907E-2</v>
      </c>
      <c r="I148" s="54">
        <f t="shared" si="73"/>
        <v>2.429579548224341E-2</v>
      </c>
      <c r="J148" s="54">
        <f t="shared" si="73"/>
        <v>1.6062652366660678E-2</v>
      </c>
      <c r="K148" s="54">
        <f t="shared" si="73"/>
        <v>1.0963979228603838E-2</v>
      </c>
      <c r="L148" s="54">
        <f t="shared" si="73"/>
        <v>7.6224118267662101E-3</v>
      </c>
      <c r="M148" s="54">
        <f t="shared" si="73"/>
        <v>5.3964681291542816E-3</v>
      </c>
      <c r="N148" s="54">
        <f t="shared" si="73"/>
        <v>3.8072058790235754E-3</v>
      </c>
      <c r="O148" s="54">
        <f t="shared" si="73"/>
        <v>2.738115039220358E-3</v>
      </c>
      <c r="P148" s="54">
        <f t="shared" si="73"/>
        <v>1.9998104109419114E-3</v>
      </c>
      <c r="Q148" s="54">
        <f t="shared" si="73"/>
        <v>1.4796102643977046E-3</v>
      </c>
      <c r="R148" s="54">
        <f t="shared" si="73"/>
        <v>1.1070515587923379E-3</v>
      </c>
      <c r="S148" s="54">
        <f t="shared" si="73"/>
        <v>8.365024106601395E-4</v>
      </c>
      <c r="T148" s="54">
        <f t="shared" si="73"/>
        <v>6.3763158017840504E-4</v>
      </c>
      <c r="U148" s="54">
        <f t="shared" si="73"/>
        <v>4.8985937331290331E-4</v>
      </c>
      <c r="V148" s="54">
        <f t="shared" si="73"/>
        <v>3.794395140061139E-4</v>
      </c>
      <c r="W148" s="54">
        <f t="shared" si="73"/>
        <v>2.9595630123309142E-4</v>
      </c>
      <c r="X148" s="54">
        <f t="shared" si="73"/>
        <v>2.3195276439271956E-4</v>
      </c>
      <c r="Y148" s="54">
        <f t="shared" si="73"/>
        <v>1.8263539340183501E-4</v>
      </c>
      <c r="Z148" s="54">
        <f t="shared" si="73"/>
        <v>1.4442541877557788E-4</v>
      </c>
      <c r="AA148" s="54">
        <f t="shared" si="73"/>
        <v>1.1465030074670156E-4</v>
      </c>
      <c r="AB148" s="54">
        <f t="shared" si="73"/>
        <v>9.1278698049666995E-5</v>
      </c>
      <c r="AC148" s="54">
        <f t="shared" si="73"/>
        <v>7.266796840229252E-5</v>
      </c>
      <c r="AD148" s="54">
        <f t="shared" si="73"/>
        <v>5.7922159402198057E-5</v>
      </c>
      <c r="AE148" s="54">
        <f t="shared" si="73"/>
        <v>4.6239726200820258E-5</v>
      </c>
      <c r="AF148" s="54">
        <f t="shared" si="73"/>
        <v>3.6934715302509142E-5</v>
      </c>
      <c r="AG148" s="54">
        <f t="shared" si="73"/>
        <v>2.9539544364109782E-5</v>
      </c>
      <c r="AH148" s="54">
        <f t="shared" si="73"/>
        <v>2.3691336624205606E-5</v>
      </c>
      <c r="AI148" s="54">
        <f t="shared" ref="AI148:BI148" si="74">+AH148/(1+AH79)^10</f>
        <v>1.9045942155673659E-5</v>
      </c>
      <c r="AJ148" s="54">
        <f t="shared" si="74"/>
        <v>1.5343140897948299E-5</v>
      </c>
      <c r="AK148" s="54">
        <f t="shared" si="74"/>
        <v>1.2383047206567461E-5</v>
      </c>
      <c r="AL148" s="54">
        <f t="shared" si="74"/>
        <v>1.0010621758554038E-5</v>
      </c>
      <c r="AM148" s="54">
        <f t="shared" si="74"/>
        <v>8.1048211436439196E-6</v>
      </c>
      <c r="AN148" s="54">
        <f t="shared" si="74"/>
        <v>6.570677968628541E-6</v>
      </c>
      <c r="AO148" s="54">
        <f t="shared" si="74"/>
        <v>5.3333795946379106E-6</v>
      </c>
      <c r="AP148" s="54">
        <f t="shared" si="74"/>
        <v>4.3337785514255152E-6</v>
      </c>
      <c r="AQ148" s="54">
        <f t="shared" si="74"/>
        <v>3.524958557717661E-6</v>
      </c>
      <c r="AR148" s="54">
        <f t="shared" si="74"/>
        <v>2.8695918293388859E-6</v>
      </c>
      <c r="AS148" s="54">
        <f t="shared" si="74"/>
        <v>2.337895397688857E-6</v>
      </c>
      <c r="AT148" s="54">
        <f t="shared" si="74"/>
        <v>1.9060438430017694E-6</v>
      </c>
      <c r="AU148" s="54">
        <f t="shared" si="74"/>
        <v>1.5549315324777255E-6</v>
      </c>
      <c r="AV148" s="54">
        <f t="shared" si="74"/>
        <v>1.2692036673063618E-6</v>
      </c>
      <c r="AW148" s="54">
        <f t="shared" si="74"/>
        <v>1.0364949317465449E-6</v>
      </c>
      <c r="AX148" s="54">
        <f t="shared" si="74"/>
        <v>8.4682912585655431E-7</v>
      </c>
      <c r="AY148" s="54">
        <f t="shared" si="74"/>
        <v>6.9214413280006382E-7</v>
      </c>
      <c r="AZ148" s="54">
        <f t="shared" si="74"/>
        <v>5.6591485018434416E-7</v>
      </c>
      <c r="BA148" s="54">
        <f t="shared" si="74"/>
        <v>4.6285298495662664E-7</v>
      </c>
      <c r="BB148" s="54">
        <f t="shared" si="74"/>
        <v>3.7866737788420039E-7</v>
      </c>
      <c r="BC148" s="54">
        <f t="shared" si="74"/>
        <v>3.0987216133547276E-7</v>
      </c>
      <c r="BD148" s="54">
        <f t="shared" si="74"/>
        <v>2.536328416768958E-7</v>
      </c>
      <c r="BE148" s="54">
        <f t="shared" si="74"/>
        <v>2.0764254277605718E-7</v>
      </c>
      <c r="BF148" s="54">
        <f t="shared" si="74"/>
        <v>1.700223049401494E-7</v>
      </c>
      <c r="BG148" s="54">
        <f t="shared" si="74"/>
        <v>1.3924062025857777E-7</v>
      </c>
      <c r="BH148" s="54">
        <f t="shared" si="74"/>
        <v>1.1404838801333948E-7</v>
      </c>
      <c r="BI148" s="54">
        <f t="shared" si="74"/>
        <v>9.8271758781831809E-8</v>
      </c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</row>
    <row r="149" spans="1:74" ht="18" customHeight="1">
      <c r="A149" s="54"/>
      <c r="B149" s="54"/>
    </row>
    <row r="150" spans="1:74" ht="18" customHeight="1">
      <c r="A150" s="54" t="s">
        <v>810</v>
      </c>
      <c r="B150" s="54"/>
    </row>
    <row r="151" spans="1:74" ht="18" customHeight="1">
      <c r="A151" s="54" t="s">
        <v>811</v>
      </c>
      <c r="B151" s="54">
        <f>+SUMPRODUCT(B148:U148*B84:U84)*10</f>
        <v>26.29488875944714</v>
      </c>
    </row>
    <row r="152" spans="1:74" ht="18" customHeight="1">
      <c r="A152" s="54" t="s">
        <v>812</v>
      </c>
      <c r="B152" s="54">
        <f>+SUMPRODUCT(B148:AE148*B84:AE84)*10</f>
        <v>26.573106691113008</v>
      </c>
    </row>
    <row r="153" spans="1:74" ht="18" customHeight="1">
      <c r="A153" s="54" t="s">
        <v>813</v>
      </c>
      <c r="B153" s="54">
        <f>+SUMPRODUCT(B148:BI148*B84:BI84)*10</f>
        <v>26.634243139209111</v>
      </c>
    </row>
    <row r="154" spans="1:74" ht="18" customHeight="1">
      <c r="A154" s="54" t="s">
        <v>813</v>
      </c>
      <c r="B154" s="54">
        <f>+SUMPRODUCT(B149:BI149*B84:BI84)*10</f>
        <v>0</v>
      </c>
    </row>
    <row r="155" spans="1:74" ht="18" customHeight="1">
      <c r="A155" s="52" t="s">
        <v>815</v>
      </c>
      <c r="B155" s="65">
        <f>+B63*B61</f>
        <v>7.2565263252259769E-4</v>
      </c>
      <c r="C155" s="65">
        <f t="shared" ref="C155:BI155" si="75">+C63*C61</f>
        <v>1.399399528072398E-3</v>
      </c>
      <c r="D155" s="65">
        <f t="shared" si="75"/>
        <v>3.0845444230940583E-3</v>
      </c>
      <c r="E155" s="65">
        <f t="shared" si="75"/>
        <v>6.2177598758687211E-3</v>
      </c>
      <c r="F155" s="65">
        <f t="shared" si="75"/>
        <v>1.1447708919977363E-2</v>
      </c>
      <c r="G155" s="65">
        <f t="shared" si="75"/>
        <v>1.9355842399517442E-2</v>
      </c>
      <c r="H155" s="65">
        <f t="shared" si="75"/>
        <v>3.053991054589528E-2</v>
      </c>
      <c r="I155" s="65">
        <f t="shared" si="75"/>
        <v>4.551187843039986E-2</v>
      </c>
      <c r="J155" s="65">
        <f t="shared" si="75"/>
        <v>6.4693978522783108E-2</v>
      </c>
      <c r="K155" s="65">
        <f t="shared" si="75"/>
        <v>8.8488921794717429E-2</v>
      </c>
      <c r="L155" s="65">
        <f t="shared" si="75"/>
        <v>0.11911167755146759</v>
      </c>
      <c r="M155" s="65">
        <f t="shared" si="75"/>
        <v>0.15786926266870197</v>
      </c>
      <c r="N155" s="65">
        <f t="shared" si="75"/>
        <v>0.20484156580035304</v>
      </c>
      <c r="O155" s="65">
        <f t="shared" si="75"/>
        <v>0.25918884858841901</v>
      </c>
      <c r="P155" s="65">
        <f t="shared" si="75"/>
        <v>0.32131253102621871</v>
      </c>
      <c r="Q155" s="65">
        <f t="shared" si="75"/>
        <v>0.39152047552481861</v>
      </c>
      <c r="R155" s="65">
        <f t="shared" si="75"/>
        <v>0.47002861456946554</v>
      </c>
      <c r="S155" s="65">
        <f t="shared" si="75"/>
        <v>0.55696951775099768</v>
      </c>
      <c r="T155" s="65">
        <f t="shared" si="75"/>
        <v>0.65239859255153598</v>
      </c>
      <c r="U155" s="65">
        <f t="shared" si="75"/>
        <v>0.75629559063294494</v>
      </c>
      <c r="V155" s="65">
        <f t="shared" si="75"/>
        <v>0.87023694245144889</v>
      </c>
      <c r="W155" s="65">
        <f t="shared" si="75"/>
        <v>0.99527039025832931</v>
      </c>
      <c r="X155" s="65">
        <f t="shared" si="75"/>
        <v>1.1303857888893845</v>
      </c>
      <c r="Y155" s="65">
        <f t="shared" si="75"/>
        <v>1.2753302494180005</v>
      </c>
      <c r="Z155" s="65">
        <f t="shared" si="75"/>
        <v>1.4296390166504296</v>
      </c>
      <c r="AA155" s="65">
        <f t="shared" si="75"/>
        <v>1.5911732885677168</v>
      </c>
      <c r="AB155" s="65">
        <f t="shared" si="75"/>
        <v>1.737163177042399</v>
      </c>
      <c r="AC155" s="65">
        <f t="shared" si="75"/>
        <v>1.8501546115494918</v>
      </c>
      <c r="AD155" s="65">
        <f t="shared" si="75"/>
        <v>1.9413457654714779</v>
      </c>
      <c r="AE155" s="65">
        <f t="shared" si="75"/>
        <v>2.0189607769329023</v>
      </c>
      <c r="AF155" s="65">
        <f t="shared" si="75"/>
        <v>2.0851883330878671</v>
      </c>
      <c r="AG155" s="65">
        <f t="shared" si="75"/>
        <v>2.1432149336903628</v>
      </c>
      <c r="AH155" s="65">
        <f t="shared" si="75"/>
        <v>2.1994037702299361</v>
      </c>
      <c r="AI155" s="65">
        <f t="shared" si="75"/>
        <v>2.2564218270687109</v>
      </c>
      <c r="AJ155" s="65">
        <f t="shared" si="75"/>
        <v>2.3159660401900855</v>
      </c>
      <c r="AK155" s="65">
        <f t="shared" si="75"/>
        <v>2.3791034309174663</v>
      </c>
      <c r="AL155" s="65">
        <f t="shared" si="75"/>
        <v>2.4464828557459586</v>
      </c>
      <c r="AM155" s="65">
        <f t="shared" si="75"/>
        <v>2.5184776077239337</v>
      </c>
      <c r="AN155" s="65">
        <f t="shared" si="75"/>
        <v>2.5952818852482178</v>
      </c>
      <c r="AO155" s="65">
        <f t="shared" si="75"/>
        <v>2.6769763415103771</v>
      </c>
      <c r="AP155" s="65">
        <f t="shared" si="75"/>
        <v>2.763572739969046</v>
      </c>
      <c r="AQ155" s="65">
        <f t="shared" si="75"/>
        <v>2.8550443608042588</v>
      </c>
      <c r="AR155" s="65">
        <f t="shared" si="75"/>
        <v>2.9513466081014168</v>
      </c>
      <c r="AS155" s="65">
        <f t="shared" si="75"/>
        <v>3.0524308334040589</v>
      </c>
      <c r="AT155" s="65">
        <f t="shared" si="75"/>
        <v>3.1582534440859962</v>
      </c>
      <c r="AU155" s="65">
        <f t="shared" si="75"/>
        <v>3.2687817310416953</v>
      </c>
      <c r="AV155" s="65">
        <f t="shared" si="75"/>
        <v>3.3839974199029887</v>
      </c>
      <c r="AW155" s="65">
        <f t="shared" si="75"/>
        <v>3.5038986538991383</v>
      </c>
      <c r="AX155" s="65">
        <f t="shared" si="75"/>
        <v>3.6285009101262631</v>
      </c>
      <c r="AY155" s="65">
        <f t="shared" si="75"/>
        <v>3.7578372055650648</v>
      </c>
      <c r="AZ155" s="65">
        <f t="shared" si="75"/>
        <v>3.8919578457380766</v>
      </c>
      <c r="BA155" s="65">
        <f t="shared" si="75"/>
        <v>4.0309298947838412</v>
      </c>
      <c r="BB155" s="65">
        <f t="shared" si="75"/>
        <v>4.1748364923698533</v>
      </c>
      <c r="BC155" s="65">
        <f t="shared" si="75"/>
        <v>4.3237761043618503</v>
      </c>
      <c r="BD155" s="65">
        <f t="shared" si="75"/>
        <v>4.4778617663827607</v>
      </c>
      <c r="BE155" s="65">
        <f t="shared" si="75"/>
        <v>4.6372203594004295</v>
      </c>
      <c r="BF155" s="65">
        <f t="shared" si="75"/>
        <v>4.8019919421753885</v>
      </c>
      <c r="BG155" s="65">
        <f t="shared" si="75"/>
        <v>4.9723291552522531</v>
      </c>
      <c r="BH155" s="65">
        <f t="shared" si="75"/>
        <v>5.1483967040743295</v>
      </c>
      <c r="BI155" s="65">
        <f t="shared" si="75"/>
        <v>5.3303709239195651</v>
      </c>
    </row>
  </sheetData>
  <phoneticPr fontId="56" type="noConversion"/>
  <pageMargins left="0.75" right="0.75" top="1" bottom="1" header="0.5" footer="0.5"/>
  <pageSetup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11A4-9F86-419C-9B13-A5AF245D7DA1}">
  <dimension ref="A1:IC155"/>
  <sheetViews>
    <sheetView topLeftCell="A35" zoomScale="130" workbookViewId="0">
      <selection activeCell="B61" sqref="B61"/>
    </sheetView>
  </sheetViews>
  <sheetFormatPr defaultColWidth="11.54296875" defaultRowHeight="18" customHeight="1"/>
  <cols>
    <col min="1" max="1" width="52.81640625" style="52" customWidth="1"/>
    <col min="2" max="2" width="11.54296875" style="65" customWidth="1"/>
    <col min="3" max="3" width="12.54296875" style="54" customWidth="1"/>
    <col min="4" max="4" width="12.1796875" style="54" customWidth="1"/>
    <col min="5" max="7" width="11.81640625" style="54" customWidth="1"/>
    <col min="8" max="8" width="13.453125" style="54" customWidth="1"/>
    <col min="9" max="10" width="11.81640625" style="54" customWidth="1"/>
    <col min="11" max="16384" width="11.54296875" style="54"/>
  </cols>
  <sheetData>
    <row r="1" spans="1:61" ht="18" customHeight="1">
      <c r="A1" s="52" t="s">
        <v>185</v>
      </c>
      <c r="B1" s="143"/>
    </row>
    <row r="2" spans="1:61" s="32" customFormat="1" ht="18" customHeight="1">
      <c r="A2" s="56"/>
      <c r="B2" s="144">
        <v>1</v>
      </c>
      <c r="C2" s="32">
        <v>2</v>
      </c>
      <c r="D2" s="32">
        <v>3</v>
      </c>
      <c r="E2" s="32">
        <v>4</v>
      </c>
      <c r="F2" s="32">
        <v>5</v>
      </c>
      <c r="G2" s="32">
        <v>6</v>
      </c>
      <c r="H2" s="32">
        <v>7</v>
      </c>
      <c r="I2" s="32">
        <v>8</v>
      </c>
      <c r="J2" s="32">
        <v>9</v>
      </c>
      <c r="K2" s="32">
        <v>10</v>
      </c>
      <c r="L2" s="32">
        <v>11</v>
      </c>
      <c r="M2" s="32">
        <v>12</v>
      </c>
      <c r="N2" s="32">
        <v>13</v>
      </c>
      <c r="O2" s="32">
        <v>14</v>
      </c>
      <c r="P2" s="32">
        <v>15</v>
      </c>
      <c r="Q2" s="32">
        <v>16</v>
      </c>
      <c r="R2" s="32">
        <v>17</v>
      </c>
      <c r="S2" s="32">
        <v>18</v>
      </c>
      <c r="T2" s="32">
        <v>19</v>
      </c>
      <c r="U2" s="32">
        <v>20</v>
      </c>
      <c r="V2" s="32">
        <v>21</v>
      </c>
      <c r="W2" s="32">
        <v>22</v>
      </c>
      <c r="X2" s="32">
        <v>23</v>
      </c>
      <c r="Y2" s="32">
        <v>24</v>
      </c>
      <c r="Z2" s="32">
        <v>25</v>
      </c>
      <c r="AA2" s="32">
        <v>26</v>
      </c>
      <c r="AB2" s="32">
        <v>27</v>
      </c>
      <c r="AC2" s="32">
        <v>28</v>
      </c>
      <c r="AD2" s="32">
        <v>29</v>
      </c>
      <c r="AE2" s="32">
        <v>30</v>
      </c>
      <c r="AF2" s="32">
        <v>31</v>
      </c>
      <c r="AG2" s="32">
        <v>32</v>
      </c>
      <c r="AH2" s="32">
        <v>33</v>
      </c>
      <c r="AI2" s="32">
        <v>34</v>
      </c>
      <c r="AJ2" s="32">
        <v>35</v>
      </c>
      <c r="AK2" s="32">
        <v>36</v>
      </c>
      <c r="AL2" s="32">
        <v>37</v>
      </c>
      <c r="AM2" s="32">
        <v>38</v>
      </c>
      <c r="AN2" s="32">
        <v>39</v>
      </c>
      <c r="AO2" s="32">
        <f>+AN2+1</f>
        <v>40</v>
      </c>
      <c r="AP2" s="32">
        <f t="shared" ref="AP2:BI2" si="0">+AO2+1</f>
        <v>41</v>
      </c>
      <c r="AQ2" s="32">
        <f t="shared" si="0"/>
        <v>42</v>
      </c>
      <c r="AR2" s="32">
        <f t="shared" si="0"/>
        <v>43</v>
      </c>
      <c r="AS2" s="32">
        <f t="shared" si="0"/>
        <v>44</v>
      </c>
      <c r="AT2" s="32">
        <f t="shared" si="0"/>
        <v>45</v>
      </c>
      <c r="AU2" s="32">
        <f t="shared" si="0"/>
        <v>46</v>
      </c>
      <c r="AV2" s="32">
        <f t="shared" si="0"/>
        <v>47</v>
      </c>
      <c r="AW2" s="32">
        <f t="shared" si="0"/>
        <v>48</v>
      </c>
      <c r="AX2" s="32">
        <f t="shared" si="0"/>
        <v>49</v>
      </c>
      <c r="AY2" s="32">
        <f t="shared" si="0"/>
        <v>50</v>
      </c>
      <c r="AZ2" s="32">
        <f t="shared" si="0"/>
        <v>51</v>
      </c>
      <c r="BA2" s="32">
        <f t="shared" si="0"/>
        <v>52</v>
      </c>
      <c r="BB2" s="32">
        <f t="shared" si="0"/>
        <v>53</v>
      </c>
      <c r="BC2" s="32">
        <f t="shared" si="0"/>
        <v>54</v>
      </c>
      <c r="BD2" s="32">
        <f t="shared" si="0"/>
        <v>55</v>
      </c>
      <c r="BE2" s="32">
        <f t="shared" si="0"/>
        <v>56</v>
      </c>
      <c r="BF2" s="32">
        <f t="shared" si="0"/>
        <v>57</v>
      </c>
      <c r="BG2" s="32">
        <f t="shared" si="0"/>
        <v>58</v>
      </c>
      <c r="BH2" s="32">
        <f t="shared" si="0"/>
        <v>59</v>
      </c>
      <c r="BI2" s="32">
        <f t="shared" si="0"/>
        <v>60</v>
      </c>
    </row>
    <row r="3" spans="1:61" s="32" customFormat="1" ht="18" customHeight="1">
      <c r="A3" s="57"/>
      <c r="B3" s="144"/>
    </row>
    <row r="4" spans="1:61" s="32" customFormat="1" ht="18" customHeight="1">
      <c r="A4" s="57"/>
      <c r="B4" s="144">
        <v>2005</v>
      </c>
      <c r="C4" s="32">
        <f>+B4+10</f>
        <v>2015</v>
      </c>
      <c r="D4" s="32">
        <f t="shared" ref="D4:BI4" si="1">+C4+10</f>
        <v>2025</v>
      </c>
      <c r="E4" s="32">
        <f t="shared" si="1"/>
        <v>2035</v>
      </c>
      <c r="F4" s="32">
        <f t="shared" si="1"/>
        <v>2045</v>
      </c>
      <c r="G4" s="32">
        <f t="shared" si="1"/>
        <v>2055</v>
      </c>
      <c r="H4" s="32">
        <f t="shared" si="1"/>
        <v>2065</v>
      </c>
      <c r="I4" s="32">
        <f t="shared" si="1"/>
        <v>2075</v>
      </c>
      <c r="J4" s="32">
        <f t="shared" si="1"/>
        <v>2085</v>
      </c>
      <c r="K4" s="32">
        <f t="shared" si="1"/>
        <v>2095</v>
      </c>
      <c r="L4" s="32">
        <f t="shared" si="1"/>
        <v>2105</v>
      </c>
      <c r="M4" s="32">
        <f t="shared" si="1"/>
        <v>2115</v>
      </c>
      <c r="N4" s="32">
        <f t="shared" si="1"/>
        <v>2125</v>
      </c>
      <c r="O4" s="32">
        <f t="shared" si="1"/>
        <v>2135</v>
      </c>
      <c r="P4" s="32">
        <f t="shared" si="1"/>
        <v>2145</v>
      </c>
      <c r="Q4" s="32">
        <f t="shared" si="1"/>
        <v>2155</v>
      </c>
      <c r="R4" s="32">
        <f t="shared" si="1"/>
        <v>2165</v>
      </c>
      <c r="S4" s="32">
        <f t="shared" si="1"/>
        <v>2175</v>
      </c>
      <c r="T4" s="32">
        <f t="shared" si="1"/>
        <v>2185</v>
      </c>
      <c r="U4" s="32">
        <f t="shared" si="1"/>
        <v>2195</v>
      </c>
      <c r="V4" s="32">
        <f t="shared" si="1"/>
        <v>2205</v>
      </c>
      <c r="W4" s="32">
        <f t="shared" si="1"/>
        <v>2215</v>
      </c>
      <c r="X4" s="32">
        <f t="shared" si="1"/>
        <v>2225</v>
      </c>
      <c r="Y4" s="32">
        <f t="shared" si="1"/>
        <v>2235</v>
      </c>
      <c r="Z4" s="32">
        <f t="shared" si="1"/>
        <v>2245</v>
      </c>
      <c r="AA4" s="32">
        <f t="shared" si="1"/>
        <v>2255</v>
      </c>
      <c r="AB4" s="32">
        <f t="shared" si="1"/>
        <v>2265</v>
      </c>
      <c r="AC4" s="32">
        <f t="shared" si="1"/>
        <v>2275</v>
      </c>
      <c r="AD4" s="32">
        <f t="shared" si="1"/>
        <v>2285</v>
      </c>
      <c r="AE4" s="32">
        <f t="shared" si="1"/>
        <v>2295</v>
      </c>
      <c r="AF4" s="32">
        <f t="shared" si="1"/>
        <v>2305</v>
      </c>
      <c r="AG4" s="32">
        <f t="shared" si="1"/>
        <v>2315</v>
      </c>
      <c r="AH4" s="32">
        <f t="shared" si="1"/>
        <v>2325</v>
      </c>
      <c r="AI4" s="32">
        <f t="shared" si="1"/>
        <v>2335</v>
      </c>
      <c r="AJ4" s="32">
        <f t="shared" si="1"/>
        <v>2345</v>
      </c>
      <c r="AK4" s="32">
        <f t="shared" si="1"/>
        <v>2355</v>
      </c>
      <c r="AL4" s="32">
        <f t="shared" si="1"/>
        <v>2365</v>
      </c>
      <c r="AM4" s="32">
        <f t="shared" si="1"/>
        <v>2375</v>
      </c>
      <c r="AN4" s="32">
        <f t="shared" si="1"/>
        <v>2385</v>
      </c>
      <c r="AO4" s="32">
        <f t="shared" si="1"/>
        <v>2395</v>
      </c>
      <c r="AP4" s="32">
        <f t="shared" si="1"/>
        <v>2405</v>
      </c>
      <c r="AQ4" s="32">
        <f t="shared" si="1"/>
        <v>2415</v>
      </c>
      <c r="AR4" s="32">
        <f t="shared" si="1"/>
        <v>2425</v>
      </c>
      <c r="AS4" s="32">
        <f t="shared" si="1"/>
        <v>2435</v>
      </c>
      <c r="AT4" s="32">
        <f t="shared" si="1"/>
        <v>2445</v>
      </c>
      <c r="AU4" s="32">
        <f t="shared" si="1"/>
        <v>2455</v>
      </c>
      <c r="AV4" s="32">
        <f t="shared" si="1"/>
        <v>2465</v>
      </c>
      <c r="AW4" s="32">
        <f t="shared" si="1"/>
        <v>2475</v>
      </c>
      <c r="AX4" s="32">
        <f t="shared" si="1"/>
        <v>2485</v>
      </c>
      <c r="AY4" s="32">
        <f t="shared" si="1"/>
        <v>2495</v>
      </c>
      <c r="AZ4" s="32">
        <f t="shared" si="1"/>
        <v>2505</v>
      </c>
      <c r="BA4" s="32">
        <f t="shared" si="1"/>
        <v>2515</v>
      </c>
      <c r="BB4" s="32">
        <f t="shared" si="1"/>
        <v>2525</v>
      </c>
      <c r="BC4" s="32">
        <f t="shared" si="1"/>
        <v>2535</v>
      </c>
      <c r="BD4" s="32">
        <f t="shared" si="1"/>
        <v>2545</v>
      </c>
      <c r="BE4" s="32">
        <f t="shared" si="1"/>
        <v>2555</v>
      </c>
      <c r="BF4" s="32">
        <f t="shared" si="1"/>
        <v>2565</v>
      </c>
      <c r="BG4" s="32">
        <f t="shared" si="1"/>
        <v>2575</v>
      </c>
      <c r="BH4" s="32">
        <f t="shared" si="1"/>
        <v>2585</v>
      </c>
      <c r="BI4" s="32">
        <f t="shared" si="1"/>
        <v>2595</v>
      </c>
    </row>
    <row r="5" spans="1:61" ht="18" customHeight="1">
      <c r="A5" s="58"/>
    </row>
    <row r="6" spans="1:61" ht="18" customHeight="1">
      <c r="A6" s="59" t="s">
        <v>738</v>
      </c>
    </row>
    <row r="7" spans="1:61" ht="18" customHeight="1">
      <c r="A7" s="52" t="s">
        <v>233</v>
      </c>
      <c r="B7" s="65">
        <f>+Parameters!K35</f>
        <v>0.3</v>
      </c>
    </row>
    <row r="8" spans="1:61" ht="18" customHeight="1">
      <c r="A8" s="52" t="s">
        <v>236</v>
      </c>
      <c r="B8" s="145">
        <f>+Parameters!K36</f>
        <v>0.1</v>
      </c>
    </row>
    <row r="9" spans="1:61" ht="18" customHeight="1">
      <c r="A9" s="54" t="s">
        <v>237</v>
      </c>
      <c r="B9" s="65">
        <f>Parameters!K37</f>
        <v>5.3332327426145003</v>
      </c>
    </row>
    <row r="10" spans="1:61" ht="18" customHeight="1">
      <c r="A10" s="54" t="str">
        <f>+Parameters!A38</f>
        <v>Initial real interest rate (percent per decade annualized)</v>
      </c>
      <c r="B10" s="65">
        <f>+Parameters!K38</f>
        <v>7.2765473111546339E-2</v>
      </c>
    </row>
    <row r="11" spans="1:61" ht="18" customHeight="1">
      <c r="A11" s="54" t="s">
        <v>242</v>
      </c>
      <c r="B11" s="65">
        <f>+Parameters!K39</f>
        <v>9.2609350350421398</v>
      </c>
    </row>
    <row r="12" spans="1:61" ht="18" customHeight="1">
      <c r="A12" s="54" t="s">
        <v>739</v>
      </c>
      <c r="B12" s="65">
        <f>+Parameters!K40</f>
        <v>2.2708227004455939</v>
      </c>
    </row>
    <row r="13" spans="1:61" ht="18" customHeight="1">
      <c r="A13" s="59" t="s">
        <v>247</v>
      </c>
    </row>
    <row r="14" spans="1:61" ht="18" customHeight="1">
      <c r="A14" s="52" t="s">
        <v>740</v>
      </c>
      <c r="B14" s="54">
        <f>+$B$15</f>
        <v>1.4999999999999999E-2</v>
      </c>
      <c r="C14" s="54">
        <f t="shared" ref="C14:BI14" si="2">+B14*(1-$B$16)</f>
        <v>1.4999999999999999E-2</v>
      </c>
      <c r="D14" s="54">
        <f t="shared" si="2"/>
        <v>1.4999999999999999E-2</v>
      </c>
      <c r="E14" s="54">
        <f t="shared" si="2"/>
        <v>1.4999999999999999E-2</v>
      </c>
      <c r="F14" s="54">
        <f t="shared" si="2"/>
        <v>1.4999999999999999E-2</v>
      </c>
      <c r="G14" s="54">
        <f t="shared" si="2"/>
        <v>1.4999999999999999E-2</v>
      </c>
      <c r="H14" s="54">
        <f t="shared" si="2"/>
        <v>1.4999999999999999E-2</v>
      </c>
      <c r="I14" s="54">
        <f t="shared" si="2"/>
        <v>1.4999999999999999E-2</v>
      </c>
      <c r="J14" s="54">
        <f t="shared" si="2"/>
        <v>1.4999999999999999E-2</v>
      </c>
      <c r="K14" s="54">
        <f t="shared" si="2"/>
        <v>1.4999999999999999E-2</v>
      </c>
      <c r="L14" s="54">
        <f t="shared" si="2"/>
        <v>1.4999999999999999E-2</v>
      </c>
      <c r="M14" s="54">
        <f t="shared" si="2"/>
        <v>1.4999999999999999E-2</v>
      </c>
      <c r="N14" s="54">
        <f t="shared" si="2"/>
        <v>1.4999999999999999E-2</v>
      </c>
      <c r="O14" s="54">
        <f t="shared" si="2"/>
        <v>1.4999999999999999E-2</v>
      </c>
      <c r="P14" s="54">
        <f t="shared" si="2"/>
        <v>1.4999999999999999E-2</v>
      </c>
      <c r="Q14" s="54">
        <f t="shared" si="2"/>
        <v>1.4999999999999999E-2</v>
      </c>
      <c r="R14" s="54">
        <f t="shared" si="2"/>
        <v>1.4999999999999999E-2</v>
      </c>
      <c r="S14" s="54">
        <f t="shared" si="2"/>
        <v>1.4999999999999999E-2</v>
      </c>
      <c r="T14" s="54">
        <f t="shared" si="2"/>
        <v>1.4999999999999999E-2</v>
      </c>
      <c r="U14" s="54">
        <f t="shared" si="2"/>
        <v>1.4999999999999999E-2</v>
      </c>
      <c r="V14" s="54">
        <f t="shared" si="2"/>
        <v>1.4999999999999999E-2</v>
      </c>
      <c r="W14" s="54">
        <f t="shared" si="2"/>
        <v>1.4999999999999999E-2</v>
      </c>
      <c r="X14" s="54">
        <f t="shared" si="2"/>
        <v>1.4999999999999999E-2</v>
      </c>
      <c r="Y14" s="54">
        <f t="shared" si="2"/>
        <v>1.4999999999999999E-2</v>
      </c>
      <c r="Z14" s="54">
        <f t="shared" si="2"/>
        <v>1.4999999999999999E-2</v>
      </c>
      <c r="AA14" s="54">
        <f t="shared" si="2"/>
        <v>1.4999999999999999E-2</v>
      </c>
      <c r="AB14" s="54">
        <f t="shared" si="2"/>
        <v>1.4999999999999999E-2</v>
      </c>
      <c r="AC14" s="54">
        <f t="shared" si="2"/>
        <v>1.4999999999999999E-2</v>
      </c>
      <c r="AD14" s="54">
        <f t="shared" si="2"/>
        <v>1.4999999999999999E-2</v>
      </c>
      <c r="AE14" s="54">
        <f t="shared" si="2"/>
        <v>1.4999999999999999E-2</v>
      </c>
      <c r="AF14" s="54">
        <f t="shared" si="2"/>
        <v>1.4999999999999999E-2</v>
      </c>
      <c r="AG14" s="54">
        <f t="shared" si="2"/>
        <v>1.4999999999999999E-2</v>
      </c>
      <c r="AH14" s="54">
        <f t="shared" si="2"/>
        <v>1.4999999999999999E-2</v>
      </c>
      <c r="AI14" s="54">
        <f t="shared" si="2"/>
        <v>1.4999999999999999E-2</v>
      </c>
      <c r="AJ14" s="54">
        <f t="shared" si="2"/>
        <v>1.4999999999999999E-2</v>
      </c>
      <c r="AK14" s="54">
        <f t="shared" si="2"/>
        <v>1.4999999999999999E-2</v>
      </c>
      <c r="AL14" s="54">
        <f t="shared" si="2"/>
        <v>1.4999999999999999E-2</v>
      </c>
      <c r="AM14" s="54">
        <f t="shared" si="2"/>
        <v>1.4999999999999999E-2</v>
      </c>
      <c r="AN14" s="54">
        <f t="shared" si="2"/>
        <v>1.4999999999999999E-2</v>
      </c>
      <c r="AO14" s="54">
        <f t="shared" si="2"/>
        <v>1.4999999999999999E-2</v>
      </c>
      <c r="AP14" s="54">
        <f t="shared" si="2"/>
        <v>1.4999999999999999E-2</v>
      </c>
      <c r="AQ14" s="54">
        <f t="shared" si="2"/>
        <v>1.4999999999999999E-2</v>
      </c>
      <c r="AR14" s="54">
        <f t="shared" si="2"/>
        <v>1.4999999999999999E-2</v>
      </c>
      <c r="AS14" s="54">
        <f t="shared" si="2"/>
        <v>1.4999999999999999E-2</v>
      </c>
      <c r="AT14" s="54">
        <f t="shared" si="2"/>
        <v>1.4999999999999999E-2</v>
      </c>
      <c r="AU14" s="54">
        <f t="shared" si="2"/>
        <v>1.4999999999999999E-2</v>
      </c>
      <c r="AV14" s="54">
        <f t="shared" si="2"/>
        <v>1.4999999999999999E-2</v>
      </c>
      <c r="AW14" s="54">
        <f t="shared" si="2"/>
        <v>1.4999999999999999E-2</v>
      </c>
      <c r="AX14" s="54">
        <f t="shared" si="2"/>
        <v>1.4999999999999999E-2</v>
      </c>
      <c r="AY14" s="54">
        <f t="shared" si="2"/>
        <v>1.4999999999999999E-2</v>
      </c>
      <c r="AZ14" s="54">
        <f t="shared" si="2"/>
        <v>1.4999999999999999E-2</v>
      </c>
      <c r="BA14" s="54">
        <f t="shared" si="2"/>
        <v>1.4999999999999999E-2</v>
      </c>
      <c r="BB14" s="54">
        <f t="shared" si="2"/>
        <v>1.4999999999999999E-2</v>
      </c>
      <c r="BC14" s="54">
        <f t="shared" si="2"/>
        <v>1.4999999999999999E-2</v>
      </c>
      <c r="BD14" s="54">
        <f t="shared" si="2"/>
        <v>1.4999999999999999E-2</v>
      </c>
      <c r="BE14" s="54">
        <f t="shared" si="2"/>
        <v>1.4999999999999999E-2</v>
      </c>
      <c r="BF14" s="54">
        <f t="shared" si="2"/>
        <v>1.4999999999999999E-2</v>
      </c>
      <c r="BG14" s="54">
        <f t="shared" si="2"/>
        <v>1.4999999999999999E-2</v>
      </c>
      <c r="BH14" s="54">
        <f t="shared" si="2"/>
        <v>1.4999999999999999E-2</v>
      </c>
      <c r="BI14" s="54">
        <f t="shared" si="2"/>
        <v>1.4999999999999999E-2</v>
      </c>
    </row>
    <row r="15" spans="1:61" ht="18" customHeight="1">
      <c r="A15" s="52" t="s">
        <v>741</v>
      </c>
      <c r="B15" s="65">
        <f>+Parameters!K43</f>
        <v>1.4999999999999999E-2</v>
      </c>
    </row>
    <row r="16" spans="1:61" ht="18" customHeight="1">
      <c r="A16" s="54" t="s">
        <v>742</v>
      </c>
      <c r="B16" s="54">
        <f>+Parameters!C44</f>
        <v>0</v>
      </c>
    </row>
    <row r="17" spans="1:103" s="33" customFormat="1" ht="18" customHeight="1">
      <c r="A17" s="61" t="s">
        <v>743</v>
      </c>
      <c r="B17" s="62">
        <v>1</v>
      </c>
      <c r="C17" s="33">
        <f t="shared" ref="C17:BN17" si="3">B17/(1+B14)^10</f>
        <v>0.86166723172218462</v>
      </c>
      <c r="D17" s="33">
        <f t="shared" si="3"/>
        <v>0.74247041822377302</v>
      </c>
      <c r="E17" s="33">
        <f t="shared" si="3"/>
        <v>0.63976242990649113</v>
      </c>
      <c r="F17" s="33">
        <f t="shared" si="3"/>
        <v>0.55126232193738434</v>
      </c>
      <c r="G17" s="33">
        <f t="shared" si="3"/>
        <v>0.4750046788965297</v>
      </c>
      <c r="H17" s="33">
        <f t="shared" si="3"/>
        <v>0.40929596671985796</v>
      </c>
      <c r="I17" s="33">
        <f t="shared" si="3"/>
        <v>0.35267692259855543</v>
      </c>
      <c r="J17" s="33">
        <f t="shared" si="3"/>
        <v>0.30389014758779642</v>
      </c>
      <c r="K17" s="33">
        <f t="shared" si="3"/>
        <v>0.26185218221962264</v>
      </c>
      <c r="L17" s="33">
        <f t="shared" si="3"/>
        <v>0.2256294449735953</v>
      </c>
      <c r="M17" s="33">
        <f t="shared" si="3"/>
        <v>0.19441749924541085</v>
      </c>
      <c r="N17" s="33">
        <f t="shared" si="3"/>
        <v>0.16752318837314309</v>
      </c>
      <c r="O17" s="33">
        <f t="shared" si="3"/>
        <v>0.14434924197476026</v>
      </c>
      <c r="P17" s="33">
        <f t="shared" si="3"/>
        <v>0.12438101173358745</v>
      </c>
      <c r="Q17" s="33">
        <f t="shared" si="3"/>
        <v>0.10717504205928487</v>
      </c>
      <c r="R17" s="33">
        <f t="shared" si="3"/>
        <v>9.234922180093269E-2</v>
      </c>
      <c r="S17" s="33">
        <f t="shared" si="3"/>
        <v>7.9574298300907689E-2</v>
      </c>
      <c r="T17" s="33">
        <f t="shared" si="3"/>
        <v>6.8566565333178467E-2</v>
      </c>
      <c r="U17" s="33">
        <f t="shared" si="3"/>
        <v>5.9081562539338203E-2</v>
      </c>
      <c r="V17" s="33">
        <f t="shared" si="3"/>
        <v>5.0908646439092674E-2</v>
      </c>
      <c r="W17" s="33">
        <f t="shared" si="3"/>
        <v>4.386631244789644E-2</v>
      </c>
      <c r="X17" s="33">
        <f t="shared" si="3"/>
        <v>3.7798164012839336E-2</v>
      </c>
      <c r="Y17" s="33">
        <f t="shared" si="3"/>
        <v>3.2569439349124374E-2</v>
      </c>
      <c r="Z17" s="33">
        <f t="shared" si="3"/>
        <v>2.8064018642703591E-2</v>
      </c>
      <c r="AA17" s="33">
        <f t="shared" si="3"/>
        <v>2.4181845254858184E-2</v>
      </c>
      <c r="AB17" s="33">
        <f t="shared" si="3"/>
        <v>2.0836703658687897E-2</v>
      </c>
      <c r="AC17" s="33">
        <f t="shared" si="3"/>
        <v>1.7954304759797118E-2</v>
      </c>
      <c r="AD17" s="33">
        <f t="shared" si="3"/>
        <v>1.5470636079870826E-2</v>
      </c>
      <c r="AE17" s="33">
        <f t="shared" si="3"/>
        <v>1.3330540163923646E-2</v>
      </c>
      <c r="AF17" s="33">
        <f t="shared" si="3"/>
        <v>1.1486489640409485E-2</v>
      </c>
      <c r="AG17" s="33">
        <f t="shared" si="3"/>
        <v>9.8975317306571921E-3</v>
      </c>
      <c r="AH17" s="33">
        <f t="shared" si="3"/>
        <v>8.5283787672378666E-3</v>
      </c>
      <c r="AI17" s="33">
        <f t="shared" si="3"/>
        <v>7.3486245234441099E-3</v>
      </c>
      <c r="AJ17" s="33">
        <f t="shared" si="3"/>
        <v>6.3320689500818445E-3</v>
      </c>
      <c r="AK17" s="33">
        <f t="shared" si="3"/>
        <v>5.4561363232910227E-3</v>
      </c>
      <c r="AL17" s="33">
        <f t="shared" si="3"/>
        <v>4.7013738815890344E-3</v>
      </c>
      <c r="AM17" s="33">
        <f t="shared" si="3"/>
        <v>4.0510198178398049E-3</v>
      </c>
      <c r="AN17" s="33">
        <f t="shared" si="3"/>
        <v>3.4906310320897333E-3</v>
      </c>
      <c r="AO17" s="33">
        <f t="shared" si="3"/>
        <v>3.0077623783843128E-3</v>
      </c>
      <c r="AP17" s="33">
        <f t="shared" si="3"/>
        <v>2.591690282260545E-3</v>
      </c>
      <c r="AQ17" s="33">
        <f t="shared" si="3"/>
        <v>2.2331745909967313E-3</v>
      </c>
      <c r="AR17" s="33">
        <f t="shared" si="3"/>
        <v>1.9242533677764754E-3</v>
      </c>
      <c r="AS17" s="33">
        <f t="shared" si="3"/>
        <v>1.6580660725440464E-3</v>
      </c>
      <c r="AT17" s="33">
        <f t="shared" si="3"/>
        <v>1.4287012027415034E-3</v>
      </c>
      <c r="AU17" s="33">
        <f t="shared" si="3"/>
        <v>1.2310650103244268E-3</v>
      </c>
      <c r="AV17" s="33">
        <f t="shared" si="3"/>
        <v>1.0607683795162916E-3</v>
      </c>
      <c r="AW17" s="33">
        <f t="shared" si="3"/>
        <v>9.140293530762307E-4</v>
      </c>
      <c r="AX17" s="33">
        <f t="shared" si="3"/>
        <v>7.8758914237801497E-4</v>
      </c>
      <c r="AY17" s="33">
        <f t="shared" si="3"/>
        <v>6.7863975604731371E-4</v>
      </c>
      <c r="AZ17" s="33">
        <f t="shared" si="3"/>
        <v>5.8476163992990751E-4</v>
      </c>
      <c r="BA17" s="33">
        <f t="shared" si="3"/>
        <v>5.0386994349572826E-4</v>
      </c>
      <c r="BB17" s="33">
        <f t="shared" si="3"/>
        <v>4.3416821935997774E-4</v>
      </c>
      <c r="BC17" s="33">
        <f t="shared" si="3"/>
        <v>3.741085276776622E-4</v>
      </c>
      <c r="BD17" s="33">
        <f t="shared" si="3"/>
        <v>3.223570594076735E-4</v>
      </c>
      <c r="BE17" s="33">
        <f t="shared" si="3"/>
        <v>2.7776451500591384E-4</v>
      </c>
      <c r="BF17" s="33">
        <f t="shared" si="3"/>
        <v>2.3934058071580099E-4</v>
      </c>
      <c r="BG17" s="33">
        <f t="shared" si="3"/>
        <v>2.0623193562416432E-4</v>
      </c>
      <c r="BH17" s="33">
        <f t="shared" si="3"/>
        <v>1.7770330106198147E-4</v>
      </c>
      <c r="BI17" s="33">
        <f t="shared" si="3"/>
        <v>1.5312111149397154E-4</v>
      </c>
      <c r="BJ17" s="33">
        <f t="shared" si="3"/>
        <v>1.3193944425923443E-4</v>
      </c>
      <c r="BK17" s="33">
        <f t="shared" si="3"/>
        <v>1.3193944425923443E-4</v>
      </c>
      <c r="BL17" s="33">
        <f t="shared" si="3"/>
        <v>1.3193944425923443E-4</v>
      </c>
      <c r="BM17" s="33">
        <f t="shared" si="3"/>
        <v>1.3193944425923443E-4</v>
      </c>
      <c r="BN17" s="33">
        <f t="shared" si="3"/>
        <v>1.3193944425923443E-4</v>
      </c>
      <c r="BO17" s="33">
        <f t="shared" ref="BO17:CY17" si="4">BN17/(1+BN14)^10</f>
        <v>1.3193944425923443E-4</v>
      </c>
      <c r="BP17" s="33">
        <f t="shared" si="4"/>
        <v>1.3193944425923443E-4</v>
      </c>
      <c r="BQ17" s="33">
        <f t="shared" si="4"/>
        <v>1.3193944425923443E-4</v>
      </c>
      <c r="BR17" s="33">
        <f t="shared" si="4"/>
        <v>1.3193944425923443E-4</v>
      </c>
      <c r="BS17" s="33">
        <f t="shared" si="4"/>
        <v>1.3193944425923443E-4</v>
      </c>
      <c r="BT17" s="33">
        <f t="shared" si="4"/>
        <v>1.3193944425923443E-4</v>
      </c>
      <c r="BU17" s="33">
        <f t="shared" si="4"/>
        <v>1.3193944425923443E-4</v>
      </c>
      <c r="BV17" s="33">
        <f t="shared" si="4"/>
        <v>1.3193944425923443E-4</v>
      </c>
      <c r="BW17" s="33">
        <f t="shared" si="4"/>
        <v>1.3193944425923443E-4</v>
      </c>
      <c r="BX17" s="33">
        <f t="shared" si="4"/>
        <v>1.3193944425923443E-4</v>
      </c>
      <c r="BY17" s="33">
        <f t="shared" si="4"/>
        <v>1.3193944425923443E-4</v>
      </c>
      <c r="BZ17" s="33">
        <f t="shared" si="4"/>
        <v>1.3193944425923443E-4</v>
      </c>
      <c r="CA17" s="33">
        <f t="shared" si="4"/>
        <v>1.3193944425923443E-4</v>
      </c>
      <c r="CB17" s="33">
        <f t="shared" si="4"/>
        <v>1.3193944425923443E-4</v>
      </c>
      <c r="CC17" s="33">
        <f t="shared" si="4"/>
        <v>1.3193944425923443E-4</v>
      </c>
      <c r="CD17" s="33">
        <f t="shared" si="4"/>
        <v>1.3193944425923443E-4</v>
      </c>
      <c r="CE17" s="33">
        <f t="shared" si="4"/>
        <v>1.3193944425923443E-4</v>
      </c>
      <c r="CF17" s="33">
        <f t="shared" si="4"/>
        <v>1.3193944425923443E-4</v>
      </c>
      <c r="CG17" s="33">
        <f t="shared" si="4"/>
        <v>1.3193944425923443E-4</v>
      </c>
      <c r="CH17" s="33">
        <f t="shared" si="4"/>
        <v>1.3193944425923443E-4</v>
      </c>
      <c r="CI17" s="33">
        <f t="shared" si="4"/>
        <v>1.3193944425923443E-4</v>
      </c>
      <c r="CJ17" s="33">
        <f t="shared" si="4"/>
        <v>1.3193944425923443E-4</v>
      </c>
      <c r="CK17" s="33">
        <f t="shared" si="4"/>
        <v>1.3193944425923443E-4</v>
      </c>
      <c r="CL17" s="33">
        <f t="shared" si="4"/>
        <v>1.3193944425923443E-4</v>
      </c>
      <c r="CM17" s="33">
        <f t="shared" si="4"/>
        <v>1.3193944425923443E-4</v>
      </c>
      <c r="CN17" s="33">
        <f t="shared" si="4"/>
        <v>1.3193944425923443E-4</v>
      </c>
      <c r="CO17" s="33">
        <f t="shared" si="4"/>
        <v>1.3193944425923443E-4</v>
      </c>
      <c r="CP17" s="33">
        <f t="shared" si="4"/>
        <v>1.3193944425923443E-4</v>
      </c>
      <c r="CQ17" s="33">
        <f t="shared" si="4"/>
        <v>1.3193944425923443E-4</v>
      </c>
      <c r="CR17" s="33">
        <f t="shared" si="4"/>
        <v>1.3193944425923443E-4</v>
      </c>
      <c r="CS17" s="33">
        <f t="shared" si="4"/>
        <v>1.3193944425923443E-4</v>
      </c>
      <c r="CT17" s="33">
        <f t="shared" si="4"/>
        <v>1.3193944425923443E-4</v>
      </c>
      <c r="CU17" s="33">
        <f t="shared" si="4"/>
        <v>1.3193944425923443E-4</v>
      </c>
      <c r="CV17" s="33">
        <f t="shared" si="4"/>
        <v>1.3193944425923443E-4</v>
      </c>
      <c r="CW17" s="33">
        <f t="shared" si="4"/>
        <v>1.3193944425923443E-4</v>
      </c>
      <c r="CX17" s="33">
        <f t="shared" si="4"/>
        <v>1.3193944425923443E-4</v>
      </c>
      <c r="CY17" s="33">
        <f t="shared" si="4"/>
        <v>1.3193944425923443E-4</v>
      </c>
    </row>
    <row r="18" spans="1:103" ht="18" customHeight="1">
      <c r="A18" s="52" t="s">
        <v>744</v>
      </c>
      <c r="B18" s="65">
        <f>+Parameters!K45</f>
        <v>1.5</v>
      </c>
    </row>
    <row r="19" spans="1:103" ht="18" customHeight="1">
      <c r="A19" s="63" t="s">
        <v>745</v>
      </c>
      <c r="C19" s="54">
        <f t="shared" ref="C19:BI19" si="5">+LN(C20/B20)/10</f>
        <v>4.9979154503310093E-2</v>
      </c>
      <c r="D19" s="54">
        <f t="shared" si="5"/>
        <v>1.8530066413148558E-2</v>
      </c>
      <c r="E19" s="54">
        <f t="shared" si="5"/>
        <v>1.6944193540842777E-2</v>
      </c>
      <c r="F19" s="54">
        <f t="shared" si="5"/>
        <v>1.551346937301255E-2</v>
      </c>
      <c r="G19" s="54">
        <f t="shared" si="5"/>
        <v>1.4222706263623607E-2</v>
      </c>
      <c r="H19" s="54">
        <f t="shared" si="5"/>
        <v>1.3058204191725042E-2</v>
      </c>
      <c r="I19" s="54">
        <f t="shared" si="5"/>
        <v>1.2007604962258108E-2</v>
      </c>
      <c r="J19" s="54">
        <f t="shared" si="5"/>
        <v>1.1059760704787248E-2</v>
      </c>
      <c r="K19" s="54">
        <f t="shared" si="5"/>
        <v>1.020461526719665E-2</v>
      </c>
      <c r="L19" s="54">
        <f t="shared" si="5"/>
        <v>9.4330972391374734E-3</v>
      </c>
      <c r="M19" s="54">
        <f t="shared" si="5"/>
        <v>8.7370234642222232E-3</v>
      </c>
      <c r="N19" s="54">
        <f t="shared" si="5"/>
        <v>8.1090120119711433E-3</v>
      </c>
      <c r="O19" s="54">
        <f t="shared" si="5"/>
        <v>7.5424036815245066E-3</v>
      </c>
      <c r="P19" s="54">
        <f t="shared" si="5"/>
        <v>7.0311912002201538E-3</v>
      </c>
      <c r="Q19" s="54">
        <f t="shared" si="5"/>
        <v>6.569955362278267E-3</v>
      </c>
      <c r="R19" s="54">
        <f t="shared" si="5"/>
        <v>6.1538074269075344E-3</v>
      </c>
      <c r="S19" s="54">
        <f t="shared" si="5"/>
        <v>5.7783371619501882E-3</v>
      </c>
      <c r="T19" s="54">
        <f t="shared" si="5"/>
        <v>5.4395659794209249E-3</v>
      </c>
      <c r="U19" s="54">
        <f t="shared" si="5"/>
        <v>5.1339046636237774E-3</v>
      </c>
      <c r="V19" s="54">
        <f t="shared" si="5"/>
        <v>4.8581152415212679E-3</v>
      </c>
      <c r="W19" s="54">
        <f t="shared" si="5"/>
        <v>4.6092765892135788E-3</v>
      </c>
      <c r="X19" s="54">
        <f t="shared" si="5"/>
        <v>4.3847534082302308E-3</v>
      </c>
      <c r="Y19" s="54">
        <f t="shared" si="5"/>
        <v>4.1821682412704602E-3</v>
      </c>
      <c r="Z19" s="54">
        <f t="shared" si="5"/>
        <v>3.9993762294355754E-3</v>
      </c>
      <c r="AA19" s="54">
        <f t="shared" si="5"/>
        <v>3.8344423422217605E-3</v>
      </c>
      <c r="AB19" s="54">
        <f t="shared" si="5"/>
        <v>3.6856208378997619E-3</v>
      </c>
      <c r="AC19" s="54">
        <f t="shared" si="5"/>
        <v>3.5513367356789184E-3</v>
      </c>
      <c r="AD19" s="54">
        <f t="shared" si="5"/>
        <v>3.4301691024904261E-3</v>
      </c>
      <c r="AE19" s="54">
        <f t="shared" si="5"/>
        <v>3.3208359765600575E-3</v>
      </c>
      <c r="AF19" s="54">
        <f t="shared" si="5"/>
        <v>3.2221807673775333E-3</v>
      </c>
      <c r="AG19" s="54">
        <f t="shared" si="5"/>
        <v>3.1331599873960806E-3</v>
      </c>
      <c r="AH19" s="54">
        <f t="shared" si="5"/>
        <v>3.0528321849801416E-3</v>
      </c>
      <c r="AI19" s="54">
        <f t="shared" si="5"/>
        <v>2.9803479609101617E-3</v>
      </c>
      <c r="AJ19" s="54">
        <f t="shared" si="5"/>
        <v>2.914940962292467E-3</v>
      </c>
      <c r="AK19" s="54">
        <f t="shared" si="5"/>
        <v>2.8559197581260907E-3</v>
      </c>
      <c r="AL19" s="54">
        <f t="shared" si="5"/>
        <v>2.802660510164679E-3</v>
      </c>
      <c r="AM19" s="54">
        <f t="shared" si="5"/>
        <v>2.7546003611760269E-3</v>
      </c>
      <c r="AN19" s="54">
        <f t="shared" si="5"/>
        <v>2.7112314703356894E-3</v>
      </c>
      <c r="AO19" s="54">
        <f t="shared" si="5"/>
        <v>2.6720956323774952E-3</v>
      </c>
      <c r="AP19" s="54">
        <f t="shared" si="5"/>
        <v>2.6367794233343026E-3</v>
      </c>
      <c r="AQ19" s="54">
        <f t="shared" si="5"/>
        <v>2.6049098213036977E-3</v>
      </c>
      <c r="AR19" s="54">
        <f t="shared" si="5"/>
        <v>2.57615025572583E-3</v>
      </c>
      <c r="AS19" s="54">
        <f t="shared" si="5"/>
        <v>2.5501970432180972E-3</v>
      </c>
      <c r="AT19" s="54">
        <f t="shared" si="5"/>
        <v>2.5267761721210957E-3</v>
      </c>
      <c r="AU19" s="54">
        <f t="shared" si="5"/>
        <v>2.5056404016179919E-3</v>
      </c>
      <c r="AV19" s="54">
        <f t="shared" si="5"/>
        <v>2.4865666446332933E-3</v>
      </c>
      <c r="AW19" s="54">
        <f t="shared" si="5"/>
        <v>2.469353606734081E-3</v>
      </c>
      <c r="AX19" s="54">
        <f t="shared" si="5"/>
        <v>2.4538196559755446E-3</v>
      </c>
      <c r="AY19" s="54">
        <f t="shared" si="5"/>
        <v>2.4398009010888873E-3</v>
      </c>
      <c r="AZ19" s="54">
        <f t="shared" si="5"/>
        <v>2.4271494576218679E-3</v>
      </c>
      <c r="BA19" s="54">
        <f t="shared" si="5"/>
        <v>2.4157318836385516E-3</v>
      </c>
      <c r="BB19" s="54">
        <f t="shared" si="5"/>
        <v>2.4054277683873038E-3</v>
      </c>
      <c r="BC19" s="54">
        <f t="shared" si="5"/>
        <v>2.3961284589690281E-3</v>
      </c>
      <c r="BD19" s="54">
        <f t="shared" si="5"/>
        <v>2.3877359115042165E-3</v>
      </c>
      <c r="BE19" s="54">
        <f t="shared" si="5"/>
        <v>2.3801616546182767E-3</v>
      </c>
      <c r="BF19" s="54">
        <f t="shared" si="5"/>
        <v>2.3733258542576897E-3</v>
      </c>
      <c r="BG19" s="54">
        <f t="shared" si="5"/>
        <v>2.3671564699244219E-3</v>
      </c>
      <c r="BH19" s="54">
        <f t="shared" si="5"/>
        <v>2.361588493387128E-3</v>
      </c>
      <c r="BI19" s="54">
        <f t="shared" si="5"/>
        <v>2.3565632618017755E-3</v>
      </c>
    </row>
    <row r="20" spans="1:103" s="34" customFormat="1" ht="18" customHeight="1">
      <c r="A20" s="64" t="s">
        <v>746</v>
      </c>
      <c r="B20" s="146">
        <f>+B21</f>
        <v>2.2708227004455939</v>
      </c>
      <c r="C20" s="34">
        <f>+B20*EXP(C22*10)</f>
        <v>3.7431733238094518</v>
      </c>
      <c r="D20" s="34">
        <f>+C20*EXP(D22*10)</f>
        <v>4.5052095190961987</v>
      </c>
      <c r="E20" s="34">
        <f>+D20*EXP(E22*10)</f>
        <v>5.3370674396062148</v>
      </c>
      <c r="F20" s="34">
        <f>+E20*EXP(F22*10)</f>
        <v>6.2327087350638424</v>
      </c>
      <c r="G20" s="34">
        <f t="shared" ref="G20:BI20" si="6">+F20*EXP(G22*10)</f>
        <v>7.1853058744472413</v>
      </c>
      <c r="H20" s="34">
        <f t="shared" si="6"/>
        <v>8.1875944092391997</v>
      </c>
      <c r="I20" s="34">
        <f t="shared" si="6"/>
        <v>9.2321889962181416</v>
      </c>
      <c r="J20" s="34">
        <f t="shared" si="6"/>
        <v>10.311850712481954</v>
      </c>
      <c r="K20" s="34">
        <f t="shared" si="6"/>
        <v>11.419700079437963</v>
      </c>
      <c r="L20" s="34">
        <f t="shared" si="6"/>
        <v>12.549375627308757</v>
      </c>
      <c r="M20" s="34">
        <f t="shared" si="6"/>
        <v>13.695141681743346</v>
      </c>
      <c r="N20" s="34">
        <f t="shared" si="6"/>
        <v>14.851951463375411</v>
      </c>
      <c r="O20" s="34">
        <f t="shared" si="6"/>
        <v>16.015472802516658</v>
      </c>
      <c r="P20" s="34">
        <f t="shared" si="6"/>
        <v>17.182084069869909</v>
      </c>
      <c r="Q20" s="34">
        <f t="shared" si="6"/>
        <v>18.348847587003547</v>
      </c>
      <c r="R20" s="34">
        <f t="shared" si="6"/>
        <v>19.513467047029721</v>
      </c>
      <c r="S20" s="34">
        <f t="shared" si="6"/>
        <v>20.674234536956387</v>
      </c>
      <c r="T20" s="34">
        <f t="shared" si="6"/>
        <v>21.829971748750545</v>
      </c>
      <c r="U20" s="34">
        <f t="shared" si="6"/>
        <v>22.979968991468603</v>
      </c>
      <c r="V20" s="34">
        <f t="shared" si="6"/>
        <v>24.123924730240955</v>
      </c>
      <c r="W20" s="34">
        <f t="shared" si="6"/>
        <v>25.261887609735325</v>
      </c>
      <c r="X20" s="34">
        <f t="shared" si="6"/>
        <v>26.394202280282354</v>
      </c>
      <c r="Y20" s="34">
        <f t="shared" si="6"/>
        <v>27.521459831243149</v>
      </c>
      <c r="Z20" s="34">
        <f t="shared" si="6"/>
        <v>28.644453237635997</v>
      </c>
      <c r="AA20" s="34">
        <f t="shared" si="6"/>
        <v>29.764137927684647</v>
      </c>
      <c r="AB20" s="34">
        <f t="shared" si="6"/>
        <v>30.881597364608723</v>
      </c>
      <c r="AC20" s="34">
        <f t="shared" si="6"/>
        <v>31.998013389806264</v>
      </c>
      <c r="AD20" s="34">
        <f t="shared" si="6"/>
        <v>33.114640982097029</v>
      </c>
      <c r="AE20" s="34">
        <f t="shared" si="6"/>
        <v>34.232787036275411</v>
      </c>
      <c r="AF20" s="34">
        <f t="shared" si="6"/>
        <v>35.353792743248967</v>
      </c>
      <c r="AG20" s="34">
        <f t="shared" si="6"/>
        <v>36.4790191548568</v>
      </c>
      <c r="AH20" s="34">
        <f t="shared" si="6"/>
        <v>37.609835532199291</v>
      </c>
      <c r="AI20" s="34">
        <f t="shared" si="6"/>
        <v>38.747610101646806</v>
      </c>
      <c r="AJ20" s="34">
        <f t="shared" si="6"/>
        <v>39.893702873615574</v>
      </c>
      <c r="AK20" s="34">
        <f t="shared" si="6"/>
        <v>41.049460212753246</v>
      </c>
      <c r="AL20" s="34">
        <f t="shared" si="6"/>
        <v>42.216210882265244</v>
      </c>
      <c r="AM20" s="34">
        <f t="shared" si="6"/>
        <v>43.395263318298412</v>
      </c>
      <c r="AN20" s="34">
        <f t="shared" si="6"/>
        <v>44.587903921646962</v>
      </c>
      <c r="AO20" s="34">
        <f t="shared" si="6"/>
        <v>45.795396183003263</v>
      </c>
      <c r="AP20" s="34">
        <f t="shared" si="6"/>
        <v>47.018980484260425</v>
      </c>
      <c r="AQ20" s="34">
        <f t="shared" si="6"/>
        <v>48.259874441899086</v>
      </c>
      <c r="AR20" s="34">
        <f t="shared" si="6"/>
        <v>49.519273679303375</v>
      </c>
      <c r="AS20" s="34">
        <f t="shared" si="6"/>
        <v>50.798352933083656</v>
      </c>
      <c r="AT20" s="34">
        <f t="shared" si="6"/>
        <v>52.098267414321263</v>
      </c>
      <c r="AU20" s="34">
        <f t="shared" si="6"/>
        <v>53.420154359305357</v>
      </c>
      <c r="AV20" s="34">
        <f t="shared" si="6"/>
        <v>54.765134716026957</v>
      </c>
      <c r="AW20" s="34">
        <f t="shared" si="6"/>
        <v>56.134314922650717</v>
      </c>
      <c r="AX20" s="34">
        <f t="shared" si="6"/>
        <v>57.528788742610743</v>
      </c>
      <c r="AY20" s="34">
        <f t="shared" si="6"/>
        <v>58.949639128071446</v>
      </c>
      <c r="AZ20" s="34">
        <f t="shared" si="6"/>
        <v>60.397940089435124</v>
      </c>
      <c r="BA20" s="34">
        <f t="shared" si="6"/>
        <v>61.874758553527755</v>
      </c>
      <c r="BB20" s="34">
        <f t="shared" si="6"/>
        <v>63.3811561971971</v>
      </c>
      <c r="BC20" s="34">
        <f t="shared" si="6"/>
        <v>64.918191246438468</v>
      </c>
      <c r="BD20" s="34">
        <f t="shared" si="6"/>
        <v>66.486920233934782</v>
      </c>
      <c r="BE20" s="34">
        <f t="shared" si="6"/>
        <v>68.088399710154107</v>
      </c>
      <c r="BF20" s="34">
        <f t="shared" si="6"/>
        <v>69.723687904972962</v>
      </c>
      <c r="BG20" s="34">
        <f t="shared" si="6"/>
        <v>71.393846338257362</v>
      </c>
      <c r="BH20" s="34">
        <f t="shared" si="6"/>
        <v>73.09994137899757</v>
      </c>
      <c r="BI20" s="34">
        <f t="shared" si="6"/>
        <v>74.84304575350663</v>
      </c>
    </row>
    <row r="21" spans="1:103" ht="18" customHeight="1">
      <c r="A21" s="52" t="s">
        <v>747</v>
      </c>
      <c r="B21" s="65">
        <f>+Parameters!K40</f>
        <v>2.2708227004455939</v>
      </c>
    </row>
    <row r="22" spans="1:103" ht="18" customHeight="1">
      <c r="A22" s="52" t="s">
        <v>748</v>
      </c>
      <c r="C22" s="54">
        <f>+Data!C59</f>
        <v>4.99791545033101E-2</v>
      </c>
      <c r="D22" s="54">
        <f>+Data!D59</f>
        <v>1.8530066413148565E-2</v>
      </c>
      <c r="E22" s="54">
        <f>+Data!E59</f>
        <v>1.694419354084277E-2</v>
      </c>
      <c r="F22" s="54">
        <f>+Data!F59</f>
        <v>1.5513469373012545E-2</v>
      </c>
      <c r="G22" s="54">
        <f>+Data!G59</f>
        <v>1.4222706263623609E-2</v>
      </c>
      <c r="H22" s="54">
        <f>+Data!H59</f>
        <v>1.3058204191725037E-2</v>
      </c>
      <c r="I22" s="54">
        <f>+Data!I59</f>
        <v>1.2007604962258105E-2</v>
      </c>
      <c r="J22" s="54">
        <f>+Data!J59</f>
        <v>1.1059760704787255E-2</v>
      </c>
      <c r="K22" s="54">
        <f>+Data!K59</f>
        <v>1.0204615267196654E-2</v>
      </c>
      <c r="L22" s="54">
        <f>+Data!L59</f>
        <v>9.4330972391374664E-3</v>
      </c>
      <c r="M22" s="54">
        <f>+Data!M59</f>
        <v>8.7370234642222145E-3</v>
      </c>
      <c r="N22" s="54">
        <f>+Data!N59</f>
        <v>8.1090120119711433E-3</v>
      </c>
      <c r="O22" s="54">
        <f>+Data!O59</f>
        <v>7.5424036815244979E-3</v>
      </c>
      <c r="P22" s="54">
        <f>+Data!P59</f>
        <v>7.0311912002201547E-3</v>
      </c>
      <c r="Q22" s="54">
        <f>+Data!Q59</f>
        <v>6.5699553622782566E-3</v>
      </c>
      <c r="R22" s="54">
        <f>+Data!R59</f>
        <v>6.1538074269075326E-3</v>
      </c>
      <c r="S22" s="54">
        <f>+Data!S59</f>
        <v>5.7783371619501917E-3</v>
      </c>
      <c r="T22" s="54">
        <f>+Data!T59</f>
        <v>5.4395659794209275E-3</v>
      </c>
      <c r="U22" s="54">
        <f>+Data!U59</f>
        <v>5.1339046636237843E-3</v>
      </c>
      <c r="V22" s="54">
        <f>+Data!V59</f>
        <v>4.8581152415212705E-3</v>
      </c>
      <c r="W22" s="54">
        <f>+Data!W59</f>
        <v>4.6092765892135883E-3</v>
      </c>
      <c r="X22" s="54">
        <f>+Data!X59</f>
        <v>4.3847534082302308E-3</v>
      </c>
      <c r="Y22" s="54">
        <f>+Data!Y59</f>
        <v>4.1821682412704576E-3</v>
      </c>
      <c r="Z22" s="54">
        <f>+Data!Z59</f>
        <v>3.9993762294355658E-3</v>
      </c>
      <c r="AA22" s="54">
        <f>+Data!AA59</f>
        <v>3.8344423422217578E-3</v>
      </c>
      <c r="AB22" s="54">
        <f>+Data!AB59</f>
        <v>3.6856208378997632E-3</v>
      </c>
      <c r="AC22" s="54">
        <f>+Data!AC59</f>
        <v>3.5513367356789119E-3</v>
      </c>
      <c r="AD22" s="54">
        <f>+Data!AD59</f>
        <v>3.4301691024904274E-3</v>
      </c>
      <c r="AE22" s="54">
        <f>+Data!AE59</f>
        <v>3.3208359765600623E-3</v>
      </c>
      <c r="AF22" s="54">
        <f>+Data!AF59</f>
        <v>3.2221807673775316E-3</v>
      </c>
      <c r="AG22" s="54">
        <f>+Data!AG59</f>
        <v>3.1331599873960915E-3</v>
      </c>
      <c r="AH22" s="54">
        <f>+Data!AH59</f>
        <v>3.0528321849801494E-3</v>
      </c>
      <c r="AI22" s="54">
        <f>+Data!AI59</f>
        <v>2.9803479609101522E-3</v>
      </c>
      <c r="AJ22" s="54">
        <f>+Data!AJ59</f>
        <v>2.9149409622924718E-3</v>
      </c>
      <c r="AK22" s="54">
        <f>+Data!AK59</f>
        <v>2.8559197581260977E-3</v>
      </c>
      <c r="AL22" s="54">
        <f>+Data!AL59</f>
        <v>2.802660510164669E-3</v>
      </c>
      <c r="AM22" s="54">
        <f>+Data!AM59</f>
        <v>2.7546003611760368E-3</v>
      </c>
      <c r="AN22" s="54">
        <f>+Data!AN59</f>
        <v>2.7112314703356824E-3</v>
      </c>
      <c r="AO22" s="54">
        <f>+Data!AO59</f>
        <v>2.672095632377503E-3</v>
      </c>
      <c r="AP22" s="54">
        <f>+Data!AP59</f>
        <v>2.6367794233343104E-3</v>
      </c>
      <c r="AQ22" s="54">
        <f>+Data!AQ59</f>
        <v>2.6049098213036977E-3</v>
      </c>
      <c r="AR22" s="54">
        <f>+Data!AR59</f>
        <v>2.5761502557258269E-3</v>
      </c>
      <c r="AS22" s="54">
        <f>+Data!AS59</f>
        <v>2.5501970432180885E-3</v>
      </c>
      <c r="AT22" s="54">
        <f>+Data!AT59</f>
        <v>2.5267761721211065E-3</v>
      </c>
      <c r="AU22" s="54">
        <f>+Data!AU59</f>
        <v>2.5056404016179827E-3</v>
      </c>
      <c r="AV22" s="54">
        <f>+Data!AV59</f>
        <v>2.4865666446332989E-3</v>
      </c>
      <c r="AW22" s="54">
        <f>+Data!AW59</f>
        <v>2.4693536067340845E-3</v>
      </c>
      <c r="AX22" s="54">
        <f>+Data!AX59</f>
        <v>2.453819655975539E-3</v>
      </c>
      <c r="AY22" s="54">
        <f>+Data!AY59</f>
        <v>2.4398009010888812E-3</v>
      </c>
      <c r="AZ22" s="54">
        <f>+Data!AZ59</f>
        <v>2.4271494576218666E-3</v>
      </c>
      <c r="BA22" s="54">
        <f>+Data!BA59</f>
        <v>2.4157318836385416E-3</v>
      </c>
      <c r="BB22" s="54">
        <f>+Data!BB59</f>
        <v>2.4054277683873112E-3</v>
      </c>
      <c r="BC22" s="54">
        <f>+Data!BC59</f>
        <v>2.3961284589690177E-3</v>
      </c>
      <c r="BD22" s="54">
        <f>+Data!BD59</f>
        <v>2.3877359115042169E-3</v>
      </c>
      <c r="BE22" s="54">
        <f>+Data!BE59</f>
        <v>2.3801616546182854E-3</v>
      </c>
      <c r="BF22" s="54">
        <f>+Data!BF59</f>
        <v>2.3733258542576936E-3</v>
      </c>
      <c r="BG22" s="54">
        <f>+Data!BG59</f>
        <v>2.3671564699244236E-3</v>
      </c>
      <c r="BH22" s="54">
        <f>+Data!BH59</f>
        <v>2.361588493387128E-3</v>
      </c>
      <c r="BI22" s="54">
        <f>+Data!BI59</f>
        <v>2.3565632618017746E-3</v>
      </c>
    </row>
    <row r="23" spans="1:103" ht="18" customHeight="1">
      <c r="A23" s="59" t="s">
        <v>257</v>
      </c>
    </row>
    <row r="24" spans="1:103" ht="18" customHeight="1">
      <c r="A24" s="52" t="s">
        <v>144</v>
      </c>
      <c r="B24" s="65">
        <f>+Parameters!K51</f>
        <v>7.8458281280447004E-2</v>
      </c>
    </row>
    <row r="25" spans="1:103" ht="18" customHeight="1">
      <c r="A25" s="52" t="s">
        <v>145</v>
      </c>
      <c r="B25" s="65">
        <f>+Parameters!K52</f>
        <v>0.12589302830091501</v>
      </c>
    </row>
    <row r="26" spans="1:103" ht="18" customHeight="1">
      <c r="A26" s="52" t="s">
        <v>147</v>
      </c>
      <c r="B26" s="65">
        <f>+Parameters!K53</f>
        <v>2</v>
      </c>
    </row>
    <row r="27" spans="1:103" ht="18" customHeight="1">
      <c r="A27" s="52" t="str">
        <f>+Parameters!A54</f>
        <v>Threshold for catastrophic damages</v>
      </c>
      <c r="B27" s="65">
        <f>+Parameters!K54</f>
        <v>4</v>
      </c>
    </row>
    <row r="28" spans="1:103" ht="18" customHeight="1">
      <c r="A28" s="52" t="str">
        <f>+Parameters!A55</f>
        <v>Exponent for catastrophic damages</v>
      </c>
      <c r="B28" s="65">
        <f>+Parameters!K55</f>
        <v>6</v>
      </c>
    </row>
    <row r="29" spans="1:103" ht="18" customHeight="1">
      <c r="A29" s="52" t="str">
        <f>+Parameters!A56</f>
        <v>Damage rate at threshold for catastrophic damages</v>
      </c>
      <c r="B29" s="65">
        <f>+Parameters!K56</f>
        <v>0</v>
      </c>
    </row>
    <row r="30" spans="1:103" ht="18" customHeight="1">
      <c r="A30" s="59" t="s">
        <v>265</v>
      </c>
    </row>
    <row r="31" spans="1:103" s="35" customFormat="1" ht="18" customHeight="1">
      <c r="A31" s="66" t="s">
        <v>749</v>
      </c>
      <c r="B31" s="35">
        <f>+B36*B40/$B38</f>
        <v>9.4545556075092574E-2</v>
      </c>
      <c r="C31" s="35">
        <f>+C36*C40/$B38</f>
        <v>7.1639102243248806E-2</v>
      </c>
      <c r="D31" s="35">
        <f>+D36*D40/$B38</f>
        <v>5.457579781343154E-2</v>
      </c>
      <c r="E31" s="35">
        <f>+E36*E40/$B38</f>
        <v>4.2432820815344927E-2</v>
      </c>
      <c r="F31" s="35">
        <f>+F36*F40/$B38</f>
        <v>3.3603619643368873E-2</v>
      </c>
      <c r="G31" s="35">
        <f t="shared" ref="G31:BI31" si="7">+G36*G40/$B38</f>
        <v>2.7056435514153765E-2</v>
      </c>
      <c r="H31" s="35">
        <f t="shared" si="7"/>
        <v>2.2113233987380375E-2</v>
      </c>
      <c r="I31" s="35">
        <f t="shared" si="7"/>
        <v>1.8318875318041258E-2</v>
      </c>
      <c r="J31" s="35">
        <f t="shared" si="7"/>
        <v>1.5361787293485793E-2</v>
      </c>
      <c r="K31" s="35">
        <f t="shared" si="7"/>
        <v>1.3024769955722751E-2</v>
      </c>
      <c r="L31" s="35">
        <f t="shared" si="7"/>
        <v>1.1153840637078454E-2</v>
      </c>
      <c r="M31" s="35">
        <f t="shared" si="7"/>
        <v>9.6381147776282775E-3</v>
      </c>
      <c r="N31" s="35">
        <f t="shared" si="7"/>
        <v>8.39657459249913E-3</v>
      </c>
      <c r="O31" s="35">
        <f t="shared" si="7"/>
        <v>7.3692181902583719E-3</v>
      </c>
      <c r="P31" s="35">
        <f t="shared" si="7"/>
        <v>6.5110439269672306E-3</v>
      </c>
      <c r="Q31" s="35">
        <f t="shared" si="7"/>
        <v>5.7879003582837355E-3</v>
      </c>
      <c r="R31" s="35">
        <f t="shared" si="7"/>
        <v>5.1735829080167715E-3</v>
      </c>
      <c r="S31" s="35">
        <f t="shared" si="7"/>
        <v>4.6477758837637616E-3</v>
      </c>
      <c r="T31" s="35">
        <f t="shared" si="7"/>
        <v>4.1945755898297344E-3</v>
      </c>
      <c r="U31" s="35">
        <f t="shared" si="7"/>
        <v>3.8014180777785731E-3</v>
      </c>
      <c r="V31" s="35">
        <f t="shared" si="7"/>
        <v>3.4582921106844685E-3</v>
      </c>
      <c r="W31" s="35">
        <f t="shared" si="7"/>
        <v>3.1571554883243948E-3</v>
      </c>
      <c r="X31" s="35">
        <f t="shared" si="7"/>
        <v>2.8914979558941883E-3</v>
      </c>
      <c r="Y31" s="35">
        <f t="shared" si="7"/>
        <v>2.6560108631488648E-3</v>
      </c>
      <c r="Z31" s="35">
        <f t="shared" si="7"/>
        <v>2.4463353262056506E-3</v>
      </c>
      <c r="AA31" s="35">
        <f t="shared" si="7"/>
        <v>1.1718772932969173E-3</v>
      </c>
      <c r="AB31" s="35">
        <f t="shared" si="7"/>
        <v>5.6237103061248324E-4</v>
      </c>
      <c r="AC31" s="35">
        <f t="shared" si="7"/>
        <v>2.7030926172828004E-4</v>
      </c>
      <c r="AD31" s="35">
        <f t="shared" si="7"/>
        <v>1.3011470386692747E-4</v>
      </c>
      <c r="AE31" s="35">
        <f t="shared" si="7"/>
        <v>6.2712851465904625E-5</v>
      </c>
      <c r="AF31" s="35">
        <f t="shared" si="7"/>
        <v>3.0261814552224093E-5</v>
      </c>
      <c r="AG31" s="35">
        <f t="shared" si="7"/>
        <v>1.461809586209663E-5</v>
      </c>
      <c r="AH31" s="35">
        <f t="shared" si="7"/>
        <v>7.068029049937345E-6</v>
      </c>
      <c r="AI31" s="35">
        <f t="shared" si="7"/>
        <v>3.4203957510330176E-6</v>
      </c>
      <c r="AJ31" s="35">
        <f t="shared" si="7"/>
        <v>1.6564863126133682E-6</v>
      </c>
      <c r="AK31" s="35">
        <f t="shared" si="7"/>
        <v>8.0278538984839382E-7</v>
      </c>
      <c r="AL31" s="35">
        <f t="shared" si="7"/>
        <v>3.8929710287710526E-7</v>
      </c>
      <c r="AM31" s="35">
        <f t="shared" si="7"/>
        <v>1.8888869950900638E-7</v>
      </c>
      <c r="AN31" s="35">
        <f t="shared" si="7"/>
        <v>9.1695825585211956E-8</v>
      </c>
      <c r="AO31" s="35">
        <f t="shared" si="7"/>
        <v>4.4533831230369413E-8</v>
      </c>
      <c r="AP31" s="35">
        <f t="shared" si="7"/>
        <v>2.163753421806515E-8</v>
      </c>
      <c r="AQ31" s="35">
        <f t="shared" si="7"/>
        <v>1.0516832808782395E-8</v>
      </c>
      <c r="AR31" s="35">
        <f t="shared" si="7"/>
        <v>5.1133523011569368E-9</v>
      </c>
      <c r="AS31" s="35">
        <f t="shared" si="7"/>
        <v>2.4868847068032498E-9</v>
      </c>
      <c r="AT31" s="35">
        <f t="shared" si="7"/>
        <v>1.2098230595516657E-9</v>
      </c>
      <c r="AU31" s="35">
        <f t="shared" si="7"/>
        <v>5.8869820010799855E-10</v>
      </c>
      <c r="AV31" s="35">
        <f t="shared" si="7"/>
        <v>2.8652184378554781E-10</v>
      </c>
      <c r="AW31" s="35">
        <f t="shared" si="7"/>
        <v>1.3947858335682471E-10</v>
      </c>
      <c r="AX31" s="35">
        <f t="shared" si="7"/>
        <v>6.7909980133680287E-11</v>
      </c>
      <c r="AY31" s="35">
        <f t="shared" si="7"/>
        <v>3.3069553849974423E-11</v>
      </c>
      <c r="AZ31" s="35">
        <f t="shared" si="7"/>
        <v>1.610589483952061E-11</v>
      </c>
      <c r="BA31" s="35">
        <f t="shared" si="7"/>
        <v>7.8450730943082057E-12</v>
      </c>
      <c r="BB31" s="35">
        <f t="shared" si="7"/>
        <v>3.8217227737018915E-12</v>
      </c>
      <c r="BC31" s="35">
        <f t="shared" si="7"/>
        <v>1.8619431293671407E-12</v>
      </c>
      <c r="BD31" s="35">
        <f t="shared" si="7"/>
        <v>9.0722327694770754E-13</v>
      </c>
      <c r="BE31" s="35">
        <f t="shared" si="7"/>
        <v>4.4207753314363726E-13</v>
      </c>
      <c r="BF31" s="35">
        <f t="shared" si="7"/>
        <v>2.154346433317768E-13</v>
      </c>
      <c r="BG31" s="35">
        <f t="shared" si="7"/>
        <v>1.0499344705949735E-13</v>
      </c>
      <c r="BH31" s="35">
        <f t="shared" si="7"/>
        <v>5.117235990219969E-14</v>
      </c>
      <c r="BI31" s="35">
        <f t="shared" si="7"/>
        <v>2.4942078175549171E-14</v>
      </c>
    </row>
    <row r="32" spans="1:103" s="35" customFormat="1" ht="18" customHeight="1">
      <c r="A32" s="66" t="s">
        <v>750</v>
      </c>
      <c r="B32" s="65">
        <f>+Parameters!K58</f>
        <v>0.8819999999999999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</row>
    <row r="33" spans="1:61" s="35" customFormat="1" ht="18" customHeight="1">
      <c r="A33" s="66" t="s">
        <v>751</v>
      </c>
      <c r="B33" s="65">
        <f>+Parameters!K60</f>
        <v>0.1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</row>
    <row r="34" spans="1:61" s="35" customFormat="1" ht="18" customHeight="1">
      <c r="A34" s="66" t="s">
        <v>752</v>
      </c>
      <c r="B34" s="65">
        <f>+Parameters!K61</f>
        <v>0.05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</row>
    <row r="35" spans="1:61" s="35" customFormat="1" ht="18" customHeight="1">
      <c r="A35" s="66" t="s">
        <v>753</v>
      </c>
      <c r="B35" s="65">
        <f>+Parameters!K65</f>
        <v>1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</row>
    <row r="36" spans="1:61" s="35" customFormat="1" ht="18" customHeight="1">
      <c r="A36" s="67" t="s">
        <v>754</v>
      </c>
      <c r="B36" s="65">
        <f>+B32</f>
        <v>0.8819999999999999</v>
      </c>
      <c r="C36" s="54">
        <f>+IF(C4&gt;$B$37,0,$B$33*$B$32+(B36-$B$33*$B$32)*(1-$B$34))</f>
        <v>0.84230999999999989</v>
      </c>
      <c r="D36" s="54">
        <f t="shared" ref="D36:K36" si="8">+IF(D4&gt;$B$37,0,$B$33*$B$32+(C36-$B$33*$B$32)*(1-$B$34))</f>
        <v>0.80460449999999972</v>
      </c>
      <c r="E36" s="54">
        <f t="shared" si="8"/>
        <v>0.76878427499999957</v>
      </c>
      <c r="F36" s="54">
        <f t="shared" si="8"/>
        <v>0.73475506124999956</v>
      </c>
      <c r="G36" s="54">
        <f t="shared" si="8"/>
        <v>0.70242730818749943</v>
      </c>
      <c r="H36" s="54">
        <f t="shared" si="8"/>
        <v>0.6717159427781243</v>
      </c>
      <c r="I36" s="54">
        <f t="shared" si="8"/>
        <v>0.64254014563921791</v>
      </c>
      <c r="J36" s="54">
        <f t="shared" si="8"/>
        <v>0.61482313835725688</v>
      </c>
      <c r="K36" s="54">
        <f t="shared" si="8"/>
        <v>0.58849198143939385</v>
      </c>
      <c r="L36" s="54">
        <f>+IF(L4&gt;$B$37,J36*Parameters!$B$105,$B$33*$B$32+(K36-$B$33*$B$32)*(1-$B$34))</f>
        <v>0.56347738236742406</v>
      </c>
      <c r="M36" s="54">
        <f>+IF(M4&gt;$B$37,K36*Parameters!$B$105,$B$33*$B$32+(L36-$B$33*$B$32)*(1-$B$34))</f>
        <v>0.53971351324905281</v>
      </c>
      <c r="N36" s="54">
        <f>+IF(N4&gt;$B$37,L36*Parameters!$B$105,$B$33*$B$32+(M36-$B$33*$B$32)*(1-$B$34))</f>
        <v>0.51713783758660015</v>
      </c>
      <c r="O36" s="54">
        <f>+IF(O4&gt;$B$37,M36*Parameters!$B$105,$B$33*$B$32+(N36-$B$33*$B$32)*(1-$B$34))</f>
        <v>0.49569094570727013</v>
      </c>
      <c r="P36" s="54">
        <f>+IF(P4&gt;$B$37,N36*Parameters!$B$105,$B$33*$B$32+(O36-$B$33*$B$32)*(1-$B$34))</f>
        <v>0.47531639842190659</v>
      </c>
      <c r="Q36" s="54">
        <f>+IF(Q4&gt;$B$37,O36*Parameters!$B$105,$B$33*$B$32+(P36-$B$33*$B$32)*(1-$B$34))</f>
        <v>0.45596057850081123</v>
      </c>
      <c r="R36" s="54">
        <f>+IF(R4&gt;$B$37,P36*Parameters!$B$105,$B$33*$B$32+(Q36-$B$33*$B$32)*(1-$B$34))</f>
        <v>0.43757254957577063</v>
      </c>
      <c r="S36" s="54">
        <f>+IF(S4&gt;$B$37,Q36*Parameters!$B$105,$B$33*$B$32+(R36-$B$33*$B$32)*(1-$B$34))</f>
        <v>0.42010392209698211</v>
      </c>
      <c r="T36" s="54">
        <f>+IF(T4&gt;$B$37,R36*Parameters!$B$105,$B$33*$B$32+(S36-$B$33*$B$32)*(1-$B$34))</f>
        <v>0.403508725992133</v>
      </c>
      <c r="U36" s="54">
        <f>+IF(U4&gt;$B$37,S36*Parameters!$B$105,$B$33*$B$32+(T36-$B$33*$B$32)*(1-$B$34))</f>
        <v>0.38774328969252636</v>
      </c>
      <c r="V36" s="54">
        <f>+IF(V4&gt;$B$37,T36*Parameters!$B$105,$B$33*$B$32+(U36-$B$33*$B$32)*(1-$B$34))</f>
        <v>0.37276612520790003</v>
      </c>
      <c r="W36" s="54">
        <f>+IF(W4&gt;$B$37,U36*Parameters!$B$105,$B$33*$B$32+(V36-$B$33*$B$32)*(1-$B$34))</f>
        <v>0.35853781894750503</v>
      </c>
      <c r="X36" s="54">
        <f>+IF(X4&gt;$B$37,V36*Parameters!$B$105,$B$33*$B$32+(W36-$B$33*$B$32)*(1-$B$34))</f>
        <v>0.34502092800012979</v>
      </c>
      <c r="Y36" s="54">
        <f>+IF(Y4&gt;$B$37,W36*Parameters!$B$105,$B$33*$B$32+(X36-$B$33*$B$32)*(1-$B$34))</f>
        <v>0.33217988160012329</v>
      </c>
      <c r="Z36" s="54">
        <f>+IF(Z4&gt;$B$37,Y36*Parameters!$B$105,$B$33*$B$32+(Y36-$B$33*$B$32)*(1-$B$34))</f>
        <v>0.31998088752011711</v>
      </c>
      <c r="AA36" s="54">
        <f>+IF(AA4&gt;$B$37,Z36*Parameters!$B$105,$B$33*$B$32+(Z36-$B$33*$B$32)*(1-$B$34))</f>
        <v>0.15999044376005855</v>
      </c>
      <c r="AB36" s="54">
        <f>+IF(AB4&gt;$B$37,AA36*Parameters!$B$105,$B$33*$B$32+(AA36-$B$33*$B$32)*(1-$B$34))</f>
        <v>7.9995221880029277E-2</v>
      </c>
      <c r="AC36" s="54">
        <f>+IF(AC4&gt;$B$37,AB36*Parameters!$B$105,$B$33*$B$32+(AB36-$B$33*$B$32)*(1-$B$34))</f>
        <v>3.9997610940014638E-2</v>
      </c>
      <c r="AD36" s="54">
        <f>+IF(AD4&gt;$B$37,AC36*Parameters!$B$105,$B$33*$B$32+(AC36-$B$33*$B$32)*(1-$B$34))</f>
        <v>1.9998805470007319E-2</v>
      </c>
      <c r="AE36" s="54">
        <f>+IF(AE4&gt;$B$37,AD36*Parameters!$B$105,$B$33*$B$32+(AD36-$B$33*$B$32)*(1-$B$34))</f>
        <v>9.9994027350036596E-3</v>
      </c>
      <c r="AF36" s="54">
        <f>+IF(AF4&gt;$B$37,AE36*Parameters!$B$105,$B$33*$B$32+(AE36-$B$33*$B$32)*(1-$B$34))</f>
        <v>4.9997013675018298E-3</v>
      </c>
      <c r="AG36" s="54">
        <f>+IF(AG4&gt;$B$37,AF36*Parameters!$B$105,$B$33*$B$32+(AF36-$B$33*$B$32)*(1-$B$34))</f>
        <v>2.4998506837509149E-3</v>
      </c>
      <c r="AH36" s="54">
        <f>+IF(AH4&gt;$B$37,AG36*Parameters!$B$105,$B$33*$B$32+(AG36-$B$33*$B$32)*(1-$B$34))</f>
        <v>1.2499253418754575E-3</v>
      </c>
      <c r="AI36" s="54">
        <f>+IF(AI4&gt;$B$37,AH36*Parameters!$B$105,$B$33*$B$32+(AH36-$B$33*$B$32)*(1-$B$34))</f>
        <v>6.2496267093772873E-4</v>
      </c>
      <c r="AJ36" s="54">
        <f>+IF(AJ4&gt;$B$37,AI36*Parameters!$B$105,$B$33*$B$32+(AI36-$B$33*$B$32)*(1-$B$34))</f>
        <v>3.1248133546886436E-4</v>
      </c>
      <c r="AK36" s="54">
        <f>+IF(AK4&gt;$B$37,AJ36*Parameters!$B$105,$B$33*$B$32+(AJ36-$B$33*$B$32)*(1-$B$34))</f>
        <v>1.5624066773443218E-4</v>
      </c>
      <c r="AL36" s="54">
        <f>+IF(AL4&gt;$B$37,AK36*Parameters!$B$105,$B$33*$B$32+(AK36-$B$33*$B$32)*(1-$B$34))</f>
        <v>7.8120333867216091E-5</v>
      </c>
      <c r="AM36" s="54">
        <f>+IF(AM4&gt;$B$37,AL36*Parameters!$B$105,$B$33*$B$32+(AL36-$B$33*$B$32)*(1-$B$34))</f>
        <v>3.9060166933608045E-5</v>
      </c>
      <c r="AN36" s="54">
        <f>+IF(AN4&gt;$B$37,AM36*Parameters!$B$105,$B$33*$B$32+(AM36-$B$33*$B$32)*(1-$B$34))</f>
        <v>1.9530083466804023E-5</v>
      </c>
      <c r="AO36" s="54">
        <f>+IF(AO4&gt;$B$37,AN36*Parameters!$B$105,$B$33*$B$32+(AN36-$B$33*$B$32)*(1-$B$34))</f>
        <v>9.7650417334020113E-6</v>
      </c>
      <c r="AP36" s="54">
        <f>+IF(AP4&gt;$B$37,AO36*Parameters!$B$105,$B$33*$B$32+(AO36-$B$33*$B$32)*(1-$B$34))</f>
        <v>4.8825208667010057E-6</v>
      </c>
      <c r="AQ36" s="54">
        <f>+IF(AQ4&gt;$B$37,AP36*Parameters!$B$105,$B$33*$B$32+(AP36-$B$33*$B$32)*(1-$B$34))</f>
        <v>2.4412604333505028E-6</v>
      </c>
      <c r="AR36" s="54">
        <f>+IF(AR4&gt;$B$37,AQ36*Parameters!$B$105,$B$33*$B$32+(AQ36-$B$33*$B$32)*(1-$B$34))</f>
        <v>1.2206302166752514E-6</v>
      </c>
      <c r="AS36" s="54">
        <f>+IF(AS4&gt;$B$37,AR36*Parameters!$B$105,$B$33*$B$32+(AR36-$B$33*$B$32)*(1-$B$34))</f>
        <v>6.1031510833762571E-7</v>
      </c>
      <c r="AT36" s="54">
        <f>+IF(AT4&gt;$B$37,AS36*Parameters!$B$105,$B$33*$B$32+(AS36-$B$33*$B$32)*(1-$B$34))</f>
        <v>3.0515755416881285E-7</v>
      </c>
      <c r="AU36" s="54">
        <f>+IF(AU4&gt;$B$37,AT36*Parameters!$B$105,$B$33*$B$32+(AT36-$B$33*$B$32)*(1-$B$34))</f>
        <v>1.5257877708440643E-7</v>
      </c>
      <c r="AV36" s="54">
        <f>+IF(AV4&gt;$B$37,AU36*Parameters!$B$105,$B$33*$B$32+(AU36-$B$33*$B$32)*(1-$B$34))</f>
        <v>7.6289388542203214E-8</v>
      </c>
      <c r="AW36" s="54">
        <f>+IF(AW4&gt;$B$37,AV36*Parameters!$B$105,$B$33*$B$32+(AV36-$B$33*$B$32)*(1-$B$34))</f>
        <v>3.8144694271101607E-8</v>
      </c>
      <c r="AX36" s="54">
        <f>+IF(AX4&gt;$B$37,AW36*Parameters!$B$105,$B$33*$B$32+(AW36-$B$33*$B$32)*(1-$B$34))</f>
        <v>1.9072347135550803E-8</v>
      </c>
      <c r="AY36" s="54">
        <f>+IF(AY4&gt;$B$37,AX36*Parameters!$B$105,$B$33*$B$32+(AX36-$B$33*$B$32)*(1-$B$34))</f>
        <v>9.5361735677754017E-9</v>
      </c>
      <c r="AZ36" s="54">
        <f>+IF(AZ4&gt;$B$37,AY36*Parameters!$B$105,$B$33*$B$32+(AY36-$B$33*$B$32)*(1-$B$34))</f>
        <v>4.7680867838877009E-9</v>
      </c>
      <c r="BA36" s="54">
        <f>+IF(BA4&gt;$B$37,AZ36*Parameters!$B$105,$B$33*$B$32+(AZ36-$B$33*$B$32)*(1-$B$34))</f>
        <v>2.3840433919438504E-9</v>
      </c>
      <c r="BB36" s="54">
        <f>+IF(BB4&gt;$B$37,BA36*Parameters!$B$105,$B$33*$B$32+(BA36-$B$33*$B$32)*(1-$B$34))</f>
        <v>1.1920216959719252E-9</v>
      </c>
      <c r="BC36" s="54">
        <f>+IF(BC4&gt;$B$37,BB36*Parameters!$B$105,$B$33*$B$32+(BB36-$B$33*$B$32)*(1-$B$34))</f>
        <v>5.9601084798596261E-10</v>
      </c>
      <c r="BD36" s="54">
        <f>+IF(BD4&gt;$B$37,BC36*Parameters!$B$105,$B$33*$B$32+(BC36-$B$33*$B$32)*(1-$B$34))</f>
        <v>2.980054239929813E-10</v>
      </c>
      <c r="BE36" s="54">
        <f>+IF(BE4&gt;$B$37,BD36*Parameters!$B$105,$B$33*$B$32+(BD36-$B$33*$B$32)*(1-$B$34))</f>
        <v>1.4900271199649065E-10</v>
      </c>
      <c r="BF36" s="54">
        <f>+IF(BF4&gt;$B$37,BE36*Parameters!$B$105,$B$33*$B$32+(BE36-$B$33*$B$32)*(1-$B$34))</f>
        <v>7.4501355998245326E-11</v>
      </c>
      <c r="BG36" s="54">
        <f>+IF(BG4&gt;$B$37,BF36*Parameters!$B$105,$B$33*$B$32+(BF36-$B$33*$B$32)*(1-$B$34))</f>
        <v>3.7250677999122663E-11</v>
      </c>
      <c r="BH36" s="54">
        <f>+IF(BH4&gt;$B$37,BG36*Parameters!$B$105,$B$33*$B$32+(BG36-$B$33*$B$32)*(1-$B$34))</f>
        <v>1.8625338999561331E-11</v>
      </c>
      <c r="BI36" s="54">
        <f>+IF(BI4&gt;$B$37,BH36*Parameters!$B$105,$B$33*$B$32+(BH36-$B$33*$B$32)*(1-$B$34))</f>
        <v>9.3126694997806657E-12</v>
      </c>
    </row>
    <row r="37" spans="1:61" s="35" customFormat="1" ht="18" customHeight="1">
      <c r="A37" s="66" t="s">
        <v>273</v>
      </c>
      <c r="B37" s="65">
        <f>+Parameters!K64</f>
        <v>2250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</row>
    <row r="38" spans="1:61" s="36" customFormat="1" ht="18" customHeight="1">
      <c r="A38" s="68" t="s">
        <v>150</v>
      </c>
      <c r="B38" s="147">
        <f>+Parameters!C63</f>
        <v>2.8</v>
      </c>
    </row>
    <row r="39" spans="1:61" ht="18" customHeight="1">
      <c r="A39" s="59" t="s">
        <v>277</v>
      </c>
      <c r="B39" s="128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</row>
    <row r="40" spans="1:61" s="37" customFormat="1" ht="18" customHeight="1">
      <c r="A40" s="72" t="s">
        <v>755</v>
      </c>
      <c r="B40" s="81">
        <f>+B41</f>
        <v>0.30014462246061135</v>
      </c>
      <c r="C40" s="35">
        <f>+B40*EXP(C42*10)*Data!G94</f>
        <v>0.23814211665669013</v>
      </c>
      <c r="D40" s="35">
        <f>+C40*EXP(D42*10)</f>
        <v>0.18992217154839225</v>
      </c>
      <c r="E40" s="35">
        <f>+D40*EXP(E42*10)</f>
        <v>0.15454517235405973</v>
      </c>
      <c r="F40" s="35">
        <f>+E40*EXP(F42*10)</f>
        <v>0.12805646393420186</v>
      </c>
      <c r="G40" s="35">
        <f t="shared" ref="G40:BI40" si="9">+F40*EXP(G42*10)</f>
        <v>0.1078517571236117</v>
      </c>
      <c r="H40" s="35">
        <f t="shared" si="9"/>
        <v>9.2177438737846035E-2</v>
      </c>
      <c r="I40" s="35">
        <f t="shared" si="9"/>
        <v>7.9828243011162939E-2</v>
      </c>
      <c r="J40" s="35">
        <f t="shared" si="9"/>
        <v>6.9959963668066338E-2</v>
      </c>
      <c r="K40" s="35">
        <f t="shared" si="9"/>
        <v>6.197086286005668E-2</v>
      </c>
      <c r="L40" s="35">
        <f t="shared" si="9"/>
        <v>5.5425035256260163E-2</v>
      </c>
      <c r="M40" s="35">
        <f t="shared" si="9"/>
        <v>5.0001937537009655E-2</v>
      </c>
      <c r="N40" s="35">
        <f t="shared" si="9"/>
        <v>4.5462557852500009E-2</v>
      </c>
      <c r="O40" s="35">
        <f t="shared" si="9"/>
        <v>4.16263623764246E-2</v>
      </c>
      <c r="P40" s="35">
        <f t="shared" si="9"/>
        <v>3.8355341949144944E-2</v>
      </c>
      <c r="Q40" s="35">
        <f t="shared" si="9"/>
        <v>3.5542811741488357E-2</v>
      </c>
      <c r="R40" s="35">
        <f t="shared" si="9"/>
        <v>3.3105440815451651E-2</v>
      </c>
      <c r="S40" s="35">
        <f t="shared" si="9"/>
        <v>3.0977507683287633E-2</v>
      </c>
      <c r="T40" s="35">
        <f t="shared" si="9"/>
        <v>2.9106710450054155E-2</v>
      </c>
      <c r="U40" s="35">
        <f t="shared" si="9"/>
        <v>2.7451076268065106E-2</v>
      </c>
      <c r="V40" s="35">
        <f t="shared" si="9"/>
        <v>2.5976657359935706E-2</v>
      </c>
      <c r="W40" s="35">
        <f t="shared" si="9"/>
        <v>2.4655796125659508E-2</v>
      </c>
      <c r="X40" s="35">
        <f t="shared" si="9"/>
        <v>2.3465806330741426E-2</v>
      </c>
      <c r="Y40" s="35">
        <f t="shared" si="9"/>
        <v>2.2387961549607767E-2</v>
      </c>
      <c r="Z40" s="35">
        <f t="shared" si="9"/>
        <v>2.1406712652314835E-2</v>
      </c>
      <c r="AA40" s="35">
        <f t="shared" si="9"/>
        <v>2.0509077568109917E-2</v>
      </c>
      <c r="AB40" s="35">
        <f t="shared" si="9"/>
        <v>1.9684161737515724E-2</v>
      </c>
      <c r="AC40" s="35">
        <f t="shared" si="9"/>
        <v>1.8922778512303493E-2</v>
      </c>
      <c r="AD40" s="35">
        <f t="shared" si="9"/>
        <v>1.8217146587768851E-2</v>
      </c>
      <c r="AE40" s="35">
        <f t="shared" si="9"/>
        <v>1.7560647246444631E-2</v>
      </c>
      <c r="AF40" s="35">
        <f t="shared" si="9"/>
        <v>1.6947628371765236E-2</v>
      </c>
      <c r="AG40" s="35">
        <f t="shared" si="9"/>
        <v>1.6373245282176579E-2</v>
      </c>
      <c r="AH40" s="35">
        <f t="shared" si="9"/>
        <v>1.5833330741282375E-2</v>
      </c>
      <c r="AI40" s="35">
        <f t="shared" si="9"/>
        <v>1.5324288230723321E-2</v>
      </c>
      <c r="AJ40" s="35">
        <f t="shared" si="9"/>
        <v>1.4843003881681685E-2</v>
      </c>
      <c r="AK40" s="35">
        <f t="shared" si="9"/>
        <v>1.4386773457702872E-2</v>
      </c>
      <c r="AL40" s="35">
        <f t="shared" si="9"/>
        <v>1.3953241545391506E-2</v>
      </c>
      <c r="AM40" s="35">
        <f t="shared" si="9"/>
        <v>1.3540350698556618E-2</v>
      </c>
      <c r="AN40" s="35">
        <f t="shared" si="9"/>
        <v>1.3146298738302767E-2</v>
      </c>
      <c r="AO40" s="35">
        <f t="shared" si="9"/>
        <v>1.2769502768073922E-2</v>
      </c>
      <c r="AP40" s="35">
        <f t="shared" si="9"/>
        <v>1.2408568742383731E-2</v>
      </c>
      <c r="AQ40" s="35">
        <f t="shared" si="9"/>
        <v>1.2062265648641202E-2</v>
      </c>
      <c r="AR40" s="35">
        <f t="shared" si="9"/>
        <v>1.1729503536490413E-2</v>
      </c>
      <c r="AS40" s="35">
        <f t="shared" si="9"/>
        <v>1.1409314768588395E-2</v>
      </c>
      <c r="AT40" s="35">
        <f t="shared" si="9"/>
        <v>1.1100837978504374E-2</v>
      </c>
      <c r="AU40" s="35">
        <f t="shared" si="9"/>
        <v>1.0803304311388782E-2</v>
      </c>
      <c r="AV40" s="35">
        <f t="shared" si="9"/>
        <v>1.0516025595823509E-2</v>
      </c>
      <c r="AW40" s="35">
        <f t="shared" si="9"/>
        <v>1.0238384154385057E-2</v>
      </c>
      <c r="AX40" s="35">
        <f t="shared" si="9"/>
        <v>9.969824008701559E-3</v>
      </c>
      <c r="AY40" s="35">
        <f t="shared" si="9"/>
        <v>9.7098432743321882E-3</v>
      </c>
      <c r="AZ40" s="35">
        <f t="shared" si="9"/>
        <v>9.45798757334863E-3</v>
      </c>
      <c r="BA40" s="35">
        <f t="shared" si="9"/>
        <v>9.2138443193991709E-3</v>
      </c>
      <c r="BB40" s="35">
        <f t="shared" si="9"/>
        <v>8.9770377523542364E-3</v>
      </c>
      <c r="BC40" s="35">
        <f t="shared" si="9"/>
        <v>8.7472246182183268E-3</v>
      </c>
      <c r="BD40" s="35">
        <f t="shared" si="9"/>
        <v>8.5240904055270111E-3</v>
      </c>
      <c r="BE40" s="35">
        <f t="shared" si="9"/>
        <v>8.3073460624752769E-3</v>
      </c>
      <c r="BF40" s="35">
        <f t="shared" si="9"/>
        <v>8.0967251299853132E-3</v>
      </c>
      <c r="BG40" s="35">
        <f t="shared" si="9"/>
        <v>7.8919812351742023E-3</v>
      </c>
      <c r="BH40" s="35">
        <f t="shared" si="9"/>
        <v>7.6928858975148715E-3</v>
      </c>
      <c r="BI40" s="35">
        <f t="shared" si="9"/>
        <v>7.4992266066333082E-3</v>
      </c>
    </row>
    <row r="41" spans="1:61" ht="18" customHeight="1">
      <c r="A41" s="52" t="s">
        <v>756</v>
      </c>
      <c r="B41" s="65">
        <f>+Parameters!K69</f>
        <v>0.30014462246061135</v>
      </c>
    </row>
    <row r="42" spans="1:61" s="37" customFormat="1" ht="18" customHeight="1">
      <c r="A42" s="72" t="s">
        <v>757</v>
      </c>
      <c r="B42" s="80"/>
      <c r="C42" s="35">
        <f>+Data!H77</f>
        <v>-2.4861473273139097E-2</v>
      </c>
      <c r="D42" s="35">
        <f>+Data!I77</f>
        <v>-2.2625325945825187E-2</v>
      </c>
      <c r="E42" s="35">
        <f>+Data!J77</f>
        <v>-2.0612793351242668E-2</v>
      </c>
      <c r="F42" s="35">
        <f>+Data!K77</f>
        <v>-1.88015140161184E-2</v>
      </c>
      <c r="G42" s="35">
        <f>+Data!L77</f>
        <v>-1.7171362614506563E-2</v>
      </c>
      <c r="H42" s="35">
        <f>+Data!M77</f>
        <v>-1.5704226353055906E-2</v>
      </c>
      <c r="I42" s="35">
        <f>+Data!N77</f>
        <v>-1.4383803717750315E-2</v>
      </c>
      <c r="J42" s="35">
        <f>+Data!O77</f>
        <v>-1.3195423345975283E-2</v>
      </c>
      <c r="K42" s="35">
        <f>+Data!P77</f>
        <v>-1.2125881011377754E-2</v>
      </c>
      <c r="L42" s="35">
        <f>+Data!Q77</f>
        <v>-1.1163292910239979E-2</v>
      </c>
      <c r="M42" s="35">
        <f>+Data!R77</f>
        <v>-1.0296963619215982E-2</v>
      </c>
      <c r="N42" s="35">
        <f>+Data!S77</f>
        <v>-9.5172672572943831E-3</v>
      </c>
      <c r="O42" s="35">
        <f>+Data!T77</f>
        <v>-8.815540531564945E-3</v>
      </c>
      <c r="P42" s="35">
        <f>+Data!U77</f>
        <v>-8.1839864784084507E-3</v>
      </c>
      <c r="Q42" s="35">
        <f>+Data!V77</f>
        <v>-7.6155878305676061E-3</v>
      </c>
      <c r="R42" s="35">
        <f>+Data!W77</f>
        <v>-7.1040290475108455E-3</v>
      </c>
      <c r="S42" s="35">
        <f>+Data!X77</f>
        <v>-6.6436261427597603E-3</v>
      </c>
      <c r="T42" s="35">
        <f>+Data!Y77</f>
        <v>-6.2292635284837842E-3</v>
      </c>
      <c r="U42" s="35">
        <f>+Data!Z77</f>
        <v>-5.8563371756354052E-3</v>
      </c>
      <c r="V42" s="35">
        <f>+Data!AA77</f>
        <v>-5.5207034580718652E-3</v>
      </c>
      <c r="W42" s="35">
        <f>+Data!AB77</f>
        <v>-5.2186331122646788E-3</v>
      </c>
      <c r="X42" s="35">
        <f>+Data!AC77</f>
        <v>-4.9467698010382108E-3</v>
      </c>
      <c r="Y42" s="35">
        <f>+Data!AD77</f>
        <v>-4.7020928209343896E-3</v>
      </c>
      <c r="Z42" s="35">
        <f>+Data!AE77</f>
        <v>-4.4818835388409509E-3</v>
      </c>
      <c r="AA42" s="35">
        <f>+Data!AF77</f>
        <v>-4.2836951849568559E-3</v>
      </c>
      <c r="AB42" s="35">
        <f>+Data!AG77</f>
        <v>-4.1053256664611709E-3</v>
      </c>
      <c r="AC42" s="35">
        <f>+Data!AH77</f>
        <v>-3.944793099815054E-3</v>
      </c>
      <c r="AD42" s="35">
        <f>+Data!AI77</f>
        <v>-3.8003137898335489E-3</v>
      </c>
      <c r="AE42" s="35">
        <f>+Data!AJ77</f>
        <v>-3.6702824108501941E-3</v>
      </c>
      <c r="AF42" s="35">
        <f>+Data!AK77</f>
        <v>-3.5532541697651746E-3</v>
      </c>
      <c r="AG42" s="35">
        <f>+Data!AL77</f>
        <v>-3.4479287527886572E-3</v>
      </c>
      <c r="AH42" s="35">
        <f>+Data!AM77</f>
        <v>-3.3531358775097915E-3</v>
      </c>
      <c r="AI42" s="35">
        <f>+Data!AN77</f>
        <v>-3.2678222897588125E-3</v>
      </c>
      <c r="AJ42" s="35">
        <f>+Data!AO77</f>
        <v>-3.1910400607829312E-3</v>
      </c>
      <c r="AK42" s="35">
        <f>+Data!AP77</f>
        <v>-3.121936054704638E-3</v>
      </c>
      <c r="AL42" s="35">
        <f>+Data!AQ77</f>
        <v>-3.059742449234174E-3</v>
      </c>
      <c r="AM42" s="35">
        <f>+Data!AR77</f>
        <v>-3.0037682043107567E-3</v>
      </c>
      <c r="AN42" s="35">
        <f>+Data!AS77</f>
        <v>-2.9533913838796812E-3</v>
      </c>
      <c r="AO42" s="35">
        <f>+Data!AT77</f>
        <v>-2.9080522454917133E-3</v>
      </c>
      <c r="AP42" s="35">
        <f>+Data!AU77</f>
        <v>-2.8672470209425418E-3</v>
      </c>
      <c r="AQ42" s="35">
        <f>+Data!AV77</f>
        <v>-2.8305223188482874E-3</v>
      </c>
      <c r="AR42" s="35">
        <f>+Data!AW77</f>
        <v>-2.7974700869634588E-3</v>
      </c>
      <c r="AS42" s="35">
        <f>+Data!AX77</f>
        <v>-2.767723078267113E-3</v>
      </c>
      <c r="AT42" s="35">
        <f>+Data!AY77</f>
        <v>-2.7409507704404018E-3</v>
      </c>
      <c r="AU42" s="35">
        <f>+Data!AZ77</f>
        <v>-2.7168556933963618E-3</v>
      </c>
      <c r="AV42" s="35">
        <f>+Data!BA77</f>
        <v>-2.6951701240567256E-3</v>
      </c>
      <c r="AW42" s="35">
        <f>+Data!BB77</f>
        <v>-2.675653111651053E-3</v>
      </c>
      <c r="AX42" s="35">
        <f>+Data!BC77</f>
        <v>-2.6580878004859479E-3</v>
      </c>
      <c r="AY42" s="35">
        <f>+Data!BD77</f>
        <v>-2.6422790204373532E-3</v>
      </c>
      <c r="AZ42" s="35">
        <f>+Data!BE77</f>
        <v>-2.628051118393618E-3</v>
      </c>
      <c r="BA42" s="35">
        <f>+Data!BF77</f>
        <v>-2.6152460065542562E-3</v>
      </c>
      <c r="BB42" s="35">
        <f>+Data!BG77</f>
        <v>-2.6037214058988304E-3</v>
      </c>
      <c r="BC42" s="35">
        <f>+Data!BH77</f>
        <v>-2.5933492653089476E-3</v>
      </c>
      <c r="BD42" s="35">
        <f>+Data!BI77</f>
        <v>-2.5840143387780528E-3</v>
      </c>
      <c r="BE42" s="35">
        <f>+Data!BJ77</f>
        <v>-2.5756129049002477E-3</v>
      </c>
      <c r="BF42" s="35">
        <f>+Data!BK77</f>
        <v>-2.5680516144102228E-3</v>
      </c>
      <c r="BG42" s="35">
        <f>+Data!BL77</f>
        <v>-2.5612464529692004E-3</v>
      </c>
      <c r="BH42" s="35">
        <f>+Data!BM77</f>
        <v>-2.5551218076722802E-3</v>
      </c>
      <c r="BI42" s="35">
        <f>+Data!BN77</f>
        <v>-2.5496096269050522E-3</v>
      </c>
    </row>
    <row r="43" spans="1:61" ht="18" customHeight="1">
      <c r="A43" s="52" t="s">
        <v>758</v>
      </c>
      <c r="B43" s="65">
        <f>+B44</f>
        <v>0</v>
      </c>
      <c r="C43" s="54">
        <f>+B43*(1-Parameters!$K$71)</f>
        <v>0</v>
      </c>
      <c r="D43" s="54">
        <f>+C43*(1-Parameters!$K$71)</f>
        <v>0</v>
      </c>
      <c r="E43" s="54">
        <f>+D43*(1-Parameters!$K$71)</f>
        <v>0</v>
      </c>
      <c r="F43" s="54">
        <f>+E43*(1-Parameters!$K$71)</f>
        <v>0</v>
      </c>
      <c r="G43" s="54">
        <f>+F43*(1-Parameters!$K$71)</f>
        <v>0</v>
      </c>
      <c r="H43" s="54">
        <f>+G43*(1-Parameters!$K$71)</f>
        <v>0</v>
      </c>
      <c r="I43" s="54">
        <f>+H43*(1-Parameters!$K$71)</f>
        <v>0</v>
      </c>
      <c r="J43" s="54">
        <f>+I43*(1-Parameters!$K$71)</f>
        <v>0</v>
      </c>
      <c r="K43" s="54">
        <f>+J43*(1-Parameters!$K$71)</f>
        <v>0</v>
      </c>
      <c r="L43" s="54">
        <f>+K43*(1-Parameters!$K$71)</f>
        <v>0</v>
      </c>
      <c r="M43" s="54">
        <f>+L43*(1-Parameters!$K$71)</f>
        <v>0</v>
      </c>
      <c r="N43" s="54">
        <f>+M43*(1-Parameters!$K$71)</f>
        <v>0</v>
      </c>
      <c r="O43" s="54">
        <f>+N43*(1-Parameters!$K$71)</f>
        <v>0</v>
      </c>
      <c r="P43" s="54">
        <f>+O43*(1-Parameters!$K$71)</f>
        <v>0</v>
      </c>
      <c r="Q43" s="54">
        <f>+P43*(1-Parameters!$K$71)</f>
        <v>0</v>
      </c>
      <c r="R43" s="54">
        <f>+Q43*(1-Parameters!$K$71)</f>
        <v>0</v>
      </c>
      <c r="S43" s="54">
        <f>+R43*(1-Parameters!$K$71)</f>
        <v>0</v>
      </c>
      <c r="T43" s="54">
        <f>+S43*(1-Parameters!$K$71)</f>
        <v>0</v>
      </c>
      <c r="U43" s="54">
        <f>+T43*(1-Parameters!$K$71)</f>
        <v>0</v>
      </c>
      <c r="V43" s="54">
        <f>+U43*(1-Parameters!$K$71)</f>
        <v>0</v>
      </c>
      <c r="W43" s="54">
        <f>+V43*(1-Parameters!$K$71)</f>
        <v>0</v>
      </c>
      <c r="X43" s="54">
        <f>+W43*(1-Parameters!$K$71)</f>
        <v>0</v>
      </c>
      <c r="Y43" s="54">
        <f>+X43*(1-Parameters!$K$71)</f>
        <v>0</v>
      </c>
      <c r="Z43" s="54">
        <f>+Y43*(1-Parameters!$K$71)</f>
        <v>0</v>
      </c>
      <c r="AA43" s="54">
        <f>+Z43*(1-Parameters!$K$71)</f>
        <v>0</v>
      </c>
      <c r="AB43" s="54">
        <f>+AA43*(1-Parameters!$K$71)</f>
        <v>0</v>
      </c>
      <c r="AC43" s="54">
        <f>+AB43*(1-Parameters!$K$71)</f>
        <v>0</v>
      </c>
      <c r="AD43" s="54">
        <f>+AC43*(1-Parameters!$K$71)</f>
        <v>0</v>
      </c>
      <c r="AE43" s="54">
        <f>+AD43*(1-Parameters!$K$71)</f>
        <v>0</v>
      </c>
      <c r="AF43" s="54">
        <f>+AE43*(1-Parameters!$K$71)</f>
        <v>0</v>
      </c>
      <c r="AG43" s="54">
        <f>+AF43*(1-Parameters!$K$71)</f>
        <v>0</v>
      </c>
      <c r="AH43" s="54">
        <f>+AG43*(1-Parameters!$K$71)</f>
        <v>0</v>
      </c>
      <c r="AI43" s="54">
        <f>+AH43*(1-Parameters!$K$71)</f>
        <v>0</v>
      </c>
      <c r="AJ43" s="54">
        <f>+AI43*(1-Parameters!$K$71)</f>
        <v>0</v>
      </c>
      <c r="AK43" s="54">
        <f>+AJ43*(1-Parameters!$K$71)</f>
        <v>0</v>
      </c>
      <c r="AL43" s="54">
        <f>+AK43*(1-Parameters!$K$71)</f>
        <v>0</v>
      </c>
      <c r="AM43" s="54">
        <f>+AL43*(1-Parameters!$K$71)</f>
        <v>0</v>
      </c>
      <c r="AN43" s="54">
        <f>+AM43*(1-Parameters!$K$71)</f>
        <v>0</v>
      </c>
      <c r="AO43" s="54">
        <f>+AN43*(1-Parameters!$K$71)</f>
        <v>0</v>
      </c>
      <c r="AP43" s="54">
        <f>+AO43*(1-Parameters!$K$71)</f>
        <v>0</v>
      </c>
      <c r="AQ43" s="54">
        <f>+AP43*(1-Parameters!$K$71)</f>
        <v>0</v>
      </c>
      <c r="AR43" s="54">
        <f>+AQ43*(1-Parameters!$K$71)</f>
        <v>0</v>
      </c>
      <c r="AS43" s="54">
        <f>+AR43*(1-Parameters!$K$71)</f>
        <v>0</v>
      </c>
      <c r="AT43" s="54">
        <f>+AS43*(1-Parameters!$K$71)</f>
        <v>0</v>
      </c>
      <c r="AU43" s="54">
        <f>+AT43*(1-Parameters!$K$71)</f>
        <v>0</v>
      </c>
      <c r="AV43" s="54">
        <f>+AU43*(1-Parameters!$K$71)</f>
        <v>0</v>
      </c>
      <c r="AW43" s="54">
        <f>+AV43*(1-Parameters!$K$71)</f>
        <v>0</v>
      </c>
      <c r="AX43" s="54">
        <f>+AW43*(1-Parameters!$K$71)</f>
        <v>0</v>
      </c>
      <c r="AY43" s="54">
        <f>+AX43*(1-Parameters!$K$71)</f>
        <v>0</v>
      </c>
      <c r="AZ43" s="54">
        <f>+AY43*(1-Parameters!$K$71)</f>
        <v>0</v>
      </c>
      <c r="BA43" s="54">
        <f>+AZ43*(1-Parameters!$K$71)</f>
        <v>0</v>
      </c>
      <c r="BB43" s="54">
        <f>+BA43*(1-Parameters!$K$71)</f>
        <v>0</v>
      </c>
      <c r="BC43" s="54">
        <f>+BB43*(1-Parameters!$K$71)</f>
        <v>0</v>
      </c>
      <c r="BD43" s="54">
        <f>+BC43*(1-Parameters!$K$71)</f>
        <v>0</v>
      </c>
      <c r="BE43" s="54">
        <f>+BD43*(1-Parameters!$K$71)</f>
        <v>0</v>
      </c>
      <c r="BF43" s="54">
        <f>+BE43*(1-Parameters!$K$71)</f>
        <v>0</v>
      </c>
      <c r="BG43" s="54">
        <f>+BF43*(1-Parameters!$K$71)</f>
        <v>0</v>
      </c>
      <c r="BH43" s="54">
        <f>+BG43*(1-Parameters!$K$71)</f>
        <v>0</v>
      </c>
      <c r="BI43" s="54">
        <f>+BH43*(1-Parameters!$K$71)</f>
        <v>0</v>
      </c>
    </row>
    <row r="44" spans="1:61" ht="18" customHeight="1">
      <c r="A44" s="52" t="s">
        <v>284</v>
      </c>
      <c r="B44" s="65">
        <f>+Parameters!K70</f>
        <v>0</v>
      </c>
    </row>
    <row r="45" spans="1:61" ht="18" customHeight="1">
      <c r="A45" s="73" t="s">
        <v>759</v>
      </c>
      <c r="B45" s="76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</row>
    <row r="46" spans="1:61" ht="18" customHeight="1">
      <c r="A46" s="75" t="s">
        <v>204</v>
      </c>
      <c r="B46" s="76">
        <f>+Copen!V229</f>
        <v>0</v>
      </c>
      <c r="C46" s="76">
        <f>+Copen!W229</f>
        <v>0</v>
      </c>
      <c r="D46" s="76">
        <f>+Copen!X229</f>
        <v>0</v>
      </c>
      <c r="E46" s="76">
        <f>+Copen!Y229</f>
        <v>1</v>
      </c>
      <c r="F46" s="76">
        <f>+Copen!Z229</f>
        <v>1</v>
      </c>
      <c r="G46" s="76">
        <f>+Copen!AA229</f>
        <v>1</v>
      </c>
      <c r="H46" s="76">
        <f>+Copen!AB229</f>
        <v>1</v>
      </c>
      <c r="I46" s="76">
        <f>+Copen!AC229</f>
        <v>1</v>
      </c>
      <c r="J46" s="76">
        <f>+Copen!AD229</f>
        <v>1</v>
      </c>
      <c r="K46" s="76">
        <f>+Copen!AE229</f>
        <v>1</v>
      </c>
      <c r="L46" s="76">
        <f>+Copen!AF229</f>
        <v>1</v>
      </c>
      <c r="M46" s="76">
        <f>+Copen!AG229</f>
        <v>1</v>
      </c>
      <c r="N46" s="76">
        <f>+Copen!AH229</f>
        <v>1</v>
      </c>
      <c r="O46" s="76">
        <f>+Copen!AI229</f>
        <v>1</v>
      </c>
      <c r="P46" s="76">
        <f>+Copen!AJ229</f>
        <v>1</v>
      </c>
      <c r="Q46" s="76">
        <f>+Copen!AK229</f>
        <v>1</v>
      </c>
      <c r="R46" s="76">
        <f>+Copen!AL229</f>
        <v>1</v>
      </c>
      <c r="S46" s="76">
        <f>+Copen!AM229</f>
        <v>1</v>
      </c>
      <c r="T46" s="76">
        <f>+Copen!AN229</f>
        <v>1</v>
      </c>
      <c r="U46" s="76">
        <f>+Copen!AO229</f>
        <v>1</v>
      </c>
      <c r="V46" s="76">
        <f>+Copen!AP229</f>
        <v>1</v>
      </c>
      <c r="W46" s="76">
        <f>+Copen!AQ229</f>
        <v>1</v>
      </c>
      <c r="X46" s="76">
        <f>+Copen!AR229</f>
        <v>1</v>
      </c>
      <c r="Y46" s="76">
        <f>+Copen!AS229</f>
        <v>1</v>
      </c>
      <c r="Z46" s="76">
        <f>+Copen!AT229</f>
        <v>1</v>
      </c>
      <c r="AA46" s="76">
        <f>+Copen!AU229</f>
        <v>1</v>
      </c>
      <c r="AB46" s="76">
        <f>+Copen!AV229</f>
        <v>1</v>
      </c>
      <c r="AC46" s="76">
        <f>+Copen!AW229</f>
        <v>1</v>
      </c>
      <c r="AD46" s="76">
        <f>+Copen!AX229</f>
        <v>1</v>
      </c>
      <c r="AE46" s="76">
        <f>+Copen!AY229</f>
        <v>1</v>
      </c>
      <c r="AF46" s="76">
        <f>+Copen!AZ229</f>
        <v>1</v>
      </c>
      <c r="AG46" s="76">
        <f>+Copen!BA229</f>
        <v>1</v>
      </c>
      <c r="AH46" s="76">
        <f>+Copen!BB229</f>
        <v>1</v>
      </c>
      <c r="AI46" s="76">
        <f>+Copen!BC229</f>
        <v>1</v>
      </c>
      <c r="AJ46" s="76">
        <f>+Copen!BD229</f>
        <v>1</v>
      </c>
      <c r="AK46" s="76">
        <f>+Copen!BE229</f>
        <v>1</v>
      </c>
      <c r="AL46" s="76">
        <f>+Copen!BF229</f>
        <v>1</v>
      </c>
      <c r="AM46" s="76">
        <f>+Copen!BG229</f>
        <v>1</v>
      </c>
      <c r="AN46" s="76">
        <f>+Copen!BH229</f>
        <v>1</v>
      </c>
      <c r="AO46" s="76">
        <f>+Copen!BI229</f>
        <v>1</v>
      </c>
      <c r="AP46" s="76">
        <f>+Copen!BJ229</f>
        <v>1</v>
      </c>
      <c r="AQ46" s="76">
        <f>+Copen!BK229</f>
        <v>1</v>
      </c>
      <c r="AR46" s="76">
        <f>+Copen!BL229</f>
        <v>1</v>
      </c>
      <c r="AS46" s="76">
        <f>+Copen!BM229</f>
        <v>1</v>
      </c>
      <c r="AT46" s="76">
        <f>+Copen!BN229</f>
        <v>1</v>
      </c>
      <c r="AU46" s="76">
        <f>+Copen!BO229</f>
        <v>1</v>
      </c>
      <c r="AV46" s="76">
        <f>+Copen!BP229</f>
        <v>1</v>
      </c>
      <c r="AW46" s="76">
        <f>+Copen!BQ229</f>
        <v>1</v>
      </c>
      <c r="AX46" s="76">
        <f>+Copen!BR229</f>
        <v>1</v>
      </c>
      <c r="AY46" s="76">
        <f>+Copen!BS229</f>
        <v>1</v>
      </c>
      <c r="AZ46" s="76">
        <f>+Copen!BT229</f>
        <v>1</v>
      </c>
      <c r="BA46" s="76">
        <f>+Copen!BU229</f>
        <v>1</v>
      </c>
      <c r="BB46" s="76">
        <f>+Copen!BV229</f>
        <v>1</v>
      </c>
      <c r="BC46" s="76">
        <f>+Copen!BW229</f>
        <v>1</v>
      </c>
      <c r="BD46" s="76">
        <f>+Copen!BX229</f>
        <v>1</v>
      </c>
      <c r="BE46" s="76">
        <f>+Copen!BY229</f>
        <v>1</v>
      </c>
      <c r="BF46" s="76">
        <f>+Copen!BZ229</f>
        <v>1</v>
      </c>
      <c r="BG46" s="76">
        <f>+Copen!CA229</f>
        <v>1</v>
      </c>
      <c r="BH46" s="76">
        <f>+Copen!CB229</f>
        <v>1</v>
      </c>
      <c r="BI46" s="76">
        <f>+Copen!CC229</f>
        <v>1</v>
      </c>
    </row>
    <row r="47" spans="1:61" ht="18" customHeight="1">
      <c r="A47" s="77" t="s">
        <v>760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</row>
    <row r="48" spans="1:61" ht="18" customHeight="1">
      <c r="A48" s="78" t="s">
        <v>761</v>
      </c>
      <c r="B48" s="79">
        <f>+Parameters!D136</f>
        <v>1.1718037733455099E-2</v>
      </c>
      <c r="C48" s="79">
        <f>+Parameters!E136</f>
        <v>6.4042260888583499E-7</v>
      </c>
      <c r="D48" s="65"/>
      <c r="E48" s="65"/>
      <c r="F48" s="65"/>
      <c r="G48" s="65"/>
      <c r="H48" s="65"/>
      <c r="I48" s="65"/>
      <c r="J48" s="74"/>
      <c r="K48" s="74"/>
      <c r="L48" s="74"/>
      <c r="M48" s="95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</row>
    <row r="49" spans="1:105" ht="18" customHeight="1">
      <c r="A49" s="78" t="s">
        <v>334</v>
      </c>
      <c r="B49" s="65">
        <f>+Parameters!B128</f>
        <v>2</v>
      </c>
      <c r="C49" s="80">
        <f>+Parameters!B127</f>
        <v>4</v>
      </c>
      <c r="D49" s="80"/>
      <c r="E49" s="80"/>
      <c r="F49" s="80"/>
      <c r="G49" s="80"/>
      <c r="H49" s="80"/>
      <c r="I49" s="80"/>
      <c r="J49" s="80"/>
      <c r="K49" s="80"/>
      <c r="L49" s="80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</row>
    <row r="50" spans="1:105" ht="18" customHeight="1">
      <c r="A50" s="78" t="s">
        <v>762</v>
      </c>
      <c r="B50" s="81">
        <v>0</v>
      </c>
      <c r="C50" s="81">
        <f>100*$B$49*(Global!B135*$B$48+Global!B135^2*$C$48)*(B61/$B61)^(1/$C$49)</f>
        <v>0.28523444074435117</v>
      </c>
      <c r="D50" s="81">
        <f>100*$B$49*(Global!C135*$B$48+Global!C135^2*$C$48)*(C61/$B61)^(1/$C$49)</f>
        <v>0.41440305200649358</v>
      </c>
      <c r="E50" s="81">
        <f>100*$B$49*(Global!D135*$B$48+Global!D135^2*$C$48)*(D61/$B61)^(1/$C$49)</f>
        <v>0.57399908695764013</v>
      </c>
      <c r="F50" s="81">
        <f>100*$B$49*(Global!E135*$B$48+Global!E135^2*$C$48)*(E61/$B61)^(1/$C$49)</f>
        <v>0.76448411549824558</v>
      </c>
      <c r="G50" s="81">
        <f>100*$B$49*(Global!F135*$B$48+Global!F135^2*$C$48)*(F61/$B61)^(1/$C$49)</f>
        <v>0.98767119710776474</v>
      </c>
      <c r="H50" s="81">
        <f>100*$B$49*(Global!G135*$B$48+Global!G135^2*$C$48)*(G61/$B61)^(1/$C$49)</f>
        <v>1.243004525649007</v>
      </c>
      <c r="I50" s="81">
        <f>100*$B$49*(Global!H135*$B$48+Global!H135^2*$C$48)*(H61/$B61)^(1/$C$49)</f>
        <v>1.5328640569283574</v>
      </c>
      <c r="J50" s="81">
        <f>100*$B$49*(Global!I135*$B$48+Global!I135^2*$C$48)*(I61/$B61)^(1/$C$49)</f>
        <v>1.8549766001412582</v>
      </c>
      <c r="K50" s="81">
        <f>100*$B$49*(Global!J135*$B$48+Global!J135^2*$C$48)*(J61/$B61)^(1/$C$49)</f>
        <v>2.313474367226469</v>
      </c>
      <c r="L50" s="81">
        <f>100*$B$49*(Global!K135*$B$48+Global!K135^2*$C$48)*(K61/$B61)^(1/$C$49)</f>
        <v>2.8422058619694721</v>
      </c>
      <c r="M50" s="81">
        <f>100*$B$49*(Global!L135*$B$48+Global!L135^2*$C$48)*(L61/$B61)^(1/$C$49)</f>
        <v>3.4546618495518797</v>
      </c>
      <c r="N50" s="81">
        <f>100*$B$49*(Global!M135*$B$48+Global!M135^2*$C$48)*(M61/$B61)^(1/$C$49)</f>
        <v>4.1328815626733704</v>
      </c>
      <c r="O50" s="81">
        <f>100*$B$49*(Global!N135*$B$48+Global!N135^2*$C$48)*(N61/$B61)^(1/$C$49)</f>
        <v>4.8748591502701961</v>
      </c>
      <c r="P50" s="81">
        <f>100*$B$49*(Global!O135*$B$48+Global!O135^2*$C$48)*(O61/$B61)^(1/$C$49)</f>
        <v>5.6863706944894021</v>
      </c>
      <c r="Q50" s="81">
        <f>100*$B$49*(Global!P135*$B$48+Global!P135^2*$C$48)*(P61/$B61)^(1/$C$49)</f>
        <v>6.564811144391749</v>
      </c>
      <c r="R50" s="81">
        <f>100*$B$49*(Global!Q135*$B$48+Global!Q135^2*$C$48)*(Q61/$B61)^(1/$C$49)</f>
        <v>7.5077058335879068</v>
      </c>
      <c r="S50" s="81">
        <f>100*$B$49*(Global!R135*$B$48+Global!R135^2*$C$48)*(R61/$B61)^(1/$C$49)</f>
        <v>8.5127121136182833</v>
      </c>
      <c r="T50" s="81">
        <f>100*$B$49*(Global!S135*$B$48+Global!S135^2*$C$48)*(S61/$B61)^(1/$C$49)</f>
        <v>9.5775927176575184</v>
      </c>
      <c r="U50" s="81">
        <f>100*$B$49*(Global!T135*$B$48+Global!T135^2*$C$48)*(T61/$B61)^(1/$C$49)</f>
        <v>10.700189996015553</v>
      </c>
      <c r="V50" s="81">
        <f>100*$B$49*(Global!U135*$B$48+Global!U135^2*$C$48)*(U61/$B61)^(1/$C$49)</f>
        <v>11.87839659123229</v>
      </c>
      <c r="W50" s="81">
        <f>100*$B$49*(Global!V135*$B$48+Global!V135^2*$C$48)*(V61/$B61)^(1/$C$49)</f>
        <v>13.11611664458303</v>
      </c>
      <c r="X50" s="81">
        <f>100*$B$49*(Global!W135*$B$48+Global!W135^2*$C$48)*(W61/$B61)^(1/$C$49)</f>
        <v>14.414462420343353</v>
      </c>
      <c r="Y50" s="81">
        <f>100*$B$49*(Global!X135*$B$48+Global!X135^2*$C$48)*(X61/$B61)^(1/$C$49)</f>
        <v>15.767333872895934</v>
      </c>
      <c r="Z50" s="81">
        <f>100*$B$49*(Global!Y135*$B$48+Global!Y135^2*$C$48)*(Y61/$B61)^(1/$C$49)</f>
        <v>17.172260902998339</v>
      </c>
      <c r="AA50" s="81">
        <f>100*$B$49*(Global!Z135*$B$48+Global!Z135^2*$C$48)*(Z61/$B61)^(1/$C$49)</f>
        <v>18.626849927179617</v>
      </c>
      <c r="AB50" s="81">
        <f>100*$B$49*(Global!AA135*$B$48+Global!AA135^2*$C$48)*(AA61/$B61)^(1/$C$49)</f>
        <v>20.127737054764964</v>
      </c>
      <c r="AC50" s="81">
        <f>100*$B$49*(Global!AB135*$B$48+Global!AB135^2*$C$48)*(AB61/$B61)^(1/$C$49)</f>
        <v>21.659966355677557</v>
      </c>
      <c r="AD50" s="81">
        <f>100*$B$49*(Global!AC135*$B$48+Global!AC135^2*$C$48)*(AC61/$B61)^(1/$C$49)</f>
        <v>23.202522291554363</v>
      </c>
      <c r="AE50" s="81">
        <f>100*$B$49*(Global!AD135*$B$48+Global!AD135^2*$C$48)*(AD61/$B61)^(1/$C$49)</f>
        <v>24.745555046400742</v>
      </c>
      <c r="AF50" s="81">
        <f>100*$B$49*(Global!AE135*$B$48+Global!AE135^2*$C$48)*(AE61/$B61)^(1/$C$49)</f>
        <v>26.281502029072151</v>
      </c>
      <c r="AG50" s="81">
        <f>100*$B$49*(Global!AF135*$B$48+Global!AF135^2*$C$48)*(AF61/$B61)^(1/$C$49)</f>
        <v>27.789587067416324</v>
      </c>
      <c r="AH50" s="81">
        <f>100*$B$49*(Global!AG135*$B$48+Global!AG135^2*$C$48)*(AG61/$B61)^(1/$C$49)</f>
        <v>29.261715750482889</v>
      </c>
      <c r="AI50" s="81">
        <f>100*$B$49*(Global!AH135*$B$48+Global!AH135^2*$C$48)*(AH61/$B61)^(1/$C$49)</f>
        <v>30.711010241030603</v>
      </c>
      <c r="AJ50" s="81">
        <f>100*$B$49*(Global!AI135*$B$48+Global!AI135^2*$C$48)*(AI61/$B61)^(1/$C$49)</f>
        <v>32.140305818813175</v>
      </c>
      <c r="AK50" s="81">
        <f>100*$B$49*(Global!AJ135*$B$48+Global!AJ135^2*$C$48)*(AJ61/$B61)^(1/$C$49)</f>
        <v>33.551747482642519</v>
      </c>
      <c r="AL50" s="81">
        <f>100*$B$49*(Global!AK135*$B$48+Global!AK135^2*$C$48)*(AK61/$B61)^(1/$C$49)</f>
        <v>34.947289675692652</v>
      </c>
      <c r="AM50" s="81">
        <f>100*$B$49*(Global!AL135*$B$48+Global!AL135^2*$C$48)*(AL61/$B61)^(1/$C$49)</f>
        <v>36.328749756308405</v>
      </c>
      <c r="AN50" s="81">
        <f>100*$B$49*(Global!AM135*$B$48+Global!AM135^2*$C$48)*(AM61/$B61)^(1/$C$49)</f>
        <v>37.697809415899535</v>
      </c>
      <c r="AO50" s="81">
        <f>100*$B$49*(Global!AN135*$B$48+Global!AN135^2*$C$48)*(AN61/$B61)^(1/$C$49)</f>
        <v>39.05600466978148</v>
      </c>
      <c r="AP50" s="81">
        <f>100*$B$49*(Global!AO135*$B$48+Global!AO135^2*$C$48)*(AO61/$B61)^(1/$C$49)</f>
        <v>40.404716662484326</v>
      </c>
      <c r="AQ50" s="81">
        <f>100*$B$49*(Global!AP135*$B$48+Global!AP135^2*$C$48)*(AP61/$B61)^(1/$C$49)</f>
        <v>41.7451675272237</v>
      </c>
      <c r="AR50" s="81">
        <f>100*$B$49*(Global!AQ135*$B$48+Global!AQ135^2*$C$48)*(AQ61/$B61)^(1/$C$49)</f>
        <v>43.078422001403609</v>
      </c>
      <c r="AS50" s="81">
        <f>100*$B$49*(Global!AR135*$B$48+Global!AR135^2*$C$48)*(AR61/$B61)^(1/$C$49)</f>
        <v>44.405394041831286</v>
      </c>
      <c r="AT50" s="81">
        <f>100*$B$49*(Global!AS135*$B$48+Global!AS135^2*$C$48)*(AS61/$B61)^(1/$C$49)</f>
        <v>45.726857263551878</v>
      </c>
      <c r="AU50" s="81">
        <f>100*$B$49*(Global!AT135*$B$48+Global!AT135^2*$C$48)*(AT61/$B61)^(1/$C$49)</f>
        <v>47.043458088332017</v>
      </c>
      <c r="AV50" s="81">
        <f>100*$B$49*(Global!AU135*$B$48+Global!AU135^2*$C$48)*(AU61/$B61)^(1/$C$49)</f>
        <v>48.355730741116233</v>
      </c>
      <c r="AW50" s="81">
        <f>100*$B$49*(Global!AV135*$B$48+Global!AV135^2*$C$48)*(AV61/$B61)^(1/$C$49)</f>
        <v>49.664113531517913</v>
      </c>
      <c r="AX50" s="81">
        <f>100*$B$49*(Global!AW135*$B$48+Global!AW135^2*$C$48)*(AW61/$B61)^(1/$C$49)</f>
        <v>50.968966138957306</v>
      </c>
      <c r="AY50" s="81">
        <f>100*$B$49*(Global!AX135*$B$48+Global!AX135^2*$C$48)*(AX61/$B61)^(1/$C$49)</f>
        <v>52.270587862030766</v>
      </c>
      <c r="AZ50" s="81">
        <f>100*$B$49*(Global!AY135*$B$48+Global!AY135^2*$C$48)*(AY61/$B61)^(1/$C$49)</f>
        <v>53.569236992413074</v>
      </c>
      <c r="BA50" s="81">
        <f>100*$B$49*(Global!AZ135*$B$48+Global!AZ135^2*$C$48)*(AZ61/$B61)^(1/$C$49)</f>
        <v>54.86515163665139</v>
      </c>
      <c r="BB50" s="81">
        <f>100*$B$49*(Global!BA135*$B$48+Global!BA135^2*$C$48)*(BA61/$B61)^(1/$C$49)</f>
        <v>56.158572443726079</v>
      </c>
      <c r="BC50" s="81">
        <f>100*$B$49*(Global!BB135*$B$48+Global!BB135^2*$C$48)*(BB61/$B61)^(1/$C$49)</f>
        <v>57.449767810308479</v>
      </c>
      <c r="BD50" s="81">
        <f>100*$B$49*(Global!BC135*$B$48+Global!BC135^2*$C$48)*(BC61/$B61)^(1/$C$49)</f>
        <v>58.739062236360986</v>
      </c>
      <c r="BE50" s="81">
        <f>100*$B$49*(Global!BD135*$B$48+Global!BD135^2*$C$48)*(BD61/$B61)^(1/$C$49)</f>
        <v>60.026868597289386</v>
      </c>
      <c r="BF50" s="81">
        <f>100*$B$49*(Global!BE135*$B$48+Global!BE135^2*$C$48)*(BE61/$B61)^(1/$C$49)</f>
        <v>61.313725190992422</v>
      </c>
      <c r="BG50" s="81">
        <f>100*$B$49*(Global!BF135*$B$48+Global!BF135^2*$C$48)*(BF61/$B61)^(1/$C$49)</f>
        <v>62.600338514770037</v>
      </c>
      <c r="BH50" s="81">
        <f>100*$B$49*(Global!BG135*$B$48+Global!BG135^2*$C$48)*(BG61/$B61)^(1/$C$49)</f>
        <v>63.887632834901488</v>
      </c>
      <c r="BI50" s="81">
        <f>100*$B$49*(Global!BH135*$B$48+Global!BH135^2*$C$48)*(BH61/$B61)^(1/$C$49)</f>
        <v>65.176807738606328</v>
      </c>
      <c r="BJ50" s="81">
        <f>100*$B$49*(Global!BI135*$B$48+Global!BI135^2*$C$48)*(BI61/$B61)^(1/$C$49)</f>
        <v>66.469405012236081</v>
      </c>
      <c r="BK50" s="81">
        <f>100*$B$49*(Global!BJ80*$B$48+Global!BJ80^2*$C$48)*(BJ61/$B61)^(1/$C$49)</f>
        <v>67.393068760773886</v>
      </c>
      <c r="BL50" s="81">
        <f>100*$B$49*(Global!BK80*$B$48+Global!BK80^2*$C$48)*(BK61/$B61)^(1/$C$49)</f>
        <v>68.294957015941307</v>
      </c>
      <c r="BM50" s="81">
        <f>100*$B$49*(Global!BL80*$B$48+Global!BL80^2*$C$48)*(BL61/$B61)^(1/$C$49)</f>
        <v>69.179500297388785</v>
      </c>
      <c r="BN50" s="81">
        <f>100*$B$49*(Global!BM80*$B$48+Global!BM80^2*$C$48)*(BM61/$B61)^(1/$C$49)</f>
        <v>70.049728207015249</v>
      </c>
      <c r="BO50" s="81">
        <f>100*$B$49*(Global!BN80*$B$48+Global!BN80^2*$C$48)*(BN61/$B61)^(1/$C$49)</f>
        <v>70.907722519763809</v>
      </c>
      <c r="BP50" s="81">
        <f>100*$B$49*(Global!BO80*$B$48+Global!BO80^2*$C$48)*(BO61/$B61)^(1/$C$49)</f>
        <v>71.754923418629744</v>
      </c>
      <c r="BQ50" s="81">
        <f>100*$B$49*(Global!BP80*$B$48+Global!BP80^2*$C$48)*(BP61/$B61)^(1/$C$49)</f>
        <v>72.592336523111584</v>
      </c>
      <c r="BR50" s="81">
        <f>100*$B$49*(Global!BQ80*$B$48+Global!BQ80^2*$C$48)*(BQ61/$B61)^(1/$C$49)</f>
        <v>73.420672884328013</v>
      </c>
      <c r="BS50" s="81">
        <f>100*$B$49*(Global!BR80*$B$48+Global!BR80^2*$C$48)*(BR61/$B61)^(1/$C$49)</f>
        <v>74.240443676842105</v>
      </c>
      <c r="BT50" s="81">
        <f>100*$B$49*(Global!BS80*$B$48+Global!BS80^2*$C$48)*(BS61/$B61)^(1/$C$49)</f>
        <v>75.052024267128701</v>
      </c>
      <c r="BU50" s="81">
        <f>100*$B$49*(Global!BT80*$B$48+Global!BT80^2*$C$48)*(BT61/$B61)^(1/$C$49)</f>
        <v>75.855697577679123</v>
      </c>
      <c r="BV50" s="81">
        <f>100*$B$49*(Global!BU80*$B$48+Global!BU80^2*$C$48)*(BU61/$B61)^(1/$C$49)</f>
        <v>76.651683449936428</v>
      </c>
      <c r="BW50" s="81">
        <f>100*$B$49*(Global!BV80*$B$48+Global!BV80^2*$C$48)*(BV61/$B61)^(1/$C$49)</f>
        <v>77.44015853674496</v>
      </c>
      <c r="BX50" s="81">
        <f>100*$B$49*(Global!BW80*$B$48+Global!BW80^2*$C$48)*(BW61/$B61)^(1/$C$49)</f>
        <v>78.2212697870943</v>
      </c>
      <c r="BY50" s="81">
        <f>100*$B$49*(Global!BX80*$B$48+Global!BX80^2*$C$48)*(BX61/$B61)^(1/$C$49)</f>
        <v>78.995143593986896</v>
      </c>
      <c r="BZ50" s="81">
        <f>100*$B$49*(Global!BY80*$B$48+Global!BY80^2*$C$48)*(BY61/$B61)^(1/$C$49)</f>
        <v>79.761892005854207</v>
      </c>
      <c r="CA50" s="81">
        <f>100*$B$49*(Global!BZ80*$B$48+Global!BZ80^2*$C$48)*(BZ61/$B61)^(1/$C$49)</f>
        <v>80.521616948797842</v>
      </c>
      <c r="CB50" s="81">
        <f>100*$B$49*(Global!CA80*$B$48+Global!CA80^2*$C$48)*(CA61/$B61)^(1/$C$49)</f>
        <v>81.274413100589882</v>
      </c>
      <c r="CC50" s="81">
        <f>100*$B$49*(Global!CB80*$B$48+Global!CB80^2*$C$48)*(CB61/$B61)^(1/$C$49)</f>
        <v>82.020369850237586</v>
      </c>
      <c r="CD50" s="81">
        <f>100*$B$49*(Global!CC80*$B$48+Global!CC80^2*$C$48)*(CC61/$B61)^(1/$C$49)</f>
        <v>82.759572636840943</v>
      </c>
      <c r="CE50" s="81">
        <f>100*$B$49*(Global!CD80*$B$48+Global!CD80^2*$C$48)*(CD61/$B61)^(1/$C$49)</f>
        <v>83.492103866723497</v>
      </c>
      <c r="CF50" s="81">
        <f>100*$B$49*(Global!CE80*$B$48+Global!CE80^2*$C$48)*(CE61/$B61)^(1/$C$49)</f>
        <v>84.218043543706841</v>
      </c>
      <c r="CG50" s="81">
        <f>100*$B$49*(Global!CF80*$B$48+Global!CF80^2*$C$48)*(CF61/$B61)^(1/$C$49)</f>
        <v>84.93746970401078</v>
      </c>
      <c r="CH50" s="81">
        <f>100*$B$49*(Global!CG80*$B$48+Global!CG80^2*$C$48)*(CG61/$B61)^(1/$C$49)</f>
        <v>85.650458717881691</v>
      </c>
      <c r="CI50" s="81">
        <f>100*$B$49*(Global!CH80*$B$48+Global!CH80^2*$C$48)*(CH61/$B61)^(1/$C$49)</f>
        <v>86.357085500149651</v>
      </c>
      <c r="CJ50" s="81">
        <f>100*$B$49*(Global!CI80*$B$48+Global!CI80^2*$C$48)*(CI61/$B61)^(1/$C$49)</f>
        <v>87.057423658425705</v>
      </c>
      <c r="CK50" s="81">
        <f>100*$B$49*(Global!CJ80*$B$48+Global!CJ80^2*$C$48)*(CJ61/$B61)^(1/$C$49)</f>
        <v>87.751545598501082</v>
      </c>
      <c r="CL50" s="81">
        <f>100*$B$49*(Global!CK80*$B$48+Global!CK80^2*$C$48)*(CK61/$B61)^(1/$C$49)</f>
        <v>88.439522600298787</v>
      </c>
      <c r="CM50" s="81">
        <f>100*$B$49*(Global!CL80*$B$48+Global!CL80^2*$C$48)*(CL61/$B61)^(1/$C$49)</f>
        <v>89.121424873505987</v>
      </c>
      <c r="CN50" s="81">
        <f>100*$B$49*(Global!CM80*$B$48+Global!CM80^2*$C$48)*(CM61/$B61)^(1/$C$49)</f>
        <v>89.797321599146002</v>
      </c>
      <c r="CO50" s="81">
        <f>100*$B$49*(Global!CN80*$B$48+Global!CN80^2*$C$48)*(CN61/$B61)^(1/$C$49)</f>
        <v>90.467280961388767</v>
      </c>
      <c r="CP50" s="81">
        <f>100*$B$49*(Global!CO80*$B$48+Global!CO80^2*$C$48)*(CO61/$B61)^(1/$C$49)</f>
        <v>91.131370172565425</v>
      </c>
      <c r="CQ50" s="81">
        <f>100*$B$49*(Global!CP80*$B$48+Global!CP80^2*$C$48)*(CP61/$B61)^(1/$C$49)</f>
        <v>91.789655493436683</v>
      </c>
      <c r="CR50" s="81">
        <f>100*$B$49*(Global!CQ80*$B$48+Global!CQ80^2*$C$48)*(CQ61/$B61)^(1/$C$49)</f>
        <v>92.44220225013926</v>
      </c>
      <c r="CS50" s="81">
        <f>100*$B$49*(Global!CR80*$B$48+Global!CR80^2*$C$48)*(CR61/$B61)^(1/$C$49)</f>
        <v>93.089074848803378</v>
      </c>
      <c r="CT50" s="81">
        <f>100*$B$49*(Global!CS80*$B$48+Global!CS80^2*$C$48)*(CS61/$B61)^(1/$C$49)</f>
        <v>93.730336788535567</v>
      </c>
      <c r="CU50" s="81">
        <f>100*$B$49*(Global!CT80*$B$48+Global!CT80^2*$C$48)*(CT61/$B61)^(1/$C$49)</f>
        <v>94.366050673256595</v>
      </c>
      <c r="CV50" s="81">
        <f>100*$B$49*(Global!CU80*$B$48+Global!CU80^2*$C$48)*(CU61/$B61)^(1/$C$49)</f>
        <v>94.996278222739264</v>
      </c>
      <c r="CW50" s="81"/>
      <c r="CX50" s="65"/>
      <c r="CY50" s="65"/>
      <c r="CZ50" s="65"/>
      <c r="DA50" s="65"/>
    </row>
    <row r="51" spans="1:105" ht="18" customHeight="1">
      <c r="A51" s="82" t="s">
        <v>817</v>
      </c>
    </row>
    <row r="52" spans="1:105" ht="18" customHeight="1">
      <c r="A52" s="54" t="s">
        <v>763</v>
      </c>
      <c r="B52" s="149">
        <f>+Data!B239/1000</f>
        <v>4.2517250466567406E-3</v>
      </c>
      <c r="C52" s="84">
        <f>+B95-B92</f>
        <v>2.5579538487363607E-13</v>
      </c>
    </row>
    <row r="53" spans="1:105" ht="18" customHeight="1">
      <c r="A53" s="52" t="s">
        <v>764</v>
      </c>
      <c r="B53" s="149">
        <f>+Data!O174</f>
        <v>-49.388505744836301</v>
      </c>
      <c r="C53" s="84">
        <f>+Data!Q174</f>
        <v>272.42355548616803</v>
      </c>
    </row>
    <row r="54" spans="1:105" ht="18" customHeight="1">
      <c r="A54" s="52" t="s">
        <v>765</v>
      </c>
    </row>
    <row r="55" spans="1:105" s="38" customFormat="1" ht="13">
      <c r="A55" s="86" t="s">
        <v>253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</row>
    <row r="56" spans="1:105" ht="18" customHeight="1">
      <c r="A56" s="52" t="s">
        <v>630</v>
      </c>
      <c r="B56" s="65">
        <f>B57</f>
        <v>1304.5</v>
      </c>
      <c r="C56" s="65">
        <f>B56*EXP(B58)</f>
        <v>1387.7502211844821</v>
      </c>
      <c r="D56" s="65">
        <f>C56*EXP(C58)</f>
        <v>1444.5546171355679</v>
      </c>
      <c r="E56" s="65">
        <f t="shared" ref="E56:BI56" si="10">D56*EXP(D58)</f>
        <v>1453.7111970786125</v>
      </c>
      <c r="F56" s="65">
        <f t="shared" si="10"/>
        <v>1431.7795428930247</v>
      </c>
      <c r="G56" s="65">
        <f t="shared" si="10"/>
        <v>1385.4481804592529</v>
      </c>
      <c r="H56" s="65">
        <f t="shared" si="10"/>
        <v>1340.1411957953853</v>
      </c>
      <c r="I56" s="65">
        <f t="shared" si="10"/>
        <v>1296.3158420494287</v>
      </c>
      <c r="J56" s="65">
        <f t="shared" si="10"/>
        <v>1253.9236668647941</v>
      </c>
      <c r="K56" s="65">
        <f t="shared" si="10"/>
        <v>1212.9178023758952</v>
      </c>
      <c r="L56" s="65">
        <f t="shared" si="10"/>
        <v>1193.8838632508532</v>
      </c>
      <c r="M56" s="65">
        <f t="shared" si="10"/>
        <v>1195.812902455109</v>
      </c>
      <c r="N56" s="65">
        <f t="shared" si="10"/>
        <v>1197.7450585389593</v>
      </c>
      <c r="O56" s="65">
        <f t="shared" si="10"/>
        <v>1199.6803365385581</v>
      </c>
      <c r="P56" s="65">
        <f t="shared" si="10"/>
        <v>1201.6187414981966</v>
      </c>
      <c r="Q56" s="65">
        <f t="shared" si="10"/>
        <v>1203.5602784703162</v>
      </c>
      <c r="R56" s="65">
        <f t="shared" si="10"/>
        <v>1205.5049525155223</v>
      </c>
      <c r="S56" s="65">
        <f t="shared" si="10"/>
        <v>1207.4527687025968</v>
      </c>
      <c r="T56" s="65">
        <f t="shared" si="10"/>
        <v>1209.4037321085116</v>
      </c>
      <c r="U56" s="65">
        <f t="shared" si="10"/>
        <v>1211.3578478184418</v>
      </c>
      <c r="V56" s="65">
        <f t="shared" si="10"/>
        <v>1216.4661289242617</v>
      </c>
      <c r="W56" s="65">
        <f t="shared" si="10"/>
        <v>1224.7684650996184</v>
      </c>
      <c r="X56" s="65">
        <f t="shared" si="10"/>
        <v>1233.1274644111938</v>
      </c>
      <c r="Y56" s="65">
        <f t="shared" si="10"/>
        <v>1241.5435135827893</v>
      </c>
      <c r="Z56" s="65">
        <f t="shared" si="10"/>
        <v>1250.0170019775817</v>
      </c>
      <c r="AA56" s="65">
        <f t="shared" si="10"/>
        <v>1258.5483216161374</v>
      </c>
      <c r="AB56" s="65">
        <f t="shared" si="10"/>
        <v>1267.1378671945483</v>
      </c>
      <c r="AC56" s="65">
        <f t="shared" si="10"/>
        <v>1275.7860361026928</v>
      </c>
      <c r="AD56" s="65">
        <f t="shared" si="10"/>
        <v>1284.4932284426202</v>
      </c>
      <c r="AE56" s="65">
        <f t="shared" si="10"/>
        <v>1293.2598470470614</v>
      </c>
      <c r="AF56" s="65">
        <f t="shared" si="10"/>
        <v>1297.6655678349578</v>
      </c>
      <c r="AG56" s="65">
        <f t="shared" si="10"/>
        <v>1297.6655678349578</v>
      </c>
      <c r="AH56" s="65">
        <f t="shared" si="10"/>
        <v>1297.6655678349578</v>
      </c>
      <c r="AI56" s="65">
        <f t="shared" si="10"/>
        <v>1297.6655678349578</v>
      </c>
      <c r="AJ56" s="65">
        <f t="shared" si="10"/>
        <v>1297.6655678349578</v>
      </c>
      <c r="AK56" s="65">
        <f t="shared" si="10"/>
        <v>1297.6655678349578</v>
      </c>
      <c r="AL56" s="65">
        <f t="shared" si="10"/>
        <v>1297.6655678349578</v>
      </c>
      <c r="AM56" s="65">
        <f t="shared" si="10"/>
        <v>1297.6655678349578</v>
      </c>
      <c r="AN56" s="65">
        <f t="shared" si="10"/>
        <v>1297.6655678349578</v>
      </c>
      <c r="AO56" s="65">
        <f t="shared" si="10"/>
        <v>1297.6655678349578</v>
      </c>
      <c r="AP56" s="65">
        <f t="shared" si="10"/>
        <v>1297.6655678349578</v>
      </c>
      <c r="AQ56" s="65">
        <f t="shared" si="10"/>
        <v>1297.6655678349578</v>
      </c>
      <c r="AR56" s="65">
        <f t="shared" si="10"/>
        <v>1297.6655678349578</v>
      </c>
      <c r="AS56" s="65">
        <f t="shared" si="10"/>
        <v>1297.6655678349578</v>
      </c>
      <c r="AT56" s="65">
        <f t="shared" si="10"/>
        <v>1297.6655678349578</v>
      </c>
      <c r="AU56" s="65">
        <f t="shared" si="10"/>
        <v>1297.6655678349578</v>
      </c>
      <c r="AV56" s="65">
        <f t="shared" si="10"/>
        <v>1297.6655678349578</v>
      </c>
      <c r="AW56" s="65">
        <f t="shared" si="10"/>
        <v>1297.6655678349578</v>
      </c>
      <c r="AX56" s="65">
        <f t="shared" si="10"/>
        <v>1297.6655678349578</v>
      </c>
      <c r="AY56" s="65">
        <f t="shared" si="10"/>
        <v>1297.6655678349578</v>
      </c>
      <c r="AZ56" s="65">
        <f t="shared" si="10"/>
        <v>1297.6655678349578</v>
      </c>
      <c r="BA56" s="65">
        <f t="shared" si="10"/>
        <v>1297.6655678349578</v>
      </c>
      <c r="BB56" s="65">
        <f t="shared" si="10"/>
        <v>1297.6655678349578</v>
      </c>
      <c r="BC56" s="65">
        <f t="shared" si="10"/>
        <v>1297.6655678349578</v>
      </c>
      <c r="BD56" s="65">
        <f t="shared" si="10"/>
        <v>1297.6655678349578</v>
      </c>
      <c r="BE56" s="65">
        <f t="shared" si="10"/>
        <v>1297.6655678349578</v>
      </c>
      <c r="BF56" s="65">
        <f t="shared" si="10"/>
        <v>1297.6655678349578</v>
      </c>
      <c r="BG56" s="65">
        <f t="shared" si="10"/>
        <v>1297.6655678349578</v>
      </c>
      <c r="BH56" s="65">
        <f t="shared" si="10"/>
        <v>1297.6655678349578</v>
      </c>
      <c r="BI56" s="65">
        <f t="shared" si="10"/>
        <v>1297.6655678349578</v>
      </c>
    </row>
    <row r="57" spans="1:105" s="38" customFormat="1" ht="13">
      <c r="A57" s="89" t="s">
        <v>631</v>
      </c>
      <c r="B57" s="88">
        <f>Parameters!K48</f>
        <v>1304.5</v>
      </c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</row>
    <row r="58" spans="1:105" ht="18" customHeight="1">
      <c r="A58" s="52" t="s">
        <v>766</v>
      </c>
      <c r="B58" s="65">
        <f>+Data!B43*10</f>
        <v>6.1864064376996396E-2</v>
      </c>
      <c r="C58" s="65">
        <f>+Data!C43*10</f>
        <v>4.01171606465539E-2</v>
      </c>
      <c r="D58" s="65">
        <f>+Data!D43*10</f>
        <v>6.3186822708878E-3</v>
      </c>
      <c r="E58" s="65">
        <f>+Data!E43*10</f>
        <v>-1.5201626695921901E-2</v>
      </c>
      <c r="F58" s="65">
        <f>+Data!F43*10</f>
        <v>-3.2894422900293104E-2</v>
      </c>
      <c r="G58" s="65">
        <f>+Data!G43*10</f>
        <v>-3.3248704884521203E-2</v>
      </c>
      <c r="H58" s="65">
        <f>+Data!H43*10</f>
        <v>-3.3248704884521203E-2</v>
      </c>
      <c r="I58" s="65">
        <f>+Data!I43*10</f>
        <v>-3.3248704884521203E-2</v>
      </c>
      <c r="J58" s="65">
        <f>+Data!J43*10</f>
        <v>-3.3248704884521203E-2</v>
      </c>
      <c r="K58" s="65">
        <f>+Data!K43*10</f>
        <v>-1.58171204741961E-2</v>
      </c>
      <c r="L58" s="65">
        <f>+Data!L43*10</f>
        <v>1.6144639361289701E-3</v>
      </c>
      <c r="M58" s="65">
        <f>+Data!M43*10</f>
        <v>1.6144639361289701E-3</v>
      </c>
      <c r="N58" s="65">
        <f>+Data!N43*10</f>
        <v>1.6144639361289701E-3</v>
      </c>
      <c r="O58" s="65">
        <f>+Data!O43*10</f>
        <v>1.6144639361289701E-3</v>
      </c>
      <c r="P58" s="65">
        <f>+Data!P43*10</f>
        <v>1.6144639361289701E-3</v>
      </c>
      <c r="Q58" s="65">
        <f>+Data!Q43*10</f>
        <v>1.6144639361289701E-3</v>
      </c>
      <c r="R58" s="65">
        <f>+Data!R43*10</f>
        <v>1.6144639361289701E-3</v>
      </c>
      <c r="S58" s="65">
        <f>+Data!S43*10</f>
        <v>1.6144639361289701E-3</v>
      </c>
      <c r="T58" s="65">
        <f>+Data!T43*10</f>
        <v>1.6144639361289701E-3</v>
      </c>
      <c r="U58" s="65">
        <f>+Data!U43*10</f>
        <v>4.2081210936156096E-3</v>
      </c>
      <c r="V58" s="65">
        <f>+Data!V43*10</f>
        <v>6.8017782511022393E-3</v>
      </c>
      <c r="W58" s="65">
        <f>+Data!W43*10</f>
        <v>6.8017782511022393E-3</v>
      </c>
      <c r="X58" s="65">
        <f>+Data!X43*10</f>
        <v>6.8017782511022393E-3</v>
      </c>
      <c r="Y58" s="65">
        <f>+Data!Y43*10</f>
        <v>6.8017782511022393E-3</v>
      </c>
      <c r="Z58" s="65">
        <f>+Data!Z43*10</f>
        <v>6.8017782511022393E-3</v>
      </c>
      <c r="AA58" s="65">
        <f>+Data!AA43*10</f>
        <v>6.8017782511022393E-3</v>
      </c>
      <c r="AB58" s="65">
        <f>+Data!AB43*10</f>
        <v>6.8017782511022393E-3</v>
      </c>
      <c r="AC58" s="65">
        <f>+Data!AC43*10</f>
        <v>6.8017782511022393E-3</v>
      </c>
      <c r="AD58" s="65">
        <f>+Data!AD43*10</f>
        <v>6.8017782511022393E-3</v>
      </c>
      <c r="AE58" s="65">
        <f>+Data!AE43*10</f>
        <v>3.4008891255511197E-3</v>
      </c>
      <c r="AF58" s="65">
        <f>+Data!AF41*10</f>
        <v>0</v>
      </c>
      <c r="AG58" s="65">
        <f>+Data!AG41*10</f>
        <v>0</v>
      </c>
      <c r="AH58" s="65">
        <f>+Data!AH41*10</f>
        <v>0</v>
      </c>
      <c r="AI58" s="65">
        <f>+Data!AI41*10</f>
        <v>0</v>
      </c>
      <c r="AJ58" s="65">
        <f>+Data!AJ41*10</f>
        <v>0</v>
      </c>
      <c r="AK58" s="65">
        <f>+Data!AK41*10</f>
        <v>0</v>
      </c>
      <c r="AL58" s="65">
        <f>+Data!AL41*10</f>
        <v>0</v>
      </c>
      <c r="AM58" s="65">
        <f>+Data!AM41*10</f>
        <v>0</v>
      </c>
      <c r="AN58" s="65">
        <f>+Data!AN41*10</f>
        <v>0</v>
      </c>
      <c r="AO58" s="65">
        <f>+Data!AO41*10</f>
        <v>0</v>
      </c>
      <c r="AP58" s="65">
        <f>+Data!AP41*10</f>
        <v>0</v>
      </c>
      <c r="AQ58" s="65">
        <f>+Data!AQ41*10</f>
        <v>0</v>
      </c>
      <c r="AR58" s="65">
        <f>+Data!AR41*10</f>
        <v>0</v>
      </c>
      <c r="AS58" s="65">
        <f>+Data!AS41*10</f>
        <v>0</v>
      </c>
      <c r="AT58" s="65">
        <f>+Data!AT41*10</f>
        <v>0</v>
      </c>
      <c r="AU58" s="65">
        <f>+Data!AU41*10</f>
        <v>0</v>
      </c>
      <c r="AV58" s="65">
        <f>+Data!AV41*10</f>
        <v>0</v>
      </c>
      <c r="AW58" s="65">
        <f>+Data!AW41*10</f>
        <v>0</v>
      </c>
      <c r="AX58" s="65">
        <f>+Data!AX41*10</f>
        <v>0</v>
      </c>
      <c r="AY58" s="65">
        <f>+Data!AY41*10</f>
        <v>0</v>
      </c>
      <c r="AZ58" s="65">
        <f>+Data!AZ41*10</f>
        <v>0</v>
      </c>
      <c r="BA58" s="65">
        <f>+Data!BA41*10</f>
        <v>0</v>
      </c>
      <c r="BB58" s="65">
        <f>+Data!BB41*10</f>
        <v>0</v>
      </c>
      <c r="BC58" s="65">
        <f>+Data!BC41*10</f>
        <v>0</v>
      </c>
      <c r="BD58" s="65">
        <f>+Data!BD41*10</f>
        <v>0</v>
      </c>
      <c r="BE58" s="65">
        <f>+Data!BE41*10</f>
        <v>0</v>
      </c>
      <c r="BF58" s="65">
        <f>+Data!BF41*10</f>
        <v>0</v>
      </c>
      <c r="BG58" s="65">
        <f>+Data!BG41*10</f>
        <v>0</v>
      </c>
      <c r="BH58" s="65">
        <f>+Data!BH41*10</f>
        <v>0</v>
      </c>
      <c r="BI58" s="65">
        <f>+Data!BI41*10</f>
        <v>0</v>
      </c>
    </row>
    <row r="59" spans="1:105" s="38" customFormat="1" ht="13">
      <c r="A59" s="89" t="s">
        <v>633</v>
      </c>
      <c r="B59" s="88">
        <f>+BI56</f>
        <v>1297.6655678349578</v>
      </c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</row>
    <row r="60" spans="1:105" ht="18" customHeight="1">
      <c r="A60" s="82" t="s">
        <v>634</v>
      </c>
      <c r="B60" s="54"/>
      <c r="C60" s="54">
        <f>C61/C20*B20</f>
        <v>7.2437953177573569</v>
      </c>
      <c r="D60" s="54">
        <f>D61/D20*$B$20</f>
        <v>8.513384557475959</v>
      </c>
      <c r="E60" s="54">
        <f t="shared" ref="E60:L60" si="11">E61/E20*$B$20</f>
        <v>9.4361684101523711</v>
      </c>
      <c r="F60" s="54">
        <f t="shared" si="11"/>
        <v>10.088018613385294</v>
      </c>
      <c r="G60" s="54">
        <f t="shared" si="11"/>
        <v>10.512998992077769</v>
      </c>
      <c r="H60" s="54">
        <f t="shared" si="11"/>
        <v>10.876807279161751</v>
      </c>
      <c r="I60" s="54">
        <f t="shared" si="11"/>
        <v>11.175106281080748</v>
      </c>
      <c r="J60" s="54">
        <f t="shared" si="11"/>
        <v>11.418002608361272</v>
      </c>
      <c r="K60" s="54">
        <f t="shared" si="11"/>
        <v>11.608101504810442</v>
      </c>
      <c r="L60" s="54">
        <f t="shared" si="11"/>
        <v>11.965856007927888</v>
      </c>
    </row>
    <row r="61" spans="1:105" s="37" customFormat="1" ht="18" customHeight="1">
      <c r="A61" s="153" t="s">
        <v>635</v>
      </c>
      <c r="B61" s="154">
        <f t="shared" ref="B61:BI61" si="12">B20*B74^$B7*(B56/1000)^(1-$B7)</f>
        <v>5.3332327426144994</v>
      </c>
      <c r="C61" s="37">
        <f t="shared" si="12"/>
        <v>11.940510102899946</v>
      </c>
      <c r="D61" s="37">
        <f t="shared" si="12"/>
        <v>16.890169866868565</v>
      </c>
      <c r="E61" s="37">
        <f t="shared" si="12"/>
        <v>22.177630673932732</v>
      </c>
      <c r="F61" s="37">
        <f t="shared" si="12"/>
        <v>27.68850325425905</v>
      </c>
      <c r="G61" s="37">
        <f t="shared" si="12"/>
        <v>33.265086438061239</v>
      </c>
      <c r="H61" s="37">
        <f t="shared" si="12"/>
        <v>39.217014367419409</v>
      </c>
      <c r="I61" s="37">
        <f t="shared" si="12"/>
        <v>45.433178565423518</v>
      </c>
      <c r="J61" s="37">
        <f t="shared" si="12"/>
        <v>51.849375254636669</v>
      </c>
      <c r="K61" s="37">
        <f t="shared" si="12"/>
        <v>58.375776167199597</v>
      </c>
      <c r="L61" s="154">
        <f t="shared" si="12"/>
        <v>66.127585265159738</v>
      </c>
      <c r="M61" s="37">
        <f t="shared" si="12"/>
        <v>75.646341931491037</v>
      </c>
      <c r="N61" s="37">
        <f t="shared" si="12"/>
        <v>85.055961266086811</v>
      </c>
      <c r="O61" s="37">
        <f t="shared" si="12"/>
        <v>94.906718733611072</v>
      </c>
      <c r="P61" s="37">
        <f t="shared" si="12"/>
        <v>105.10986376284987</v>
      </c>
      <c r="Q61" s="37">
        <f t="shared" si="12"/>
        <v>115.59003159149445</v>
      </c>
      <c r="R61" s="37">
        <f t="shared" si="12"/>
        <v>126.2836599761213</v>
      </c>
      <c r="S61" s="37">
        <f t="shared" si="12"/>
        <v>137.13636728233817</v>
      </c>
      <c r="T61" s="37">
        <f t="shared" si="12"/>
        <v>148.10131634383751</v>
      </c>
      <c r="U61" s="37">
        <f t="shared" si="12"/>
        <v>159.13813861221348</v>
      </c>
      <c r="V61" s="37">
        <f t="shared" si="12"/>
        <v>170.52147714785522</v>
      </c>
      <c r="W61" s="37">
        <f t="shared" si="12"/>
        <v>182.35033869408508</v>
      </c>
      <c r="X61" s="37">
        <f t="shared" si="12"/>
        <v>194.35839471663806</v>
      </c>
      <c r="Y61" s="37">
        <f t="shared" si="12"/>
        <v>206.48620714058089</v>
      </c>
      <c r="Z61" s="37">
        <f t="shared" si="12"/>
        <v>218.69510281995895</v>
      </c>
      <c r="AA61" s="37">
        <f t="shared" si="12"/>
        <v>230.95811341051098</v>
      </c>
      <c r="AB61" s="37">
        <f t="shared" si="12"/>
        <v>243.25920776762794</v>
      </c>
      <c r="AC61" s="37">
        <f t="shared" si="12"/>
        <v>255.60413002380494</v>
      </c>
      <c r="AD61" s="37">
        <f t="shared" si="12"/>
        <v>268.13904088486532</v>
      </c>
      <c r="AE61" s="37">
        <f t="shared" si="12"/>
        <v>280.87082250995201</v>
      </c>
      <c r="AF61" s="37">
        <f t="shared" si="12"/>
        <v>293.09870299014551</v>
      </c>
      <c r="AG61" s="37">
        <f t="shared" si="12"/>
        <v>304.58594903410199</v>
      </c>
      <c r="AH61" s="37">
        <f t="shared" si="12"/>
        <v>315.9148220260044</v>
      </c>
      <c r="AI61" s="37">
        <f t="shared" si="12"/>
        <v>327.18180390043682</v>
      </c>
      <c r="AJ61" s="37">
        <f t="shared" si="12"/>
        <v>338.42960035678345</v>
      </c>
      <c r="AK61" s="37">
        <f t="shared" si="12"/>
        <v>349.68099998159721</v>
      </c>
      <c r="AL61" s="37">
        <f t="shared" si="12"/>
        <v>360.94899408531541</v>
      </c>
      <c r="AM61" s="37">
        <f t="shared" si="12"/>
        <v>372.2416360420666</v>
      </c>
      <c r="AN61" s="37">
        <f t="shared" si="12"/>
        <v>383.56444343486709</v>
      </c>
      <c r="AO61" s="37">
        <f t="shared" si="12"/>
        <v>394.92154913002747</v>
      </c>
      <c r="AP61" s="37">
        <f t="shared" si="12"/>
        <v>406.31622857630543</v>
      </c>
      <c r="AQ61" s="37">
        <f t="shared" si="12"/>
        <v>417.75113131509261</v>
      </c>
      <c r="AR61" s="37">
        <f t="shared" si="12"/>
        <v>429.22838609579674</v>
      </c>
      <c r="AS61" s="37">
        <f t="shared" si="12"/>
        <v>440.74966627179617</v>
      </c>
      <c r="AT61" s="37">
        <f t="shared" si="12"/>
        <v>452.3162601605664</v>
      </c>
      <c r="AU61" s="37">
        <f t="shared" si="12"/>
        <v>463.92917065288054</v>
      </c>
      <c r="AV61" s="37">
        <f t="shared" si="12"/>
        <v>475.58925925301389</v>
      </c>
      <c r="AW61" s="37">
        <f t="shared" si="12"/>
        <v>487.29744646569389</v>
      </c>
      <c r="AX61" s="37">
        <f t="shared" si="12"/>
        <v>499.05498017431756</v>
      </c>
      <c r="AY61" s="37">
        <f t="shared" si="12"/>
        <v>510.86378493354027</v>
      </c>
      <c r="AZ61" s="37">
        <f t="shared" si="12"/>
        <v>522.72690721875574</v>
      </c>
      <c r="BA61" s="37">
        <f t="shared" si="12"/>
        <v>534.64907431299548</v>
      </c>
      <c r="BB61" s="37">
        <f t="shared" si="12"/>
        <v>546.63738755565657</v>
      </c>
      <c r="BC61" s="37">
        <f t="shared" si="12"/>
        <v>558.70217414330375</v>
      </c>
      <c r="BD61" s="37">
        <f t="shared" si="12"/>
        <v>570.85802568048007</v>
      </c>
      <c r="BE61" s="37">
        <f t="shared" si="12"/>
        <v>583.12505646129875</v>
      </c>
      <c r="BF61" s="37">
        <f t="shared" si="12"/>
        <v>595.53042039943148</v>
      </c>
      <c r="BG61" s="37">
        <f t="shared" si="12"/>
        <v>608.11013318582877</v>
      </c>
      <c r="BH61" s="37">
        <f t="shared" si="12"/>
        <v>620.91125645339025</v>
      </c>
      <c r="BI61" s="37">
        <f t="shared" si="12"/>
        <v>633.9945145585931</v>
      </c>
      <c r="BJ61" s="37">
        <f>+BI61</f>
        <v>633.9945145585931</v>
      </c>
      <c r="BK61" s="37">
        <f t="shared" ref="BK61:CV61" si="13">+BJ61</f>
        <v>633.9945145585931</v>
      </c>
      <c r="BL61" s="37">
        <f t="shared" si="13"/>
        <v>633.9945145585931</v>
      </c>
      <c r="BM61" s="37">
        <f t="shared" si="13"/>
        <v>633.9945145585931</v>
      </c>
      <c r="BN61" s="37">
        <f t="shared" si="13"/>
        <v>633.9945145585931</v>
      </c>
      <c r="BO61" s="37">
        <f t="shared" si="13"/>
        <v>633.9945145585931</v>
      </c>
      <c r="BP61" s="37">
        <f t="shared" si="13"/>
        <v>633.9945145585931</v>
      </c>
      <c r="BQ61" s="37">
        <f t="shared" si="13"/>
        <v>633.9945145585931</v>
      </c>
      <c r="BR61" s="37">
        <f t="shared" si="13"/>
        <v>633.9945145585931</v>
      </c>
      <c r="BS61" s="37">
        <f t="shared" si="13"/>
        <v>633.9945145585931</v>
      </c>
      <c r="BT61" s="37">
        <f t="shared" si="13"/>
        <v>633.9945145585931</v>
      </c>
      <c r="BU61" s="37">
        <f t="shared" si="13"/>
        <v>633.9945145585931</v>
      </c>
      <c r="BV61" s="37">
        <f t="shared" si="13"/>
        <v>633.9945145585931</v>
      </c>
      <c r="BW61" s="37">
        <f t="shared" si="13"/>
        <v>633.9945145585931</v>
      </c>
      <c r="BX61" s="37">
        <f t="shared" si="13"/>
        <v>633.9945145585931</v>
      </c>
      <c r="BY61" s="37">
        <f t="shared" si="13"/>
        <v>633.9945145585931</v>
      </c>
      <c r="BZ61" s="37">
        <f t="shared" si="13"/>
        <v>633.9945145585931</v>
      </c>
      <c r="CA61" s="37">
        <f t="shared" si="13"/>
        <v>633.9945145585931</v>
      </c>
      <c r="CB61" s="37">
        <f t="shared" si="13"/>
        <v>633.9945145585931</v>
      </c>
      <c r="CC61" s="37">
        <f t="shared" si="13"/>
        <v>633.9945145585931</v>
      </c>
      <c r="CD61" s="37">
        <f t="shared" si="13"/>
        <v>633.9945145585931</v>
      </c>
      <c r="CE61" s="37">
        <f t="shared" si="13"/>
        <v>633.9945145585931</v>
      </c>
      <c r="CF61" s="37">
        <f t="shared" si="13"/>
        <v>633.9945145585931</v>
      </c>
      <c r="CG61" s="37">
        <f t="shared" si="13"/>
        <v>633.9945145585931</v>
      </c>
      <c r="CH61" s="37">
        <f t="shared" si="13"/>
        <v>633.9945145585931</v>
      </c>
      <c r="CI61" s="37">
        <f t="shared" si="13"/>
        <v>633.9945145585931</v>
      </c>
      <c r="CJ61" s="37">
        <f t="shared" si="13"/>
        <v>633.9945145585931</v>
      </c>
      <c r="CK61" s="37">
        <f t="shared" si="13"/>
        <v>633.9945145585931</v>
      </c>
      <c r="CL61" s="37">
        <f t="shared" si="13"/>
        <v>633.9945145585931</v>
      </c>
      <c r="CM61" s="37">
        <f t="shared" si="13"/>
        <v>633.9945145585931</v>
      </c>
      <c r="CN61" s="37">
        <f t="shared" si="13"/>
        <v>633.9945145585931</v>
      </c>
      <c r="CO61" s="37">
        <f t="shared" si="13"/>
        <v>633.9945145585931</v>
      </c>
      <c r="CP61" s="37">
        <f t="shared" si="13"/>
        <v>633.9945145585931</v>
      </c>
      <c r="CQ61" s="37">
        <f t="shared" si="13"/>
        <v>633.9945145585931</v>
      </c>
      <c r="CR61" s="37">
        <f t="shared" si="13"/>
        <v>633.9945145585931</v>
      </c>
      <c r="CS61" s="37">
        <f t="shared" si="13"/>
        <v>633.9945145585931</v>
      </c>
      <c r="CT61" s="37">
        <f t="shared" si="13"/>
        <v>633.9945145585931</v>
      </c>
      <c r="CU61" s="37">
        <f t="shared" si="13"/>
        <v>633.9945145585931</v>
      </c>
      <c r="CV61" s="37">
        <f t="shared" si="13"/>
        <v>633.9945145585931</v>
      </c>
    </row>
    <row r="62" spans="1:105" s="39" customFormat="1" ht="18" customHeight="1">
      <c r="A62" s="93" t="s">
        <v>767</v>
      </c>
      <c r="B62" s="39">
        <f>($B24*B81+$B25*B81^$B$26+$B$29*(B81/$B$27)^$B$28)*Parameters!$B$116*0.01</f>
        <v>1.5184808065927136E-3</v>
      </c>
      <c r="C62" s="39">
        <f>($B24*C81+$B25*C81^$B$26+$B$29*(C81/$B$27)^$B$28)*Parameters!$B$116*0.01</f>
        <v>1.9779678003503682E-3</v>
      </c>
      <c r="D62" s="39">
        <f>($B24*D81+$B25*D81^$B$26+$B$29*(D81/$B$27)^$B$28)*Parameters!$B$116*0.01</f>
        <v>2.8693125997159377E-3</v>
      </c>
      <c r="E62" s="39">
        <f>($B24*E81+$B25*E81^$B$26+$B$29*(E81/$B$27)^$B$28)*Parameters!$B$116*0.01</f>
        <v>4.1026105348368948E-3</v>
      </c>
      <c r="F62" s="39">
        <f>($B24*F81+$B25*F81^$B$26+$B$29*(F81/$B$27)^$B$28)*Parameters!$B$116*0.01</f>
        <v>5.6621362563644964E-3</v>
      </c>
      <c r="G62" s="39">
        <f>($B24*G81+$B25*G81^$B$26+$B$29*(G81/$B$27)^$B$28)*Parameters!$B$116*0.01</f>
        <v>7.5122827519274286E-3</v>
      </c>
      <c r="H62" s="39">
        <f>($B24*H81+$B25*H81^$B$26+$B$29*(H81/$B$27)^$B$28)*Parameters!$B$116*0.01</f>
        <v>9.6049571473009361E-3</v>
      </c>
      <c r="I62" s="39">
        <f>($B24*I81+$B25*I81^$B$26+$B$29*(I81/$B$27)^$B$28)*Parameters!$B$116*0.01</f>
        <v>1.1893862947605544E-2</v>
      </c>
      <c r="J62" s="39">
        <f>($B24*J81+$B25*J81^$B$26+$B$29*(J81/$B$27)^$B$28)*Parameters!$B$116*0.01</f>
        <v>1.4341881834043151E-2</v>
      </c>
      <c r="K62" s="39">
        <f>($B24*K81+$B25*K81^$B$26+$B$29*(K81/$B$27)^$B$28)*Parameters!$B$116*0.01</f>
        <v>1.6921319438133881E-2</v>
      </c>
      <c r="L62" s="39">
        <f>($B24*L81+$B25*L81^$B$26+$B$29*(L81/$B$27)^$B$28)*Parameters!$B$116*0.01</f>
        <v>1.9612377572267661E-2</v>
      </c>
      <c r="M62" s="39">
        <f>($B24*M81+$B25*M81^$B$26+$B$29*(M81/$B$27)^$B$28)*Parameters!$B$116*0.01</f>
        <v>2.2320914941879075E-2</v>
      </c>
      <c r="N62" s="39">
        <f>($B24*N81+$B25*N81^$B$26+$B$29*(N81/$B$27)^$B$28)*Parameters!$B$116*0.01</f>
        <v>2.5048322065026989E-2</v>
      </c>
      <c r="O62" s="39">
        <f>($B24*O81+$B25*O81^$B$26+$B$29*(O81/$B$27)^$B$28)*Parameters!$B$116*0.01</f>
        <v>2.7794651654206023E-2</v>
      </c>
      <c r="P62" s="39">
        <f>($B24*P81+$B25*P81^$B$26+$B$29*(P81/$B$27)^$B$28)*Parameters!$B$116*0.01</f>
        <v>3.055644099412879E-2</v>
      </c>
      <c r="Q62" s="39">
        <f>($B24*Q81+$B25*Q81^$B$26+$B$29*(Q81/$B$27)^$B$28)*Parameters!$B$116*0.01</f>
        <v>3.3328632798715528E-2</v>
      </c>
      <c r="R62" s="39">
        <f>($B24*R81+$B25*R81^$B$26+$B$29*(R81/$B$27)^$B$28)*Parameters!$B$116*0.01</f>
        <v>3.6105430464195294E-2</v>
      </c>
      <c r="S62" s="39">
        <f>($B24*S81+$B25*S81^$B$26+$B$29*(S81/$B$27)^$B$28)*Parameters!$B$116*0.01</f>
        <v>3.8880591557712098E-2</v>
      </c>
      <c r="T62" s="39">
        <f>($B24*T81+$B25*T81^$B$26+$B$29*(T81/$B$27)^$B$28)*Parameters!$B$116*0.01</f>
        <v>4.1647392691950821E-2</v>
      </c>
      <c r="U62" s="39">
        <f>($B24*U81+$B25*U81^$B$26+$B$29*(U81/$B$27)^$B$28)*Parameters!$B$116*0.01</f>
        <v>4.4398355900070567E-2</v>
      </c>
      <c r="V62" s="39">
        <f>($B24*V81+$B25*V81^$B$26+$B$29*(V81/$B$27)^$B$28)*Parameters!$B$116*0.01</f>
        <v>4.7127531030461106E-2</v>
      </c>
      <c r="W62" s="39">
        <f>($B24*W81+$B25*W81^$B$26+$B$29*(W81/$B$27)^$B$28)*Parameters!$B$116*0.01</f>
        <v>4.9831997888537906E-2</v>
      </c>
      <c r="X62" s="39">
        <f>($B24*X81+$B25*X81^$B$26+$B$29*(X81/$B$27)^$B$28)*Parameters!$B$116*0.01</f>
        <v>5.2507229413761979E-2</v>
      </c>
      <c r="Y62" s="39">
        <f>($B24*Y81+$B25*Y81^$B$26+$B$29*(Y81/$B$27)^$B$28)*Parameters!$B$116*0.01</f>
        <v>5.5142152425394095E-2</v>
      </c>
      <c r="Z62" s="39">
        <f>($B24*Z81+$B25*Z81^$B$26+$B$29*(Z81/$B$27)^$B$28)*Parameters!$B$116*0.01</f>
        <v>5.7717293974405053E-2</v>
      </c>
      <c r="AA62" s="39">
        <f>($B24*AA81+$B25*AA81^$B$26+$B$29*(AA81/$B$27)^$B$28)*Parameters!$B$116*0.01</f>
        <v>6.0153747372509142E-2</v>
      </c>
      <c r="AB62" s="39">
        <f>($B24*AB81+$B25*AB81^$B$26+$B$29*(AB81/$B$27)^$B$28)*Parameters!$B$116*0.01</f>
        <v>6.166679779440265E-2</v>
      </c>
      <c r="AC62" s="39">
        <f>($B24*AC81+$B25*AC81^$B$26+$B$29*(AC81/$B$27)^$B$28)*Parameters!$B$116*0.01</f>
        <v>6.1821827649719031E-2</v>
      </c>
      <c r="AD62" s="39">
        <f>($B24*AD81+$B25*AD81^$B$26+$B$29*(AD81/$B$27)^$B$28)*Parameters!$B$116*0.01</f>
        <v>6.1160729226981181E-2</v>
      </c>
      <c r="AE62" s="39">
        <f>($B24*AE81+$B25*AE81^$B$26+$B$29*(AE81/$B$27)^$B$28)*Parameters!$B$116*0.01</f>
        <v>6.0054858279114283E-2</v>
      </c>
      <c r="AF62" s="39">
        <f>($B24*AF81+$B25*AF81^$B$26+$B$29*(AF81/$B$27)^$B$28)*Parameters!$B$116*0.01</f>
        <v>5.8747129964255913E-2</v>
      </c>
      <c r="AG62" s="39">
        <f>($B24*AG81+$B25*AG81^$B$26+$B$29*(AG81/$B$27)^$B$28)*Parameters!$B$116*0.01</f>
        <v>5.7389649812781662E-2</v>
      </c>
      <c r="AH62" s="39">
        <f>($B24*AH81+$B25*AH81^$B$26+$B$29*(AH81/$B$27)^$B$28)*Parameters!$B$116*0.01</f>
        <v>5.607284907785931E-2</v>
      </c>
      <c r="AI62" s="39">
        <f>($B24*AI81+$B25*AI81^$B$26+$B$29*(AI81/$B$27)^$B$28)*Parameters!$B$116*0.01</f>
        <v>5.4846523073266679E-2</v>
      </c>
      <c r="AJ62" s="39">
        <f>($B24*AJ81+$B25*AJ81^$B$26+$B$29*(AJ81/$B$27)^$B$28)*Parameters!$B$116*0.01</f>
        <v>5.373442016133869E-2</v>
      </c>
      <c r="AK62" s="39">
        <f>($B24*AK81+$B25*AK81^$B$26+$B$29*(AK81/$B$27)^$B$28)*Parameters!$B$116*0.01</f>
        <v>5.2744091997424136E-2</v>
      </c>
      <c r="AL62" s="39">
        <f>($B24*AL81+$B25*AL81^$B$26+$B$29*(AL81/$B$27)^$B$28)*Parameters!$B$116*0.01</f>
        <v>5.1873412205596277E-2</v>
      </c>
      <c r="AM62" s="39">
        <f>($B24*AM81+$B25*AM81^$B$26+$B$29*(AM81/$B$27)^$B$28)*Parameters!$B$116*0.01</f>
        <v>5.1114814977870647E-2</v>
      </c>
      <c r="AN62" s="39">
        <f>($B24*AN81+$B25*AN81^$B$26+$B$29*(AN81/$B$27)^$B$28)*Parameters!$B$116*0.01</f>
        <v>5.0458000877154623E-2</v>
      </c>
      <c r="AO62" s="39">
        <f>($B24*AO81+$B25*AO81^$B$26+$B$29*(AO81/$B$27)^$B$28)*Parameters!$B$116*0.01</f>
        <v>4.9891625634939062E-2</v>
      </c>
      <c r="AP62" s="39">
        <f>($B24*AP81+$B25*AP81^$B$26+$B$29*(AP81/$B$27)^$B$28)*Parameters!$B$116*0.01</f>
        <v>4.9404321563556258E-2</v>
      </c>
      <c r="AQ62" s="39">
        <f>($B24*AQ81+$B25*AQ81^$B$26+$B$29*(AQ81/$B$27)^$B$28)*Parameters!$B$116*0.01</f>
        <v>4.8985285789224273E-2</v>
      </c>
      <c r="AR62" s="39">
        <f>($B24*AR81+$B25*AR81^$B$26+$B$29*(AR81/$B$27)^$B$28)*Parameters!$B$116*0.01</f>
        <v>4.8624590920436792E-2</v>
      </c>
      <c r="AS62" s="39">
        <f>($B24*AS81+$B25*AS81^$B$26+$B$29*(AS81/$B$27)^$B$28)*Parameters!$B$116*0.01</f>
        <v>4.8313320891549723E-2</v>
      </c>
      <c r="AT62" s="39">
        <f>($B24*AT81+$B25*AT81^$B$26+$B$29*(AT81/$B$27)^$B$28)*Parameters!$B$116*0.01</f>
        <v>4.8043599410010948E-2</v>
      </c>
      <c r="AU62" s="39">
        <f>($B24*AU81+$B25*AU81^$B$26+$B$29*(AU81/$B$27)^$B$28)*Parameters!$B$116*0.01</f>
        <v>4.7808554959491281E-2</v>
      </c>
      <c r="AV62" s="39">
        <f>($B24*AV81+$B25*AV81^$B$26+$B$29*(AV81/$B$27)^$B$28)*Parameters!$B$116*0.01</f>
        <v>4.7602250748732922E-2</v>
      </c>
      <c r="AW62" s="39">
        <f>($B24*AW81+$B25*AW81^$B$26+$B$29*(AW81/$B$27)^$B$28)*Parameters!$B$116*0.01</f>
        <v>4.7419597703690607E-2</v>
      </c>
      <c r="AX62" s="39">
        <f>($B24*AX81+$B25*AX81^$B$26+$B$29*(AX81/$B$27)^$B$28)*Parameters!$B$116*0.01</f>
        <v>4.7256261812216163E-2</v>
      </c>
      <c r="AY62" s="39">
        <f>($B24*AY81+$B25*AY81^$B$26+$B$29*(AY81/$B$27)^$B$28)*Parameters!$B$116*0.01</f>
        <v>4.7108572671269576E-2</v>
      </c>
      <c r="AZ62" s="39">
        <f>($B24*AZ81+$B25*AZ81^$B$26+$B$29*(AZ81/$B$27)^$B$28)*Parameters!$B$116*0.01</f>
        <v>4.6973437176101245E-2</v>
      </c>
      <c r="BA62" s="39">
        <f>($B24*BA81+$B25*BA81^$B$26+$B$29*(BA81/$B$27)^$B$28)*Parameters!$B$116*0.01</f>
        <v>4.6848260410426071E-2</v>
      </c>
      <c r="BB62" s="39">
        <f>($B24*BB81+$B25*BB81^$B$26+$B$29*(BB81/$B$27)^$B$28)*Parameters!$B$116*0.01</f>
        <v>4.6730874600956311E-2</v>
      </c>
      <c r="BC62" s="39">
        <f>($B24*BC81+$B25*BC81^$B$26+$B$29*(BC81/$B$27)^$B$28)*Parameters!$B$116*0.01</f>
        <v>4.6619476258231519E-2</v>
      </c>
      <c r="BD62" s="39">
        <f>($B24*BD81+$B25*BD81^$B$26+$B$29*(BD81/$B$27)^$B$28)*Parameters!$B$116*0.01</f>
        <v>4.6512571184175705E-2</v>
      </c>
      <c r="BE62" s="39">
        <f>($B24*BE81+$B25*BE81^$B$26+$B$29*(BE81/$B$27)^$B$28)*Parameters!$B$116*0.01</f>
        <v>4.6408926781753415E-2</v>
      </c>
      <c r="BF62" s="39">
        <f>($B24*BF81+$B25*BF81^$B$26+$B$29*(BF81/$B$27)^$B$28)*Parameters!$B$116*0.01</f>
        <v>4.6307530984048342E-2</v>
      </c>
      <c r="BG62" s="39">
        <f>($B24*BG81+$B25*BG81^$B$26+$B$29*(BG81/$B$27)^$B$28)*Parameters!$B$116*0.01</f>
        <v>4.6207557082498671E-2</v>
      </c>
      <c r="BH62" s="39">
        <f>($B24*BH81+$B25*BH81^$B$26+$B$29*(BH81/$B$27)^$B$28)*Parameters!$B$116*0.01</f>
        <v>4.6108333745791187E-2</v>
      </c>
      <c r="BI62" s="39">
        <f>($B24*BI81+$B25*BI81^$B$26+$B$29*(BI81/$B$27)^$B$28)*Parameters!$B$116*0.01</f>
        <v>4.6009319561396742E-2</v>
      </c>
      <c r="BJ62" s="39">
        <f>($B24*BJ81+$B25*BJ81^$B$26+$B$29*(BJ81/$B$27)^$B$28)*Parameters!$B$116*0.01</f>
        <v>4.4964932466148654E-2</v>
      </c>
      <c r="BK62" s="39">
        <f>($B24*BK81+$B25*BK81^$B$26+$B$29*(BK81/$B$27)^$B$28)*Parameters!$B$116*0.01</f>
        <v>4.4221812388347354E-2</v>
      </c>
      <c r="BL62" s="39">
        <f>($B24*BL81+$B25*BL81^$B$26+$B$29*(BL81/$B$27)^$B$28)*Parameters!$B$116*0.01</f>
        <v>4.3679491125875859E-2</v>
      </c>
      <c r="BM62" s="39">
        <f>($B24*BM81+$B25*BM81^$B$26+$B$29*(BM81/$B$27)^$B$28)*Parameters!$B$116*0.01</f>
        <v>4.3271544534043818E-2</v>
      </c>
      <c r="BN62" s="39">
        <f>($B24*BN81+$B25*BN81^$B$26+$B$29*(BN81/$B$27)^$B$28)*Parameters!$B$116*0.01</f>
        <v>4.2953747036263479E-2</v>
      </c>
      <c r="BO62" s="39">
        <f>($B24*BO81+$B25*BO81^$B$26+$B$29*(BO81/$B$27)^$B$28)*Parameters!$B$116*0.01</f>
        <v>4.2696507354114982E-2</v>
      </c>
      <c r="BP62" s="39">
        <f>($B24*BP81+$B25*BP81^$B$26+$B$29*(BP81/$B$27)^$B$28)*Parameters!$B$116*0.01</f>
        <v>4.2479958164412225E-2</v>
      </c>
      <c r="BQ62" s="39">
        <f>($B24*BQ81+$B25*BQ81^$B$26+$B$29*(BQ81/$B$27)^$B$28)*Parameters!$B$116*0.01</f>
        <v>4.2290729657061023E-2</v>
      </c>
      <c r="BR62" s="39">
        <f>($B24*BR81+$B25*BR81^$B$26+$B$29*(BR81/$B$27)^$B$28)*Parameters!$B$116*0.01</f>
        <v>4.2119810886883123E-2</v>
      </c>
      <c r="BS62" s="39">
        <f>($B24*BS81+$B25*BS81^$B$26+$B$29*(BS81/$B$27)^$B$28)*Parameters!$B$116*0.01</f>
        <v>4.196112330707668E-2</v>
      </c>
      <c r="BT62" s="39">
        <f>($B24*BT81+$B25*BT81^$B$26+$B$29*(BT81/$B$27)^$B$28)*Parameters!$B$116*0.01</f>
        <v>4.1810565123872177E-2</v>
      </c>
      <c r="BU62" s="39">
        <f>($B24*BU81+$B25*BU81^$B$26+$B$29*(BU81/$B$27)^$B$28)*Parameters!$B$116*0.01</f>
        <v>4.1665369074923721E-2</v>
      </c>
      <c r="BV62" s="39">
        <f>($B24*BV81+$B25*BV81^$B$26+$B$29*(BV81/$B$27)^$B$28)*Parameters!$B$116*0.01</f>
        <v>4.152366987578332E-2</v>
      </c>
      <c r="BW62" s="39">
        <f>($B24*BW81+$B25*BW81^$B$26+$B$29*(BW81/$B$27)^$B$28)*Parameters!$B$116*0.01</f>
        <v>4.1384212409198262E-2</v>
      </c>
      <c r="BX62" s="39">
        <f>($B24*BX81+$B25*BX81^$B$26+$B$29*(BX81/$B$27)^$B$28)*Parameters!$B$116*0.01</f>
        <v>4.1246154619614644E-2</v>
      </c>
      <c r="BY62" s="39">
        <f>($B24*BY81+$B25*BY81^$B$26+$B$29*(BY81/$B$27)^$B$28)*Parameters!$B$116*0.01</f>
        <v>4.110893424500265E-2</v>
      </c>
      <c r="BZ62" s="39">
        <f>($B24*BZ81+$B25*BZ81^$B$26+$B$29*(BZ81/$B$27)^$B$28)*Parameters!$B$116*0.01</f>
        <v>4.0972178633889453E-2</v>
      </c>
      <c r="CA62" s="39">
        <f>($B24*CA81+$B25*CA81^$B$26+$B$29*(CA81/$B$27)^$B$28)*Parameters!$B$116*0.01</f>
        <v>4.0835643669917925E-2</v>
      </c>
      <c r="CB62" s="39">
        <f>($B24*CB81+$B25*CB81^$B$26+$B$29*(CB81/$B$27)^$B$28)*Parameters!$B$116*0.01</f>
        <v>4.0699172376539201E-2</v>
      </c>
      <c r="CC62" s="39">
        <f>($B24*CC81+$B25*CC81^$B$26+$B$29*(CC81/$B$27)^$B$28)*Parameters!$B$116*0.01</f>
        <v>4.0562666837155426E-2</v>
      </c>
      <c r="CD62" s="39">
        <f>($B24*CD81+$B25*CD81^$B$26+$B$29*(CD81/$B$27)^$B$28)*Parameters!$B$116*0.01</f>
        <v>4.042606913048398E-2</v>
      </c>
      <c r="CE62" s="39">
        <f>($B24*CE81+$B25*CE81^$B$26+$B$29*(CE81/$B$27)^$B$28)*Parameters!$B$116*0.01</f>
        <v>4.028934837392846E-2</v>
      </c>
      <c r="CF62" s="39">
        <f>($B24*CF81+$B25*CF81^$B$26+$B$29*(CF81/$B$27)^$B$28)*Parameters!$B$116*0.01</f>
        <v>4.0152491908414085E-2</v>
      </c>
      <c r="CG62" s="39">
        <f>($B24*CG81+$B25*CG81^$B$26+$B$29*(CG81/$B$27)^$B$28)*Parameters!$B$116*0.01</f>
        <v>4.0015499293730813E-2</v>
      </c>
      <c r="CH62" s="39">
        <f>($B24*CH81+$B25*CH81^$B$26+$B$29*(CH81/$B$27)^$B$28)*Parameters!$B$116*0.01</f>
        <v>3.9878378213085965E-2</v>
      </c>
      <c r="CI62" s="39">
        <f>($B24*CI81+$B25*CI81^$B$26+$B$29*(CI81/$B$27)^$B$28)*Parameters!$B$116*0.01</f>
        <v>3.9741141676141151E-2</v>
      </c>
      <c r="CJ62" s="39">
        <f>($B24*CJ81+$B25*CJ81^$B$26+$B$29*(CJ81/$B$27)^$B$28)*Parameters!$B$116*0.01</f>
        <v>3.9603806106405175E-2</v>
      </c>
      <c r="CK62" s="39">
        <f>($B24*CK81+$B25*CK81^$B$26+$B$29*(CK81/$B$27)^$B$28)*Parameters!$B$116*0.01</f>
        <v>3.9466390031926125E-2</v>
      </c>
      <c r="CL62" s="39">
        <f>($B24*CL81+$B25*CL81^$B$26+$B$29*(CL81/$B$27)^$B$28)*Parameters!$B$116*0.01</f>
        <v>3.9328913188343938E-2</v>
      </c>
      <c r="CM62" s="39">
        <f>($B24*CM81+$B25*CM81^$B$26+$B$29*(CM81/$B$27)^$B$28)*Parameters!$B$116*0.01</f>
        <v>3.9191395904429223E-2</v>
      </c>
      <c r="CN62" s="39">
        <f>($B24*CN81+$B25*CN81^$B$26+$B$29*(CN81/$B$27)^$B$28)*Parameters!$B$116*0.01</f>
        <v>3.9053858681639742E-2</v>
      </c>
      <c r="CO62" s="39">
        <f>($B24*CO81+$B25*CO81^$B$26+$B$29*(CO81/$B$27)^$B$28)*Parameters!$B$116*0.01</f>
        <v>3.8916321907324837E-2</v>
      </c>
      <c r="CP62" s="39">
        <f>($B24*CP81+$B25*CP81^$B$26+$B$29*(CP81/$B$27)^$B$28)*Parameters!$B$116*0.01</f>
        <v>3.8778805660295332E-2</v>
      </c>
      <c r="CQ62" s="39">
        <f>($B24*CQ81+$B25*CQ81^$B$26+$B$29*(CQ81/$B$27)^$B$28)*Parameters!$B$116*0.01</f>
        <v>3.8641329580458031E-2</v>
      </c>
      <c r="CR62" s="39">
        <f>($B24*CR81+$B25*CR81^$B$26+$B$29*(CR81/$B$27)^$B$28)*Parameters!$B$116*0.01</f>
        <v>3.8503912783056031E-2</v>
      </c>
      <c r="CS62" s="39">
        <f>($B24*CS81+$B25*CS81^$B$26+$B$29*(CS81/$B$27)^$B$28)*Parameters!$B$116*0.01</f>
        <v>3.8366573804088158E-2</v>
      </c>
      <c r="CT62" s="39">
        <f>($B24*CT81+$B25*CT81^$B$26+$B$29*(CT81/$B$27)^$B$28)*Parameters!$B$116*0.01</f>
        <v>3.8229330567606523E-2</v>
      </c>
      <c r="CU62" s="39">
        <f>($B24*CU81+$B25*CU81^$B$26+$B$29*(CU81/$B$27)^$B$28)*Parameters!$B$116*0.01</f>
        <v>3.8092200368418157E-2</v>
      </c>
      <c r="CV62" s="39">
        <f>($B24*CV81+$B25*CV81^$B$26+$B$29*(CV81/$B$27)^$B$28)*Parameters!$B$116*0.01</f>
        <v>3.7955199865661225E-2</v>
      </c>
    </row>
    <row r="63" spans="1:105" s="39" customFormat="1" ht="18" customHeight="1">
      <c r="A63" s="93" t="s">
        <v>768</v>
      </c>
      <c r="B63" s="39">
        <f t="shared" ref="B63:BM63" si="14">+B62+B50/100</f>
        <v>1.5184808065927136E-3</v>
      </c>
      <c r="C63" s="39">
        <f t="shared" si="14"/>
        <v>4.83031220779388E-3</v>
      </c>
      <c r="D63" s="39">
        <f t="shared" si="14"/>
        <v>7.0133431197808727E-3</v>
      </c>
      <c r="E63" s="39">
        <f t="shared" si="14"/>
        <v>9.8426014044132957E-3</v>
      </c>
      <c r="F63" s="39">
        <f t="shared" si="14"/>
        <v>1.3306977411346952E-2</v>
      </c>
      <c r="G63" s="39">
        <f t="shared" si="14"/>
        <v>1.7388994723005077E-2</v>
      </c>
      <c r="H63" s="39">
        <f t="shared" si="14"/>
        <v>2.2035002403791006E-2</v>
      </c>
      <c r="I63" s="39">
        <f t="shared" si="14"/>
        <v>2.7222503516889117E-2</v>
      </c>
      <c r="J63" s="39">
        <f t="shared" si="14"/>
        <v>3.2891647835455728E-2</v>
      </c>
      <c r="K63" s="39">
        <f t="shared" si="14"/>
        <v>4.0056063110398568E-2</v>
      </c>
      <c r="L63" s="39">
        <f t="shared" si="14"/>
        <v>4.8034436191962383E-2</v>
      </c>
      <c r="M63" s="39">
        <f t="shared" si="14"/>
        <v>5.6867533437397866E-2</v>
      </c>
      <c r="N63" s="39">
        <f t="shared" si="14"/>
        <v>6.6377137691760693E-2</v>
      </c>
      <c r="O63" s="39">
        <f t="shared" si="14"/>
        <v>7.6543243156907984E-2</v>
      </c>
      <c r="P63" s="39">
        <f t="shared" si="14"/>
        <v>8.7420147939022808E-2</v>
      </c>
      <c r="Q63" s="39">
        <f t="shared" si="14"/>
        <v>9.897674424263303E-2</v>
      </c>
      <c r="R63" s="39">
        <f t="shared" si="14"/>
        <v>0.11118248880007436</v>
      </c>
      <c r="S63" s="39">
        <f t="shared" si="14"/>
        <v>0.12400771269389493</v>
      </c>
      <c r="T63" s="39">
        <f t="shared" si="14"/>
        <v>0.13742331986852602</v>
      </c>
      <c r="U63" s="39">
        <f t="shared" si="14"/>
        <v>0.1514002558602261</v>
      </c>
      <c r="V63" s="39">
        <f t="shared" si="14"/>
        <v>0.16591149694278401</v>
      </c>
      <c r="W63" s="39">
        <f t="shared" si="14"/>
        <v>0.18099316433436821</v>
      </c>
      <c r="X63" s="39">
        <f t="shared" si="14"/>
        <v>0.19665185361719553</v>
      </c>
      <c r="Y63" s="39">
        <f t="shared" si="14"/>
        <v>0.21281549115435344</v>
      </c>
      <c r="Z63" s="39">
        <f t="shared" si="14"/>
        <v>0.22943990300438843</v>
      </c>
      <c r="AA63" s="39">
        <f t="shared" si="14"/>
        <v>0.24642224664430531</v>
      </c>
      <c r="AB63" s="39">
        <f t="shared" si="14"/>
        <v>0.26294416834205225</v>
      </c>
      <c r="AC63" s="39">
        <f t="shared" si="14"/>
        <v>0.27842149120649462</v>
      </c>
      <c r="AD63" s="39">
        <f t="shared" si="14"/>
        <v>0.2931859521425248</v>
      </c>
      <c r="AE63" s="39">
        <f t="shared" si="14"/>
        <v>0.30751040874312169</v>
      </c>
      <c r="AF63" s="39">
        <f t="shared" si="14"/>
        <v>0.32156215025497742</v>
      </c>
      <c r="AG63" s="39">
        <f t="shared" si="14"/>
        <v>0.33528552048694488</v>
      </c>
      <c r="AH63" s="39">
        <f t="shared" si="14"/>
        <v>0.34869000658268817</v>
      </c>
      <c r="AI63" s="39">
        <f t="shared" si="14"/>
        <v>0.36195662548357266</v>
      </c>
      <c r="AJ63" s="39">
        <f t="shared" si="14"/>
        <v>0.37513747834947042</v>
      </c>
      <c r="AK63" s="39">
        <f t="shared" si="14"/>
        <v>0.38826156682384932</v>
      </c>
      <c r="AL63" s="39">
        <f t="shared" si="14"/>
        <v>0.40134630896252277</v>
      </c>
      <c r="AM63" s="39">
        <f t="shared" si="14"/>
        <v>0.41440231254095466</v>
      </c>
      <c r="AN63" s="39">
        <f t="shared" si="14"/>
        <v>0.42743609503614999</v>
      </c>
      <c r="AO63" s="39">
        <f t="shared" si="14"/>
        <v>0.44045167233275384</v>
      </c>
      <c r="AP63" s="39">
        <f t="shared" si="14"/>
        <v>0.45345148818839953</v>
      </c>
      <c r="AQ63" s="39">
        <f t="shared" si="14"/>
        <v>0.46643696106146126</v>
      </c>
      <c r="AR63" s="39">
        <f t="shared" si="14"/>
        <v>0.47940881093447291</v>
      </c>
      <c r="AS63" s="39">
        <f t="shared" si="14"/>
        <v>0.49236726130986258</v>
      </c>
      <c r="AT63" s="39">
        <f t="shared" si="14"/>
        <v>0.5053121720455297</v>
      </c>
      <c r="AU63" s="39">
        <f t="shared" si="14"/>
        <v>0.51824313584281145</v>
      </c>
      <c r="AV63" s="39">
        <f t="shared" si="14"/>
        <v>0.53115955815989524</v>
      </c>
      <c r="AW63" s="39">
        <f t="shared" si="14"/>
        <v>0.5440607330188697</v>
      </c>
      <c r="AX63" s="39">
        <f t="shared" si="14"/>
        <v>0.55694592320178926</v>
      </c>
      <c r="AY63" s="39">
        <f t="shared" si="14"/>
        <v>0.56981445129157726</v>
      </c>
      <c r="AZ63" s="39">
        <f t="shared" si="14"/>
        <v>0.58266580710023197</v>
      </c>
      <c r="BA63" s="39">
        <f t="shared" si="14"/>
        <v>0.59549977677693999</v>
      </c>
      <c r="BB63" s="39">
        <f t="shared" si="14"/>
        <v>0.60831659903821711</v>
      </c>
      <c r="BC63" s="39">
        <f t="shared" si="14"/>
        <v>0.62111715436131631</v>
      </c>
      <c r="BD63" s="39">
        <f t="shared" si="14"/>
        <v>0.63390319354778557</v>
      </c>
      <c r="BE63" s="39">
        <f t="shared" si="14"/>
        <v>0.6466776127546473</v>
      </c>
      <c r="BF63" s="39">
        <f t="shared" si="14"/>
        <v>0.65944478289397257</v>
      </c>
      <c r="BG63" s="39">
        <f t="shared" si="14"/>
        <v>0.67221094223019906</v>
      </c>
      <c r="BH63" s="39">
        <f t="shared" si="14"/>
        <v>0.68498466209480602</v>
      </c>
      <c r="BI63" s="39">
        <f t="shared" si="14"/>
        <v>0.69777739694745999</v>
      </c>
      <c r="BJ63" s="39">
        <f t="shared" si="14"/>
        <v>0.70965898258850946</v>
      </c>
      <c r="BK63" s="39">
        <f t="shared" si="14"/>
        <v>0.71815249999608621</v>
      </c>
      <c r="BL63" s="39">
        <f t="shared" si="14"/>
        <v>0.72662906128528892</v>
      </c>
      <c r="BM63" s="39">
        <f t="shared" si="14"/>
        <v>0.73506654750793166</v>
      </c>
      <c r="BN63" s="39">
        <f t="shared" ref="BN63:CV63" si="15">+BN62+BN50/100</f>
        <v>0.74345102910641603</v>
      </c>
      <c r="BO63" s="39">
        <f t="shared" si="15"/>
        <v>0.75177373255175306</v>
      </c>
      <c r="BP63" s="39">
        <f t="shared" si="15"/>
        <v>0.76002919235070965</v>
      </c>
      <c r="BQ63" s="39">
        <f t="shared" si="15"/>
        <v>0.76821409488817693</v>
      </c>
      <c r="BR63" s="39">
        <f t="shared" si="15"/>
        <v>0.77632653973016319</v>
      </c>
      <c r="BS63" s="39">
        <f t="shared" si="15"/>
        <v>0.78436556007549774</v>
      </c>
      <c r="BT63" s="39">
        <f t="shared" si="15"/>
        <v>0.79233080779515919</v>
      </c>
      <c r="BU63" s="39">
        <f t="shared" si="15"/>
        <v>0.80022234485171495</v>
      </c>
      <c r="BV63" s="39">
        <f t="shared" si="15"/>
        <v>0.80804050437514752</v>
      </c>
      <c r="BW63" s="39">
        <f t="shared" si="15"/>
        <v>0.81578579777664784</v>
      </c>
      <c r="BX63" s="39">
        <f t="shared" si="15"/>
        <v>0.82345885249055772</v>
      </c>
      <c r="BY63" s="39">
        <f t="shared" si="15"/>
        <v>0.83106037018487156</v>
      </c>
      <c r="BZ63" s="39">
        <f t="shared" si="15"/>
        <v>0.83859109869243154</v>
      </c>
      <c r="CA63" s="39">
        <f t="shared" si="15"/>
        <v>0.84605181315789635</v>
      </c>
      <c r="CB63" s="39">
        <f t="shared" si="15"/>
        <v>0.85344330338243801</v>
      </c>
      <c r="CC63" s="39">
        <f t="shared" si="15"/>
        <v>0.86076636533953121</v>
      </c>
      <c r="CD63" s="39">
        <f t="shared" si="15"/>
        <v>0.86802179549889336</v>
      </c>
      <c r="CE63" s="39">
        <f t="shared" si="15"/>
        <v>0.8752103870411635</v>
      </c>
      <c r="CF63" s="39">
        <f t="shared" si="15"/>
        <v>0.88233292734548252</v>
      </c>
      <c r="CG63" s="39">
        <f t="shared" si="15"/>
        <v>0.88939019633383865</v>
      </c>
      <c r="CH63" s="39">
        <f t="shared" si="15"/>
        <v>0.89638296539190288</v>
      </c>
      <c r="CI63" s="39">
        <f t="shared" si="15"/>
        <v>0.90331199667763773</v>
      </c>
      <c r="CJ63" s="39">
        <f t="shared" si="15"/>
        <v>0.91017804269066216</v>
      </c>
      <c r="CK63" s="39">
        <f t="shared" si="15"/>
        <v>0.91698184601693689</v>
      </c>
      <c r="CL63" s="39">
        <f t="shared" si="15"/>
        <v>0.92372413919133189</v>
      </c>
      <c r="CM63" s="39">
        <f t="shared" si="15"/>
        <v>0.93040564463948905</v>
      </c>
      <c r="CN63" s="39">
        <f t="shared" si="15"/>
        <v>0.93702707467309976</v>
      </c>
      <c r="CO63" s="39">
        <f t="shared" si="15"/>
        <v>0.94358913152121249</v>
      </c>
      <c r="CP63" s="39">
        <f t="shared" si="15"/>
        <v>0.95009250738594964</v>
      </c>
      <c r="CQ63" s="39">
        <f t="shared" si="15"/>
        <v>0.95653788451482491</v>
      </c>
      <c r="CR63" s="39">
        <f t="shared" si="15"/>
        <v>0.96292593528444859</v>
      </c>
      <c r="CS63" s="39">
        <f t="shared" si="15"/>
        <v>0.96925732229212191</v>
      </c>
      <c r="CT63" s="39">
        <f t="shared" si="15"/>
        <v>0.9755326984529622</v>
      </c>
      <c r="CU63" s="39">
        <f t="shared" si="15"/>
        <v>0.98175270710098417</v>
      </c>
      <c r="CV63" s="39">
        <f t="shared" si="15"/>
        <v>0.98791798209305381</v>
      </c>
    </row>
    <row r="64" spans="1:105" s="40" customFormat="1" ht="18" customHeight="1">
      <c r="A64" s="94" t="s">
        <v>769</v>
      </c>
      <c r="B64" s="40">
        <f>+B61-B65</f>
        <v>8.0861329191144193E-3</v>
      </c>
      <c r="C64" s="40">
        <f>+C63*C61/(1+C63^Parameters!$B$125)</f>
        <v>5.767639171732377E-2</v>
      </c>
      <c r="D64" s="40">
        <f>+D63*D61/(1+D63^Parameters!$B$125)</f>
        <v>0.11845655662773287</v>
      </c>
      <c r="E64" s="40">
        <f>+E63*E61/(1+E63^Parameters!$B$125)</f>
        <v>0.21828557881780969</v>
      </c>
      <c r="F64" s="40">
        <f>+F63*F61/(1+F63^Parameters!$B$125)</f>
        <v>0.36845028735843177</v>
      </c>
      <c r="G64" s="40">
        <f>+G63*G61/(1+G63^Parameters!$B$125)</f>
        <v>0.57844641253175466</v>
      </c>
      <c r="H64" s="40">
        <f>+H63*H61/(1+H63^Parameters!$B$125)</f>
        <v>0.86414700585559312</v>
      </c>
      <c r="I64" s="40">
        <f>+I63*I61/(1+I63^Parameters!$B$125)</f>
        <v>1.2368048632806927</v>
      </c>
      <c r="J64" s="40">
        <f>+J63*J61/(1+J63^Parameters!$B$125)</f>
        <v>1.7054113913638993</v>
      </c>
      <c r="K64" s="40">
        <f>+K63*K61/(1+K63^Parameters!$B$125)</f>
        <v>2.3383037742718229</v>
      </c>
      <c r="L64" s="40">
        <f>+L63*L61/(1+L63^Parameters!$B$125)</f>
        <v>3.1764012749476591</v>
      </c>
      <c r="M64" s="40">
        <f>+M63*M61/(1+M63^Parameters!$B$125)</f>
        <v>4.3018208792043771</v>
      </c>
      <c r="N64" s="40">
        <f>+N63*N61/(1+N63^Parameters!$B$125)</f>
        <v>5.6457712524547352</v>
      </c>
      <c r="O64" s="40">
        <f>+O63*O61/(1+O63^Parameters!$B$125)</f>
        <v>7.2644680492009153</v>
      </c>
      <c r="P64" s="40">
        <f>+P63*P61/(1+P63^Parameters!$B$125)</f>
        <v>9.1887198397593313</v>
      </c>
      <c r="Q64" s="40">
        <f>+Q63*Q61/(1+Q63^Parameters!$B$125)</f>
        <v>11.440724992796968</v>
      </c>
      <c r="R64" s="40">
        <f>+R63*R61/(1+R63^Parameters!$B$125)</f>
        <v>14.040531606874778</v>
      </c>
      <c r="S64" s="40">
        <f>+S63*S61/(1+S63^Parameters!$B$125)</f>
        <v>17.005967219207903</v>
      </c>
      <c r="T64" s="40">
        <f>+T63*T61/(1+T63^Parameters!$B$125)</f>
        <v>20.352574519978528</v>
      </c>
      <c r="U64" s="40">
        <f>+U63*U61/(1+U63^Parameters!$B$125)</f>
        <v>24.093554750545362</v>
      </c>
      <c r="V64" s="40">
        <f>+V63*V61/(1+V63^Parameters!$B$125)</f>
        <v>28.291473087379227</v>
      </c>
      <c r="W64" s="40">
        <f>+W63*W61/(1+W63^Parameters!$B$125)</f>
        <v>33.004163572625728</v>
      </c>
      <c r="X64" s="40">
        <f>+X63*X61/(1+X63^Parameters!$B$125)</f>
        <v>38.220935281249993</v>
      </c>
      <c r="Y64" s="40">
        <f>+Y63*Y61/(1+Y63^Parameters!$B$125)</f>
        <v>43.943455215345253</v>
      </c>
      <c r="Z64" s="40">
        <f>+Z63*Z61/(1+Z63^Parameters!$B$125)</f>
        <v>50.177362892503368</v>
      </c>
      <c r="AA64" s="40">
        <f>+AA63*AA61/(1+AA63^Parameters!$B$125)</f>
        <v>56.913170196649425</v>
      </c>
      <c r="AB64" s="40">
        <f>+AB63*AB61/(1+AB63^Parameters!$B$125)</f>
        <v>63.963489020731529</v>
      </c>
      <c r="AC64" s="40">
        <f>+AC63*AC61/(1+AC63^Parameters!$B$125)</f>
        <v>71.165483836269459</v>
      </c>
      <c r="AD64" s="40">
        <f>+AD63*AD61/(1+AD63^Parameters!$B$125)</f>
        <v>78.614231087949051</v>
      </c>
      <c r="AE64" s="40">
        <f>+AE63*AE61/(1+AE63^Parameters!$B$125)</f>
        <v>86.370048361594797</v>
      </c>
      <c r="AF64" s="40">
        <f>+AF63*AF61/(1+AF63^Parameters!$B$125)</f>
        <v>94.248335073653536</v>
      </c>
      <c r="AG64" s="40">
        <f>+AG63*AG61/(1+AG63^Parameters!$B$125)</f>
        <v>102.12142502271942</v>
      </c>
      <c r="AH64" s="40">
        <f>+AH63*AH61/(1+AH63^Parameters!$B$125)</f>
        <v>110.15341457232195</v>
      </c>
      <c r="AI64" s="40">
        <f>+AI63*AI61/(1+AI63^Parameters!$B$125)</f>
        <v>118.42105083839907</v>
      </c>
      <c r="AJ64" s="40">
        <f>+AJ63*AJ61/(1+AJ63^Parameters!$B$125)</f>
        <v>126.95061975959582</v>
      </c>
      <c r="AK64" s="40">
        <f>+AK63*AK61/(1+AK63^Parameters!$B$125)</f>
        <v>135.75712460425487</v>
      </c>
      <c r="AL64" s="40">
        <f>+AL63*AL61/(1+AL63^Parameters!$B$125)</f>
        <v>144.84983886674786</v>
      </c>
      <c r="AM64" s="40">
        <f>+AM63*AM61/(1+AM63^Parameters!$B$125)</f>
        <v>154.23475896470774</v>
      </c>
      <c r="AN64" s="40">
        <f>+AN63*AN61/(1+AN63^Parameters!$B$125)</f>
        <v>163.91591967418941</v>
      </c>
      <c r="AO64" s="40">
        <f>+AO63*AO61/(1+AO63^Parameters!$B$125)</f>
        <v>173.89607386495013</v>
      </c>
      <c r="AP64" s="40">
        <f>+AP63*AP61/(1+AP63^Parameters!$B$125)</f>
        <v>184.17700552899291</v>
      </c>
      <c r="AQ64" s="40">
        <f>+AQ63*AQ61/(1+AQ63^Parameters!$B$125)</f>
        <v>194.7596326976122</v>
      </c>
      <c r="AR64" s="40">
        <f>+AR63*AR61/(1+AR63^Parameters!$B$125)</f>
        <v>205.64399104746244</v>
      </c>
      <c r="AS64" s="40">
        <f>+AS63*AS61/(1+AS63^Parameters!$B$125)</f>
        <v>216.82915063139657</v>
      </c>
      <c r="AT64" s="40">
        <f>+AT63*AT61/(1+AT63^Parameters!$B$125)</f>
        <v>228.31309639906522</v>
      </c>
      <c r="AU64" s="40">
        <f>+AU63*AU61/(1+AU63^Parameters!$B$125)</f>
        <v>240.09259135131958</v>
      </c>
      <c r="AV64" s="40">
        <f>+AV63*AV61/(1+AV63^Parameters!$B$125)</f>
        <v>252.16303527571264</v>
      </c>
      <c r="AW64" s="40">
        <f>+AW63*AW61/(1+AW63^Parameters!$B$125)</f>
        <v>264.51832963573543</v>
      </c>
      <c r="AX64" s="40">
        <f>+AX63*AX61/(1+AX63^Parameters!$B$125)</f>
        <v>277.15075890873902</v>
      </c>
      <c r="AY64" s="40">
        <f>+AY63*AY61/(1+AY63^Parameters!$B$125)</f>
        <v>290.05089962486608</v>
      </c>
      <c r="AZ64" s="40">
        <f>+AZ63*AZ61/(1+AZ63^Parameters!$B$125)</f>
        <v>303.20756999070875</v>
      </c>
      <c r="BA64" s="40">
        <f>+BA63*BA61/(1+BA63^Parameters!$B$125)</f>
        <v>316.60783485925646</v>
      </c>
      <c r="BB64" s="40">
        <f>+BB63*BB61/(1+BB63^Parameters!$B$125)</f>
        <v>330.23708252902873</v>
      </c>
      <c r="BC64" s="40">
        <f>+BC63*BC61/(1+BC63^Parameters!$B$125)</f>
        <v>344.07919096848184</v>
      </c>
      <c r="BD64" s="40">
        <f>+BD63*BD61/(1+BD63^Parameters!$B$125)</f>
        <v>358.11680101503958</v>
      </c>
      <c r="BE64" s="40">
        <f>+BE63*BE61/(1+BE63^Parameters!$B$125)</f>
        <v>372.33171220122006</v>
      </c>
      <c r="BF64" s="40">
        <f>+BF63*BF61/(1+BF63^Parameters!$B$125)</f>
        <v>386.70541225130194</v>
      </c>
      <c r="BG64" s="40">
        <f>+BG63*BG61/(1+BG63^Parameters!$B$125)</f>
        <v>401.21974289683362</v>
      </c>
      <c r="BH64" s="40">
        <f>+BH63*BH61/(1+BH63^Parameters!$B$125)</f>
        <v>415.85769112361174</v>
      </c>
      <c r="BI64" s="40">
        <f>+BI63*BI61/(1+BI63^Parameters!$B$125)</f>
        <v>430.60427451559076</v>
      </c>
      <c r="BJ64" s="40">
        <f>+BJ63*BJ61/(1+BJ63^Parameters!$B$125)</f>
        <v>435.8014932412309</v>
      </c>
      <c r="BK64" s="40">
        <f>+BK63*BK61/(1+BK63^Parameters!$B$125)</f>
        <v>439.27583241898708</v>
      </c>
      <c r="BL64" s="40">
        <f>+BL63*BL61/(1+BL63^Parameters!$B$125)</f>
        <v>442.521106103904</v>
      </c>
      <c r="BM64" s="40">
        <f>+BM63*BM61/(1+BM63^Parameters!$B$125)</f>
        <v>445.5106479417596</v>
      </c>
      <c r="BN64" s="40">
        <f>+BN63*BN61/(1+BN63^Parameters!$B$125)</f>
        <v>448.22231374821678</v>
      </c>
      <c r="BO64" s="40">
        <f>+BO63*BO61/(1+BO63^Parameters!$B$125)</f>
        <v>450.63688907434516</v>
      </c>
      <c r="BP64" s="40">
        <f>+BP63*BP61/(1+BP63^Parameters!$B$125)</f>
        <v>452.73718617651559</v>
      </c>
      <c r="BQ64" s="40">
        <f>+BQ63*BQ61/(1+BQ63^Parameters!$B$125)</f>
        <v>454.50754820707311</v>
      </c>
      <c r="BR64" s="40">
        <f>+BR63*BR61/(1+BR63^Parameters!$B$125)</f>
        <v>455.93360215553918</v>
      </c>
      <c r="BS64" s="40">
        <f>+BS63*BS61/(1+BS63^Parameters!$B$125)</f>
        <v>457.00216751502722</v>
      </c>
      <c r="BT64" s="40">
        <f>+BT63*BT61/(1+BT63^Parameters!$B$125)</f>
        <v>457.70126355978255</v>
      </c>
      <c r="BU64" s="40">
        <f>+BU63*BU61/(1+BU63^Parameters!$B$125)</f>
        <v>458.02017856436186</v>
      </c>
      <c r="BV64" s="40">
        <f>+BV63*BV61/(1+BV63^Parameters!$B$125)</f>
        <v>457.94957634300135</v>
      </c>
      <c r="BW64" s="40">
        <f>+BW63*BW61/(1+BW63^Parameters!$B$125)</f>
        <v>457.48162281482468</v>
      </c>
      <c r="BX64" s="40">
        <f>+BX63*BX61/(1+BX63^Parameters!$B$125)</f>
        <v>456.61011989503743</v>
      </c>
      <c r="BY64" s="40">
        <f>+BY63*BY61/(1+BY63^Parameters!$B$125)</f>
        <v>455.33063699630407</v>
      </c>
      <c r="BZ64" s="40">
        <f>+BZ63*BZ61/(1+BZ63^Parameters!$B$125)</f>
        <v>453.6406324572585</v>
      </c>
      <c r="CA64" s="40">
        <f>+CA63*CA61/(1+CA63^Parameters!$B$125)</f>
        <v>451.53955869635763</v>
      </c>
      <c r="CB64" s="40">
        <f>+CB63*CB61/(1+CB63^Parameters!$B$125)</f>
        <v>449.02894606594941</v>
      </c>
      <c r="CC64" s="40">
        <f>+CC63*CC61/(1+CC63^Parameters!$B$125)</f>
        <v>446.1124614053453</v>
      </c>
      <c r="CD64" s="40">
        <f>+CD63*CD61/(1+CD63^Parameters!$B$125)</f>
        <v>442.79593825280489</v>
      </c>
      <c r="CE64" s="40">
        <f>+CE63*CE61/(1+CE63^Parameters!$B$125)</f>
        <v>439.0873766224401</v>
      </c>
      <c r="CF64" s="40">
        <f>+CF63*CF61/(1+CF63^Parameters!$B$125)</f>
        <v>434.99691120165369</v>
      </c>
      <c r="CG64" s="40">
        <f>+CG63*CG61/(1+CG63^Parameters!$B$125)</f>
        <v>430.53674777577396</v>
      </c>
      <c r="CH64" s="40">
        <f>+CH63*CH61/(1+CH63^Parameters!$B$125)</f>
        <v>425.72106862312251</v>
      </c>
      <c r="CI64" s="40">
        <f>+CI63*CI61/(1+CI63^Parameters!$B$125)</f>
        <v>420.56590852123765</v>
      </c>
      <c r="CJ64" s="40">
        <f>+CJ63*CJ61/(1+CJ63^Parameters!$B$125)</f>
        <v>415.08900383457359</v>
      </c>
      <c r="CK64" s="40">
        <f>+CK63*CK61/(1+CK63^Parameters!$B$125)</f>
        <v>409.30961788642981</v>
      </c>
      <c r="CL64" s="40">
        <f>+CL63*CL61/(1+CL63^Parameters!$B$125)</f>
        <v>403.24834642655378</v>
      </c>
      <c r="CM64" s="40">
        <f>+CM63*CM61/(1+CM63^Parameters!$B$125)</f>
        <v>396.9269074693907</v>
      </c>
      <c r="CN64" s="40">
        <f>+CN63*CN61/(1+CN63^Parameters!$B$125)</f>
        <v>390.36792008184193</v>
      </c>
      <c r="CO64" s="40">
        <f>+CO63*CO61/(1+CO63^Parameters!$B$125)</f>
        <v>383.59467683727576</v>
      </c>
      <c r="CP64" s="40">
        <f>+CP63*CP61/(1+CP63^Parameters!$B$125)</f>
        <v>376.63091462615682</v>
      </c>
      <c r="CQ64" s="40">
        <f>+CQ63*CQ61/(1+CQ63^Parameters!$B$125)</f>
        <v>369.50058833297209</v>
      </c>
      <c r="CR64" s="40">
        <f>+CR63*CR61/(1+CR63^Parameters!$B$125)</f>
        <v>362.22765157078197</v>
      </c>
      <c r="CS64" s="40">
        <f>+CS63*CS61/(1+CS63^Parameters!$B$125)</f>
        <v>354.83584823111175</v>
      </c>
      <c r="CT64" s="40">
        <f>+CT63*CT61/(1+CT63^Parameters!$B$125)</f>
        <v>347.34851808413021</v>
      </c>
      <c r="CU64" s="40">
        <f>+CU63*CU61/(1+CU63^Parameters!$B$125)</f>
        <v>339.78841908024714</v>
      </c>
      <c r="CV64" s="40">
        <f>+CV63*CV61/(1+CV63^Parameters!$B$125)</f>
        <v>332.17756838779496</v>
      </c>
    </row>
    <row r="65" spans="1:237" s="37" customFormat="1" ht="18" customHeight="1">
      <c r="A65" s="92" t="s">
        <v>638</v>
      </c>
      <c r="B65" s="37">
        <f>+B61/(1+B63)</f>
        <v>5.325146609695385</v>
      </c>
      <c r="C65" s="37">
        <f t="shared" ref="C65:BN65" si="16">+C61-C64</f>
        <v>11.882833711182622</v>
      </c>
      <c r="D65" s="37">
        <f t="shared" si="16"/>
        <v>16.77171331024083</v>
      </c>
      <c r="E65" s="37">
        <f t="shared" si="16"/>
        <v>21.959345095114923</v>
      </c>
      <c r="F65" s="37">
        <f t="shared" si="16"/>
        <v>27.320052966900619</v>
      </c>
      <c r="G65" s="37">
        <f t="shared" si="16"/>
        <v>32.686640025529485</v>
      </c>
      <c r="H65" s="37">
        <f t="shared" si="16"/>
        <v>38.352867361563817</v>
      </c>
      <c r="I65" s="37">
        <f t="shared" si="16"/>
        <v>44.196373702142822</v>
      </c>
      <c r="J65" s="37">
        <f t="shared" si="16"/>
        <v>50.143963863272774</v>
      </c>
      <c r="K65" s="37">
        <f t="shared" si="16"/>
        <v>56.037472392927775</v>
      </c>
      <c r="L65" s="37">
        <f t="shared" si="16"/>
        <v>62.95118399021208</v>
      </c>
      <c r="M65" s="37">
        <f t="shared" si="16"/>
        <v>71.344521052286666</v>
      </c>
      <c r="N65" s="37">
        <f t="shared" si="16"/>
        <v>79.410190013632075</v>
      </c>
      <c r="O65" s="37">
        <f t="shared" si="16"/>
        <v>87.642250684410158</v>
      </c>
      <c r="P65" s="37">
        <f t="shared" si="16"/>
        <v>95.92114392309054</v>
      </c>
      <c r="Q65" s="37">
        <f t="shared" si="16"/>
        <v>104.14930659869748</v>
      </c>
      <c r="R65" s="37">
        <f t="shared" si="16"/>
        <v>112.24312836924652</v>
      </c>
      <c r="S65" s="37">
        <f t="shared" si="16"/>
        <v>120.13040006313027</v>
      </c>
      <c r="T65" s="37">
        <f t="shared" si="16"/>
        <v>127.74874182385898</v>
      </c>
      <c r="U65" s="37">
        <f t="shared" si="16"/>
        <v>135.04458386166812</v>
      </c>
      <c r="V65" s="37">
        <f t="shared" si="16"/>
        <v>142.23000406047601</v>
      </c>
      <c r="W65" s="37">
        <f t="shared" si="16"/>
        <v>149.34617512145934</v>
      </c>
      <c r="X65" s="37">
        <f t="shared" si="16"/>
        <v>156.13745943538805</v>
      </c>
      <c r="Y65" s="37">
        <f t="shared" si="16"/>
        <v>162.54275192523562</v>
      </c>
      <c r="Z65" s="37">
        <f t="shared" si="16"/>
        <v>168.51773992745558</v>
      </c>
      <c r="AA65" s="37">
        <f t="shared" si="16"/>
        <v>174.04494321386156</v>
      </c>
      <c r="AB65" s="37">
        <f t="shared" si="16"/>
        <v>179.2957187468964</v>
      </c>
      <c r="AC65" s="37">
        <f t="shared" si="16"/>
        <v>184.43864618753548</v>
      </c>
      <c r="AD65" s="37">
        <f t="shared" si="16"/>
        <v>189.52480979691626</v>
      </c>
      <c r="AE65" s="37">
        <f t="shared" si="16"/>
        <v>194.50077414835721</v>
      </c>
      <c r="AF65" s="37">
        <f t="shared" si="16"/>
        <v>198.85036791649196</v>
      </c>
      <c r="AG65" s="37">
        <f t="shared" si="16"/>
        <v>202.46452401138257</v>
      </c>
      <c r="AH65" s="37">
        <f t="shared" si="16"/>
        <v>205.76140745368247</v>
      </c>
      <c r="AI65" s="37">
        <f t="shared" si="16"/>
        <v>208.76075306203774</v>
      </c>
      <c r="AJ65" s="37">
        <f t="shared" si="16"/>
        <v>211.47898059718761</v>
      </c>
      <c r="AK65" s="37">
        <f t="shared" si="16"/>
        <v>213.92387537734234</v>
      </c>
      <c r="AL65" s="37">
        <f t="shared" si="16"/>
        <v>216.09915521856755</v>
      </c>
      <c r="AM65" s="37">
        <f t="shared" si="16"/>
        <v>218.00687707735887</v>
      </c>
      <c r="AN65" s="37">
        <f t="shared" si="16"/>
        <v>219.64852376067768</v>
      </c>
      <c r="AO65" s="37">
        <f t="shared" si="16"/>
        <v>221.02547526507735</v>
      </c>
      <c r="AP65" s="37">
        <f t="shared" si="16"/>
        <v>222.13922304731253</v>
      </c>
      <c r="AQ65" s="37">
        <f t="shared" si="16"/>
        <v>222.9914986174804</v>
      </c>
      <c r="AR65" s="37">
        <f t="shared" si="16"/>
        <v>223.5843950483343</v>
      </c>
      <c r="AS65" s="37">
        <f t="shared" si="16"/>
        <v>223.9205156403996</v>
      </c>
      <c r="AT65" s="37">
        <f t="shared" si="16"/>
        <v>224.00316376150118</v>
      </c>
      <c r="AU65" s="37">
        <f t="shared" si="16"/>
        <v>223.83657930156096</v>
      </c>
      <c r="AV65" s="37">
        <f t="shared" si="16"/>
        <v>223.42622397730125</v>
      </c>
      <c r="AW65" s="37">
        <f t="shared" si="16"/>
        <v>222.77911682995847</v>
      </c>
      <c r="AX65" s="37">
        <f t="shared" si="16"/>
        <v>221.90422126557854</v>
      </c>
      <c r="AY65" s="37">
        <f t="shared" si="16"/>
        <v>220.8128853086742</v>
      </c>
      <c r="AZ65" s="37">
        <f t="shared" si="16"/>
        <v>219.51933722804699</v>
      </c>
      <c r="BA65" s="37">
        <f t="shared" si="16"/>
        <v>218.04123945373902</v>
      </c>
      <c r="BB65" s="37">
        <f t="shared" si="16"/>
        <v>216.40030502662785</v>
      </c>
      <c r="BC65" s="37">
        <f t="shared" si="16"/>
        <v>214.62298317482191</v>
      </c>
      <c r="BD65" s="37">
        <f t="shared" si="16"/>
        <v>212.74122466544048</v>
      </c>
      <c r="BE65" s="37">
        <f t="shared" si="16"/>
        <v>210.7933442600787</v>
      </c>
      <c r="BF65" s="37">
        <f t="shared" si="16"/>
        <v>208.82500814812954</v>
      </c>
      <c r="BG65" s="37">
        <f t="shared" si="16"/>
        <v>206.89039028899515</v>
      </c>
      <c r="BH65" s="37">
        <f t="shared" si="16"/>
        <v>205.05356532977851</v>
      </c>
      <c r="BI65" s="37">
        <f t="shared" si="16"/>
        <v>203.39024004300234</v>
      </c>
      <c r="BJ65" s="37">
        <f t="shared" si="16"/>
        <v>198.1930213173622</v>
      </c>
      <c r="BK65" s="37">
        <f t="shared" si="16"/>
        <v>194.71868213960602</v>
      </c>
      <c r="BL65" s="37">
        <f t="shared" si="16"/>
        <v>191.47340845468909</v>
      </c>
      <c r="BM65" s="37">
        <f t="shared" si="16"/>
        <v>188.4838666168335</v>
      </c>
      <c r="BN65" s="37">
        <f t="shared" si="16"/>
        <v>185.77220081037632</v>
      </c>
      <c r="BO65" s="37">
        <f t="shared" ref="BO65:CV65" si="17">+BO61-BO64</f>
        <v>183.35762548424793</v>
      </c>
      <c r="BP65" s="37">
        <f t="shared" si="17"/>
        <v>181.2573283820775</v>
      </c>
      <c r="BQ65" s="37">
        <f t="shared" si="17"/>
        <v>179.48696635151998</v>
      </c>
      <c r="BR65" s="37">
        <f t="shared" si="17"/>
        <v>178.06091240305392</v>
      </c>
      <c r="BS65" s="37">
        <f t="shared" si="17"/>
        <v>176.99234704356587</v>
      </c>
      <c r="BT65" s="37">
        <f t="shared" si="17"/>
        <v>176.29325099881055</v>
      </c>
      <c r="BU65" s="37">
        <f t="shared" si="17"/>
        <v>175.97433599423124</v>
      </c>
      <c r="BV65" s="37">
        <f t="shared" si="17"/>
        <v>176.04493821559174</v>
      </c>
      <c r="BW65" s="37">
        <f t="shared" si="17"/>
        <v>176.51289174376842</v>
      </c>
      <c r="BX65" s="37">
        <f t="shared" si="17"/>
        <v>177.38439466355567</v>
      </c>
      <c r="BY65" s="37">
        <f t="shared" si="17"/>
        <v>178.66387756228903</v>
      </c>
      <c r="BZ65" s="37">
        <f t="shared" si="17"/>
        <v>180.35388210133459</v>
      </c>
      <c r="CA65" s="37">
        <f t="shared" si="17"/>
        <v>182.45495586223547</v>
      </c>
      <c r="CB65" s="37">
        <f t="shared" si="17"/>
        <v>184.96556849264368</v>
      </c>
      <c r="CC65" s="37">
        <f t="shared" si="17"/>
        <v>187.8820531532478</v>
      </c>
      <c r="CD65" s="37">
        <f t="shared" si="17"/>
        <v>191.19857630578821</v>
      </c>
      <c r="CE65" s="37">
        <f t="shared" si="17"/>
        <v>194.90713793615299</v>
      </c>
      <c r="CF65" s="37">
        <f t="shared" si="17"/>
        <v>198.99760335693941</v>
      </c>
      <c r="CG65" s="37">
        <f t="shared" si="17"/>
        <v>203.45776678281914</v>
      </c>
      <c r="CH65" s="37">
        <f t="shared" si="17"/>
        <v>208.27344593547059</v>
      </c>
      <c r="CI65" s="37">
        <f t="shared" si="17"/>
        <v>213.42860603735545</v>
      </c>
      <c r="CJ65" s="37">
        <f t="shared" si="17"/>
        <v>218.90551072401951</v>
      </c>
      <c r="CK65" s="37">
        <f t="shared" si="17"/>
        <v>224.68489667216329</v>
      </c>
      <c r="CL65" s="37">
        <f t="shared" si="17"/>
        <v>230.74616813203932</v>
      </c>
      <c r="CM65" s="37">
        <f t="shared" si="17"/>
        <v>237.0676070892024</v>
      </c>
      <c r="CN65" s="37">
        <f t="shared" si="17"/>
        <v>243.62659447675117</v>
      </c>
      <c r="CO65" s="37">
        <f t="shared" si="17"/>
        <v>250.39983772131734</v>
      </c>
      <c r="CP65" s="37">
        <f t="shared" si="17"/>
        <v>257.36359993243627</v>
      </c>
      <c r="CQ65" s="37">
        <f t="shared" si="17"/>
        <v>264.49392622562101</v>
      </c>
      <c r="CR65" s="37">
        <f t="shared" si="17"/>
        <v>271.76686298781112</v>
      </c>
      <c r="CS65" s="37">
        <f t="shared" si="17"/>
        <v>279.15866632748134</v>
      </c>
      <c r="CT65" s="37">
        <f t="shared" si="17"/>
        <v>286.64599647446289</v>
      </c>
      <c r="CU65" s="37">
        <f t="shared" si="17"/>
        <v>294.20609547834596</v>
      </c>
      <c r="CV65" s="37">
        <f t="shared" si="17"/>
        <v>301.81694617079813</v>
      </c>
    </row>
    <row r="66" spans="1:237" s="35" customFormat="1" ht="18" customHeight="1">
      <c r="A66" s="54" t="s">
        <v>770</v>
      </c>
      <c r="B66" s="35">
        <f t="shared" ref="B66:AG66" si="18">(B31*(B103)^$B38)</f>
        <v>5.3350001077739154E-11</v>
      </c>
      <c r="C66" s="35">
        <f t="shared" si="18"/>
        <v>4.3425948523634866E-11</v>
      </c>
      <c r="D66" s="35">
        <f t="shared" si="18"/>
        <v>3.5525360450540215E-11</v>
      </c>
      <c r="E66" s="35">
        <f t="shared" si="18"/>
        <v>2.9648725396439133E-11</v>
      </c>
      <c r="F66" s="35">
        <f t="shared" si="18"/>
        <v>2.5192738090956631E-11</v>
      </c>
      <c r="G66" s="35">
        <f t="shared" si="18"/>
        <v>2.1754912999914039E-11</v>
      </c>
      <c r="H66" s="35">
        <f t="shared" si="18"/>
        <v>1.9060835011599658E-11</v>
      </c>
      <c r="I66" s="35">
        <f t="shared" si="18"/>
        <v>1.691979028574171E-11</v>
      </c>
      <c r="J66" s="35">
        <f t="shared" si="18"/>
        <v>1.5197870369083519E-11</v>
      </c>
      <c r="K66" s="35">
        <f t="shared" si="18"/>
        <v>1.3804870823434774E-11</v>
      </c>
      <c r="L66" s="35">
        <f t="shared" si="18"/>
        <v>1.2701710098407156E-11</v>
      </c>
      <c r="M66" s="35">
        <f t="shared" si="18"/>
        <v>1.1960356487424732E-11</v>
      </c>
      <c r="N66" s="35">
        <f t="shared" si="18"/>
        <v>1.1981795603370328E-11</v>
      </c>
      <c r="O66" s="35">
        <f t="shared" si="18"/>
        <v>1.4258966480125666E-11</v>
      </c>
      <c r="P66" s="35">
        <f t="shared" si="18"/>
        <v>2.4418333180999776E-11</v>
      </c>
      <c r="Q66" s="35">
        <f t="shared" si="18"/>
        <v>6.6176322147634376E-11</v>
      </c>
      <c r="R66" s="35">
        <f t="shared" si="18"/>
        <v>2.4314898526378181E-10</v>
      </c>
      <c r="S66" s="35">
        <f t="shared" si="18"/>
        <v>9.8499607358903212E-10</v>
      </c>
      <c r="T66" s="35">
        <f t="shared" si="18"/>
        <v>3.9374672857340784E-9</v>
      </c>
      <c r="U66" s="35">
        <f t="shared" si="18"/>
        <v>1.491574757071799E-8</v>
      </c>
      <c r="V66" s="35">
        <f t="shared" si="18"/>
        <v>5.2927130681935032E-8</v>
      </c>
      <c r="W66" s="35">
        <f t="shared" si="18"/>
        <v>1.7626357880884931E-7</v>
      </c>
      <c r="X66" s="35">
        <f t="shared" si="18"/>
        <v>5.5329452094370967E-7</v>
      </c>
      <c r="Y66" s="35">
        <f t="shared" si="18"/>
        <v>1.63780705915758E-6</v>
      </c>
      <c r="Z66" s="35">
        <f t="shared" si="18"/>
        <v>4.5632042534887353E-6</v>
      </c>
      <c r="AA66" s="35">
        <f t="shared" si="18"/>
        <v>1.7165547038335646E-5</v>
      </c>
      <c r="AB66" s="35">
        <f t="shared" si="18"/>
        <v>5.6237103061248324E-4</v>
      </c>
      <c r="AC66" s="35">
        <f t="shared" si="18"/>
        <v>2.7030926172828004E-4</v>
      </c>
      <c r="AD66" s="35">
        <f t="shared" si="18"/>
        <v>1.3011470386692747E-4</v>
      </c>
      <c r="AE66" s="35">
        <f t="shared" si="18"/>
        <v>6.2712851465904625E-5</v>
      </c>
      <c r="AF66" s="35">
        <f t="shared" si="18"/>
        <v>3.0261814552224093E-5</v>
      </c>
      <c r="AG66" s="35">
        <f t="shared" si="18"/>
        <v>1.461809586209663E-5</v>
      </c>
      <c r="AH66" s="35">
        <f t="shared" ref="AH66:BI66" si="19">(AH31*(AH103)^$B38)</f>
        <v>7.068029049937345E-6</v>
      </c>
      <c r="AI66" s="35">
        <f t="shared" si="19"/>
        <v>3.4203957510330176E-6</v>
      </c>
      <c r="AJ66" s="35">
        <f t="shared" si="19"/>
        <v>1.6564863126133682E-6</v>
      </c>
      <c r="AK66" s="35">
        <f t="shared" si="19"/>
        <v>8.0278538984839382E-7</v>
      </c>
      <c r="AL66" s="35">
        <f t="shared" si="19"/>
        <v>3.8929710287710526E-7</v>
      </c>
      <c r="AM66" s="35">
        <f t="shared" si="19"/>
        <v>1.8888869950900638E-7</v>
      </c>
      <c r="AN66" s="35">
        <f t="shared" si="19"/>
        <v>9.1695825585211956E-8</v>
      </c>
      <c r="AO66" s="35">
        <f t="shared" si="19"/>
        <v>4.4533831230369413E-8</v>
      </c>
      <c r="AP66" s="35">
        <f t="shared" si="19"/>
        <v>2.163753421806515E-8</v>
      </c>
      <c r="AQ66" s="35">
        <f t="shared" si="19"/>
        <v>1.0516832808782395E-8</v>
      </c>
      <c r="AR66" s="35">
        <f t="shared" si="19"/>
        <v>5.1133523011569368E-9</v>
      </c>
      <c r="AS66" s="35">
        <f t="shared" si="19"/>
        <v>2.4868847068032498E-9</v>
      </c>
      <c r="AT66" s="35">
        <f t="shared" si="19"/>
        <v>1.2098230595516657E-9</v>
      </c>
      <c r="AU66" s="35">
        <f t="shared" si="19"/>
        <v>5.8869820010799855E-10</v>
      </c>
      <c r="AV66" s="35">
        <f t="shared" si="19"/>
        <v>2.8652184378554781E-10</v>
      </c>
      <c r="AW66" s="35">
        <f t="shared" si="19"/>
        <v>1.3947858335682471E-10</v>
      </c>
      <c r="AX66" s="35">
        <f t="shared" si="19"/>
        <v>6.7909980133680287E-11</v>
      </c>
      <c r="AY66" s="35">
        <f t="shared" si="19"/>
        <v>3.3069553849974423E-11</v>
      </c>
      <c r="AZ66" s="35">
        <f t="shared" si="19"/>
        <v>1.610589483952061E-11</v>
      </c>
      <c r="BA66" s="35">
        <f t="shared" si="19"/>
        <v>7.8450730943082057E-12</v>
      </c>
      <c r="BB66" s="35">
        <f t="shared" si="19"/>
        <v>3.8217227737018915E-12</v>
      </c>
      <c r="BC66" s="35">
        <f t="shared" si="19"/>
        <v>1.8619431293671407E-12</v>
      </c>
      <c r="BD66" s="35">
        <f t="shared" si="19"/>
        <v>9.0722327694770754E-13</v>
      </c>
      <c r="BE66" s="35">
        <f t="shared" si="19"/>
        <v>4.4207753314363726E-13</v>
      </c>
      <c r="BF66" s="35">
        <f t="shared" si="19"/>
        <v>2.154346433317768E-13</v>
      </c>
      <c r="BG66" s="35">
        <f t="shared" si="19"/>
        <v>1.0499344705949735E-13</v>
      </c>
      <c r="BH66" s="35">
        <f t="shared" si="19"/>
        <v>5.117235990219969E-14</v>
      </c>
      <c r="BI66" s="35">
        <f t="shared" si="19"/>
        <v>2.4942078175549171E-14</v>
      </c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4"/>
      <c r="EO66" s="54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4"/>
      <c r="FA66" s="54"/>
      <c r="FB66" s="54"/>
      <c r="FC66" s="54"/>
      <c r="FD66" s="54"/>
      <c r="FE66" s="54"/>
      <c r="FF66" s="54"/>
      <c r="FG66" s="54"/>
      <c r="FH66" s="54"/>
      <c r="FI66" s="54"/>
      <c r="FJ66" s="54"/>
      <c r="FK66" s="54"/>
      <c r="FL66" s="54"/>
      <c r="FM66" s="54"/>
      <c r="FN66" s="54"/>
      <c r="FO66" s="54"/>
      <c r="FP66" s="54"/>
      <c r="FQ66" s="54"/>
      <c r="FR66" s="54"/>
      <c r="FS66" s="54"/>
      <c r="FT66" s="54"/>
      <c r="FU66" s="54"/>
      <c r="FV66" s="54"/>
      <c r="FW66" s="54"/>
      <c r="FX66" s="54"/>
      <c r="FY66" s="54"/>
      <c r="FZ66" s="54"/>
      <c r="GA66" s="54"/>
      <c r="GB66" s="54"/>
      <c r="GC66" s="54"/>
      <c r="GD66" s="54"/>
      <c r="GE66" s="54"/>
      <c r="GF66" s="54"/>
      <c r="GG66" s="54"/>
      <c r="GH66" s="54"/>
      <c r="GI66" s="54"/>
      <c r="GJ66" s="54"/>
      <c r="GK66" s="54"/>
      <c r="GL66" s="54"/>
      <c r="GM66" s="54"/>
      <c r="GN66" s="54"/>
      <c r="GO66" s="54"/>
      <c r="GP66" s="54"/>
      <c r="GQ66" s="54"/>
      <c r="GR66" s="54"/>
      <c r="GS66" s="54"/>
      <c r="GT66" s="54"/>
      <c r="GU66" s="54"/>
      <c r="GV66" s="54"/>
      <c r="GW66" s="54"/>
      <c r="GX66" s="54"/>
      <c r="GY66" s="54"/>
      <c r="GZ66" s="54"/>
      <c r="HA66" s="54"/>
      <c r="HB66" s="54"/>
      <c r="HC66" s="54"/>
      <c r="HD66" s="54"/>
      <c r="HE66" s="54"/>
      <c r="HF66" s="54"/>
      <c r="HG66" s="54"/>
      <c r="HH66" s="54"/>
      <c r="HI66" s="54"/>
      <c r="HJ66" s="54"/>
      <c r="HK66" s="54"/>
      <c r="HL66" s="54"/>
      <c r="HM66" s="54"/>
      <c r="HN66" s="54"/>
      <c r="HO66" s="54"/>
      <c r="HP66" s="54"/>
      <c r="HQ66" s="54"/>
      <c r="HR66" s="54"/>
      <c r="HS66" s="54"/>
      <c r="HT66" s="54"/>
      <c r="HU66" s="54"/>
      <c r="HV66" s="54"/>
      <c r="HW66" s="54"/>
      <c r="HX66" s="54"/>
      <c r="HY66" s="54"/>
      <c r="HZ66" s="54"/>
      <c r="IA66" s="54"/>
      <c r="IB66" s="54"/>
      <c r="IC66" s="54"/>
    </row>
    <row r="67" spans="1:237" s="35" customFormat="1" ht="18" customHeight="1">
      <c r="A67" s="54" t="s">
        <v>771</v>
      </c>
      <c r="B67" s="54">
        <f>+B61*B66</f>
        <v>2.8452797256631731E-10</v>
      </c>
      <c r="C67" s="54">
        <f>+C61*C66</f>
        <v>5.1852797707447514E-10</v>
      </c>
      <c r="D67" s="54">
        <f t="shared" ref="D67:BI67" si="20">+D61*D66</f>
        <v>6.0002937259135857E-10</v>
      </c>
      <c r="E67" s="54">
        <f t="shared" si="20"/>
        <v>6.5753848179507689E-10</v>
      </c>
      <c r="F67" s="54">
        <f t="shared" si="20"/>
        <v>6.9754921061514861E-10</v>
      </c>
      <c r="G67" s="54">
        <f t="shared" si="20"/>
        <v>7.2367906139464262E-10</v>
      </c>
      <c r="H67" s="54">
        <f t="shared" si="20"/>
        <v>7.4750904050491467E-10</v>
      </c>
      <c r="I67" s="54">
        <f t="shared" si="20"/>
        <v>7.6871985334162135E-10</v>
      </c>
      <c r="J67" s="54">
        <f t="shared" si="20"/>
        <v>7.8800008383793484E-10</v>
      </c>
      <c r="K67" s="54">
        <f t="shared" si="20"/>
        <v>8.0587004920593271E-10</v>
      </c>
      <c r="L67" s="54">
        <f t="shared" si="20"/>
        <v>8.3993341754575972E-10</v>
      </c>
      <c r="M67" s="54">
        <f t="shared" si="20"/>
        <v>9.0475721647025842E-10</v>
      </c>
      <c r="N67" s="54">
        <f t="shared" si="20"/>
        <v>1.0191231427384358E-9</v>
      </c>
      <c r="O67" s="54">
        <f t="shared" si="20"/>
        <v>1.353271721161275E-9</v>
      </c>
      <c r="P67" s="54">
        <f t="shared" si="20"/>
        <v>2.5666076739707629E-9</v>
      </c>
      <c r="Q67" s="54">
        <f t="shared" si="20"/>
        <v>7.6493231676539707E-9</v>
      </c>
      <c r="R67" s="54">
        <f t="shared" si="20"/>
        <v>3.0705743778590347E-8</v>
      </c>
      <c r="S67" s="54">
        <f t="shared" si="20"/>
        <v>1.3507878331936652E-7</v>
      </c>
      <c r="T67" s="54">
        <f t="shared" si="20"/>
        <v>5.8314408807801398E-7</v>
      </c>
      <c r="U67" s="54">
        <f t="shared" si="20"/>
        <v>2.3736643044137061E-6</v>
      </c>
      <c r="V67" s="54">
        <f t="shared" si="20"/>
        <v>9.0252125050811309E-6</v>
      </c>
      <c r="W67" s="54">
        <f t="shared" si="20"/>
        <v>3.214172329522523E-5</v>
      </c>
      <c r="X67" s="54">
        <f t="shared" si="20"/>
        <v>1.0753743489613069E-4</v>
      </c>
      <c r="Y67" s="54">
        <f t="shared" si="20"/>
        <v>3.3818456767351768E-4</v>
      </c>
      <c r="Z67" s="54">
        <f t="shared" si="20"/>
        <v>9.979504234051929E-4</v>
      </c>
      <c r="AA67" s="54">
        <f t="shared" si="20"/>
        <v>3.9645223596333845E-3</v>
      </c>
      <c r="AB67" s="54">
        <f t="shared" si="20"/>
        <v>0.13680193137825711</v>
      </c>
      <c r="AC67" s="54">
        <f t="shared" si="20"/>
        <v>6.9092163681434018E-2</v>
      </c>
      <c r="AD67" s="54">
        <f t="shared" si="20"/>
        <v>3.4888831899896208E-2</v>
      </c>
      <c r="AE67" s="54">
        <f t="shared" si="20"/>
        <v>1.7614210173173082E-2</v>
      </c>
      <c r="AF67" s="54">
        <f t="shared" si="20"/>
        <v>8.869698595385193E-3</v>
      </c>
      <c r="AG67" s="54">
        <f t="shared" si="20"/>
        <v>4.4524666012281814E-3</v>
      </c>
      <c r="AH67" s="54">
        <f t="shared" si="20"/>
        <v>2.2328951393855855E-3</v>
      </c>
      <c r="AI67" s="54">
        <f t="shared" si="20"/>
        <v>1.119091251876372E-3</v>
      </c>
      <c r="AJ67" s="54">
        <f t="shared" si="20"/>
        <v>5.6060400077422403E-4</v>
      </c>
      <c r="AK67" s="54">
        <f t="shared" si="20"/>
        <v>2.8071879789280272E-4</v>
      </c>
      <c r="AL67" s="54">
        <f t="shared" si="20"/>
        <v>1.4051639768381869E-4</v>
      </c>
      <c r="AM67" s="54">
        <f t="shared" si="20"/>
        <v>7.0312238535090836E-5</v>
      </c>
      <c r="AN67" s="54">
        <f t="shared" si="20"/>
        <v>3.5171258305892469E-5</v>
      </c>
      <c r="AO67" s="54">
        <f t="shared" si="20"/>
        <v>1.7587369618192687E-5</v>
      </c>
      <c r="AP67" s="54">
        <f t="shared" si="20"/>
        <v>8.7916812991749903E-6</v>
      </c>
      <c r="AQ67" s="54">
        <f t="shared" si="20"/>
        <v>4.3934188037205284E-6</v>
      </c>
      <c r="AR67" s="54">
        <f t="shared" si="20"/>
        <v>2.1947959557648203E-6</v>
      </c>
      <c r="AS67" s="54">
        <f t="shared" si="20"/>
        <v>1.0960936045799661E-6</v>
      </c>
      <c r="AT67" s="54">
        <f t="shared" si="20"/>
        <v>5.472226417524236E-7</v>
      </c>
      <c r="AU67" s="54">
        <f t="shared" si="20"/>
        <v>2.7311426774094727E-7</v>
      </c>
      <c r="AV67" s="54">
        <f t="shared" si="20"/>
        <v>1.3626671144577644E-7</v>
      </c>
      <c r="AW67" s="54">
        <f t="shared" si="20"/>
        <v>6.7967557506433109E-8</v>
      </c>
      <c r="AX67" s="54">
        <f t="shared" si="20"/>
        <v>3.3890813789252117E-8</v>
      </c>
      <c r="AY67" s="54">
        <f t="shared" si="20"/>
        <v>1.6894037445861462E-8</v>
      </c>
      <c r="AZ67" s="54">
        <f t="shared" si="20"/>
        <v>8.4189845974531266E-9</v>
      </c>
      <c r="BA67" s="54">
        <f t="shared" si="20"/>
        <v>4.1943610677896692E-9</v>
      </c>
      <c r="BB67" s="54">
        <f t="shared" si="20"/>
        <v>2.0890965529783596E-9</v>
      </c>
      <c r="BC67" s="54">
        <f t="shared" si="20"/>
        <v>1.0402716745086081E-9</v>
      </c>
      <c r="BD67" s="54">
        <f t="shared" si="20"/>
        <v>5.1789568872974368E-10</v>
      </c>
      <c r="BE67" s="54">
        <f t="shared" si="20"/>
        <v>2.5778648647465515E-10</v>
      </c>
      <c r="BF67" s="54">
        <f t="shared" si="20"/>
        <v>1.282978837119746E-10</v>
      </c>
      <c r="BG67" s="54">
        <f t="shared" si="20"/>
        <v>6.38475790749902E-11</v>
      </c>
      <c r="BH67" s="54">
        <f t="shared" si="20"/>
        <v>3.1773494282559893E-11</v>
      </c>
      <c r="BI67" s="54">
        <f t="shared" si="20"/>
        <v>1.5813140744989777E-11</v>
      </c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  <c r="FK67" s="54"/>
      <c r="FL67" s="54"/>
      <c r="FM67" s="54"/>
      <c r="FN67" s="54"/>
      <c r="FO67" s="54"/>
      <c r="FP67" s="54"/>
      <c r="FQ67" s="54"/>
      <c r="FR67" s="54"/>
      <c r="FS67" s="54"/>
      <c r="FT67" s="54"/>
      <c r="FU67" s="54"/>
      <c r="FV67" s="54"/>
      <c r="FW67" s="54"/>
      <c r="FX67" s="54"/>
      <c r="FY67" s="54"/>
      <c r="FZ67" s="54"/>
      <c r="GA67" s="54"/>
      <c r="GB67" s="54"/>
      <c r="GC67" s="54"/>
      <c r="GD67" s="54"/>
      <c r="GE67" s="54"/>
      <c r="GF67" s="54"/>
      <c r="GG67" s="54"/>
      <c r="GH67" s="54"/>
      <c r="GI67" s="54"/>
      <c r="GJ67" s="54"/>
      <c r="GK67" s="54"/>
      <c r="GL67" s="54"/>
      <c r="GM67" s="54"/>
      <c r="GN67" s="54"/>
      <c r="GO67" s="54"/>
      <c r="GP67" s="54"/>
      <c r="GQ67" s="54"/>
      <c r="GR67" s="54"/>
      <c r="GS67" s="54"/>
      <c r="GT67" s="54"/>
      <c r="GU67" s="54"/>
      <c r="GV67" s="54"/>
      <c r="GW67" s="54"/>
      <c r="GX67" s="54"/>
      <c r="GY67" s="54"/>
      <c r="GZ67" s="54"/>
      <c r="HA67" s="54"/>
      <c r="HB67" s="54"/>
      <c r="HC67" s="54"/>
      <c r="HD67" s="54"/>
      <c r="HE67" s="54"/>
      <c r="HF67" s="54"/>
      <c r="HG67" s="54"/>
      <c r="HH67" s="54"/>
      <c r="HI67" s="54"/>
      <c r="HJ67" s="54"/>
      <c r="HK67" s="54"/>
      <c r="HL67" s="54"/>
      <c r="HM67" s="54"/>
      <c r="HN67" s="54"/>
      <c r="HO67" s="54"/>
      <c r="HP67" s="54"/>
      <c r="HQ67" s="54"/>
      <c r="HR67" s="54"/>
      <c r="HS67" s="54"/>
      <c r="HT67" s="54"/>
      <c r="HU67" s="54"/>
      <c r="HV67" s="54"/>
      <c r="HW67" s="54"/>
      <c r="HX67" s="54"/>
      <c r="HY67" s="54"/>
      <c r="HZ67" s="54"/>
      <c r="IA67" s="54"/>
      <c r="IB67" s="54"/>
      <c r="IC67" s="54"/>
    </row>
    <row r="68" spans="1:237" s="35" customFormat="1" ht="18" customHeight="1">
      <c r="A68" s="54" t="s">
        <v>772</v>
      </c>
      <c r="B68" s="54">
        <f>+B65-B67</f>
        <v>5.325146609410857</v>
      </c>
      <c r="C68" s="54">
        <f>+C65-C67</f>
        <v>11.882833710664094</v>
      </c>
      <c r="D68" s="54">
        <f>+D65-D67</f>
        <v>16.771713309640802</v>
      </c>
      <c r="E68" s="54">
        <f>+E65-E67</f>
        <v>21.959345094457383</v>
      </c>
      <c r="F68" s="54">
        <f>+F65-F67</f>
        <v>27.320052966203068</v>
      </c>
      <c r="G68" s="54">
        <f t="shared" ref="G68:BI68" si="21">+G65-G67</f>
        <v>32.686640024805804</v>
      </c>
      <c r="H68" s="54">
        <f t="shared" si="21"/>
        <v>38.352867360816305</v>
      </c>
      <c r="I68" s="54">
        <f t="shared" si="21"/>
        <v>44.1963737013741</v>
      </c>
      <c r="J68" s="54">
        <f t="shared" si="21"/>
        <v>50.143963862484775</v>
      </c>
      <c r="K68" s="54">
        <f t="shared" si="21"/>
        <v>56.037472392121906</v>
      </c>
      <c r="L68" s="54">
        <f t="shared" si="21"/>
        <v>62.951183989372147</v>
      </c>
      <c r="M68" s="54">
        <f t="shared" si="21"/>
        <v>71.344521051381903</v>
      </c>
      <c r="N68" s="54">
        <f t="shared" si="21"/>
        <v>79.410190012612958</v>
      </c>
      <c r="O68" s="54">
        <f t="shared" si="21"/>
        <v>87.642250683056886</v>
      </c>
      <c r="P68" s="54">
        <f t="shared" si="21"/>
        <v>95.921143920523932</v>
      </c>
      <c r="Q68" s="54">
        <f t="shared" si="21"/>
        <v>104.14930659104816</v>
      </c>
      <c r="R68" s="54">
        <f t="shared" si="21"/>
        <v>112.24312833854077</v>
      </c>
      <c r="S68" s="54">
        <f t="shared" si="21"/>
        <v>120.13039992805149</v>
      </c>
      <c r="T68" s="54">
        <f t="shared" si="21"/>
        <v>127.74874124071489</v>
      </c>
      <c r="U68" s="54">
        <f t="shared" si="21"/>
        <v>135.04458148800381</v>
      </c>
      <c r="V68" s="54">
        <f t="shared" si="21"/>
        <v>142.2299950352635</v>
      </c>
      <c r="W68" s="54">
        <f t="shared" si="21"/>
        <v>149.34614297973604</v>
      </c>
      <c r="X68" s="54">
        <f t="shared" si="21"/>
        <v>156.13735189795315</v>
      </c>
      <c r="Y68" s="54">
        <f t="shared" si="21"/>
        <v>162.54241374066794</v>
      </c>
      <c r="Z68" s="54">
        <f t="shared" si="21"/>
        <v>168.51674197703218</v>
      </c>
      <c r="AA68" s="54">
        <f t="shared" si="21"/>
        <v>174.04097869150192</v>
      </c>
      <c r="AB68" s="54">
        <f t="shared" si="21"/>
        <v>179.15891681551815</v>
      </c>
      <c r="AC68" s="54">
        <f t="shared" si="21"/>
        <v>184.36955402385405</v>
      </c>
      <c r="AD68" s="54">
        <f t="shared" si="21"/>
        <v>189.48992096501635</v>
      </c>
      <c r="AE68" s="54">
        <f t="shared" si="21"/>
        <v>194.48315993818403</v>
      </c>
      <c r="AF68" s="54">
        <f t="shared" si="21"/>
        <v>198.84149821789657</v>
      </c>
      <c r="AG68" s="54">
        <f t="shared" si="21"/>
        <v>202.46007154478133</v>
      </c>
      <c r="AH68" s="54">
        <f t="shared" si="21"/>
        <v>205.75917455854309</v>
      </c>
      <c r="AI68" s="54">
        <f t="shared" si="21"/>
        <v>208.75963397078587</v>
      </c>
      <c r="AJ68" s="54">
        <f t="shared" si="21"/>
        <v>211.47841999318683</v>
      </c>
      <c r="AK68" s="54">
        <f t="shared" si="21"/>
        <v>213.92359465854446</v>
      </c>
      <c r="AL68" s="54">
        <f t="shared" si="21"/>
        <v>216.09901470216985</v>
      </c>
      <c r="AM68" s="54">
        <f t="shared" si="21"/>
        <v>218.00680676512033</v>
      </c>
      <c r="AN68" s="54">
        <f t="shared" si="21"/>
        <v>219.64848858941937</v>
      </c>
      <c r="AO68" s="54">
        <f t="shared" si="21"/>
        <v>221.02545767770772</v>
      </c>
      <c r="AP68" s="54">
        <f t="shared" si="21"/>
        <v>222.13921425563123</v>
      </c>
      <c r="AQ68" s="54">
        <f t="shared" si="21"/>
        <v>222.9914942240616</v>
      </c>
      <c r="AR68" s="54">
        <f t="shared" si="21"/>
        <v>223.58439285353833</v>
      </c>
      <c r="AS68" s="54">
        <f t="shared" si="21"/>
        <v>223.920514544306</v>
      </c>
      <c r="AT68" s="54">
        <f t="shared" si="21"/>
        <v>224.00316321427854</v>
      </c>
      <c r="AU68" s="54">
        <f t="shared" si="21"/>
        <v>223.83657902844669</v>
      </c>
      <c r="AV68" s="54">
        <f t="shared" si="21"/>
        <v>223.42622384103453</v>
      </c>
      <c r="AW68" s="54">
        <f t="shared" si="21"/>
        <v>222.77911676199091</v>
      </c>
      <c r="AX68" s="54">
        <f t="shared" si="21"/>
        <v>221.90422123168773</v>
      </c>
      <c r="AY68" s="54">
        <f t="shared" si="21"/>
        <v>220.81288529178016</v>
      </c>
      <c r="AZ68" s="54">
        <f t="shared" si="21"/>
        <v>219.519337219628</v>
      </c>
      <c r="BA68" s="54">
        <f t="shared" si="21"/>
        <v>218.04123944954466</v>
      </c>
      <c r="BB68" s="54">
        <f t="shared" si="21"/>
        <v>216.40030502453874</v>
      </c>
      <c r="BC68" s="54">
        <f t="shared" si="21"/>
        <v>214.62298317378165</v>
      </c>
      <c r="BD68" s="54">
        <f t="shared" si="21"/>
        <v>212.74122466492258</v>
      </c>
      <c r="BE68" s="54">
        <f t="shared" si="21"/>
        <v>210.79334425982091</v>
      </c>
      <c r="BF68" s="54">
        <f t="shared" si="21"/>
        <v>208.82500814800125</v>
      </c>
      <c r="BG68" s="54">
        <f t="shared" si="21"/>
        <v>206.89039028893131</v>
      </c>
      <c r="BH68" s="54">
        <f t="shared" si="21"/>
        <v>205.05356532974673</v>
      </c>
      <c r="BI68" s="54">
        <f t="shared" si="21"/>
        <v>203.39024004298653</v>
      </c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  <c r="FK68" s="54"/>
      <c r="FL68" s="54"/>
      <c r="FM68" s="54"/>
      <c r="FN68" s="54"/>
      <c r="FO68" s="54"/>
      <c r="FP68" s="54"/>
      <c r="FQ68" s="54"/>
      <c r="FR68" s="54"/>
      <c r="FS68" s="54"/>
      <c r="FT68" s="54"/>
      <c r="FU68" s="54"/>
      <c r="FV68" s="54"/>
      <c r="FW68" s="54"/>
      <c r="FX68" s="54"/>
      <c r="FY68" s="54"/>
      <c r="FZ68" s="54"/>
      <c r="GA68" s="54"/>
      <c r="GB68" s="54"/>
      <c r="GC68" s="54"/>
      <c r="GD68" s="54"/>
      <c r="GE68" s="54"/>
      <c r="GF68" s="54"/>
      <c r="GG68" s="54"/>
      <c r="GH68" s="54"/>
      <c r="GI68" s="54"/>
      <c r="GJ68" s="54"/>
      <c r="GK68" s="54"/>
      <c r="GL68" s="54"/>
      <c r="GM68" s="54"/>
      <c r="GN68" s="54"/>
      <c r="GO68" s="54"/>
      <c r="GP68" s="54"/>
      <c r="GQ68" s="54"/>
      <c r="GR68" s="54"/>
      <c r="GS68" s="54"/>
      <c r="GT68" s="54"/>
      <c r="GU68" s="54"/>
      <c r="GV68" s="54"/>
      <c r="GW68" s="54"/>
      <c r="GX68" s="54"/>
      <c r="GY68" s="54"/>
      <c r="GZ68" s="54"/>
      <c r="HA68" s="54"/>
      <c r="HB68" s="54"/>
      <c r="HC68" s="54"/>
      <c r="HD68" s="54"/>
      <c r="HE68" s="54"/>
      <c r="HF68" s="54"/>
      <c r="HG68" s="54"/>
      <c r="HH68" s="54"/>
      <c r="HI68" s="54"/>
      <c r="HJ68" s="54"/>
      <c r="HK68" s="54"/>
      <c r="HL68" s="54"/>
      <c r="HM68" s="54"/>
      <c r="HN68" s="54"/>
      <c r="HO68" s="54"/>
      <c r="HP68" s="54"/>
      <c r="HQ68" s="54"/>
      <c r="HR68" s="54"/>
      <c r="HS68" s="54"/>
      <c r="HT68" s="54"/>
      <c r="HU68" s="54"/>
      <c r="HV68" s="54"/>
      <c r="HW68" s="54"/>
      <c r="HX68" s="54"/>
      <c r="HY68" s="54"/>
      <c r="HZ68" s="54"/>
      <c r="IA68" s="54"/>
      <c r="IB68" s="54"/>
      <c r="IC68" s="54"/>
    </row>
    <row r="69" spans="1:237" ht="18" customHeight="1">
      <c r="A69" s="82" t="s">
        <v>277</v>
      </c>
      <c r="B69" s="155">
        <f>B61/B70</f>
        <v>3.3333861957539432</v>
      </c>
      <c r="C69" s="155">
        <f>C60/C70</f>
        <v>2.5487596490543583</v>
      </c>
      <c r="D69" s="155">
        <f t="shared" ref="D69:L69" si="22">D60/D70</f>
        <v>2.6553396856501368</v>
      </c>
      <c r="E69" s="155">
        <f t="shared" si="22"/>
        <v>2.7545993721076978</v>
      </c>
      <c r="F69" s="155">
        <f t="shared" si="22"/>
        <v>2.846716285445904</v>
      </c>
      <c r="G69" s="155">
        <f t="shared" si="22"/>
        <v>2.9319468727982305</v>
      </c>
      <c r="H69" s="155">
        <f t="shared" si="22"/>
        <v>3.0106051270196015</v>
      </c>
      <c r="I69" s="155">
        <f t="shared" si="22"/>
        <v>3.0830444249027513</v>
      </c>
      <c r="J69" s="155">
        <f t="shared" si="22"/>
        <v>3.1496424522566899</v>
      </c>
      <c r="K69" s="155">
        <f t="shared" si="22"/>
        <v>3.2107891787167255</v>
      </c>
      <c r="L69" s="155">
        <f t="shared" si="22"/>
        <v>3.266878401430577</v>
      </c>
      <c r="M69" s="155">
        <f>M61/M70</f>
        <v>20.012422671724227</v>
      </c>
    </row>
    <row r="70" spans="1:237" s="37" customFormat="1" ht="18" customHeight="1">
      <c r="A70" s="156" t="s">
        <v>131</v>
      </c>
      <c r="B70" s="154">
        <f t="shared" ref="B70:AG70" si="23">+B71+B43</f>
        <v>1.5999444497034141</v>
      </c>
      <c r="C70" s="37">
        <f t="shared" si="23"/>
        <v>2.8420864715293779</v>
      </c>
      <c r="D70" s="37">
        <f t="shared" si="23"/>
        <v>3.2061376566936413</v>
      </c>
      <c r="E70" s="37">
        <f t="shared" si="23"/>
        <v>3.4256046471586292</v>
      </c>
      <c r="F70" s="37">
        <f t="shared" si="23"/>
        <v>3.5437386805847875</v>
      </c>
      <c r="G70" s="37">
        <f t="shared" si="23"/>
        <v>3.5856717219586702</v>
      </c>
      <c r="H70" s="37">
        <f t="shared" si="23"/>
        <v>3.612830916131943</v>
      </c>
      <c r="I70" s="37">
        <f t="shared" si="23"/>
        <v>3.6246984282210741</v>
      </c>
      <c r="J70" s="37">
        <f t="shared" si="23"/>
        <v>3.6251742162607625</v>
      </c>
      <c r="K70" s="37">
        <f t="shared" si="23"/>
        <v>3.6153421662676459</v>
      </c>
      <c r="L70" s="154">
        <f t="shared" si="23"/>
        <v>3.6627797357526379</v>
      </c>
      <c r="M70" s="37">
        <f t="shared" si="23"/>
        <v>3.7799692307304995</v>
      </c>
      <c r="N70" s="37">
        <f t="shared" si="23"/>
        <v>3.864181016486878</v>
      </c>
      <c r="O70" s="37">
        <f t="shared" si="23"/>
        <v>3.9475682280595379</v>
      </c>
      <c r="P70" s="37">
        <f t="shared" si="23"/>
        <v>4.0275783135211229</v>
      </c>
      <c r="Q70" s="37">
        <f t="shared" si="23"/>
        <v>4.1024063645780435</v>
      </c>
      <c r="R70" s="37">
        <f t="shared" si="23"/>
        <v>4.1705806199302629</v>
      </c>
      <c r="S70" s="37">
        <f t="shared" si="23"/>
        <v>4.2305759642171044</v>
      </c>
      <c r="T70" s="37">
        <f t="shared" si="23"/>
        <v>4.2804113362284362</v>
      </c>
      <c r="U70" s="37">
        <f t="shared" si="23"/>
        <v>4.3172846372682194</v>
      </c>
      <c r="V70" s="37">
        <f t="shared" si="23"/>
        <v>4.3451174116294364</v>
      </c>
      <c r="W70" s="37">
        <f t="shared" si="23"/>
        <v>4.3598955102225716</v>
      </c>
      <c r="X70" s="37">
        <f t="shared" si="23"/>
        <v>4.3464270990629679</v>
      </c>
      <c r="Y70" s="37">
        <f t="shared" si="23"/>
        <v>4.2928243871034901</v>
      </c>
      <c r="Z70" s="37">
        <f t="shared" si="23"/>
        <v>4.185341470220667</v>
      </c>
      <c r="AA70" s="37">
        <f t="shared" si="23"/>
        <v>3.6886464190747366</v>
      </c>
      <c r="AB70" s="37">
        <f t="shared" si="23"/>
        <v>0</v>
      </c>
      <c r="AC70" s="37">
        <f t="shared" si="23"/>
        <v>0</v>
      </c>
      <c r="AD70" s="37">
        <f t="shared" si="23"/>
        <v>0</v>
      </c>
      <c r="AE70" s="37">
        <f t="shared" si="23"/>
        <v>0</v>
      </c>
      <c r="AF70" s="37">
        <f t="shared" si="23"/>
        <v>0</v>
      </c>
      <c r="AG70" s="37">
        <f t="shared" si="23"/>
        <v>0</v>
      </c>
      <c r="AH70" s="37">
        <f t="shared" ref="AH70:BI70" si="24">+AH71+AH43</f>
        <v>0</v>
      </c>
      <c r="AI70" s="37">
        <f t="shared" si="24"/>
        <v>0</v>
      </c>
      <c r="AJ70" s="37">
        <f t="shared" si="24"/>
        <v>0</v>
      </c>
      <c r="AK70" s="37">
        <f t="shared" si="24"/>
        <v>0</v>
      </c>
      <c r="AL70" s="37">
        <f t="shared" si="24"/>
        <v>0</v>
      </c>
      <c r="AM70" s="37">
        <f t="shared" si="24"/>
        <v>0</v>
      </c>
      <c r="AN70" s="37">
        <f t="shared" si="24"/>
        <v>0</v>
      </c>
      <c r="AO70" s="37">
        <f t="shared" si="24"/>
        <v>0</v>
      </c>
      <c r="AP70" s="37">
        <f t="shared" si="24"/>
        <v>0</v>
      </c>
      <c r="AQ70" s="37">
        <f t="shared" si="24"/>
        <v>0</v>
      </c>
      <c r="AR70" s="37">
        <f t="shared" si="24"/>
        <v>0</v>
      </c>
      <c r="AS70" s="37">
        <f t="shared" si="24"/>
        <v>0</v>
      </c>
      <c r="AT70" s="37">
        <f t="shared" si="24"/>
        <v>0</v>
      </c>
      <c r="AU70" s="37">
        <f t="shared" si="24"/>
        <v>0</v>
      </c>
      <c r="AV70" s="37">
        <f t="shared" si="24"/>
        <v>0</v>
      </c>
      <c r="AW70" s="37">
        <f t="shared" si="24"/>
        <v>0</v>
      </c>
      <c r="AX70" s="37">
        <f t="shared" si="24"/>
        <v>0</v>
      </c>
      <c r="AY70" s="37">
        <f t="shared" si="24"/>
        <v>0</v>
      </c>
      <c r="AZ70" s="37">
        <f t="shared" si="24"/>
        <v>0</v>
      </c>
      <c r="BA70" s="37">
        <f t="shared" si="24"/>
        <v>0</v>
      </c>
      <c r="BB70" s="37">
        <f t="shared" si="24"/>
        <v>0</v>
      </c>
      <c r="BC70" s="37">
        <f t="shared" si="24"/>
        <v>0</v>
      </c>
      <c r="BD70" s="37">
        <f t="shared" si="24"/>
        <v>0</v>
      </c>
      <c r="BE70" s="37">
        <f t="shared" si="24"/>
        <v>0</v>
      </c>
      <c r="BF70" s="37">
        <f t="shared" si="24"/>
        <v>0</v>
      </c>
      <c r="BG70" s="37">
        <f t="shared" si="24"/>
        <v>0</v>
      </c>
      <c r="BH70" s="37">
        <f t="shared" si="24"/>
        <v>0</v>
      </c>
      <c r="BI70" s="37">
        <f t="shared" si="24"/>
        <v>0</v>
      </c>
    </row>
    <row r="71" spans="1:237" s="37" customFormat="1" ht="18" customHeight="1">
      <c r="A71" s="72" t="s">
        <v>649</v>
      </c>
      <c r="B71" s="80">
        <f t="shared" ref="B71:AG71" si="25">+B102</f>
        <v>1.5999444497034141</v>
      </c>
      <c r="C71" s="80">
        <f t="shared" si="25"/>
        <v>2.8420864715293779</v>
      </c>
      <c r="D71" s="80">
        <f t="shared" si="25"/>
        <v>3.2061376566936413</v>
      </c>
      <c r="E71" s="80">
        <f t="shared" si="25"/>
        <v>3.4256046471586292</v>
      </c>
      <c r="F71" s="80">
        <f t="shared" si="25"/>
        <v>3.5437386805847875</v>
      </c>
      <c r="G71" s="80">
        <f t="shared" si="25"/>
        <v>3.5856717219586702</v>
      </c>
      <c r="H71" s="80">
        <f t="shared" si="25"/>
        <v>3.612830916131943</v>
      </c>
      <c r="I71" s="80">
        <f t="shared" si="25"/>
        <v>3.6246984282210741</v>
      </c>
      <c r="J71" s="80">
        <f t="shared" si="25"/>
        <v>3.6251742162607625</v>
      </c>
      <c r="K71" s="80">
        <f t="shared" si="25"/>
        <v>3.6153421662676459</v>
      </c>
      <c r="L71" s="80">
        <f t="shared" si="25"/>
        <v>3.6627797357526379</v>
      </c>
      <c r="M71" s="80">
        <f t="shared" si="25"/>
        <v>3.7799692307304995</v>
      </c>
      <c r="N71" s="80">
        <f t="shared" si="25"/>
        <v>3.864181016486878</v>
      </c>
      <c r="O71" s="80">
        <f t="shared" si="25"/>
        <v>3.9475682280595379</v>
      </c>
      <c r="P71" s="80">
        <f t="shared" si="25"/>
        <v>4.0275783135211229</v>
      </c>
      <c r="Q71" s="80">
        <f t="shared" si="25"/>
        <v>4.1024063645780435</v>
      </c>
      <c r="R71" s="80">
        <f t="shared" si="25"/>
        <v>4.1705806199302629</v>
      </c>
      <c r="S71" s="80">
        <f t="shared" si="25"/>
        <v>4.2305759642171044</v>
      </c>
      <c r="T71" s="80">
        <f t="shared" si="25"/>
        <v>4.2804113362284362</v>
      </c>
      <c r="U71" s="80">
        <f t="shared" si="25"/>
        <v>4.3172846372682194</v>
      </c>
      <c r="V71" s="80">
        <f t="shared" si="25"/>
        <v>4.3451174116294364</v>
      </c>
      <c r="W71" s="80">
        <f t="shared" si="25"/>
        <v>4.3598955102225716</v>
      </c>
      <c r="X71" s="80">
        <f t="shared" si="25"/>
        <v>4.3464270990629679</v>
      </c>
      <c r="Y71" s="80">
        <f t="shared" si="25"/>
        <v>4.2928243871034901</v>
      </c>
      <c r="Z71" s="80">
        <f t="shared" si="25"/>
        <v>4.185341470220667</v>
      </c>
      <c r="AA71" s="80">
        <f t="shared" si="25"/>
        <v>3.6886464190747366</v>
      </c>
      <c r="AB71" s="80">
        <f t="shared" si="25"/>
        <v>0</v>
      </c>
      <c r="AC71" s="80">
        <f t="shared" si="25"/>
        <v>0</v>
      </c>
      <c r="AD71" s="80">
        <f t="shared" si="25"/>
        <v>0</v>
      </c>
      <c r="AE71" s="80">
        <f t="shared" si="25"/>
        <v>0</v>
      </c>
      <c r="AF71" s="80">
        <f t="shared" si="25"/>
        <v>0</v>
      </c>
      <c r="AG71" s="80">
        <f t="shared" si="25"/>
        <v>0</v>
      </c>
      <c r="AH71" s="80">
        <f t="shared" ref="AH71:BI71" si="26">+AH102</f>
        <v>0</v>
      </c>
      <c r="AI71" s="80">
        <f t="shared" si="26"/>
        <v>0</v>
      </c>
      <c r="AJ71" s="80">
        <f t="shared" si="26"/>
        <v>0</v>
      </c>
      <c r="AK71" s="80">
        <f t="shared" si="26"/>
        <v>0</v>
      </c>
      <c r="AL71" s="80">
        <f t="shared" si="26"/>
        <v>0</v>
      </c>
      <c r="AM71" s="80">
        <f t="shared" si="26"/>
        <v>0</v>
      </c>
      <c r="AN71" s="80">
        <f t="shared" si="26"/>
        <v>0</v>
      </c>
      <c r="AO71" s="80">
        <f t="shared" si="26"/>
        <v>0</v>
      </c>
      <c r="AP71" s="80">
        <f t="shared" si="26"/>
        <v>0</v>
      </c>
      <c r="AQ71" s="80">
        <f t="shared" si="26"/>
        <v>0</v>
      </c>
      <c r="AR71" s="80">
        <f t="shared" si="26"/>
        <v>0</v>
      </c>
      <c r="AS71" s="80">
        <f t="shared" si="26"/>
        <v>0</v>
      </c>
      <c r="AT71" s="80">
        <f t="shared" si="26"/>
        <v>0</v>
      </c>
      <c r="AU71" s="80">
        <f t="shared" si="26"/>
        <v>0</v>
      </c>
      <c r="AV71" s="80">
        <f t="shared" si="26"/>
        <v>0</v>
      </c>
      <c r="AW71" s="80">
        <f t="shared" si="26"/>
        <v>0</v>
      </c>
      <c r="AX71" s="80">
        <f t="shared" si="26"/>
        <v>0</v>
      </c>
      <c r="AY71" s="80">
        <f t="shared" si="26"/>
        <v>0</v>
      </c>
      <c r="AZ71" s="80">
        <f t="shared" si="26"/>
        <v>0</v>
      </c>
      <c r="BA71" s="80">
        <f t="shared" si="26"/>
        <v>0</v>
      </c>
      <c r="BB71" s="80">
        <f t="shared" si="26"/>
        <v>0</v>
      </c>
      <c r="BC71" s="80">
        <f t="shared" si="26"/>
        <v>0</v>
      </c>
      <c r="BD71" s="80">
        <f t="shared" si="26"/>
        <v>0</v>
      </c>
      <c r="BE71" s="80">
        <f t="shared" si="26"/>
        <v>0</v>
      </c>
      <c r="BF71" s="80">
        <f t="shared" si="26"/>
        <v>0</v>
      </c>
      <c r="BG71" s="80">
        <f t="shared" si="26"/>
        <v>0</v>
      </c>
      <c r="BH71" s="80">
        <f t="shared" si="26"/>
        <v>0</v>
      </c>
      <c r="BI71" s="80">
        <f t="shared" si="26"/>
        <v>0</v>
      </c>
    </row>
    <row r="72" spans="1:237" ht="18" customHeight="1">
      <c r="A72" s="59" t="s">
        <v>773</v>
      </c>
    </row>
    <row r="73" spans="1:237" s="37" customFormat="1" ht="18" customHeight="1">
      <c r="A73" s="72" t="s">
        <v>774</v>
      </c>
      <c r="B73" s="80">
        <f>(B97)*B68</f>
        <v>1.9015110294198367</v>
      </c>
      <c r="C73" s="37">
        <f>(C97)*C68</f>
        <v>2.6945633443771682</v>
      </c>
      <c r="D73" s="37">
        <f>(D97)*D68</f>
        <v>3.6086817497311698</v>
      </c>
      <c r="E73" s="37">
        <f>(E97)*E68</f>
        <v>4.5576342903426355</v>
      </c>
      <c r="F73" s="37">
        <f>(F97)*F68</f>
        <v>5.5536119718246972</v>
      </c>
      <c r="G73" s="37">
        <f t="shared" ref="G73:BI73" si="27">(G97)*G68</f>
        <v>6.6601818543420732</v>
      </c>
      <c r="H73" s="37">
        <f t="shared" si="27"/>
        <v>7.8018838971878166</v>
      </c>
      <c r="I73" s="37">
        <f t="shared" si="27"/>
        <v>8.986999725919091</v>
      </c>
      <c r="J73" s="37">
        <f t="shared" si="27"/>
        <v>10.187613858187646</v>
      </c>
      <c r="K73" s="37">
        <f t="shared" si="27"/>
        <v>11.724175379739032</v>
      </c>
      <c r="L73" s="37">
        <f t="shared" si="27"/>
        <v>13.756100013402948</v>
      </c>
      <c r="M73" s="37">
        <f t="shared" si="27"/>
        <v>15.213815574203259</v>
      </c>
      <c r="N73" s="37">
        <f t="shared" si="27"/>
        <v>16.933773859021937</v>
      </c>
      <c r="O73" s="37">
        <f t="shared" si="27"/>
        <v>18.689214234682851</v>
      </c>
      <c r="P73" s="37">
        <f t="shared" si="27"/>
        <v>20.454641390366344</v>
      </c>
      <c r="Q73" s="37">
        <f t="shared" si="27"/>
        <v>22.209250539592311</v>
      </c>
      <c r="R73" s="37">
        <f t="shared" si="27"/>
        <v>23.935212246843033</v>
      </c>
      <c r="S73" s="37">
        <f t="shared" si="27"/>
        <v>25.617128301196374</v>
      </c>
      <c r="T73" s="37">
        <f t="shared" si="27"/>
        <v>27.241696495139692</v>
      </c>
      <c r="U73" s="37">
        <f t="shared" si="27"/>
        <v>28.797493161027511</v>
      </c>
      <c r="V73" s="37">
        <f t="shared" si="27"/>
        <v>30.329741957731333</v>
      </c>
      <c r="W73" s="37">
        <f t="shared" si="27"/>
        <v>31.847220256421991</v>
      </c>
      <c r="X73" s="37">
        <f t="shared" si="27"/>
        <v>33.29540714568892</v>
      </c>
      <c r="Y73" s="37">
        <f t="shared" si="27"/>
        <v>34.661250355236149</v>
      </c>
      <c r="Z73" s="37">
        <f t="shared" si="27"/>
        <v>35.935242059551328</v>
      </c>
      <c r="AA73" s="37">
        <f t="shared" si="27"/>
        <v>37.113254292637272</v>
      </c>
      <c r="AB73" s="37">
        <f t="shared" si="27"/>
        <v>38.204625649421487</v>
      </c>
      <c r="AC73" s="37">
        <f t="shared" si="27"/>
        <v>39.315764561610848</v>
      </c>
      <c r="AD73" s="37">
        <f t="shared" si="27"/>
        <v>40.407653849913551</v>
      </c>
      <c r="AE73" s="37">
        <f t="shared" si="27"/>
        <v>41.472433818104612</v>
      </c>
      <c r="AF73" s="37">
        <f t="shared" si="27"/>
        <v>42.401824804551673</v>
      </c>
      <c r="AG73" s="37">
        <f t="shared" si="27"/>
        <v>43.173465099078392</v>
      </c>
      <c r="AH73" s="37">
        <f t="shared" si="27"/>
        <v>43.876980156324649</v>
      </c>
      <c r="AI73" s="37">
        <f t="shared" si="27"/>
        <v>44.516811154739621</v>
      </c>
      <c r="AJ73" s="37">
        <f t="shared" si="27"/>
        <v>45.096576895976298</v>
      </c>
      <c r="AK73" s="37">
        <f t="shared" si="27"/>
        <v>45.617996562928347</v>
      </c>
      <c r="AL73" s="37">
        <f t="shared" si="27"/>
        <v>46.081892582586342</v>
      </c>
      <c r="AM73" s="37">
        <f t="shared" si="27"/>
        <v>46.488718449127006</v>
      </c>
      <c r="AN73" s="37">
        <f t="shared" si="27"/>
        <v>46.838797812452178</v>
      </c>
      <c r="AO73" s="37">
        <f t="shared" si="27"/>
        <v>47.132428682095423</v>
      </c>
      <c r="AP73" s="37">
        <f t="shared" si="27"/>
        <v>47.369930972690106</v>
      </c>
      <c r="AQ73" s="37">
        <f t="shared" si="27"/>
        <v>47.551674855278499</v>
      </c>
      <c r="AR73" s="37">
        <f t="shared" si="27"/>
        <v>47.678107134451842</v>
      </c>
      <c r="AS73" s="37">
        <f t="shared" si="27"/>
        <v>47.749783183831248</v>
      </c>
      <c r="AT73" s="37">
        <f t="shared" si="27"/>
        <v>47.767407545224181</v>
      </c>
      <c r="AU73" s="37">
        <f t="shared" si="27"/>
        <v>47.731884409831636</v>
      </c>
      <c r="AV73" s="37">
        <f t="shared" si="27"/>
        <v>47.644378487173469</v>
      </c>
      <c r="AW73" s="37">
        <f t="shared" si="27"/>
        <v>47.506386562744673</v>
      </c>
      <c r="AX73" s="37">
        <f t="shared" si="27"/>
        <v>47.319820039505402</v>
      </c>
      <c r="AY73" s="37">
        <f t="shared" si="27"/>
        <v>47.087098823151649</v>
      </c>
      <c r="AZ73" s="37">
        <f t="shared" si="27"/>
        <v>46.811257013352183</v>
      </c>
      <c r="BA73" s="37">
        <f t="shared" si="27"/>
        <v>46.496061024321804</v>
      </c>
      <c r="BB73" s="37">
        <f t="shared" si="27"/>
        <v>46.146141039668436</v>
      </c>
      <c r="BC73" s="37">
        <f t="shared" si="27"/>
        <v>45.767137207910338</v>
      </c>
      <c r="BD73" s="37">
        <f t="shared" si="27"/>
        <v>45.36586284952827</v>
      </c>
      <c r="BE73" s="37">
        <f t="shared" si="27"/>
        <v>44.95048837077217</v>
      </c>
      <c r="BF73" s="37">
        <f t="shared" si="27"/>
        <v>44.53075182826035</v>
      </c>
      <c r="BG73" s="37">
        <f t="shared" si="27"/>
        <v>44.118205512429704</v>
      </c>
      <c r="BH73" s="37">
        <f t="shared" si="27"/>
        <v>43.726512979361857</v>
      </c>
      <c r="BI73" s="37">
        <f t="shared" si="27"/>
        <v>43.371818270086941</v>
      </c>
    </row>
    <row r="74" spans="1:237" s="37" customFormat="1" ht="18" customHeight="1">
      <c r="A74" s="72" t="s">
        <v>775</v>
      </c>
      <c r="B74" s="81">
        <f>+B11</f>
        <v>9.2609350350421398</v>
      </c>
      <c r="C74" s="37">
        <f t="shared" ref="C74:BI74" si="28">+B74*(1-$B$8)^10+10*B73</f>
        <v>22.244198676084302</v>
      </c>
      <c r="D74" s="37">
        <f t="shared" si="28"/>
        <v>34.701705939423249</v>
      </c>
      <c r="E74" s="37">
        <f t="shared" si="28"/>
        <v>48.186554193078706</v>
      </c>
      <c r="F74" s="37">
        <f t="shared" si="28"/>
        <v>62.377955453263155</v>
      </c>
      <c r="G74" s="37">
        <f t="shared" si="28"/>
        <v>77.285967922318065</v>
      </c>
      <c r="H74" s="37">
        <f t="shared" si="28"/>
        <v>93.549769280193246</v>
      </c>
      <c r="I74" s="37">
        <f t="shared" si="28"/>
        <v>110.63762659621086</v>
      </c>
      <c r="J74" s="37">
        <f t="shared" si="28"/>
        <v>128.44695231712399</v>
      </c>
      <c r="K74" s="37">
        <f t="shared" si="28"/>
        <v>146.66282155141036</v>
      </c>
      <c r="L74" s="37">
        <f t="shared" si="28"/>
        <v>168.37991763660077</v>
      </c>
      <c r="M74" s="37">
        <f t="shared" si="28"/>
        <v>196.27144715972594</v>
      </c>
      <c r="N74" s="37">
        <f t="shared" si="28"/>
        <v>220.57377777385545</v>
      </c>
      <c r="O74" s="37">
        <f t="shared" si="28"/>
        <v>246.24705935137138</v>
      </c>
      <c r="P74" s="37">
        <f t="shared" si="28"/>
        <v>272.75318288067683</v>
      </c>
      <c r="Q74" s="37">
        <f t="shared" si="28"/>
        <v>299.6495682428079</v>
      </c>
      <c r="R74" s="37">
        <f t="shared" si="28"/>
        <v>326.57384942746393</v>
      </c>
      <c r="S74" s="37">
        <f t="shared" si="28"/>
        <v>353.22138286425081</v>
      </c>
      <c r="T74" s="37">
        <f t="shared" si="28"/>
        <v>379.33196379903563</v>
      </c>
      <c r="U74" s="37">
        <f t="shared" si="28"/>
        <v>404.68184236891443</v>
      </c>
      <c r="V74" s="37">
        <f t="shared" si="28"/>
        <v>429.07876514426232</v>
      </c>
      <c r="W74" s="37">
        <f t="shared" si="28"/>
        <v>452.90793408784907</v>
      </c>
      <c r="X74" s="37">
        <f t="shared" si="28"/>
        <v>476.39143453088479</v>
      </c>
      <c r="Y74" s="37">
        <f t="shared" si="28"/>
        <v>499.06149372611947</v>
      </c>
      <c r="Z74" s="37">
        <f t="shared" si="28"/>
        <v>520.62448669876085</v>
      </c>
      <c r="AA74" s="37">
        <f t="shared" si="28"/>
        <v>540.88295449550048</v>
      </c>
      <c r="AB74" s="37">
        <f t="shared" si="28"/>
        <v>559.72676777654317</v>
      </c>
      <c r="AC74" s="37">
        <f t="shared" si="28"/>
        <v>577.21091276475499</v>
      </c>
      <c r="AD74" s="37">
        <f t="shared" si="28"/>
        <v>594.4186462876205</v>
      </c>
      <c r="AE74" s="37">
        <f t="shared" si="28"/>
        <v>611.33750485305677</v>
      </c>
      <c r="AF74" s="37">
        <f t="shared" si="28"/>
        <v>627.88454574783623</v>
      </c>
      <c r="AG74" s="37">
        <f t="shared" si="28"/>
        <v>642.94805201976942</v>
      </c>
      <c r="AH74" s="37">
        <f t="shared" si="28"/>
        <v>655.91677483437093</v>
      </c>
      <c r="AI74" s="37">
        <f t="shared" si="28"/>
        <v>667.47383944791795</v>
      </c>
      <c r="AJ74" s="37">
        <f t="shared" si="28"/>
        <v>677.90184869365419</v>
      </c>
      <c r="AK74" s="37">
        <f t="shared" si="28"/>
        <v>687.33552810317269</v>
      </c>
      <c r="AL74" s="37">
        <f t="shared" si="28"/>
        <v>695.83904539360753</v>
      </c>
      <c r="AM74" s="37">
        <f t="shared" si="28"/>
        <v>703.44299873437967</v>
      </c>
      <c r="AN74" s="37">
        <f t="shared" si="28"/>
        <v>710.16259198924001</v>
      </c>
      <c r="AO74" s="37">
        <f t="shared" si="28"/>
        <v>716.00636291670287</v>
      </c>
      <c r="AP74" s="37">
        <f t="shared" si="28"/>
        <v>720.9802685444248</v>
      </c>
      <c r="AQ74" s="37">
        <f t="shared" si="28"/>
        <v>725.08958510585035</v>
      </c>
      <c r="AR74" s="37">
        <f t="shared" si="28"/>
        <v>728.33985402024916</v>
      </c>
      <c r="AS74" s="37">
        <f t="shared" si="28"/>
        <v>730.73747550696066</v>
      </c>
      <c r="AT74" s="37">
        <f t="shared" si="28"/>
        <v>732.29023492069155</v>
      </c>
      <c r="AU74" s="37">
        <f t="shared" si="28"/>
        <v>733.00789226485119</v>
      </c>
      <c r="AV74" s="37">
        <f t="shared" si="28"/>
        <v>732.90289255421362</v>
      </c>
      <c r="AW74" s="37">
        <f t="shared" si="28"/>
        <v>731.99122219231594</v>
      </c>
      <c r="AX74" s="37">
        <f t="shared" si="28"/>
        <v>730.29342314835606</v>
      </c>
      <c r="AY74" s="37">
        <f t="shared" si="28"/>
        <v>727.83577199371211</v>
      </c>
      <c r="AZ74" s="37">
        <f t="shared" si="28"/>
        <v>724.65162985926338</v>
      </c>
      <c r="BA74" s="37">
        <f t="shared" si="28"/>
        <v>720.78297004877254</v>
      </c>
      <c r="BB74" s="37">
        <f t="shared" si="28"/>
        <v>716.28209189046925</v>
      </c>
      <c r="BC74" s="37">
        <f t="shared" si="28"/>
        <v>711.21353286861813</v>
      </c>
      <c r="BD74" s="37">
        <f t="shared" si="28"/>
        <v>705.65619729774335</v>
      </c>
      <c r="BE74" s="37">
        <f t="shared" si="28"/>
        <v>699.7057306159578</v>
      </c>
      <c r="BF74" s="37">
        <f t="shared" si="28"/>
        <v>693.4771863879248</v>
      </c>
      <c r="BG74" s="37">
        <f t="shared" si="28"/>
        <v>687.10806187728213</v>
      </c>
      <c r="BH74" s="37">
        <f t="shared" si="28"/>
        <v>680.76182231980215</v>
      </c>
      <c r="BI74" s="37">
        <f t="shared" si="28"/>
        <v>674.63210007972066</v>
      </c>
    </row>
    <row r="75" spans="1:237" s="37" customFormat="1" ht="18" customHeight="1">
      <c r="A75" s="59" t="s">
        <v>776</v>
      </c>
      <c r="B75" s="80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</row>
    <row r="76" spans="1:237" s="34" customFormat="1" ht="18" customHeight="1">
      <c r="A76" s="64" t="s">
        <v>777</v>
      </c>
      <c r="B76" s="65">
        <f>+B14</f>
        <v>1.4999999999999999E-2</v>
      </c>
      <c r="C76" s="54">
        <f t="shared" ref="C76:BI76" si="29">+C14</f>
        <v>1.4999999999999999E-2</v>
      </c>
      <c r="D76" s="54">
        <f t="shared" si="29"/>
        <v>1.4999999999999999E-2</v>
      </c>
      <c r="E76" s="54">
        <f t="shared" si="29"/>
        <v>1.4999999999999999E-2</v>
      </c>
      <c r="F76" s="54">
        <f t="shared" si="29"/>
        <v>1.4999999999999999E-2</v>
      </c>
      <c r="G76" s="54">
        <f t="shared" si="29"/>
        <v>1.4999999999999999E-2</v>
      </c>
      <c r="H76" s="54">
        <f t="shared" si="29"/>
        <v>1.4999999999999999E-2</v>
      </c>
      <c r="I76" s="54">
        <f t="shared" si="29"/>
        <v>1.4999999999999999E-2</v>
      </c>
      <c r="J76" s="54">
        <f t="shared" si="29"/>
        <v>1.4999999999999999E-2</v>
      </c>
      <c r="K76" s="54">
        <f t="shared" si="29"/>
        <v>1.4999999999999999E-2</v>
      </c>
      <c r="L76" s="54">
        <f t="shared" si="29"/>
        <v>1.4999999999999999E-2</v>
      </c>
      <c r="M76" s="54">
        <f t="shared" si="29"/>
        <v>1.4999999999999999E-2</v>
      </c>
      <c r="N76" s="54">
        <f t="shared" si="29"/>
        <v>1.4999999999999999E-2</v>
      </c>
      <c r="O76" s="54">
        <f t="shared" si="29"/>
        <v>1.4999999999999999E-2</v>
      </c>
      <c r="P76" s="54">
        <f t="shared" si="29"/>
        <v>1.4999999999999999E-2</v>
      </c>
      <c r="Q76" s="54">
        <f t="shared" si="29"/>
        <v>1.4999999999999999E-2</v>
      </c>
      <c r="R76" s="54">
        <f t="shared" si="29"/>
        <v>1.4999999999999999E-2</v>
      </c>
      <c r="S76" s="54">
        <f t="shared" si="29"/>
        <v>1.4999999999999999E-2</v>
      </c>
      <c r="T76" s="54">
        <f t="shared" si="29"/>
        <v>1.4999999999999999E-2</v>
      </c>
      <c r="U76" s="54">
        <f t="shared" si="29"/>
        <v>1.4999999999999999E-2</v>
      </c>
      <c r="V76" s="54">
        <f t="shared" si="29"/>
        <v>1.4999999999999999E-2</v>
      </c>
      <c r="W76" s="54">
        <f t="shared" si="29"/>
        <v>1.4999999999999999E-2</v>
      </c>
      <c r="X76" s="54">
        <f t="shared" si="29"/>
        <v>1.4999999999999999E-2</v>
      </c>
      <c r="Y76" s="54">
        <f t="shared" si="29"/>
        <v>1.4999999999999999E-2</v>
      </c>
      <c r="Z76" s="54">
        <f t="shared" si="29"/>
        <v>1.4999999999999999E-2</v>
      </c>
      <c r="AA76" s="54">
        <f t="shared" si="29"/>
        <v>1.4999999999999999E-2</v>
      </c>
      <c r="AB76" s="54">
        <f t="shared" si="29"/>
        <v>1.4999999999999999E-2</v>
      </c>
      <c r="AC76" s="54">
        <f t="shared" si="29"/>
        <v>1.4999999999999999E-2</v>
      </c>
      <c r="AD76" s="54">
        <f t="shared" si="29"/>
        <v>1.4999999999999999E-2</v>
      </c>
      <c r="AE76" s="54">
        <f t="shared" si="29"/>
        <v>1.4999999999999999E-2</v>
      </c>
      <c r="AF76" s="54">
        <f t="shared" si="29"/>
        <v>1.4999999999999999E-2</v>
      </c>
      <c r="AG76" s="54">
        <f t="shared" si="29"/>
        <v>1.4999999999999999E-2</v>
      </c>
      <c r="AH76" s="54">
        <f t="shared" si="29"/>
        <v>1.4999999999999999E-2</v>
      </c>
      <c r="AI76" s="54">
        <f t="shared" si="29"/>
        <v>1.4999999999999999E-2</v>
      </c>
      <c r="AJ76" s="54">
        <f t="shared" si="29"/>
        <v>1.4999999999999999E-2</v>
      </c>
      <c r="AK76" s="54">
        <f t="shared" si="29"/>
        <v>1.4999999999999999E-2</v>
      </c>
      <c r="AL76" s="54">
        <f t="shared" si="29"/>
        <v>1.4999999999999999E-2</v>
      </c>
      <c r="AM76" s="54">
        <f t="shared" si="29"/>
        <v>1.4999999999999999E-2</v>
      </c>
      <c r="AN76" s="54">
        <f t="shared" si="29"/>
        <v>1.4999999999999999E-2</v>
      </c>
      <c r="AO76" s="54">
        <f t="shared" si="29"/>
        <v>1.4999999999999999E-2</v>
      </c>
      <c r="AP76" s="54">
        <f t="shared" si="29"/>
        <v>1.4999999999999999E-2</v>
      </c>
      <c r="AQ76" s="54">
        <f t="shared" si="29"/>
        <v>1.4999999999999999E-2</v>
      </c>
      <c r="AR76" s="54">
        <f t="shared" si="29"/>
        <v>1.4999999999999999E-2</v>
      </c>
      <c r="AS76" s="54">
        <f t="shared" si="29"/>
        <v>1.4999999999999999E-2</v>
      </c>
      <c r="AT76" s="54">
        <f t="shared" si="29"/>
        <v>1.4999999999999999E-2</v>
      </c>
      <c r="AU76" s="54">
        <f t="shared" si="29"/>
        <v>1.4999999999999999E-2</v>
      </c>
      <c r="AV76" s="54">
        <f t="shared" si="29"/>
        <v>1.4999999999999999E-2</v>
      </c>
      <c r="AW76" s="54">
        <f t="shared" si="29"/>
        <v>1.4999999999999999E-2</v>
      </c>
      <c r="AX76" s="54">
        <f t="shared" si="29"/>
        <v>1.4999999999999999E-2</v>
      </c>
      <c r="AY76" s="54">
        <f t="shared" si="29"/>
        <v>1.4999999999999999E-2</v>
      </c>
      <c r="AZ76" s="54">
        <f t="shared" si="29"/>
        <v>1.4999999999999999E-2</v>
      </c>
      <c r="BA76" s="54">
        <f t="shared" si="29"/>
        <v>1.4999999999999999E-2</v>
      </c>
      <c r="BB76" s="54">
        <f t="shared" si="29"/>
        <v>1.4999999999999999E-2</v>
      </c>
      <c r="BC76" s="54">
        <f t="shared" si="29"/>
        <v>1.4999999999999999E-2</v>
      </c>
      <c r="BD76" s="54">
        <f t="shared" si="29"/>
        <v>1.4999999999999999E-2</v>
      </c>
      <c r="BE76" s="54">
        <f t="shared" si="29"/>
        <v>1.4999999999999999E-2</v>
      </c>
      <c r="BF76" s="54">
        <f t="shared" si="29"/>
        <v>1.4999999999999999E-2</v>
      </c>
      <c r="BG76" s="54">
        <f t="shared" si="29"/>
        <v>1.4999999999999999E-2</v>
      </c>
      <c r="BH76" s="54">
        <f t="shared" si="29"/>
        <v>1.4999999999999999E-2</v>
      </c>
      <c r="BI76" s="54">
        <f t="shared" si="29"/>
        <v>1.4999999999999999E-2</v>
      </c>
    </row>
    <row r="77" spans="1:237" s="34" customFormat="1" ht="18" customHeight="1">
      <c r="A77" s="64" t="s">
        <v>778</v>
      </c>
      <c r="B77" s="65">
        <f t="shared" ref="B77:BI77" si="30">+$B$7*B61/B74</f>
        <v>0.17276547311154627</v>
      </c>
      <c r="C77" s="54">
        <f t="shared" si="30"/>
        <v>0.16103762976732047</v>
      </c>
      <c r="D77" s="54">
        <f t="shared" si="30"/>
        <v>0.14601734476413999</v>
      </c>
      <c r="E77" s="54">
        <f t="shared" si="30"/>
        <v>0.13807356250294958</v>
      </c>
      <c r="F77" s="54">
        <f t="shared" si="30"/>
        <v>0.1331648483173101</v>
      </c>
      <c r="G77" s="54">
        <f t="shared" si="30"/>
        <v>0.1291246807111095</v>
      </c>
      <c r="H77" s="54">
        <f t="shared" si="30"/>
        <v>0.12576304998666396</v>
      </c>
      <c r="I77" s="54">
        <f t="shared" si="30"/>
        <v>0.12319455856886445</v>
      </c>
      <c r="J77" s="54">
        <f t="shared" si="30"/>
        <v>0.12109911754066041</v>
      </c>
      <c r="K77" s="54">
        <f t="shared" si="30"/>
        <v>0.11940812719207822</v>
      </c>
      <c r="L77" s="54">
        <f t="shared" si="30"/>
        <v>0.11781853713910877</v>
      </c>
      <c r="M77" s="54">
        <f t="shared" si="30"/>
        <v>0.11562508407541819</v>
      </c>
      <c r="N77" s="54">
        <f t="shared" si="30"/>
        <v>0.11568368931862462</v>
      </c>
      <c r="O77" s="54">
        <f t="shared" si="30"/>
        <v>0.11562377920402467</v>
      </c>
      <c r="P77" s="54">
        <f t="shared" si="30"/>
        <v>0.11560986675139881</v>
      </c>
      <c r="Q77" s="54">
        <f t="shared" si="30"/>
        <v>0.11572521088817102</v>
      </c>
      <c r="R77" s="54">
        <f t="shared" si="30"/>
        <v>0.1160077515675398</v>
      </c>
      <c r="S77" s="54">
        <f t="shared" si="30"/>
        <v>0.11647344181457051</v>
      </c>
      <c r="T77" s="54">
        <f t="shared" si="30"/>
        <v>0.11712800170641514</v>
      </c>
      <c r="U77" s="54">
        <f t="shared" si="30"/>
        <v>0.11797277907058203</v>
      </c>
      <c r="V77" s="54">
        <f t="shared" si="30"/>
        <v>0.11922389850067983</v>
      </c>
      <c r="W77" s="54">
        <f t="shared" si="30"/>
        <v>0.12078636184283439</v>
      </c>
      <c r="X77" s="54">
        <f t="shared" si="30"/>
        <v>0.12239413681400121</v>
      </c>
      <c r="Y77" s="54">
        <f t="shared" si="30"/>
        <v>0.12412470791859892</v>
      </c>
      <c r="Z77" s="54">
        <f t="shared" si="30"/>
        <v>0.12601891098516371</v>
      </c>
      <c r="AA77" s="54">
        <f t="shared" si="30"/>
        <v>0.12810060558809805</v>
      </c>
      <c r="AB77" s="54">
        <f t="shared" si="30"/>
        <v>0.13038104756037489</v>
      </c>
      <c r="AC77" s="54">
        <f t="shared" si="30"/>
        <v>0.13284786775747132</v>
      </c>
      <c r="AD77" s="54">
        <f t="shared" si="30"/>
        <v>0.13532837969981243</v>
      </c>
      <c r="AE77" s="54">
        <f t="shared" si="30"/>
        <v>0.1378309789340324</v>
      </c>
      <c r="AF77" s="54">
        <f t="shared" si="30"/>
        <v>0.14004104973202658</v>
      </c>
      <c r="AG77" s="54">
        <f t="shared" si="30"/>
        <v>0.14212001175395264</v>
      </c>
      <c r="AH77" s="54">
        <f t="shared" si="30"/>
        <v>0.14449157308369392</v>
      </c>
      <c r="AI77" s="54">
        <f t="shared" si="30"/>
        <v>0.14705376506039067</v>
      </c>
      <c r="AJ77" s="54">
        <f t="shared" si="30"/>
        <v>0.14976929226950114</v>
      </c>
      <c r="AK77" s="54">
        <f t="shared" si="30"/>
        <v>0.15262458538114804</v>
      </c>
      <c r="AL77" s="54">
        <f t="shared" si="30"/>
        <v>0.15561745053317957</v>
      </c>
      <c r="AM77" s="54">
        <f t="shared" si="30"/>
        <v>0.15875130040890145</v>
      </c>
      <c r="AN77" s="54">
        <f t="shared" si="30"/>
        <v>0.16203237727312395</v>
      </c>
      <c r="AO77" s="54">
        <f t="shared" si="30"/>
        <v>0.16546845234221932</v>
      </c>
      <c r="AP77" s="54">
        <f t="shared" si="30"/>
        <v>0.16906824484806382</v>
      </c>
      <c r="AQ77" s="54">
        <f t="shared" si="30"/>
        <v>0.17284117986087535</v>
      </c>
      <c r="AR77" s="54">
        <f t="shared" si="30"/>
        <v>0.17679729472164657</v>
      </c>
      <c r="AS77" s="54">
        <f t="shared" si="30"/>
        <v>0.18094719966265002</v>
      </c>
      <c r="AT77" s="54">
        <f t="shared" si="30"/>
        <v>0.18530204497792593</v>
      </c>
      <c r="AU77" s="54">
        <f t="shared" si="30"/>
        <v>0.18987346884605702</v>
      </c>
      <c r="AV77" s="54">
        <f t="shared" si="30"/>
        <v>0.19467350889920276</v>
      </c>
      <c r="AW77" s="54">
        <f t="shared" si="30"/>
        <v>0.19971446310772822</v>
      </c>
      <c r="AX77" s="54">
        <f t="shared" si="30"/>
        <v>0.20500868460084845</v>
      </c>
      <c r="AY77" s="54">
        <f t="shared" si="30"/>
        <v>0.21056829215778927</v>
      </c>
      <c r="AZ77" s="54">
        <f t="shared" si="30"/>
        <v>0.21640477396853822</v>
      </c>
      <c r="BA77" s="54">
        <f t="shared" si="30"/>
        <v>0.22252845719016554</v>
      </c>
      <c r="BB77" s="54">
        <f t="shared" si="30"/>
        <v>0.22894780998067141</v>
      </c>
      <c r="BC77" s="54">
        <f t="shared" si="30"/>
        <v>0.23566853623685713</v>
      </c>
      <c r="BD77" s="54">
        <f t="shared" si="30"/>
        <v>0.24269241644863493</v>
      </c>
      <c r="BE77" s="54">
        <f t="shared" si="30"/>
        <v>0.25001584135146415</v>
      </c>
      <c r="BF77" s="54">
        <f t="shared" si="30"/>
        <v>0.25762797915588409</v>
      </c>
      <c r="BG77" s="54">
        <f t="shared" si="30"/>
        <v>0.26550851325672742</v>
      </c>
      <c r="BH77" s="54">
        <f t="shared" si="30"/>
        <v>0.27362488733763218</v>
      </c>
      <c r="BI77" s="54">
        <f t="shared" si="30"/>
        <v>0.2819290015181643</v>
      </c>
    </row>
    <row r="78" spans="1:237" s="34" customFormat="1" ht="18" customHeight="1">
      <c r="A78" s="64" t="s">
        <v>779</v>
      </c>
      <c r="B78" s="65">
        <f t="shared" ref="B78:BI78" si="31">+$B$7*B61/B74*(1-(1-$B$8)^10)/$B$8/10</f>
        <v>0.1125258774438738</v>
      </c>
      <c r="C78" s="54">
        <f t="shared" si="31"/>
        <v>0.10488728022264981</v>
      </c>
      <c r="D78" s="54">
        <f t="shared" si="31"/>
        <v>9.5104244764235735E-2</v>
      </c>
      <c r="E78" s="54">
        <f t="shared" si="31"/>
        <v>8.9930288110371251E-2</v>
      </c>
      <c r="F78" s="54">
        <f t="shared" si="31"/>
        <v>8.6733136729877286E-2</v>
      </c>
      <c r="G78" s="54">
        <f t="shared" si="31"/>
        <v>8.410168846234925E-2</v>
      </c>
      <c r="H78" s="54">
        <f t="shared" si="31"/>
        <v>8.1912185895095607E-2</v>
      </c>
      <c r="I78" s="54">
        <f t="shared" si="31"/>
        <v>8.0239272058264671E-2</v>
      </c>
      <c r="J78" s="54">
        <f t="shared" si="31"/>
        <v>7.8874466139096377E-2</v>
      </c>
      <c r="K78" s="54">
        <f t="shared" si="31"/>
        <v>7.7773087667481977E-2</v>
      </c>
      <c r="L78" s="54">
        <f t="shared" si="31"/>
        <v>7.6737753394580388E-2</v>
      </c>
      <c r="M78" s="54">
        <f t="shared" si="31"/>
        <v>7.530911012357E-2</v>
      </c>
      <c r="N78" s="54">
        <f t="shared" si="31"/>
        <v>7.5347280981993531E-2</v>
      </c>
      <c r="O78" s="54">
        <f t="shared" si="31"/>
        <v>7.5308260232698515E-2</v>
      </c>
      <c r="P78" s="54">
        <f t="shared" si="31"/>
        <v>7.5299198752352206E-2</v>
      </c>
      <c r="Q78" s="54">
        <f t="shared" si="31"/>
        <v>7.5374324875439991E-2</v>
      </c>
      <c r="R78" s="54">
        <f t="shared" si="31"/>
        <v>7.5558349711461664E-2</v>
      </c>
      <c r="S78" s="54">
        <f t="shared" si="31"/>
        <v>7.5861663809587934E-2</v>
      </c>
      <c r="T78" s="54">
        <f t="shared" si="31"/>
        <v>7.6287992779392161E-2</v>
      </c>
      <c r="U78" s="54">
        <f t="shared" si="31"/>
        <v>7.6838214489989537E-2</v>
      </c>
      <c r="V78" s="54">
        <f t="shared" si="31"/>
        <v>7.7653095548822021E-2</v>
      </c>
      <c r="W78" s="54">
        <f t="shared" si="31"/>
        <v>7.8670761610120724E-2</v>
      </c>
      <c r="X78" s="54">
        <f t="shared" si="31"/>
        <v>7.9717940112309274E-2</v>
      </c>
      <c r="Y78" s="54">
        <f t="shared" si="31"/>
        <v>8.0845098383673708E-2</v>
      </c>
      <c r="Z78" s="54">
        <f t="shared" si="31"/>
        <v>8.2078833679756061E-2</v>
      </c>
      <c r="AA78" s="54">
        <f t="shared" si="31"/>
        <v>8.3434686255774659E-2</v>
      </c>
      <c r="AB78" s="54">
        <f t="shared" si="31"/>
        <v>8.4919987278419443E-2</v>
      </c>
      <c r="AC78" s="54">
        <f t="shared" si="31"/>
        <v>8.6526680457185118E-2</v>
      </c>
      <c r="AD78" s="54">
        <f t="shared" si="31"/>
        <v>8.8142291364821296E-2</v>
      </c>
      <c r="AE78" s="54">
        <f t="shared" si="31"/>
        <v>8.977228820185798E-2</v>
      </c>
      <c r="AF78" s="54">
        <f t="shared" si="31"/>
        <v>9.1211754961496999E-2</v>
      </c>
      <c r="AG78" s="54">
        <f t="shared" si="31"/>
        <v>9.2565827748590748E-2</v>
      </c>
      <c r="AH78" s="54">
        <f t="shared" si="31"/>
        <v>9.4110476773276358E-2</v>
      </c>
      <c r="AI78" s="54">
        <f t="shared" si="31"/>
        <v>9.577928764830175E-2</v>
      </c>
      <c r="AJ78" s="54">
        <f t="shared" si="31"/>
        <v>9.7547969066090479E-2</v>
      </c>
      <c r="AK78" s="54">
        <f t="shared" si="31"/>
        <v>9.9407683029540034E-2</v>
      </c>
      <c r="AL78" s="54">
        <f t="shared" si="31"/>
        <v>0.10135700062893158</v>
      </c>
      <c r="AM78" s="54">
        <f t="shared" si="31"/>
        <v>0.10339814461847918</v>
      </c>
      <c r="AN78" s="54">
        <f t="shared" si="31"/>
        <v>0.10553518071983636</v>
      </c>
      <c r="AO78" s="54">
        <f t="shared" si="31"/>
        <v>0.10777317049377307</v>
      </c>
      <c r="AP78" s="54">
        <f t="shared" si="31"/>
        <v>0.11011779296399604</v>
      </c>
      <c r="AQ78" s="54">
        <f t="shared" si="31"/>
        <v>0.11257518688194176</v>
      </c>
      <c r="AR78" s="54">
        <f t="shared" si="31"/>
        <v>0.11515188978420283</v>
      </c>
      <c r="AS78" s="54">
        <f t="shared" si="31"/>
        <v>0.11785481234381394</v>
      </c>
      <c r="AT78" s="54">
        <f t="shared" si="31"/>
        <v>0.12069121698768263</v>
      </c>
      <c r="AU78" s="54">
        <f t="shared" si="31"/>
        <v>0.12366868391243786</v>
      </c>
      <c r="AV78" s="54">
        <f t="shared" si="31"/>
        <v>0.12679505348743525</v>
      </c>
      <c r="AW78" s="54">
        <f t="shared" si="31"/>
        <v>0.13007833564591653</v>
      </c>
      <c r="AX78" s="54">
        <f t="shared" si="31"/>
        <v>0.13352657624727166</v>
      </c>
      <c r="AY78" s="54">
        <f t="shared" si="31"/>
        <v>0.1371476685136902</v>
      </c>
      <c r="AZ78" s="54">
        <f t="shared" si="31"/>
        <v>0.1409490949509952</v>
      </c>
      <c r="BA78" s="54">
        <f t="shared" si="31"/>
        <v>0.14493758185923894</v>
      </c>
      <c r="BB78" s="54">
        <f t="shared" si="31"/>
        <v>0.14911864473229966</v>
      </c>
      <c r="BC78" s="54">
        <f t="shared" si="31"/>
        <v>0.15349599864113941</v>
      </c>
      <c r="BD78" s="54">
        <f t="shared" si="31"/>
        <v>0.15807080325722528</v>
      </c>
      <c r="BE78" s="54">
        <f t="shared" si="31"/>
        <v>0.16284070778874651</v>
      </c>
      <c r="BF78" s="54">
        <f t="shared" si="31"/>
        <v>0.16779865725769508</v>
      </c>
      <c r="BG78" s="54">
        <f t="shared" si="31"/>
        <v>0.17293141902110148</v>
      </c>
      <c r="BH78" s="54">
        <f t="shared" si="31"/>
        <v>0.17821778844820829</v>
      </c>
      <c r="BI78" s="54">
        <f t="shared" si="31"/>
        <v>0.1836264370498602</v>
      </c>
    </row>
    <row r="79" spans="1:237" s="34" customFormat="1" ht="18" customHeight="1">
      <c r="A79" s="64" t="s">
        <v>780</v>
      </c>
      <c r="B79" s="65">
        <f>+C134</f>
        <v>0.16613248639477152</v>
      </c>
      <c r="C79" s="54">
        <f t="shared" ref="C79:BI79" si="32">+D134</f>
        <v>6.4807169210896243E-2</v>
      </c>
      <c r="D79" s="54">
        <f t="shared" si="32"/>
        <v>5.7401252695996607E-2</v>
      </c>
      <c r="E79" s="54">
        <f t="shared" si="32"/>
        <v>5.2048257007836662E-2</v>
      </c>
      <c r="F79" s="54">
        <f t="shared" si="32"/>
        <v>4.7738901788914934E-2</v>
      </c>
      <c r="G79" s="54">
        <f t="shared" si="32"/>
        <v>4.4897091361173702E-2</v>
      </c>
      <c r="H79" s="54">
        <f t="shared" si="32"/>
        <v>4.202219101296345E-2</v>
      </c>
      <c r="I79" s="54">
        <f t="shared" si="32"/>
        <v>3.9611625606857048E-2</v>
      </c>
      <c r="J79" s="54">
        <f t="shared" si="32"/>
        <v>3.6034552915417351E-2</v>
      </c>
      <c r="K79" s="54">
        <f t="shared" si="32"/>
        <v>3.3485961834476941E-2</v>
      </c>
      <c r="L79" s="54">
        <f t="shared" si="32"/>
        <v>3.5029405713654427E-2</v>
      </c>
      <c r="M79" s="54">
        <f t="shared" si="32"/>
        <v>3.1188855090968692E-2</v>
      </c>
      <c r="N79" s="54">
        <f t="shared" si="32"/>
        <v>2.9879615810591842E-2</v>
      </c>
      <c r="O79" s="54">
        <f t="shared" si="32"/>
        <v>2.8586910838073631E-2</v>
      </c>
      <c r="P79" s="54">
        <f t="shared" si="32"/>
        <v>2.7358868733444952E-2</v>
      </c>
      <c r="Q79" s="54">
        <f t="shared" si="32"/>
        <v>2.6210316424784885E-2</v>
      </c>
      <c r="R79" s="54">
        <f t="shared" si="32"/>
        <v>2.5143927330251392E-2</v>
      </c>
      <c r="S79" s="54">
        <f t="shared" si="32"/>
        <v>2.4156735007270003E-2</v>
      </c>
      <c r="T79" s="54">
        <f t="shared" si="32"/>
        <v>2.3243393641102505E-2</v>
      </c>
      <c r="U79" s="54">
        <f t="shared" si="32"/>
        <v>2.2277994794912326E-2</v>
      </c>
      <c r="V79" s="54">
        <f t="shared" si="32"/>
        <v>2.1417674219357474E-2</v>
      </c>
      <c r="W79" s="54">
        <f t="shared" si="32"/>
        <v>2.0751121610240952E-2</v>
      </c>
      <c r="X79" s="54">
        <f t="shared" si="32"/>
        <v>2.0098080417037645E-2</v>
      </c>
      <c r="Y79" s="54">
        <f t="shared" si="32"/>
        <v>1.946987828485347E-2</v>
      </c>
      <c r="Z79" s="54">
        <f t="shared" si="32"/>
        <v>1.8882763795075919E-2</v>
      </c>
      <c r="AA79" s="54">
        <f t="shared" si="32"/>
        <v>1.8382628918591992E-2</v>
      </c>
      <c r="AB79" s="54">
        <f t="shared" si="32"/>
        <v>1.8334746640855215E-2</v>
      </c>
      <c r="AC79" s="54">
        <f t="shared" si="32"/>
        <v>1.8139958754801233E-2</v>
      </c>
      <c r="AD79" s="54">
        <f t="shared" si="32"/>
        <v>1.7928629495640669E-2</v>
      </c>
      <c r="AE79" s="54">
        <f t="shared" si="32"/>
        <v>1.7860468936353069E-2</v>
      </c>
      <c r="AF79" s="54">
        <f t="shared" si="32"/>
        <v>1.7749496342703175E-2</v>
      </c>
      <c r="AG79" s="54">
        <f t="shared" si="32"/>
        <v>1.7463915137153396E-2</v>
      </c>
      <c r="AH79" s="54">
        <f t="shared" si="32"/>
        <v>1.7206530990247826E-2</v>
      </c>
      <c r="AI79" s="54">
        <f t="shared" si="32"/>
        <v>1.6971943834821701E-2</v>
      </c>
      <c r="AJ79" s="54">
        <f t="shared" si="32"/>
        <v>1.6751769360508595E-2</v>
      </c>
      <c r="AK79" s="54">
        <f t="shared" si="32"/>
        <v>1.6541602608345807E-2</v>
      </c>
      <c r="AL79" s="54">
        <f t="shared" si="32"/>
        <v>1.6339096414562437E-2</v>
      </c>
      <c r="AM79" s="54">
        <f t="shared" si="32"/>
        <v>1.614285339217747E-2</v>
      </c>
      <c r="AN79" s="54">
        <f t="shared" si="32"/>
        <v>1.5951917034151553E-2</v>
      </c>
      <c r="AO79" s="54">
        <f t="shared" si="32"/>
        <v>1.5765556223612975E-2</v>
      </c>
      <c r="AP79" s="54">
        <f t="shared" si="32"/>
        <v>1.5583186266915128E-2</v>
      </c>
      <c r="AQ79" s="54">
        <f t="shared" si="32"/>
        <v>1.5404351651179038E-2</v>
      </c>
      <c r="AR79" s="54">
        <f t="shared" si="32"/>
        <v>1.5228736276286625E-2</v>
      </c>
      <c r="AS79" s="54">
        <f t="shared" si="32"/>
        <v>1.5056186395350446E-2</v>
      </c>
      <c r="AT79" s="54">
        <f t="shared" si="32"/>
        <v>1.4886740608291982E-2</v>
      </c>
      <c r="AU79" s="54">
        <f t="shared" si="32"/>
        <v>1.4720665358107787E-2</v>
      </c>
      <c r="AV79" s="54">
        <f t="shared" si="32"/>
        <v>1.4558496128117104E-2</v>
      </c>
      <c r="AW79" s="54">
        <f t="shared" si="32"/>
        <v>1.4401085212888409E-2</v>
      </c>
      <c r="AX79" s="54">
        <f t="shared" si="32"/>
        <v>1.4249657139704164E-2</v>
      </c>
      <c r="AY79" s="54">
        <f t="shared" si="32"/>
        <v>1.4105872826348342E-2</v>
      </c>
      <c r="AZ79" s="54">
        <f t="shared" si="32"/>
        <v>1.3971903495126892E-2</v>
      </c>
      <c r="BA79" s="54">
        <f t="shared" si="32"/>
        <v>1.3850515274573372E-2</v>
      </c>
      <c r="BB79" s="54">
        <f t="shared" si="32"/>
        <v>1.3745165335349308E-2</v>
      </c>
      <c r="BC79" s="54">
        <f t="shared" si="32"/>
        <v>1.3660110344924314E-2</v>
      </c>
      <c r="BD79" s="54">
        <f t="shared" si="32"/>
        <v>1.3600528005773604E-2</v>
      </c>
      <c r="BE79" s="54">
        <f t="shared" si="32"/>
        <v>1.3572652478714531E-2</v>
      </c>
      <c r="BF79" s="54">
        <f t="shared" si="32"/>
        <v>1.3583924579899875E-2</v>
      </c>
      <c r="BG79" s="54">
        <f t="shared" si="32"/>
        <v>1.3643157713207232E-2</v>
      </c>
      <c r="BH79" s="54">
        <f t="shared" si="32"/>
        <v>1.4999999999999902E-2</v>
      </c>
      <c r="BI79" s="54">
        <f t="shared" si="32"/>
        <v>0</v>
      </c>
    </row>
    <row r="80" spans="1:237" ht="18" customHeight="1">
      <c r="A80" s="96" t="s">
        <v>781</v>
      </c>
      <c r="B80" s="150"/>
      <c r="C80" s="97"/>
      <c r="D80" s="97"/>
      <c r="E80" s="97"/>
      <c r="F80" s="97"/>
      <c r="G80" s="97"/>
      <c r="H80" s="97"/>
      <c r="I80" s="97"/>
      <c r="J80" s="97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</row>
    <row r="81" spans="1:103" ht="18" customHeight="1">
      <c r="A81" s="98" t="s">
        <v>660</v>
      </c>
      <c r="B81" s="99">
        <f>+Global!B70</f>
        <v>0.83</v>
      </c>
      <c r="C81" s="100">
        <f>+Global!C70</f>
        <v>0.98</v>
      </c>
      <c r="D81" s="100">
        <f>+Global!D70</f>
        <v>1.2299072803648878</v>
      </c>
      <c r="E81" s="100">
        <f>+Global!E70</f>
        <v>1.5203061790744932</v>
      </c>
      <c r="F81" s="100">
        <f>+Global!F70</f>
        <v>1.8319126422158489</v>
      </c>
      <c r="G81" s="100">
        <f>+Global!G70</f>
        <v>2.1509718132816515</v>
      </c>
      <c r="H81" s="100">
        <f>+Global!H70</f>
        <v>2.4680617535638172</v>
      </c>
      <c r="I81" s="100">
        <f>+Global!I70</f>
        <v>2.7778418001671961</v>
      </c>
      <c r="J81" s="100">
        <f>+Global!J70</f>
        <v>3.0779677409816255</v>
      </c>
      <c r="K81" s="100">
        <f>+Global!K70</f>
        <v>3.367812676156571</v>
      </c>
      <c r="L81" s="100">
        <f>+Global!L70</f>
        <v>3.6476485330626893</v>
      </c>
      <c r="M81" s="100">
        <f>+Global!M70</f>
        <v>3.9106156129397851</v>
      </c>
      <c r="N81" s="100">
        <f>+Global!N70</f>
        <v>4.1598146898624559</v>
      </c>
      <c r="O81" s="100">
        <f>+Global!O70</f>
        <v>4.3974364966447048</v>
      </c>
      <c r="P81" s="100">
        <f>+Global!P70</f>
        <v>4.624874484385562</v>
      </c>
      <c r="Q81" s="100">
        <f>+Global!Q70</f>
        <v>4.8430870914360984</v>
      </c>
      <c r="R81" s="100">
        <f>+Global!R70</f>
        <v>5.0527710121251976</v>
      </c>
      <c r="S81" s="100">
        <f>+Global!S70</f>
        <v>5.254444721491887</v>
      </c>
      <c r="T81" s="100">
        <f>+Global!T70</f>
        <v>5.448486015626937</v>
      </c>
      <c r="U81" s="100">
        <f>+Global!U70</f>
        <v>5.6351426051912696</v>
      </c>
      <c r="V81" s="100">
        <f>+Global!V70</f>
        <v>5.8147037467486919</v>
      </c>
      <c r="W81" s="100">
        <f>+Global!W70</f>
        <v>5.9875921126930871</v>
      </c>
      <c r="X81" s="100">
        <f>+Global!X70</f>
        <v>6.1540649059706602</v>
      </c>
      <c r="Y81" s="100">
        <f>+Global!Y70</f>
        <v>6.3139419480150911</v>
      </c>
      <c r="Z81" s="100">
        <f>+Global!Z70</f>
        <v>6.4665489888029484</v>
      </c>
      <c r="AA81" s="100">
        <f>+Global!AA70</f>
        <v>6.6078391386183553</v>
      </c>
      <c r="AB81" s="100">
        <f>+Global!AB70</f>
        <v>6.6941469848905317</v>
      </c>
      <c r="AC81" s="100">
        <f>+Global!AC70</f>
        <v>6.7029302629115044</v>
      </c>
      <c r="AD81" s="100">
        <f>+Global!AD70</f>
        <v>6.6653985107224925</v>
      </c>
      <c r="AE81" s="100">
        <f>+Global!AE70</f>
        <v>6.602160769418175</v>
      </c>
      <c r="AF81" s="100">
        <f>+Global!AF70</f>
        <v>6.5266254657074185</v>
      </c>
      <c r="AG81" s="100">
        <f>+Global!AG70</f>
        <v>6.4473235814257066</v>
      </c>
      <c r="AH81" s="100">
        <f>+Global!AH70</f>
        <v>6.3694987945756134</v>
      </c>
      <c r="AI81" s="100">
        <f>+Global!AI70</f>
        <v>6.2961969489256724</v>
      </c>
      <c r="AJ81" s="100">
        <f>+Global!AJ70</f>
        <v>6.2290123662265486</v>
      </c>
      <c r="AK81" s="100">
        <f>+Global!AK70</f>
        <v>6.1685981748003895</v>
      </c>
      <c r="AL81" s="100">
        <f>+Global!AL70</f>
        <v>6.1150139032819579</v>
      </c>
      <c r="AM81" s="100">
        <f>+Global!AM70</f>
        <v>6.0679606470388148</v>
      </c>
      <c r="AN81" s="100">
        <f>+Global!AN70</f>
        <v>6.0269385264868687</v>
      </c>
      <c r="AO81" s="100">
        <f>+Global!AO70</f>
        <v>5.9913505027218186</v>
      </c>
      <c r="AP81" s="100">
        <f>+Global!AP70</f>
        <v>5.9605692883416195</v>
      </c>
      <c r="AQ81" s="100">
        <f>+Global!AQ70</f>
        <v>5.9339790197070856</v>
      </c>
      <c r="AR81" s="100">
        <f>+Global!AR70</f>
        <v>5.9109998264642964</v>
      </c>
      <c r="AS81" s="100">
        <f>+Global!AS70</f>
        <v>5.8911009649362658</v>
      </c>
      <c r="AT81" s="100">
        <f>+Global!AT70</f>
        <v>5.87380644913324</v>
      </c>
      <c r="AU81" s="100">
        <f>+Global!AU70</f>
        <v>5.8586958948093724</v>
      </c>
      <c r="AV81" s="100">
        <f>+Global!AV70</f>
        <v>5.8454024353092047</v>
      </c>
      <c r="AW81" s="100">
        <f>+Global!AW70</f>
        <v>5.8336089665463726</v>
      </c>
      <c r="AX81" s="100">
        <f>+Global!AX70</f>
        <v>5.8230435577570425</v>
      </c>
      <c r="AY81" s="100">
        <f>+Global!AY70</f>
        <v>5.8134745720157381</v>
      </c>
      <c r="AZ81" s="100">
        <f>+Global!AZ70</f>
        <v>5.8047058385258348</v>
      </c>
      <c r="BA81" s="100">
        <f>+Global!BA70</f>
        <v>5.7965720807963557</v>
      </c>
      <c r="BB81" s="100">
        <f>+Global!BB70</f>
        <v>5.7889347120161716</v>
      </c>
      <c r="BC81" s="100">
        <f>+Global!BC70</f>
        <v>5.781678047702707</v>
      </c>
      <c r="BD81" s="100">
        <f>+Global!BD70</f>
        <v>5.7747059463955921</v>
      </c>
      <c r="BE81" s="100">
        <f>+Global!BE70</f>
        <v>5.7679388649405352</v>
      </c>
      <c r="BF81" s="100">
        <f>+Global!BF70</f>
        <v>5.7613113009234738</v>
      </c>
      <c r="BG81" s="100">
        <f>+Global!BG70</f>
        <v>5.7547695876650806</v>
      </c>
      <c r="BH81" s="100">
        <f>+Global!BH70</f>
        <v>5.7482700044940342</v>
      </c>
      <c r="BI81" s="100">
        <f>+Global!BI70</f>
        <v>5.741777165139843</v>
      </c>
      <c r="BJ81" s="100">
        <f>+Global!BJ70</f>
        <v>5.6728626418279404</v>
      </c>
      <c r="BK81" s="100">
        <f>+Global!BK70</f>
        <v>5.623340170100998</v>
      </c>
      <c r="BL81" s="100">
        <f>+Global!BL70</f>
        <v>5.586936759513164</v>
      </c>
      <c r="BM81" s="100">
        <f>+Global!BM70</f>
        <v>5.5594045173597815</v>
      </c>
      <c r="BN81" s="100">
        <f>+Global!BN70</f>
        <v>5.5378666246520272</v>
      </c>
      <c r="BO81" s="100">
        <f>+Global!BO70</f>
        <v>5.5203746298768746</v>
      </c>
      <c r="BP81" s="100">
        <f>+Global!BP70</f>
        <v>5.5056087652326173</v>
      </c>
      <c r="BQ81" s="100">
        <f>+Global!BQ70</f>
        <v>5.4926750652491734</v>
      </c>
      <c r="BR81" s="100">
        <f>+Global!BR70</f>
        <v>5.4809680070040292</v>
      </c>
      <c r="BS81" s="100">
        <f>+Global!BS70</f>
        <v>5.4700775013311276</v>
      </c>
      <c r="BT81" s="100">
        <f>+Global!BT70</f>
        <v>5.4597259065679644</v>
      </c>
      <c r="BU81" s="100">
        <f>+Global!BU70</f>
        <v>5.4497253669216583</v>
      </c>
      <c r="BV81" s="100">
        <f>+Global!BV70</f>
        <v>5.4399489113739659</v>
      </c>
      <c r="BW81" s="100">
        <f>+Global!BW70</f>
        <v>5.4303108699955311</v>
      </c>
      <c r="BX81" s="100">
        <f>+Global!BX70</f>
        <v>5.4207536000109213</v>
      </c>
      <c r="BY81" s="100">
        <f>+Global!BY70</f>
        <v>5.4112384855193305</v>
      </c>
      <c r="BZ81" s="100">
        <f>+Global!BZ70</f>
        <v>5.4017398323779933</v>
      </c>
      <c r="CA81" s="100">
        <f>+Global!CA70</f>
        <v>5.3922407248726261</v>
      </c>
      <c r="CB81" s="100">
        <f>+Global!CB70</f>
        <v>5.382730212106253</v>
      </c>
      <c r="CC81" s="100">
        <f>+Global!CC70</f>
        <v>5.3732013960108569</v>
      </c>
      <c r="CD81" s="100">
        <f>+Global!CD70</f>
        <v>5.3636501309795701</v>
      </c>
      <c r="CE81" s="100">
        <f>+Global!CE70</f>
        <v>5.354074138617948</v>
      </c>
      <c r="CF81" s="100">
        <f>+Global!CF70</f>
        <v>5.3444724044288199</v>
      </c>
      <c r="CG81" s="100">
        <f>+Global!CG70</f>
        <v>5.3348447661273504</v>
      </c>
      <c r="CH81" s="100">
        <f>+Global!CH70</f>
        <v>5.3251916323313431</v>
      </c>
      <c r="CI81" s="100">
        <f>+Global!CI70</f>
        <v>5.3155137900537381</v>
      </c>
      <c r="CJ81" s="100">
        <f>+Global!CJ70</f>
        <v>5.305812272763661</v>
      </c>
      <c r="CK81" s="100">
        <f>+Global!CK70</f>
        <v>5.296088269826301</v>
      </c>
      <c r="CL81" s="100">
        <f>+Global!CL70</f>
        <v>5.28634306426616</v>
      </c>
      <c r="CM81" s="100">
        <f>+Global!CM70</f>
        <v>5.2765779899610949</v>
      </c>
      <c r="CN81" s="100">
        <f>+Global!CN70</f>
        <v>5.2667944022014526</v>
      </c>
      <c r="CO81" s="100">
        <f>+Global!CO70</f>
        <v>5.2569936574697183</v>
      </c>
      <c r="CP81" s="100">
        <f>+Global!CP70</f>
        <v>5.2471770996029372</v>
      </c>
      <c r="CQ81" s="100">
        <f>+Global!CQ70</f>
        <v>5.2373460503901574</v>
      </c>
      <c r="CR81" s="100">
        <f>+Global!CR70</f>
        <v>5.227501803264138</v>
      </c>
      <c r="CS81" s="100">
        <f>+Global!CS70</f>
        <v>5.2176456191611997</v>
      </c>
      <c r="CT81" s="100">
        <f>+Global!CT70</f>
        <v>5.2077787239069746</v>
      </c>
      <c r="CU81" s="100">
        <f>+Global!CU70</f>
        <v>5.1979023066806045</v>
      </c>
      <c r="CV81" s="100">
        <f>+Global!CV70</f>
        <v>5.1880175192440179</v>
      </c>
      <c r="CW81" s="100">
        <f>+Global!CW70</f>
        <v>5.1781254757155164</v>
      </c>
      <c r="CX81" s="100">
        <f>+Global!CX70</f>
        <v>5.168227252731131</v>
      </c>
      <c r="CY81" s="100">
        <f>+Global!CY70</f>
        <v>5.1583238898819594</v>
      </c>
    </row>
    <row r="82" spans="1:103" ht="18" customHeight="1">
      <c r="B82" s="154">
        <v>1.5999444497034201</v>
      </c>
      <c r="C82" s="37">
        <v>2.8420864715293899</v>
      </c>
      <c r="D82" s="37">
        <v>3.2061376566936599</v>
      </c>
      <c r="E82" s="37">
        <v>3.4256046471586399</v>
      </c>
      <c r="F82" s="37">
        <v>3.5437386805847999</v>
      </c>
      <c r="G82" s="37">
        <v>3.58567172195868</v>
      </c>
      <c r="H82" s="37">
        <v>3.6128309161319598</v>
      </c>
      <c r="I82" s="37">
        <v>3.6246984282210901</v>
      </c>
      <c r="J82" s="37">
        <v>3.6251742162607798</v>
      </c>
      <c r="K82" s="37">
        <v>3.6153421662676601</v>
      </c>
      <c r="L82" s="154">
        <v>3.6627797357526499</v>
      </c>
      <c r="M82" s="37">
        <v>3.7799692307305102</v>
      </c>
      <c r="N82" s="37">
        <v>3.8641810164868899</v>
      </c>
      <c r="O82" s="37">
        <v>3.9475682280595499</v>
      </c>
      <c r="P82" s="37">
        <v>4.02757831352113</v>
      </c>
      <c r="Q82" s="37">
        <v>4.1024063645780497</v>
      </c>
      <c r="R82" s="37">
        <v>4.17058061993027</v>
      </c>
      <c r="S82" s="37">
        <v>4.2305759642171097</v>
      </c>
      <c r="T82" s="37">
        <v>4.2804113362284397</v>
      </c>
      <c r="U82" s="37">
        <v>4.3172846372682203</v>
      </c>
      <c r="V82" s="37">
        <v>4.34511741162944</v>
      </c>
      <c r="W82" s="37">
        <v>4.3598955102225796</v>
      </c>
      <c r="X82" s="37">
        <v>4.3464270990629696</v>
      </c>
      <c r="Y82" s="37">
        <v>4.2928243871034901</v>
      </c>
      <c r="Z82" s="37">
        <v>4.1853414702206697</v>
      </c>
      <c r="AA82" s="37">
        <v>3.6886464190747499</v>
      </c>
    </row>
    <row r="83" spans="1:103" ht="18" customHeight="1">
      <c r="A83" s="157" t="s">
        <v>247</v>
      </c>
      <c r="B83" s="65">
        <f>LN(B84*10^6/B56)*B56</f>
        <v>10269.856890540195</v>
      </c>
      <c r="C83" s="65">
        <f t="shared" ref="C83:BF83" si="33">LN(C84*10^6/C56)*C56</f>
        <v>12209.425196209388</v>
      </c>
      <c r="D83" s="65">
        <f t="shared" si="33"/>
        <v>13170.533858419152</v>
      </c>
      <c r="E83" s="65">
        <f t="shared" si="33"/>
        <v>13650.644798766418</v>
      </c>
      <c r="F83" s="65">
        <f t="shared" si="33"/>
        <v>13786.900956242265</v>
      </c>
      <c r="G83" s="65">
        <f t="shared" si="33"/>
        <v>13633.98112948056</v>
      </c>
      <c r="H83" s="65">
        <f t="shared" si="33"/>
        <v>13447.482229862462</v>
      </c>
      <c r="I83" s="65">
        <f t="shared" si="33"/>
        <v>13234.790203380629</v>
      </c>
      <c r="J83" s="65">
        <f t="shared" si="33"/>
        <v>13002.267191140201</v>
      </c>
      <c r="K83" s="65">
        <f t="shared" si="33"/>
        <v>12742.928023151642</v>
      </c>
      <c r="L83" s="65">
        <f t="shared" si="33"/>
        <v>12686.612550351994</v>
      </c>
      <c r="M83" s="65">
        <f t="shared" si="33"/>
        <v>12862.895499137567</v>
      </c>
      <c r="N83" s="65">
        <f t="shared" si="33"/>
        <v>13010.031094077342</v>
      </c>
      <c r="O83" s="65">
        <f t="shared" si="33"/>
        <v>13147.447710604458</v>
      </c>
      <c r="P83" s="65">
        <f t="shared" si="33"/>
        <v>13275.212966341513</v>
      </c>
      <c r="Q83" s="65">
        <f t="shared" si="33"/>
        <v>13393.771420231671</v>
      </c>
      <c r="R83" s="65">
        <f t="shared" si="33"/>
        <v>13503.688559074077</v>
      </c>
      <c r="S83" s="65">
        <f t="shared" si="33"/>
        <v>13605.556731654502</v>
      </c>
      <c r="T83" s="65">
        <f t="shared" si="33"/>
        <v>13699.950895332038</v>
      </c>
      <c r="U83" s="65">
        <f t="shared" si="33"/>
        <v>13787.409450286068</v>
      </c>
      <c r="V83" s="65">
        <f t="shared" si="33"/>
        <v>13903.493929264867</v>
      </c>
      <c r="W83" s="65">
        <f t="shared" si="33"/>
        <v>14049.848930037668</v>
      </c>
      <c r="X83" s="65">
        <f t="shared" si="33"/>
        <v>14192.187559261212</v>
      </c>
      <c r="Y83" s="65">
        <f t="shared" si="33"/>
        <v>14330.517651887178</v>
      </c>
      <c r="Z83" s="65">
        <f t="shared" si="33"/>
        <v>14464.941338696757</v>
      </c>
      <c r="AA83" s="65">
        <f t="shared" si="33"/>
        <v>14595.698988501668</v>
      </c>
      <c r="AB83" s="65">
        <f t="shared" si="33"/>
        <v>14723.420041395197</v>
      </c>
      <c r="AC83" s="65">
        <f t="shared" si="33"/>
        <v>14851.804699312428</v>
      </c>
      <c r="AD83" s="65">
        <f t="shared" si="33"/>
        <v>14979.617830328867</v>
      </c>
      <c r="AE83" s="65">
        <f t="shared" si="33"/>
        <v>15106.694054798141</v>
      </c>
      <c r="AF83" s="65">
        <f t="shared" si="33"/>
        <v>15182.503923758295</v>
      </c>
      <c r="AG83" s="65">
        <f t="shared" si="33"/>
        <v>15205.90689866237</v>
      </c>
      <c r="AH83" s="65">
        <f t="shared" si="33"/>
        <v>15226.882027277008</v>
      </c>
      <c r="AI83" s="65">
        <f t="shared" si="33"/>
        <v>15245.668440776866</v>
      </c>
      <c r="AJ83" s="65">
        <f t="shared" si="33"/>
        <v>15262.459515261527</v>
      </c>
      <c r="AK83" s="65">
        <f t="shared" si="33"/>
        <v>15277.37742258656</v>
      </c>
      <c r="AL83" s="65">
        <f t="shared" si="33"/>
        <v>15290.506926509726</v>
      </c>
      <c r="AM83" s="65">
        <f t="shared" si="33"/>
        <v>15301.912864356165</v>
      </c>
      <c r="AN83" s="65">
        <f t="shared" si="33"/>
        <v>15311.64821540179</v>
      </c>
      <c r="AO83" s="65">
        <f t="shared" si="33"/>
        <v>15319.757844774762</v>
      </c>
      <c r="AP83" s="65">
        <f t="shared" si="33"/>
        <v>15326.280416164258</v>
      </c>
      <c r="AQ83" s="65">
        <f t="shared" si="33"/>
        <v>15331.249633967536</v>
      </c>
      <c r="AR83" s="65">
        <f t="shared" si="33"/>
        <v>15334.69533988677</v>
      </c>
      <c r="AS83" s="65">
        <f t="shared" si="33"/>
        <v>15336.644697846979</v>
      </c>
      <c r="AT83" s="65">
        <f t="shared" si="33"/>
        <v>15337.123575565633</v>
      </c>
      <c r="AU83" s="65">
        <f t="shared" si="33"/>
        <v>15336.158183030406</v>
      </c>
      <c r="AV83" s="65">
        <f t="shared" si="33"/>
        <v>15333.777014986532</v>
      </c>
      <c r="AW83" s="65">
        <f t="shared" si="33"/>
        <v>15330.013146258509</v>
      </c>
      <c r="AX83" s="65">
        <f t="shared" si="33"/>
        <v>15324.90693618482</v>
      </c>
      <c r="AY83" s="65">
        <f t="shared" si="33"/>
        <v>15318.509207613397</v>
      </c>
      <c r="AZ83" s="65">
        <f t="shared" si="33"/>
        <v>15310.884975106854</v>
      </c>
      <c r="BA83" s="65">
        <f t="shared" si="33"/>
        <v>15302.117805575217</v>
      </c>
      <c r="BB83" s="65">
        <f t="shared" si="33"/>
        <v>15292.314902257534</v>
      </c>
      <c r="BC83" s="65">
        <f t="shared" si="33"/>
        <v>15281.613009789731</v>
      </c>
      <c r="BD83" s="65">
        <f t="shared" si="33"/>
        <v>15270.185244149056</v>
      </c>
      <c r="BE83" s="65">
        <f t="shared" si="33"/>
        <v>15258.248956821353</v>
      </c>
      <c r="BF83" s="65">
        <f t="shared" si="33"/>
        <v>15246.074747958381</v>
      </c>
      <c r="BG83" s="65" t="e">
        <f>BG84*10^6/BJ56</f>
        <v>#DIV/0!</v>
      </c>
      <c r="BH83" s="65" t="e">
        <f>BH84*10^6/BK56</f>
        <v>#DIV/0!</v>
      </c>
      <c r="BI83" s="65" t="e">
        <f>BI84*10^6/BL56</f>
        <v>#DIV/0!</v>
      </c>
    </row>
    <row r="84" spans="1:103" s="41" customFormat="1" ht="18" customHeight="1">
      <c r="A84" s="101" t="s">
        <v>643</v>
      </c>
      <c r="B84" s="102">
        <f>B68-B73</f>
        <v>3.4236355799910205</v>
      </c>
      <c r="C84" s="41">
        <f t="shared" ref="C84:BH84" si="34">C68-C73</f>
        <v>9.1882703662869254</v>
      </c>
      <c r="D84" s="41">
        <f t="shared" si="34"/>
        <v>13.163031559909632</v>
      </c>
      <c r="E84" s="41">
        <f t="shared" si="34"/>
        <v>17.401710804114749</v>
      </c>
      <c r="F84" s="41">
        <f t="shared" si="34"/>
        <v>21.766440994378371</v>
      </c>
      <c r="G84" s="41">
        <f t="shared" si="34"/>
        <v>26.02645817046373</v>
      </c>
      <c r="H84" s="41">
        <f t="shared" si="34"/>
        <v>30.550983463628487</v>
      </c>
      <c r="I84" s="41">
        <f t="shared" si="34"/>
        <v>35.209373975455009</v>
      </c>
      <c r="J84" s="41">
        <f t="shared" si="34"/>
        <v>39.956350004297128</v>
      </c>
      <c r="K84" s="41">
        <f t="shared" si="34"/>
        <v>44.313297012382876</v>
      </c>
      <c r="L84" s="41">
        <f t="shared" si="34"/>
        <v>49.195083975969197</v>
      </c>
      <c r="M84" s="41">
        <f t="shared" si="34"/>
        <v>56.130705477178644</v>
      </c>
      <c r="N84" s="41">
        <f t="shared" si="34"/>
        <v>62.476416153591018</v>
      </c>
      <c r="O84" s="41">
        <f t="shared" si="34"/>
        <v>68.953036448374036</v>
      </c>
      <c r="P84" s="41">
        <f t="shared" si="34"/>
        <v>75.466502530157584</v>
      </c>
      <c r="Q84" s="41">
        <f t="shared" si="34"/>
        <v>81.940056051455855</v>
      </c>
      <c r="R84" s="41">
        <f t="shared" si="34"/>
        <v>88.307916091697734</v>
      </c>
      <c r="S84" s="41">
        <f t="shared" si="34"/>
        <v>94.513271626855115</v>
      </c>
      <c r="T84" s="41">
        <f t="shared" si="34"/>
        <v>100.5070447455752</v>
      </c>
      <c r="U84" s="41">
        <f t="shared" si="34"/>
        <v>106.2470883269763</v>
      </c>
      <c r="V84" s="41">
        <f t="shared" si="34"/>
        <v>111.90025307753217</v>
      </c>
      <c r="W84" s="41">
        <f t="shared" si="34"/>
        <v>117.49892272331405</v>
      </c>
      <c r="X84" s="41">
        <f t="shared" si="34"/>
        <v>122.84194475226423</v>
      </c>
      <c r="Y84" s="41">
        <f t="shared" si="34"/>
        <v>127.88116338543179</v>
      </c>
      <c r="Z84" s="41">
        <f t="shared" si="34"/>
        <v>132.58149991748087</v>
      </c>
      <c r="AA84" s="41">
        <f t="shared" si="34"/>
        <v>136.92772439886465</v>
      </c>
      <c r="AB84" s="41">
        <f t="shared" si="34"/>
        <v>140.95429116609665</v>
      </c>
      <c r="AC84" s="41">
        <f t="shared" si="34"/>
        <v>145.0537894622432</v>
      </c>
      <c r="AD84" s="41">
        <f t="shared" si="34"/>
        <v>149.08226711510281</v>
      </c>
      <c r="AE84" s="41">
        <f t="shared" si="34"/>
        <v>153.01072612007943</v>
      </c>
      <c r="AF84" s="41">
        <f t="shared" si="34"/>
        <v>156.43967341334491</v>
      </c>
      <c r="AG84" s="41">
        <f t="shared" si="34"/>
        <v>159.28660644570294</v>
      </c>
      <c r="AH84" s="41">
        <f t="shared" si="34"/>
        <v>161.88219440221843</v>
      </c>
      <c r="AI84" s="41">
        <f t="shared" si="34"/>
        <v>164.24282281604624</v>
      </c>
      <c r="AJ84" s="41">
        <f t="shared" si="34"/>
        <v>166.38184309721055</v>
      </c>
      <c r="AK84" s="41">
        <f t="shared" si="34"/>
        <v>168.30559809561612</v>
      </c>
      <c r="AL84" s="41">
        <f t="shared" si="34"/>
        <v>170.01712211958352</v>
      </c>
      <c r="AM84" s="41">
        <f t="shared" si="34"/>
        <v>171.51808831599334</v>
      </c>
      <c r="AN84" s="41">
        <f t="shared" si="34"/>
        <v>172.80969077696719</v>
      </c>
      <c r="AO84" s="41">
        <f t="shared" si="34"/>
        <v>173.8930289956123</v>
      </c>
      <c r="AP84" s="41">
        <f t="shared" si="34"/>
        <v>174.76928328294113</v>
      </c>
      <c r="AQ84" s="41">
        <f t="shared" si="34"/>
        <v>175.43981936878311</v>
      </c>
      <c r="AR84" s="41">
        <f t="shared" si="34"/>
        <v>175.9062857190865</v>
      </c>
      <c r="AS84" s="41">
        <f t="shared" si="34"/>
        <v>176.17073136047475</v>
      </c>
      <c r="AT84" s="41">
        <f t="shared" si="34"/>
        <v>176.23575566905436</v>
      </c>
      <c r="AU84" s="41">
        <f t="shared" si="34"/>
        <v>176.10469461861504</v>
      </c>
      <c r="AV84" s="41">
        <f t="shared" si="34"/>
        <v>175.78184535386106</v>
      </c>
      <c r="AW84" s="41">
        <f t="shared" si="34"/>
        <v>175.27273019924624</v>
      </c>
      <c r="AX84" s="41">
        <f t="shared" si="34"/>
        <v>174.58440119218233</v>
      </c>
      <c r="AY84" s="41">
        <f t="shared" si="34"/>
        <v>173.72578646862851</v>
      </c>
      <c r="AZ84" s="41">
        <f t="shared" si="34"/>
        <v>172.70808020627581</v>
      </c>
      <c r="BA84" s="41">
        <f t="shared" si="34"/>
        <v>171.54517842522284</v>
      </c>
      <c r="BB84" s="41">
        <f t="shared" si="34"/>
        <v>170.2541639848703</v>
      </c>
      <c r="BC84" s="41">
        <f t="shared" si="34"/>
        <v>168.85584596587131</v>
      </c>
      <c r="BD84" s="41">
        <f t="shared" si="34"/>
        <v>167.37536181539431</v>
      </c>
      <c r="BE84" s="41">
        <f t="shared" si="34"/>
        <v>165.84285588904874</v>
      </c>
      <c r="BF84" s="41">
        <f t="shared" si="34"/>
        <v>164.2942563197409</v>
      </c>
      <c r="BG84" s="41">
        <f t="shared" si="34"/>
        <v>162.7721847765016</v>
      </c>
      <c r="BH84" s="41">
        <f t="shared" si="34"/>
        <v>161.32705235038486</v>
      </c>
      <c r="BI84" s="41">
        <f>+BH84</f>
        <v>161.32705235038486</v>
      </c>
    </row>
    <row r="85" spans="1:103" s="41" customFormat="1" ht="18" customHeight="1">
      <c r="A85" s="103" t="s">
        <v>644</v>
      </c>
      <c r="B85" s="102">
        <f>+C85/C84*B84</f>
        <v>0.48376856115345679</v>
      </c>
      <c r="C85" s="102">
        <f>+(C74-B74)/10</f>
        <v>1.2983263641042162</v>
      </c>
      <c r="D85" s="102">
        <f t="shared" ref="D85:BI85" si="35">+(D74-C74)/10</f>
        <v>1.2457507263338947</v>
      </c>
      <c r="E85" s="102">
        <f t="shared" si="35"/>
        <v>1.3484848253655457</v>
      </c>
      <c r="F85" s="102">
        <f t="shared" si="35"/>
        <v>1.4191401260184449</v>
      </c>
      <c r="G85" s="102">
        <f t="shared" si="35"/>
        <v>1.490801246905491</v>
      </c>
      <c r="H85" s="102">
        <f t="shared" si="35"/>
        <v>1.6263801357875181</v>
      </c>
      <c r="I85" s="102">
        <f t="shared" si="35"/>
        <v>1.7087857316017618</v>
      </c>
      <c r="J85" s="102">
        <f t="shared" si="35"/>
        <v>1.7809325720913123</v>
      </c>
      <c r="K85" s="102">
        <f t="shared" si="35"/>
        <v>1.8215869234286373</v>
      </c>
      <c r="L85" s="102">
        <f t="shared" si="35"/>
        <v>2.1717096085190404</v>
      </c>
      <c r="M85" s="102">
        <f t="shared" si="35"/>
        <v>2.7891529523125174</v>
      </c>
      <c r="N85" s="102">
        <f t="shared" si="35"/>
        <v>2.4302330614129515</v>
      </c>
      <c r="O85" s="102">
        <f t="shared" si="35"/>
        <v>2.5673281577515921</v>
      </c>
      <c r="P85" s="102">
        <f t="shared" si="35"/>
        <v>2.6506123529305454</v>
      </c>
      <c r="Q85" s="102">
        <f t="shared" si="35"/>
        <v>2.6896385362131072</v>
      </c>
      <c r="R85" s="102">
        <f t="shared" si="35"/>
        <v>2.6924281184656023</v>
      </c>
      <c r="S85" s="102">
        <f t="shared" si="35"/>
        <v>2.6647533436786888</v>
      </c>
      <c r="T85" s="102">
        <f t="shared" si="35"/>
        <v>2.6110580934784822</v>
      </c>
      <c r="U85" s="102">
        <f t="shared" si="35"/>
        <v>2.5349878569878799</v>
      </c>
      <c r="V85" s="102">
        <f t="shared" si="35"/>
        <v>2.4396922775347889</v>
      </c>
      <c r="W85" s="102">
        <f t="shared" si="35"/>
        <v>2.3829168943586749</v>
      </c>
      <c r="X85" s="102">
        <f t="shared" si="35"/>
        <v>2.3483500443035723</v>
      </c>
      <c r="Y85" s="102">
        <f t="shared" si="35"/>
        <v>2.2670059195234673</v>
      </c>
      <c r="Z85" s="102">
        <f t="shared" si="35"/>
        <v>2.1562992972641384</v>
      </c>
      <c r="AA85" s="102">
        <f t="shared" si="35"/>
        <v>2.0258467796739636</v>
      </c>
      <c r="AB85" s="102">
        <f t="shared" si="35"/>
        <v>1.8843813281042685</v>
      </c>
      <c r="AC85" s="102">
        <f t="shared" si="35"/>
        <v>1.7484144988211825</v>
      </c>
      <c r="AD85" s="102">
        <f t="shared" si="35"/>
        <v>1.7207733522865509</v>
      </c>
      <c r="AE85" s="102">
        <f t="shared" si="35"/>
        <v>1.6918858565436268</v>
      </c>
      <c r="AF85" s="102">
        <f t="shared" si="35"/>
        <v>1.6547040894779457</v>
      </c>
      <c r="AG85" s="102">
        <f t="shared" si="35"/>
        <v>1.5063506271933194</v>
      </c>
      <c r="AH85" s="102">
        <f t="shared" si="35"/>
        <v>1.2968722814601505</v>
      </c>
      <c r="AI85" s="102">
        <f t="shared" si="35"/>
        <v>1.1557064613547028</v>
      </c>
      <c r="AJ85" s="102">
        <f t="shared" si="35"/>
        <v>1.0428009245736234</v>
      </c>
      <c r="AK85" s="102">
        <f t="shared" si="35"/>
        <v>0.94336794095185039</v>
      </c>
      <c r="AL85" s="102">
        <f t="shared" si="35"/>
        <v>0.85035172904348433</v>
      </c>
      <c r="AM85" s="102">
        <f t="shared" si="35"/>
        <v>0.7603953340772136</v>
      </c>
      <c r="AN85" s="102">
        <f t="shared" si="35"/>
        <v>0.67195932548603421</v>
      </c>
      <c r="AO85" s="102">
        <f t="shared" si="35"/>
        <v>0.58437709274628558</v>
      </c>
      <c r="AP85" s="102">
        <f t="shared" si="35"/>
        <v>0.49739056277219335</v>
      </c>
      <c r="AQ85" s="102">
        <f t="shared" si="35"/>
        <v>0.41093165614255439</v>
      </c>
      <c r="AR85" s="102">
        <f t="shared" si="35"/>
        <v>0.32502689143988162</v>
      </c>
      <c r="AS85" s="102">
        <f t="shared" si="35"/>
        <v>0.23976214867115003</v>
      </c>
      <c r="AT85" s="102">
        <f t="shared" si="35"/>
        <v>0.15527594137308826</v>
      </c>
      <c r="AU85" s="102">
        <f t="shared" si="35"/>
        <v>7.1765734415964746E-2</v>
      </c>
      <c r="AV85" s="102">
        <f t="shared" si="35"/>
        <v>-1.049997106375713E-2</v>
      </c>
      <c r="AW85" s="102">
        <f t="shared" si="35"/>
        <v>-9.1167036189767708E-2</v>
      </c>
      <c r="AX85" s="102">
        <f t="shared" si="35"/>
        <v>-0.16977990439598897</v>
      </c>
      <c r="AY85" s="102">
        <f t="shared" si="35"/>
        <v>-0.24576511546439406</v>
      </c>
      <c r="AZ85" s="102">
        <f t="shared" si="35"/>
        <v>-0.31841421344487342</v>
      </c>
      <c r="BA85" s="102">
        <f t="shared" si="35"/>
        <v>-0.38686598104908398</v>
      </c>
      <c r="BB85" s="102">
        <f t="shared" si="35"/>
        <v>-0.45008781583032942</v>
      </c>
      <c r="BC85" s="102">
        <f t="shared" si="35"/>
        <v>-0.50685590218511156</v>
      </c>
      <c r="BD85" s="102">
        <f t="shared" si="35"/>
        <v>-0.5557335570874784</v>
      </c>
      <c r="BE85" s="102">
        <f t="shared" si="35"/>
        <v>-0.59504666817855423</v>
      </c>
      <c r="BF85" s="102">
        <f t="shared" si="35"/>
        <v>-0.62285442280330017</v>
      </c>
      <c r="BG85" s="102">
        <f t="shared" si="35"/>
        <v>-0.63691245106426775</v>
      </c>
      <c r="BH85" s="102">
        <f t="shared" si="35"/>
        <v>-0.63462395574799757</v>
      </c>
      <c r="BI85" s="102">
        <f t="shared" si="35"/>
        <v>-0.61297222400814921</v>
      </c>
    </row>
    <row r="86" spans="1:103" s="41" customFormat="1" ht="19.5" customHeight="1">
      <c r="A86" s="103" t="s">
        <v>782</v>
      </c>
      <c r="B86" s="102">
        <f t="shared" ref="B86:AG86" si="36">+(1-$B$98)*(1-$B$99)*B46*B123*(B120-B124)/1000</f>
        <v>0</v>
      </c>
      <c r="C86" s="102">
        <f t="shared" si="36"/>
        <v>0</v>
      </c>
      <c r="D86" s="102">
        <f t="shared" si="36"/>
        <v>0</v>
      </c>
      <c r="E86" s="102">
        <f t="shared" si="36"/>
        <v>0</v>
      </c>
      <c r="F86" s="102">
        <f t="shared" si="36"/>
        <v>0</v>
      </c>
      <c r="G86" s="102">
        <f t="shared" si="36"/>
        <v>0</v>
      </c>
      <c r="H86" s="102">
        <f t="shared" si="36"/>
        <v>0</v>
      </c>
      <c r="I86" s="102">
        <f t="shared" si="36"/>
        <v>0</v>
      </c>
      <c r="J86" s="102">
        <f t="shared" si="36"/>
        <v>0</v>
      </c>
      <c r="K86" s="102">
        <f t="shared" si="36"/>
        <v>0</v>
      </c>
      <c r="L86" s="102">
        <f t="shared" si="36"/>
        <v>0</v>
      </c>
      <c r="M86" s="102">
        <f t="shared" si="36"/>
        <v>0</v>
      </c>
      <c r="N86" s="102">
        <f t="shared" si="36"/>
        <v>0</v>
      </c>
      <c r="O86" s="102">
        <f t="shared" si="36"/>
        <v>0</v>
      </c>
      <c r="P86" s="102">
        <f t="shared" si="36"/>
        <v>0</v>
      </c>
      <c r="Q86" s="102">
        <f t="shared" si="36"/>
        <v>0</v>
      </c>
      <c r="R86" s="102">
        <f t="shared" si="36"/>
        <v>0</v>
      </c>
      <c r="S86" s="102">
        <f t="shared" si="36"/>
        <v>0</v>
      </c>
      <c r="T86" s="102">
        <f t="shared" si="36"/>
        <v>0</v>
      </c>
      <c r="U86" s="102">
        <f t="shared" si="36"/>
        <v>0</v>
      </c>
      <c r="V86" s="102">
        <f t="shared" si="36"/>
        <v>0</v>
      </c>
      <c r="W86" s="102">
        <f t="shared" si="36"/>
        <v>0</v>
      </c>
      <c r="X86" s="102">
        <f t="shared" si="36"/>
        <v>0</v>
      </c>
      <c r="Y86" s="102">
        <f t="shared" si="36"/>
        <v>0</v>
      </c>
      <c r="Z86" s="102">
        <f t="shared" si="36"/>
        <v>0</v>
      </c>
      <c r="AA86" s="102">
        <f t="shared" si="36"/>
        <v>0</v>
      </c>
      <c r="AB86" s="102">
        <f t="shared" si="36"/>
        <v>0</v>
      </c>
      <c r="AC86" s="102">
        <f t="shared" si="36"/>
        <v>0</v>
      </c>
      <c r="AD86" s="102">
        <f t="shared" si="36"/>
        <v>0</v>
      </c>
      <c r="AE86" s="102">
        <f t="shared" si="36"/>
        <v>0</v>
      </c>
      <c r="AF86" s="102">
        <f t="shared" si="36"/>
        <v>0</v>
      </c>
      <c r="AG86" s="102">
        <f t="shared" si="36"/>
        <v>0</v>
      </c>
      <c r="AH86" s="102">
        <f t="shared" ref="AH86:BI86" si="37">+(1-$B$98)*(1-$B$99)*AH46*AH123*(AH120-AH124)/1000</f>
        <v>0</v>
      </c>
      <c r="AI86" s="102">
        <f t="shared" si="37"/>
        <v>0</v>
      </c>
      <c r="AJ86" s="102">
        <f t="shared" si="37"/>
        <v>0</v>
      </c>
      <c r="AK86" s="102">
        <f t="shared" si="37"/>
        <v>0</v>
      </c>
      <c r="AL86" s="102">
        <f t="shared" si="37"/>
        <v>0</v>
      </c>
      <c r="AM86" s="102">
        <f t="shared" si="37"/>
        <v>0</v>
      </c>
      <c r="AN86" s="102">
        <f t="shared" si="37"/>
        <v>0</v>
      </c>
      <c r="AO86" s="102">
        <f t="shared" si="37"/>
        <v>0</v>
      </c>
      <c r="AP86" s="102">
        <f t="shared" si="37"/>
        <v>0</v>
      </c>
      <c r="AQ86" s="102">
        <f t="shared" si="37"/>
        <v>0</v>
      </c>
      <c r="AR86" s="102">
        <f t="shared" si="37"/>
        <v>0</v>
      </c>
      <c r="AS86" s="102">
        <f t="shared" si="37"/>
        <v>0</v>
      </c>
      <c r="AT86" s="102">
        <f t="shared" si="37"/>
        <v>0</v>
      </c>
      <c r="AU86" s="102">
        <f t="shared" si="37"/>
        <v>0</v>
      </c>
      <c r="AV86" s="102">
        <f t="shared" si="37"/>
        <v>0</v>
      </c>
      <c r="AW86" s="102">
        <f t="shared" si="37"/>
        <v>0</v>
      </c>
      <c r="AX86" s="102">
        <f t="shared" si="37"/>
        <v>0</v>
      </c>
      <c r="AY86" s="102">
        <f t="shared" si="37"/>
        <v>0</v>
      </c>
      <c r="AZ86" s="102">
        <f t="shared" si="37"/>
        <v>0</v>
      </c>
      <c r="BA86" s="102">
        <f t="shared" si="37"/>
        <v>0</v>
      </c>
      <c r="BB86" s="102">
        <f t="shared" si="37"/>
        <v>0</v>
      </c>
      <c r="BC86" s="102">
        <f t="shared" si="37"/>
        <v>0</v>
      </c>
      <c r="BD86" s="102">
        <f t="shared" si="37"/>
        <v>0</v>
      </c>
      <c r="BE86" s="102">
        <f t="shared" si="37"/>
        <v>0</v>
      </c>
      <c r="BF86" s="102">
        <f t="shared" si="37"/>
        <v>0</v>
      </c>
      <c r="BG86" s="102">
        <f t="shared" si="37"/>
        <v>0</v>
      </c>
      <c r="BH86" s="102">
        <f t="shared" si="37"/>
        <v>0</v>
      </c>
      <c r="BI86" s="102">
        <f t="shared" si="37"/>
        <v>0</v>
      </c>
    </row>
    <row r="87" spans="1:103" s="41" customFormat="1" ht="18" customHeight="1">
      <c r="A87" s="101" t="s">
        <v>646</v>
      </c>
      <c r="B87" s="102">
        <f>+SUM(B84:B86)</f>
        <v>3.9074041411444771</v>
      </c>
      <c r="C87" s="102">
        <f>+SUM(C84:C86)</f>
        <v>10.486596730391142</v>
      </c>
      <c r="D87" s="102">
        <f t="shared" ref="D87:BI87" si="38">+SUM(D84:D86)</f>
        <v>14.408782286243527</v>
      </c>
      <c r="E87" s="102">
        <f t="shared" si="38"/>
        <v>18.750195629480295</v>
      </c>
      <c r="F87" s="102">
        <f t="shared" si="38"/>
        <v>23.185581120396815</v>
      </c>
      <c r="G87" s="102">
        <f t="shared" si="38"/>
        <v>27.517259417369221</v>
      </c>
      <c r="H87" s="102">
        <f t="shared" si="38"/>
        <v>32.177363599416005</v>
      </c>
      <c r="I87" s="102">
        <f t="shared" si="38"/>
        <v>36.918159707056773</v>
      </c>
      <c r="J87" s="102">
        <f t="shared" si="38"/>
        <v>41.737282576388438</v>
      </c>
      <c r="K87" s="102">
        <f t="shared" si="38"/>
        <v>46.134883935811516</v>
      </c>
      <c r="L87" s="102">
        <f t="shared" si="38"/>
        <v>51.366793584488235</v>
      </c>
      <c r="M87" s="102">
        <f t="shared" si="38"/>
        <v>58.919858429491164</v>
      </c>
      <c r="N87" s="102">
        <f t="shared" si="38"/>
        <v>64.906649215003966</v>
      </c>
      <c r="O87" s="102">
        <f t="shared" si="38"/>
        <v>71.520364606125625</v>
      </c>
      <c r="P87" s="102">
        <f t="shared" si="38"/>
        <v>78.117114883088135</v>
      </c>
      <c r="Q87" s="102">
        <f t="shared" si="38"/>
        <v>84.629694587668965</v>
      </c>
      <c r="R87" s="102">
        <f t="shared" si="38"/>
        <v>91.000344210163334</v>
      </c>
      <c r="S87" s="102">
        <f t="shared" si="38"/>
        <v>97.178024970533798</v>
      </c>
      <c r="T87" s="102">
        <f t="shared" si="38"/>
        <v>103.11810283905368</v>
      </c>
      <c r="U87" s="102">
        <f t="shared" si="38"/>
        <v>108.78207618396418</v>
      </c>
      <c r="V87" s="102">
        <f t="shared" si="38"/>
        <v>114.33994535506696</v>
      </c>
      <c r="W87" s="102">
        <f t="shared" si="38"/>
        <v>119.88183961767272</v>
      </c>
      <c r="X87" s="102">
        <f t="shared" si="38"/>
        <v>125.1902947965678</v>
      </c>
      <c r="Y87" s="102">
        <f t="shared" si="38"/>
        <v>130.14816930495525</v>
      </c>
      <c r="Z87" s="102">
        <f t="shared" si="38"/>
        <v>134.737799214745</v>
      </c>
      <c r="AA87" s="102">
        <f t="shared" si="38"/>
        <v>138.95357117853862</v>
      </c>
      <c r="AB87" s="102">
        <f t="shared" si="38"/>
        <v>142.83867249420092</v>
      </c>
      <c r="AC87" s="102">
        <f t="shared" si="38"/>
        <v>146.80220396106438</v>
      </c>
      <c r="AD87" s="102">
        <f t="shared" si="38"/>
        <v>150.80304046738937</v>
      </c>
      <c r="AE87" s="102">
        <f t="shared" si="38"/>
        <v>154.70261197662305</v>
      </c>
      <c r="AF87" s="102">
        <f t="shared" si="38"/>
        <v>158.09437750282285</v>
      </c>
      <c r="AG87" s="102">
        <f t="shared" si="38"/>
        <v>160.79295707289626</v>
      </c>
      <c r="AH87" s="102">
        <f t="shared" si="38"/>
        <v>163.17906668367857</v>
      </c>
      <c r="AI87" s="102">
        <f t="shared" si="38"/>
        <v>165.39852927740094</v>
      </c>
      <c r="AJ87" s="102">
        <f t="shared" si="38"/>
        <v>167.42464402178416</v>
      </c>
      <c r="AK87" s="102">
        <f t="shared" si="38"/>
        <v>169.24896603656796</v>
      </c>
      <c r="AL87" s="102">
        <f t="shared" si="38"/>
        <v>170.86747384862701</v>
      </c>
      <c r="AM87" s="102">
        <f t="shared" si="38"/>
        <v>172.27848365007054</v>
      </c>
      <c r="AN87" s="102">
        <f t="shared" si="38"/>
        <v>173.48165010245322</v>
      </c>
      <c r="AO87" s="102">
        <f t="shared" si="38"/>
        <v>174.47740608835858</v>
      </c>
      <c r="AP87" s="102">
        <f t="shared" si="38"/>
        <v>175.26667384571331</v>
      </c>
      <c r="AQ87" s="102">
        <f t="shared" si="38"/>
        <v>175.85075102492567</v>
      </c>
      <c r="AR87" s="102">
        <f t="shared" si="38"/>
        <v>176.23131261052637</v>
      </c>
      <c r="AS87" s="102">
        <f t="shared" si="38"/>
        <v>176.41049350914591</v>
      </c>
      <c r="AT87" s="102">
        <f t="shared" si="38"/>
        <v>176.39103161042743</v>
      </c>
      <c r="AU87" s="102">
        <f t="shared" si="38"/>
        <v>176.17646035303102</v>
      </c>
      <c r="AV87" s="102">
        <f t="shared" si="38"/>
        <v>175.77134538279731</v>
      </c>
      <c r="AW87" s="102">
        <f t="shared" si="38"/>
        <v>175.18156316305647</v>
      </c>
      <c r="AX87" s="102">
        <f t="shared" si="38"/>
        <v>174.41462128778633</v>
      </c>
      <c r="AY87" s="102">
        <f t="shared" si="38"/>
        <v>173.48002135316412</v>
      </c>
      <c r="AZ87" s="102">
        <f t="shared" si="38"/>
        <v>172.38966599283094</v>
      </c>
      <c r="BA87" s="102">
        <f t="shared" si="38"/>
        <v>171.15831244417376</v>
      </c>
      <c r="BB87" s="102">
        <f t="shared" si="38"/>
        <v>169.80407616903997</v>
      </c>
      <c r="BC87" s="102">
        <f t="shared" si="38"/>
        <v>168.34899006368619</v>
      </c>
      <c r="BD87" s="102">
        <f t="shared" si="38"/>
        <v>166.81962825830684</v>
      </c>
      <c r="BE87" s="102">
        <f t="shared" si="38"/>
        <v>165.24780922087018</v>
      </c>
      <c r="BF87" s="102">
        <f t="shared" si="38"/>
        <v>163.6714018969376</v>
      </c>
      <c r="BG87" s="102">
        <f t="shared" si="38"/>
        <v>162.13527232543734</v>
      </c>
      <c r="BH87" s="102">
        <f t="shared" si="38"/>
        <v>160.69242839463686</v>
      </c>
      <c r="BI87" s="102">
        <f t="shared" si="38"/>
        <v>160.7140801263767</v>
      </c>
    </row>
    <row r="88" spans="1:103" ht="18" customHeight="1">
      <c r="A88" s="52" t="s">
        <v>783</v>
      </c>
      <c r="B88" s="65">
        <f t="shared" ref="B88:AG88" si="39">(B84/B56)*1000</f>
        <v>2.6244810885327872</v>
      </c>
      <c r="C88" s="54">
        <f t="shared" si="39"/>
        <v>6.6209828152248393</v>
      </c>
      <c r="D88" s="54">
        <f t="shared" si="39"/>
        <v>9.1121729865851879</v>
      </c>
      <c r="E88" s="54">
        <f t="shared" si="39"/>
        <v>11.970541906181463</v>
      </c>
      <c r="F88" s="54">
        <f t="shared" si="39"/>
        <v>15.202369039578217</v>
      </c>
      <c r="G88" s="54">
        <f t="shared" si="39"/>
        <v>18.785587608073797</v>
      </c>
      <c r="H88" s="54">
        <f t="shared" si="39"/>
        <v>22.796839287890268</v>
      </c>
      <c r="I88" s="54">
        <f t="shared" si="39"/>
        <v>27.16110752746048</v>
      </c>
      <c r="J88" s="54">
        <f t="shared" si="39"/>
        <v>31.865057706583247</v>
      </c>
      <c r="K88" s="54">
        <f t="shared" si="39"/>
        <v>36.534460064466714</v>
      </c>
      <c r="L88" s="54">
        <f t="shared" si="39"/>
        <v>41.205920852313717</v>
      </c>
      <c r="M88" s="54">
        <f t="shared" si="39"/>
        <v>46.93937100188279</v>
      </c>
      <c r="N88" s="54">
        <f t="shared" si="39"/>
        <v>52.161698107777113</v>
      </c>
      <c r="O88" s="54">
        <f t="shared" si="39"/>
        <v>57.476174567739001</v>
      </c>
      <c r="P88" s="54">
        <f t="shared" si="39"/>
        <v>62.804032530372147</v>
      </c>
      <c r="Q88" s="54">
        <f t="shared" si="39"/>
        <v>68.081389455290818</v>
      </c>
      <c r="R88" s="54">
        <f t="shared" si="39"/>
        <v>73.253880796944017</v>
      </c>
      <c r="S88" s="54">
        <f t="shared" si="39"/>
        <v>78.274922279907685</v>
      </c>
      <c r="T88" s="54">
        <f t="shared" si="39"/>
        <v>83.104625922022024</v>
      </c>
      <c r="U88" s="54">
        <f t="shared" si="39"/>
        <v>87.709084906923891</v>
      </c>
      <c r="V88" s="54">
        <f t="shared" si="39"/>
        <v>91.987972716089629</v>
      </c>
      <c r="W88" s="54">
        <f t="shared" si="39"/>
        <v>95.93562054502857</v>
      </c>
      <c r="X88" s="54">
        <f t="shared" si="39"/>
        <v>99.618205171450015</v>
      </c>
      <c r="Y88" s="54">
        <f t="shared" si="39"/>
        <v>103.00175707607558</v>
      </c>
      <c r="Z88" s="54">
        <f t="shared" si="39"/>
        <v>106.06375729908562</v>
      </c>
      <c r="AA88" s="54">
        <f t="shared" si="39"/>
        <v>108.7981462825614</v>
      </c>
      <c r="AB88" s="54">
        <f t="shared" si="39"/>
        <v>111.23832284972305</v>
      </c>
      <c r="AC88" s="54">
        <f t="shared" si="39"/>
        <v>113.69758357393346</v>
      </c>
      <c r="AD88" s="54">
        <f t="shared" si="39"/>
        <v>116.0631008509536</v>
      </c>
      <c r="AE88" s="54">
        <f t="shared" si="39"/>
        <v>118.31398498101782</v>
      </c>
      <c r="AF88" s="54">
        <f t="shared" si="39"/>
        <v>120.5546924346239</v>
      </c>
      <c r="AG88" s="54">
        <f t="shared" si="39"/>
        <v>122.74858052329986</v>
      </c>
      <c r="AH88" s="54">
        <f t="shared" ref="AH88:BI88" si="40">(AH84/AH56)*1000</f>
        <v>124.7487784331866</v>
      </c>
      <c r="AI88" s="54">
        <f t="shared" si="40"/>
        <v>126.56791309495183</v>
      </c>
      <c r="AJ88" s="54">
        <f t="shared" si="40"/>
        <v>128.21627329975644</v>
      </c>
      <c r="AK88" s="54">
        <f t="shared" si="40"/>
        <v>129.69874694018381</v>
      </c>
      <c r="AL88" s="54">
        <f t="shared" si="40"/>
        <v>131.01767229845078</v>
      </c>
      <c r="AM88" s="54">
        <f t="shared" si="40"/>
        <v>132.17433872592949</v>
      </c>
      <c r="AN88" s="54">
        <f t="shared" si="40"/>
        <v>133.16966640741276</v>
      </c>
      <c r="AO88" s="54">
        <f t="shared" si="40"/>
        <v>134.0045026283141</v>
      </c>
      <c r="AP88" s="54">
        <f t="shared" si="40"/>
        <v>134.67975695350265</v>
      </c>
      <c r="AQ88" s="54">
        <f t="shared" si="40"/>
        <v>135.19648183429047</v>
      </c>
      <c r="AR88" s="54">
        <f t="shared" si="40"/>
        <v>135.55594760256361</v>
      </c>
      <c r="AS88" s="54">
        <f t="shared" si="40"/>
        <v>135.75973326810259</v>
      </c>
      <c r="AT88" s="54">
        <f t="shared" si="40"/>
        <v>135.80984194802087</v>
      </c>
      <c r="AU88" s="54">
        <f t="shared" si="40"/>
        <v>135.70884439234248</v>
      </c>
      <c r="AV88" s="54">
        <f t="shared" si="40"/>
        <v>135.4600520434073</v>
      </c>
      <c r="AW88" s="54">
        <f t="shared" si="40"/>
        <v>135.06772048492707</v>
      </c>
      <c r="AX88" s="54">
        <f t="shared" si="40"/>
        <v>134.53728411971446</v>
      </c>
      <c r="AY88" s="54">
        <f t="shared" si="40"/>
        <v>133.87562309946691</v>
      </c>
      <c r="AZ88" s="54">
        <f t="shared" si="40"/>
        <v>133.09136382066777</v>
      </c>
      <c r="BA88" s="54">
        <f t="shared" si="40"/>
        <v>132.19521475893904</v>
      </c>
      <c r="BB88" s="54">
        <f t="shared" si="40"/>
        <v>131.20034021471693</v>
      </c>
      <c r="BC88" s="54">
        <f t="shared" si="40"/>
        <v>130.12277596884428</v>
      </c>
      <c r="BD88" s="54">
        <f t="shared" si="40"/>
        <v>128.98189330448642</v>
      </c>
      <c r="BE88" s="54">
        <f t="shared" si="40"/>
        <v>127.80092190142884</v>
      </c>
      <c r="BF88" s="54">
        <f t="shared" si="40"/>
        <v>126.60754850254027</v>
      </c>
      <c r="BG88" s="54">
        <f t="shared" si="40"/>
        <v>125.43461798718513</v>
      </c>
      <c r="BH88" s="54">
        <f t="shared" si="40"/>
        <v>124.32097787686932</v>
      </c>
      <c r="BI88" s="54">
        <f t="shared" si="40"/>
        <v>124.32097787686932</v>
      </c>
    </row>
    <row r="89" spans="1:103" ht="18" customHeight="1">
      <c r="A89" s="52" t="s">
        <v>784</v>
      </c>
      <c r="C89" s="54">
        <f>+LN(C88/B88)/10</f>
        <v>9.2536062450065112E-2</v>
      </c>
      <c r="D89" s="54">
        <f>+LN(D88/C88)/10</f>
        <v>3.1936739000113123E-2</v>
      </c>
      <c r="E89" s="54">
        <f>+LN(E88/D88)/10</f>
        <v>2.7283758012860669E-2</v>
      </c>
      <c r="F89" s="54">
        <f>+LN(F88/E88)/10</f>
        <v>2.390024830009823E-2</v>
      </c>
    </row>
    <row r="90" spans="1:103" s="35" customFormat="1" ht="18" customHeight="1">
      <c r="A90" s="66" t="s">
        <v>785</v>
      </c>
      <c r="B90" s="81">
        <f t="shared" ref="B90:BI90" si="41">+(1/(1-$B$18))*(B88)^(1-$B$18)+1</f>
        <v>-0.2345488288789972</v>
      </c>
      <c r="C90" s="35">
        <f t="shared" si="41"/>
        <v>0.22273562044565431</v>
      </c>
      <c r="D90" s="35">
        <f t="shared" si="41"/>
        <v>0.33744945166748974</v>
      </c>
      <c r="E90" s="35">
        <f t="shared" si="41"/>
        <v>0.42193977181539766</v>
      </c>
      <c r="F90" s="35">
        <f t="shared" si="41"/>
        <v>0.48705079598440049</v>
      </c>
      <c r="G90" s="35">
        <f t="shared" si="41"/>
        <v>0.53855748733058784</v>
      </c>
      <c r="H90" s="35">
        <f t="shared" si="41"/>
        <v>0.58111705630741528</v>
      </c>
      <c r="I90" s="35">
        <f t="shared" si="41"/>
        <v>0.61624304609276903</v>
      </c>
      <c r="J90" s="35">
        <f t="shared" si="41"/>
        <v>0.64569878552732707</v>
      </c>
      <c r="K90" s="35">
        <f t="shared" si="41"/>
        <v>0.66911380441694757</v>
      </c>
      <c r="L90" s="35">
        <f t="shared" si="41"/>
        <v>0.68843391035340773</v>
      </c>
      <c r="M90" s="35">
        <f t="shared" si="41"/>
        <v>0.70808167203418393</v>
      </c>
      <c r="N90" s="35">
        <f t="shared" si="41"/>
        <v>0.72308011981927267</v>
      </c>
      <c r="O90" s="35">
        <f t="shared" si="41"/>
        <v>0.73619315008989716</v>
      </c>
      <c r="P90" s="35">
        <f t="shared" si="41"/>
        <v>0.74763086990438954</v>
      </c>
      <c r="Q90" s="35">
        <f t="shared" si="41"/>
        <v>0.75760939069931055</v>
      </c>
      <c r="R90" s="35">
        <f t="shared" si="41"/>
        <v>0.76632369488759344</v>
      </c>
      <c r="S90" s="35">
        <f t="shared" si="41"/>
        <v>0.77394262869428587</v>
      </c>
      <c r="T90" s="35">
        <f t="shared" si="41"/>
        <v>0.78060971304443894</v>
      </c>
      <c r="U90" s="35">
        <f t="shared" si="41"/>
        <v>0.78644600233142525</v>
      </c>
      <c r="V90" s="35">
        <f t="shared" si="41"/>
        <v>0.7914719549213155</v>
      </c>
      <c r="W90" s="35">
        <f t="shared" si="41"/>
        <v>0.79580737552551273</v>
      </c>
      <c r="X90" s="35">
        <f t="shared" si="41"/>
        <v>0.79961710842678169</v>
      </c>
      <c r="Y90" s="35">
        <f t="shared" si="41"/>
        <v>0.80293582521796747</v>
      </c>
      <c r="Z90" s="35">
        <f t="shared" si="41"/>
        <v>0.80580122247321084</v>
      </c>
      <c r="AA90" s="35">
        <f t="shared" si="41"/>
        <v>0.80825711933854527</v>
      </c>
      <c r="AB90" s="35">
        <f t="shared" si="41"/>
        <v>0.81037186249966398</v>
      </c>
      <c r="AC90" s="35">
        <f t="shared" si="41"/>
        <v>0.81243388706128006</v>
      </c>
      <c r="AD90" s="35">
        <f t="shared" si="41"/>
        <v>0.81435514783806828</v>
      </c>
      <c r="AE90" s="35">
        <f t="shared" si="41"/>
        <v>0.81612954340271249</v>
      </c>
      <c r="AF90" s="35">
        <f t="shared" si="41"/>
        <v>0.81784632571594995</v>
      </c>
      <c r="AG90" s="35">
        <f t="shared" si="41"/>
        <v>0.81948148327947079</v>
      </c>
      <c r="AH90" s="35">
        <f t="shared" si="41"/>
        <v>0.82093453086834722</v>
      </c>
      <c r="AI90" s="35">
        <f t="shared" si="41"/>
        <v>0.82222602388987009</v>
      </c>
      <c r="AJ90" s="35">
        <f t="shared" si="41"/>
        <v>0.82337245977613471</v>
      </c>
      <c r="AK90" s="35">
        <f t="shared" si="41"/>
        <v>0.82438479882456206</v>
      </c>
      <c r="AL90" s="35">
        <f t="shared" si="41"/>
        <v>0.82527097400886806</v>
      </c>
      <c r="AM90" s="35">
        <f t="shared" si="41"/>
        <v>0.82603718664954884</v>
      </c>
      <c r="AN90" s="35">
        <f t="shared" si="41"/>
        <v>0.82668851648919051</v>
      </c>
      <c r="AO90" s="35">
        <f t="shared" si="41"/>
        <v>0.82722921755567613</v>
      </c>
      <c r="AP90" s="35">
        <f t="shared" si="41"/>
        <v>0.82766287893360047</v>
      </c>
      <c r="AQ90" s="35">
        <f t="shared" si="41"/>
        <v>0.82799253296336983</v>
      </c>
      <c r="AR90" s="35">
        <f t="shared" si="41"/>
        <v>0.82822074811134672</v>
      </c>
      <c r="AS90" s="35">
        <f t="shared" si="41"/>
        <v>0.82834972337860602</v>
      </c>
      <c r="AT90" s="35">
        <f t="shared" si="41"/>
        <v>0.82838139252043097</v>
      </c>
      <c r="AU90" s="35">
        <f t="shared" si="41"/>
        <v>0.82831754319569173</v>
      </c>
      <c r="AV90" s="35">
        <f t="shared" si="41"/>
        <v>0.82815995545400745</v>
      </c>
      <c r="AW90" s="35">
        <f t="shared" si="41"/>
        <v>0.827910564312619</v>
      </c>
      <c r="AX90" s="35">
        <f t="shared" si="41"/>
        <v>0.82757165195067883</v>
      </c>
      <c r="AY90" s="35">
        <f t="shared" si="41"/>
        <v>0.82714607597922707</v>
      </c>
      <c r="AZ90" s="35">
        <f t="shared" si="41"/>
        <v>0.82663754119813149</v>
      </c>
      <c r="BA90" s="35">
        <f t="shared" si="41"/>
        <v>0.82605092314079753</v>
      </c>
      <c r="BB90" s="35">
        <f t="shared" si="41"/>
        <v>0.82539265244461313</v>
      </c>
      <c r="BC90" s="35">
        <f t="shared" si="41"/>
        <v>0.82467116954986774</v>
      </c>
      <c r="BD90" s="35">
        <f t="shared" si="41"/>
        <v>0.82389745925044444</v>
      </c>
      <c r="BE90" s="35">
        <f t="shared" si="41"/>
        <v>0.82308567395099996</v>
      </c>
      <c r="BF90" s="35">
        <f t="shared" si="41"/>
        <v>0.82225385278172125</v>
      </c>
      <c r="BG90" s="35">
        <f t="shared" si="41"/>
        <v>0.82142474049488101</v>
      </c>
      <c r="BH90" s="35">
        <f t="shared" si="41"/>
        <v>0.82062670462274478</v>
      </c>
      <c r="BI90" s="35">
        <f t="shared" si="41"/>
        <v>0.82062670462274478</v>
      </c>
    </row>
    <row r="91" spans="1:103" ht="18" customHeight="1">
      <c r="A91" s="58" t="s">
        <v>786</v>
      </c>
      <c r="B91" s="65">
        <f t="shared" ref="B91:BH91" si="42">B$17*B$56*B90</f>
        <v>-305.96894727265186</v>
      </c>
      <c r="C91" s="65">
        <f t="shared" si="42"/>
        <v>266.34255329399679</v>
      </c>
      <c r="D91" s="65">
        <f t="shared" si="42"/>
        <v>361.92772131038043</v>
      </c>
      <c r="E91" s="65">
        <f t="shared" si="42"/>
        <v>392.41656489531977</v>
      </c>
      <c r="F91" s="65">
        <f t="shared" si="42"/>
        <v>384.42243072489947</v>
      </c>
      <c r="G91" s="65">
        <f t="shared" si="42"/>
        <v>354.42164930325345</v>
      </c>
      <c r="H91" s="65">
        <f t="shared" si="42"/>
        <v>318.75106549391927</v>
      </c>
      <c r="I91" s="65">
        <f t="shared" si="42"/>
        <v>281.73441602250728</v>
      </c>
      <c r="J91" s="65">
        <f t="shared" si="42"/>
        <v>246.04678183364393</v>
      </c>
      <c r="K91" s="65">
        <f t="shared" si="42"/>
        <v>212.51400587962905</v>
      </c>
      <c r="L91" s="65">
        <f t="shared" si="42"/>
        <v>185.44712791342195</v>
      </c>
      <c r="M91" s="146">
        <f t="shared" si="42"/>
        <v>164.61975115744821</v>
      </c>
      <c r="N91" s="65">
        <f t="shared" si="42"/>
        <v>145.08607742715344</v>
      </c>
      <c r="O91" s="65">
        <f t="shared" si="42"/>
        <v>127.48873750316325</v>
      </c>
      <c r="P91" s="65">
        <f t="shared" si="42"/>
        <v>111.73982932900037</v>
      </c>
      <c r="Q91" s="65">
        <f t="shared" si="42"/>
        <v>97.725265259346273</v>
      </c>
      <c r="R91" s="65">
        <f t="shared" si="42"/>
        <v>85.31285841390573</v>
      </c>
      <c r="S91" s="65">
        <f t="shared" si="42"/>
        <v>74.362115702311868</v>
      </c>
      <c r="T91" s="65">
        <f t="shared" si="42"/>
        <v>64.731795056125208</v>
      </c>
      <c r="U91" s="65">
        <f t="shared" si="42"/>
        <v>56.285086655214407</v>
      </c>
      <c r="V91" s="65">
        <f t="shared" si="42"/>
        <v>49.01478498180245</v>
      </c>
      <c r="W91" s="65">
        <f t="shared" si="42"/>
        <v>42.75560767125895</v>
      </c>
      <c r="X91" s="65">
        <f t="shared" si="42"/>
        <v>37.27011676016923</v>
      </c>
      <c r="Y91" s="65">
        <f t="shared" si="42"/>
        <v>32.467815064814971</v>
      </c>
      <c r="Z91" s="65">
        <f t="shared" si="42"/>
        <v>28.267910145321999</v>
      </c>
      <c r="AA91" s="65">
        <f t="shared" si="42"/>
        <v>24.59851394862585</v>
      </c>
      <c r="AB91" s="65">
        <f t="shared" si="42"/>
        <v>21.39622902582278</v>
      </c>
      <c r="AC91" s="65">
        <f t="shared" si="42"/>
        <v>18.609489808497681</v>
      </c>
      <c r="AD91" s="65">
        <f t="shared" si="42"/>
        <v>16.182806281428714</v>
      </c>
      <c r="AE91" s="65">
        <f t="shared" si="42"/>
        <v>14.069952813229229</v>
      </c>
      <c r="AF91" s="65">
        <f t="shared" si="42"/>
        <v>12.190508268346816</v>
      </c>
      <c r="AG91" s="65">
        <f t="shared" si="42"/>
        <v>10.525162963397365</v>
      </c>
      <c r="AH91" s="65">
        <f t="shared" si="42"/>
        <v>9.085268887750976</v>
      </c>
      <c r="AI91" s="65">
        <f t="shared" si="42"/>
        <v>7.8407942430478181</v>
      </c>
      <c r="AJ91" s="65">
        <f t="shared" si="42"/>
        <v>6.7655756279432557</v>
      </c>
      <c r="AK91" s="65">
        <f t="shared" si="42"/>
        <v>5.8368424260042939</v>
      </c>
      <c r="AL91" s="65">
        <f t="shared" si="42"/>
        <v>5.0348222425328473</v>
      </c>
      <c r="AM91" s="65">
        <f t="shared" si="42"/>
        <v>4.3423692233628346</v>
      </c>
      <c r="AN91" s="65">
        <f t="shared" si="42"/>
        <v>3.7446275781528908</v>
      </c>
      <c r="AO91" s="65">
        <f t="shared" si="42"/>
        <v>3.2287332730332055</v>
      </c>
      <c r="AP91" s="65">
        <f t="shared" si="42"/>
        <v>2.7835521284108644</v>
      </c>
      <c r="AQ91" s="65">
        <f t="shared" si="42"/>
        <v>2.3994509657956091</v>
      </c>
      <c r="AR91" s="65">
        <f t="shared" si="42"/>
        <v>2.0680981330960844</v>
      </c>
      <c r="AS91" s="65">
        <f t="shared" si="42"/>
        <v>1.7822898984268269</v>
      </c>
      <c r="AT91" s="65">
        <f t="shared" si="42"/>
        <v>1.5357995167440639</v>
      </c>
      <c r="AU91" s="65">
        <f t="shared" si="42"/>
        <v>1.3232461180952215</v>
      </c>
      <c r="AV91" s="65">
        <f t="shared" si="42"/>
        <v>1.1399808963780815</v>
      </c>
      <c r="AW91" s="65">
        <f t="shared" si="42"/>
        <v>0.98198837926329674</v>
      </c>
      <c r="AX91" s="65">
        <f t="shared" si="42"/>
        <v>0.84580083065299605</v>
      </c>
      <c r="AY91" s="65">
        <f t="shared" si="42"/>
        <v>0.72842407794544006</v>
      </c>
      <c r="AZ91" s="65">
        <f t="shared" si="42"/>
        <v>0.62727326983461495</v>
      </c>
      <c r="BA91" s="65">
        <f t="shared" si="42"/>
        <v>0.54011725899170149</v>
      </c>
      <c r="BB91" s="65">
        <f t="shared" si="42"/>
        <v>0.46503047026114569</v>
      </c>
      <c r="BC91" s="65">
        <f t="shared" si="42"/>
        <v>0.4003512612952036</v>
      </c>
      <c r="BD91" s="65">
        <f t="shared" si="42"/>
        <v>0.34464591099968783</v>
      </c>
      <c r="BE91" s="65">
        <f t="shared" si="42"/>
        <v>0.29667748374027247</v>
      </c>
      <c r="BF91" s="65">
        <f t="shared" si="42"/>
        <v>0.2553789157573072</v>
      </c>
      <c r="BG91" s="65">
        <f t="shared" si="42"/>
        <v>0.21982975628274698</v>
      </c>
      <c r="BH91" s="65">
        <f t="shared" si="42"/>
        <v>0.18923607090906924</v>
      </c>
      <c r="BI91" s="65">
        <f>BI$17*BI$56*BI90/(1-(BJ17/BI17))</f>
        <v>1.1787411138532862</v>
      </c>
    </row>
    <row r="92" spans="1:103" ht="18" customHeight="1">
      <c r="A92" s="104" t="s">
        <v>787</v>
      </c>
      <c r="B92" s="120">
        <f>SUM(B91:AO91)*10*B52+B53</f>
        <v>119.77210729036321</v>
      </c>
      <c r="C92" s="46">
        <v>92.2305055871457</v>
      </c>
      <c r="D92" s="106">
        <f>+B92-C92</f>
        <v>27.541601703217509</v>
      </c>
      <c r="I92" s="35"/>
    </row>
    <row r="93" spans="1:103" s="35" customFormat="1" ht="18" customHeight="1">
      <c r="A93" s="66" t="s">
        <v>788</v>
      </c>
      <c r="B93" s="35">
        <f>+B90*Data!B364</f>
        <v>-0.2345488288789972</v>
      </c>
      <c r="C93" s="35">
        <f>+C90*Data!C364</f>
        <v>0.53592327086241121</v>
      </c>
      <c r="D93" s="35">
        <f>+D90*Data!D364</f>
        <v>0.85567147321718529</v>
      </c>
      <c r="E93" s="35">
        <f>+E90*Data!E364</f>
        <v>1.1040356050069675</v>
      </c>
      <c r="F93" s="35">
        <f>+F90*Data!F364</f>
        <v>1.2921435668016708</v>
      </c>
      <c r="G93" s="35">
        <f>+G90*Data!G364</f>
        <v>1.4317360056442781</v>
      </c>
      <c r="H93" s="35">
        <f>+H90*Data!H364</f>
        <v>1.5465421331307554</v>
      </c>
      <c r="I93" s="35">
        <f>+I90*Data!I364</f>
        <v>1.6328262401625491</v>
      </c>
      <c r="J93" s="35">
        <f>+J90*Data!J364</f>
        <v>1.6976477682480271</v>
      </c>
      <c r="K93" s="35">
        <f>+K90*Data!K364</f>
        <v>1.7183146295992382</v>
      </c>
      <c r="L93" s="35">
        <f>+L90*Data!L364</f>
        <v>1.7163666573292666</v>
      </c>
      <c r="M93" s="35">
        <f>+M90*Data!M364</f>
        <v>1.7757368782148031</v>
      </c>
      <c r="N93" s="35">
        <f>+N90*Data!N364</f>
        <v>1.788640980859274</v>
      </c>
      <c r="O93" s="35">
        <f>+O90*Data!O364</f>
        <v>1.7930454679161341</v>
      </c>
      <c r="P93" s="35">
        <f>+P90*Data!P364</f>
        <v>1.7907935219232263</v>
      </c>
      <c r="Q93" s="35">
        <f>+Q90*Data!Q364</f>
        <v>1.7833418236793899</v>
      </c>
      <c r="R93" s="35">
        <f>+R90*Data!R364</f>
        <v>1.771757972479465</v>
      </c>
      <c r="S93" s="35">
        <f>+S90*Data!S364</f>
        <v>1.7568245258943405</v>
      </c>
      <c r="T93" s="35">
        <f>+T90*Data!T364</f>
        <v>1.7391142948398901</v>
      </c>
      <c r="U93" s="35">
        <f>+U90*Data!U364</f>
        <v>1.7190470453655498</v>
      </c>
      <c r="V93" s="35">
        <f>+V90*Data!V364</f>
        <v>1.6978728653478024</v>
      </c>
      <c r="W93" s="35">
        <f>+W90*Data!W364</f>
        <v>1.6730585217017424</v>
      </c>
      <c r="X93" s="35">
        <f>+X90*Data!X364</f>
        <v>1.6432929907507912</v>
      </c>
      <c r="Y93" s="35">
        <f>+Y90*Data!Y364</f>
        <v>1.6088023722767104</v>
      </c>
      <c r="Z93" s="35">
        <f>+Z90*Data!Z364</f>
        <v>1.5713594558276096</v>
      </c>
      <c r="AA93" s="35">
        <f>+AA90*Data!AA364</f>
        <v>1.5319083468552137</v>
      </c>
      <c r="AB93" s="35">
        <f>+AB90*Data!AB364</f>
        <v>1.4909369079752419</v>
      </c>
      <c r="AC93" s="35">
        <f>+AC90*Data!AC364</f>
        <v>1.4490515502003112</v>
      </c>
      <c r="AD93" s="35">
        <f>+AD90*Data!AD364</f>
        <v>1.406759269855683</v>
      </c>
      <c r="AE93" s="35">
        <f>+AE90*Data!AE364</f>
        <v>1.3645817185743783</v>
      </c>
      <c r="AF93" s="35">
        <f>+AF90*Data!AF364</f>
        <v>1.3234853243293485</v>
      </c>
      <c r="AG93" s="35">
        <f>+AG90*Data!AG364</f>
        <v>1.2837726955204609</v>
      </c>
      <c r="AH93" s="35">
        <f>+AH90*Data!AH364</f>
        <v>1.2450294167448865</v>
      </c>
      <c r="AI93" s="35">
        <f>+AI90*Data!AI364</f>
        <v>1.2071998047641757</v>
      </c>
      <c r="AJ93" s="35">
        <f>+AJ90*Data!AJ364</f>
        <v>1.1702717986667595</v>
      </c>
      <c r="AK93" s="35">
        <f>+AK90*Data!AK364</f>
        <v>1.1341823358619967</v>
      </c>
      <c r="AL93" s="35">
        <f>+AL90*Data!AL364</f>
        <v>1.0988438324990375</v>
      </c>
      <c r="AM93" s="35">
        <f>+AM90*Data!AM364</f>
        <v>1.0641621328868858</v>
      </c>
      <c r="AN93" s="35">
        <f>+AN90*Data!AN364</f>
        <v>1.0300465655961943</v>
      </c>
      <c r="AO93" s="35">
        <f>+AO90*Data!AO364</f>
        <v>0.99641546407804504</v>
      </c>
      <c r="AP93" s="35">
        <f>+AP90*Data!AP364</f>
        <v>0.96319912486398385</v>
      </c>
      <c r="AQ93" s="35">
        <f>+AQ90*Data!AQ364</f>
        <v>0.93034131463214331</v>
      </c>
      <c r="AR93" s="35">
        <f>+AR90*Data!AR364</f>
        <v>0.89779995910527699</v>
      </c>
      <c r="AS93" s="35">
        <f>+AS90*Data!AS364</f>
        <v>0.86554737646607938</v>
      </c>
      <c r="AT93" s="35">
        <f>+AT90*Data!AT364</f>
        <v>0.83357026075395235</v>
      </c>
      <c r="AU93" s="35">
        <f>+AU90*Data!AU364</f>
        <v>0.80186952652754495</v>
      </c>
      <c r="AV93" s="35">
        <f>+AV90*Data!AV364</f>
        <v>0.77046006807213252</v>
      </c>
      <c r="AW93" s="35">
        <f>+AW90*Data!AW364</f>
        <v>0.73937044970500732</v>
      </c>
      <c r="AX93" s="35">
        <f>+AX90*Data!AX364</f>
        <v>0.70864251970421277</v>
      </c>
      <c r="AY93" s="35">
        <f>+AY90*Data!AY364</f>
        <v>0.67833092399621098</v>
      </c>
      <c r="AZ93" s="35">
        <f>+AZ90*Data!AZ364</f>
        <v>0.64850248423031165</v>
      </c>
      <c r="BA93" s="35">
        <f>+BA90*Data!BA364</f>
        <v>0.61923539758092661</v>
      </c>
      <c r="BB93" s="35">
        <f>+BB90*Data!BB364</f>
        <v>0.59061821453177166</v>
      </c>
      <c r="BC93" s="35">
        <f>+BC90*Data!BC364</f>
        <v>0.56274856174742671</v>
      </c>
      <c r="BD93" s="35">
        <f>+BD90*Data!BD364</f>
        <v>0.53573161068193043</v>
      </c>
      <c r="BE93" s="35">
        <f>+BE90*Data!BE364</f>
        <v>0.50967836483660622</v>
      </c>
      <c r="BF93" s="35">
        <f>+BF90*Data!BF364</f>
        <v>0.48470396763793078</v>
      </c>
      <c r="BG93" s="35">
        <f>+BG90*Data!BG364</f>
        <v>0.46092642792789817</v>
      </c>
      <c r="BH93" s="35">
        <f>+BH90*Data!BH364</f>
        <v>0.43846639694558143</v>
      </c>
      <c r="BI93" s="35">
        <f>+BI90*Data!BI364</f>
        <v>0.43825310080120045</v>
      </c>
    </row>
    <row r="94" spans="1:103" ht="18" customHeight="1">
      <c r="A94" s="52" t="s">
        <v>789</v>
      </c>
      <c r="B94" s="65">
        <f>B$17*B$56*B93</f>
        <v>-305.96894727265186</v>
      </c>
      <c r="C94" s="65">
        <f t="shared" ref="C94:BH94" si="43">C$17*C$56*C93</f>
        <v>640.84573471261206</v>
      </c>
      <c r="D94" s="65">
        <f t="shared" si="43"/>
        <v>917.74108673600813</v>
      </c>
      <c r="E94" s="65">
        <f t="shared" si="43"/>
        <v>1026.7860215569046</v>
      </c>
      <c r="F94" s="65">
        <f t="shared" si="43"/>
        <v>1019.8709762735903</v>
      </c>
      <c r="G94" s="65">
        <f t="shared" si="43"/>
        <v>942.21740190163132</v>
      </c>
      <c r="H94" s="65">
        <f t="shared" si="43"/>
        <v>848.30060900137551</v>
      </c>
      <c r="I94" s="65">
        <f t="shared" si="43"/>
        <v>746.49661388498691</v>
      </c>
      <c r="J94" s="65">
        <f t="shared" si="43"/>
        <v>646.89725213493841</v>
      </c>
      <c r="K94" s="65">
        <f t="shared" si="43"/>
        <v>545.74561589848452</v>
      </c>
      <c r="L94" s="65">
        <f t="shared" si="43"/>
        <v>462.34687493048682</v>
      </c>
      <c r="M94" s="65">
        <f t="shared" si="43"/>
        <v>412.83565802944901</v>
      </c>
      <c r="N94" s="65">
        <f t="shared" si="43"/>
        <v>358.89093991851098</v>
      </c>
      <c r="O94" s="65">
        <f t="shared" si="43"/>
        <v>310.5069681271591</v>
      </c>
      <c r="P94" s="65">
        <f t="shared" si="43"/>
        <v>267.64941170603464</v>
      </c>
      <c r="Q94" s="65">
        <f t="shared" si="43"/>
        <v>230.03615703111598</v>
      </c>
      <c r="R94" s="65">
        <f t="shared" si="43"/>
        <v>197.24528689148903</v>
      </c>
      <c r="S94" s="65">
        <f t="shared" si="43"/>
        <v>168.79957741004412</v>
      </c>
      <c r="T94" s="65">
        <f t="shared" si="43"/>
        <v>144.21546162127333</v>
      </c>
      <c r="U94" s="65">
        <f t="shared" si="43"/>
        <v>123.03033091395244</v>
      </c>
      <c r="V94" s="65">
        <f t="shared" si="43"/>
        <v>105.1469643415638</v>
      </c>
      <c r="W94" s="65">
        <f t="shared" si="43"/>
        <v>89.886869567776344</v>
      </c>
      <c r="X94" s="65">
        <f t="shared" si="43"/>
        <v>76.593810951529619</v>
      </c>
      <c r="Y94" s="65">
        <f t="shared" si="43"/>
        <v>65.054137900418326</v>
      </c>
      <c r="Z94" s="65">
        <f t="shared" si="43"/>
        <v>55.124076092865032</v>
      </c>
      <c r="AA94" s="65">
        <f t="shared" si="43"/>
        <v>46.622130429203978</v>
      </c>
      <c r="AB94" s="65">
        <f t="shared" si="43"/>
        <v>39.36517174682082</v>
      </c>
      <c r="AC94" s="65">
        <f t="shared" si="43"/>
        <v>33.191759335620212</v>
      </c>
      <c r="AD94" s="65">
        <f t="shared" si="43"/>
        <v>27.955017917078877</v>
      </c>
      <c r="AE94" s="65">
        <f t="shared" si="43"/>
        <v>23.525187325148529</v>
      </c>
      <c r="AF94" s="65">
        <f t="shared" si="43"/>
        <v>19.727372101536044</v>
      </c>
      <c r="AG94" s="65">
        <f t="shared" si="43"/>
        <v>16.488373567929344</v>
      </c>
      <c r="AH94" s="65">
        <f t="shared" si="43"/>
        <v>13.778719981875227</v>
      </c>
      <c r="AI94" s="65">
        <f t="shared" si="43"/>
        <v>11.511926166753396</v>
      </c>
      <c r="AJ94" s="65">
        <f t="shared" si="43"/>
        <v>9.6160155287217606</v>
      </c>
      <c r="AK94" s="65">
        <f t="shared" si="43"/>
        <v>8.0302834140355976</v>
      </c>
      <c r="AL94" s="65">
        <f t="shared" si="43"/>
        <v>6.7038385490057744</v>
      </c>
      <c r="AM94" s="65">
        <f t="shared" si="43"/>
        <v>5.5941608552262965</v>
      </c>
      <c r="AN94" s="65">
        <f t="shared" si="43"/>
        <v>4.6657727782331122</v>
      </c>
      <c r="AO94" s="65">
        <f t="shared" si="43"/>
        <v>3.889078981203995</v>
      </c>
      <c r="AP94" s="65">
        <f t="shared" si="43"/>
        <v>3.2393804800731165</v>
      </c>
      <c r="AQ94" s="65">
        <f t="shared" si="43"/>
        <v>2.696048909915</v>
      </c>
      <c r="AR94" s="65">
        <f t="shared" si="43"/>
        <v>2.2418400209768019</v>
      </c>
      <c r="AS94" s="65">
        <f t="shared" si="43"/>
        <v>1.8623249361311704</v>
      </c>
      <c r="AT94" s="65">
        <f t="shared" si="43"/>
        <v>1.5454195557713097</v>
      </c>
      <c r="AU94" s="65">
        <f t="shared" si="43"/>
        <v>1.2809951291177073</v>
      </c>
      <c r="AV94" s="65">
        <f t="shared" si="43"/>
        <v>1.0605556972902501</v>
      </c>
      <c r="AW94" s="65">
        <f t="shared" si="43"/>
        <v>0.87697055802616541</v>
      </c>
      <c r="AX94" s="65">
        <f t="shared" si="43"/>
        <v>0.72425200934453493</v>
      </c>
      <c r="AY94" s="65">
        <f t="shared" si="43"/>
        <v>0.59737039466560626</v>
      </c>
      <c r="AZ94" s="65">
        <f t="shared" si="43"/>
        <v>0.49209992712092165</v>
      </c>
      <c r="BA94" s="65">
        <f t="shared" si="43"/>
        <v>0.40488996046438536</v>
      </c>
      <c r="BB94" s="65">
        <f t="shared" si="43"/>
        <v>0.33275734310821042</v>
      </c>
      <c r="BC94" s="65">
        <f t="shared" si="43"/>
        <v>0.2731962809014149</v>
      </c>
      <c r="BD94" s="65">
        <f t="shared" si="43"/>
        <v>0.22410277752620028</v>
      </c>
      <c r="BE94" s="65">
        <f t="shared" si="43"/>
        <v>0.18371124608540174</v>
      </c>
      <c r="BF94" s="65">
        <f t="shared" si="43"/>
        <v>0.1505413119073577</v>
      </c>
      <c r="BG94" s="65">
        <f t="shared" si="43"/>
        <v>0.12335316836770933</v>
      </c>
      <c r="BH94" s="65">
        <f t="shared" si="43"/>
        <v>0.10111011220599074</v>
      </c>
      <c r="BI94" s="65">
        <f>BI$17*BI$56*BI93/(1-(BJ17/BI17))</f>
        <v>0.62950297044689374</v>
      </c>
    </row>
    <row r="95" spans="1:103" ht="39" customHeight="1">
      <c r="A95" s="104" t="s">
        <v>787</v>
      </c>
      <c r="B95" s="107">
        <f>SUM(B94:BI94)*10*B52+B53-C53</f>
        <v>119.77210729036346</v>
      </c>
      <c r="C95" s="105">
        <v>119.772107290363</v>
      </c>
      <c r="D95" s="108">
        <f>+B95-C95</f>
        <v>4.6895820560166612E-13</v>
      </c>
      <c r="I95" s="35"/>
    </row>
    <row r="96" spans="1:103" ht="21.75" customHeight="1">
      <c r="A96" s="109" t="s">
        <v>790</v>
      </c>
      <c r="B96" s="65">
        <f>+B153</f>
        <v>119.77210729036301</v>
      </c>
      <c r="C96" s="111"/>
      <c r="D96" s="111"/>
    </row>
    <row r="97" spans="1:61" s="42" customFormat="1" ht="18" customHeight="1">
      <c r="A97" s="112" t="s">
        <v>673</v>
      </c>
      <c r="B97" s="151">
        <f>+Controls!B33</f>
        <v>0.35708144186291402</v>
      </c>
      <c r="C97" s="151">
        <f>+Controls!C33</f>
        <v>0.22676100751615899</v>
      </c>
      <c r="D97" s="151">
        <f>+Controls!D33</f>
        <v>0.215164764810093</v>
      </c>
      <c r="E97" s="151">
        <f>+Controls!E33</f>
        <v>0.207548734752249</v>
      </c>
      <c r="F97" s="151">
        <f>+Controls!F33</f>
        <v>0.20327969271124499</v>
      </c>
      <c r="G97" s="151">
        <f>+Controls!G33</f>
        <v>0.20375853404594901</v>
      </c>
      <c r="H97" s="151">
        <f>+Controls!H33</f>
        <v>0.20342374466527399</v>
      </c>
      <c r="I97" s="151">
        <f>+Controls!I33</f>
        <v>0.203342468471337</v>
      </c>
      <c r="J97" s="151">
        <f>+Controls!J33</f>
        <v>0.203167302172725</v>
      </c>
      <c r="K97" s="151">
        <f>+Controls!K33</f>
        <v>0.209220274920667</v>
      </c>
      <c r="L97" s="151">
        <f>+Controls!L33</f>
        <v>0.21852011577296701</v>
      </c>
      <c r="M97" s="151">
        <f>+Controls!M33</f>
        <v>0.213244343784246</v>
      </c>
      <c r="N97" s="151">
        <f>+Controls!N33</f>
        <v>0.213244343784246</v>
      </c>
      <c r="O97" s="151">
        <f>+Controls!O33</f>
        <v>0.213244343784246</v>
      </c>
      <c r="P97" s="151">
        <f>+Controls!P33</f>
        <v>0.213244343784246</v>
      </c>
      <c r="Q97" s="151">
        <f>+Controls!Q33</f>
        <v>0.213244343784246</v>
      </c>
      <c r="R97" s="151">
        <f>+Controls!R33</f>
        <v>0.213244343784246</v>
      </c>
      <c r="S97" s="151">
        <f>+Controls!S33</f>
        <v>0.213244343784246</v>
      </c>
      <c r="T97" s="151">
        <f>+Controls!T33</f>
        <v>0.213244343784246</v>
      </c>
      <c r="U97" s="151">
        <f>+Controls!U33</f>
        <v>0.213244343784246</v>
      </c>
      <c r="V97" s="151">
        <f>+Controls!V33</f>
        <v>0.213244343784246</v>
      </c>
      <c r="W97" s="151">
        <f>+Controls!W33</f>
        <v>0.213244343784246</v>
      </c>
      <c r="X97" s="151">
        <f>+Controls!X33</f>
        <v>0.213244343784246</v>
      </c>
      <c r="Y97" s="151">
        <f>+Controls!Y33</f>
        <v>0.213244343784246</v>
      </c>
      <c r="Z97" s="151">
        <f>+Controls!Z33</f>
        <v>0.213244343784246</v>
      </c>
      <c r="AA97" s="151">
        <f>+Controls!AA33</f>
        <v>0.213244343784246</v>
      </c>
      <c r="AB97" s="151">
        <f>+Controls!AB33</f>
        <v>0.213244343784246</v>
      </c>
      <c r="AC97" s="151">
        <f>+Controls!AC33</f>
        <v>0.213244343784246</v>
      </c>
      <c r="AD97" s="151">
        <f>+Controls!AD33</f>
        <v>0.213244343784246</v>
      </c>
      <c r="AE97" s="151">
        <f>+Controls!AE33</f>
        <v>0.213244343784246</v>
      </c>
      <c r="AF97" s="151">
        <f>+Controls!AF33</f>
        <v>0.213244343784246</v>
      </c>
      <c r="AG97" s="151">
        <f>+Controls!AG33</f>
        <v>0.213244343784246</v>
      </c>
      <c r="AH97" s="151">
        <f>+Controls!AH33</f>
        <v>0.213244343784246</v>
      </c>
      <c r="AI97" s="151">
        <f>+Controls!AI33</f>
        <v>0.213244343784246</v>
      </c>
      <c r="AJ97" s="151">
        <f>+Controls!AJ33</f>
        <v>0.213244343784246</v>
      </c>
      <c r="AK97" s="151">
        <f>+Controls!AK33</f>
        <v>0.213244343784246</v>
      </c>
      <c r="AL97" s="151">
        <f>+Controls!AL33</f>
        <v>0.213244343784246</v>
      </c>
      <c r="AM97" s="151">
        <f>+Controls!AM33</f>
        <v>0.213244343784246</v>
      </c>
      <c r="AN97" s="151">
        <f>+Controls!AN33</f>
        <v>0.213244343784246</v>
      </c>
      <c r="AO97" s="151">
        <f>+Controls!AO33</f>
        <v>0.213244343784246</v>
      </c>
      <c r="AP97" s="151">
        <f>+Controls!AP33</f>
        <v>0.213244343784246</v>
      </c>
      <c r="AQ97" s="151">
        <f>+Controls!AQ33</f>
        <v>0.213244343784246</v>
      </c>
      <c r="AR97" s="151">
        <f>+Controls!AR33</f>
        <v>0.213244343784246</v>
      </c>
      <c r="AS97" s="151">
        <f>+Controls!AS33</f>
        <v>0.213244343784246</v>
      </c>
      <c r="AT97" s="151">
        <f>+Controls!AT33</f>
        <v>0.213244343784246</v>
      </c>
      <c r="AU97" s="151">
        <f>+Controls!AU33</f>
        <v>0.213244343784246</v>
      </c>
      <c r="AV97" s="151">
        <f>+Controls!AV33</f>
        <v>0.213244343784246</v>
      </c>
      <c r="AW97" s="151">
        <f>+Controls!AW33</f>
        <v>0.213244343784246</v>
      </c>
      <c r="AX97" s="151">
        <f>+Controls!AX33</f>
        <v>0.213244343784246</v>
      </c>
      <c r="AY97" s="151">
        <f>+Controls!AY33</f>
        <v>0.213244343784246</v>
      </c>
      <c r="AZ97" s="151">
        <f>+Controls!AZ33</f>
        <v>0.213244343784246</v>
      </c>
      <c r="BA97" s="151">
        <f>+Controls!BA33</f>
        <v>0.213244343784246</v>
      </c>
      <c r="BB97" s="151">
        <f>+Controls!BB33</f>
        <v>0.213244343784246</v>
      </c>
      <c r="BC97" s="151">
        <f>+Controls!BC33</f>
        <v>0.213244343784246</v>
      </c>
      <c r="BD97" s="151">
        <f>+Controls!BD33</f>
        <v>0.213244343784246</v>
      </c>
      <c r="BE97" s="151">
        <f>+Controls!BE33</f>
        <v>0.213244343784246</v>
      </c>
      <c r="BF97" s="151">
        <f>+Controls!BF33</f>
        <v>0.213244343784246</v>
      </c>
      <c r="BG97" s="151">
        <f>+Controls!BG33</f>
        <v>0.213244343784246</v>
      </c>
      <c r="BH97" s="151">
        <f>+Controls!BH33</f>
        <v>0.213244343784246</v>
      </c>
      <c r="BI97" s="151">
        <f>+Controls!BI33</f>
        <v>0.213244343784246</v>
      </c>
    </row>
    <row r="98" spans="1:61" s="36" customFormat="1" ht="18" customHeight="1">
      <c r="A98" s="114" t="str">
        <f>+Controls!C1</f>
        <v>Control = 1 if tax or 0 if capped</v>
      </c>
      <c r="B98" s="114">
        <f>+Controls!I1</f>
        <v>1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</row>
    <row r="99" spans="1:61" s="36" customFormat="1" ht="18" customHeight="1">
      <c r="A99" s="114" t="str">
        <f>+Controls!C2</f>
        <v>Trade (0) or no trade (1)</v>
      </c>
      <c r="B99" s="114">
        <f>+Controls!I2</f>
        <v>1</v>
      </c>
    </row>
    <row r="100" spans="1:61" s="43" customFormat="1" ht="18" customHeight="1">
      <c r="A100" s="116"/>
      <c r="B100" s="116"/>
    </row>
    <row r="101" spans="1:61" s="44" customFormat="1" ht="18" customHeight="1">
      <c r="A101" s="117" t="s">
        <v>791</v>
      </c>
      <c r="B101" s="152">
        <f t="shared" ref="B101:AG101" si="44">+B$36*1000*B103^($B$38-1)</f>
        <v>1.0000000000000026E-3</v>
      </c>
      <c r="C101" s="118">
        <f t="shared" si="44"/>
        <v>9.9999999999999959E-4</v>
      </c>
      <c r="D101" s="118">
        <f t="shared" si="44"/>
        <v>1.0000000000000529E-3</v>
      </c>
      <c r="E101" s="118">
        <f t="shared" si="44"/>
        <v>1.0000000000215514E-3</v>
      </c>
      <c r="F101" s="118">
        <f t="shared" si="44"/>
        <v>1.0000000017689821E-3</v>
      </c>
      <c r="G101" s="118">
        <f t="shared" si="44"/>
        <v>1.0000000576642809E-3</v>
      </c>
      <c r="H101" s="118">
        <f t="shared" si="44"/>
        <v>1.000001008744988E-3</v>
      </c>
      <c r="I101" s="118">
        <f t="shared" si="44"/>
        <v>1.0000113920947294E-3</v>
      </c>
      <c r="J101" s="118">
        <f t="shared" si="44"/>
        <v>1.0000940394660198E-3</v>
      </c>
      <c r="K101" s="118">
        <f t="shared" si="44"/>
        <v>1.0006133774100494E-3</v>
      </c>
      <c r="L101" s="118">
        <f t="shared" si="44"/>
        <v>1.0033295900328679E-3</v>
      </c>
      <c r="M101" s="118">
        <f t="shared" si="44"/>
        <v>1.0155894218064881E-3</v>
      </c>
      <c r="N101" s="118">
        <f t="shared" si="44"/>
        <v>1.0645397255263113E-3</v>
      </c>
      <c r="O101" s="118">
        <f t="shared" si="44"/>
        <v>1.2410303223762522E-3</v>
      </c>
      <c r="P101" s="118">
        <f t="shared" si="44"/>
        <v>1.8210025266551001E-3</v>
      </c>
      <c r="Q101" s="118">
        <f t="shared" si="44"/>
        <v>3.5766183309002201E-3</v>
      </c>
      <c r="R101" s="118">
        <f t="shared" si="44"/>
        <v>8.516183859247916E-3</v>
      </c>
      <c r="S101" s="118">
        <f t="shared" si="44"/>
        <v>2.1530289584171886E-2</v>
      </c>
      <c r="T101" s="118">
        <f t="shared" si="44"/>
        <v>5.3833188353047234E-2</v>
      </c>
      <c r="U101" s="118">
        <f t="shared" si="44"/>
        <v>0.12973744072668453</v>
      </c>
      <c r="V101" s="118">
        <f t="shared" si="44"/>
        <v>0.29919990110504907</v>
      </c>
      <c r="W101" s="118">
        <f t="shared" si="44"/>
        <v>0.66126843802292989</v>
      </c>
      <c r="X101" s="118">
        <f t="shared" si="44"/>
        <v>1.4047386546896261</v>
      </c>
      <c r="Y101" s="118">
        <f t="shared" si="44"/>
        <v>2.8696110898541138</v>
      </c>
      <c r="Z101" s="118">
        <f t="shared" si="44"/>
        <v>5.6313004966981586</v>
      </c>
      <c r="AA101" s="118">
        <f t="shared" si="44"/>
        <v>10.591311161020295</v>
      </c>
      <c r="AB101" s="118">
        <f t="shared" si="44"/>
        <v>79.995221880029277</v>
      </c>
      <c r="AC101" s="118">
        <f t="shared" si="44"/>
        <v>39.997610940014638</v>
      </c>
      <c r="AD101" s="118">
        <f t="shared" si="44"/>
        <v>19.998805470007319</v>
      </c>
      <c r="AE101" s="118">
        <f t="shared" si="44"/>
        <v>9.9994027350036596</v>
      </c>
      <c r="AF101" s="118">
        <f t="shared" si="44"/>
        <v>4.9997013675018298</v>
      </c>
      <c r="AG101" s="118">
        <f t="shared" si="44"/>
        <v>2.4998506837509149</v>
      </c>
      <c r="AH101" s="118">
        <f t="shared" ref="AH101:BI101" si="45">+AH$36*1000*AH103^($B$38-1)</f>
        <v>1.2499253418754575</v>
      </c>
      <c r="AI101" s="118">
        <f t="shared" si="45"/>
        <v>0.62496267093772873</v>
      </c>
      <c r="AJ101" s="118">
        <f t="shared" si="45"/>
        <v>0.31248133546886436</v>
      </c>
      <c r="AK101" s="118">
        <f t="shared" si="45"/>
        <v>0.15624066773443218</v>
      </c>
      <c r="AL101" s="118">
        <f t="shared" si="45"/>
        <v>7.8120333867216091E-2</v>
      </c>
      <c r="AM101" s="118">
        <f t="shared" si="45"/>
        <v>3.9060166933608045E-2</v>
      </c>
      <c r="AN101" s="118">
        <f t="shared" si="45"/>
        <v>1.9530083466804023E-2</v>
      </c>
      <c r="AO101" s="118">
        <f t="shared" si="45"/>
        <v>9.7650417334020113E-3</v>
      </c>
      <c r="AP101" s="118">
        <f t="shared" si="45"/>
        <v>4.8825208667010057E-3</v>
      </c>
      <c r="AQ101" s="118">
        <f t="shared" si="45"/>
        <v>2.4412604333505028E-3</v>
      </c>
      <c r="AR101" s="118">
        <f t="shared" si="45"/>
        <v>1.2206302166752514E-3</v>
      </c>
      <c r="AS101" s="118">
        <f t="shared" si="45"/>
        <v>6.1031510833762571E-4</v>
      </c>
      <c r="AT101" s="118">
        <f t="shared" si="45"/>
        <v>3.0515755416881285E-4</v>
      </c>
      <c r="AU101" s="118">
        <f t="shared" si="45"/>
        <v>1.5257877708440643E-4</v>
      </c>
      <c r="AV101" s="118">
        <f t="shared" si="45"/>
        <v>7.6289388542203214E-5</v>
      </c>
      <c r="AW101" s="118">
        <f t="shared" si="45"/>
        <v>3.8144694271101607E-5</v>
      </c>
      <c r="AX101" s="118">
        <f t="shared" si="45"/>
        <v>1.9072347135550803E-5</v>
      </c>
      <c r="AY101" s="118">
        <f t="shared" si="45"/>
        <v>9.5361735677754017E-6</v>
      </c>
      <c r="AZ101" s="118">
        <f t="shared" si="45"/>
        <v>4.7680867838877009E-6</v>
      </c>
      <c r="BA101" s="118">
        <f t="shared" si="45"/>
        <v>2.3840433919438504E-6</v>
      </c>
      <c r="BB101" s="118">
        <f t="shared" si="45"/>
        <v>1.1920216959719252E-6</v>
      </c>
      <c r="BC101" s="118">
        <f t="shared" si="45"/>
        <v>5.9601084798596261E-7</v>
      </c>
      <c r="BD101" s="118">
        <f t="shared" si="45"/>
        <v>2.980054239929813E-7</v>
      </c>
      <c r="BE101" s="118">
        <f t="shared" si="45"/>
        <v>1.4900271199649065E-7</v>
      </c>
      <c r="BF101" s="118">
        <f t="shared" si="45"/>
        <v>7.4501355998245326E-8</v>
      </c>
      <c r="BG101" s="118">
        <f t="shared" si="45"/>
        <v>3.7250677999122663E-8</v>
      </c>
      <c r="BH101" s="118">
        <f t="shared" si="45"/>
        <v>1.8625338999561331E-8</v>
      </c>
      <c r="BI101" s="118">
        <f t="shared" si="45"/>
        <v>9.3126694997806657E-9</v>
      </c>
    </row>
    <row r="102" spans="1:61" s="45" customFormat="1" ht="18" customHeight="1">
      <c r="A102" s="119" t="s">
        <v>694</v>
      </c>
      <c r="B102" s="120">
        <f>+B119*(1-MIN(B103,1))</f>
        <v>1.5999444497034141</v>
      </c>
      <c r="C102" s="120">
        <f>+C119*(1-MIN(C103,1))</f>
        <v>2.8420864715293779</v>
      </c>
      <c r="D102" s="120">
        <f t="shared" ref="D102:BI102" si="46">+D119*(1-MIN(D103,1))</f>
        <v>3.2061376566936413</v>
      </c>
      <c r="E102" s="120">
        <f t="shared" si="46"/>
        <v>3.4256046471586292</v>
      </c>
      <c r="F102" s="120">
        <f t="shared" si="46"/>
        <v>3.5437386805847875</v>
      </c>
      <c r="G102" s="120">
        <f t="shared" si="46"/>
        <v>3.5856717219586702</v>
      </c>
      <c r="H102" s="120">
        <f t="shared" si="46"/>
        <v>3.612830916131943</v>
      </c>
      <c r="I102" s="120">
        <f t="shared" si="46"/>
        <v>3.6246984282210741</v>
      </c>
      <c r="J102" s="120">
        <f t="shared" si="46"/>
        <v>3.6251742162607625</v>
      </c>
      <c r="K102" s="120">
        <f t="shared" si="46"/>
        <v>3.6153421662676459</v>
      </c>
      <c r="L102" s="120">
        <f t="shared" si="46"/>
        <v>3.6627797357526379</v>
      </c>
      <c r="M102" s="120">
        <f t="shared" si="46"/>
        <v>3.7799692307304995</v>
      </c>
      <c r="N102" s="120">
        <f t="shared" si="46"/>
        <v>3.864181016486878</v>
      </c>
      <c r="O102" s="120">
        <f t="shared" si="46"/>
        <v>3.9475682280595379</v>
      </c>
      <c r="P102" s="120">
        <f t="shared" si="46"/>
        <v>4.0275783135211229</v>
      </c>
      <c r="Q102" s="120">
        <f t="shared" si="46"/>
        <v>4.1024063645780435</v>
      </c>
      <c r="R102" s="120">
        <f t="shared" si="46"/>
        <v>4.1705806199302629</v>
      </c>
      <c r="S102" s="120">
        <f t="shared" si="46"/>
        <v>4.2305759642171044</v>
      </c>
      <c r="T102" s="120">
        <f t="shared" si="46"/>
        <v>4.2804113362284362</v>
      </c>
      <c r="U102" s="120">
        <f t="shared" si="46"/>
        <v>4.3172846372682194</v>
      </c>
      <c r="V102" s="120">
        <f t="shared" si="46"/>
        <v>4.3451174116294364</v>
      </c>
      <c r="W102" s="120">
        <f t="shared" si="46"/>
        <v>4.3598955102225716</v>
      </c>
      <c r="X102" s="120">
        <f t="shared" si="46"/>
        <v>4.3464270990629679</v>
      </c>
      <c r="Y102" s="120">
        <f t="shared" si="46"/>
        <v>4.2928243871034901</v>
      </c>
      <c r="Z102" s="120">
        <f t="shared" si="46"/>
        <v>4.185341470220667</v>
      </c>
      <c r="AA102" s="120">
        <f t="shared" si="46"/>
        <v>3.6886464190747366</v>
      </c>
      <c r="AB102" s="120">
        <f t="shared" si="46"/>
        <v>0</v>
      </c>
      <c r="AC102" s="120">
        <f t="shared" si="46"/>
        <v>0</v>
      </c>
      <c r="AD102" s="120">
        <f t="shared" si="46"/>
        <v>0</v>
      </c>
      <c r="AE102" s="120">
        <f t="shared" si="46"/>
        <v>0</v>
      </c>
      <c r="AF102" s="120">
        <f t="shared" si="46"/>
        <v>0</v>
      </c>
      <c r="AG102" s="120">
        <f t="shared" si="46"/>
        <v>0</v>
      </c>
      <c r="AH102" s="120">
        <f t="shared" si="46"/>
        <v>0</v>
      </c>
      <c r="AI102" s="120">
        <f t="shared" si="46"/>
        <v>0</v>
      </c>
      <c r="AJ102" s="120">
        <f t="shared" si="46"/>
        <v>0</v>
      </c>
      <c r="AK102" s="120">
        <f t="shared" si="46"/>
        <v>0</v>
      </c>
      <c r="AL102" s="120">
        <f t="shared" si="46"/>
        <v>0</v>
      </c>
      <c r="AM102" s="120">
        <f t="shared" si="46"/>
        <v>0</v>
      </c>
      <c r="AN102" s="120">
        <f t="shared" si="46"/>
        <v>0</v>
      </c>
      <c r="AO102" s="120">
        <f t="shared" si="46"/>
        <v>0</v>
      </c>
      <c r="AP102" s="120">
        <f t="shared" si="46"/>
        <v>0</v>
      </c>
      <c r="AQ102" s="120">
        <f t="shared" si="46"/>
        <v>0</v>
      </c>
      <c r="AR102" s="120">
        <f t="shared" si="46"/>
        <v>0</v>
      </c>
      <c r="AS102" s="120">
        <f t="shared" si="46"/>
        <v>0</v>
      </c>
      <c r="AT102" s="120">
        <f t="shared" si="46"/>
        <v>0</v>
      </c>
      <c r="AU102" s="120">
        <f t="shared" si="46"/>
        <v>0</v>
      </c>
      <c r="AV102" s="120">
        <f t="shared" si="46"/>
        <v>0</v>
      </c>
      <c r="AW102" s="120">
        <f t="shared" si="46"/>
        <v>0</v>
      </c>
      <c r="AX102" s="120">
        <f t="shared" si="46"/>
        <v>0</v>
      </c>
      <c r="AY102" s="120">
        <f t="shared" si="46"/>
        <v>0</v>
      </c>
      <c r="AZ102" s="120">
        <f t="shared" si="46"/>
        <v>0</v>
      </c>
      <c r="BA102" s="120">
        <f t="shared" si="46"/>
        <v>0</v>
      </c>
      <c r="BB102" s="120">
        <f t="shared" si="46"/>
        <v>0</v>
      </c>
      <c r="BC102" s="120">
        <f t="shared" si="46"/>
        <v>0</v>
      </c>
      <c r="BD102" s="120">
        <f t="shared" si="46"/>
        <v>0</v>
      </c>
      <c r="BE102" s="120">
        <f t="shared" si="46"/>
        <v>0</v>
      </c>
      <c r="BF102" s="120">
        <f t="shared" si="46"/>
        <v>0</v>
      </c>
      <c r="BG102" s="120">
        <f t="shared" si="46"/>
        <v>0</v>
      </c>
      <c r="BH102" s="120">
        <f t="shared" si="46"/>
        <v>0</v>
      </c>
      <c r="BI102" s="120">
        <f t="shared" si="46"/>
        <v>0</v>
      </c>
    </row>
    <row r="103" spans="1:61" s="46" customFormat="1" ht="18" customHeight="1">
      <c r="A103" s="121" t="s">
        <v>681</v>
      </c>
      <c r="B103" s="122">
        <f>+IF($B$98=1,B109,IF($B$99=1,B114,B122))</f>
        <v>4.9769341790313962E-4</v>
      </c>
      <c r="C103" s="122">
        <f>+IF($B$98&gt;0,C109,IF($B$99&gt;0,C114,C122))</f>
        <v>5.1058862486499045E-4</v>
      </c>
      <c r="D103" s="122">
        <f t="shared" ref="D103:BI103" si="47">+IF($B$98&gt;0,D109,IF($B$99&gt;0,D114,D122))</f>
        <v>5.2374616639301683E-4</v>
      </c>
      <c r="E103" s="122">
        <f t="shared" si="47"/>
        <v>5.3716612330051623E-4</v>
      </c>
      <c r="F103" s="122">
        <f t="shared" si="47"/>
        <v>5.5084815215684869E-4</v>
      </c>
      <c r="G103" s="122">
        <f t="shared" si="47"/>
        <v>5.6479147407303488E-4</v>
      </c>
      <c r="H103" s="122">
        <f t="shared" si="47"/>
        <v>5.7899508736902804E-4</v>
      </c>
      <c r="I103" s="122">
        <f t="shared" si="47"/>
        <v>5.9346005015304944E-4</v>
      </c>
      <c r="J103" s="122">
        <f t="shared" si="47"/>
        <v>6.0820551383768693E-4</v>
      </c>
      <c r="K103" s="122">
        <f t="shared" si="47"/>
        <v>6.2335655480728186E-4</v>
      </c>
      <c r="L103" s="122">
        <f t="shared" si="47"/>
        <v>6.3954429466653697E-4</v>
      </c>
      <c r="M103" s="122">
        <f t="shared" si="47"/>
        <v>6.5947320388669024E-4</v>
      </c>
      <c r="N103" s="122">
        <f t="shared" si="47"/>
        <v>6.9320900972720577E-4</v>
      </c>
      <c r="O103" s="122">
        <f t="shared" si="47"/>
        <v>7.7285002612043562E-4</v>
      </c>
      <c r="P103" s="122">
        <f t="shared" si="47"/>
        <v>9.7889844643166417E-4</v>
      </c>
      <c r="Q103" s="122">
        <f t="shared" si="47"/>
        <v>1.4575930166644423E-3</v>
      </c>
      <c r="R103" s="122">
        <f t="shared" si="47"/>
        <v>2.4148273650712623E-3</v>
      </c>
      <c r="S103" s="122">
        <f t="shared" si="47"/>
        <v>4.1351968289472171E-3</v>
      </c>
      <c r="T103" s="122">
        <f t="shared" si="47"/>
        <v>7.0360960906738395E-3</v>
      </c>
      <c r="U103" s="122">
        <f t="shared" si="47"/>
        <v>1.1726768541236981E-2</v>
      </c>
      <c r="V103" s="122">
        <f t="shared" si="47"/>
        <v>1.906740846381753E-2</v>
      </c>
      <c r="W103" s="122">
        <f t="shared" si="47"/>
        <v>3.0270792435905147E-2</v>
      </c>
      <c r="X103" s="122">
        <f t="shared" si="47"/>
        <v>4.699843381936844E-2</v>
      </c>
      <c r="Y103" s="122">
        <f t="shared" si="47"/>
        <v>7.1381090030336533E-2</v>
      </c>
      <c r="Z103" s="122">
        <f t="shared" si="47"/>
        <v>0.10599106544912762</v>
      </c>
      <c r="AA103" s="122">
        <f t="shared" si="47"/>
        <v>0.22126861865215097</v>
      </c>
      <c r="AB103" s="122">
        <f t="shared" si="47"/>
        <v>1</v>
      </c>
      <c r="AC103" s="122">
        <f t="shared" si="47"/>
        <v>1</v>
      </c>
      <c r="AD103" s="122">
        <f t="shared" si="47"/>
        <v>1</v>
      </c>
      <c r="AE103" s="122">
        <f t="shared" si="47"/>
        <v>1</v>
      </c>
      <c r="AF103" s="122">
        <f t="shared" si="47"/>
        <v>1</v>
      </c>
      <c r="AG103" s="122">
        <f t="shared" si="47"/>
        <v>1</v>
      </c>
      <c r="AH103" s="122">
        <f t="shared" si="47"/>
        <v>1</v>
      </c>
      <c r="AI103" s="122">
        <f t="shared" si="47"/>
        <v>1</v>
      </c>
      <c r="AJ103" s="122">
        <f t="shared" si="47"/>
        <v>1</v>
      </c>
      <c r="AK103" s="122">
        <f t="shared" si="47"/>
        <v>1</v>
      </c>
      <c r="AL103" s="122">
        <f t="shared" si="47"/>
        <v>1</v>
      </c>
      <c r="AM103" s="122">
        <f t="shared" si="47"/>
        <v>1</v>
      </c>
      <c r="AN103" s="122">
        <f t="shared" si="47"/>
        <v>1</v>
      </c>
      <c r="AO103" s="122">
        <f t="shared" si="47"/>
        <v>1</v>
      </c>
      <c r="AP103" s="122">
        <f t="shared" si="47"/>
        <v>1</v>
      </c>
      <c r="AQ103" s="122">
        <f t="shared" si="47"/>
        <v>1</v>
      </c>
      <c r="AR103" s="122">
        <f t="shared" si="47"/>
        <v>1</v>
      </c>
      <c r="AS103" s="122">
        <f t="shared" si="47"/>
        <v>1</v>
      </c>
      <c r="AT103" s="122">
        <f t="shared" si="47"/>
        <v>1</v>
      </c>
      <c r="AU103" s="122">
        <f t="shared" si="47"/>
        <v>1</v>
      </c>
      <c r="AV103" s="122">
        <f t="shared" si="47"/>
        <v>1</v>
      </c>
      <c r="AW103" s="122">
        <f t="shared" si="47"/>
        <v>1</v>
      </c>
      <c r="AX103" s="122">
        <f t="shared" si="47"/>
        <v>1</v>
      </c>
      <c r="AY103" s="122">
        <f t="shared" si="47"/>
        <v>1</v>
      </c>
      <c r="AZ103" s="122">
        <f t="shared" si="47"/>
        <v>1</v>
      </c>
      <c r="BA103" s="122">
        <f t="shared" si="47"/>
        <v>1</v>
      </c>
      <c r="BB103" s="122">
        <f t="shared" si="47"/>
        <v>1</v>
      </c>
      <c r="BC103" s="122">
        <f t="shared" si="47"/>
        <v>1</v>
      </c>
      <c r="BD103" s="122">
        <f t="shared" si="47"/>
        <v>1</v>
      </c>
      <c r="BE103" s="122">
        <f t="shared" si="47"/>
        <v>1</v>
      </c>
      <c r="BF103" s="122">
        <f t="shared" si="47"/>
        <v>1</v>
      </c>
      <c r="BG103" s="122">
        <f t="shared" si="47"/>
        <v>1</v>
      </c>
      <c r="BH103" s="122">
        <f t="shared" si="47"/>
        <v>1</v>
      </c>
      <c r="BI103" s="122">
        <f t="shared" si="47"/>
        <v>1</v>
      </c>
    </row>
    <row r="104" spans="1:61" ht="18" customHeight="1">
      <c r="A104" s="123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</row>
    <row r="105" spans="1:61" ht="18" customHeight="1">
      <c r="A105" s="124" t="s">
        <v>674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</row>
    <row r="106" spans="1:61" s="47" customFormat="1" ht="18" customHeight="1">
      <c r="A106" s="126" t="s">
        <v>177</v>
      </c>
      <c r="B106" s="125">
        <f t="shared" ref="B106:BI106" si="48">+MIN(B107+B108,B36*1000)</f>
        <v>1E-3</v>
      </c>
      <c r="C106" s="125">
        <f t="shared" si="48"/>
        <v>1E-3</v>
      </c>
      <c r="D106" s="125">
        <f t="shared" si="48"/>
        <v>1.0000000000000521E-3</v>
      </c>
      <c r="E106" s="125">
        <f t="shared" si="48"/>
        <v>1.0000000000215492E-3</v>
      </c>
      <c r="F106" s="125">
        <f t="shared" si="48"/>
        <v>1.0000000017689817E-3</v>
      </c>
      <c r="G106" s="125">
        <f t="shared" si="48"/>
        <v>1.0000000576642783E-3</v>
      </c>
      <c r="H106" s="125">
        <f t="shared" si="48"/>
        <v>1.0000010087449862E-3</v>
      </c>
      <c r="I106" s="125">
        <f t="shared" si="48"/>
        <v>1.0000113920947279E-3</v>
      </c>
      <c r="J106" s="125">
        <f t="shared" si="48"/>
        <v>1.0000940394660177E-3</v>
      </c>
      <c r="K106" s="125">
        <f t="shared" si="48"/>
        <v>1.0006133774100503E-3</v>
      </c>
      <c r="L106" s="125">
        <f t="shared" si="48"/>
        <v>1.003329590032867E-3</v>
      </c>
      <c r="M106" s="142">
        <f t="shared" si="48"/>
        <v>1.0155894218064868E-3</v>
      </c>
      <c r="N106" s="125">
        <f t="shared" si="48"/>
        <v>1.0645397255263089E-3</v>
      </c>
      <c r="O106" s="125">
        <f t="shared" si="48"/>
        <v>1.2410303223762502E-3</v>
      </c>
      <c r="P106" s="125">
        <f t="shared" si="48"/>
        <v>1.8210025266551014E-3</v>
      </c>
      <c r="Q106" s="125">
        <f t="shared" si="48"/>
        <v>3.5766183309002184E-3</v>
      </c>
      <c r="R106" s="125">
        <f t="shared" si="48"/>
        <v>8.5161838592479073E-3</v>
      </c>
      <c r="S106" s="125">
        <f t="shared" si="48"/>
        <v>2.1530289584171879E-2</v>
      </c>
      <c r="T106" s="125">
        <f t="shared" si="48"/>
        <v>5.3833188353047248E-2</v>
      </c>
      <c r="U106" s="125">
        <f t="shared" si="48"/>
        <v>0.12973744072668422</v>
      </c>
      <c r="V106" s="125">
        <f t="shared" si="48"/>
        <v>0.29919990110504918</v>
      </c>
      <c r="W106" s="125">
        <f t="shared" si="48"/>
        <v>0.66126843802292923</v>
      </c>
      <c r="X106" s="125">
        <f t="shared" si="48"/>
        <v>1.4047386546896248</v>
      </c>
      <c r="Y106" s="125">
        <f t="shared" si="48"/>
        <v>2.8696110898541152</v>
      </c>
      <c r="Z106" s="125">
        <f t="shared" si="48"/>
        <v>5.6313004966981506</v>
      </c>
      <c r="AA106" s="125">
        <f t="shared" si="48"/>
        <v>10.59131116102029</v>
      </c>
      <c r="AB106" s="125">
        <f t="shared" si="48"/>
        <v>79.995221880029277</v>
      </c>
      <c r="AC106" s="125">
        <f t="shared" si="48"/>
        <v>39.997610940014638</v>
      </c>
      <c r="AD106" s="125">
        <f t="shared" si="48"/>
        <v>19.998805470007319</v>
      </c>
      <c r="AE106" s="125">
        <f t="shared" si="48"/>
        <v>9.9994027350036596</v>
      </c>
      <c r="AF106" s="125">
        <f t="shared" si="48"/>
        <v>4.9997013675018298</v>
      </c>
      <c r="AG106" s="125">
        <f t="shared" si="48"/>
        <v>2.4998506837509149</v>
      </c>
      <c r="AH106" s="125">
        <f t="shared" si="48"/>
        <v>1.2499253418754575</v>
      </c>
      <c r="AI106" s="125">
        <f t="shared" si="48"/>
        <v>0.62496267093772873</v>
      </c>
      <c r="AJ106" s="125">
        <f t="shared" si="48"/>
        <v>0.31248133546886436</v>
      </c>
      <c r="AK106" s="125">
        <f t="shared" si="48"/>
        <v>0.15624066773443218</v>
      </c>
      <c r="AL106" s="125">
        <f t="shared" si="48"/>
        <v>7.8120333867216091E-2</v>
      </c>
      <c r="AM106" s="125">
        <f t="shared" si="48"/>
        <v>3.9060166933608045E-2</v>
      </c>
      <c r="AN106" s="125">
        <f t="shared" si="48"/>
        <v>1.9530083466804023E-2</v>
      </c>
      <c r="AO106" s="125">
        <f t="shared" si="48"/>
        <v>9.7650417334020113E-3</v>
      </c>
      <c r="AP106" s="125">
        <f t="shared" si="48"/>
        <v>4.8825208667010057E-3</v>
      </c>
      <c r="AQ106" s="125">
        <f t="shared" si="48"/>
        <v>2.4412604333505028E-3</v>
      </c>
      <c r="AR106" s="125">
        <f t="shared" si="48"/>
        <v>1.2206302166752514E-3</v>
      </c>
      <c r="AS106" s="125">
        <f t="shared" si="48"/>
        <v>6.1031510833762571E-4</v>
      </c>
      <c r="AT106" s="125">
        <f t="shared" si="48"/>
        <v>3.0515755416881285E-4</v>
      </c>
      <c r="AU106" s="125">
        <f t="shared" si="48"/>
        <v>1.5257877708440643E-4</v>
      </c>
      <c r="AV106" s="125">
        <f t="shared" si="48"/>
        <v>7.6289388542203214E-5</v>
      </c>
      <c r="AW106" s="125">
        <f t="shared" si="48"/>
        <v>3.8144694271101607E-5</v>
      </c>
      <c r="AX106" s="125">
        <f t="shared" si="48"/>
        <v>1.9072347135550803E-5</v>
      </c>
      <c r="AY106" s="125">
        <f t="shared" si="48"/>
        <v>9.5361735677754017E-6</v>
      </c>
      <c r="AZ106" s="125">
        <f t="shared" si="48"/>
        <v>4.7680867838877009E-6</v>
      </c>
      <c r="BA106" s="125">
        <f t="shared" si="48"/>
        <v>2.3840433919438504E-6</v>
      </c>
      <c r="BB106" s="125">
        <f t="shared" si="48"/>
        <v>1.1920216959719252E-6</v>
      </c>
      <c r="BC106" s="125">
        <f t="shared" si="48"/>
        <v>5.9601084798596261E-7</v>
      </c>
      <c r="BD106" s="125">
        <f t="shared" si="48"/>
        <v>2.980054239929813E-7</v>
      </c>
      <c r="BE106" s="125">
        <f t="shared" si="48"/>
        <v>1.4900271199649065E-7</v>
      </c>
      <c r="BF106" s="125">
        <f t="shared" si="48"/>
        <v>7.4501355998245326E-8</v>
      </c>
      <c r="BG106" s="125">
        <f t="shared" si="48"/>
        <v>3.7250677999122663E-8</v>
      </c>
      <c r="BH106" s="125">
        <f t="shared" si="48"/>
        <v>1.8625338999561331E-8</v>
      </c>
      <c r="BI106" s="125">
        <f t="shared" si="48"/>
        <v>9.3126694997806657E-9</v>
      </c>
    </row>
    <row r="107" spans="1:61" ht="18" customHeight="1">
      <c r="A107" s="126" t="s">
        <v>672</v>
      </c>
      <c r="B107" s="125">
        <f>+Controls!B9</f>
        <v>0</v>
      </c>
      <c r="C107" s="125">
        <f>+Controls!C9</f>
        <v>3.0070389287706203E-21</v>
      </c>
      <c r="D107" s="125">
        <f>+Controls!D9</f>
        <v>5.2132333743870096E-17</v>
      </c>
      <c r="E107" s="125">
        <f>+Controls!E9</f>
        <v>2.1549200322818337E-14</v>
      </c>
      <c r="F107" s="125">
        <f>+Controls!F9</f>
        <v>1.7689817099191038E-12</v>
      </c>
      <c r="G107" s="125">
        <f>+Controls!G9</f>
        <v>5.7664278346510029E-11</v>
      </c>
      <c r="H107" s="125">
        <f>+Controls!H9</f>
        <v>1.0087449862090303E-9</v>
      </c>
      <c r="I107" s="125">
        <f>+Controls!I9</f>
        <v>1.1392094727763031E-8</v>
      </c>
      <c r="J107" s="125">
        <f>+Controls!J9</f>
        <v>9.4039466017717397E-8</v>
      </c>
      <c r="K107" s="125">
        <f>+Controls!K9</f>
        <v>6.1337741005017265E-7</v>
      </c>
      <c r="L107" s="125">
        <f>+Controls!L9</f>
        <v>3.3295900328669421E-6</v>
      </c>
      <c r="M107" s="125">
        <f>+Controls!M9</f>
        <v>1.5589421806486728E-5</v>
      </c>
      <c r="N107" s="125">
        <f>+Controls!N9</f>
        <v>6.4539725526308953E-5</v>
      </c>
      <c r="O107" s="125">
        <f>+Controls!O9</f>
        <v>2.4103032237625028E-4</v>
      </c>
      <c r="P107" s="125">
        <f>+Controls!P9</f>
        <v>8.2100252665510151E-4</v>
      </c>
      <c r="Q107" s="125">
        <f>+Controls!Q9</f>
        <v>2.5766183309002184E-3</v>
      </c>
      <c r="R107" s="125">
        <f>+Controls!R9</f>
        <v>7.5161838592479073E-3</v>
      </c>
      <c r="S107" s="125">
        <f>+Controls!S9</f>
        <v>2.0530289584171878E-2</v>
      </c>
      <c r="T107" s="125">
        <f>+Controls!T9</f>
        <v>5.2833188353047247E-2</v>
      </c>
      <c r="U107" s="125">
        <f>+Controls!U9</f>
        <v>0.12873744072668422</v>
      </c>
      <c r="V107" s="125">
        <f>+Controls!V9</f>
        <v>0.29819990110504918</v>
      </c>
      <c r="W107" s="125">
        <f>+Controls!W9</f>
        <v>0.66026843802292923</v>
      </c>
      <c r="X107" s="125">
        <f>+Controls!X9</f>
        <v>1.4037386546896249</v>
      </c>
      <c r="Y107" s="125">
        <f>+Controls!Y9</f>
        <v>2.8686110898541153</v>
      </c>
      <c r="Z107" s="125">
        <f>+Controls!Z9</f>
        <v>5.6303004966981502</v>
      </c>
      <c r="AA107" s="125">
        <f>+Controls!AA9</f>
        <v>10.59031116102029</v>
      </c>
      <c r="AB107" s="125">
        <f>+Controls!AB9</f>
        <v>18.34441499938697</v>
      </c>
      <c r="AC107" s="125">
        <f>+Controls!AC9</f>
        <v>18.34441499938697</v>
      </c>
      <c r="AD107" s="125">
        <f>+Controls!AD9</f>
        <v>18.34441499938697</v>
      </c>
      <c r="AE107" s="125">
        <f>+Controls!AE9</f>
        <v>18.34441499938697</v>
      </c>
      <c r="AF107" s="125">
        <f>+Controls!AF9</f>
        <v>18.34441499938697</v>
      </c>
      <c r="AG107" s="125">
        <f>+Controls!AG9</f>
        <v>18.34441499938697</v>
      </c>
      <c r="AH107" s="125">
        <f>+Controls!AH9</f>
        <v>18.34441499938697</v>
      </c>
      <c r="AI107" s="125">
        <f>+Controls!AI9</f>
        <v>18.34441499938697</v>
      </c>
      <c r="AJ107" s="125">
        <f>+Controls!AJ9</f>
        <v>18.34441499938697</v>
      </c>
      <c r="AK107" s="125">
        <f>+Controls!AK9</f>
        <v>18.34441499938697</v>
      </c>
      <c r="AL107" s="125">
        <f>+Controls!AL9</f>
        <v>18.34441499938697</v>
      </c>
      <c r="AM107" s="125">
        <f>+Controls!AM9</f>
        <v>18.34441499938697</v>
      </c>
      <c r="AN107" s="125">
        <f>+Controls!AN9</f>
        <v>18.34441499938697</v>
      </c>
      <c r="AO107" s="125">
        <f>+Controls!AO9</f>
        <v>18.34441499938697</v>
      </c>
      <c r="AP107" s="125">
        <f>+Controls!AP9</f>
        <v>18.34441499938697</v>
      </c>
      <c r="AQ107" s="125">
        <f>+Controls!AQ9</f>
        <v>18.34441499938697</v>
      </c>
      <c r="AR107" s="125">
        <f>+Controls!AR9</f>
        <v>18.34441499938697</v>
      </c>
      <c r="AS107" s="125">
        <f>+Controls!AS9</f>
        <v>18.34441499938697</v>
      </c>
      <c r="AT107" s="125">
        <f>+Controls!AT9</f>
        <v>18.34441499938697</v>
      </c>
      <c r="AU107" s="125">
        <f>+Controls!AU9</f>
        <v>18.34441499938697</v>
      </c>
      <c r="AV107" s="125">
        <f>+Controls!AV9</f>
        <v>18.34441499938697</v>
      </c>
      <c r="AW107" s="125">
        <f>+Controls!AW9</f>
        <v>18.34441499938697</v>
      </c>
      <c r="AX107" s="125">
        <f>+Controls!AX9</f>
        <v>18.34441499938697</v>
      </c>
      <c r="AY107" s="125">
        <f>+Controls!AY9</f>
        <v>18.34441499938697</v>
      </c>
      <c r="AZ107" s="125">
        <f>+Controls!AZ9</f>
        <v>18.34441499938697</v>
      </c>
      <c r="BA107" s="125">
        <f>+Controls!BA9</f>
        <v>18.34441499938697</v>
      </c>
      <c r="BB107" s="125">
        <f>+Controls!BB9</f>
        <v>18.34441499938697</v>
      </c>
      <c r="BC107" s="125">
        <f>+Controls!BC9</f>
        <v>18.34441499938697</v>
      </c>
      <c r="BD107" s="125">
        <f>+Controls!BD9</f>
        <v>18.34441499938697</v>
      </c>
      <c r="BE107" s="125">
        <f>+Controls!BE9</f>
        <v>18.34441499938697</v>
      </c>
      <c r="BF107" s="125">
        <f>+Controls!BF9</f>
        <v>18.34441499938697</v>
      </c>
      <c r="BG107" s="125">
        <f>+Controls!BG9</f>
        <v>18.34441499938697</v>
      </c>
      <c r="BH107" s="125">
        <f>+Controls!BH9</f>
        <v>18.34441499938697</v>
      </c>
      <c r="BI107" s="125">
        <f>+Controls!BI9</f>
        <v>18.34441499938697</v>
      </c>
    </row>
    <row r="108" spans="1:61" ht="18" customHeight="1">
      <c r="A108" s="126" t="s">
        <v>675</v>
      </c>
      <c r="B108" s="125">
        <f>+Controls!B16</f>
        <v>1E-3</v>
      </c>
      <c r="C108" s="125">
        <f>+Controls!C16</f>
        <v>1E-3</v>
      </c>
      <c r="D108" s="125">
        <f>+Controls!D16</f>
        <v>1E-3</v>
      </c>
      <c r="E108" s="125">
        <f>+Controls!E16</f>
        <v>1E-3</v>
      </c>
      <c r="F108" s="125">
        <f>+Controls!F16</f>
        <v>1E-3</v>
      </c>
      <c r="G108" s="125">
        <f>+Controls!G16</f>
        <v>1E-3</v>
      </c>
      <c r="H108" s="125">
        <f>+Controls!H16</f>
        <v>1E-3</v>
      </c>
      <c r="I108" s="125">
        <f>+Controls!I16</f>
        <v>1E-3</v>
      </c>
      <c r="J108" s="125">
        <f>+Controls!J16</f>
        <v>1E-3</v>
      </c>
      <c r="K108" s="125">
        <f>+Controls!K16</f>
        <v>1E-3</v>
      </c>
      <c r="L108" s="125">
        <f>+Controls!L16</f>
        <v>1E-3</v>
      </c>
      <c r="M108" s="125">
        <f>+Controls!M16</f>
        <v>1E-3</v>
      </c>
      <c r="N108" s="125">
        <f>+Controls!N16</f>
        <v>1E-3</v>
      </c>
      <c r="O108" s="125">
        <f>+Controls!O16</f>
        <v>1E-3</v>
      </c>
      <c r="P108" s="125">
        <f>+Controls!P16</f>
        <v>1E-3</v>
      </c>
      <c r="Q108" s="125">
        <f>+Controls!Q16</f>
        <v>1E-3</v>
      </c>
      <c r="R108" s="125">
        <f>+Controls!R16</f>
        <v>1E-3</v>
      </c>
      <c r="S108" s="125">
        <f>+Controls!S16</f>
        <v>1E-3</v>
      </c>
      <c r="T108" s="125">
        <f>+Controls!T16</f>
        <v>1E-3</v>
      </c>
      <c r="U108" s="125">
        <f>+Controls!U16</f>
        <v>1E-3</v>
      </c>
      <c r="V108" s="125">
        <f>+Controls!V16</f>
        <v>1E-3</v>
      </c>
      <c r="W108" s="125">
        <f>+Controls!W16</f>
        <v>1E-3</v>
      </c>
      <c r="X108" s="125">
        <f>+Controls!X16</f>
        <v>1E-3</v>
      </c>
      <c r="Y108" s="125">
        <f>+Controls!Y16</f>
        <v>1E-3</v>
      </c>
      <c r="Z108" s="125">
        <f>+Controls!Z16</f>
        <v>1E-3</v>
      </c>
      <c r="AA108" s="125">
        <f>+Controls!AA16</f>
        <v>1E-3</v>
      </c>
      <c r="AB108" s="125">
        <f>+Controls!AB16</f>
        <v>1200</v>
      </c>
      <c r="AC108" s="125">
        <f>+Controls!AC16</f>
        <v>1200</v>
      </c>
      <c r="AD108" s="125">
        <f>+Controls!AD16</f>
        <v>1200</v>
      </c>
      <c r="AE108" s="125">
        <f>+Controls!AE16</f>
        <v>1200</v>
      </c>
      <c r="AF108" s="125">
        <f>+Controls!AF16</f>
        <v>1200</v>
      </c>
      <c r="AG108" s="125">
        <f>+Controls!AG16</f>
        <v>1200</v>
      </c>
      <c r="AH108" s="125">
        <f>+Controls!AH16</f>
        <v>1200</v>
      </c>
      <c r="AI108" s="125">
        <f>+Controls!AI16</f>
        <v>1200</v>
      </c>
      <c r="AJ108" s="125">
        <f>+Controls!AJ16</f>
        <v>1200</v>
      </c>
      <c r="AK108" s="125">
        <f>+Controls!AK16</f>
        <v>1200</v>
      </c>
      <c r="AL108" s="125">
        <f>+Controls!AL16</f>
        <v>1200</v>
      </c>
      <c r="AM108" s="125">
        <f>+Controls!AM16</f>
        <v>1200</v>
      </c>
      <c r="AN108" s="125">
        <f>+Controls!AN16</f>
        <v>1200</v>
      </c>
      <c r="AO108" s="125">
        <f>+Controls!AO16</f>
        <v>1200</v>
      </c>
      <c r="AP108" s="125">
        <f>+Controls!AP16</f>
        <v>1200</v>
      </c>
      <c r="AQ108" s="125">
        <f>+Controls!AQ16</f>
        <v>1200</v>
      </c>
      <c r="AR108" s="125">
        <f>+Controls!AR16</f>
        <v>1200</v>
      </c>
      <c r="AS108" s="125">
        <f>+Controls!AS16</f>
        <v>1200</v>
      </c>
      <c r="AT108" s="125">
        <f>+Controls!AT16</f>
        <v>1200</v>
      </c>
      <c r="AU108" s="125">
        <f>+Controls!AU16</f>
        <v>1200</v>
      </c>
      <c r="AV108" s="125">
        <f>+Controls!AV16</f>
        <v>1200</v>
      </c>
      <c r="AW108" s="125">
        <f>+Controls!AW16</f>
        <v>1200</v>
      </c>
      <c r="AX108" s="125">
        <f>+Controls!AX16</f>
        <v>1200</v>
      </c>
      <c r="AY108" s="125">
        <f>+Controls!AY16</f>
        <v>1200</v>
      </c>
      <c r="AZ108" s="125">
        <f>+Controls!AZ16</f>
        <v>1200</v>
      </c>
      <c r="BA108" s="125">
        <f>+Controls!BA16</f>
        <v>1200</v>
      </c>
      <c r="BB108" s="125">
        <f>+Controls!BB16</f>
        <v>1200</v>
      </c>
      <c r="BC108" s="125">
        <f>+Controls!BC16</f>
        <v>1200</v>
      </c>
      <c r="BD108" s="125">
        <f>+Controls!BD16</f>
        <v>1200</v>
      </c>
      <c r="BE108" s="125">
        <f>+Controls!BE16</f>
        <v>1200</v>
      </c>
      <c r="BF108" s="125">
        <f>+Controls!BF16</f>
        <v>1200</v>
      </c>
      <c r="BG108" s="125">
        <f>+Controls!BG16</f>
        <v>1200</v>
      </c>
      <c r="BH108" s="125">
        <f>+Controls!BH16</f>
        <v>1200</v>
      </c>
      <c r="BI108" s="125">
        <f>+Controls!BI16</f>
        <v>1200</v>
      </c>
    </row>
    <row r="109" spans="1:61" ht="18" customHeight="1">
      <c r="A109" s="126" t="s">
        <v>676</v>
      </c>
      <c r="B109" s="127">
        <f>+(B106/(1000*B$36))^(1/($B$38-1))</f>
        <v>4.9769341790313962E-4</v>
      </c>
      <c r="C109" s="127">
        <f t="shared" ref="C109:BI109" si="49">+(C106/(1000*C$36))^(1/($B$38-1))</f>
        <v>5.1058862486499045E-4</v>
      </c>
      <c r="D109" s="127">
        <f t="shared" si="49"/>
        <v>5.2374616639301683E-4</v>
      </c>
      <c r="E109" s="127">
        <f t="shared" si="49"/>
        <v>5.3716612330051623E-4</v>
      </c>
      <c r="F109" s="127">
        <f t="shared" si="49"/>
        <v>5.5084815215684869E-4</v>
      </c>
      <c r="G109" s="127">
        <f t="shared" si="49"/>
        <v>5.6479147407303488E-4</v>
      </c>
      <c r="H109" s="127">
        <f t="shared" si="49"/>
        <v>5.7899508736902804E-4</v>
      </c>
      <c r="I109" s="127">
        <f t="shared" si="49"/>
        <v>5.9346005015304944E-4</v>
      </c>
      <c r="J109" s="127">
        <f t="shared" si="49"/>
        <v>6.0820551383768693E-4</v>
      </c>
      <c r="K109" s="127">
        <f t="shared" si="49"/>
        <v>6.2335655480728186E-4</v>
      </c>
      <c r="L109" s="127">
        <f t="shared" si="49"/>
        <v>6.3954429466653697E-4</v>
      </c>
      <c r="M109" s="127">
        <f t="shared" si="49"/>
        <v>6.5947320388669024E-4</v>
      </c>
      <c r="N109" s="127">
        <f t="shared" si="49"/>
        <v>6.9320900972720577E-4</v>
      </c>
      <c r="O109" s="127">
        <f t="shared" si="49"/>
        <v>7.7285002612043562E-4</v>
      </c>
      <c r="P109" s="127">
        <f t="shared" si="49"/>
        <v>9.7889844643166417E-4</v>
      </c>
      <c r="Q109" s="127">
        <f t="shared" si="49"/>
        <v>1.4575930166644423E-3</v>
      </c>
      <c r="R109" s="127">
        <f t="shared" si="49"/>
        <v>2.4148273650712623E-3</v>
      </c>
      <c r="S109" s="127">
        <f t="shared" si="49"/>
        <v>4.1351968289472171E-3</v>
      </c>
      <c r="T109" s="127">
        <f t="shared" si="49"/>
        <v>7.0360960906738395E-3</v>
      </c>
      <c r="U109" s="127">
        <f t="shared" si="49"/>
        <v>1.1726768541236981E-2</v>
      </c>
      <c r="V109" s="127">
        <f t="shared" si="49"/>
        <v>1.906740846381753E-2</v>
      </c>
      <c r="W109" s="127">
        <f t="shared" si="49"/>
        <v>3.0270792435905147E-2</v>
      </c>
      <c r="X109" s="127">
        <f t="shared" si="49"/>
        <v>4.699843381936844E-2</v>
      </c>
      <c r="Y109" s="127">
        <f t="shared" si="49"/>
        <v>7.1381090030336533E-2</v>
      </c>
      <c r="Z109" s="127">
        <f t="shared" si="49"/>
        <v>0.10599106544912762</v>
      </c>
      <c r="AA109" s="127">
        <f t="shared" si="49"/>
        <v>0.22126861865215097</v>
      </c>
      <c r="AB109" s="127">
        <f t="shared" si="49"/>
        <v>1</v>
      </c>
      <c r="AC109" s="127">
        <f t="shared" si="49"/>
        <v>1</v>
      </c>
      <c r="AD109" s="127">
        <f t="shared" si="49"/>
        <v>1</v>
      </c>
      <c r="AE109" s="127">
        <f t="shared" si="49"/>
        <v>1</v>
      </c>
      <c r="AF109" s="127">
        <f t="shared" si="49"/>
        <v>1</v>
      </c>
      <c r="AG109" s="127">
        <f t="shared" si="49"/>
        <v>1</v>
      </c>
      <c r="AH109" s="127">
        <f t="shared" si="49"/>
        <v>1</v>
      </c>
      <c r="AI109" s="127">
        <f t="shared" si="49"/>
        <v>1</v>
      </c>
      <c r="AJ109" s="127">
        <f t="shared" si="49"/>
        <v>1</v>
      </c>
      <c r="AK109" s="127">
        <f t="shared" si="49"/>
        <v>1</v>
      </c>
      <c r="AL109" s="127">
        <f t="shared" si="49"/>
        <v>1</v>
      </c>
      <c r="AM109" s="127">
        <f t="shared" si="49"/>
        <v>1</v>
      </c>
      <c r="AN109" s="127">
        <f t="shared" si="49"/>
        <v>1</v>
      </c>
      <c r="AO109" s="127">
        <f t="shared" si="49"/>
        <v>1</v>
      </c>
      <c r="AP109" s="127">
        <f t="shared" si="49"/>
        <v>1</v>
      </c>
      <c r="AQ109" s="127">
        <f t="shared" si="49"/>
        <v>1</v>
      </c>
      <c r="AR109" s="127">
        <f t="shared" si="49"/>
        <v>1</v>
      </c>
      <c r="AS109" s="127">
        <f t="shared" si="49"/>
        <v>1</v>
      </c>
      <c r="AT109" s="127">
        <f t="shared" si="49"/>
        <v>1</v>
      </c>
      <c r="AU109" s="127">
        <f t="shared" si="49"/>
        <v>1</v>
      </c>
      <c r="AV109" s="127">
        <f t="shared" si="49"/>
        <v>1</v>
      </c>
      <c r="AW109" s="127">
        <f t="shared" si="49"/>
        <v>1</v>
      </c>
      <c r="AX109" s="127">
        <f t="shared" si="49"/>
        <v>1</v>
      </c>
      <c r="AY109" s="127">
        <f t="shared" si="49"/>
        <v>1</v>
      </c>
      <c r="AZ109" s="127">
        <f t="shared" si="49"/>
        <v>1</v>
      </c>
      <c r="BA109" s="127">
        <f t="shared" si="49"/>
        <v>1</v>
      </c>
      <c r="BB109" s="127">
        <f t="shared" si="49"/>
        <v>1</v>
      </c>
      <c r="BC109" s="127">
        <f t="shared" si="49"/>
        <v>1</v>
      </c>
      <c r="BD109" s="127">
        <f t="shared" si="49"/>
        <v>1</v>
      </c>
      <c r="BE109" s="127">
        <f t="shared" si="49"/>
        <v>1</v>
      </c>
      <c r="BF109" s="127">
        <f t="shared" si="49"/>
        <v>1</v>
      </c>
      <c r="BG109" s="127">
        <f t="shared" si="49"/>
        <v>1</v>
      </c>
      <c r="BH109" s="127">
        <f t="shared" si="49"/>
        <v>1</v>
      </c>
      <c r="BI109" s="127">
        <f t="shared" si="49"/>
        <v>1</v>
      </c>
    </row>
    <row r="110" spans="1:61" s="36" customFormat="1" ht="18" customHeight="1">
      <c r="A110" s="6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</row>
    <row r="111" spans="1:61" s="36" customFormat="1" ht="18" customHeight="1">
      <c r="A111" s="129" t="s">
        <v>818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</row>
    <row r="112" spans="1:61" s="48" customFormat="1" ht="18" customHeight="1">
      <c r="A112" s="131" t="s">
        <v>678</v>
      </c>
      <c r="B112" s="131">
        <f>+B40*B61</f>
        <v>1.6007411280265997</v>
      </c>
      <c r="C112" s="131">
        <f>+C40*C61</f>
        <v>2.8435383498651863</v>
      </c>
      <c r="D112" s="131">
        <f t="shared" ref="D112:BI112" si="50">+D40*D61</f>
        <v>3.2078177389368969</v>
      </c>
      <c r="E112" s="131">
        <f t="shared" si="50"/>
        <v>3.427445754907616</v>
      </c>
      <c r="F112" s="131">
        <f t="shared" si="50"/>
        <v>3.5456918183710551</v>
      </c>
      <c r="G112" s="131">
        <f t="shared" si="50"/>
        <v>3.5876980232137301</v>
      </c>
      <c r="H112" s="131">
        <f t="shared" si="50"/>
        <v>3.6149239393340302</v>
      </c>
      <c r="I112" s="131">
        <f t="shared" si="50"/>
        <v>3.6268508192901878</v>
      </c>
      <c r="J112" s="131">
        <f t="shared" si="50"/>
        <v>3.6273804090263191</v>
      </c>
      <c r="K112" s="131">
        <f t="shared" si="50"/>
        <v>3.6175972192068913</v>
      </c>
      <c r="L112" s="131">
        <f t="shared" si="50"/>
        <v>3.6651237447328286</v>
      </c>
      <c r="M112" s="131">
        <f t="shared" si="50"/>
        <v>3.7824636641616891</v>
      </c>
      <c r="N112" s="131">
        <f t="shared" si="50"/>
        <v>3.8668615597594713</v>
      </c>
      <c r="O112" s="131">
        <f t="shared" si="50"/>
        <v>3.9506214659626995</v>
      </c>
      <c r="P112" s="131">
        <f t="shared" si="50"/>
        <v>4.0315247668521454</v>
      </c>
      <c r="Q112" s="131">
        <f t="shared" si="50"/>
        <v>4.1083947320491792</v>
      </c>
      <c r="R112" s="131">
        <f t="shared" si="50"/>
        <v>4.1806762312981043</v>
      </c>
      <c r="S112" s="131">
        <f t="shared" si="50"/>
        <v>4.2481428711467855</v>
      </c>
      <c r="T112" s="131">
        <f t="shared" si="50"/>
        <v>4.310742132091951</v>
      </c>
      <c r="U112" s="131">
        <f t="shared" si="50"/>
        <v>4.3685131802017887</v>
      </c>
      <c r="V112" s="131">
        <f t="shared" si="50"/>
        <v>4.4295779843799421</v>
      </c>
      <c r="W112" s="131">
        <f t="shared" si="50"/>
        <v>4.4959927742863224</v>
      </c>
      <c r="X112" s="131">
        <f t="shared" si="50"/>
        <v>4.5607764491744263</v>
      </c>
      <c r="Y112" s="131">
        <f t="shared" si="50"/>
        <v>4.6228052659876697</v>
      </c>
      <c r="Z112" s="131">
        <f t="shared" si="50"/>
        <v>4.681543224535309</v>
      </c>
      <c r="AA112" s="131">
        <f t="shared" si="50"/>
        <v>4.7367378629204966</v>
      </c>
      <c r="AB112" s="131">
        <f t="shared" si="50"/>
        <v>4.7883535898379295</v>
      </c>
      <c r="AC112" s="131">
        <f t="shared" si="50"/>
        <v>4.8367403392704844</v>
      </c>
      <c r="AD112" s="131">
        <f t="shared" si="50"/>
        <v>4.8847282137033368</v>
      </c>
      <c r="AE112" s="131">
        <f t="shared" si="50"/>
        <v>4.9322734359160272</v>
      </c>
      <c r="AF112" s="131">
        <f t="shared" si="50"/>
        <v>4.9673278945233825</v>
      </c>
      <c r="AG112" s="131">
        <f t="shared" si="50"/>
        <v>4.9870604530398861</v>
      </c>
      <c r="AH112" s="131">
        <f t="shared" si="50"/>
        <v>5.0019838632110858</v>
      </c>
      <c r="AI112" s="131">
        <f t="shared" si="50"/>
        <v>5.0138282668182894</v>
      </c>
      <c r="AJ112" s="131">
        <f t="shared" si="50"/>
        <v>5.0233118717717185</v>
      </c>
      <c r="AK112" s="131">
        <f t="shared" si="50"/>
        <v>5.0307813291982413</v>
      </c>
      <c r="AL112" s="131">
        <f t="shared" si="50"/>
        <v>5.0364085000384957</v>
      </c>
      <c r="AM112" s="131">
        <f t="shared" si="50"/>
        <v>5.0402822966140546</v>
      </c>
      <c r="AN112" s="131">
        <f t="shared" si="50"/>
        <v>5.0424527587855961</v>
      </c>
      <c r="AO112" s="131">
        <f t="shared" si="50"/>
        <v>5.0429518147879273</v>
      </c>
      <c r="AP112" s="131">
        <f t="shared" si="50"/>
        <v>5.0418028534351871</v>
      </c>
      <c r="AQ112" s="131">
        <f t="shared" si="50"/>
        <v>5.0390251209430419</v>
      </c>
      <c r="AR112" s="131">
        <f t="shared" si="50"/>
        <v>5.0346358726727205</v>
      </c>
      <c r="AS112" s="131">
        <f t="shared" si="50"/>
        <v>5.0286516766452101</v>
      </c>
      <c r="AT112" s="131">
        <f t="shared" si="50"/>
        <v>5.0210895190854803</v>
      </c>
      <c r="AU112" s="131">
        <f t="shared" si="50"/>
        <v>5.0119680094932866</v>
      </c>
      <c r="AV112" s="131">
        <f t="shared" si="50"/>
        <v>5.0013088234034369</v>
      </c>
      <c r="AW112" s="131">
        <f t="shared" si="50"/>
        <v>4.9891384543666604</v>
      </c>
      <c r="AX112" s="131">
        <f t="shared" si="50"/>
        <v>4.9754903230039922</v>
      </c>
      <c r="AY112" s="131">
        <f t="shared" si="50"/>
        <v>4.9604072862368218</v>
      </c>
      <c r="AZ112" s="131">
        <f t="shared" si="50"/>
        <v>4.9439445927299541</v>
      </c>
      <c r="BA112" s="131">
        <f t="shared" si="50"/>
        <v>4.9261733362308187</v>
      </c>
      <c r="BB112" s="131">
        <f t="shared" si="50"/>
        <v>4.9071844649354226</v>
      </c>
      <c r="BC112" s="131">
        <f t="shared" si="50"/>
        <v>4.8870934119184097</v>
      </c>
      <c r="BD112" s="131">
        <f t="shared" si="50"/>
        <v>4.8660454196210718</v>
      </c>
      <c r="BE112" s="131">
        <f t="shared" si="50"/>
        <v>4.8442216417244435</v>
      </c>
      <c r="BF112" s="131">
        <f t="shared" si="50"/>
        <v>4.8218461205187948</v>
      </c>
      <c r="BG112" s="131">
        <f t="shared" si="50"/>
        <v>4.7991937600218453</v>
      </c>
      <c r="BH112" s="131">
        <f t="shared" si="50"/>
        <v>4.7765994483785255</v>
      </c>
      <c r="BI112" s="131">
        <f t="shared" si="50"/>
        <v>4.7544685320373699</v>
      </c>
    </row>
    <row r="113" spans="1:61" s="36" customFormat="1" ht="18" customHeight="1">
      <c r="A113" s="132" t="s">
        <v>792</v>
      </c>
      <c r="B113" s="102">
        <f>+Controls!B75</f>
        <v>1.6007411280266</v>
      </c>
      <c r="C113" s="102">
        <f>+Controls!C75</f>
        <v>2.8437371757269037</v>
      </c>
      <c r="D113" s="102">
        <f>+Controls!D75</f>
        <v>3.2081467193314204</v>
      </c>
      <c r="E113" s="102">
        <f>+Controls!E75</f>
        <v>2.5254518937569661</v>
      </c>
      <c r="F113" s="102">
        <f>+Controls!F75</f>
        <v>1.8156304305258093</v>
      </c>
      <c r="G113" s="102">
        <f>+Controls!G75</f>
        <v>1.2784303712751981</v>
      </c>
      <c r="H113" s="102">
        <f>+Controls!H75</f>
        <v>1.0385622074075767</v>
      </c>
      <c r="I113" s="102">
        <f>+Controls!I75</f>
        <v>0.86091847165935431</v>
      </c>
      <c r="J113" s="102">
        <f>+Controls!J75</f>
        <v>0.72953507645909954</v>
      </c>
      <c r="K113" s="102">
        <f>+Controls!K75</f>
        <v>0.63226994777271284</v>
      </c>
      <c r="L113" s="102">
        <f>+Controls!L75</f>
        <v>0.56313371493904141</v>
      </c>
      <c r="M113" s="102">
        <f>+Controls!M75</f>
        <v>0.50822817773248485</v>
      </c>
      <c r="N113" s="102">
        <f>+Controls!N75</f>
        <v>0.45867593040356758</v>
      </c>
      <c r="O113" s="102">
        <f>+Controls!O75</f>
        <v>0.41395502718921967</v>
      </c>
      <c r="P113" s="102">
        <f>+Controls!P75</f>
        <v>0.37359441203827071</v>
      </c>
      <c r="Q113" s="102">
        <f>+Controls!Q75</f>
        <v>0.33716895686453929</v>
      </c>
      <c r="R113" s="102">
        <f>+Controls!R75</f>
        <v>0.3042949835702467</v>
      </c>
      <c r="S113" s="102">
        <f>+Controls!S75</f>
        <v>0.27462622267214765</v>
      </c>
      <c r="T113" s="102">
        <f>+Controls!T75</f>
        <v>0.24785016596161324</v>
      </c>
      <c r="U113" s="102">
        <f>+Controls!U75</f>
        <v>0.22368477478035595</v>
      </c>
      <c r="V113" s="102">
        <f>+Controls!V75</f>
        <v>0.20187550923927122</v>
      </c>
      <c r="W113" s="102">
        <f>+Controls!W75</f>
        <v>0.19178173377730764</v>
      </c>
      <c r="X113" s="102">
        <f>+Controls!X75</f>
        <v>0.18219264708844227</v>
      </c>
      <c r="Y113" s="102">
        <f>+Controls!Y75</f>
        <v>0.17308301473402016</v>
      </c>
      <c r="Z113" s="102">
        <f>+Controls!Z75</f>
        <v>0.16442886399731915</v>
      </c>
      <c r="AA113" s="102">
        <f>+Controls!AA75</f>
        <v>0.1562074207974532</v>
      </c>
      <c r="AB113" s="102">
        <f>+Controls!AB75</f>
        <v>0.14839704975758053</v>
      </c>
      <c r="AC113" s="102">
        <f>+Controls!AC75</f>
        <v>0.14097719726970151</v>
      </c>
      <c r="AD113" s="102">
        <f>+Controls!AD75</f>
        <v>0.13392833740621643</v>
      </c>
      <c r="AE113" s="102">
        <f>+Controls!AE75</f>
        <v>0.1272319205359056</v>
      </c>
      <c r="AF113" s="102">
        <f>+Controls!AF75</f>
        <v>0.12087032450911031</v>
      </c>
      <c r="AG113" s="102">
        <f>+Controls!AG75</f>
        <v>0.1148268082836548</v>
      </c>
      <c r="AH113" s="102">
        <f>+Controls!AH75</f>
        <v>0.10908546786947206</v>
      </c>
      <c r="AI113" s="102">
        <f>+Controls!AI75</f>
        <v>0.10363119447599844</v>
      </c>
      <c r="AJ113" s="102">
        <f>+Controls!AJ75</f>
        <v>9.844963475219852E-2</v>
      </c>
      <c r="AK113" s="102">
        <f>+Controls!AK75</f>
        <v>9.3527153014588596E-2</v>
      </c>
      <c r="AL113" s="102">
        <f>+Controls!AL75</f>
        <v>8.8850795363859161E-2</v>
      </c>
      <c r="AM113" s="102">
        <f>+Controls!AM75</f>
        <v>8.4408255595666198E-2</v>
      </c>
      <c r="AN113" s="102">
        <f>+Controls!AN75</f>
        <v>8.0187842815882884E-2</v>
      </c>
      <c r="AO113" s="102">
        <f>+Controls!AO75</f>
        <v>7.617845067508873E-2</v>
      </c>
      <c r="AP113" s="102">
        <f>+Controls!AP75</f>
        <v>7.2369528141334294E-2</v>
      </c>
      <c r="AQ113" s="102">
        <f>+Controls!AQ75</f>
        <v>6.8751051734267571E-2</v>
      </c>
      <c r="AR113" s="102">
        <f>+Controls!AR75</f>
        <v>6.5313499147554188E-2</v>
      </c>
      <c r="AS113" s="102">
        <f>+Controls!AS75</f>
        <v>6.2047824190176473E-2</v>
      </c>
      <c r="AT113" s="102">
        <f>+Controls!AT75</f>
        <v>5.894543298066765E-2</v>
      </c>
      <c r="AU113" s="102">
        <f>+Controls!AU75</f>
        <v>5.5998161331634266E-2</v>
      </c>
      <c r="AV113" s="102">
        <f>+Controls!AV75</f>
        <v>5.319825326505255E-2</v>
      </c>
      <c r="AW113" s="102">
        <f>+Controls!AW75</f>
        <v>5.0538340601799923E-2</v>
      </c>
      <c r="AX113" s="102">
        <f>+Controls!AX75</f>
        <v>4.8011423571709927E-2</v>
      </c>
      <c r="AY113" s="102">
        <f>+Controls!AY75</f>
        <v>4.5610852393124429E-2</v>
      </c>
      <c r="AZ113" s="102">
        <f>+Controls!AZ75</f>
        <v>4.3330309773468204E-2</v>
      </c>
      <c r="BA113" s="102">
        <f>+Controls!BA75</f>
        <v>4.1163794284794789E-2</v>
      </c>
      <c r="BB113" s="102">
        <f>+Controls!BB75</f>
        <v>3.910560457055505E-2</v>
      </c>
      <c r="BC113" s="102">
        <f>+Controls!BC75</f>
        <v>3.7150324342027294E-2</v>
      </c>
      <c r="BD113" s="102">
        <f>+Controls!BD75</f>
        <v>3.5292808124925926E-2</v>
      </c>
      <c r="BE113" s="102">
        <f>+Controls!BE75</f>
        <v>3.3528167718679627E-2</v>
      </c>
      <c r="BF113" s="102">
        <f>+Controls!BF75</f>
        <v>3.1851759332745644E-2</v>
      </c>
      <c r="BG113" s="102">
        <f>+Controls!BG75</f>
        <v>3.025917136610836E-2</v>
      </c>
      <c r="BH113" s="102">
        <f>+Controls!BH75</f>
        <v>2.8746212797802942E-2</v>
      </c>
      <c r="BI113" s="102">
        <f>+Controls!BI75</f>
        <v>2.7308902157912793E-2</v>
      </c>
    </row>
    <row r="114" spans="1:61" ht="18" customHeight="1">
      <c r="A114" s="132" t="s">
        <v>682</v>
      </c>
      <c r="B114" s="102">
        <f>IF(1-(B113/B112)&lt;0,0,1-(B113/B112))</f>
        <v>0</v>
      </c>
      <c r="C114" s="102">
        <f>IF(1-(C113/C112)&lt;0,0,1-(C113/C112))</f>
        <v>0</v>
      </c>
      <c r="D114" s="102">
        <f>IF(1-(D113/D112)&lt;0,0,1-(D113/D112))</f>
        <v>0</v>
      </c>
      <c r="E114" s="102">
        <f>IF(1-(E113/E112)&lt;0,0,1-(E113/E112))</f>
        <v>0.26316794652668762</v>
      </c>
      <c r="F114" s="102">
        <f t="shared" ref="F114:BI114" si="51">IF(1-(F113/F112)&lt;0,0,1-(F113/F112))</f>
        <v>0.48793337844010998</v>
      </c>
      <c r="G114" s="102">
        <f t="shared" si="51"/>
        <v>0.64366277122453397</v>
      </c>
      <c r="H114" s="102">
        <f t="shared" si="51"/>
        <v>0.71270150497304552</v>
      </c>
      <c r="I114" s="102">
        <f t="shared" si="51"/>
        <v>0.76262644521236611</v>
      </c>
      <c r="J114" s="102">
        <f t="shared" si="51"/>
        <v>0.79888101213654483</v>
      </c>
      <c r="K114" s="102">
        <f t="shared" si="51"/>
        <v>0.82522378544084307</v>
      </c>
      <c r="L114" s="102">
        <f t="shared" si="51"/>
        <v>0.84635342374228861</v>
      </c>
      <c r="M114" s="102">
        <f t="shared" si="51"/>
        <v>0.86563567482541193</v>
      </c>
      <c r="N114" s="102">
        <f t="shared" si="51"/>
        <v>0.88138289325462726</v>
      </c>
      <c r="O114" s="102">
        <f t="shared" si="51"/>
        <v>0.89521774466227022</v>
      </c>
      <c r="P114" s="102">
        <f t="shared" si="51"/>
        <v>0.90733173336549366</v>
      </c>
      <c r="Q114" s="102">
        <f t="shared" si="51"/>
        <v>0.91793170353512588</v>
      </c>
      <c r="R114" s="102">
        <f t="shared" si="51"/>
        <v>0.92721393221216686</v>
      </c>
      <c r="S114" s="102">
        <f t="shared" si="51"/>
        <v>0.9353538167142641</v>
      </c>
      <c r="T114" s="102">
        <f t="shared" si="51"/>
        <v>0.94250406116467589</v>
      </c>
      <c r="U114" s="102">
        <f t="shared" si="51"/>
        <v>0.94879613141741204</v>
      </c>
      <c r="V114" s="102">
        <f t="shared" si="51"/>
        <v>0.9544255660581783</v>
      </c>
      <c r="W114" s="102">
        <f t="shared" si="51"/>
        <v>0.95734385186867865</v>
      </c>
      <c r="X114" s="102">
        <f t="shared" si="51"/>
        <v>0.96005227418646621</v>
      </c>
      <c r="Y114" s="102">
        <f t="shared" si="51"/>
        <v>0.96255887826219289</v>
      </c>
      <c r="Z114" s="102">
        <f t="shared" si="51"/>
        <v>0.96487720905030405</v>
      </c>
      <c r="AA114" s="102">
        <f t="shared" si="51"/>
        <v>0.96702215209748987</v>
      </c>
      <c r="AB114" s="102">
        <f t="shared" si="51"/>
        <v>0.96900875280544951</v>
      </c>
      <c r="AC114" s="102">
        <f t="shared" si="51"/>
        <v>0.97085284977465525</v>
      </c>
      <c r="AD114" s="102">
        <f t="shared" si="51"/>
        <v>0.97258223353542961</v>
      </c>
      <c r="AE114" s="102">
        <f t="shared" si="51"/>
        <v>0.9742042037634363</v>
      </c>
      <c r="AF114" s="102">
        <f t="shared" si="51"/>
        <v>0.9756669325891747</v>
      </c>
      <c r="AG114" s="102">
        <f t="shared" si="51"/>
        <v>0.97697505186373634</v>
      </c>
      <c r="AH114" s="102">
        <f t="shared" si="51"/>
        <v>0.97819155941869762</v>
      </c>
      <c r="AI114" s="102">
        <f t="shared" si="51"/>
        <v>0.97933092460269655</v>
      </c>
      <c r="AJ114" s="102">
        <f t="shared" si="51"/>
        <v>0.98040144883190872</v>
      </c>
      <c r="AK114" s="102">
        <f t="shared" si="51"/>
        <v>0.98140902040965994</v>
      </c>
      <c r="AL114" s="102">
        <f t="shared" si="51"/>
        <v>0.98235830247622291</v>
      </c>
      <c r="AM114" s="102">
        <f t="shared" si="51"/>
        <v>0.98325326824404857</v>
      </c>
      <c r="AN114" s="102">
        <f t="shared" si="51"/>
        <v>0.98409745283658445</v>
      </c>
      <c r="AO114" s="102">
        <f t="shared" si="51"/>
        <v>0.98489407524146799</v>
      </c>
      <c r="AP114" s="102">
        <f t="shared" si="51"/>
        <v>0.98564610115763929</v>
      </c>
      <c r="AQ114" s="102">
        <f t="shared" si="51"/>
        <v>0.98635627922382718</v>
      </c>
      <c r="AR114" s="102">
        <f t="shared" si="51"/>
        <v>0.98702716526093448</v>
      </c>
      <c r="AS114" s="102">
        <f t="shared" si="51"/>
        <v>0.98766114096183122</v>
      </c>
      <c r="AT114" s="102">
        <f t="shared" si="51"/>
        <v>0.98826042978190043</v>
      </c>
      <c r="AU114" s="102">
        <f t="shared" si="51"/>
        <v>0.98882711118156241</v>
      </c>
      <c r="AV114" s="102">
        <f t="shared" si="51"/>
        <v>0.9893631337028993</v>
      </c>
      <c r="AW114" s="102">
        <f t="shared" si="51"/>
        <v>0.98987032709874645</v>
      </c>
      <c r="AX114" s="102">
        <f t="shared" si="51"/>
        <v>0.99035041363667597</v>
      </c>
      <c r="AY114" s="102">
        <f t="shared" si="51"/>
        <v>0.99080501866859272</v>
      </c>
      <c r="AZ114" s="102">
        <f t="shared" si="51"/>
        <v>0.99123568054601885</v>
      </c>
      <c r="BA114" s="102">
        <f t="shared" si="51"/>
        <v>0.99164385995473503</v>
      </c>
      <c r="BB114" s="102">
        <f t="shared" si="51"/>
        <v>0.9920309487344553</v>
      </c>
      <c r="BC114" s="102">
        <f t="shared" si="51"/>
        <v>0.99239827823805726</v>
      </c>
      <c r="BD114" s="102">
        <f t="shared" si="51"/>
        <v>0.99274712727040793</v>
      </c>
      <c r="BE114" s="102">
        <f t="shared" si="51"/>
        <v>0.99307872962915378</v>
      </c>
      <c r="BF114" s="102">
        <f t="shared" si="51"/>
        <v>0.99339428124900042</v>
      </c>
      <c r="BG114" s="102">
        <f t="shared" si="51"/>
        <v>0.99369494692667493</v>
      </c>
      <c r="BH114" s="102">
        <f t="shared" si="51"/>
        <v>0.99398186657506704</v>
      </c>
      <c r="BI114" s="102">
        <f t="shared" si="51"/>
        <v>0.9942561609202174</v>
      </c>
    </row>
    <row r="115" spans="1:61" s="36" customFormat="1" ht="18" customHeight="1">
      <c r="A115" s="132" t="s">
        <v>683</v>
      </c>
      <c r="B115" s="133">
        <f t="shared" ref="B115:BI115" si="52">+B$36*1000*B114^($B$38-1)</f>
        <v>0</v>
      </c>
      <c r="C115" s="133">
        <f t="shared" si="52"/>
        <v>0</v>
      </c>
      <c r="D115" s="133">
        <f t="shared" si="52"/>
        <v>0</v>
      </c>
      <c r="E115" s="133">
        <f t="shared" si="52"/>
        <v>69.538269151764126</v>
      </c>
      <c r="F115" s="133">
        <f t="shared" si="52"/>
        <v>201.92567214380168</v>
      </c>
      <c r="G115" s="133">
        <f t="shared" si="52"/>
        <v>317.82385461662096</v>
      </c>
      <c r="H115" s="133">
        <f t="shared" si="52"/>
        <v>365.10642260733027</v>
      </c>
      <c r="I115" s="133">
        <f t="shared" si="52"/>
        <v>394.51327119723112</v>
      </c>
      <c r="J115" s="133">
        <f t="shared" si="52"/>
        <v>410.41004473219857</v>
      </c>
      <c r="K115" s="133">
        <f t="shared" si="52"/>
        <v>416.45653039256848</v>
      </c>
      <c r="L115" s="133">
        <f t="shared" si="52"/>
        <v>417.32043184804729</v>
      </c>
      <c r="M115" s="133">
        <f t="shared" si="52"/>
        <v>416.26179773466998</v>
      </c>
      <c r="N115" s="133">
        <f t="shared" si="52"/>
        <v>412.00513206054245</v>
      </c>
      <c r="O115" s="133">
        <f t="shared" si="52"/>
        <v>406.14640533772047</v>
      </c>
      <c r="P115" s="133">
        <f t="shared" si="52"/>
        <v>398.9897862385119</v>
      </c>
      <c r="Q115" s="133">
        <f t="shared" si="52"/>
        <v>390.82826222526444</v>
      </c>
      <c r="R115" s="133">
        <f t="shared" si="52"/>
        <v>381.92138535610377</v>
      </c>
      <c r="S115" s="133">
        <f t="shared" si="52"/>
        <v>372.48895278201593</v>
      </c>
      <c r="T115" s="133">
        <f t="shared" si="52"/>
        <v>362.71268587490476</v>
      </c>
      <c r="U115" s="133">
        <f t="shared" si="52"/>
        <v>352.74065748894276</v>
      </c>
      <c r="V115" s="133">
        <f t="shared" si="52"/>
        <v>342.74581045780081</v>
      </c>
      <c r="W115" s="133">
        <f t="shared" si="52"/>
        <v>331.47996694865145</v>
      </c>
      <c r="X115" s="133">
        <f t="shared" si="52"/>
        <v>320.60937998936981</v>
      </c>
      <c r="Y115" s="133">
        <f t="shared" si="52"/>
        <v>310.12906755754676</v>
      </c>
      <c r="Z115" s="133">
        <f t="shared" si="52"/>
        <v>300.03624771260934</v>
      </c>
      <c r="AA115" s="133">
        <f t="shared" si="52"/>
        <v>150.61894596003847</v>
      </c>
      <c r="AB115" s="133">
        <f t="shared" si="52"/>
        <v>75.58818324111941</v>
      </c>
      <c r="AC115" s="133">
        <f t="shared" si="52"/>
        <v>37.923655189118179</v>
      </c>
      <c r="AD115" s="133">
        <f t="shared" si="52"/>
        <v>19.022669101564315</v>
      </c>
      <c r="AE115" s="133">
        <f t="shared" si="52"/>
        <v>9.5399051986615273</v>
      </c>
      <c r="AF115" s="133">
        <f t="shared" si="52"/>
        <v>4.7828517499883496</v>
      </c>
      <c r="AG115" s="133">
        <f t="shared" si="52"/>
        <v>2.3972002902967557</v>
      </c>
      <c r="AH115" s="133">
        <f t="shared" si="52"/>
        <v>1.2012879294033869</v>
      </c>
      <c r="AI115" s="133">
        <f t="shared" si="52"/>
        <v>0.60190384978487477</v>
      </c>
      <c r="AJ115" s="133">
        <f t="shared" si="52"/>
        <v>0.30154434051372048</v>
      </c>
      <c r="AK115" s="133">
        <f t="shared" si="52"/>
        <v>0.15105119591312421</v>
      </c>
      <c r="AL115" s="133">
        <f t="shared" si="52"/>
        <v>7.5657144637928664E-2</v>
      </c>
      <c r="AM115" s="133">
        <f t="shared" si="52"/>
        <v>3.7890628805753751E-2</v>
      </c>
      <c r="AN115" s="133">
        <f t="shared" si="52"/>
        <v>1.897460279013858E-2</v>
      </c>
      <c r="AO115" s="133">
        <f t="shared" si="52"/>
        <v>9.5011297400369472E-3</v>
      </c>
      <c r="AP115" s="133">
        <f t="shared" si="52"/>
        <v>4.7570960801610633E-3</v>
      </c>
      <c r="AQ115" s="133">
        <f t="shared" si="52"/>
        <v>2.3816337551562095E-3</v>
      </c>
      <c r="AR115" s="133">
        <f t="shared" si="52"/>
        <v>1.1922751899540096E-3</v>
      </c>
      <c r="AS115" s="133">
        <f t="shared" si="52"/>
        <v>5.9682699943021855E-4</v>
      </c>
      <c r="AT115" s="133">
        <f t="shared" si="52"/>
        <v>2.9873950494755926E-4</v>
      </c>
      <c r="AU115" s="133">
        <f t="shared" si="52"/>
        <v>1.4952395884401109E-4</v>
      </c>
      <c r="AV115" s="133">
        <f t="shared" si="52"/>
        <v>7.4834943672174347E-5</v>
      </c>
      <c r="AW115" s="133">
        <f t="shared" si="52"/>
        <v>3.7452006390415845E-5</v>
      </c>
      <c r="AX115" s="133">
        <f t="shared" si="52"/>
        <v>1.8742354147926836E-5</v>
      </c>
      <c r="AY115" s="133">
        <f t="shared" si="52"/>
        <v>9.3789215445244984E-6</v>
      </c>
      <c r="AZ115" s="133">
        <f t="shared" si="52"/>
        <v>4.6931303757777446E-6</v>
      </c>
      <c r="BA115" s="133">
        <f t="shared" si="52"/>
        <v>2.3483047935864817E-6</v>
      </c>
      <c r="BB115" s="133">
        <f t="shared" si="52"/>
        <v>1.1749775215801298E-6</v>
      </c>
      <c r="BC115" s="133">
        <f t="shared" si="52"/>
        <v>5.87880382695649E-7</v>
      </c>
      <c r="BD115" s="133">
        <f t="shared" si="52"/>
        <v>2.9412620467371947E-7</v>
      </c>
      <c r="BE115" s="133">
        <f t="shared" si="52"/>
        <v>1.4715153510536748E-7</v>
      </c>
      <c r="BF115" s="133">
        <f t="shared" si="52"/>
        <v>7.3617854675253333E-8</v>
      </c>
      <c r="BG115" s="133">
        <f t="shared" si="52"/>
        <v>3.6828983158384444E-8</v>
      </c>
      <c r="BH115" s="133">
        <f t="shared" si="52"/>
        <v>1.8424063290726894E-8</v>
      </c>
      <c r="BI115" s="133">
        <f t="shared" si="52"/>
        <v>9.2166079429068227E-9</v>
      </c>
    </row>
    <row r="116" spans="1:61" s="49" customFormat="1" ht="18" customHeight="1">
      <c r="A116" s="132" t="s">
        <v>686</v>
      </c>
      <c r="B116" s="102">
        <f t="shared" ref="B116:AG116" si="53">+B112*(1-B103)</f>
        <v>1.5999444497034141</v>
      </c>
      <c r="C116" s="102">
        <f t="shared" si="53"/>
        <v>2.8420864715293779</v>
      </c>
      <c r="D116" s="102">
        <f t="shared" si="53"/>
        <v>3.2061376566936413</v>
      </c>
      <c r="E116" s="102">
        <f t="shared" si="53"/>
        <v>3.4256046471586292</v>
      </c>
      <c r="F116" s="102">
        <f t="shared" si="53"/>
        <v>3.5437386805847875</v>
      </c>
      <c r="G116" s="102">
        <f t="shared" si="53"/>
        <v>3.5856717219586702</v>
      </c>
      <c r="H116" s="102">
        <f t="shared" si="53"/>
        <v>3.612830916131943</v>
      </c>
      <c r="I116" s="102">
        <f t="shared" si="53"/>
        <v>3.6246984282210741</v>
      </c>
      <c r="J116" s="102">
        <f t="shared" si="53"/>
        <v>3.6251742162607625</v>
      </c>
      <c r="K116" s="102">
        <f t="shared" si="53"/>
        <v>3.6153421662676459</v>
      </c>
      <c r="L116" s="102">
        <f t="shared" si="53"/>
        <v>3.6627797357526379</v>
      </c>
      <c r="M116" s="102">
        <f t="shared" si="53"/>
        <v>3.7799692307304995</v>
      </c>
      <c r="N116" s="102">
        <f t="shared" si="53"/>
        <v>3.864181016486878</v>
      </c>
      <c r="O116" s="102">
        <f t="shared" si="53"/>
        <v>3.9475682280595379</v>
      </c>
      <c r="P116" s="102">
        <f t="shared" si="53"/>
        <v>4.0275783135211229</v>
      </c>
      <c r="Q116" s="102">
        <f t="shared" si="53"/>
        <v>4.1024063645780435</v>
      </c>
      <c r="R116" s="102">
        <f t="shared" si="53"/>
        <v>4.1705806199302629</v>
      </c>
      <c r="S116" s="102">
        <f t="shared" si="53"/>
        <v>4.2305759642171044</v>
      </c>
      <c r="T116" s="102">
        <f t="shared" si="53"/>
        <v>4.2804113362284362</v>
      </c>
      <c r="U116" s="102">
        <f t="shared" si="53"/>
        <v>4.3172846372682194</v>
      </c>
      <c r="V116" s="102">
        <f t="shared" si="53"/>
        <v>4.3451174116294364</v>
      </c>
      <c r="W116" s="102">
        <f t="shared" si="53"/>
        <v>4.3598955102225716</v>
      </c>
      <c r="X116" s="102">
        <f t="shared" si="53"/>
        <v>4.3464270990629679</v>
      </c>
      <c r="Y116" s="102">
        <f t="shared" si="53"/>
        <v>4.2928243871034901</v>
      </c>
      <c r="Z116" s="102">
        <f t="shared" si="53"/>
        <v>4.185341470220667</v>
      </c>
      <c r="AA116" s="102">
        <f t="shared" si="53"/>
        <v>3.6886464190747366</v>
      </c>
      <c r="AB116" s="102">
        <f t="shared" si="53"/>
        <v>0</v>
      </c>
      <c r="AC116" s="102">
        <f t="shared" si="53"/>
        <v>0</v>
      </c>
      <c r="AD116" s="102">
        <f t="shared" si="53"/>
        <v>0</v>
      </c>
      <c r="AE116" s="102">
        <f t="shared" si="53"/>
        <v>0</v>
      </c>
      <c r="AF116" s="102">
        <f t="shared" si="53"/>
        <v>0</v>
      </c>
      <c r="AG116" s="102">
        <f t="shared" si="53"/>
        <v>0</v>
      </c>
      <c r="AH116" s="102">
        <f t="shared" ref="AH116:BI116" si="54">+AH112*(1-AH103)</f>
        <v>0</v>
      </c>
      <c r="AI116" s="102">
        <f t="shared" si="54"/>
        <v>0</v>
      </c>
      <c r="AJ116" s="102">
        <f t="shared" si="54"/>
        <v>0</v>
      </c>
      <c r="AK116" s="102">
        <f t="shared" si="54"/>
        <v>0</v>
      </c>
      <c r="AL116" s="102">
        <f t="shared" si="54"/>
        <v>0</v>
      </c>
      <c r="AM116" s="102">
        <f t="shared" si="54"/>
        <v>0</v>
      </c>
      <c r="AN116" s="102">
        <f t="shared" si="54"/>
        <v>0</v>
      </c>
      <c r="AO116" s="102">
        <f t="shared" si="54"/>
        <v>0</v>
      </c>
      <c r="AP116" s="102">
        <f t="shared" si="54"/>
        <v>0</v>
      </c>
      <c r="AQ116" s="102">
        <f t="shared" si="54"/>
        <v>0</v>
      </c>
      <c r="AR116" s="102">
        <f t="shared" si="54"/>
        <v>0</v>
      </c>
      <c r="AS116" s="102">
        <f t="shared" si="54"/>
        <v>0</v>
      </c>
      <c r="AT116" s="102">
        <f t="shared" si="54"/>
        <v>0</v>
      </c>
      <c r="AU116" s="102">
        <f t="shared" si="54"/>
        <v>0</v>
      </c>
      <c r="AV116" s="102">
        <f t="shared" si="54"/>
        <v>0</v>
      </c>
      <c r="AW116" s="102">
        <f t="shared" si="54"/>
        <v>0</v>
      </c>
      <c r="AX116" s="102">
        <f t="shared" si="54"/>
        <v>0</v>
      </c>
      <c r="AY116" s="102">
        <f t="shared" si="54"/>
        <v>0</v>
      </c>
      <c r="AZ116" s="102">
        <f t="shared" si="54"/>
        <v>0</v>
      </c>
      <c r="BA116" s="102">
        <f t="shared" si="54"/>
        <v>0</v>
      </c>
      <c r="BB116" s="102">
        <f t="shared" si="54"/>
        <v>0</v>
      </c>
      <c r="BC116" s="102">
        <f t="shared" si="54"/>
        <v>0</v>
      </c>
      <c r="BD116" s="102">
        <f t="shared" si="54"/>
        <v>0</v>
      </c>
      <c r="BE116" s="102">
        <f t="shared" si="54"/>
        <v>0</v>
      </c>
      <c r="BF116" s="102">
        <f t="shared" si="54"/>
        <v>0</v>
      </c>
      <c r="BG116" s="102">
        <f t="shared" si="54"/>
        <v>0</v>
      </c>
      <c r="BH116" s="102">
        <f t="shared" si="54"/>
        <v>0</v>
      </c>
      <c r="BI116" s="102">
        <f t="shared" si="54"/>
        <v>0</v>
      </c>
    </row>
    <row r="117" spans="1:61" s="43" customFormat="1" ht="18" customHeight="1">
      <c r="A117" s="134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</row>
    <row r="118" spans="1:61" s="50" customFormat="1" ht="18" customHeight="1">
      <c r="A118" s="136" t="s">
        <v>687</v>
      </c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</row>
    <row r="119" spans="1:61" s="50" customFormat="1" ht="18" customHeight="1">
      <c r="A119" s="51" t="s">
        <v>678</v>
      </c>
      <c r="B119" s="138">
        <f>+B112</f>
        <v>1.6007411280265997</v>
      </c>
      <c r="C119" s="138">
        <f t="shared" ref="C119:BI120" si="55">+C112</f>
        <v>2.8435383498651863</v>
      </c>
      <c r="D119" s="138">
        <f t="shared" si="55"/>
        <v>3.2078177389368969</v>
      </c>
      <c r="E119" s="138">
        <f t="shared" si="55"/>
        <v>3.427445754907616</v>
      </c>
      <c r="F119" s="138">
        <f t="shared" si="55"/>
        <v>3.5456918183710551</v>
      </c>
      <c r="G119" s="138">
        <f t="shared" si="55"/>
        <v>3.5876980232137301</v>
      </c>
      <c r="H119" s="138">
        <f t="shared" si="55"/>
        <v>3.6149239393340302</v>
      </c>
      <c r="I119" s="138">
        <f t="shared" si="55"/>
        <v>3.6268508192901878</v>
      </c>
      <c r="J119" s="138">
        <f t="shared" si="55"/>
        <v>3.6273804090263191</v>
      </c>
      <c r="K119" s="138">
        <f t="shared" si="55"/>
        <v>3.6175972192068913</v>
      </c>
      <c r="L119" s="138">
        <f t="shared" si="55"/>
        <v>3.6651237447328286</v>
      </c>
      <c r="M119" s="138">
        <f t="shared" si="55"/>
        <v>3.7824636641616891</v>
      </c>
      <c r="N119" s="138">
        <f t="shared" si="55"/>
        <v>3.8668615597594713</v>
      </c>
      <c r="O119" s="138">
        <f t="shared" si="55"/>
        <v>3.9506214659626995</v>
      </c>
      <c r="P119" s="138">
        <f t="shared" si="55"/>
        <v>4.0315247668521454</v>
      </c>
      <c r="Q119" s="138">
        <f t="shared" si="55"/>
        <v>4.1083947320491792</v>
      </c>
      <c r="R119" s="138">
        <f t="shared" si="55"/>
        <v>4.1806762312981043</v>
      </c>
      <c r="S119" s="138">
        <f t="shared" si="55"/>
        <v>4.2481428711467855</v>
      </c>
      <c r="T119" s="138">
        <f t="shared" si="55"/>
        <v>4.310742132091951</v>
      </c>
      <c r="U119" s="138">
        <f t="shared" si="55"/>
        <v>4.3685131802017887</v>
      </c>
      <c r="V119" s="138">
        <f t="shared" si="55"/>
        <v>4.4295779843799421</v>
      </c>
      <c r="W119" s="138">
        <f t="shared" si="55"/>
        <v>4.4959927742863224</v>
      </c>
      <c r="X119" s="138">
        <f t="shared" si="55"/>
        <v>4.5607764491744263</v>
      </c>
      <c r="Y119" s="138">
        <f t="shared" si="55"/>
        <v>4.6228052659876697</v>
      </c>
      <c r="Z119" s="138">
        <f t="shared" si="55"/>
        <v>4.681543224535309</v>
      </c>
      <c r="AA119" s="138">
        <f t="shared" si="55"/>
        <v>4.7367378629204966</v>
      </c>
      <c r="AB119" s="138">
        <f t="shared" si="55"/>
        <v>4.7883535898379295</v>
      </c>
      <c r="AC119" s="138">
        <f t="shared" si="55"/>
        <v>4.8367403392704844</v>
      </c>
      <c r="AD119" s="138">
        <f t="shared" si="55"/>
        <v>4.8847282137033368</v>
      </c>
      <c r="AE119" s="138">
        <f t="shared" si="55"/>
        <v>4.9322734359160272</v>
      </c>
      <c r="AF119" s="138">
        <f t="shared" si="55"/>
        <v>4.9673278945233825</v>
      </c>
      <c r="AG119" s="138">
        <f t="shared" si="55"/>
        <v>4.9870604530398861</v>
      </c>
      <c r="AH119" s="138">
        <f t="shared" si="55"/>
        <v>5.0019838632110858</v>
      </c>
      <c r="AI119" s="138">
        <f t="shared" si="55"/>
        <v>5.0138282668182894</v>
      </c>
      <c r="AJ119" s="138">
        <f t="shared" si="55"/>
        <v>5.0233118717717185</v>
      </c>
      <c r="AK119" s="138">
        <f t="shared" si="55"/>
        <v>5.0307813291982413</v>
      </c>
      <c r="AL119" s="138">
        <f t="shared" si="55"/>
        <v>5.0364085000384957</v>
      </c>
      <c r="AM119" s="138">
        <f t="shared" si="55"/>
        <v>5.0402822966140546</v>
      </c>
      <c r="AN119" s="138">
        <f t="shared" si="55"/>
        <v>5.0424527587855961</v>
      </c>
      <c r="AO119" s="138">
        <f t="shared" si="55"/>
        <v>5.0429518147879273</v>
      </c>
      <c r="AP119" s="138">
        <f t="shared" si="55"/>
        <v>5.0418028534351871</v>
      </c>
      <c r="AQ119" s="138">
        <f t="shared" si="55"/>
        <v>5.0390251209430419</v>
      </c>
      <c r="AR119" s="138">
        <f t="shared" si="55"/>
        <v>5.0346358726727205</v>
      </c>
      <c r="AS119" s="138">
        <f t="shared" si="55"/>
        <v>5.0286516766452101</v>
      </c>
      <c r="AT119" s="138">
        <f t="shared" si="55"/>
        <v>5.0210895190854803</v>
      </c>
      <c r="AU119" s="138">
        <f t="shared" si="55"/>
        <v>5.0119680094932866</v>
      </c>
      <c r="AV119" s="138">
        <f t="shared" si="55"/>
        <v>5.0013088234034369</v>
      </c>
      <c r="AW119" s="138">
        <f t="shared" si="55"/>
        <v>4.9891384543666604</v>
      </c>
      <c r="AX119" s="138">
        <f t="shared" si="55"/>
        <v>4.9754903230039922</v>
      </c>
      <c r="AY119" s="138">
        <f t="shared" si="55"/>
        <v>4.9604072862368218</v>
      </c>
      <c r="AZ119" s="138">
        <f t="shared" si="55"/>
        <v>4.9439445927299541</v>
      </c>
      <c r="BA119" s="138">
        <f t="shared" si="55"/>
        <v>4.9261733362308187</v>
      </c>
      <c r="BB119" s="138">
        <f t="shared" si="55"/>
        <v>4.9071844649354226</v>
      </c>
      <c r="BC119" s="138">
        <f t="shared" si="55"/>
        <v>4.8870934119184097</v>
      </c>
      <c r="BD119" s="138">
        <f t="shared" si="55"/>
        <v>4.8660454196210718</v>
      </c>
      <c r="BE119" s="138">
        <f t="shared" si="55"/>
        <v>4.8442216417244435</v>
      </c>
      <c r="BF119" s="138">
        <f t="shared" si="55"/>
        <v>4.8218461205187948</v>
      </c>
      <c r="BG119" s="138">
        <f t="shared" si="55"/>
        <v>4.7991937600218453</v>
      </c>
      <c r="BH119" s="138">
        <f t="shared" si="55"/>
        <v>4.7765994483785255</v>
      </c>
      <c r="BI119" s="138">
        <f t="shared" si="55"/>
        <v>4.7544685320373699</v>
      </c>
    </row>
    <row r="120" spans="1:61" s="50" customFormat="1" ht="18" customHeight="1">
      <c r="A120" s="139" t="s">
        <v>792</v>
      </c>
      <c r="B120" s="138">
        <f>+B113</f>
        <v>1.6007411280266</v>
      </c>
      <c r="C120" s="138">
        <f t="shared" si="55"/>
        <v>2.8437371757269037</v>
      </c>
      <c r="D120" s="138">
        <f t="shared" si="55"/>
        <v>3.2081467193314204</v>
      </c>
      <c r="E120" s="138">
        <f t="shared" si="55"/>
        <v>2.5254518937569661</v>
      </c>
      <c r="F120" s="138">
        <f t="shared" si="55"/>
        <v>1.8156304305258093</v>
      </c>
      <c r="G120" s="138">
        <f t="shared" si="55"/>
        <v>1.2784303712751981</v>
      </c>
      <c r="H120" s="138">
        <f t="shared" si="55"/>
        <v>1.0385622074075767</v>
      </c>
      <c r="I120" s="138">
        <f t="shared" si="55"/>
        <v>0.86091847165935431</v>
      </c>
      <c r="J120" s="138">
        <f t="shared" si="55"/>
        <v>0.72953507645909954</v>
      </c>
      <c r="K120" s="138">
        <f t="shared" si="55"/>
        <v>0.63226994777271284</v>
      </c>
      <c r="L120" s="138">
        <f t="shared" si="55"/>
        <v>0.56313371493904141</v>
      </c>
      <c r="M120" s="138">
        <f t="shared" si="55"/>
        <v>0.50822817773248485</v>
      </c>
      <c r="N120" s="138">
        <f t="shared" si="55"/>
        <v>0.45867593040356758</v>
      </c>
      <c r="O120" s="138">
        <f t="shared" si="55"/>
        <v>0.41395502718921967</v>
      </c>
      <c r="P120" s="138">
        <f t="shared" si="55"/>
        <v>0.37359441203827071</v>
      </c>
      <c r="Q120" s="138">
        <f t="shared" si="55"/>
        <v>0.33716895686453929</v>
      </c>
      <c r="R120" s="138">
        <f t="shared" si="55"/>
        <v>0.3042949835702467</v>
      </c>
      <c r="S120" s="138">
        <f t="shared" si="55"/>
        <v>0.27462622267214765</v>
      </c>
      <c r="T120" s="138">
        <f t="shared" si="55"/>
        <v>0.24785016596161324</v>
      </c>
      <c r="U120" s="138">
        <f t="shared" si="55"/>
        <v>0.22368477478035595</v>
      </c>
      <c r="V120" s="138">
        <f t="shared" si="55"/>
        <v>0.20187550923927122</v>
      </c>
      <c r="W120" s="138">
        <f t="shared" si="55"/>
        <v>0.19178173377730764</v>
      </c>
      <c r="X120" s="138">
        <f t="shared" si="55"/>
        <v>0.18219264708844227</v>
      </c>
      <c r="Y120" s="138">
        <f t="shared" si="55"/>
        <v>0.17308301473402016</v>
      </c>
      <c r="Z120" s="138">
        <f t="shared" si="55"/>
        <v>0.16442886399731915</v>
      </c>
      <c r="AA120" s="138">
        <f t="shared" si="55"/>
        <v>0.1562074207974532</v>
      </c>
      <c r="AB120" s="138">
        <f t="shared" si="55"/>
        <v>0.14839704975758053</v>
      </c>
      <c r="AC120" s="138">
        <f t="shared" si="55"/>
        <v>0.14097719726970151</v>
      </c>
      <c r="AD120" s="138">
        <f t="shared" si="55"/>
        <v>0.13392833740621643</v>
      </c>
      <c r="AE120" s="138">
        <f t="shared" si="55"/>
        <v>0.1272319205359056</v>
      </c>
      <c r="AF120" s="138">
        <f t="shared" si="55"/>
        <v>0.12087032450911031</v>
      </c>
      <c r="AG120" s="138">
        <f t="shared" si="55"/>
        <v>0.1148268082836548</v>
      </c>
      <c r="AH120" s="138">
        <f t="shared" si="55"/>
        <v>0.10908546786947206</v>
      </c>
      <c r="AI120" s="138">
        <f t="shared" si="55"/>
        <v>0.10363119447599844</v>
      </c>
      <c r="AJ120" s="138">
        <f t="shared" si="55"/>
        <v>9.844963475219852E-2</v>
      </c>
      <c r="AK120" s="138">
        <f t="shared" si="55"/>
        <v>9.3527153014588596E-2</v>
      </c>
      <c r="AL120" s="138">
        <f t="shared" si="55"/>
        <v>8.8850795363859161E-2</v>
      </c>
      <c r="AM120" s="138">
        <f t="shared" si="55"/>
        <v>8.4408255595666198E-2</v>
      </c>
      <c r="AN120" s="138">
        <f t="shared" si="55"/>
        <v>8.0187842815882884E-2</v>
      </c>
      <c r="AO120" s="138">
        <f t="shared" si="55"/>
        <v>7.617845067508873E-2</v>
      </c>
      <c r="AP120" s="138">
        <f t="shared" si="55"/>
        <v>7.2369528141334294E-2</v>
      </c>
      <c r="AQ120" s="138">
        <f t="shared" si="55"/>
        <v>6.8751051734267571E-2</v>
      </c>
      <c r="AR120" s="138">
        <f t="shared" si="55"/>
        <v>6.5313499147554188E-2</v>
      </c>
      <c r="AS120" s="138">
        <f t="shared" si="55"/>
        <v>6.2047824190176473E-2</v>
      </c>
      <c r="AT120" s="138">
        <f t="shared" si="55"/>
        <v>5.894543298066765E-2</v>
      </c>
      <c r="AU120" s="138">
        <f t="shared" si="55"/>
        <v>5.5998161331634266E-2</v>
      </c>
      <c r="AV120" s="138">
        <f t="shared" si="55"/>
        <v>5.319825326505255E-2</v>
      </c>
      <c r="AW120" s="138">
        <f t="shared" si="55"/>
        <v>5.0538340601799923E-2</v>
      </c>
      <c r="AX120" s="138">
        <f t="shared" si="55"/>
        <v>4.8011423571709927E-2</v>
      </c>
      <c r="AY120" s="138">
        <f t="shared" si="55"/>
        <v>4.5610852393124429E-2</v>
      </c>
      <c r="AZ120" s="138">
        <f t="shared" si="55"/>
        <v>4.3330309773468204E-2</v>
      </c>
      <c r="BA120" s="138">
        <f t="shared" si="55"/>
        <v>4.1163794284794789E-2</v>
      </c>
      <c r="BB120" s="138">
        <f t="shared" si="55"/>
        <v>3.910560457055505E-2</v>
      </c>
      <c r="BC120" s="138">
        <f t="shared" si="55"/>
        <v>3.7150324342027294E-2</v>
      </c>
      <c r="BD120" s="138">
        <f t="shared" si="55"/>
        <v>3.5292808124925926E-2</v>
      </c>
      <c r="BE120" s="138">
        <f t="shared" si="55"/>
        <v>3.3528167718679627E-2</v>
      </c>
      <c r="BF120" s="138">
        <f t="shared" si="55"/>
        <v>3.1851759332745644E-2</v>
      </c>
      <c r="BG120" s="138">
        <f t="shared" si="55"/>
        <v>3.025917136610836E-2</v>
      </c>
      <c r="BH120" s="138">
        <f t="shared" si="55"/>
        <v>2.8746212797802942E-2</v>
      </c>
      <c r="BI120" s="138">
        <f t="shared" si="55"/>
        <v>2.7308902157912793E-2</v>
      </c>
    </row>
    <row r="121" spans="1:61" s="51" customFormat="1" ht="18" customHeight="1">
      <c r="A121" s="140" t="s">
        <v>793</v>
      </c>
      <c r="B121" s="138">
        <f>+B119*(1-B122)</f>
        <v>1.6007411280265997</v>
      </c>
      <c r="C121" s="138">
        <f t="shared" ref="C121:BI121" si="56">+C119*(1-C122)</f>
        <v>2.8435383498651863</v>
      </c>
      <c r="D121" s="138">
        <f t="shared" si="56"/>
        <v>3.2078177389368969</v>
      </c>
      <c r="E121" s="138">
        <f t="shared" si="56"/>
        <v>2.2602269647980893</v>
      </c>
      <c r="F121" s="138">
        <f t="shared" si="56"/>
        <v>1.6681986899151919</v>
      </c>
      <c r="G121" s="138">
        <f t="shared" si="56"/>
        <v>1.1911662604331554</v>
      </c>
      <c r="H121" s="138">
        <f t="shared" si="56"/>
        <v>0.92042799332498704</v>
      </c>
      <c r="I121" s="138">
        <f t="shared" si="56"/>
        <v>0.93892707861419145</v>
      </c>
      <c r="J121" s="138">
        <f t="shared" si="56"/>
        <v>0.75649647867979231</v>
      </c>
      <c r="K121" s="138">
        <f t="shared" si="56"/>
        <v>0.61875978188700154</v>
      </c>
      <c r="L121" s="138">
        <f t="shared" si="56"/>
        <v>0.52825557873351581</v>
      </c>
      <c r="M121" s="138">
        <f t="shared" si="56"/>
        <v>0.46672581527144258</v>
      </c>
      <c r="N121" s="138">
        <f t="shared" si="56"/>
        <v>0.4085365250912053</v>
      </c>
      <c r="O121" s="138">
        <f t="shared" si="56"/>
        <v>0.35491277522644499</v>
      </c>
      <c r="P121" s="138">
        <f t="shared" si="56"/>
        <v>0.30845626395696885</v>
      </c>
      <c r="Q121" s="138">
        <f t="shared" si="56"/>
        <v>0.26707922167617693</v>
      </c>
      <c r="R121" s="138">
        <f t="shared" si="56"/>
        <v>0.23110056248986829</v>
      </c>
      <c r="S121" s="138">
        <f t="shared" si="56"/>
        <v>0.20102570848855106</v>
      </c>
      <c r="T121" s="138">
        <f t="shared" si="56"/>
        <v>0.17195259571082677</v>
      </c>
      <c r="U121" s="138">
        <f t="shared" si="56"/>
        <v>0.14426403655013872</v>
      </c>
      <c r="V121" s="138">
        <f t="shared" si="56"/>
        <v>0.11855754589628703</v>
      </c>
      <c r="W121" s="138">
        <f t="shared" si="56"/>
        <v>0.27890917755108335</v>
      </c>
      <c r="X121" s="138">
        <f t="shared" si="56"/>
        <v>0.43907504747274984</v>
      </c>
      <c r="Y121" s="138">
        <f t="shared" si="56"/>
        <v>0.59865966724775099</v>
      </c>
      <c r="Z121" s="138">
        <f t="shared" si="56"/>
        <v>0.75722987582861701</v>
      </c>
      <c r="AA121" s="138">
        <f t="shared" si="56"/>
        <v>0</v>
      </c>
      <c r="AB121" s="138">
        <f t="shared" si="56"/>
        <v>0</v>
      </c>
      <c r="AC121" s="138">
        <f t="shared" si="56"/>
        <v>0</v>
      </c>
      <c r="AD121" s="138">
        <f t="shared" si="56"/>
        <v>0</v>
      </c>
      <c r="AE121" s="138">
        <f t="shared" si="56"/>
        <v>0</v>
      </c>
      <c r="AF121" s="138">
        <f t="shared" si="56"/>
        <v>0</v>
      </c>
      <c r="AG121" s="138">
        <f t="shared" si="56"/>
        <v>0</v>
      </c>
      <c r="AH121" s="138">
        <f t="shared" si="56"/>
        <v>0</v>
      </c>
      <c r="AI121" s="138">
        <f t="shared" si="56"/>
        <v>0</v>
      </c>
      <c r="AJ121" s="138">
        <f t="shared" si="56"/>
        <v>0</v>
      </c>
      <c r="AK121" s="138">
        <f t="shared" si="56"/>
        <v>0</v>
      </c>
      <c r="AL121" s="138">
        <f t="shared" si="56"/>
        <v>0</v>
      </c>
      <c r="AM121" s="138">
        <f t="shared" si="56"/>
        <v>0</v>
      </c>
      <c r="AN121" s="138">
        <f t="shared" si="56"/>
        <v>0</v>
      </c>
      <c r="AO121" s="138">
        <f t="shared" si="56"/>
        <v>0</v>
      </c>
      <c r="AP121" s="138">
        <f t="shared" si="56"/>
        <v>0</v>
      </c>
      <c r="AQ121" s="138">
        <f t="shared" si="56"/>
        <v>0</v>
      </c>
      <c r="AR121" s="138">
        <f t="shared" si="56"/>
        <v>0</v>
      </c>
      <c r="AS121" s="138">
        <f t="shared" si="56"/>
        <v>0</v>
      </c>
      <c r="AT121" s="138">
        <f t="shared" si="56"/>
        <v>0</v>
      </c>
      <c r="AU121" s="138">
        <f t="shared" si="56"/>
        <v>0</v>
      </c>
      <c r="AV121" s="138">
        <f t="shared" si="56"/>
        <v>0</v>
      </c>
      <c r="AW121" s="138">
        <f t="shared" si="56"/>
        <v>0</v>
      </c>
      <c r="AX121" s="138">
        <f t="shared" si="56"/>
        <v>0</v>
      </c>
      <c r="AY121" s="138">
        <f t="shared" si="56"/>
        <v>0</v>
      </c>
      <c r="AZ121" s="138">
        <f t="shared" si="56"/>
        <v>0</v>
      </c>
      <c r="BA121" s="138">
        <f t="shared" si="56"/>
        <v>0</v>
      </c>
      <c r="BB121" s="138">
        <f t="shared" si="56"/>
        <v>0</v>
      </c>
      <c r="BC121" s="138">
        <f t="shared" si="56"/>
        <v>0</v>
      </c>
      <c r="BD121" s="138">
        <f t="shared" si="56"/>
        <v>0</v>
      </c>
      <c r="BE121" s="138">
        <f t="shared" si="56"/>
        <v>0</v>
      </c>
      <c r="BF121" s="138">
        <f t="shared" si="56"/>
        <v>0</v>
      </c>
      <c r="BG121" s="138">
        <f t="shared" si="56"/>
        <v>0</v>
      </c>
      <c r="BH121" s="138">
        <f t="shared" si="56"/>
        <v>0</v>
      </c>
      <c r="BI121" s="138">
        <f t="shared" si="56"/>
        <v>0</v>
      </c>
    </row>
    <row r="122" spans="1:61" s="50" customFormat="1" ht="18" customHeight="1">
      <c r="A122" s="139" t="s">
        <v>682</v>
      </c>
      <c r="B122" s="141">
        <f t="shared" ref="B122:L122" si="57">+(B123/(1000*B$36))^(1/($B$38-1))</f>
        <v>0</v>
      </c>
      <c r="C122" s="141">
        <f t="shared" si="57"/>
        <v>0</v>
      </c>
      <c r="D122" s="141">
        <f t="shared" si="57"/>
        <v>0</v>
      </c>
      <c r="E122" s="141">
        <f t="shared" si="57"/>
        <v>0.34055062386858653</v>
      </c>
      <c r="F122" s="141">
        <f t="shared" si="57"/>
        <v>0.52951390719524294</v>
      </c>
      <c r="G122" s="141">
        <f t="shared" si="57"/>
        <v>0.66798591945981234</v>
      </c>
      <c r="H122" s="141">
        <f t="shared" si="57"/>
        <v>0.74538108995605712</v>
      </c>
      <c r="I122" s="141">
        <f t="shared" si="57"/>
        <v>0.74111781118200248</v>
      </c>
      <c r="J122" s="141">
        <f t="shared" si="57"/>
        <v>0.79144826475951136</v>
      </c>
      <c r="K122" s="141">
        <f t="shared" si="57"/>
        <v>0.82895835429057074</v>
      </c>
      <c r="L122" s="141">
        <f t="shared" si="57"/>
        <v>0.85586964710463731</v>
      </c>
      <c r="M122" s="141">
        <f t="shared" ref="M122:BI122" si="58">+(M123/(1000*M$36))^(1/($B$38-1))</f>
        <v>0.8766079844484419</v>
      </c>
      <c r="N122" s="141">
        <f t="shared" si="58"/>
        <v>0.89434932728323036</v>
      </c>
      <c r="O122" s="141">
        <f t="shared" si="58"/>
        <v>0.91016279886993456</v>
      </c>
      <c r="P122" s="141">
        <f t="shared" si="58"/>
        <v>0.9234889324026615</v>
      </c>
      <c r="Q122" s="141">
        <f t="shared" si="58"/>
        <v>0.93499183036315414</v>
      </c>
      <c r="R122" s="141">
        <f t="shared" si="58"/>
        <v>0.94472172689198863</v>
      </c>
      <c r="S122" s="141">
        <f t="shared" si="58"/>
        <v>0.95267915543662396</v>
      </c>
      <c r="T122" s="141">
        <f t="shared" si="58"/>
        <v>0.96011067457951138</v>
      </c>
      <c r="U122" s="141">
        <f t="shared" si="58"/>
        <v>0.96697639892585263</v>
      </c>
      <c r="V122" s="141">
        <f t="shared" si="58"/>
        <v>0.97323502457472078</v>
      </c>
      <c r="W122" s="141">
        <f t="shared" si="58"/>
        <v>0.93796494088108129</v>
      </c>
      <c r="X122" s="141">
        <f t="shared" si="58"/>
        <v>0.90372800500839512</v>
      </c>
      <c r="Y122" s="141">
        <f t="shared" si="58"/>
        <v>0.87049861873862722</v>
      </c>
      <c r="Z122" s="141">
        <f t="shared" si="58"/>
        <v>0.83825208066859624</v>
      </c>
      <c r="AA122" s="141">
        <f t="shared" si="58"/>
        <v>1</v>
      </c>
      <c r="AB122" s="141">
        <f t="shared" si="58"/>
        <v>1</v>
      </c>
      <c r="AC122" s="141">
        <f t="shared" si="58"/>
        <v>1</v>
      </c>
      <c r="AD122" s="141">
        <f t="shared" si="58"/>
        <v>1</v>
      </c>
      <c r="AE122" s="141">
        <f t="shared" si="58"/>
        <v>1</v>
      </c>
      <c r="AF122" s="141">
        <f t="shared" si="58"/>
        <v>1</v>
      </c>
      <c r="AG122" s="141">
        <f t="shared" si="58"/>
        <v>1</v>
      </c>
      <c r="AH122" s="141">
        <f t="shared" si="58"/>
        <v>1</v>
      </c>
      <c r="AI122" s="141">
        <f t="shared" si="58"/>
        <v>1</v>
      </c>
      <c r="AJ122" s="141">
        <f t="shared" si="58"/>
        <v>1</v>
      </c>
      <c r="AK122" s="141">
        <f t="shared" si="58"/>
        <v>1</v>
      </c>
      <c r="AL122" s="141">
        <f t="shared" si="58"/>
        <v>1</v>
      </c>
      <c r="AM122" s="141">
        <f t="shared" si="58"/>
        <v>1</v>
      </c>
      <c r="AN122" s="141">
        <f t="shared" si="58"/>
        <v>1</v>
      </c>
      <c r="AO122" s="141">
        <f t="shared" si="58"/>
        <v>1</v>
      </c>
      <c r="AP122" s="141">
        <f t="shared" si="58"/>
        <v>1</v>
      </c>
      <c r="AQ122" s="141">
        <f t="shared" si="58"/>
        <v>1</v>
      </c>
      <c r="AR122" s="141">
        <f t="shared" si="58"/>
        <v>1</v>
      </c>
      <c r="AS122" s="141">
        <f t="shared" si="58"/>
        <v>1</v>
      </c>
      <c r="AT122" s="141">
        <f t="shared" si="58"/>
        <v>1</v>
      </c>
      <c r="AU122" s="141">
        <f t="shared" si="58"/>
        <v>1</v>
      </c>
      <c r="AV122" s="141">
        <f t="shared" si="58"/>
        <v>1</v>
      </c>
      <c r="AW122" s="141">
        <f t="shared" si="58"/>
        <v>1</v>
      </c>
      <c r="AX122" s="141">
        <f t="shared" si="58"/>
        <v>1</v>
      </c>
      <c r="AY122" s="141">
        <f t="shared" si="58"/>
        <v>1</v>
      </c>
      <c r="AZ122" s="141">
        <f t="shared" si="58"/>
        <v>1</v>
      </c>
      <c r="BA122" s="141">
        <f t="shared" si="58"/>
        <v>1</v>
      </c>
      <c r="BB122" s="141">
        <f t="shared" si="58"/>
        <v>1</v>
      </c>
      <c r="BC122" s="141">
        <f t="shared" si="58"/>
        <v>1</v>
      </c>
      <c r="BD122" s="141">
        <f t="shared" si="58"/>
        <v>1</v>
      </c>
      <c r="BE122" s="141">
        <f t="shared" si="58"/>
        <v>1</v>
      </c>
      <c r="BF122" s="141">
        <f t="shared" si="58"/>
        <v>1</v>
      </c>
      <c r="BG122" s="141">
        <f t="shared" si="58"/>
        <v>1</v>
      </c>
      <c r="BH122" s="141">
        <f t="shared" si="58"/>
        <v>1</v>
      </c>
      <c r="BI122" s="141">
        <f t="shared" si="58"/>
        <v>1</v>
      </c>
    </row>
    <row r="123" spans="1:61" s="50" customFormat="1" ht="18" customHeight="1">
      <c r="A123" s="139" t="s">
        <v>794</v>
      </c>
      <c r="B123" s="137">
        <f>+Global!B118*B46</f>
        <v>0</v>
      </c>
      <c r="C123" s="137">
        <f>+Global!C118*C46</f>
        <v>0</v>
      </c>
      <c r="D123" s="137">
        <f>+Global!D118*D46</f>
        <v>0</v>
      </c>
      <c r="E123" s="137">
        <f>+Global!E118*E46</f>
        <v>110.59398723632</v>
      </c>
      <c r="F123" s="137">
        <f>+Global!F118*F46</f>
        <v>233.94935599053801</v>
      </c>
      <c r="G123" s="137">
        <f>+Global!G118*G46</f>
        <v>339.76805314882199</v>
      </c>
      <c r="H123" s="137">
        <f>+Global!H118*H46</f>
        <v>395.79173718574299</v>
      </c>
      <c r="I123" s="137">
        <f>+Global!I118*I46</f>
        <v>374.71175607071802</v>
      </c>
      <c r="J123" s="137">
        <f>+Global!J118*J46</f>
        <v>403.56245905854098</v>
      </c>
      <c r="K123" s="137">
        <f>+Global!K118*K46</f>
        <v>419.85509970481502</v>
      </c>
      <c r="L123" s="137">
        <f>+Global!L118*L46</f>
        <v>425.80446662506</v>
      </c>
      <c r="M123" s="137">
        <f>+Global!M118*M46</f>
        <v>425.80724998740197</v>
      </c>
      <c r="N123" s="137">
        <f>+Global!N118*N46</f>
        <v>422.97942985617198</v>
      </c>
      <c r="O123" s="137">
        <f>+Global!O118*O46</f>
        <v>418.43242488488897</v>
      </c>
      <c r="P123" s="137">
        <f>+Global!P118*P46</f>
        <v>411.86970500908501</v>
      </c>
      <c r="Q123" s="137">
        <f>+Global!Q118*Q46</f>
        <v>404</v>
      </c>
      <c r="R123" s="137">
        <f>+Global!R118*R46</f>
        <v>395</v>
      </c>
      <c r="S123" s="137">
        <f>+Global!S118*S46</f>
        <v>385</v>
      </c>
      <c r="T123" s="137">
        <f>+Global!T118*T46</f>
        <v>375</v>
      </c>
      <c r="U123" s="137">
        <f>+Global!U118*U46</f>
        <v>365</v>
      </c>
      <c r="V123" s="137">
        <f>+Global!V118*V46</f>
        <v>355</v>
      </c>
      <c r="W123" s="137">
        <f>+Global!W118*W46</f>
        <v>319.5</v>
      </c>
      <c r="X123" s="137">
        <f>+Global!X118*X46</f>
        <v>287.55</v>
      </c>
      <c r="Y123" s="137">
        <f>+Global!Y118*Y46</f>
        <v>258.79500000000002</v>
      </c>
      <c r="Z123" s="137">
        <f>+Global!Z118*Z46</f>
        <v>232.91550000000001</v>
      </c>
      <c r="AA123" s="137">
        <f>+MIN(Global!AA118,AA36*1000)</f>
        <v>159.99044376005855</v>
      </c>
      <c r="AB123" s="137">
        <f>+MIN(Global!AB118,AB36*1000)</f>
        <v>79.995221880029277</v>
      </c>
      <c r="AC123" s="137">
        <f>+MIN(Global!AC118,AC36*1000)</f>
        <v>39.997610940014638</v>
      </c>
      <c r="AD123" s="137">
        <f>+MIN(Global!AD118,AD36*1000)</f>
        <v>19.998805470007319</v>
      </c>
      <c r="AE123" s="137">
        <f>+MIN(Global!AE118,AE36*1000)</f>
        <v>9.9994027350036596</v>
      </c>
      <c r="AF123" s="137">
        <f>+MIN(Global!AF118,AF36*1000)</f>
        <v>4.9997013675018298</v>
      </c>
      <c r="AG123" s="137">
        <f>+MIN(Global!AG118,AG36*1000)</f>
        <v>2.4998506837509149</v>
      </c>
      <c r="AH123" s="137">
        <f>+MIN(Global!AH118,AH36*1000)</f>
        <v>1.2499253418754575</v>
      </c>
      <c r="AI123" s="137">
        <f>+MIN(Global!AI118,AI36*1000)</f>
        <v>0.62496267093772873</v>
      </c>
      <c r="AJ123" s="137">
        <f>+MIN(Global!AJ118,AJ36*1000)</f>
        <v>0.31248133546886436</v>
      </c>
      <c r="AK123" s="137">
        <f>+MIN(Global!AK118,AK36*1000)</f>
        <v>0.15624066773443218</v>
      </c>
      <c r="AL123" s="137">
        <f>+MIN(Global!AL118,AL36*1000)</f>
        <v>7.8120333867216091E-2</v>
      </c>
      <c r="AM123" s="137">
        <f>+MIN(Global!AM118,AM36*1000)</f>
        <v>3.9060166933608045E-2</v>
      </c>
      <c r="AN123" s="137">
        <f>+MIN(Global!AN118,AN36*1000)</f>
        <v>1.9530083466804023E-2</v>
      </c>
      <c r="AO123" s="137">
        <f>+MIN(Global!AO118,AO36*1000)</f>
        <v>9.7650417334020113E-3</v>
      </c>
      <c r="AP123" s="137">
        <f>+MIN(Global!AP118,AP36*1000)</f>
        <v>4.8825208667010057E-3</v>
      </c>
      <c r="AQ123" s="137">
        <f>+MIN(Global!AQ118,AQ36*1000)</f>
        <v>2.4412604333505028E-3</v>
      </c>
      <c r="AR123" s="137">
        <f>+MIN(Global!AR118,AR36*1000)</f>
        <v>1.2206302166752514E-3</v>
      </c>
      <c r="AS123" s="137">
        <f>+MIN(Global!AS118,AS36*1000)</f>
        <v>6.1031510833762571E-4</v>
      </c>
      <c r="AT123" s="137">
        <f>+MIN(Global!AT118,AT36*1000)</f>
        <v>3.0515755416881285E-4</v>
      </c>
      <c r="AU123" s="137">
        <f>+MIN(Global!AU118,AU36*1000)</f>
        <v>1.5257877708440643E-4</v>
      </c>
      <c r="AV123" s="137">
        <f>+MIN(Global!AV118,AV36*1000)</f>
        <v>7.6289388542203214E-5</v>
      </c>
      <c r="AW123" s="137">
        <f>+MIN(Global!AW118,AW36*1000)</f>
        <v>3.8144694271101607E-5</v>
      </c>
      <c r="AX123" s="137">
        <f>+MIN(Global!AX118,AX36*1000)</f>
        <v>1.9072347135550803E-5</v>
      </c>
      <c r="AY123" s="137">
        <f>+MIN(Global!AY118,AY36*1000)</f>
        <v>9.5361735677754017E-6</v>
      </c>
      <c r="AZ123" s="137">
        <f>+MIN(Global!AZ118,AZ36*1000)</f>
        <v>4.7680867838877009E-6</v>
      </c>
      <c r="BA123" s="137">
        <f>+MIN(Global!BA118,BA36*1000)</f>
        <v>2.3840433919438504E-6</v>
      </c>
      <c r="BB123" s="137">
        <f>+MIN(Global!BB118,BB36*1000)</f>
        <v>1.1920216959719252E-6</v>
      </c>
      <c r="BC123" s="137">
        <f>+MIN(Global!BC118,BC36*1000)</f>
        <v>5.9601084798596261E-7</v>
      </c>
      <c r="BD123" s="137">
        <f>+MIN(Global!BD118,BD36*1000)</f>
        <v>2.980054239929813E-7</v>
      </c>
      <c r="BE123" s="137">
        <f>+MIN(Global!BE118,BE36*1000)</f>
        <v>1.4900271199649065E-7</v>
      </c>
      <c r="BF123" s="137">
        <f>+MIN(Global!BF118,BF36*1000)</f>
        <v>7.4501355998245326E-8</v>
      </c>
      <c r="BG123" s="137">
        <f>+MIN(Global!BG118,BG36*1000)</f>
        <v>3.7250677999122663E-8</v>
      </c>
      <c r="BH123" s="137">
        <f>+MIN(Global!BH118,BH36*1000)</f>
        <v>1.8625338999561331E-8</v>
      </c>
      <c r="BI123" s="137">
        <f>+MIN(Global!BI118,BI36*1000)</f>
        <v>9.3126694997806657E-9</v>
      </c>
    </row>
    <row r="124" spans="1:61" s="50" customFormat="1" ht="18" customHeight="1">
      <c r="A124" s="139" t="s">
        <v>686</v>
      </c>
      <c r="B124" s="138">
        <f>+B119*(1-B122)</f>
        <v>1.6007411280265997</v>
      </c>
      <c r="C124" s="138">
        <f t="shared" ref="C124:BI124" si="59">+C119*(1-C122)</f>
        <v>2.8435383498651863</v>
      </c>
      <c r="D124" s="138">
        <f t="shared" si="59"/>
        <v>3.2078177389368969</v>
      </c>
      <c r="E124" s="138">
        <f t="shared" si="59"/>
        <v>2.2602269647980893</v>
      </c>
      <c r="F124" s="138">
        <f t="shared" si="59"/>
        <v>1.6681986899151919</v>
      </c>
      <c r="G124" s="138">
        <f t="shared" si="59"/>
        <v>1.1911662604331554</v>
      </c>
      <c r="H124" s="138">
        <f t="shared" si="59"/>
        <v>0.92042799332498704</v>
      </c>
      <c r="I124" s="138">
        <f t="shared" si="59"/>
        <v>0.93892707861419145</v>
      </c>
      <c r="J124" s="138">
        <f t="shared" si="59"/>
        <v>0.75649647867979231</v>
      </c>
      <c r="K124" s="138">
        <f t="shared" si="59"/>
        <v>0.61875978188700154</v>
      </c>
      <c r="L124" s="138">
        <f t="shared" si="59"/>
        <v>0.52825557873351581</v>
      </c>
      <c r="M124" s="138">
        <f t="shared" si="59"/>
        <v>0.46672581527144258</v>
      </c>
      <c r="N124" s="138">
        <f t="shared" si="59"/>
        <v>0.4085365250912053</v>
      </c>
      <c r="O124" s="138">
        <f t="shared" si="59"/>
        <v>0.35491277522644499</v>
      </c>
      <c r="P124" s="138">
        <f t="shared" si="59"/>
        <v>0.30845626395696885</v>
      </c>
      <c r="Q124" s="138">
        <f t="shared" si="59"/>
        <v>0.26707922167617693</v>
      </c>
      <c r="R124" s="138">
        <f t="shared" si="59"/>
        <v>0.23110056248986829</v>
      </c>
      <c r="S124" s="138">
        <f t="shared" si="59"/>
        <v>0.20102570848855106</v>
      </c>
      <c r="T124" s="138">
        <f t="shared" si="59"/>
        <v>0.17195259571082677</v>
      </c>
      <c r="U124" s="138">
        <f t="shared" si="59"/>
        <v>0.14426403655013872</v>
      </c>
      <c r="V124" s="138">
        <f t="shared" si="59"/>
        <v>0.11855754589628703</v>
      </c>
      <c r="W124" s="138">
        <f t="shared" si="59"/>
        <v>0.27890917755108335</v>
      </c>
      <c r="X124" s="138">
        <f t="shared" si="59"/>
        <v>0.43907504747274984</v>
      </c>
      <c r="Y124" s="138">
        <f t="shared" si="59"/>
        <v>0.59865966724775099</v>
      </c>
      <c r="Z124" s="138">
        <f t="shared" si="59"/>
        <v>0.75722987582861701</v>
      </c>
      <c r="AA124" s="138">
        <f t="shared" si="59"/>
        <v>0</v>
      </c>
      <c r="AB124" s="138">
        <f t="shared" si="59"/>
        <v>0</v>
      </c>
      <c r="AC124" s="138">
        <f t="shared" si="59"/>
        <v>0</v>
      </c>
      <c r="AD124" s="138">
        <f t="shared" si="59"/>
        <v>0</v>
      </c>
      <c r="AE124" s="138">
        <f t="shared" si="59"/>
        <v>0</v>
      </c>
      <c r="AF124" s="138">
        <f t="shared" si="59"/>
        <v>0</v>
      </c>
      <c r="AG124" s="138">
        <f t="shared" si="59"/>
        <v>0</v>
      </c>
      <c r="AH124" s="138">
        <f t="shared" si="59"/>
        <v>0</v>
      </c>
      <c r="AI124" s="138">
        <f t="shared" si="59"/>
        <v>0</v>
      </c>
      <c r="AJ124" s="138">
        <f t="shared" si="59"/>
        <v>0</v>
      </c>
      <c r="AK124" s="138">
        <f t="shared" si="59"/>
        <v>0</v>
      </c>
      <c r="AL124" s="138">
        <f t="shared" si="59"/>
        <v>0</v>
      </c>
      <c r="AM124" s="138">
        <f t="shared" si="59"/>
        <v>0</v>
      </c>
      <c r="AN124" s="138">
        <f t="shared" si="59"/>
        <v>0</v>
      </c>
      <c r="AO124" s="138">
        <f t="shared" si="59"/>
        <v>0</v>
      </c>
      <c r="AP124" s="138">
        <f t="shared" si="59"/>
        <v>0</v>
      </c>
      <c r="AQ124" s="138">
        <f t="shared" si="59"/>
        <v>0</v>
      </c>
      <c r="AR124" s="138">
        <f t="shared" si="59"/>
        <v>0</v>
      </c>
      <c r="AS124" s="138">
        <f t="shared" si="59"/>
        <v>0</v>
      </c>
      <c r="AT124" s="138">
        <f t="shared" si="59"/>
        <v>0</v>
      </c>
      <c r="AU124" s="138">
        <f t="shared" si="59"/>
        <v>0</v>
      </c>
      <c r="AV124" s="138">
        <f t="shared" si="59"/>
        <v>0</v>
      </c>
      <c r="AW124" s="138">
        <f t="shared" si="59"/>
        <v>0</v>
      </c>
      <c r="AX124" s="138">
        <f t="shared" si="59"/>
        <v>0</v>
      </c>
      <c r="AY124" s="138">
        <f t="shared" si="59"/>
        <v>0</v>
      </c>
      <c r="AZ124" s="138">
        <f t="shared" si="59"/>
        <v>0</v>
      </c>
      <c r="BA124" s="138">
        <f t="shared" si="59"/>
        <v>0</v>
      </c>
      <c r="BB124" s="138">
        <f t="shared" si="59"/>
        <v>0</v>
      </c>
      <c r="BC124" s="138">
        <f t="shared" si="59"/>
        <v>0</v>
      </c>
      <c r="BD124" s="138">
        <f t="shared" si="59"/>
        <v>0</v>
      </c>
      <c r="BE124" s="138">
        <f t="shared" si="59"/>
        <v>0</v>
      </c>
      <c r="BF124" s="138">
        <f t="shared" si="59"/>
        <v>0</v>
      </c>
      <c r="BG124" s="138">
        <f t="shared" si="59"/>
        <v>0</v>
      </c>
      <c r="BH124" s="138">
        <f t="shared" si="59"/>
        <v>0</v>
      </c>
      <c r="BI124" s="138">
        <f t="shared" si="59"/>
        <v>0</v>
      </c>
    </row>
    <row r="126" spans="1:61" ht="26.25" customHeight="1">
      <c r="A126" s="82" t="s">
        <v>795</v>
      </c>
      <c r="B126" s="54"/>
    </row>
    <row r="127" spans="1:61" ht="18" customHeight="1">
      <c r="A127" s="54" t="s">
        <v>796</v>
      </c>
      <c r="B127" s="54"/>
    </row>
    <row r="128" spans="1:61" ht="18" customHeight="1">
      <c r="A128" s="54" t="s">
        <v>797</v>
      </c>
      <c r="B128" s="54"/>
      <c r="C128" s="54">
        <f t="shared" ref="C128:BI128" si="60">+$B$7*C61/C74</f>
        <v>0.16103762976732047</v>
      </c>
      <c r="D128" s="54">
        <f t="shared" si="60"/>
        <v>0.14601734476413999</v>
      </c>
      <c r="E128" s="54">
        <f t="shared" si="60"/>
        <v>0.13807356250294958</v>
      </c>
      <c r="F128" s="54">
        <f t="shared" si="60"/>
        <v>0.1331648483173101</v>
      </c>
      <c r="G128" s="54">
        <f t="shared" si="60"/>
        <v>0.1291246807111095</v>
      </c>
      <c r="H128" s="54">
        <f t="shared" si="60"/>
        <v>0.12576304998666396</v>
      </c>
      <c r="I128" s="54">
        <f t="shared" si="60"/>
        <v>0.12319455856886445</v>
      </c>
      <c r="J128" s="54">
        <f t="shared" si="60"/>
        <v>0.12109911754066041</v>
      </c>
      <c r="K128" s="54">
        <f t="shared" si="60"/>
        <v>0.11940812719207822</v>
      </c>
      <c r="L128" s="54">
        <f t="shared" si="60"/>
        <v>0.11781853713910877</v>
      </c>
      <c r="M128" s="54">
        <f t="shared" si="60"/>
        <v>0.11562508407541819</v>
      </c>
      <c r="N128" s="54">
        <f t="shared" si="60"/>
        <v>0.11568368931862462</v>
      </c>
      <c r="O128" s="54">
        <f t="shared" si="60"/>
        <v>0.11562377920402467</v>
      </c>
      <c r="P128" s="54">
        <f t="shared" si="60"/>
        <v>0.11560986675139881</v>
      </c>
      <c r="Q128" s="54">
        <f t="shared" si="60"/>
        <v>0.11572521088817102</v>
      </c>
      <c r="R128" s="54">
        <f t="shared" si="60"/>
        <v>0.1160077515675398</v>
      </c>
      <c r="S128" s="54">
        <f t="shared" si="60"/>
        <v>0.11647344181457051</v>
      </c>
      <c r="T128" s="54">
        <f t="shared" si="60"/>
        <v>0.11712800170641514</v>
      </c>
      <c r="U128" s="54">
        <f t="shared" si="60"/>
        <v>0.11797277907058203</v>
      </c>
      <c r="V128" s="54">
        <f t="shared" si="60"/>
        <v>0.11922389850067983</v>
      </c>
      <c r="W128" s="54">
        <f t="shared" si="60"/>
        <v>0.12078636184283439</v>
      </c>
      <c r="X128" s="54">
        <f t="shared" si="60"/>
        <v>0.12239413681400121</v>
      </c>
      <c r="Y128" s="54">
        <f t="shared" si="60"/>
        <v>0.12412470791859892</v>
      </c>
      <c r="Z128" s="54">
        <f t="shared" si="60"/>
        <v>0.12601891098516371</v>
      </c>
      <c r="AA128" s="54">
        <f t="shared" si="60"/>
        <v>0.12810060558809805</v>
      </c>
      <c r="AB128" s="54">
        <f t="shared" si="60"/>
        <v>0.13038104756037489</v>
      </c>
      <c r="AC128" s="54">
        <f t="shared" si="60"/>
        <v>0.13284786775747132</v>
      </c>
      <c r="AD128" s="54">
        <f t="shared" si="60"/>
        <v>0.13532837969981243</v>
      </c>
      <c r="AE128" s="54">
        <f t="shared" si="60"/>
        <v>0.1378309789340324</v>
      </c>
      <c r="AF128" s="54">
        <f t="shared" si="60"/>
        <v>0.14004104973202658</v>
      </c>
      <c r="AG128" s="54">
        <f t="shared" si="60"/>
        <v>0.14212001175395264</v>
      </c>
      <c r="AH128" s="54">
        <f t="shared" si="60"/>
        <v>0.14449157308369392</v>
      </c>
      <c r="AI128" s="54">
        <f t="shared" si="60"/>
        <v>0.14705376506039067</v>
      </c>
      <c r="AJ128" s="54">
        <f t="shared" si="60"/>
        <v>0.14976929226950114</v>
      </c>
      <c r="AK128" s="54">
        <f t="shared" si="60"/>
        <v>0.15262458538114804</v>
      </c>
      <c r="AL128" s="54">
        <f t="shared" si="60"/>
        <v>0.15561745053317957</v>
      </c>
      <c r="AM128" s="54">
        <f t="shared" si="60"/>
        <v>0.15875130040890145</v>
      </c>
      <c r="AN128" s="54">
        <f t="shared" si="60"/>
        <v>0.16203237727312395</v>
      </c>
      <c r="AO128" s="54">
        <f t="shared" si="60"/>
        <v>0.16546845234221932</v>
      </c>
      <c r="AP128" s="54">
        <f t="shared" si="60"/>
        <v>0.16906824484806382</v>
      </c>
      <c r="AQ128" s="54">
        <f t="shared" si="60"/>
        <v>0.17284117986087535</v>
      </c>
      <c r="AR128" s="54">
        <f t="shared" si="60"/>
        <v>0.17679729472164657</v>
      </c>
      <c r="AS128" s="54">
        <f t="shared" si="60"/>
        <v>0.18094719966265002</v>
      </c>
      <c r="AT128" s="54">
        <f t="shared" si="60"/>
        <v>0.18530204497792593</v>
      </c>
      <c r="AU128" s="54">
        <f t="shared" si="60"/>
        <v>0.18987346884605702</v>
      </c>
      <c r="AV128" s="54">
        <f t="shared" si="60"/>
        <v>0.19467350889920276</v>
      </c>
      <c r="AW128" s="54">
        <f t="shared" si="60"/>
        <v>0.19971446310772822</v>
      </c>
      <c r="AX128" s="54">
        <f t="shared" si="60"/>
        <v>0.20500868460084845</v>
      </c>
      <c r="AY128" s="54">
        <f t="shared" si="60"/>
        <v>0.21056829215778927</v>
      </c>
      <c r="AZ128" s="54">
        <f t="shared" si="60"/>
        <v>0.21640477396853822</v>
      </c>
      <c r="BA128" s="54">
        <f t="shared" si="60"/>
        <v>0.22252845719016554</v>
      </c>
      <c r="BB128" s="54">
        <f t="shared" si="60"/>
        <v>0.22894780998067141</v>
      </c>
      <c r="BC128" s="54">
        <f t="shared" si="60"/>
        <v>0.23566853623685713</v>
      </c>
      <c r="BD128" s="54">
        <f t="shared" si="60"/>
        <v>0.24269241644863493</v>
      </c>
      <c r="BE128" s="54">
        <f t="shared" si="60"/>
        <v>0.25001584135146415</v>
      </c>
      <c r="BF128" s="54">
        <f t="shared" si="60"/>
        <v>0.25762797915588409</v>
      </c>
      <c r="BG128" s="54">
        <f t="shared" si="60"/>
        <v>0.26550851325672742</v>
      </c>
      <c r="BH128" s="54">
        <f t="shared" si="60"/>
        <v>0.27362488733763218</v>
      </c>
      <c r="BI128" s="54">
        <f t="shared" si="60"/>
        <v>0.2819290015181643</v>
      </c>
    </row>
    <row r="129" spans="1:61" ht="18" customHeight="1">
      <c r="A129" s="54" t="s">
        <v>798</v>
      </c>
      <c r="B129" s="54"/>
      <c r="C129" s="54">
        <f>+$B$14+LN(D56/C56)/10+$B$18*LN(D88/C88)/10</f>
        <v>6.6916824564825075E-2</v>
      </c>
      <c r="D129" s="54">
        <f t="shared" ref="D129:BH129" si="61">+$B$14+LN(E56/D56)/10+$B$18*LN(E88/D88)/10</f>
        <v>5.6557505246379786E-2</v>
      </c>
      <c r="E129" s="54">
        <f t="shared" si="61"/>
        <v>4.9330209780555148E-2</v>
      </c>
      <c r="F129" s="54">
        <f t="shared" si="61"/>
        <v>4.3456360560271912E-2</v>
      </c>
      <c r="G129" s="54">
        <f t="shared" si="61"/>
        <v>4.0704920419036145E-2</v>
      </c>
      <c r="H129" s="54">
        <f t="shared" si="61"/>
        <v>3.7949756679750625E-2</v>
      </c>
      <c r="I129" s="54">
        <f t="shared" si="61"/>
        <v>3.5633723509665753E-2</v>
      </c>
      <c r="J129" s="54">
        <f t="shared" si="61"/>
        <v>3.2187012533873995E-2</v>
      </c>
      <c r="K129" s="54">
        <f t="shared" si="61"/>
        <v>3.1467192375617931E-2</v>
      </c>
      <c r="L129" s="54">
        <f t="shared" si="61"/>
        <v>3.4702671531141434E-2</v>
      </c>
      <c r="M129" s="54">
        <f t="shared" si="61"/>
        <v>3.0985198775773867E-2</v>
      </c>
      <c r="N129" s="54">
        <f t="shared" si="61"/>
        <v>2.971475145686403E-2</v>
      </c>
      <c r="O129" s="54">
        <f t="shared" si="61"/>
        <v>2.845876295695798E-2</v>
      </c>
      <c r="P129" s="54">
        <f t="shared" si="61"/>
        <v>2.7264137823475802E-2</v>
      </c>
      <c r="Q129" s="54">
        <f t="shared" si="61"/>
        <v>2.6145546410319451E-2</v>
      </c>
      <c r="R129" s="54">
        <f t="shared" si="61"/>
        <v>2.510585354026508E-2</v>
      </c>
      <c r="S129" s="54">
        <f t="shared" si="61"/>
        <v>2.4142410334994785E-2</v>
      </c>
      <c r="T129" s="54">
        <f t="shared" si="61"/>
        <v>2.3250214018335644E-2</v>
      </c>
      <c r="U129" s="54">
        <f t="shared" si="61"/>
        <v>2.2565664971494571E-2</v>
      </c>
      <c r="V129" s="54">
        <f t="shared" si="61"/>
        <v>2.1983104328619482E-2</v>
      </c>
      <c r="W129" s="54">
        <f t="shared" si="61"/>
        <v>2.1330315358238892E-2</v>
      </c>
      <c r="X129" s="54">
        <f t="shared" si="61"/>
        <v>2.0690345276330842E-2</v>
      </c>
      <c r="Y129" s="54">
        <f t="shared" si="61"/>
        <v>2.0074330350846766E-2</v>
      </c>
      <c r="Z129" s="54">
        <f t="shared" si="61"/>
        <v>1.9498262702988784E-2</v>
      </c>
      <c r="AA129" s="54">
        <f t="shared" si="61"/>
        <v>1.9007276218537851E-2</v>
      </c>
      <c r="AB129" s="54">
        <f t="shared" si="61"/>
        <v>1.8960257149205868E-2</v>
      </c>
      <c r="AC129" s="54">
        <f t="shared" si="61"/>
        <v>1.8768958051670233E-2</v>
      </c>
      <c r="AD129" s="54">
        <f t="shared" si="61"/>
        <v>1.8561372451520172E-2</v>
      </c>
      <c r="AE129" s="54">
        <f t="shared" si="61"/>
        <v>1.8154321239809972E-2</v>
      </c>
      <c r="AF129" s="54">
        <f t="shared" si="61"/>
        <v>1.7705201033782585E-2</v>
      </c>
      <c r="AG129" s="54">
        <f t="shared" si="61"/>
        <v>1.7424560973321589E-2</v>
      </c>
      <c r="AH129" s="54">
        <f t="shared" si="61"/>
        <v>1.7171562608138208E-2</v>
      </c>
      <c r="AI129" s="54">
        <f t="shared" si="61"/>
        <v>1.6940917009072756E-2</v>
      </c>
      <c r="AJ129" s="54">
        <f t="shared" si="61"/>
        <v>1.6724393521890459E-2</v>
      </c>
      <c r="AK129" s="54">
        <f t="shared" si="61"/>
        <v>1.6517668062782064E-2</v>
      </c>
      <c r="AL129" s="54">
        <f t="shared" si="61"/>
        <v>1.6318437291836508E-2</v>
      </c>
      <c r="AM129" s="54">
        <f t="shared" si="61"/>
        <v>1.6125330511219581E-2</v>
      </c>
      <c r="AN129" s="54">
        <f t="shared" si="61"/>
        <v>1.5937409788852896E-2</v>
      </c>
      <c r="AO129" s="54">
        <f t="shared" si="61"/>
        <v>1.5753958286846191E-2</v>
      </c>
      <c r="AP129" s="54">
        <f t="shared" si="61"/>
        <v>1.557440274980519E-2</v>
      </c>
      <c r="AQ129" s="54">
        <f t="shared" si="61"/>
        <v>1.5398296680359115E-2</v>
      </c>
      <c r="AR129" s="54">
        <f t="shared" si="61"/>
        <v>1.5225330548393499E-2</v>
      </c>
      <c r="AS129" s="54">
        <f t="shared" si="61"/>
        <v>1.5055354522442816E-2</v>
      </c>
      <c r="AT129" s="54">
        <f t="shared" si="61"/>
        <v>1.488840816626898E-2</v>
      </c>
      <c r="AU129" s="54">
        <f t="shared" si="61"/>
        <v>1.4724755579993721E-2</v>
      </c>
      <c r="AV129" s="54">
        <f t="shared" si="61"/>
        <v>1.4564926184991079E-2</v>
      </c>
      <c r="AW129" s="54">
        <f t="shared" si="61"/>
        <v>1.440976201415984E-2</v>
      </c>
      <c r="AX129" s="54">
        <f t="shared" si="61"/>
        <v>1.426047256743147E-2</v>
      </c>
      <c r="AY129" s="54">
        <f t="shared" si="61"/>
        <v>1.4118698296133787E-2</v>
      </c>
      <c r="AZ129" s="54">
        <f t="shared" si="61"/>
        <v>1.3986583706663679E-2</v>
      </c>
      <c r="BA129" s="54">
        <f t="shared" si="61"/>
        <v>1.3866860973967591E-2</v>
      </c>
      <c r="BB129" s="54">
        <f t="shared" si="61"/>
        <v>1.376294485269508E-2</v>
      </c>
      <c r="BC129" s="54">
        <f t="shared" si="61"/>
        <v>1.3679039585706734E-2</v>
      </c>
      <c r="BD129" s="54">
        <f t="shared" si="61"/>
        <v>1.3620258452150718E-2</v>
      </c>
      <c r="BE129" s="54">
        <f t="shared" si="61"/>
        <v>1.3592756581733938E-2</v>
      </c>
      <c r="BF129" s="54">
        <f t="shared" si="61"/>
        <v>1.3603877677472962E-2</v>
      </c>
      <c r="BG129" s="54">
        <f t="shared" si="61"/>
        <v>1.3662315268250394E-2</v>
      </c>
      <c r="BH129" s="54">
        <f t="shared" si="61"/>
        <v>1.4999999999999999E-2</v>
      </c>
      <c r="BI129" s="54" t="e">
        <f>+$B$14/100+LN(BJ56/BI56)/10+$B$18*LN(BJ88/BI88)/10</f>
        <v>#NUM!</v>
      </c>
    </row>
    <row r="130" spans="1:61" ht="18" customHeight="1">
      <c r="A130" s="54" t="s">
        <v>799</v>
      </c>
      <c r="B130" s="54"/>
      <c r="C130" s="54">
        <f>+$B$14+LN(C56/B56)/10+$B$18*LN(C88/B88)/10</f>
        <v>0.15999050011279731</v>
      </c>
      <c r="D130" s="54">
        <f t="shared" ref="D130:BH130" si="62">+$B$14+LN(D56/C56)/10+$B$18*LN(D88/C88)/10</f>
        <v>6.6916824564825075E-2</v>
      </c>
      <c r="E130" s="54">
        <f t="shared" si="62"/>
        <v>5.6557505246379786E-2</v>
      </c>
      <c r="F130" s="54">
        <f t="shared" si="62"/>
        <v>4.9330209780555148E-2</v>
      </c>
      <c r="G130" s="54">
        <f t="shared" si="62"/>
        <v>4.3456360560271912E-2</v>
      </c>
      <c r="H130" s="54">
        <f t="shared" si="62"/>
        <v>4.0704920419036145E-2</v>
      </c>
      <c r="I130" s="54">
        <f t="shared" si="62"/>
        <v>3.7949756679750625E-2</v>
      </c>
      <c r="J130" s="54">
        <f t="shared" si="62"/>
        <v>3.5633723509665753E-2</v>
      </c>
      <c r="K130" s="54">
        <f t="shared" si="62"/>
        <v>3.2187012533873995E-2</v>
      </c>
      <c r="L130" s="54">
        <f t="shared" si="62"/>
        <v>3.1467192375617931E-2</v>
      </c>
      <c r="M130" s="54">
        <f t="shared" si="62"/>
        <v>3.4702671531141434E-2</v>
      </c>
      <c r="N130" s="54">
        <f t="shared" si="62"/>
        <v>3.0985198775773867E-2</v>
      </c>
      <c r="O130" s="54">
        <f t="shared" si="62"/>
        <v>2.971475145686403E-2</v>
      </c>
      <c r="P130" s="54">
        <f t="shared" si="62"/>
        <v>2.845876295695798E-2</v>
      </c>
      <c r="Q130" s="54">
        <f t="shared" si="62"/>
        <v>2.7264137823475802E-2</v>
      </c>
      <c r="R130" s="54">
        <f t="shared" si="62"/>
        <v>2.6145546410319451E-2</v>
      </c>
      <c r="S130" s="54">
        <f t="shared" si="62"/>
        <v>2.510585354026508E-2</v>
      </c>
      <c r="T130" s="54">
        <f t="shared" si="62"/>
        <v>2.4142410334994785E-2</v>
      </c>
      <c r="U130" s="54">
        <f t="shared" si="62"/>
        <v>2.3250214018335644E-2</v>
      </c>
      <c r="V130" s="54">
        <f t="shared" si="62"/>
        <v>2.2565664971494571E-2</v>
      </c>
      <c r="W130" s="54">
        <f t="shared" si="62"/>
        <v>2.1983104328619482E-2</v>
      </c>
      <c r="X130" s="54">
        <f t="shared" si="62"/>
        <v>2.1330315358238892E-2</v>
      </c>
      <c r="Y130" s="54">
        <f t="shared" si="62"/>
        <v>2.0690345276330842E-2</v>
      </c>
      <c r="Z130" s="54">
        <f t="shared" si="62"/>
        <v>2.0074330350846766E-2</v>
      </c>
      <c r="AA130" s="54">
        <f t="shared" si="62"/>
        <v>1.9498262702988784E-2</v>
      </c>
      <c r="AB130" s="54">
        <f t="shared" si="62"/>
        <v>1.9007276218537851E-2</v>
      </c>
      <c r="AC130" s="54">
        <f t="shared" si="62"/>
        <v>1.8960257149205868E-2</v>
      </c>
      <c r="AD130" s="54">
        <f t="shared" si="62"/>
        <v>1.8768958051670233E-2</v>
      </c>
      <c r="AE130" s="54">
        <f t="shared" si="62"/>
        <v>1.8561372451520172E-2</v>
      </c>
      <c r="AF130" s="54">
        <f t="shared" si="62"/>
        <v>1.8154321239809972E-2</v>
      </c>
      <c r="AG130" s="54">
        <f t="shared" si="62"/>
        <v>1.7705201033782585E-2</v>
      </c>
      <c r="AH130" s="54">
        <f t="shared" si="62"/>
        <v>1.7424560973321589E-2</v>
      </c>
      <c r="AI130" s="54">
        <f t="shared" si="62"/>
        <v>1.7171562608138208E-2</v>
      </c>
      <c r="AJ130" s="54">
        <f t="shared" si="62"/>
        <v>1.6940917009072756E-2</v>
      </c>
      <c r="AK130" s="54">
        <f t="shared" si="62"/>
        <v>1.6724393521890459E-2</v>
      </c>
      <c r="AL130" s="54">
        <f t="shared" si="62"/>
        <v>1.6517668062782064E-2</v>
      </c>
      <c r="AM130" s="54">
        <f t="shared" si="62"/>
        <v>1.6318437291836508E-2</v>
      </c>
      <c r="AN130" s="54">
        <f t="shared" si="62"/>
        <v>1.6125330511219581E-2</v>
      </c>
      <c r="AO130" s="54">
        <f t="shared" si="62"/>
        <v>1.5937409788852896E-2</v>
      </c>
      <c r="AP130" s="54">
        <f t="shared" si="62"/>
        <v>1.5753958286846191E-2</v>
      </c>
      <c r="AQ130" s="54">
        <f t="shared" si="62"/>
        <v>1.557440274980519E-2</v>
      </c>
      <c r="AR130" s="54">
        <f t="shared" si="62"/>
        <v>1.5398296680359115E-2</v>
      </c>
      <c r="AS130" s="54">
        <f t="shared" si="62"/>
        <v>1.5225330548393499E-2</v>
      </c>
      <c r="AT130" s="54">
        <f t="shared" si="62"/>
        <v>1.5055354522442816E-2</v>
      </c>
      <c r="AU130" s="54">
        <f t="shared" si="62"/>
        <v>1.488840816626898E-2</v>
      </c>
      <c r="AV130" s="54">
        <f t="shared" si="62"/>
        <v>1.4724755579993721E-2</v>
      </c>
      <c r="AW130" s="54">
        <f t="shared" si="62"/>
        <v>1.4564926184991079E-2</v>
      </c>
      <c r="AX130" s="54">
        <f t="shared" si="62"/>
        <v>1.440976201415984E-2</v>
      </c>
      <c r="AY130" s="54">
        <f t="shared" si="62"/>
        <v>1.426047256743147E-2</v>
      </c>
      <c r="AZ130" s="54">
        <f t="shared" si="62"/>
        <v>1.4118698296133787E-2</v>
      </c>
      <c r="BA130" s="54">
        <f t="shared" si="62"/>
        <v>1.3986583706663679E-2</v>
      </c>
      <c r="BB130" s="54">
        <f t="shared" si="62"/>
        <v>1.3866860973967591E-2</v>
      </c>
      <c r="BC130" s="54">
        <f t="shared" si="62"/>
        <v>1.376294485269508E-2</v>
      </c>
      <c r="BD130" s="54">
        <f t="shared" si="62"/>
        <v>1.3679039585706734E-2</v>
      </c>
      <c r="BE130" s="54">
        <f t="shared" si="62"/>
        <v>1.3620258452150718E-2</v>
      </c>
      <c r="BF130" s="54">
        <f t="shared" si="62"/>
        <v>1.3592756581733938E-2</v>
      </c>
      <c r="BG130" s="54">
        <f t="shared" si="62"/>
        <v>1.3603877677472962E-2</v>
      </c>
      <c r="BH130" s="54">
        <f t="shared" si="62"/>
        <v>1.3662315268250394E-2</v>
      </c>
      <c r="BI130" s="54">
        <f>+$B$14/100+LN(BI56/BH56)/10+$B$18*LN(BI88/BH88)/10</f>
        <v>1.4999999999999999E-4</v>
      </c>
    </row>
    <row r="131" spans="1:61" ht="18" customHeight="1">
      <c r="A131" s="54" t="s">
        <v>821</v>
      </c>
      <c r="B131" s="54"/>
      <c r="C131" s="54">
        <f t="shared" ref="C131:BG131" si="63">+AVERAGE(C129:C130)</f>
        <v>0.11345366233881118</v>
      </c>
      <c r="D131" s="54">
        <f t="shared" si="63"/>
        <v>6.173716490560243E-2</v>
      </c>
      <c r="E131" s="54">
        <f t="shared" si="63"/>
        <v>5.2943857513467467E-2</v>
      </c>
      <c r="F131" s="54">
        <f t="shared" si="63"/>
        <v>4.639328517041353E-2</v>
      </c>
      <c r="G131" s="54">
        <f t="shared" si="63"/>
        <v>4.2080640489654028E-2</v>
      </c>
      <c r="H131" s="54">
        <f t="shared" si="63"/>
        <v>3.9327338549393381E-2</v>
      </c>
      <c r="I131" s="54">
        <f t="shared" si="63"/>
        <v>3.6791740094708189E-2</v>
      </c>
      <c r="J131" s="54">
        <f t="shared" si="63"/>
        <v>3.3910368021769874E-2</v>
      </c>
      <c r="K131" s="54">
        <f t="shared" si="63"/>
        <v>3.1827102454745959E-2</v>
      </c>
      <c r="L131" s="54">
        <f t="shared" si="63"/>
        <v>3.3084931953379679E-2</v>
      </c>
      <c r="M131" s="54">
        <f t="shared" si="63"/>
        <v>3.2843935153457654E-2</v>
      </c>
      <c r="N131" s="54">
        <f t="shared" si="63"/>
        <v>3.0349975116318949E-2</v>
      </c>
      <c r="O131" s="54">
        <f t="shared" si="63"/>
        <v>2.9086757206911007E-2</v>
      </c>
      <c r="P131" s="54">
        <f t="shared" si="63"/>
        <v>2.7861450390216889E-2</v>
      </c>
      <c r="Q131" s="54">
        <f t="shared" si="63"/>
        <v>2.6704842116897626E-2</v>
      </c>
      <c r="R131" s="54">
        <f t="shared" si="63"/>
        <v>2.5625699975292265E-2</v>
      </c>
      <c r="S131" s="54">
        <f t="shared" si="63"/>
        <v>2.4624131937629933E-2</v>
      </c>
      <c r="T131" s="54">
        <f t="shared" si="63"/>
        <v>2.3696312176665214E-2</v>
      </c>
      <c r="U131" s="54">
        <f t="shared" si="63"/>
        <v>2.2907939494915108E-2</v>
      </c>
      <c r="V131" s="54">
        <f t="shared" si="63"/>
        <v>2.2274384650057027E-2</v>
      </c>
      <c r="W131" s="54">
        <f t="shared" si="63"/>
        <v>2.1656709843429187E-2</v>
      </c>
      <c r="X131" s="54">
        <f t="shared" si="63"/>
        <v>2.1010330317284866E-2</v>
      </c>
      <c r="Y131" s="54">
        <f t="shared" si="63"/>
        <v>2.0382337813588804E-2</v>
      </c>
      <c r="Z131" s="54">
        <f t="shared" si="63"/>
        <v>1.9786296526917775E-2</v>
      </c>
      <c r="AA131" s="54">
        <f t="shared" si="63"/>
        <v>1.9252769460763319E-2</v>
      </c>
      <c r="AB131" s="54">
        <f t="shared" si="63"/>
        <v>1.8983766683871861E-2</v>
      </c>
      <c r="AC131" s="54">
        <f t="shared" si="63"/>
        <v>1.8864607600438052E-2</v>
      </c>
      <c r="AD131" s="54">
        <f t="shared" si="63"/>
        <v>1.86651652515952E-2</v>
      </c>
      <c r="AE131" s="54">
        <f t="shared" si="63"/>
        <v>1.835784684566507E-2</v>
      </c>
      <c r="AF131" s="54">
        <f t="shared" si="63"/>
        <v>1.7929761136796278E-2</v>
      </c>
      <c r="AG131" s="54">
        <f t="shared" si="63"/>
        <v>1.7564881003552087E-2</v>
      </c>
      <c r="AH131" s="54">
        <f t="shared" si="63"/>
        <v>1.7298061790729898E-2</v>
      </c>
      <c r="AI131" s="54">
        <f t="shared" si="63"/>
        <v>1.7056239808605482E-2</v>
      </c>
      <c r="AJ131" s="54">
        <f t="shared" si="63"/>
        <v>1.6832655265481607E-2</v>
      </c>
      <c r="AK131" s="54">
        <f t="shared" si="63"/>
        <v>1.6621030792336261E-2</v>
      </c>
      <c r="AL131" s="54">
        <f t="shared" si="63"/>
        <v>1.6418052677309287E-2</v>
      </c>
      <c r="AM131" s="54">
        <f t="shared" si="63"/>
        <v>1.6221883901528046E-2</v>
      </c>
      <c r="AN131" s="54">
        <f t="shared" si="63"/>
        <v>1.6031370150036237E-2</v>
      </c>
      <c r="AO131" s="54">
        <f t="shared" si="63"/>
        <v>1.5845684037849542E-2</v>
      </c>
      <c r="AP131" s="54">
        <f t="shared" si="63"/>
        <v>1.5664180518325691E-2</v>
      </c>
      <c r="AQ131" s="54">
        <f t="shared" si="63"/>
        <v>1.5486349715082153E-2</v>
      </c>
      <c r="AR131" s="54">
        <f t="shared" si="63"/>
        <v>1.5311813614376307E-2</v>
      </c>
      <c r="AS131" s="54">
        <f t="shared" si="63"/>
        <v>1.5140342535418159E-2</v>
      </c>
      <c r="AT131" s="54">
        <f t="shared" si="63"/>
        <v>1.4971881344355897E-2</v>
      </c>
      <c r="AU131" s="54">
        <f t="shared" si="63"/>
        <v>1.4806581873131351E-2</v>
      </c>
      <c r="AV131" s="54">
        <f t="shared" si="63"/>
        <v>1.46448408824924E-2</v>
      </c>
      <c r="AW131" s="54">
        <f t="shared" si="63"/>
        <v>1.4487344099575458E-2</v>
      </c>
      <c r="AX131" s="54">
        <f t="shared" si="63"/>
        <v>1.4335117290795655E-2</v>
      </c>
      <c r="AY131" s="54">
        <f t="shared" si="63"/>
        <v>1.4189585431782628E-2</v>
      </c>
      <c r="AZ131" s="54">
        <f t="shared" si="63"/>
        <v>1.4052641001398733E-2</v>
      </c>
      <c r="BA131" s="54">
        <f t="shared" si="63"/>
        <v>1.3926722340315636E-2</v>
      </c>
      <c r="BB131" s="54">
        <f t="shared" si="63"/>
        <v>1.3814902913331335E-2</v>
      </c>
      <c r="BC131" s="54">
        <f t="shared" si="63"/>
        <v>1.3720992219200907E-2</v>
      </c>
      <c r="BD131" s="54">
        <f t="shared" si="63"/>
        <v>1.3649649018928726E-2</v>
      </c>
      <c r="BE131" s="54">
        <f t="shared" si="63"/>
        <v>1.3606507516942328E-2</v>
      </c>
      <c r="BF131" s="54">
        <f t="shared" si="63"/>
        <v>1.359831712960345E-2</v>
      </c>
      <c r="BG131" s="54">
        <f t="shared" si="63"/>
        <v>1.3633096472861678E-2</v>
      </c>
      <c r="BH131" s="54" t="e">
        <f>+$B$14/100+LN(BH58/BG58)/10+$B$18*LN(BI90/BH90)/10</f>
        <v>#DIV/0!</v>
      </c>
      <c r="BI131" s="54" t="e">
        <f>+BH131</f>
        <v>#DIV/0!</v>
      </c>
    </row>
    <row r="132" spans="1:61" ht="18" customHeight="1">
      <c r="A132" s="54" t="s">
        <v>801</v>
      </c>
      <c r="B132" s="54">
        <f t="shared" ref="B132:BI132" si="64">+B88^-$B$18</f>
        <v>0.23519865208271901</v>
      </c>
      <c r="C132" s="54">
        <f t="shared" si="64"/>
        <v>5.8697054594903882E-2</v>
      </c>
      <c r="D132" s="54">
        <f t="shared" si="64"/>
        <v>3.6355244205081932E-2</v>
      </c>
      <c r="E132" s="54">
        <f t="shared" si="64"/>
        <v>2.4145115263582935E-2</v>
      </c>
      <c r="F132" s="54">
        <f t="shared" si="64"/>
        <v>1.6870699648198761E-2</v>
      </c>
      <c r="G132" s="54">
        <f t="shared" si="64"/>
        <v>1.2281822700906371E-2</v>
      </c>
      <c r="H132" s="54">
        <f t="shared" si="64"/>
        <v>9.187303081859605E-3</v>
      </c>
      <c r="I132" s="54">
        <f t="shared" si="64"/>
        <v>7.0644570277416724E-3</v>
      </c>
      <c r="J132" s="54">
        <f t="shared" si="64"/>
        <v>5.5594001701662552E-3</v>
      </c>
      <c r="K132" s="54">
        <f t="shared" si="64"/>
        <v>4.5284122852669575E-3</v>
      </c>
      <c r="L132" s="54">
        <f t="shared" si="64"/>
        <v>3.7805985547960143E-3</v>
      </c>
      <c r="M132" s="54">
        <f t="shared" si="64"/>
        <v>3.1095253487110723E-3</v>
      </c>
      <c r="N132" s="54">
        <f t="shared" si="64"/>
        <v>2.6544369741237348E-3</v>
      </c>
      <c r="O132" s="54">
        <f t="shared" si="64"/>
        <v>2.2949235217384848E-3</v>
      </c>
      <c r="P132" s="54">
        <f t="shared" si="64"/>
        <v>2.0091793466730365E-3</v>
      </c>
      <c r="Q132" s="54">
        <f t="shared" si="64"/>
        <v>1.7801532198448149E-3</v>
      </c>
      <c r="R132" s="54">
        <f t="shared" si="64"/>
        <v>1.5949756010889395E-3</v>
      </c>
      <c r="S132" s="54">
        <f t="shared" si="64"/>
        <v>1.443996140279405E-3</v>
      </c>
      <c r="T132" s="54">
        <f t="shared" si="64"/>
        <v>1.3199643492855465E-3</v>
      </c>
      <c r="U132" s="54">
        <f t="shared" si="64"/>
        <v>1.2173995310474181E-3</v>
      </c>
      <c r="V132" s="54">
        <f t="shared" si="64"/>
        <v>1.133452770626235E-3</v>
      </c>
      <c r="W132" s="54">
        <f t="shared" si="64"/>
        <v>1.0642169369126397E-3</v>
      </c>
      <c r="X132" s="54">
        <f t="shared" si="64"/>
        <v>1.0057543760618106E-3</v>
      </c>
      <c r="Y132" s="54">
        <f t="shared" si="64"/>
        <v>9.5660588894849556E-4</v>
      </c>
      <c r="Z132" s="54">
        <f t="shared" si="64"/>
        <v>9.1548132214086314E-4</v>
      </c>
      <c r="AA132" s="54">
        <f t="shared" si="64"/>
        <v>8.8118634008467445E-4</v>
      </c>
      <c r="AB132" s="54">
        <f t="shared" si="64"/>
        <v>8.5235075755552903E-4</v>
      </c>
      <c r="AC132" s="54">
        <f t="shared" si="64"/>
        <v>8.2484652286718343E-4</v>
      </c>
      <c r="AD132" s="54">
        <f t="shared" si="64"/>
        <v>7.9975828149005731E-4</v>
      </c>
      <c r="AE132" s="54">
        <f t="shared" si="64"/>
        <v>7.770444746104504E-4</v>
      </c>
      <c r="AF132" s="54">
        <f t="shared" si="64"/>
        <v>7.5548147735033592E-4</v>
      </c>
      <c r="AG132" s="54">
        <f t="shared" si="64"/>
        <v>7.3531814360274265E-4</v>
      </c>
      <c r="AH132" s="54">
        <f t="shared" si="64"/>
        <v>7.1770429891446772E-4</v>
      </c>
      <c r="AI132" s="54">
        <f t="shared" si="64"/>
        <v>7.0228690575297305E-4</v>
      </c>
      <c r="AJ132" s="54">
        <f t="shared" si="64"/>
        <v>6.887875293759637E-4</v>
      </c>
      <c r="AK132" s="54">
        <f t="shared" si="64"/>
        <v>6.770119423606712E-4</v>
      </c>
      <c r="AL132" s="54">
        <f t="shared" si="64"/>
        <v>6.6681472402100532E-4</v>
      </c>
      <c r="AM132" s="54">
        <f t="shared" si="64"/>
        <v>6.5808089159867923E-4</v>
      </c>
      <c r="AN132" s="54">
        <f t="shared" si="64"/>
        <v>6.5071681932651567E-4</v>
      </c>
      <c r="AO132" s="54">
        <f t="shared" si="64"/>
        <v>6.4464543748778049E-4</v>
      </c>
      <c r="AP132" s="54">
        <f t="shared" si="64"/>
        <v>6.3980335636445291E-4</v>
      </c>
      <c r="AQ132" s="54">
        <f t="shared" si="64"/>
        <v>6.3613884290072986E-4</v>
      </c>
      <c r="AR132" s="54">
        <f t="shared" si="64"/>
        <v>6.3361016217559386E-4</v>
      </c>
      <c r="AS132" s="54">
        <f t="shared" si="64"/>
        <v>6.3218405225654657E-4</v>
      </c>
      <c r="AT132" s="54">
        <f t="shared" si="64"/>
        <v>6.3183420663008138E-4</v>
      </c>
      <c r="AU132" s="54">
        <f t="shared" si="64"/>
        <v>6.3253967555704736E-4</v>
      </c>
      <c r="AV132" s="54">
        <f t="shared" si="64"/>
        <v>6.3428310396236815E-4</v>
      </c>
      <c r="AW132" s="54">
        <f t="shared" si="64"/>
        <v>6.3704871552409611E-4</v>
      </c>
      <c r="AX132" s="54">
        <f t="shared" si="64"/>
        <v>6.408199376757536E-4</v>
      </c>
      <c r="AY132" s="54">
        <f t="shared" si="64"/>
        <v>6.4557654343220443E-4</v>
      </c>
      <c r="AZ132" s="54">
        <f t="shared" si="64"/>
        <v>6.512911650505865E-4</v>
      </c>
      <c r="BA132" s="54">
        <f t="shared" si="64"/>
        <v>6.5792501330854747E-4</v>
      </c>
      <c r="BB132" s="54">
        <f t="shared" si="64"/>
        <v>6.6542261731041225E-4</v>
      </c>
      <c r="BC132" s="54">
        <f t="shared" si="64"/>
        <v>6.737053876414062E-4</v>
      </c>
      <c r="BD132" s="54">
        <f t="shared" si="64"/>
        <v>6.8266380744556074E-4</v>
      </c>
      <c r="BE132" s="54">
        <f t="shared" si="64"/>
        <v>6.9214808241153318E-4</v>
      </c>
      <c r="BF132" s="54">
        <f t="shared" si="64"/>
        <v>7.0195714758157664E-4</v>
      </c>
      <c r="BG132" s="54">
        <f t="shared" si="64"/>
        <v>7.1182605874943927E-4</v>
      </c>
      <c r="BH132" s="54">
        <f t="shared" si="64"/>
        <v>7.2141201927687138E-4</v>
      </c>
      <c r="BI132" s="54">
        <f t="shared" si="64"/>
        <v>7.2141201927687138E-4</v>
      </c>
    </row>
    <row r="133" spans="1:61" ht="18" customHeight="1">
      <c r="A133" s="54" t="s">
        <v>802</v>
      </c>
      <c r="B133" s="54">
        <f t="shared" ref="B133:AG133" si="65">+B17*B132/$B132</f>
        <v>1</v>
      </c>
      <c r="C133" s="54">
        <f t="shared" si="65"/>
        <v>0.21504089455941608</v>
      </c>
      <c r="D133" s="54">
        <f t="shared" si="65"/>
        <v>0.11476551047614549</v>
      </c>
      <c r="E133" s="54">
        <f t="shared" si="65"/>
        <v>6.567698188155173E-2</v>
      </c>
      <c r="F133" s="54">
        <f t="shared" si="65"/>
        <v>3.9541812754536547E-2</v>
      </c>
      <c r="G133" s="54">
        <f t="shared" si="65"/>
        <v>2.4804237595104747E-2</v>
      </c>
      <c r="H133" s="54">
        <f t="shared" si="65"/>
        <v>1.5987872647822643E-2</v>
      </c>
      <c r="I133" s="54">
        <f t="shared" si="65"/>
        <v>1.0593049502245549E-2</v>
      </c>
      <c r="J133" s="54">
        <f t="shared" si="65"/>
        <v>7.1830638621911318E-3</v>
      </c>
      <c r="K133" s="54">
        <f t="shared" si="65"/>
        <v>5.0415877318474855E-3</v>
      </c>
      <c r="L133" s="54">
        <f t="shared" si="65"/>
        <v>3.626782492301858E-3</v>
      </c>
      <c r="M133" s="54">
        <f t="shared" si="65"/>
        <v>2.570363974381974E-3</v>
      </c>
      <c r="N133" s="54">
        <f t="shared" si="65"/>
        <v>1.8906560105811029E-3</v>
      </c>
      <c r="O133" s="54">
        <f t="shared" si="65"/>
        <v>1.4084709577182877E-3</v>
      </c>
      <c r="P133" s="54">
        <f t="shared" si="65"/>
        <v>1.0625220751925473E-3</v>
      </c>
      <c r="Q133" s="54">
        <f t="shared" si="65"/>
        <v>8.1117810208257304E-4</v>
      </c>
      <c r="R133" s="54">
        <f t="shared" si="65"/>
        <v>6.2625680142178305E-4</v>
      </c>
      <c r="S133" s="54">
        <f t="shared" si="65"/>
        <v>4.8854437980172104E-4</v>
      </c>
      <c r="T133" s="54">
        <f t="shared" si="65"/>
        <v>3.8480416869448388E-4</v>
      </c>
      <c r="U133" s="54">
        <f t="shared" si="65"/>
        <v>3.0580900822357952E-4</v>
      </c>
      <c r="V133" s="54">
        <f t="shared" si="65"/>
        <v>2.4533536159436454E-4</v>
      </c>
      <c r="W133" s="54">
        <f t="shared" si="65"/>
        <v>1.9848443965799051E-4</v>
      </c>
      <c r="X133" s="54">
        <f t="shared" si="65"/>
        <v>1.6163217147029037E-4</v>
      </c>
      <c r="Y133" s="54">
        <f t="shared" si="65"/>
        <v>1.3246724505107144E-4</v>
      </c>
      <c r="Z133" s="54">
        <f t="shared" si="65"/>
        <v>1.0923568083448134E-4</v>
      </c>
      <c r="AA133" s="54">
        <f t="shared" si="65"/>
        <v>9.0598783317551464E-5</v>
      </c>
      <c r="AB133" s="54">
        <f t="shared" si="65"/>
        <v>7.5511402770269545E-5</v>
      </c>
      <c r="AC133" s="54">
        <f t="shared" si="65"/>
        <v>6.2966117026928709E-5</v>
      </c>
      <c r="AD133" s="54">
        <f t="shared" si="65"/>
        <v>5.260561323473948E-5</v>
      </c>
      <c r="AE133" s="54">
        <f t="shared" si="65"/>
        <v>4.4041164718522771E-5</v>
      </c>
      <c r="AF133" s="54">
        <f t="shared" si="65"/>
        <v>3.6895747855110608E-5</v>
      </c>
      <c r="AG133" s="54">
        <f t="shared" si="65"/>
        <v>3.0943351902699185E-5</v>
      </c>
      <c r="AH133" s="54">
        <f t="shared" ref="AH133:BI133" si="66">+AH17*AH132/$B132</f>
        <v>2.6024188700982822E-5</v>
      </c>
      <c r="AI133" s="54">
        <f t="shared" si="66"/>
        <v>2.1942484501547736E-5</v>
      </c>
      <c r="AJ133" s="54">
        <f t="shared" si="66"/>
        <v>1.8543686748813553E-5</v>
      </c>
      <c r="AK133" s="54">
        <f t="shared" si="66"/>
        <v>1.5705317259712604E-5</v>
      </c>
      <c r="AL133" s="54">
        <f t="shared" si="66"/>
        <v>1.332892556828429E-5</v>
      </c>
      <c r="AM133" s="54">
        <f t="shared" si="66"/>
        <v>1.1334668417531345E-5</v>
      </c>
      <c r="AN133" s="54">
        <f t="shared" si="66"/>
        <v>9.6574206634696689E-6</v>
      </c>
      <c r="AO133" s="54">
        <f t="shared" si="66"/>
        <v>8.2438410131318273E-6</v>
      </c>
      <c r="AP133" s="54">
        <f t="shared" si="66"/>
        <v>7.0500920246101427E-6</v>
      </c>
      <c r="AQ133" s="54">
        <f t="shared" si="66"/>
        <v>6.0400392933049004E-6</v>
      </c>
      <c r="AR133" s="54">
        <f t="shared" si="66"/>
        <v>5.1838157983787476E-6</v>
      </c>
      <c r="AS133" s="54">
        <f t="shared" si="66"/>
        <v>4.4566706457201162E-6</v>
      </c>
      <c r="AT133" s="54">
        <f t="shared" si="66"/>
        <v>3.8380419400879123E-6</v>
      </c>
      <c r="AU133" s="54">
        <f t="shared" si="66"/>
        <v>3.310807503889858E-6</v>
      </c>
      <c r="AV133" s="54">
        <f t="shared" si="66"/>
        <v>2.8606773652261082E-6</v>
      </c>
      <c r="AW133" s="54">
        <f t="shared" si="66"/>
        <v>2.4756996699272997E-6</v>
      </c>
      <c r="AX133" s="54">
        <f t="shared" si="66"/>
        <v>2.1458576427354549E-6</v>
      </c>
      <c r="AY133" s="54">
        <f t="shared" si="66"/>
        <v>1.8627398756971415E-6</v>
      </c>
      <c r="AZ133" s="54">
        <f t="shared" si="66"/>
        <v>1.61926986559811E-6</v>
      </c>
      <c r="BA133" s="54">
        <f t="shared" si="66"/>
        <v>1.4094835848107369E-6</v>
      </c>
      <c r="BB133" s="54">
        <f t="shared" si="66"/>
        <v>1.2283461249510479E-6</v>
      </c>
      <c r="BC133" s="54">
        <f t="shared" si="66"/>
        <v>1.0716002342156002E-6</v>
      </c>
      <c r="BD133" s="54">
        <f t="shared" si="66"/>
        <v>9.3564098086243252E-7</v>
      </c>
      <c r="BE133" s="54">
        <f t="shared" si="66"/>
        <v>8.1741189722336202E-7</v>
      </c>
      <c r="BF133" s="54">
        <f t="shared" si="66"/>
        <v>7.143188528167841E-7</v>
      </c>
      <c r="BG133" s="54">
        <f t="shared" si="66"/>
        <v>6.2415861920835837E-7</v>
      </c>
      <c r="BH133" s="54">
        <f t="shared" si="66"/>
        <v>5.4505965963700792E-7</v>
      </c>
      <c r="BI133" s="54">
        <f t="shared" si="66"/>
        <v>4.696600480428568E-7</v>
      </c>
    </row>
    <row r="134" spans="1:61" ht="18" customHeight="1">
      <c r="A134" s="54" t="s">
        <v>822</v>
      </c>
      <c r="B134" s="54"/>
      <c r="C134" s="54">
        <f>+(C133/B133)^-0.1-1</f>
        <v>0.16613248639477152</v>
      </c>
      <c r="D134" s="54">
        <f t="shared" ref="D134:BI134" si="67">+(D133/C133)^-0.1-1</f>
        <v>6.4807169210896243E-2</v>
      </c>
      <c r="E134" s="54">
        <f t="shared" si="67"/>
        <v>5.7401252695996607E-2</v>
      </c>
      <c r="F134" s="54">
        <f t="shared" si="67"/>
        <v>5.2048257007836662E-2</v>
      </c>
      <c r="G134" s="54">
        <f t="shared" si="67"/>
        <v>4.7738901788914934E-2</v>
      </c>
      <c r="H134" s="54">
        <f t="shared" si="67"/>
        <v>4.4897091361173702E-2</v>
      </c>
      <c r="I134" s="54">
        <f t="shared" si="67"/>
        <v>4.202219101296345E-2</v>
      </c>
      <c r="J134" s="54">
        <f t="shared" si="67"/>
        <v>3.9611625606857048E-2</v>
      </c>
      <c r="K134" s="54">
        <f t="shared" si="67"/>
        <v>3.6034552915417351E-2</v>
      </c>
      <c r="L134" s="54">
        <f t="shared" si="67"/>
        <v>3.3485961834476941E-2</v>
      </c>
      <c r="M134" s="54">
        <f t="shared" si="67"/>
        <v>3.5029405713654427E-2</v>
      </c>
      <c r="N134" s="54">
        <f t="shared" si="67"/>
        <v>3.1188855090968692E-2</v>
      </c>
      <c r="O134" s="54">
        <f t="shared" si="67"/>
        <v>2.9879615810591842E-2</v>
      </c>
      <c r="P134" s="54">
        <f t="shared" si="67"/>
        <v>2.8586910838073631E-2</v>
      </c>
      <c r="Q134" s="54">
        <f t="shared" si="67"/>
        <v>2.7358868733444952E-2</v>
      </c>
      <c r="R134" s="54">
        <f t="shared" si="67"/>
        <v>2.6210316424784885E-2</v>
      </c>
      <c r="S134" s="54">
        <f t="shared" si="67"/>
        <v>2.5143927330251392E-2</v>
      </c>
      <c r="T134" s="54">
        <f t="shared" si="67"/>
        <v>2.4156735007270003E-2</v>
      </c>
      <c r="U134" s="54">
        <f t="shared" si="67"/>
        <v>2.3243393641102505E-2</v>
      </c>
      <c r="V134" s="54">
        <f t="shared" si="67"/>
        <v>2.2277994794912326E-2</v>
      </c>
      <c r="W134" s="54">
        <f t="shared" si="67"/>
        <v>2.1417674219357474E-2</v>
      </c>
      <c r="X134" s="54">
        <f t="shared" si="67"/>
        <v>2.0751121610240952E-2</v>
      </c>
      <c r="Y134" s="54">
        <f t="shared" si="67"/>
        <v>2.0098080417037645E-2</v>
      </c>
      <c r="Z134" s="54">
        <f t="shared" si="67"/>
        <v>1.946987828485347E-2</v>
      </c>
      <c r="AA134" s="54">
        <f t="shared" si="67"/>
        <v>1.8882763795075919E-2</v>
      </c>
      <c r="AB134" s="54">
        <f t="shared" si="67"/>
        <v>1.8382628918591992E-2</v>
      </c>
      <c r="AC134" s="54">
        <f t="shared" si="67"/>
        <v>1.8334746640855215E-2</v>
      </c>
      <c r="AD134" s="54">
        <f t="shared" si="67"/>
        <v>1.8139958754801233E-2</v>
      </c>
      <c r="AE134" s="54">
        <f t="shared" si="67"/>
        <v>1.7928629495640669E-2</v>
      </c>
      <c r="AF134" s="54">
        <f t="shared" si="67"/>
        <v>1.7860468936353069E-2</v>
      </c>
      <c r="AG134" s="54">
        <f t="shared" si="67"/>
        <v>1.7749496342703175E-2</v>
      </c>
      <c r="AH134" s="54">
        <f t="shared" si="67"/>
        <v>1.7463915137153396E-2</v>
      </c>
      <c r="AI134" s="54">
        <f t="shared" si="67"/>
        <v>1.7206530990247826E-2</v>
      </c>
      <c r="AJ134" s="54">
        <f t="shared" si="67"/>
        <v>1.6971943834821701E-2</v>
      </c>
      <c r="AK134" s="54">
        <f t="shared" si="67"/>
        <v>1.6751769360508595E-2</v>
      </c>
      <c r="AL134" s="54">
        <f t="shared" si="67"/>
        <v>1.6541602608345807E-2</v>
      </c>
      <c r="AM134" s="54">
        <f t="shared" si="67"/>
        <v>1.6339096414562437E-2</v>
      </c>
      <c r="AN134" s="54">
        <f t="shared" si="67"/>
        <v>1.614285339217747E-2</v>
      </c>
      <c r="AO134" s="54">
        <f t="shared" si="67"/>
        <v>1.5951917034151553E-2</v>
      </c>
      <c r="AP134" s="54">
        <f t="shared" si="67"/>
        <v>1.5765556223612975E-2</v>
      </c>
      <c r="AQ134" s="54">
        <f t="shared" si="67"/>
        <v>1.5583186266915128E-2</v>
      </c>
      <c r="AR134" s="54">
        <f t="shared" si="67"/>
        <v>1.5404351651179038E-2</v>
      </c>
      <c r="AS134" s="54">
        <f t="shared" si="67"/>
        <v>1.5228736276286625E-2</v>
      </c>
      <c r="AT134" s="54">
        <f t="shared" si="67"/>
        <v>1.5056186395350446E-2</v>
      </c>
      <c r="AU134" s="54">
        <f t="shared" si="67"/>
        <v>1.4886740608291982E-2</v>
      </c>
      <c r="AV134" s="54">
        <f t="shared" si="67"/>
        <v>1.4720665358107787E-2</v>
      </c>
      <c r="AW134" s="54">
        <f t="shared" si="67"/>
        <v>1.4558496128117104E-2</v>
      </c>
      <c r="AX134" s="54">
        <f t="shared" si="67"/>
        <v>1.4401085212888409E-2</v>
      </c>
      <c r="AY134" s="54">
        <f t="shared" si="67"/>
        <v>1.4249657139704164E-2</v>
      </c>
      <c r="AZ134" s="54">
        <f t="shared" si="67"/>
        <v>1.4105872826348342E-2</v>
      </c>
      <c r="BA134" s="54">
        <f t="shared" si="67"/>
        <v>1.3971903495126892E-2</v>
      </c>
      <c r="BB134" s="54">
        <f t="shared" si="67"/>
        <v>1.3850515274573372E-2</v>
      </c>
      <c r="BC134" s="54">
        <f t="shared" si="67"/>
        <v>1.3745165335349308E-2</v>
      </c>
      <c r="BD134" s="54">
        <f t="shared" si="67"/>
        <v>1.3660110344924314E-2</v>
      </c>
      <c r="BE134" s="54">
        <f t="shared" si="67"/>
        <v>1.3600528005773604E-2</v>
      </c>
      <c r="BF134" s="54">
        <f t="shared" si="67"/>
        <v>1.3572652478714531E-2</v>
      </c>
      <c r="BG134" s="54">
        <f t="shared" si="67"/>
        <v>1.3583924579899875E-2</v>
      </c>
      <c r="BH134" s="54">
        <f t="shared" si="67"/>
        <v>1.3643157713207232E-2</v>
      </c>
      <c r="BI134" s="54">
        <f t="shared" si="67"/>
        <v>1.4999999999999902E-2</v>
      </c>
    </row>
    <row r="135" spans="1:61" ht="18" customHeight="1">
      <c r="A135" s="54" t="s">
        <v>804</v>
      </c>
      <c r="B135" s="54"/>
      <c r="C135" s="54">
        <f>+LN(C56/B56)/10</f>
        <v>6.1864064376996406E-3</v>
      </c>
      <c r="D135" s="54">
        <f t="shared" ref="D135:K135" si="68">+LN(D56/C56)/10</f>
        <v>4.0117160646553863E-3</v>
      </c>
      <c r="E135" s="54">
        <f t="shared" si="68"/>
        <v>6.3186822708878035E-4</v>
      </c>
      <c r="F135" s="54">
        <f t="shared" si="68"/>
        <v>-1.5201626695921916E-3</v>
      </c>
      <c r="G135" s="54">
        <f t="shared" si="68"/>
        <v>-3.2894422900293075E-3</v>
      </c>
      <c r="H135" s="54">
        <f t="shared" si="68"/>
        <v>-3.3248704884521149E-3</v>
      </c>
      <c r="I135" s="54">
        <f t="shared" si="68"/>
        <v>-3.3248704884521149E-3</v>
      </c>
      <c r="J135" s="54">
        <f t="shared" si="68"/>
        <v>-3.3248704884521149E-3</v>
      </c>
      <c r="K135" s="54">
        <f t="shared" si="68"/>
        <v>-3.3248704884521036E-3</v>
      </c>
    </row>
    <row r="136" spans="1:61" ht="18" customHeight="1">
      <c r="A136" s="54" t="s">
        <v>805</v>
      </c>
      <c r="B136" s="54"/>
      <c r="C136" s="54">
        <f>+C134+C135</f>
        <v>0.17231889283247115</v>
      </c>
      <c r="D136" s="54">
        <f t="shared" ref="D136:K136" si="69">+D134+D135</f>
        <v>6.8818885275551633E-2</v>
      </c>
      <c r="E136" s="54">
        <f t="shared" si="69"/>
        <v>5.8033120923085386E-2</v>
      </c>
      <c r="F136" s="54">
        <f t="shared" si="69"/>
        <v>5.052809433824447E-2</v>
      </c>
      <c r="G136" s="54">
        <f t="shared" si="69"/>
        <v>4.4449459498885624E-2</v>
      </c>
      <c r="H136" s="54">
        <f t="shared" si="69"/>
        <v>4.1572220872721589E-2</v>
      </c>
      <c r="I136" s="54">
        <f t="shared" si="69"/>
        <v>3.8697320524511337E-2</v>
      </c>
      <c r="J136" s="54">
        <f t="shared" si="69"/>
        <v>3.6286755118404936E-2</v>
      </c>
      <c r="K136" s="54">
        <f t="shared" si="69"/>
        <v>3.2709682426965245E-2</v>
      </c>
    </row>
    <row r="137" spans="1:61" ht="18" customHeight="1">
      <c r="A137" s="54" t="s">
        <v>806</v>
      </c>
      <c r="B137" s="54"/>
      <c r="C137" s="54">
        <f>+C136-C129</f>
        <v>0.10540206826764607</v>
      </c>
      <c r="D137" s="54">
        <f t="shared" ref="D137:K137" si="70">+D136-D129</f>
        <v>1.2261380029171848E-2</v>
      </c>
      <c r="E137" s="54">
        <f t="shared" si="70"/>
        <v>8.7029111425302383E-3</v>
      </c>
      <c r="F137" s="54">
        <f t="shared" si="70"/>
        <v>7.0717337779725581E-3</v>
      </c>
      <c r="G137" s="54">
        <f t="shared" si="70"/>
        <v>3.7445390798494793E-3</v>
      </c>
      <c r="H137" s="54">
        <f t="shared" si="70"/>
        <v>3.6224641929709644E-3</v>
      </c>
      <c r="I137" s="54">
        <f t="shared" si="70"/>
        <v>3.0635970148455843E-3</v>
      </c>
      <c r="J137" s="54">
        <f t="shared" si="70"/>
        <v>4.099742584530941E-3</v>
      </c>
      <c r="K137" s="54">
        <f t="shared" si="70"/>
        <v>1.2424900513473142E-3</v>
      </c>
    </row>
    <row r="138" spans="1:61" ht="18" customHeight="1">
      <c r="A138" s="54"/>
      <c r="B138" s="54" t="s">
        <v>807</v>
      </c>
    </row>
    <row r="139" spans="1:61" ht="18" customHeight="1">
      <c r="A139" s="54" t="s">
        <v>808</v>
      </c>
      <c r="B139" s="54">
        <f t="shared" ref="B139:BI139" si="71">+$B$7*B68/B74-(1-(1-0.1)^10)/10</f>
        <v>0.10737137381323957</v>
      </c>
      <c r="C139" s="54">
        <f t="shared" si="71"/>
        <v>9.512761174134797E-2</v>
      </c>
      <c r="D139" s="54">
        <f t="shared" si="71"/>
        <v>7.986111902868244E-2</v>
      </c>
      <c r="E139" s="54">
        <f t="shared" si="71"/>
        <v>7.1582403468652009E-2</v>
      </c>
      <c r="F139" s="54">
        <f t="shared" si="71"/>
        <v>6.6260670695411431E-2</v>
      </c>
      <c r="G139" s="54">
        <f t="shared" si="71"/>
        <v>6.1747176326805223E-2</v>
      </c>
      <c r="H139" s="54">
        <f t="shared" si="71"/>
        <v>5.7859704885502586E-2</v>
      </c>
      <c r="I139" s="54">
        <f t="shared" si="71"/>
        <v>5.4708738272877519E-2</v>
      </c>
      <c r="J139" s="54">
        <f t="shared" si="71"/>
        <v>5.1983812021488121E-2</v>
      </c>
      <c r="K139" s="54">
        <f t="shared" si="71"/>
        <v>4.9492951721729475E-2</v>
      </c>
      <c r="L139" s="54">
        <f t="shared" si="71"/>
        <v>4.7027034143173788E-2</v>
      </c>
      <c r="M139" s="54">
        <f t="shared" si="71"/>
        <v>4.3917614749176825E-2</v>
      </c>
      <c r="N139" s="54">
        <f t="shared" si="71"/>
        <v>4.2872781152658079E-2</v>
      </c>
      <c r="O139" s="54">
        <f t="shared" si="71"/>
        <v>4.1641404166102805E-2</v>
      </c>
      <c r="P139" s="54">
        <f t="shared" si="71"/>
        <v>4.0371079104221302E-2</v>
      </c>
      <c r="Q139" s="54">
        <f t="shared" si="71"/>
        <v>3.9138950291042932E-2</v>
      </c>
      <c r="R139" s="54">
        <f t="shared" si="71"/>
        <v>3.7977565013675801E-2</v>
      </c>
      <c r="S139" s="54">
        <f t="shared" si="71"/>
        <v>3.6897680613255462E-2</v>
      </c>
      <c r="T139" s="54">
        <f t="shared" si="71"/>
        <v>3.5899726449831193E-2</v>
      </c>
      <c r="U139" s="54">
        <f t="shared" si="71"/>
        <v>3.4979512498126808E-2</v>
      </c>
      <c r="V139" s="54">
        <f t="shared" si="71"/>
        <v>3.431112104150992E-2</v>
      </c>
      <c r="W139" s="54">
        <f t="shared" si="71"/>
        <v>3.3792679548938387E-2</v>
      </c>
      <c r="X139" s="54">
        <f t="shared" si="71"/>
        <v>3.319288130944624E-2</v>
      </c>
      <c r="Y139" s="54">
        <f t="shared" si="71"/>
        <v>3.2576692989963463E-2</v>
      </c>
      <c r="Z139" s="54">
        <f t="shared" si="71"/>
        <v>3.1972424921426407E-2</v>
      </c>
      <c r="AA139" s="54">
        <f t="shared" si="71"/>
        <v>3.1399437718939729E-2</v>
      </c>
      <c r="AB139" s="54">
        <f t="shared" si="71"/>
        <v>3.0892687092210533E-2</v>
      </c>
      <c r="AC139" s="54">
        <f t="shared" si="71"/>
        <v>3.0692203847940955E-2</v>
      </c>
      <c r="AD139" s="54">
        <f t="shared" si="71"/>
        <v>3.050242183580805E-2</v>
      </c>
      <c r="AE139" s="54">
        <f t="shared" si="71"/>
        <v>3.0306038981334563E-2</v>
      </c>
      <c r="AF139" s="54">
        <f t="shared" si="71"/>
        <v>2.9873287079665731E-2</v>
      </c>
      <c r="AG139" s="54">
        <f t="shared" si="71"/>
        <v>2.9335851608173466E-2</v>
      </c>
      <c r="AH139" s="54">
        <f t="shared" si="71"/>
        <v>2.8976966898570961E-2</v>
      </c>
      <c r="AI139" s="54">
        <f t="shared" si="71"/>
        <v>2.8696075904506388E-2</v>
      </c>
      <c r="AJ139" s="54">
        <f t="shared" si="71"/>
        <v>2.8455914495741322E-2</v>
      </c>
      <c r="AK139" s="54">
        <f t="shared" si="71"/>
        <v>2.8238658951971154E-2</v>
      </c>
      <c r="AL139" s="54">
        <f t="shared" si="71"/>
        <v>2.803551667772082E-2</v>
      </c>
      <c r="AM139" s="54">
        <f t="shared" si="71"/>
        <v>2.7842032604109446E-2</v>
      </c>
      <c r="AN139" s="54">
        <f t="shared" si="71"/>
        <v>2.7655815835224237E-2</v>
      </c>
      <c r="AO139" s="54">
        <f t="shared" si="71"/>
        <v>2.747545301671811E-2</v>
      </c>
      <c r="AP139" s="54">
        <f t="shared" si="71"/>
        <v>2.7300005033257052E-2</v>
      </c>
      <c r="AQ139" s="54">
        <f t="shared" si="71"/>
        <v>2.7128786163034296E-2</v>
      </c>
      <c r="AR139" s="54">
        <f t="shared" si="71"/>
        <v>2.6961277433727907E-2</v>
      </c>
      <c r="AS139" s="54">
        <f t="shared" si="71"/>
        <v>2.6797102621907501E-2</v>
      </c>
      <c r="AT139" s="54">
        <f t="shared" si="71"/>
        <v>2.6636033396768982E-2</v>
      </c>
      <c r="AU139" s="54">
        <f t="shared" si="71"/>
        <v>2.6478008671461745E-2</v>
      </c>
      <c r="AV139" s="54">
        <f t="shared" si="71"/>
        <v>2.6323162079101819E-2</v>
      </c>
      <c r="AW139" s="54">
        <f t="shared" si="71"/>
        <v>2.6171855591491433E-2</v>
      </c>
      <c r="AX139" s="54">
        <f t="shared" si="71"/>
        <v>2.6024719122625328E-2</v>
      </c>
      <c r="AY139" s="54">
        <f t="shared" si="71"/>
        <v>2.588269672337605E-2</v>
      </c>
      <c r="AZ139" s="54">
        <f t="shared" si="71"/>
        <v>2.5747100265420889E-2</v>
      </c>
      <c r="BA139" s="54">
        <f t="shared" si="71"/>
        <v>2.5619671609973971E-2</v>
      </c>
      <c r="BB139" s="54">
        <f t="shared" si="71"/>
        <v>2.5502654292662949E-2</v>
      </c>
      <c r="BC139" s="54">
        <f t="shared" si="71"/>
        <v>2.5398875797929502E-2</v>
      </c>
      <c r="BD139" s="54">
        <f t="shared" si="71"/>
        <v>2.5311841588253656E-2</v>
      </c>
      <c r="BE139" s="54">
        <f t="shared" si="71"/>
        <v>2.5245842232591728E-2</v>
      </c>
      <c r="BF139" s="54">
        <f t="shared" si="71"/>
        <v>2.5206075280027593E-2</v>
      </c>
      <c r="BG139" s="54">
        <f t="shared" si="71"/>
        <v>2.519878397467272E-2</v>
      </c>
      <c r="BH139" s="54">
        <f t="shared" si="71"/>
        <v>2.5231415500096818E-2</v>
      </c>
      <c r="BI139" s="54">
        <f t="shared" si="71"/>
        <v>2.5312802092613676E-2</v>
      </c>
    </row>
    <row r="140" spans="1:61" ht="18" customHeight="1">
      <c r="A140" s="54" t="s">
        <v>809</v>
      </c>
      <c r="B140" s="54">
        <v>1</v>
      </c>
      <c r="C140" s="54">
        <f t="shared" ref="C140:AH140" si="72">+B140/(1+C131)^10</f>
        <v>0.34141179365113017</v>
      </c>
      <c r="D140" s="54">
        <f t="shared" si="72"/>
        <v>0.18754622335101864</v>
      </c>
      <c r="E140" s="54">
        <f t="shared" si="72"/>
        <v>0.11195826739085531</v>
      </c>
      <c r="F140" s="54">
        <f t="shared" si="72"/>
        <v>7.1138831643638462E-2</v>
      </c>
      <c r="G140" s="54">
        <f t="shared" si="72"/>
        <v>4.7107868128277254E-2</v>
      </c>
      <c r="H140" s="54">
        <f t="shared" si="72"/>
        <v>3.203095882036372E-2</v>
      </c>
      <c r="I140" s="54">
        <f t="shared" si="72"/>
        <v>2.2317968128507632E-2</v>
      </c>
      <c r="J140" s="54">
        <f t="shared" si="72"/>
        <v>1.5989163689709134E-2</v>
      </c>
      <c r="K140" s="54">
        <f t="shared" si="72"/>
        <v>1.1688436935089176E-2</v>
      </c>
      <c r="L140" s="54">
        <f t="shared" si="72"/>
        <v>8.4410440371561826E-3</v>
      </c>
      <c r="M140" s="54">
        <f t="shared" si="72"/>
        <v>6.1101114103825271E-3</v>
      </c>
      <c r="N140" s="54">
        <f t="shared" si="72"/>
        <v>4.5310773878113218E-3</v>
      </c>
      <c r="O140" s="54">
        <f t="shared" si="72"/>
        <v>3.4015870109560934E-3</v>
      </c>
      <c r="P140" s="54">
        <f t="shared" si="72"/>
        <v>2.5842575964988381E-3</v>
      </c>
      <c r="Q140" s="54">
        <f t="shared" si="72"/>
        <v>1.9855448397446606E-3</v>
      </c>
      <c r="R140" s="54">
        <f t="shared" si="72"/>
        <v>1.5416676211987405E-3</v>
      </c>
      <c r="S140" s="54">
        <f t="shared" si="72"/>
        <v>1.2087735536423104E-3</v>
      </c>
      <c r="T140" s="54">
        <f t="shared" si="72"/>
        <v>9.5638677501757446E-4</v>
      </c>
      <c r="U140" s="54">
        <f t="shared" si="72"/>
        <v>7.6254954665899743E-4</v>
      </c>
      <c r="V140" s="54">
        <f t="shared" si="72"/>
        <v>6.1177718951719879E-4</v>
      </c>
      <c r="W140" s="54">
        <f t="shared" si="72"/>
        <v>4.9379122023551563E-4</v>
      </c>
      <c r="X140" s="54">
        <f t="shared" si="72"/>
        <v>4.0109015481516421E-4</v>
      </c>
      <c r="Y140" s="54">
        <f t="shared" si="72"/>
        <v>3.2780281258765095E-4</v>
      </c>
      <c r="Z140" s="54">
        <f t="shared" si="72"/>
        <v>2.6947653693786173E-4</v>
      </c>
      <c r="AA140" s="54">
        <f t="shared" si="72"/>
        <v>2.2269063614068583E-4</v>
      </c>
      <c r="AB140" s="54">
        <f t="shared" si="72"/>
        <v>1.845139908216582E-4</v>
      </c>
      <c r="AC140" s="54">
        <f t="shared" si="72"/>
        <v>1.5306099721971211E-4</v>
      </c>
      <c r="AD140" s="54">
        <f t="shared" si="72"/>
        <v>1.272184171389018E-4</v>
      </c>
      <c r="AE140" s="54">
        <f t="shared" si="72"/>
        <v>1.0605858930512193E-4</v>
      </c>
      <c r="AF140" s="54">
        <f t="shared" si="72"/>
        <v>8.8790750400330912E-5</v>
      </c>
      <c r="AG140" s="54">
        <f t="shared" si="72"/>
        <v>7.4601339906147648E-5</v>
      </c>
      <c r="AH140" s="54">
        <f t="shared" si="72"/>
        <v>6.2844092223555178E-5</v>
      </c>
      <c r="AI140" s="54">
        <f t="shared" ref="AI140:BG140" si="73">+AH140/(1+AI131)^10</f>
        <v>5.3065806745950799E-5</v>
      </c>
      <c r="AJ140" s="54">
        <f t="shared" si="73"/>
        <v>4.4907607797269364E-5</v>
      </c>
      <c r="AK140" s="54">
        <f t="shared" si="73"/>
        <v>3.8082813346898904E-5</v>
      </c>
      <c r="AL140" s="54">
        <f t="shared" si="73"/>
        <v>3.2359762411988393E-5</v>
      </c>
      <c r="AM140" s="54">
        <f t="shared" si="73"/>
        <v>2.7549891583825025E-5</v>
      </c>
      <c r="AN140" s="54">
        <f t="shared" si="73"/>
        <v>2.3498964403061046E-5</v>
      </c>
      <c r="AO140" s="54">
        <f t="shared" si="73"/>
        <v>2.0080352188038621E-5</v>
      </c>
      <c r="AP140" s="54">
        <f t="shared" si="73"/>
        <v>1.7189765859871904E-5</v>
      </c>
      <c r="AQ140" s="54">
        <f t="shared" si="73"/>
        <v>1.4741071809325532E-5</v>
      </c>
      <c r="AR140" s="54">
        <f t="shared" si="73"/>
        <v>1.2662943453677641E-5</v>
      </c>
      <c r="AS140" s="54">
        <f t="shared" si="73"/>
        <v>1.0896168084538967E-5</v>
      </c>
      <c r="AT140" s="54">
        <f t="shared" si="73"/>
        <v>9.3914723953014553E-6</v>
      </c>
      <c r="AU140" s="54">
        <f t="shared" si="73"/>
        <v>8.1077609059752963E-6</v>
      </c>
      <c r="AV140" s="54">
        <f t="shared" si="73"/>
        <v>7.0106844228656347E-6</v>
      </c>
      <c r="AW140" s="54">
        <f t="shared" si="73"/>
        <v>6.0714732129239478E-6</v>
      </c>
      <c r="AX140" s="54">
        <f t="shared" si="73"/>
        <v>5.265983193860131E-6</v>
      </c>
      <c r="AY140" s="54">
        <f t="shared" si="73"/>
        <v>4.573914093238038E-6</v>
      </c>
      <c r="AZ140" s="54">
        <f t="shared" si="73"/>
        <v>3.9781668933792933E-6</v>
      </c>
      <c r="BA140" s="54">
        <f t="shared" si="73"/>
        <v>3.4643144648751434E-6</v>
      </c>
      <c r="BB140" s="54">
        <f t="shared" si="73"/>
        <v>3.0201644919187164E-6</v>
      </c>
      <c r="BC140" s="54">
        <f t="shared" si="73"/>
        <v>2.6353979107965502E-6</v>
      </c>
      <c r="BD140" s="54">
        <f t="shared" si="73"/>
        <v>2.3012693536955894E-6</v>
      </c>
      <c r="BE140" s="54">
        <f t="shared" si="73"/>
        <v>2.0103586953457178E-6</v>
      </c>
      <c r="BF140" s="54">
        <f t="shared" si="73"/>
        <v>1.7563648802733495E-6</v>
      </c>
      <c r="BG140" s="54">
        <f t="shared" si="73"/>
        <v>1.5339348713498534E-6</v>
      </c>
      <c r="BH140" s="54">
        <f>+BG140</f>
        <v>1.5339348713498534E-6</v>
      </c>
      <c r="BI140" s="54">
        <f>+BH140</f>
        <v>1.5339348713498534E-6</v>
      </c>
    </row>
    <row r="141" spans="1:61" ht="18" customHeight="1">
      <c r="A141" s="54" t="s">
        <v>806</v>
      </c>
      <c r="B141" s="54">
        <f t="shared" ref="B141:K141" si="74">+B139-C131</f>
        <v>-6.0822885255716191E-3</v>
      </c>
      <c r="C141" s="54">
        <f t="shared" si="74"/>
        <v>3.3390446835745539E-2</v>
      </c>
      <c r="D141" s="54">
        <f t="shared" si="74"/>
        <v>2.6917261515214973E-2</v>
      </c>
      <c r="E141" s="54">
        <f t="shared" si="74"/>
        <v>2.5189118298238479E-2</v>
      </c>
      <c r="F141" s="54">
        <f t="shared" si="74"/>
        <v>2.4180030205757402E-2</v>
      </c>
      <c r="G141" s="54">
        <f t="shared" si="74"/>
        <v>2.2419837777411841E-2</v>
      </c>
      <c r="H141" s="54">
        <f t="shared" si="74"/>
        <v>2.1067964790794397E-2</v>
      </c>
      <c r="I141" s="54">
        <f t="shared" si="74"/>
        <v>2.0798370251107645E-2</v>
      </c>
      <c r="J141" s="54">
        <f t="shared" si="74"/>
        <v>2.0156709566742162E-2</v>
      </c>
      <c r="K141" s="54">
        <f t="shared" si="74"/>
        <v>1.6408019768349796E-2</v>
      </c>
    </row>
    <row r="142" spans="1:61" ht="18" customHeight="1">
      <c r="A142" s="54" t="s">
        <v>801</v>
      </c>
      <c r="B142" s="54"/>
      <c r="C142" s="54">
        <f>+EXP(C128-0.1)</f>
        <v>1.0629389115785628</v>
      </c>
      <c r="D142" s="54">
        <f>+EXP(D128-0.1)</f>
        <v>1.0470925723731346</v>
      </c>
    </row>
    <row r="143" spans="1:61" ht="18" customHeight="1">
      <c r="A143" s="54" t="s">
        <v>810</v>
      </c>
      <c r="B143" s="54"/>
    </row>
    <row r="144" spans="1:61" ht="18" customHeight="1">
      <c r="A144" s="54" t="s">
        <v>811</v>
      </c>
      <c r="B144" s="54">
        <f>+SUMPRODUCT(B140:U140*B84:U84)*10</f>
        <v>187.34359990219843</v>
      </c>
    </row>
    <row r="145" spans="1:74" ht="18" customHeight="1">
      <c r="A145" s="54" t="s">
        <v>812</v>
      </c>
      <c r="B145" s="54">
        <f>+SUMPRODUCT(B140:AE140*B84:AE84)*10</f>
        <v>191.01652802425252</v>
      </c>
    </row>
    <row r="146" spans="1:74" ht="18" customHeight="1">
      <c r="A146" s="54" t="s">
        <v>813</v>
      </c>
      <c r="B146" s="54">
        <f>+SUMPRODUCT(B140:BI140*B84:BI84)*10</f>
        <v>191.98799469505403</v>
      </c>
    </row>
    <row r="147" spans="1:74" ht="18" customHeight="1">
      <c r="A147" s="54"/>
      <c r="B147" s="54"/>
    </row>
    <row r="148" spans="1:74" s="39" customFormat="1" ht="18" customHeight="1">
      <c r="A148" s="54" t="s">
        <v>814</v>
      </c>
      <c r="B148" s="54">
        <v>1</v>
      </c>
      <c r="C148" s="54">
        <f t="shared" ref="C148:AH148" si="75">+B148/(1+B79)^10</f>
        <v>0.21504089455941613</v>
      </c>
      <c r="D148" s="54">
        <f t="shared" si="75"/>
        <v>0.11476551047614543</v>
      </c>
      <c r="E148" s="54">
        <f t="shared" si="75"/>
        <v>6.5676981881551702E-2</v>
      </c>
      <c r="F148" s="54">
        <f t="shared" si="75"/>
        <v>3.9541812754536505E-2</v>
      </c>
      <c r="G148" s="54">
        <f t="shared" si="75"/>
        <v>2.4804237595104736E-2</v>
      </c>
      <c r="H148" s="54">
        <f t="shared" si="75"/>
        <v>1.5987872647822629E-2</v>
      </c>
      <c r="I148" s="54">
        <f t="shared" si="75"/>
        <v>1.0593049502245549E-2</v>
      </c>
      <c r="J148" s="54">
        <f t="shared" si="75"/>
        <v>7.1830638621911344E-3</v>
      </c>
      <c r="K148" s="54">
        <f t="shared" si="75"/>
        <v>5.0415877318474881E-3</v>
      </c>
      <c r="L148" s="54">
        <f t="shared" si="75"/>
        <v>3.6267824923018619E-3</v>
      </c>
      <c r="M148" s="54">
        <f t="shared" si="75"/>
        <v>2.5703639743819792E-3</v>
      </c>
      <c r="N148" s="54">
        <f t="shared" si="75"/>
        <v>1.890656010581106E-3</v>
      </c>
      <c r="O148" s="54">
        <f t="shared" si="75"/>
        <v>1.4084709577182899E-3</v>
      </c>
      <c r="P148" s="54">
        <f t="shared" si="75"/>
        <v>1.0625220751925488E-3</v>
      </c>
      <c r="Q148" s="54">
        <f t="shared" si="75"/>
        <v>8.111781020825738E-4</v>
      </c>
      <c r="R148" s="54">
        <f t="shared" si="75"/>
        <v>6.2625680142178457E-4</v>
      </c>
      <c r="S148" s="54">
        <f t="shared" si="75"/>
        <v>4.8854437980172256E-4</v>
      </c>
      <c r="T148" s="54">
        <f t="shared" si="75"/>
        <v>3.8480416869448545E-4</v>
      </c>
      <c r="U148" s="54">
        <f t="shared" si="75"/>
        <v>3.0580900822358098E-4</v>
      </c>
      <c r="V148" s="54">
        <f t="shared" si="75"/>
        <v>2.4533536159436562E-4</v>
      </c>
      <c r="W148" s="54">
        <f t="shared" si="75"/>
        <v>1.984844396579914E-4</v>
      </c>
      <c r="X148" s="54">
        <f t="shared" si="75"/>
        <v>1.6163217147029108E-4</v>
      </c>
      <c r="Y148" s="54">
        <f t="shared" si="75"/>
        <v>1.324672450510719E-4</v>
      </c>
      <c r="Z148" s="54">
        <f t="shared" si="75"/>
        <v>1.0923568083448178E-4</v>
      </c>
      <c r="AA148" s="54">
        <f t="shared" si="75"/>
        <v>9.0598783317551735E-5</v>
      </c>
      <c r="AB148" s="54">
        <f t="shared" si="75"/>
        <v>7.5511402770269748E-5</v>
      </c>
      <c r="AC148" s="54">
        <f t="shared" si="75"/>
        <v>6.2966117026928831E-5</v>
      </c>
      <c r="AD148" s="54">
        <f t="shared" si="75"/>
        <v>5.2605613234739534E-5</v>
      </c>
      <c r="AE148" s="54">
        <f t="shared" si="75"/>
        <v>4.4041164718522859E-5</v>
      </c>
      <c r="AF148" s="54">
        <f t="shared" si="75"/>
        <v>3.6895747855110696E-5</v>
      </c>
      <c r="AG148" s="54">
        <f t="shared" si="75"/>
        <v>3.0943351902699301E-5</v>
      </c>
      <c r="AH148" s="54">
        <f t="shared" si="75"/>
        <v>2.6024188700982893E-5</v>
      </c>
      <c r="AI148" s="54">
        <f t="shared" ref="AI148:BI148" si="76">+AH148/(1+AH79)^10</f>
        <v>2.1942484501547786E-5</v>
      </c>
      <c r="AJ148" s="54">
        <f t="shared" si="76"/>
        <v>1.8543686748813577E-5</v>
      </c>
      <c r="AK148" s="54">
        <f t="shared" si="76"/>
        <v>1.5705317259712604E-5</v>
      </c>
      <c r="AL148" s="54">
        <f t="shared" si="76"/>
        <v>1.3328925568284308E-5</v>
      </c>
      <c r="AM148" s="54">
        <f t="shared" si="76"/>
        <v>1.1334668417531362E-5</v>
      </c>
      <c r="AN148" s="54">
        <f t="shared" si="76"/>
        <v>9.6574206634696893E-6</v>
      </c>
      <c r="AO148" s="54">
        <f t="shared" si="76"/>
        <v>8.2438410131318341E-6</v>
      </c>
      <c r="AP148" s="54">
        <f t="shared" si="76"/>
        <v>7.0500920246101504E-6</v>
      </c>
      <c r="AQ148" s="54">
        <f t="shared" si="76"/>
        <v>6.0400392933049089E-6</v>
      </c>
      <c r="AR148" s="54">
        <f t="shared" si="76"/>
        <v>5.1838157983787543E-6</v>
      </c>
      <c r="AS148" s="54">
        <f t="shared" si="76"/>
        <v>4.4566706457201256E-6</v>
      </c>
      <c r="AT148" s="54">
        <f t="shared" si="76"/>
        <v>3.8380419400879208E-6</v>
      </c>
      <c r="AU148" s="54">
        <f t="shared" si="76"/>
        <v>3.3108075038898652E-6</v>
      </c>
      <c r="AV148" s="54">
        <f t="shared" si="76"/>
        <v>2.8606773652261141E-6</v>
      </c>
      <c r="AW148" s="54">
        <f t="shared" si="76"/>
        <v>2.4756996699273074E-6</v>
      </c>
      <c r="AX148" s="54">
        <f t="shared" si="76"/>
        <v>2.1458576427354609E-6</v>
      </c>
      <c r="AY148" s="54">
        <f t="shared" si="76"/>
        <v>1.8627398756971487E-6</v>
      </c>
      <c r="AZ148" s="54">
        <f t="shared" si="76"/>
        <v>1.6192698655981162E-6</v>
      </c>
      <c r="BA148" s="54">
        <f t="shared" si="76"/>
        <v>1.4094835848107428E-6</v>
      </c>
      <c r="BB148" s="54">
        <f t="shared" si="76"/>
        <v>1.2283461249510534E-6</v>
      </c>
      <c r="BC148" s="54">
        <f t="shared" si="76"/>
        <v>1.0716002342156051E-6</v>
      </c>
      <c r="BD148" s="54">
        <f t="shared" si="76"/>
        <v>9.3564098086243676E-7</v>
      </c>
      <c r="BE148" s="54">
        <f t="shared" si="76"/>
        <v>8.1741189722336466E-7</v>
      </c>
      <c r="BF148" s="54">
        <f t="shared" si="76"/>
        <v>7.1431885281678622E-7</v>
      </c>
      <c r="BG148" s="54">
        <f t="shared" si="76"/>
        <v>6.2415861920836006E-7</v>
      </c>
      <c r="BH148" s="54">
        <f t="shared" si="76"/>
        <v>5.4505965963700919E-7</v>
      </c>
      <c r="BI148" s="54">
        <f t="shared" si="76"/>
        <v>4.6966004804285786E-7</v>
      </c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</row>
    <row r="149" spans="1:74" ht="18" customHeight="1">
      <c r="A149" s="54"/>
      <c r="B149" s="54"/>
    </row>
    <row r="150" spans="1:74" ht="18" customHeight="1">
      <c r="A150" s="54" t="s">
        <v>810</v>
      </c>
      <c r="B150" s="54"/>
    </row>
    <row r="151" spans="1:74" ht="18" customHeight="1">
      <c r="A151" s="54" t="s">
        <v>811</v>
      </c>
      <c r="B151" s="54">
        <f>+SUMPRODUCT(B148:U148*B84:U84)*10</f>
        <v>117.88365574412923</v>
      </c>
    </row>
    <row r="152" spans="1:74" ht="18" customHeight="1">
      <c r="A152" s="54" t="s">
        <v>812</v>
      </c>
      <c r="B152" s="54">
        <f>+SUMPRODUCT(B148:AE148*B84:AE84)*10</f>
        <v>119.37182227441102</v>
      </c>
    </row>
    <row r="153" spans="1:74" ht="18" customHeight="1">
      <c r="A153" s="54" t="s">
        <v>813</v>
      </c>
      <c r="B153" s="54">
        <f>+SUMPRODUCT(B148:BI148*B84:BI84)*10</f>
        <v>119.77210729036301</v>
      </c>
    </row>
    <row r="154" spans="1:74" ht="18" customHeight="1">
      <c r="A154" s="54" t="s">
        <v>813</v>
      </c>
      <c r="B154" s="54">
        <f>+SUMPRODUCT(B149:BI149*B84:BI84)*10</f>
        <v>0</v>
      </c>
    </row>
    <row r="155" spans="1:74" ht="18" customHeight="1">
      <c r="A155" s="52" t="s">
        <v>815</v>
      </c>
      <c r="B155" s="65">
        <f>+B63*B61</f>
        <v>8.098411556751936E-3</v>
      </c>
      <c r="C155" s="65">
        <f t="shared" ref="C155:BI155" si="77">+C63*C61</f>
        <v>5.767639171732377E-2</v>
      </c>
      <c r="D155" s="65">
        <f t="shared" si="77"/>
        <v>0.11845655662773287</v>
      </c>
      <c r="E155" s="65">
        <f t="shared" si="77"/>
        <v>0.21828557881780969</v>
      </c>
      <c r="F155" s="65">
        <f t="shared" si="77"/>
        <v>0.36845028735843177</v>
      </c>
      <c r="G155" s="65">
        <f t="shared" si="77"/>
        <v>0.57844641253175466</v>
      </c>
      <c r="H155" s="65">
        <f t="shared" si="77"/>
        <v>0.86414700585559312</v>
      </c>
      <c r="I155" s="65">
        <f t="shared" si="77"/>
        <v>1.2368048632806929</v>
      </c>
      <c r="J155" s="65">
        <f t="shared" si="77"/>
        <v>1.705411391363902</v>
      </c>
      <c r="K155" s="65">
        <f t="shared" si="77"/>
        <v>2.3383037742718478</v>
      </c>
      <c r="L155" s="65">
        <f t="shared" si="77"/>
        <v>3.1764012749478674</v>
      </c>
      <c r="M155" s="65">
        <f t="shared" si="77"/>
        <v>4.3018208792058985</v>
      </c>
      <c r="N155" s="65">
        <f t="shared" si="77"/>
        <v>5.6457712524641082</v>
      </c>
      <c r="O155" s="65">
        <f t="shared" si="77"/>
        <v>7.2644680492510663</v>
      </c>
      <c r="P155" s="65">
        <f t="shared" si="77"/>
        <v>9.1887198399988677</v>
      </c>
      <c r="Q155" s="65">
        <f t="shared" si="77"/>
        <v>11.440724993829219</v>
      </c>
      <c r="R155" s="65">
        <f t="shared" si="77"/>
        <v>14.040531610927506</v>
      </c>
      <c r="S155" s="65">
        <f t="shared" si="77"/>
        <v>17.005967233832646</v>
      </c>
      <c r="T155" s="65">
        <f t="shared" si="77"/>
        <v>20.352574568868942</v>
      </c>
      <c r="U155" s="65">
        <f t="shared" si="77"/>
        <v>24.093554903009245</v>
      </c>
      <c r="V155" s="65">
        <f t="shared" si="77"/>
        <v>28.291473534495395</v>
      </c>
      <c r="W155" s="65">
        <f t="shared" si="77"/>
        <v>33.004164817686245</v>
      </c>
      <c r="X155" s="65">
        <f t="shared" si="77"/>
        <v>38.220938587089414</v>
      </c>
      <c r="Y155" s="65">
        <f t="shared" si="77"/>
        <v>43.943463589222283</v>
      </c>
      <c r="Z155" s="65">
        <f t="shared" si="77"/>
        <v>50.177383178546137</v>
      </c>
      <c r="AA155" s="65">
        <f t="shared" si="77"/>
        <v>56.913217187348373</v>
      </c>
      <c r="AB155" s="65">
        <f t="shared" si="77"/>
        <v>63.963590078005424</v>
      </c>
      <c r="AC155" s="65">
        <f t="shared" si="77"/>
        <v>71.16568303976652</v>
      </c>
      <c r="AD155" s="65">
        <f t="shared" si="77"/>
        <v>78.614600008412623</v>
      </c>
      <c r="AE155" s="65">
        <f t="shared" si="77"/>
        <v>86.370701434052123</v>
      </c>
      <c r="AF155" s="65">
        <f t="shared" si="77"/>
        <v>94.249449170456174</v>
      </c>
      <c r="AG155" s="65">
        <f t="shared" si="77"/>
        <v>102.12325845490895</v>
      </c>
      <c r="AH155" s="65">
        <f t="shared" si="77"/>
        <v>110.15634137181624</v>
      </c>
      <c r="AI155" s="65">
        <f t="shared" si="77"/>
        <v>118.42562165943012</v>
      </c>
      <c r="AJ155" s="65">
        <f t="shared" si="77"/>
        <v>126.95762687666279</v>
      </c>
      <c r="AK155" s="65">
        <f t="shared" si="77"/>
        <v>135.76769294138535</v>
      </c>
      <c r="AL155" s="65">
        <f t="shared" si="77"/>
        <v>144.86554649987681</v>
      </c>
      <c r="AM155" s="65">
        <f t="shared" si="77"/>
        <v>154.25779479986079</v>
      </c>
      <c r="AN155" s="65">
        <f t="shared" si="77"/>
        <v>163.94928789651382</v>
      </c>
      <c r="AO155" s="65">
        <f t="shared" si="77"/>
        <v>173.9438567545624</v>
      </c>
      <c r="AP155" s="65">
        <f t="shared" si="77"/>
        <v>184.2446985230236</v>
      </c>
      <c r="AQ155" s="65">
        <f t="shared" si="77"/>
        <v>194.85456817059924</v>
      </c>
      <c r="AR155" s="65">
        <f t="shared" si="77"/>
        <v>205.77587019750877</v>
      </c>
      <c r="AS155" s="65">
        <f t="shared" si="77"/>
        <v>217.01070610548018</v>
      </c>
      <c r="AT155" s="65">
        <f t="shared" si="77"/>
        <v>228.56091187324671</v>
      </c>
      <c r="AU155" s="65">
        <f t="shared" si="77"/>
        <v>240.42810820810362</v>
      </c>
      <c r="AV155" s="65">
        <f t="shared" si="77"/>
        <v>252.61378081042272</v>
      </c>
      <c r="AW155" s="65">
        <f t="shared" si="77"/>
        <v>265.11940592234885</v>
      </c>
      <c r="AX155" s="65">
        <f t="shared" si="77"/>
        <v>277.94663666163592</v>
      </c>
      <c r="AY155" s="65">
        <f t="shared" si="77"/>
        <v>291.0975672966436</v>
      </c>
      <c r="AZ155" s="65">
        <f t="shared" si="77"/>
        <v>304.57509528762438</v>
      </c>
      <c r="BA155" s="65">
        <f t="shared" si="77"/>
        <v>318.38340440738642</v>
      </c>
      <c r="BB155" s="65">
        <f t="shared" si="77"/>
        <v>332.52859650499283</v>
      </c>
      <c r="BC155" s="65">
        <f t="shared" si="77"/>
        <v>347.01950453936945</v>
      </c>
      <c r="BD155" s="65">
        <f t="shared" si="77"/>
        <v>361.86872554124011</v>
      </c>
      <c r="BE155" s="65">
        <f t="shared" si="77"/>
        <v>377.09391944981161</v>
      </c>
      <c r="BF155" s="65">
        <f t="shared" si="77"/>
        <v>392.71942878705931</v>
      </c>
      <c r="BG155" s="65">
        <f t="shared" si="77"/>
        <v>408.77828560857779</v>
      </c>
      <c r="BH155" s="65">
        <f t="shared" si="77"/>
        <v>425.31468719258697</v>
      </c>
      <c r="BI155" s="65">
        <f t="shared" si="77"/>
        <v>442.38704204766361</v>
      </c>
    </row>
  </sheetData>
  <phoneticPr fontId="56" type="noConversion"/>
  <pageMargins left="0.75" right="0.75" top="1" bottom="1" header="0.5" footer="0.5"/>
  <pageSetup orientation="portrait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CCA3-3EF6-487E-8859-B13295A555F5}">
  <dimension ref="A1:IC155"/>
  <sheetViews>
    <sheetView zoomScale="145" workbookViewId="0">
      <pane xSplit="1" ySplit="4" topLeftCell="B51" activePane="bottomRight" state="frozen"/>
      <selection pane="topRight"/>
      <selection pane="bottomLeft"/>
      <selection pane="bottomRight" activeCell="F80" sqref="F80"/>
    </sheetView>
  </sheetViews>
  <sheetFormatPr defaultColWidth="11.54296875" defaultRowHeight="18" customHeight="1"/>
  <cols>
    <col min="1" max="1" width="68.453125" style="52" customWidth="1"/>
    <col min="2" max="2" width="11.54296875" style="65" customWidth="1"/>
    <col min="3" max="3" width="12.54296875" style="54" customWidth="1"/>
    <col min="4" max="4" width="12.1796875" style="54" customWidth="1"/>
    <col min="5" max="10" width="11.81640625" style="54" customWidth="1"/>
    <col min="11" max="16384" width="11.54296875" style="54"/>
  </cols>
  <sheetData>
    <row r="1" spans="1:61" ht="18" customHeight="1">
      <c r="A1" s="52" t="s">
        <v>186</v>
      </c>
      <c r="B1" s="143"/>
    </row>
    <row r="2" spans="1:61" s="32" customFormat="1" ht="18" customHeight="1">
      <c r="A2" s="56"/>
      <c r="B2" s="144">
        <v>1</v>
      </c>
      <c r="C2" s="32">
        <v>2</v>
      </c>
      <c r="D2" s="32">
        <v>3</v>
      </c>
      <c r="E2" s="32">
        <v>4</v>
      </c>
      <c r="F2" s="32">
        <v>5</v>
      </c>
      <c r="G2" s="32">
        <v>6</v>
      </c>
      <c r="H2" s="32">
        <v>7</v>
      </c>
      <c r="I2" s="32">
        <v>8</v>
      </c>
      <c r="J2" s="32">
        <v>9</v>
      </c>
      <c r="K2" s="32">
        <v>10</v>
      </c>
      <c r="L2" s="32">
        <v>11</v>
      </c>
      <c r="M2" s="32">
        <v>12</v>
      </c>
      <c r="N2" s="32">
        <v>13</v>
      </c>
      <c r="O2" s="32">
        <v>14</v>
      </c>
      <c r="P2" s="32">
        <v>15</v>
      </c>
      <c r="Q2" s="32">
        <v>16</v>
      </c>
      <c r="R2" s="32">
        <v>17</v>
      </c>
      <c r="S2" s="32">
        <v>18</v>
      </c>
      <c r="T2" s="32">
        <v>19</v>
      </c>
      <c r="U2" s="32">
        <v>20</v>
      </c>
      <c r="V2" s="32">
        <v>21</v>
      </c>
      <c r="W2" s="32">
        <v>22</v>
      </c>
      <c r="X2" s="32">
        <v>23</v>
      </c>
      <c r="Y2" s="32">
        <v>24</v>
      </c>
      <c r="Z2" s="32">
        <v>25</v>
      </c>
      <c r="AA2" s="32">
        <v>26</v>
      </c>
      <c r="AB2" s="32">
        <v>27</v>
      </c>
      <c r="AC2" s="32">
        <v>28</v>
      </c>
      <c r="AD2" s="32">
        <v>29</v>
      </c>
      <c r="AE2" s="32">
        <v>30</v>
      </c>
      <c r="AF2" s="32">
        <v>31</v>
      </c>
      <c r="AG2" s="32">
        <v>32</v>
      </c>
      <c r="AH2" s="32">
        <v>33</v>
      </c>
      <c r="AI2" s="32">
        <v>34</v>
      </c>
      <c r="AJ2" s="32">
        <v>35</v>
      </c>
      <c r="AK2" s="32">
        <v>36</v>
      </c>
      <c r="AL2" s="32">
        <v>37</v>
      </c>
      <c r="AM2" s="32">
        <v>38</v>
      </c>
      <c r="AN2" s="32">
        <v>39</v>
      </c>
      <c r="AO2" s="32">
        <f>+AN2+1</f>
        <v>40</v>
      </c>
      <c r="AP2" s="32">
        <f t="shared" ref="AP2:BI2" si="0">+AO2+1</f>
        <v>41</v>
      </c>
      <c r="AQ2" s="32">
        <f t="shared" si="0"/>
        <v>42</v>
      </c>
      <c r="AR2" s="32">
        <f t="shared" si="0"/>
        <v>43</v>
      </c>
      <c r="AS2" s="32">
        <f t="shared" si="0"/>
        <v>44</v>
      </c>
      <c r="AT2" s="32">
        <f t="shared" si="0"/>
        <v>45</v>
      </c>
      <c r="AU2" s="32">
        <f t="shared" si="0"/>
        <v>46</v>
      </c>
      <c r="AV2" s="32">
        <f t="shared" si="0"/>
        <v>47</v>
      </c>
      <c r="AW2" s="32">
        <f t="shared" si="0"/>
        <v>48</v>
      </c>
      <c r="AX2" s="32">
        <f t="shared" si="0"/>
        <v>49</v>
      </c>
      <c r="AY2" s="32">
        <f t="shared" si="0"/>
        <v>50</v>
      </c>
      <c r="AZ2" s="32">
        <f t="shared" si="0"/>
        <v>51</v>
      </c>
      <c r="BA2" s="32">
        <f t="shared" si="0"/>
        <v>52</v>
      </c>
      <c r="BB2" s="32">
        <f t="shared" si="0"/>
        <v>53</v>
      </c>
      <c r="BC2" s="32">
        <f t="shared" si="0"/>
        <v>54</v>
      </c>
      <c r="BD2" s="32">
        <f t="shared" si="0"/>
        <v>55</v>
      </c>
      <c r="BE2" s="32">
        <f t="shared" si="0"/>
        <v>56</v>
      </c>
      <c r="BF2" s="32">
        <f t="shared" si="0"/>
        <v>57</v>
      </c>
      <c r="BG2" s="32">
        <f t="shared" si="0"/>
        <v>58</v>
      </c>
      <c r="BH2" s="32">
        <f t="shared" si="0"/>
        <v>59</v>
      </c>
      <c r="BI2" s="32">
        <f t="shared" si="0"/>
        <v>60</v>
      </c>
    </row>
    <row r="3" spans="1:61" s="32" customFormat="1" ht="18" customHeight="1">
      <c r="A3" s="57"/>
      <c r="B3" s="144"/>
    </row>
    <row r="4" spans="1:61" s="32" customFormat="1" ht="18" customHeight="1">
      <c r="A4" s="57"/>
      <c r="B4" s="144">
        <v>2005</v>
      </c>
      <c r="C4" s="32">
        <f>+B4+10</f>
        <v>2015</v>
      </c>
      <c r="D4" s="32">
        <f t="shared" ref="D4:BI4" si="1">+C4+10</f>
        <v>2025</v>
      </c>
      <c r="E4" s="32">
        <f t="shared" si="1"/>
        <v>2035</v>
      </c>
      <c r="F4" s="32">
        <f t="shared" si="1"/>
        <v>2045</v>
      </c>
      <c r="G4" s="32">
        <f t="shared" si="1"/>
        <v>2055</v>
      </c>
      <c r="H4" s="32">
        <f t="shared" si="1"/>
        <v>2065</v>
      </c>
      <c r="I4" s="32">
        <f t="shared" si="1"/>
        <v>2075</v>
      </c>
      <c r="J4" s="32">
        <f t="shared" si="1"/>
        <v>2085</v>
      </c>
      <c r="K4" s="32">
        <f t="shared" si="1"/>
        <v>2095</v>
      </c>
      <c r="L4" s="32">
        <f t="shared" si="1"/>
        <v>2105</v>
      </c>
      <c r="M4" s="32">
        <f t="shared" si="1"/>
        <v>2115</v>
      </c>
      <c r="N4" s="32">
        <f t="shared" si="1"/>
        <v>2125</v>
      </c>
      <c r="O4" s="32">
        <f t="shared" si="1"/>
        <v>2135</v>
      </c>
      <c r="P4" s="32">
        <f t="shared" si="1"/>
        <v>2145</v>
      </c>
      <c r="Q4" s="32">
        <f t="shared" si="1"/>
        <v>2155</v>
      </c>
      <c r="R4" s="32">
        <f t="shared" si="1"/>
        <v>2165</v>
      </c>
      <c r="S4" s="32">
        <f t="shared" si="1"/>
        <v>2175</v>
      </c>
      <c r="T4" s="32">
        <f t="shared" si="1"/>
        <v>2185</v>
      </c>
      <c r="U4" s="32">
        <f t="shared" si="1"/>
        <v>2195</v>
      </c>
      <c r="V4" s="32">
        <f t="shared" si="1"/>
        <v>2205</v>
      </c>
      <c r="W4" s="32">
        <f t="shared" si="1"/>
        <v>2215</v>
      </c>
      <c r="X4" s="32">
        <f t="shared" si="1"/>
        <v>2225</v>
      </c>
      <c r="Y4" s="32">
        <f t="shared" si="1"/>
        <v>2235</v>
      </c>
      <c r="Z4" s="32">
        <f t="shared" si="1"/>
        <v>2245</v>
      </c>
      <c r="AA4" s="32">
        <f t="shared" si="1"/>
        <v>2255</v>
      </c>
      <c r="AB4" s="32">
        <f t="shared" si="1"/>
        <v>2265</v>
      </c>
      <c r="AC4" s="32">
        <f t="shared" si="1"/>
        <v>2275</v>
      </c>
      <c r="AD4" s="32">
        <f t="shared" si="1"/>
        <v>2285</v>
      </c>
      <c r="AE4" s="32">
        <f t="shared" si="1"/>
        <v>2295</v>
      </c>
      <c r="AF4" s="32">
        <f t="shared" si="1"/>
        <v>2305</v>
      </c>
      <c r="AG4" s="32">
        <f t="shared" si="1"/>
        <v>2315</v>
      </c>
      <c r="AH4" s="32">
        <f t="shared" si="1"/>
        <v>2325</v>
      </c>
      <c r="AI4" s="32">
        <f t="shared" si="1"/>
        <v>2335</v>
      </c>
      <c r="AJ4" s="32">
        <f t="shared" si="1"/>
        <v>2345</v>
      </c>
      <c r="AK4" s="32">
        <f t="shared" si="1"/>
        <v>2355</v>
      </c>
      <c r="AL4" s="32">
        <f t="shared" si="1"/>
        <v>2365</v>
      </c>
      <c r="AM4" s="32">
        <f t="shared" si="1"/>
        <v>2375</v>
      </c>
      <c r="AN4" s="32">
        <f t="shared" si="1"/>
        <v>2385</v>
      </c>
      <c r="AO4" s="32">
        <f t="shared" si="1"/>
        <v>2395</v>
      </c>
      <c r="AP4" s="32">
        <f t="shared" si="1"/>
        <v>2405</v>
      </c>
      <c r="AQ4" s="32">
        <f t="shared" si="1"/>
        <v>2415</v>
      </c>
      <c r="AR4" s="32">
        <f t="shared" si="1"/>
        <v>2425</v>
      </c>
      <c r="AS4" s="32">
        <f t="shared" si="1"/>
        <v>2435</v>
      </c>
      <c r="AT4" s="32">
        <f t="shared" si="1"/>
        <v>2445</v>
      </c>
      <c r="AU4" s="32">
        <f t="shared" si="1"/>
        <v>2455</v>
      </c>
      <c r="AV4" s="32">
        <f t="shared" si="1"/>
        <v>2465</v>
      </c>
      <c r="AW4" s="32">
        <f t="shared" si="1"/>
        <v>2475</v>
      </c>
      <c r="AX4" s="32">
        <f t="shared" si="1"/>
        <v>2485</v>
      </c>
      <c r="AY4" s="32">
        <f t="shared" si="1"/>
        <v>2495</v>
      </c>
      <c r="AZ4" s="32">
        <f t="shared" si="1"/>
        <v>2505</v>
      </c>
      <c r="BA4" s="32">
        <f t="shared" si="1"/>
        <v>2515</v>
      </c>
      <c r="BB4" s="32">
        <f t="shared" si="1"/>
        <v>2525</v>
      </c>
      <c r="BC4" s="32">
        <f t="shared" si="1"/>
        <v>2535</v>
      </c>
      <c r="BD4" s="32">
        <f t="shared" si="1"/>
        <v>2545</v>
      </c>
      <c r="BE4" s="32">
        <f t="shared" si="1"/>
        <v>2555</v>
      </c>
      <c r="BF4" s="32">
        <f t="shared" si="1"/>
        <v>2565</v>
      </c>
      <c r="BG4" s="32">
        <f t="shared" si="1"/>
        <v>2575</v>
      </c>
      <c r="BH4" s="32">
        <f t="shared" si="1"/>
        <v>2585</v>
      </c>
      <c r="BI4" s="32">
        <f t="shared" si="1"/>
        <v>2595</v>
      </c>
    </row>
    <row r="5" spans="1:61" ht="18" customHeight="1">
      <c r="A5" s="58"/>
    </row>
    <row r="6" spans="1:61" ht="18" customHeight="1">
      <c r="A6" s="59" t="s">
        <v>738</v>
      </c>
    </row>
    <row r="7" spans="1:61" ht="18" customHeight="1">
      <c r="A7" s="52" t="s">
        <v>233</v>
      </c>
      <c r="B7" s="65">
        <f>+Parameters!L35</f>
        <v>0.3</v>
      </c>
    </row>
    <row r="8" spans="1:61" ht="18" customHeight="1">
      <c r="A8" s="52" t="s">
        <v>236</v>
      </c>
      <c r="B8" s="145">
        <f>+Parameters!L36</f>
        <v>0.1</v>
      </c>
    </row>
    <row r="9" spans="1:61" ht="18" customHeight="1">
      <c r="A9" s="54" t="s">
        <v>237</v>
      </c>
      <c r="B9" s="65">
        <f>Parameters!L37</f>
        <v>2.4408315128007598</v>
      </c>
    </row>
    <row r="10" spans="1:61" ht="18" customHeight="1">
      <c r="A10" s="54" t="str">
        <f>+Parameters!A38</f>
        <v>Initial real interest rate (percent per decade annualized)</v>
      </c>
      <c r="B10" s="65">
        <f>+Parameters!L38</f>
        <v>7.7765473111546343E-2</v>
      </c>
    </row>
    <row r="11" spans="1:61" ht="18" customHeight="1">
      <c r="A11" s="54" t="s">
        <v>242</v>
      </c>
      <c r="B11" s="65">
        <f>+Parameters!L39</f>
        <v>4.1191882823091728</v>
      </c>
    </row>
    <row r="12" spans="1:61" ht="18" customHeight="1">
      <c r="A12" s="54" t="s">
        <v>739</v>
      </c>
      <c r="B12" s="65">
        <f>+Parameters!L40</f>
        <v>1.4983739690273445</v>
      </c>
    </row>
    <row r="13" spans="1:61" ht="18" customHeight="1">
      <c r="A13" s="59" t="s">
        <v>247</v>
      </c>
    </row>
    <row r="14" spans="1:61" ht="18" customHeight="1">
      <c r="A14" s="52" t="s">
        <v>740</v>
      </c>
      <c r="B14" s="54">
        <f>+$B$15</f>
        <v>1.4999999999999999E-2</v>
      </c>
      <c r="C14" s="54">
        <f t="shared" ref="C14:BI14" si="2">+B14*(1-$B$16)</f>
        <v>1.4999999999999999E-2</v>
      </c>
      <c r="D14" s="54">
        <f t="shared" si="2"/>
        <v>1.4999999999999999E-2</v>
      </c>
      <c r="E14" s="54">
        <f t="shared" si="2"/>
        <v>1.4999999999999999E-2</v>
      </c>
      <c r="F14" s="54">
        <f t="shared" si="2"/>
        <v>1.4999999999999999E-2</v>
      </c>
      <c r="G14" s="54">
        <f t="shared" si="2"/>
        <v>1.4999999999999999E-2</v>
      </c>
      <c r="H14" s="54">
        <f t="shared" si="2"/>
        <v>1.4999999999999999E-2</v>
      </c>
      <c r="I14" s="54">
        <f t="shared" si="2"/>
        <v>1.4999999999999999E-2</v>
      </c>
      <c r="J14" s="54">
        <f t="shared" si="2"/>
        <v>1.4999999999999999E-2</v>
      </c>
      <c r="K14" s="54">
        <f t="shared" si="2"/>
        <v>1.4999999999999999E-2</v>
      </c>
      <c r="L14" s="54">
        <f t="shared" si="2"/>
        <v>1.4999999999999999E-2</v>
      </c>
      <c r="M14" s="54">
        <f t="shared" si="2"/>
        <v>1.4999999999999999E-2</v>
      </c>
      <c r="N14" s="54">
        <f t="shared" si="2"/>
        <v>1.4999999999999999E-2</v>
      </c>
      <c r="O14" s="54">
        <f t="shared" si="2"/>
        <v>1.4999999999999999E-2</v>
      </c>
      <c r="P14" s="54">
        <f t="shared" si="2"/>
        <v>1.4999999999999999E-2</v>
      </c>
      <c r="Q14" s="54">
        <f t="shared" si="2"/>
        <v>1.4999999999999999E-2</v>
      </c>
      <c r="R14" s="54">
        <f t="shared" si="2"/>
        <v>1.4999999999999999E-2</v>
      </c>
      <c r="S14" s="54">
        <f t="shared" si="2"/>
        <v>1.4999999999999999E-2</v>
      </c>
      <c r="T14" s="54">
        <f t="shared" si="2"/>
        <v>1.4999999999999999E-2</v>
      </c>
      <c r="U14" s="54">
        <f t="shared" si="2"/>
        <v>1.4999999999999999E-2</v>
      </c>
      <c r="V14" s="54">
        <f t="shared" si="2"/>
        <v>1.4999999999999999E-2</v>
      </c>
      <c r="W14" s="54">
        <f t="shared" si="2"/>
        <v>1.4999999999999999E-2</v>
      </c>
      <c r="X14" s="54">
        <f t="shared" si="2"/>
        <v>1.4999999999999999E-2</v>
      </c>
      <c r="Y14" s="54">
        <f t="shared" si="2"/>
        <v>1.4999999999999999E-2</v>
      </c>
      <c r="Z14" s="54">
        <f t="shared" si="2"/>
        <v>1.4999999999999999E-2</v>
      </c>
      <c r="AA14" s="54">
        <f t="shared" si="2"/>
        <v>1.4999999999999999E-2</v>
      </c>
      <c r="AB14" s="54">
        <f t="shared" si="2"/>
        <v>1.4999999999999999E-2</v>
      </c>
      <c r="AC14" s="54">
        <f t="shared" si="2"/>
        <v>1.4999999999999999E-2</v>
      </c>
      <c r="AD14" s="54">
        <f t="shared" si="2"/>
        <v>1.4999999999999999E-2</v>
      </c>
      <c r="AE14" s="54">
        <f t="shared" si="2"/>
        <v>1.4999999999999999E-2</v>
      </c>
      <c r="AF14" s="54">
        <f t="shared" si="2"/>
        <v>1.4999999999999999E-2</v>
      </c>
      <c r="AG14" s="54">
        <f t="shared" si="2"/>
        <v>1.4999999999999999E-2</v>
      </c>
      <c r="AH14" s="54">
        <f t="shared" si="2"/>
        <v>1.4999999999999999E-2</v>
      </c>
      <c r="AI14" s="54">
        <f t="shared" si="2"/>
        <v>1.4999999999999999E-2</v>
      </c>
      <c r="AJ14" s="54">
        <f t="shared" si="2"/>
        <v>1.4999999999999999E-2</v>
      </c>
      <c r="AK14" s="54">
        <f t="shared" si="2"/>
        <v>1.4999999999999999E-2</v>
      </c>
      <c r="AL14" s="54">
        <f t="shared" si="2"/>
        <v>1.4999999999999999E-2</v>
      </c>
      <c r="AM14" s="54">
        <f t="shared" si="2"/>
        <v>1.4999999999999999E-2</v>
      </c>
      <c r="AN14" s="54">
        <f t="shared" si="2"/>
        <v>1.4999999999999999E-2</v>
      </c>
      <c r="AO14" s="54">
        <f t="shared" si="2"/>
        <v>1.4999999999999999E-2</v>
      </c>
      <c r="AP14" s="54">
        <f t="shared" si="2"/>
        <v>1.4999999999999999E-2</v>
      </c>
      <c r="AQ14" s="54">
        <f t="shared" si="2"/>
        <v>1.4999999999999999E-2</v>
      </c>
      <c r="AR14" s="54">
        <f t="shared" si="2"/>
        <v>1.4999999999999999E-2</v>
      </c>
      <c r="AS14" s="54">
        <f t="shared" si="2"/>
        <v>1.4999999999999999E-2</v>
      </c>
      <c r="AT14" s="54">
        <f t="shared" si="2"/>
        <v>1.4999999999999999E-2</v>
      </c>
      <c r="AU14" s="54">
        <f t="shared" si="2"/>
        <v>1.4999999999999999E-2</v>
      </c>
      <c r="AV14" s="54">
        <f t="shared" si="2"/>
        <v>1.4999999999999999E-2</v>
      </c>
      <c r="AW14" s="54">
        <f t="shared" si="2"/>
        <v>1.4999999999999999E-2</v>
      </c>
      <c r="AX14" s="54">
        <f t="shared" si="2"/>
        <v>1.4999999999999999E-2</v>
      </c>
      <c r="AY14" s="54">
        <f t="shared" si="2"/>
        <v>1.4999999999999999E-2</v>
      </c>
      <c r="AZ14" s="54">
        <f t="shared" si="2"/>
        <v>1.4999999999999999E-2</v>
      </c>
      <c r="BA14" s="54">
        <f t="shared" si="2"/>
        <v>1.4999999999999999E-2</v>
      </c>
      <c r="BB14" s="54">
        <f t="shared" si="2"/>
        <v>1.4999999999999999E-2</v>
      </c>
      <c r="BC14" s="54">
        <f t="shared" si="2"/>
        <v>1.4999999999999999E-2</v>
      </c>
      <c r="BD14" s="54">
        <f t="shared" si="2"/>
        <v>1.4999999999999999E-2</v>
      </c>
      <c r="BE14" s="54">
        <f t="shared" si="2"/>
        <v>1.4999999999999999E-2</v>
      </c>
      <c r="BF14" s="54">
        <f t="shared" si="2"/>
        <v>1.4999999999999999E-2</v>
      </c>
      <c r="BG14" s="54">
        <f t="shared" si="2"/>
        <v>1.4999999999999999E-2</v>
      </c>
      <c r="BH14" s="54">
        <f t="shared" si="2"/>
        <v>1.4999999999999999E-2</v>
      </c>
      <c r="BI14" s="54">
        <f t="shared" si="2"/>
        <v>1.4999999999999999E-2</v>
      </c>
    </row>
    <row r="15" spans="1:61" ht="18" customHeight="1">
      <c r="A15" s="52" t="s">
        <v>741</v>
      </c>
      <c r="B15" s="65">
        <f>+Parameters!L43</f>
        <v>1.4999999999999999E-2</v>
      </c>
    </row>
    <row r="16" spans="1:61" ht="18" customHeight="1">
      <c r="A16" s="54" t="s">
        <v>742</v>
      </c>
      <c r="B16" s="54">
        <f>+Parameters!C44</f>
        <v>0</v>
      </c>
    </row>
    <row r="17" spans="1:103" s="33" customFormat="1" ht="18" customHeight="1">
      <c r="A17" s="61" t="s">
        <v>743</v>
      </c>
      <c r="B17" s="62">
        <v>1</v>
      </c>
      <c r="C17" s="33">
        <f t="shared" ref="C17:BN17" si="3">B17/(1+B14)^10</f>
        <v>0.86166723172218462</v>
      </c>
      <c r="D17" s="33">
        <f t="shared" si="3"/>
        <v>0.74247041822377302</v>
      </c>
      <c r="E17" s="33">
        <f t="shared" si="3"/>
        <v>0.63976242990649113</v>
      </c>
      <c r="F17" s="33">
        <f t="shared" si="3"/>
        <v>0.55126232193738434</v>
      </c>
      <c r="G17" s="33">
        <f t="shared" si="3"/>
        <v>0.4750046788965297</v>
      </c>
      <c r="H17" s="33">
        <f t="shared" si="3"/>
        <v>0.40929596671985796</v>
      </c>
      <c r="I17" s="33">
        <f t="shared" si="3"/>
        <v>0.35267692259855543</v>
      </c>
      <c r="J17" s="33">
        <f t="shared" si="3"/>
        <v>0.30389014758779642</v>
      </c>
      <c r="K17" s="33">
        <f t="shared" si="3"/>
        <v>0.26185218221962264</v>
      </c>
      <c r="L17" s="33">
        <f t="shared" si="3"/>
        <v>0.2256294449735953</v>
      </c>
      <c r="M17" s="33">
        <f t="shared" si="3"/>
        <v>0.19441749924541085</v>
      </c>
      <c r="N17" s="33">
        <f t="shared" si="3"/>
        <v>0.16752318837314309</v>
      </c>
      <c r="O17" s="33">
        <f t="shared" si="3"/>
        <v>0.14434924197476026</v>
      </c>
      <c r="P17" s="33">
        <f t="shared" si="3"/>
        <v>0.12438101173358745</v>
      </c>
      <c r="Q17" s="33">
        <f t="shared" si="3"/>
        <v>0.10717504205928487</v>
      </c>
      <c r="R17" s="33">
        <f t="shared" si="3"/>
        <v>9.234922180093269E-2</v>
      </c>
      <c r="S17" s="33">
        <f t="shared" si="3"/>
        <v>7.9574298300907689E-2</v>
      </c>
      <c r="T17" s="33">
        <f t="shared" si="3"/>
        <v>6.8566565333178467E-2</v>
      </c>
      <c r="U17" s="33">
        <f t="shared" si="3"/>
        <v>5.9081562539338203E-2</v>
      </c>
      <c r="V17" s="33">
        <f t="shared" si="3"/>
        <v>5.0908646439092674E-2</v>
      </c>
      <c r="W17" s="33">
        <f t="shared" si="3"/>
        <v>4.386631244789644E-2</v>
      </c>
      <c r="X17" s="33">
        <f t="shared" si="3"/>
        <v>3.7798164012839336E-2</v>
      </c>
      <c r="Y17" s="33">
        <f t="shared" si="3"/>
        <v>3.2569439349124374E-2</v>
      </c>
      <c r="Z17" s="33">
        <f t="shared" si="3"/>
        <v>2.8064018642703591E-2</v>
      </c>
      <c r="AA17" s="33">
        <f t="shared" si="3"/>
        <v>2.4181845254858184E-2</v>
      </c>
      <c r="AB17" s="33">
        <f t="shared" si="3"/>
        <v>2.0836703658687897E-2</v>
      </c>
      <c r="AC17" s="33">
        <f t="shared" si="3"/>
        <v>1.7954304759797118E-2</v>
      </c>
      <c r="AD17" s="33">
        <f t="shared" si="3"/>
        <v>1.5470636079870826E-2</v>
      </c>
      <c r="AE17" s="33">
        <f t="shared" si="3"/>
        <v>1.3330540163923646E-2</v>
      </c>
      <c r="AF17" s="33">
        <f t="shared" si="3"/>
        <v>1.1486489640409485E-2</v>
      </c>
      <c r="AG17" s="33">
        <f t="shared" si="3"/>
        <v>9.8975317306571921E-3</v>
      </c>
      <c r="AH17" s="33">
        <f t="shared" si="3"/>
        <v>8.5283787672378666E-3</v>
      </c>
      <c r="AI17" s="33">
        <f t="shared" si="3"/>
        <v>7.3486245234441099E-3</v>
      </c>
      <c r="AJ17" s="33">
        <f t="shared" si="3"/>
        <v>6.3320689500818445E-3</v>
      </c>
      <c r="AK17" s="33">
        <f t="shared" si="3"/>
        <v>5.4561363232910227E-3</v>
      </c>
      <c r="AL17" s="33">
        <f t="shared" si="3"/>
        <v>4.7013738815890344E-3</v>
      </c>
      <c r="AM17" s="33">
        <f t="shared" si="3"/>
        <v>4.0510198178398049E-3</v>
      </c>
      <c r="AN17" s="33">
        <f t="shared" si="3"/>
        <v>3.4906310320897333E-3</v>
      </c>
      <c r="AO17" s="33">
        <f t="shared" si="3"/>
        <v>3.0077623783843128E-3</v>
      </c>
      <c r="AP17" s="33">
        <f t="shared" si="3"/>
        <v>2.591690282260545E-3</v>
      </c>
      <c r="AQ17" s="33">
        <f t="shared" si="3"/>
        <v>2.2331745909967313E-3</v>
      </c>
      <c r="AR17" s="33">
        <f t="shared" si="3"/>
        <v>1.9242533677764754E-3</v>
      </c>
      <c r="AS17" s="33">
        <f t="shared" si="3"/>
        <v>1.6580660725440464E-3</v>
      </c>
      <c r="AT17" s="33">
        <f t="shared" si="3"/>
        <v>1.4287012027415034E-3</v>
      </c>
      <c r="AU17" s="33">
        <f t="shared" si="3"/>
        <v>1.2310650103244268E-3</v>
      </c>
      <c r="AV17" s="33">
        <f t="shared" si="3"/>
        <v>1.0607683795162916E-3</v>
      </c>
      <c r="AW17" s="33">
        <f t="shared" si="3"/>
        <v>9.140293530762307E-4</v>
      </c>
      <c r="AX17" s="33">
        <f t="shared" si="3"/>
        <v>7.8758914237801497E-4</v>
      </c>
      <c r="AY17" s="33">
        <f t="shared" si="3"/>
        <v>6.7863975604731371E-4</v>
      </c>
      <c r="AZ17" s="33">
        <f t="shared" si="3"/>
        <v>5.8476163992990751E-4</v>
      </c>
      <c r="BA17" s="33">
        <f t="shared" si="3"/>
        <v>5.0386994349572826E-4</v>
      </c>
      <c r="BB17" s="33">
        <f t="shared" si="3"/>
        <v>4.3416821935997774E-4</v>
      </c>
      <c r="BC17" s="33">
        <f t="shared" si="3"/>
        <v>3.741085276776622E-4</v>
      </c>
      <c r="BD17" s="33">
        <f t="shared" si="3"/>
        <v>3.223570594076735E-4</v>
      </c>
      <c r="BE17" s="33">
        <f t="shared" si="3"/>
        <v>2.7776451500591384E-4</v>
      </c>
      <c r="BF17" s="33">
        <f t="shared" si="3"/>
        <v>2.3934058071580099E-4</v>
      </c>
      <c r="BG17" s="33">
        <f t="shared" si="3"/>
        <v>2.0623193562416432E-4</v>
      </c>
      <c r="BH17" s="33">
        <f t="shared" si="3"/>
        <v>1.7770330106198147E-4</v>
      </c>
      <c r="BI17" s="33">
        <f t="shared" si="3"/>
        <v>1.5312111149397154E-4</v>
      </c>
      <c r="BJ17" s="33">
        <f t="shared" si="3"/>
        <v>1.3193944425923443E-4</v>
      </c>
      <c r="BK17" s="33">
        <f t="shared" si="3"/>
        <v>1.3193944425923443E-4</v>
      </c>
      <c r="BL17" s="33">
        <f t="shared" si="3"/>
        <v>1.3193944425923443E-4</v>
      </c>
      <c r="BM17" s="33">
        <f t="shared" si="3"/>
        <v>1.3193944425923443E-4</v>
      </c>
      <c r="BN17" s="33">
        <f t="shared" si="3"/>
        <v>1.3193944425923443E-4</v>
      </c>
      <c r="BO17" s="33">
        <f t="shared" ref="BO17:CY17" si="4">BN17/(1+BN14)^10</f>
        <v>1.3193944425923443E-4</v>
      </c>
      <c r="BP17" s="33">
        <f t="shared" si="4"/>
        <v>1.3193944425923443E-4</v>
      </c>
      <c r="BQ17" s="33">
        <f t="shared" si="4"/>
        <v>1.3193944425923443E-4</v>
      </c>
      <c r="BR17" s="33">
        <f t="shared" si="4"/>
        <v>1.3193944425923443E-4</v>
      </c>
      <c r="BS17" s="33">
        <f t="shared" si="4"/>
        <v>1.3193944425923443E-4</v>
      </c>
      <c r="BT17" s="33">
        <f t="shared" si="4"/>
        <v>1.3193944425923443E-4</v>
      </c>
      <c r="BU17" s="33">
        <f t="shared" si="4"/>
        <v>1.3193944425923443E-4</v>
      </c>
      <c r="BV17" s="33">
        <f t="shared" si="4"/>
        <v>1.3193944425923443E-4</v>
      </c>
      <c r="BW17" s="33">
        <f t="shared" si="4"/>
        <v>1.3193944425923443E-4</v>
      </c>
      <c r="BX17" s="33">
        <f t="shared" si="4"/>
        <v>1.3193944425923443E-4</v>
      </c>
      <c r="BY17" s="33">
        <f t="shared" si="4"/>
        <v>1.3193944425923443E-4</v>
      </c>
      <c r="BZ17" s="33">
        <f t="shared" si="4"/>
        <v>1.3193944425923443E-4</v>
      </c>
      <c r="CA17" s="33">
        <f t="shared" si="4"/>
        <v>1.3193944425923443E-4</v>
      </c>
      <c r="CB17" s="33">
        <f t="shared" si="4"/>
        <v>1.3193944425923443E-4</v>
      </c>
      <c r="CC17" s="33">
        <f t="shared" si="4"/>
        <v>1.3193944425923443E-4</v>
      </c>
      <c r="CD17" s="33">
        <f t="shared" si="4"/>
        <v>1.3193944425923443E-4</v>
      </c>
      <c r="CE17" s="33">
        <f t="shared" si="4"/>
        <v>1.3193944425923443E-4</v>
      </c>
      <c r="CF17" s="33">
        <f t="shared" si="4"/>
        <v>1.3193944425923443E-4</v>
      </c>
      <c r="CG17" s="33">
        <f t="shared" si="4"/>
        <v>1.3193944425923443E-4</v>
      </c>
      <c r="CH17" s="33">
        <f t="shared" si="4"/>
        <v>1.3193944425923443E-4</v>
      </c>
      <c r="CI17" s="33">
        <f t="shared" si="4"/>
        <v>1.3193944425923443E-4</v>
      </c>
      <c r="CJ17" s="33">
        <f t="shared" si="4"/>
        <v>1.3193944425923443E-4</v>
      </c>
      <c r="CK17" s="33">
        <f t="shared" si="4"/>
        <v>1.3193944425923443E-4</v>
      </c>
      <c r="CL17" s="33">
        <f t="shared" si="4"/>
        <v>1.3193944425923443E-4</v>
      </c>
      <c r="CM17" s="33">
        <f t="shared" si="4"/>
        <v>1.3193944425923443E-4</v>
      </c>
      <c r="CN17" s="33">
        <f t="shared" si="4"/>
        <v>1.3193944425923443E-4</v>
      </c>
      <c r="CO17" s="33">
        <f t="shared" si="4"/>
        <v>1.3193944425923443E-4</v>
      </c>
      <c r="CP17" s="33">
        <f t="shared" si="4"/>
        <v>1.3193944425923443E-4</v>
      </c>
      <c r="CQ17" s="33">
        <f t="shared" si="4"/>
        <v>1.3193944425923443E-4</v>
      </c>
      <c r="CR17" s="33">
        <f t="shared" si="4"/>
        <v>1.3193944425923443E-4</v>
      </c>
      <c r="CS17" s="33">
        <f t="shared" si="4"/>
        <v>1.3193944425923443E-4</v>
      </c>
      <c r="CT17" s="33">
        <f t="shared" si="4"/>
        <v>1.3193944425923443E-4</v>
      </c>
      <c r="CU17" s="33">
        <f t="shared" si="4"/>
        <v>1.3193944425923443E-4</v>
      </c>
      <c r="CV17" s="33">
        <f t="shared" si="4"/>
        <v>1.3193944425923443E-4</v>
      </c>
      <c r="CW17" s="33">
        <f t="shared" si="4"/>
        <v>1.3193944425923443E-4</v>
      </c>
      <c r="CX17" s="33">
        <f t="shared" si="4"/>
        <v>1.3193944425923443E-4</v>
      </c>
      <c r="CY17" s="33">
        <f t="shared" si="4"/>
        <v>1.3193944425923443E-4</v>
      </c>
    </row>
    <row r="18" spans="1:103" ht="18" customHeight="1">
      <c r="A18" s="52" t="s">
        <v>744</v>
      </c>
      <c r="B18" s="65">
        <f>+Parameters!L45</f>
        <v>1.5</v>
      </c>
    </row>
    <row r="19" spans="1:103" ht="18" customHeight="1">
      <c r="A19" s="63" t="s">
        <v>745</v>
      </c>
      <c r="C19" s="54">
        <f t="shared" ref="C19:BI19" si="5">+LN(C20/B20)/10</f>
        <v>3.1846841296630929E-2</v>
      </c>
      <c r="D19" s="54">
        <f t="shared" si="5"/>
        <v>2.3310253990968116E-2</v>
      </c>
      <c r="E19" s="54">
        <f t="shared" si="5"/>
        <v>2.1246362360880365E-2</v>
      </c>
      <c r="F19" s="54">
        <f t="shared" si="5"/>
        <v>1.9385421311046383E-2</v>
      </c>
      <c r="G19" s="54">
        <f t="shared" si="5"/>
        <v>1.7707463007854068E-2</v>
      </c>
      <c r="H19" s="54">
        <f t="shared" si="5"/>
        <v>1.6194485261532464E-2</v>
      </c>
      <c r="I19" s="54">
        <f t="shared" si="5"/>
        <v>1.4830257925084791E-2</v>
      </c>
      <c r="J19" s="54">
        <f t="shared" si="5"/>
        <v>1.3600148371331274E-2</v>
      </c>
      <c r="K19" s="54">
        <f t="shared" si="5"/>
        <v>1.2490964167086253E-2</v>
      </c>
      <c r="L19" s="54">
        <f t="shared" si="5"/>
        <v>1.149081124903811E-2</v>
      </c>
      <c r="M19" s="54">
        <f t="shared" si="5"/>
        <v>1.0588966073132804E-2</v>
      </c>
      <c r="N19" s="54">
        <f t="shared" si="5"/>
        <v>9.7757603599906758E-3</v>
      </c>
      <c r="O19" s="54">
        <f t="shared" si="5"/>
        <v>9.0424771947420629E-3</v>
      </c>
      <c r="P19" s="54">
        <f t="shared" si="5"/>
        <v>8.3812573621159878E-3</v>
      </c>
      <c r="Q19" s="54">
        <f t="shared" si="5"/>
        <v>7.785014907984467E-3</v>
      </c>
      <c r="R19" s="54">
        <f t="shared" si="5"/>
        <v>7.2473610180431537E-3</v>
      </c>
      <c r="S19" s="54">
        <f t="shared" si="5"/>
        <v>6.7625353939722412E-3</v>
      </c>
      <c r="T19" s="54">
        <f t="shared" si="5"/>
        <v>6.3253443882407808E-3</v>
      </c>
      <c r="U19" s="54">
        <f t="shared" si="5"/>
        <v>5.9311052315616456E-3</v>
      </c>
      <c r="V19" s="54">
        <f t="shared" si="5"/>
        <v>5.5755957526653398E-3</v>
      </c>
      <c r="W19" s="54">
        <f t="shared" si="5"/>
        <v>5.255009049243262E-3</v>
      </c>
      <c r="X19" s="54">
        <f t="shared" si="5"/>
        <v>4.9659126222569199E-3</v>
      </c>
      <c r="Y19" s="54">
        <f t="shared" si="5"/>
        <v>4.7052115338945041E-3</v>
      </c>
      <c r="Z19" s="54">
        <f t="shared" si="5"/>
        <v>4.4701151927971968E-3</v>
      </c>
      <c r="AA19" s="54">
        <f t="shared" si="5"/>
        <v>4.2581074092472217E-3</v>
      </c>
      <c r="AB19" s="54">
        <f t="shared" si="5"/>
        <v>4.0669193982226645E-3</v>
      </c>
      <c r="AC19" s="54">
        <f t="shared" si="5"/>
        <v>3.8945054399695603E-3</v>
      </c>
      <c r="AD19" s="54">
        <f t="shared" si="5"/>
        <v>3.7390209363519999E-3</v>
      </c>
      <c r="AE19" s="54">
        <f t="shared" si="5"/>
        <v>3.5988026270354786E-3</v>
      </c>
      <c r="AF19" s="54">
        <f t="shared" si="5"/>
        <v>3.472350752805367E-3</v>
      </c>
      <c r="AG19" s="54">
        <f t="shared" si="5"/>
        <v>3.3583129742811683E-3</v>
      </c>
      <c r="AH19" s="54">
        <f t="shared" si="5"/>
        <v>3.2554698731767128E-3</v>
      </c>
      <c r="AI19" s="54">
        <f t="shared" si="5"/>
        <v>3.1627218802870892E-3</v>
      </c>
      <c r="AJ19" s="54">
        <f t="shared" si="5"/>
        <v>3.0790774897316987E-3</v>
      </c>
      <c r="AK19" s="54">
        <f t="shared" si="5"/>
        <v>3.0036426328214037E-3</v>
      </c>
      <c r="AL19" s="54">
        <f t="shared" si="5"/>
        <v>2.9356110973904411E-3</v>
      </c>
      <c r="AM19" s="54">
        <f t="shared" si="5"/>
        <v>2.8742558896792236E-3</v>
      </c>
      <c r="AN19" s="54">
        <f t="shared" si="5"/>
        <v>2.8189214459885658E-3</v>
      </c>
      <c r="AO19" s="54">
        <f t="shared" si="5"/>
        <v>2.7690166104650934E-3</v>
      </c>
      <c r="AP19" s="54">
        <f t="shared" si="5"/>
        <v>2.7240083036131398E-3</v>
      </c>
      <c r="AQ19" s="54">
        <f t="shared" si="5"/>
        <v>2.6834158135546375E-3</v>
      </c>
      <c r="AR19" s="54">
        <f t="shared" si="5"/>
        <v>2.6468056487516617E-3</v>
      </c>
      <c r="AS19" s="54">
        <f t="shared" si="5"/>
        <v>2.6137868969413466E-3</v>
      </c>
      <c r="AT19" s="54">
        <f t="shared" si="5"/>
        <v>2.5840070404720386E-3</v>
      </c>
      <c r="AU19" s="54">
        <f t="shared" si="5"/>
        <v>2.5571481831338327E-3</v>
      </c>
      <c r="AV19" s="54">
        <f t="shared" si="5"/>
        <v>2.5329236479975778E-3</v>
      </c>
      <c r="AW19" s="54">
        <f t="shared" si="5"/>
        <v>2.5110749097619314E-3</v>
      </c>
      <c r="AX19" s="54">
        <f t="shared" si="5"/>
        <v>2.4913688287005777E-3</v>
      </c>
      <c r="AY19" s="54">
        <f t="shared" si="5"/>
        <v>2.4735951565414195E-3</v>
      </c>
      <c r="AZ19" s="54">
        <f t="shared" si="5"/>
        <v>2.4575642875291439E-3</v>
      </c>
      <c r="BA19" s="54">
        <f t="shared" si="5"/>
        <v>2.4431052305551072E-3</v>
      </c>
      <c r="BB19" s="54">
        <f t="shared" si="5"/>
        <v>2.4300637806122104E-3</v>
      </c>
      <c r="BC19" s="54">
        <f t="shared" si="5"/>
        <v>2.4183008699714351E-3</v>
      </c>
      <c r="BD19" s="54">
        <f t="shared" si="5"/>
        <v>2.4076910814063834E-3</v>
      </c>
      <c r="BE19" s="54">
        <f t="shared" si="5"/>
        <v>2.3981213075302656E-3</v>
      </c>
      <c r="BF19" s="54">
        <f t="shared" si="5"/>
        <v>2.3894895418784508E-3</v>
      </c>
      <c r="BG19" s="54">
        <f t="shared" si="5"/>
        <v>2.3817037887831146E-3</v>
      </c>
      <c r="BH19" s="54">
        <f t="shared" si="5"/>
        <v>2.3746810803599414E-3</v>
      </c>
      <c r="BI19" s="54">
        <f t="shared" si="5"/>
        <v>2.3683465900772973E-3</v>
      </c>
    </row>
    <row r="20" spans="1:103" s="34" customFormat="1" ht="18" customHeight="1">
      <c r="A20" s="64" t="s">
        <v>746</v>
      </c>
      <c r="B20" s="146">
        <f>+B21</f>
        <v>1.4983739690273445</v>
      </c>
      <c r="C20" s="34">
        <f>+B20*EXP(C22*10)</f>
        <v>2.0602944561201206</v>
      </c>
      <c r="D20" s="34">
        <f>+C20*EXP(D22*10)</f>
        <v>2.6011442707909564</v>
      </c>
      <c r="E20" s="34">
        <f>+D20*EXP(E22*10)</f>
        <v>3.2168900696287417</v>
      </c>
      <c r="F20" s="34">
        <f>+E20*EXP(F22*10)</f>
        <v>3.9050449303606047</v>
      </c>
      <c r="G20" s="34">
        <f t="shared" ref="G20:BI20" si="6">+F20*EXP(G22*10)</f>
        <v>4.6615309263748541</v>
      </c>
      <c r="H20" s="34">
        <f t="shared" si="6"/>
        <v>5.4810066084979265</v>
      </c>
      <c r="I20" s="34">
        <f t="shared" si="6"/>
        <v>6.3572211198221344</v>
      </c>
      <c r="J20" s="34">
        <f t="shared" si="6"/>
        <v>7.2833639369750891</v>
      </c>
      <c r="K20" s="34">
        <f t="shared" si="6"/>
        <v>8.2523868727269694</v>
      </c>
      <c r="L20" s="34">
        <f t="shared" si="6"/>
        <v>9.2572829613203176</v>
      </c>
      <c r="M20" s="34">
        <f t="shared" si="6"/>
        <v>10.291314114684589</v>
      </c>
      <c r="N20" s="34">
        <f t="shared" si="6"/>
        <v>11.348185385659923</v>
      </c>
      <c r="O20" s="34">
        <f t="shared" si="6"/>
        <v>12.422168083721759</v>
      </c>
      <c r="P20" s="34">
        <f t="shared" si="6"/>
        <v>13.50817690564663</v>
      </c>
      <c r="Q20" s="34">
        <f t="shared" si="6"/>
        <v>14.601807871720828</v>
      </c>
      <c r="R20" s="34">
        <f t="shared" si="6"/>
        <v>15.699344471250154</v>
      </c>
      <c r="S20" s="34">
        <f t="shared" si="6"/>
        <v>16.797739302023331</v>
      </c>
      <c r="T20" s="34">
        <f t="shared" si="6"/>
        <v>17.894577891690471</v>
      </c>
      <c r="U20" s="34">
        <f t="shared" si="6"/>
        <v>18.988030523380399</v>
      </c>
      <c r="V20" s="34">
        <f t="shared" si="6"/>
        <v>20.076796911169293</v>
      </c>
      <c r="W20" s="34">
        <f t="shared" si="6"/>
        <v>21.160047593670203</v>
      </c>
      <c r="X20" s="34">
        <f t="shared" si="6"/>
        <v>22.237365006475294</v>
      </c>
      <c r="Y20" s="34">
        <f t="shared" si="6"/>
        <v>23.308686395663642</v>
      </c>
      <c r="Z20" s="34">
        <f t="shared" si="6"/>
        <v>24.374250061558794</v>
      </c>
      <c r="AA20" s="34">
        <f t="shared" si="6"/>
        <v>25.434545875433368</v>
      </c>
      <c r="AB20" s="34">
        <f t="shared" si="6"/>
        <v>26.490270583382202</v>
      </c>
      <c r="AC20" s="34">
        <f t="shared" si="6"/>
        <v>27.542288087378036</v>
      </c>
      <c r="AD20" s="34">
        <f t="shared" si="6"/>
        <v>28.591594657696646</v>
      </c>
      <c r="AE20" s="34">
        <f t="shared" si="6"/>
        <v>29.639288867443412</v>
      </c>
      <c r="AF20" s="34">
        <f t="shared" si="6"/>
        <v>30.686545933916918</v>
      </c>
      <c r="AG20" s="34">
        <f t="shared" si="6"/>
        <v>31.734596089836892</v>
      </c>
      <c r="AH20" s="34">
        <f t="shared" si="6"/>
        <v>32.784706578862689</v>
      </c>
      <c r="AI20" s="34">
        <f t="shared" si="6"/>
        <v>33.838166865148459</v>
      </c>
      <c r="AJ20" s="34">
        <f t="shared" si="6"/>
        <v>34.896276658578714</v>
      </c>
      <c r="AK20" s="34">
        <f t="shared" si="6"/>
        <v>35.960336380087199</v>
      </c>
      <c r="AL20" s="34">
        <f t="shared" si="6"/>
        <v>37.031639720741317</v>
      </c>
      <c r="AM20" s="34">
        <f t="shared" si="6"/>
        <v>38.111467980866699</v>
      </c>
      <c r="AN20" s="34">
        <f t="shared" si="6"/>
        <v>39.201085909089279</v>
      </c>
      <c r="AO20" s="34">
        <f t="shared" si="6"/>
        <v>40.301738794197334</v>
      </c>
      <c r="AP20" s="34">
        <f t="shared" si="6"/>
        <v>41.414650594125646</v>
      </c>
      <c r="AQ20" s="34">
        <f t="shared" si="6"/>
        <v>42.541022915502069</v>
      </c>
      <c r="AR20" s="34">
        <f t="shared" si="6"/>
        <v>43.682034683733079</v>
      </c>
      <c r="AS20" s="34">
        <f t="shared" si="6"/>
        <v>44.838842367413818</v>
      </c>
      <c r="AT20" s="34">
        <f t="shared" si="6"/>
        <v>46.012580641948624</v>
      </c>
      <c r="AU20" s="34">
        <f t="shared" si="6"/>
        <v>47.204363395776767</v>
      </c>
      <c r="AV20" s="34">
        <f t="shared" si="6"/>
        <v>48.415284998690147</v>
      </c>
      <c r="AW20" s="34">
        <f t="shared" si="6"/>
        <v>49.646421765612686</v>
      </c>
      <c r="AX20" s="34">
        <f t="shared" si="6"/>
        <v>50.898833561105455</v>
      </c>
      <c r="AY20" s="34">
        <f t="shared" si="6"/>
        <v>52.173565499988953</v>
      </c>
      <c r="AZ20" s="34">
        <f t="shared" si="6"/>
        <v>53.471649708045938</v>
      </c>
      <c r="BA20" s="34">
        <f t="shared" si="6"/>
        <v>54.794107113984374</v>
      </c>
      <c r="BB20" s="34">
        <f t="shared" si="6"/>
        <v>56.141949249882522</v>
      </c>
      <c r="BC20" s="34">
        <f t="shared" si="6"/>
        <v>57.516180042370905</v>
      </c>
      <c r="BD20" s="34">
        <f t="shared" si="6"/>
        <v>58.917797580976149</v>
      </c>
      <c r="BE20" s="34">
        <f t="shared" si="6"/>
        <v>60.347795853487099</v>
      </c>
      <c r="BF20" s="34">
        <f t="shared" si="6"/>
        <v>61.807166441018722</v>
      </c>
      <c r="BG20" s="34">
        <f t="shared" si="6"/>
        <v>63.296900167740453</v>
      </c>
      <c r="BH20" s="34">
        <f t="shared" si="6"/>
        <v>64.817988702087561</v>
      </c>
      <c r="BI20" s="34">
        <f t="shared" si="6"/>
        <v>66.371426107759802</v>
      </c>
    </row>
    <row r="21" spans="1:103" ht="18" customHeight="1">
      <c r="A21" s="52" t="s">
        <v>747</v>
      </c>
      <c r="B21" s="65">
        <f>+Parameters!L40</f>
        <v>1.4983739690273445</v>
      </c>
    </row>
    <row r="22" spans="1:103" ht="18" customHeight="1">
      <c r="A22" s="52" t="s">
        <v>748</v>
      </c>
      <c r="C22" s="54">
        <f>+Data!C60</f>
        <v>3.1846841296630922E-2</v>
      </c>
      <c r="D22" s="54">
        <f>+Data!D60</f>
        <v>2.331025399096812E-2</v>
      </c>
      <c r="E22" s="54">
        <f>+Data!E60</f>
        <v>2.1246362360880355E-2</v>
      </c>
      <c r="F22" s="54">
        <f>+Data!F60</f>
        <v>1.938542131104638E-2</v>
      </c>
      <c r="G22" s="54">
        <f>+Data!G60</f>
        <v>1.7707463007854061E-2</v>
      </c>
      <c r="H22" s="54">
        <f>+Data!H60</f>
        <v>1.619448526153246E-2</v>
      </c>
      <c r="I22" s="54">
        <f>+Data!I60</f>
        <v>1.4830257925084788E-2</v>
      </c>
      <c r="J22" s="54">
        <f>+Data!J60</f>
        <v>1.3600148371331267E-2</v>
      </c>
      <c r="K22" s="54">
        <f>+Data!K60</f>
        <v>1.2490964167086248E-2</v>
      </c>
      <c r="L22" s="54">
        <f>+Data!L60</f>
        <v>1.1490811249038111E-2</v>
      </c>
      <c r="M22" s="54">
        <f>+Data!M60</f>
        <v>1.0588966073132809E-2</v>
      </c>
      <c r="N22" s="54">
        <f>+Data!N60</f>
        <v>9.7757603599906758E-3</v>
      </c>
      <c r="O22" s="54">
        <f>+Data!O60</f>
        <v>9.0424771947420646E-3</v>
      </c>
      <c r="P22" s="54">
        <f>+Data!P60</f>
        <v>8.3812573621159774E-3</v>
      </c>
      <c r="Q22" s="54">
        <f>+Data!Q60</f>
        <v>7.785014907984473E-3</v>
      </c>
      <c r="R22" s="54">
        <f>+Data!R60</f>
        <v>7.247361018043145E-3</v>
      </c>
      <c r="S22" s="54">
        <f>+Data!S60</f>
        <v>6.7625353939722412E-3</v>
      </c>
      <c r="T22" s="54">
        <f>+Data!T60</f>
        <v>6.3253443882407704E-3</v>
      </c>
      <c r="U22" s="54">
        <f>+Data!U60</f>
        <v>5.9311052315616473E-3</v>
      </c>
      <c r="V22" s="54">
        <f>+Data!V60</f>
        <v>5.5755957526653407E-3</v>
      </c>
      <c r="W22" s="54">
        <f>+Data!W60</f>
        <v>5.2550090492432542E-3</v>
      </c>
      <c r="X22" s="54">
        <f>+Data!X60</f>
        <v>4.9659126222569286E-3</v>
      </c>
      <c r="Y22" s="54">
        <f>+Data!Y60</f>
        <v>4.7052115338944945E-3</v>
      </c>
      <c r="Z22" s="54">
        <f>+Data!Z60</f>
        <v>4.4701151927971881E-3</v>
      </c>
      <c r="AA22" s="54">
        <f>+Data!AA60</f>
        <v>4.2581074092472321E-3</v>
      </c>
      <c r="AB22" s="54">
        <f>+Data!AB60</f>
        <v>4.0669193982226749E-3</v>
      </c>
      <c r="AC22" s="54">
        <f>+Data!AC60</f>
        <v>3.894505439969552E-3</v>
      </c>
      <c r="AD22" s="54">
        <f>+Data!AD60</f>
        <v>3.7390209363520055E-3</v>
      </c>
      <c r="AE22" s="54">
        <f>+Data!AE60</f>
        <v>3.5988026270354682E-3</v>
      </c>
      <c r="AF22" s="54">
        <f>+Data!AF60</f>
        <v>3.4723507528053705E-3</v>
      </c>
      <c r="AG22" s="54">
        <f>+Data!AG60</f>
        <v>3.3583129742811783E-3</v>
      </c>
      <c r="AH22" s="54">
        <f>+Data!AH60</f>
        <v>3.2554698731767071E-3</v>
      </c>
      <c r="AI22" s="54">
        <f>+Data!AI60</f>
        <v>3.1627218802870814E-3</v>
      </c>
      <c r="AJ22" s="54">
        <f>+Data!AJ60</f>
        <v>3.0790774897316991E-3</v>
      </c>
      <c r="AK22" s="54">
        <f>+Data!AK60</f>
        <v>3.0036426328213938E-3</v>
      </c>
      <c r="AL22" s="54">
        <f>+Data!AL60</f>
        <v>2.9356110973904411E-3</v>
      </c>
      <c r="AM22" s="54">
        <f>+Data!AM60</f>
        <v>2.8742558896792231E-3</v>
      </c>
      <c r="AN22" s="54">
        <f>+Data!AN60</f>
        <v>2.8189214459885675E-3</v>
      </c>
      <c r="AO22" s="54">
        <f>+Data!AO60</f>
        <v>2.7690166104650865E-3</v>
      </c>
      <c r="AP22" s="54">
        <f>+Data!AP60</f>
        <v>2.7240083036131324E-3</v>
      </c>
      <c r="AQ22" s="54">
        <f>+Data!AQ60</f>
        <v>2.6834158135546405E-3</v>
      </c>
      <c r="AR22" s="54">
        <f>+Data!AR60</f>
        <v>2.6468056487516647E-3</v>
      </c>
      <c r="AS22" s="54">
        <f>+Data!AS60</f>
        <v>2.6137868969413522E-3</v>
      </c>
      <c r="AT22" s="54">
        <f>+Data!AT60</f>
        <v>2.5840070404720399E-3</v>
      </c>
      <c r="AU22" s="54">
        <f>+Data!AU60</f>
        <v>2.5571481831338301E-3</v>
      </c>
      <c r="AV22" s="54">
        <f>+Data!AV60</f>
        <v>2.5329236479975708E-3</v>
      </c>
      <c r="AW22" s="54">
        <f>+Data!AW60</f>
        <v>2.5110749097619228E-3</v>
      </c>
      <c r="AX22" s="54">
        <f>+Data!AX60</f>
        <v>2.4913688287005824E-3</v>
      </c>
      <c r="AY22" s="54">
        <f>+Data!AY60</f>
        <v>2.4735951565414299E-3</v>
      </c>
      <c r="AZ22" s="54">
        <f>+Data!AZ60</f>
        <v>2.4575642875291417E-3</v>
      </c>
      <c r="BA22" s="54">
        <f>+Data!BA60</f>
        <v>2.4431052305551172E-3</v>
      </c>
      <c r="BB22" s="54">
        <f>+Data!BB60</f>
        <v>2.4300637806122061E-3</v>
      </c>
      <c r="BC22" s="54">
        <f>+Data!BC60</f>
        <v>2.4183008699714364E-3</v>
      </c>
      <c r="BD22" s="54">
        <f>+Data!BD60</f>
        <v>2.4076910814063864E-3</v>
      </c>
      <c r="BE22" s="54">
        <f>+Data!BE60</f>
        <v>2.3981213075302595E-3</v>
      </c>
      <c r="BF22" s="54">
        <f>+Data!BF60</f>
        <v>2.3894895418784586E-3</v>
      </c>
      <c r="BG22" s="54">
        <f>+Data!BG60</f>
        <v>2.3817037887831133E-3</v>
      </c>
      <c r="BH22" s="54">
        <f>+Data!BH60</f>
        <v>2.3746810803599444E-3</v>
      </c>
      <c r="BI22" s="54">
        <f>+Data!BI60</f>
        <v>2.368346590077302E-3</v>
      </c>
    </row>
    <row r="23" spans="1:103" ht="18" customHeight="1">
      <c r="A23" s="59" t="s">
        <v>257</v>
      </c>
    </row>
    <row r="24" spans="1:103" ht="18" customHeight="1">
      <c r="A24" s="52" t="s">
        <v>144</v>
      </c>
      <c r="B24" s="65">
        <f>+Parameters!L51</f>
        <v>0.43852128250463701</v>
      </c>
    </row>
    <row r="25" spans="1:103" ht="18" customHeight="1">
      <c r="A25" s="52" t="s">
        <v>145</v>
      </c>
      <c r="B25" s="65">
        <f>+Parameters!L52</f>
        <v>0.16887308347048</v>
      </c>
    </row>
    <row r="26" spans="1:103" ht="18" customHeight="1">
      <c r="A26" s="52" t="s">
        <v>147</v>
      </c>
      <c r="B26" s="65">
        <f>+Parameters!L53</f>
        <v>2</v>
      </c>
    </row>
    <row r="27" spans="1:103" ht="18" customHeight="1">
      <c r="A27" s="52" t="str">
        <f>+Parameters!A54</f>
        <v>Threshold for catastrophic damages</v>
      </c>
      <c r="B27" s="65">
        <f>+Parameters!L54</f>
        <v>4</v>
      </c>
    </row>
    <row r="28" spans="1:103" ht="18" customHeight="1">
      <c r="A28" s="52" t="str">
        <f>+Parameters!A55</f>
        <v>Exponent for catastrophic damages</v>
      </c>
      <c r="B28" s="65">
        <f>+Parameters!L55</f>
        <v>6</v>
      </c>
    </row>
    <row r="29" spans="1:103" ht="18" customHeight="1">
      <c r="A29" s="52" t="str">
        <f>+Parameters!A56</f>
        <v>Damage rate at threshold for catastrophic damages</v>
      </c>
      <c r="B29" s="65">
        <f>+Parameters!L56</f>
        <v>0</v>
      </c>
    </row>
    <row r="30" spans="1:103" ht="18" customHeight="1">
      <c r="A30" s="59" t="s">
        <v>265</v>
      </c>
    </row>
    <row r="31" spans="1:103" s="35" customFormat="1" ht="18" customHeight="1">
      <c r="A31" s="66" t="s">
        <v>749</v>
      </c>
      <c r="B31" s="35">
        <f>+B36*B40/$B38</f>
        <v>8.2164637684369018E-2</v>
      </c>
      <c r="C31" s="35">
        <f>+C36*C40/$B38</f>
        <v>7.4287974570049348E-2</v>
      </c>
      <c r="D31" s="35">
        <f>+D36*D40/$B38</f>
        <v>5.8028883138140197E-2</v>
      </c>
      <c r="E31" s="54">
        <f>+E36*E40/$B38</f>
        <v>4.6146013046581502E-2</v>
      </c>
      <c r="F31" s="54">
        <f>+F36*F40/$B38</f>
        <v>3.729303145879178E-2</v>
      </c>
      <c r="G31" s="54">
        <f t="shared" ref="G31:BI31" si="7">+G36*G40/$B38</f>
        <v>3.058022099544366E-2</v>
      </c>
      <c r="H31" s="54">
        <f t="shared" si="7"/>
        <v>2.5407262252653259E-2</v>
      </c>
      <c r="I31" s="54">
        <f t="shared" si="7"/>
        <v>2.1361238505450859E-2</v>
      </c>
      <c r="J31" s="54">
        <f t="shared" si="7"/>
        <v>1.8153032352845867E-2</v>
      </c>
      <c r="K31" s="54">
        <f t="shared" si="7"/>
        <v>1.5576838836838325E-2</v>
      </c>
      <c r="L31" s="54">
        <f t="shared" si="7"/>
        <v>1.3483894562361189E-2</v>
      </c>
      <c r="M31" s="54">
        <f t="shared" si="7"/>
        <v>1.1765123478252036E-2</v>
      </c>
      <c r="N31" s="54">
        <f t="shared" si="7"/>
        <v>1.0339479602707058E-2</v>
      </c>
      <c r="O31" s="54">
        <f t="shared" si="7"/>
        <v>9.1459930482290543E-3</v>
      </c>
      <c r="P31" s="54">
        <f t="shared" si="7"/>
        <v>8.1382627240401562E-3</v>
      </c>
      <c r="Q31" s="54">
        <f t="shared" si="7"/>
        <v>7.2805902979255184E-3</v>
      </c>
      <c r="R31" s="54">
        <f t="shared" si="7"/>
        <v>6.545231011050201E-3</v>
      </c>
      <c r="S31" s="54">
        <f t="shared" si="7"/>
        <v>5.9104148096940133E-3</v>
      </c>
      <c r="T31" s="54">
        <f t="shared" si="7"/>
        <v>5.3589055754483632E-3</v>
      </c>
      <c r="U31" s="54">
        <f t="shared" si="7"/>
        <v>4.8769407745068126E-3</v>
      </c>
      <c r="V31" s="54">
        <f t="shared" si="7"/>
        <v>4.4534431158825593E-3</v>
      </c>
      <c r="W31" s="54">
        <f t="shared" si="7"/>
        <v>4.0794287975473471E-3</v>
      </c>
      <c r="X31" s="54">
        <f t="shared" si="7"/>
        <v>3.7475592798034544E-3</v>
      </c>
      <c r="Y31" s="54">
        <f t="shared" si="7"/>
        <v>3.4517988580591756E-3</v>
      </c>
      <c r="Z31" s="54">
        <f t="shared" si="7"/>
        <v>3.1871509376753832E-3</v>
      </c>
      <c r="AA31" s="54">
        <f t="shared" si="7"/>
        <v>1.5301453739397838E-3</v>
      </c>
      <c r="AB31" s="54">
        <f t="shared" si="7"/>
        <v>7.3576820044991506E-4</v>
      </c>
      <c r="AC31" s="54">
        <f t="shared" si="7"/>
        <v>3.5429071138955544E-4</v>
      </c>
      <c r="AD31" s="54">
        <f t="shared" si="7"/>
        <v>1.7081574829942109E-4</v>
      </c>
      <c r="AE31" s="54">
        <f t="shared" si="7"/>
        <v>8.2449969508105534E-5</v>
      </c>
      <c r="AF31" s="54">
        <f t="shared" si="7"/>
        <v>3.9838052167975703E-5</v>
      </c>
      <c r="AG31" s="54">
        <f t="shared" si="7"/>
        <v>1.9266649518648628E-5</v>
      </c>
      <c r="AH31" s="54">
        <f t="shared" si="7"/>
        <v>9.3255563883001155E-6</v>
      </c>
      <c r="AI31" s="54">
        <f t="shared" si="7"/>
        <v>4.5171833266179254E-6</v>
      </c>
      <c r="AJ31" s="54">
        <f t="shared" si="7"/>
        <v>2.1895388136167222E-6</v>
      </c>
      <c r="AK31" s="54">
        <f t="shared" si="7"/>
        <v>1.0619409083818129E-6</v>
      </c>
      <c r="AL31" s="54">
        <f t="shared" si="7"/>
        <v>5.1532895846027598E-7</v>
      </c>
      <c r="AM31" s="54">
        <f t="shared" si="7"/>
        <v>2.5019670696410282E-7</v>
      </c>
      <c r="AN31" s="54">
        <f t="shared" si="7"/>
        <v>1.2152627627539296E-7</v>
      </c>
      <c r="AO31" s="54">
        <f t="shared" si="7"/>
        <v>5.9051535684736325E-8</v>
      </c>
      <c r="AP31" s="54">
        <f t="shared" si="7"/>
        <v>2.870432677655317E-8</v>
      </c>
      <c r="AQ31" s="54">
        <f t="shared" si="7"/>
        <v>1.395735684035063E-8</v>
      </c>
      <c r="AR31" s="54">
        <f t="shared" si="7"/>
        <v>6.7886697366855348E-9</v>
      </c>
      <c r="AS31" s="54">
        <f t="shared" si="7"/>
        <v>3.3027773266112635E-9</v>
      </c>
      <c r="AT31" s="54">
        <f t="shared" si="7"/>
        <v>1.6072214165022011E-9</v>
      </c>
      <c r="AU31" s="54">
        <f t="shared" si="7"/>
        <v>7.8228274268499623E-10</v>
      </c>
      <c r="AV31" s="54">
        <f t="shared" si="7"/>
        <v>3.8083271507012958E-10</v>
      </c>
      <c r="AW31" s="54">
        <f t="shared" si="7"/>
        <v>1.8542955774655485E-10</v>
      </c>
      <c r="AX31" s="54">
        <f t="shared" si="7"/>
        <v>9.0300565265775028E-11</v>
      </c>
      <c r="AY31" s="54">
        <f t="shared" si="7"/>
        <v>4.3980695097860191E-11</v>
      </c>
      <c r="AZ31" s="54">
        <f t="shared" si="7"/>
        <v>2.1423371118344281E-11</v>
      </c>
      <c r="BA31" s="54">
        <f t="shared" si="7"/>
        <v>1.0436676579852414E-11</v>
      </c>
      <c r="BB31" s="54">
        <f t="shared" si="7"/>
        <v>5.0848771215210702E-12</v>
      </c>
      <c r="BC31" s="54">
        <f t="shared" si="7"/>
        <v>2.4776396359874693E-12</v>
      </c>
      <c r="BD31" s="54">
        <f t="shared" si="7"/>
        <v>1.2073447947302746E-12</v>
      </c>
      <c r="BE31" s="54">
        <f t="shared" si="7"/>
        <v>5.8837801252107839E-13</v>
      </c>
      <c r="BF31" s="54">
        <f t="shared" si="7"/>
        <v>2.8675454356686508E-13</v>
      </c>
      <c r="BG31" s="54">
        <f t="shared" si="7"/>
        <v>1.3976230607081995E-13</v>
      </c>
      <c r="BH31" s="54">
        <f t="shared" si="7"/>
        <v>6.8122895198455966E-14</v>
      </c>
      <c r="BI31" s="54">
        <f t="shared" si="7"/>
        <v>3.3206040749727079E-14</v>
      </c>
    </row>
    <row r="32" spans="1:103" s="35" customFormat="1" ht="18" customHeight="1">
      <c r="A32" s="66" t="s">
        <v>750</v>
      </c>
      <c r="B32" s="65">
        <f>+Parameters!L58</f>
        <v>1.3860000000000001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</row>
    <row r="33" spans="1:61" s="35" customFormat="1" ht="18" customHeight="1">
      <c r="A33" s="66" t="s">
        <v>751</v>
      </c>
      <c r="B33" s="65">
        <f>+Parameters!L60</f>
        <v>0.1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</row>
    <row r="34" spans="1:61" s="35" customFormat="1" ht="18" customHeight="1">
      <c r="A34" s="66" t="s">
        <v>752</v>
      </c>
      <c r="B34" s="65">
        <f>+Parameters!L61</f>
        <v>0.05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</row>
    <row r="35" spans="1:61" s="35" customFormat="1" ht="18" customHeight="1">
      <c r="A35" s="66" t="s">
        <v>753</v>
      </c>
      <c r="B35" s="65">
        <f>+Parameters!L65</f>
        <v>1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</row>
    <row r="36" spans="1:61" s="35" customFormat="1" ht="18" customHeight="1">
      <c r="A36" s="67" t="s">
        <v>754</v>
      </c>
      <c r="B36" s="65">
        <f>+B32</f>
        <v>1.3860000000000001</v>
      </c>
      <c r="C36" s="54">
        <f>+IF(C4&gt;$B$37,0,$B$33*$B$32+(B36-$B$33*$B$32)*(1-$B$34))</f>
        <v>1.3236300000000001</v>
      </c>
      <c r="D36" s="54">
        <f t="shared" ref="D36:K36" si="8">+IF(D4&gt;$B$37,0,$B$33*$B$32+(C36-$B$33*$B$32)*(1-$B$34))</f>
        <v>1.2643785000000001</v>
      </c>
      <c r="E36" s="54">
        <f t="shared" si="8"/>
        <v>1.208089575</v>
      </c>
      <c r="F36" s="54">
        <f t="shared" si="8"/>
        <v>1.1546150962499999</v>
      </c>
      <c r="G36" s="54">
        <f t="shared" si="8"/>
        <v>1.1038143414374999</v>
      </c>
      <c r="H36" s="54">
        <f t="shared" si="8"/>
        <v>1.0555536243656247</v>
      </c>
      <c r="I36" s="54">
        <f t="shared" si="8"/>
        <v>1.0097059431473434</v>
      </c>
      <c r="J36" s="54">
        <f t="shared" si="8"/>
        <v>0.96615064598997624</v>
      </c>
      <c r="K36" s="54">
        <f t="shared" si="8"/>
        <v>0.92477311369047743</v>
      </c>
      <c r="L36" s="54">
        <f>+IF(L4&gt;$B$37,J36*Parameters!$B$105,$B$33*$B$32+(K36-$B$33*$B$32)*(1-$B$34))</f>
        <v>0.88546445800595353</v>
      </c>
      <c r="M36" s="54">
        <f>+IF(M4&gt;$B$37,K36*Parameters!$B$105,$B$33*$B$32+(L36-$B$33*$B$32)*(1-$B$34))</f>
        <v>0.84812123510565585</v>
      </c>
      <c r="N36" s="54">
        <f>+IF(N4&gt;$B$37,L36*Parameters!$B$105,$B$33*$B$32+(M36-$B$33*$B$32)*(1-$B$34))</f>
        <v>0.81264517335037301</v>
      </c>
      <c r="O36" s="54">
        <f>+IF(O4&gt;$B$37,M36*Parameters!$B$105,$B$33*$B$32+(N36-$B$33*$B$32)*(1-$B$34))</f>
        <v>0.77894291468285437</v>
      </c>
      <c r="P36" s="54">
        <f>+IF(P4&gt;$B$37,N36*Parameters!$B$105,$B$33*$B$32+(O36-$B$33*$B$32)*(1-$B$34))</f>
        <v>0.74692576894871165</v>
      </c>
      <c r="Q36" s="54">
        <f>+IF(Q4&gt;$B$37,O36*Parameters!$B$105,$B$33*$B$32+(P36-$B$33*$B$32)*(1-$B$34))</f>
        <v>0.71650948050127605</v>
      </c>
      <c r="R36" s="54">
        <f>+IF(R4&gt;$B$37,P36*Parameters!$B$105,$B$33*$B$32+(Q36-$B$33*$B$32)*(1-$B$34))</f>
        <v>0.68761400647621218</v>
      </c>
      <c r="S36" s="54">
        <f>+IF(S4&gt;$B$37,Q36*Parameters!$B$105,$B$33*$B$32+(R36-$B$33*$B$32)*(1-$B$34))</f>
        <v>0.6601633061524016</v>
      </c>
      <c r="T36" s="54">
        <f>+IF(T4&gt;$B$37,R36*Parameters!$B$105,$B$33*$B$32+(S36-$B$33*$B$32)*(1-$B$34))</f>
        <v>0.63408514084478151</v>
      </c>
      <c r="U36" s="54">
        <f>+IF(U4&gt;$B$37,S36*Parameters!$B$105,$B$33*$B$32+(T36-$B$33*$B$32)*(1-$B$34))</f>
        <v>0.60931088380254239</v>
      </c>
      <c r="V36" s="54">
        <f>+IF(V4&gt;$B$37,T36*Parameters!$B$105,$B$33*$B$32+(U36-$B$33*$B$32)*(1-$B$34))</f>
        <v>0.58577533961241524</v>
      </c>
      <c r="W36" s="54">
        <f>+IF(W4&gt;$B$37,U36*Parameters!$B$105,$B$33*$B$32+(V36-$B$33*$B$32)*(1-$B$34))</f>
        <v>0.56341657263179445</v>
      </c>
      <c r="X36" s="54">
        <f>+IF(X4&gt;$B$37,V36*Parameters!$B$105,$B$33*$B$32+(W36-$B$33*$B$32)*(1-$B$34))</f>
        <v>0.54217574400020474</v>
      </c>
      <c r="Y36" s="54">
        <f>+IF(Y4&gt;$B$37,W36*Parameters!$B$105,$B$33*$B$32+(X36-$B$33*$B$32)*(1-$B$34))</f>
        <v>0.52199695680019442</v>
      </c>
      <c r="Z36" s="54">
        <f>+IF(Z4&gt;$B$37,Y36*Parameters!$B$105,$B$33*$B$32+(Y36-$B$33*$B$32)*(1-$B$34))</f>
        <v>0.50282710896018468</v>
      </c>
      <c r="AA36" s="54">
        <f>+IF(AA4&gt;$B$37,Z36*Parameters!$B$105,$B$33*$B$32+(Z36-$B$33*$B$32)*(1-$B$34))</f>
        <v>0.25141355448009234</v>
      </c>
      <c r="AB36" s="54">
        <f>+IF(AB4&gt;$B$37,AA36*Parameters!$B$105,$B$33*$B$32+(AA36-$B$33*$B$32)*(1-$B$34))</f>
        <v>0.12570677724004617</v>
      </c>
      <c r="AC36" s="54">
        <f>+IF(AC4&gt;$B$37,AB36*Parameters!$B$105,$B$33*$B$32+(AB36-$B$33*$B$32)*(1-$B$34))</f>
        <v>6.2853388620023085E-2</v>
      </c>
      <c r="AD36" s="54">
        <f>+IF(AD4&gt;$B$37,AC36*Parameters!$B$105,$B$33*$B$32+(AC36-$B$33*$B$32)*(1-$B$34))</f>
        <v>3.1426694310011542E-2</v>
      </c>
      <c r="AE36" s="54">
        <f>+IF(AE4&gt;$B$37,AD36*Parameters!$B$105,$B$33*$B$32+(AD36-$B$33*$B$32)*(1-$B$34))</f>
        <v>1.5713347155005771E-2</v>
      </c>
      <c r="AF36" s="54">
        <f>+IF(AF4&gt;$B$37,AE36*Parameters!$B$105,$B$33*$B$32+(AE36-$B$33*$B$32)*(1-$B$34))</f>
        <v>7.8566735775028856E-3</v>
      </c>
      <c r="AG36" s="54">
        <f>+IF(AG4&gt;$B$37,AF36*Parameters!$B$105,$B$33*$B$32+(AF36-$B$33*$B$32)*(1-$B$34))</f>
        <v>3.9283367887514428E-3</v>
      </c>
      <c r="AH36" s="54">
        <f>+IF(AH4&gt;$B$37,AG36*Parameters!$B$105,$B$33*$B$32+(AG36-$B$33*$B$32)*(1-$B$34))</f>
        <v>1.9641683943757214E-3</v>
      </c>
      <c r="AI36" s="54">
        <f>+IF(AI4&gt;$B$37,AH36*Parameters!$B$105,$B$33*$B$32+(AH36-$B$33*$B$32)*(1-$B$34))</f>
        <v>9.820841971878607E-4</v>
      </c>
      <c r="AJ36" s="54">
        <f>+IF(AJ4&gt;$B$37,AI36*Parameters!$B$105,$B$33*$B$32+(AI36-$B$33*$B$32)*(1-$B$34))</f>
        <v>4.9104209859393035E-4</v>
      </c>
      <c r="AK36" s="54">
        <f>+IF(AK4&gt;$B$37,AJ36*Parameters!$B$105,$B$33*$B$32+(AJ36-$B$33*$B$32)*(1-$B$34))</f>
        <v>2.4552104929696517E-4</v>
      </c>
      <c r="AL36" s="54">
        <f>+IF(AL4&gt;$B$37,AK36*Parameters!$B$105,$B$33*$B$32+(AK36-$B$33*$B$32)*(1-$B$34))</f>
        <v>1.2276052464848259E-4</v>
      </c>
      <c r="AM36" s="54">
        <f>+IF(AM4&gt;$B$37,AL36*Parameters!$B$105,$B$33*$B$32+(AL36-$B$33*$B$32)*(1-$B$34))</f>
        <v>6.1380262324241294E-5</v>
      </c>
      <c r="AN36" s="54">
        <f>+IF(AN4&gt;$B$37,AM36*Parameters!$B$105,$B$33*$B$32+(AM36-$B$33*$B$32)*(1-$B$34))</f>
        <v>3.0690131162120647E-5</v>
      </c>
      <c r="AO36" s="54">
        <f>+IF(AO4&gt;$B$37,AN36*Parameters!$B$105,$B$33*$B$32+(AN36-$B$33*$B$32)*(1-$B$34))</f>
        <v>1.5345065581060323E-5</v>
      </c>
      <c r="AP36" s="54">
        <f>+IF(AP4&gt;$B$37,AO36*Parameters!$B$105,$B$33*$B$32+(AO36-$B$33*$B$32)*(1-$B$34))</f>
        <v>7.6725327905301617E-6</v>
      </c>
      <c r="AQ36" s="54">
        <f>+IF(AQ4&gt;$B$37,AP36*Parameters!$B$105,$B$33*$B$32+(AP36-$B$33*$B$32)*(1-$B$34))</f>
        <v>3.8362663952650808E-6</v>
      </c>
      <c r="AR36" s="54">
        <f>+IF(AR4&gt;$B$37,AQ36*Parameters!$B$105,$B$33*$B$32+(AQ36-$B$33*$B$32)*(1-$B$34))</f>
        <v>1.9181331976325404E-6</v>
      </c>
      <c r="AS36" s="54">
        <f>+IF(AS4&gt;$B$37,AR36*Parameters!$B$105,$B$33*$B$32+(AR36-$B$33*$B$32)*(1-$B$34))</f>
        <v>9.5906659881627021E-7</v>
      </c>
      <c r="AT36" s="54">
        <f>+IF(AT4&gt;$B$37,AS36*Parameters!$B$105,$B$33*$B$32+(AS36-$B$33*$B$32)*(1-$B$34))</f>
        <v>4.7953329940813511E-7</v>
      </c>
      <c r="AU36" s="54">
        <f>+IF(AU4&gt;$B$37,AT36*Parameters!$B$105,$B$33*$B$32+(AT36-$B$33*$B$32)*(1-$B$34))</f>
        <v>2.3976664970406755E-7</v>
      </c>
      <c r="AV36" s="54">
        <f>+IF(AV4&gt;$B$37,AU36*Parameters!$B$105,$B$33*$B$32+(AU36-$B$33*$B$32)*(1-$B$34))</f>
        <v>1.1988332485203378E-7</v>
      </c>
      <c r="AW36" s="54">
        <f>+IF(AW4&gt;$B$37,AV36*Parameters!$B$105,$B$33*$B$32+(AV36-$B$33*$B$32)*(1-$B$34))</f>
        <v>5.9941662426016888E-8</v>
      </c>
      <c r="AX36" s="54">
        <f>+IF(AX4&gt;$B$37,AW36*Parameters!$B$105,$B$33*$B$32+(AW36-$B$33*$B$32)*(1-$B$34))</f>
        <v>2.9970831213008444E-8</v>
      </c>
      <c r="AY36" s="54">
        <f>+IF(AY4&gt;$B$37,AX36*Parameters!$B$105,$B$33*$B$32+(AX36-$B$33*$B$32)*(1-$B$34))</f>
        <v>1.4985415606504222E-8</v>
      </c>
      <c r="AZ36" s="54">
        <f>+IF(AZ4&gt;$B$37,AY36*Parameters!$B$105,$B$33*$B$32+(AY36-$B$33*$B$32)*(1-$B$34))</f>
        <v>7.492707803252111E-9</v>
      </c>
      <c r="BA36" s="54">
        <f>+IF(BA4&gt;$B$37,AZ36*Parameters!$B$105,$B$33*$B$32+(AZ36-$B$33*$B$32)*(1-$B$34))</f>
        <v>3.7463539016260555E-9</v>
      </c>
      <c r="BB36" s="54">
        <f>+IF(BB4&gt;$B$37,BA36*Parameters!$B$105,$B$33*$B$32+(BA36-$B$33*$B$32)*(1-$B$34))</f>
        <v>1.8731769508130278E-9</v>
      </c>
      <c r="BC36" s="54">
        <f>+IF(BC4&gt;$B$37,BB36*Parameters!$B$105,$B$33*$B$32+(BB36-$B$33*$B$32)*(1-$B$34))</f>
        <v>9.3658847540651388E-10</v>
      </c>
      <c r="BD36" s="54">
        <f>+IF(BD4&gt;$B$37,BC36*Parameters!$B$105,$B$33*$B$32+(BC36-$B$33*$B$32)*(1-$B$34))</f>
        <v>4.6829423770325694E-10</v>
      </c>
      <c r="BE36" s="54">
        <f>+IF(BE4&gt;$B$37,BD36*Parameters!$B$105,$B$33*$B$32+(BD36-$B$33*$B$32)*(1-$B$34))</f>
        <v>2.3414711885162847E-10</v>
      </c>
      <c r="BF36" s="54">
        <f>+IF(BF4&gt;$B$37,BE36*Parameters!$B$105,$B$33*$B$32+(BE36-$B$33*$B$32)*(1-$B$34))</f>
        <v>1.1707355942581423E-10</v>
      </c>
      <c r="BG36" s="54">
        <f>+IF(BG4&gt;$B$37,BF36*Parameters!$B$105,$B$33*$B$32+(BF36-$B$33*$B$32)*(1-$B$34))</f>
        <v>5.8536779712907117E-11</v>
      </c>
      <c r="BH36" s="54">
        <f>+IF(BH4&gt;$B$37,BG36*Parameters!$B$105,$B$33*$B$32+(BG36-$B$33*$B$32)*(1-$B$34))</f>
        <v>2.9268389856453559E-11</v>
      </c>
      <c r="BI36" s="54">
        <f>+IF(BI4&gt;$B$37,BH36*Parameters!$B$105,$B$33*$B$32+(BH36-$B$33*$B$32)*(1-$B$34))</f>
        <v>1.4634194928226779E-11</v>
      </c>
    </row>
    <row r="37" spans="1:61" s="35" customFormat="1" ht="18" customHeight="1">
      <c r="A37" s="66" t="s">
        <v>273</v>
      </c>
      <c r="B37" s="65">
        <f>+Parameters!L64</f>
        <v>2250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</row>
    <row r="38" spans="1:61" s="36" customFormat="1" ht="18" customHeight="1">
      <c r="A38" s="68" t="s">
        <v>150</v>
      </c>
      <c r="B38" s="147">
        <f>+Parameters!C63</f>
        <v>2.8</v>
      </c>
    </row>
    <row r="39" spans="1:61" ht="18" customHeight="1">
      <c r="A39" s="59" t="s">
        <v>277</v>
      </c>
      <c r="B39" s="128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</row>
    <row r="40" spans="1:61" s="37" customFormat="1" ht="18" customHeight="1">
      <c r="A40" s="72" t="s">
        <v>755</v>
      </c>
      <c r="B40" s="81">
        <f>+B41</f>
        <v>0.1659891670391293</v>
      </c>
      <c r="C40" s="35">
        <f>+B40*EXP(C42*10)*Data!G95</f>
        <v>0.15714839403469108</v>
      </c>
      <c r="D40" s="35">
        <f>+C40*EXP(D42*10)</f>
        <v>0.12850651350587861</v>
      </c>
      <c r="E40" s="35">
        <f>+D40*EXP(E42*10)</f>
        <v>0.10695302666644416</v>
      </c>
      <c r="F40" s="35">
        <f>+E40*EXP(F42*10)</f>
        <v>9.0437487283647644E-2</v>
      </c>
      <c r="G40" s="35">
        <f t="shared" ref="G40:BI40" si="9">+F40*EXP(G42*10)</f>
        <v>7.757157664370723E-2</v>
      </c>
      <c r="H40" s="35">
        <f t="shared" si="9"/>
        <v>6.7396229490646317E-2</v>
      </c>
      <c r="I40" s="35">
        <f t="shared" si="9"/>
        <v>5.9236521505285716E-2</v>
      </c>
      <c r="J40" s="35">
        <f t="shared" si="9"/>
        <v>5.2609280756508205E-2</v>
      </c>
      <c r="K40" s="35">
        <f t="shared" si="9"/>
        <v>4.7163080432878313E-2</v>
      </c>
      <c r="L40" s="35">
        <f t="shared" si="9"/>
        <v>4.2638532166084382E-2</v>
      </c>
      <c r="M40" s="35">
        <f t="shared" si="9"/>
        <v>3.8841552805834255E-2</v>
      </c>
      <c r="N40" s="35">
        <f t="shared" si="9"/>
        <v>3.5625072094161936E-2</v>
      </c>
      <c r="O40" s="35">
        <f t="shared" si="9"/>
        <v>3.2876325148252915E-2</v>
      </c>
      <c r="P40" s="35">
        <f t="shared" si="9"/>
        <v>3.0507898608699815E-2</v>
      </c>
      <c r="Q40" s="35">
        <f t="shared" si="9"/>
        <v>2.8451337196445017E-2</v>
      </c>
      <c r="R40" s="35">
        <f t="shared" si="9"/>
        <v>2.6652521121345956E-2</v>
      </c>
      <c r="S40" s="35">
        <f t="shared" si="9"/>
        <v>2.5068284336486266E-2</v>
      </c>
      <c r="T40" s="35">
        <f t="shared" si="9"/>
        <v>2.3663913005853722E-2</v>
      </c>
      <c r="U40" s="35">
        <f t="shared" si="9"/>
        <v>2.2411275642081507E-2</v>
      </c>
      <c r="V40" s="35">
        <f t="shared" si="9"/>
        <v>2.1287411540270442E-2</v>
      </c>
      <c r="W40" s="35">
        <f t="shared" si="9"/>
        <v>2.0273455180377469E-2</v>
      </c>
      <c r="X40" s="35">
        <f t="shared" si="9"/>
        <v>1.9353809349770004E-2</v>
      </c>
      <c r="Y40" s="35">
        <f t="shared" si="9"/>
        <v>1.8515504116751378E-2</v>
      </c>
      <c r="Z40" s="35">
        <f t="shared" si="9"/>
        <v>1.7747695910718495E-2</v>
      </c>
      <c r="AA40" s="35">
        <f t="shared" si="9"/>
        <v>1.7041273116285567E-2</v>
      </c>
      <c r="AB40" s="35">
        <f t="shared" si="9"/>
        <v>1.6388543294891374E-2</v>
      </c>
      <c r="AC40" s="35">
        <f t="shared" si="9"/>
        <v>1.5782983442434975E-2</v>
      </c>
      <c r="AD40" s="35">
        <f t="shared" si="9"/>
        <v>1.5219039282983479E-2</v>
      </c>
      <c r="AE40" s="35">
        <f t="shared" si="9"/>
        <v>1.4691962975510973E-2</v>
      </c>
      <c r="AF40" s="35">
        <f t="shared" si="9"/>
        <v>1.419768111401991E-2</v>
      </c>
      <c r="AG40" s="35">
        <f t="shared" si="9"/>
        <v>1.3732686771330061E-2</v>
      </c>
      <c r="AH40" s="35">
        <f t="shared" si="9"/>
        <v>1.3293950743739286E-2</v>
      </c>
      <c r="AI40" s="35">
        <f t="shared" si="9"/>
        <v>1.2878848219681474E-2</v>
      </c>
      <c r="AJ40" s="35">
        <f t="shared" si="9"/>
        <v>1.2485097908472083E-2</v>
      </c>
      <c r="AK40" s="35">
        <f t="shared" si="9"/>
        <v>1.2110711289249242E-2</v>
      </c>
      <c r="AL40" s="35">
        <f t="shared" si="9"/>
        <v>1.1753950122162567E-2</v>
      </c>
      <c r="AM40" s="35">
        <f t="shared" si="9"/>
        <v>1.1413290738296744E-2</v>
      </c>
      <c r="AN40" s="35">
        <f t="shared" si="9"/>
        <v>1.1087393917399857E-2</v>
      </c>
      <c r="AO40" s="35">
        <f t="shared" si="9"/>
        <v>1.0775079392383842E-2</v>
      </c>
      <c r="AP40" s="35">
        <f t="shared" si="9"/>
        <v>1.0475304201182211E-2</v>
      </c>
      <c r="AQ40" s="35">
        <f t="shared" si="9"/>
        <v>1.0187144250779108E-2</v>
      </c>
      <c r="AR40" s="35">
        <f t="shared" si="9"/>
        <v>9.9097785733443834E-3</v>
      </c>
      <c r="AS40" s="35">
        <f t="shared" si="9"/>
        <v>9.642475846751021E-3</v>
      </c>
      <c r="AT40" s="35">
        <f t="shared" si="9"/>
        <v>9.3845828261782185E-3</v>
      </c>
      <c r="AU40" s="35">
        <f t="shared" si="9"/>
        <v>9.1355143937719638E-3</v>
      </c>
      <c r="AV40" s="35">
        <f t="shared" si="9"/>
        <v>8.894744982360845E-3</v>
      </c>
      <c r="AW40" s="35">
        <f t="shared" si="9"/>
        <v>8.6618011692815577E-3</v>
      </c>
      <c r="AX40" s="35">
        <f t="shared" si="9"/>
        <v>8.4362552692374953E-3</v>
      </c>
      <c r="AY40" s="35">
        <f t="shared" si="9"/>
        <v>8.2177197821966738E-3</v>
      </c>
      <c r="AZ40" s="35">
        <f t="shared" si="9"/>
        <v>8.0058425747402163E-3</v>
      </c>
      <c r="BA40" s="35">
        <f t="shared" si="9"/>
        <v>7.8003026918794394E-3</v>
      </c>
      <c r="BB40" s="35">
        <f t="shared" si="9"/>
        <v>7.6008067118695476E-3</v>
      </c>
      <c r="BC40" s="35">
        <f t="shared" si="9"/>
        <v>7.4070855695227622E-3</v>
      </c>
      <c r="BD40" s="35">
        <f t="shared" si="9"/>
        <v>7.2188917844146624E-3</v>
      </c>
      <c r="BE40" s="35">
        <f t="shared" si="9"/>
        <v>7.035997039549143E-3</v>
      </c>
      <c r="BF40" s="35">
        <f t="shared" si="9"/>
        <v>6.8581900637949113E-3</v>
      </c>
      <c r="BG40" s="35">
        <f t="shared" si="9"/>
        <v>6.6852747779702036E-3</v>
      </c>
      <c r="BH40" s="35">
        <f t="shared" si="9"/>
        <v>6.5170686700286107E-3</v>
      </c>
      <c r="BI40" s="35">
        <f t="shared" si="9"/>
        <v>6.3534013695485062E-3</v>
      </c>
    </row>
    <row r="41" spans="1:61" ht="18" customHeight="1">
      <c r="A41" s="52" t="s">
        <v>756</v>
      </c>
      <c r="B41" s="65">
        <f>+Parameters!L69</f>
        <v>0.1659891670391293</v>
      </c>
    </row>
    <row r="42" spans="1:61" s="37" customFormat="1" ht="18" customHeight="1">
      <c r="A42" s="72" t="s">
        <v>757</v>
      </c>
      <c r="B42" s="80"/>
      <c r="C42" s="35">
        <f>+Data!H78</f>
        <v>-2.2078994673810099E-2</v>
      </c>
      <c r="D42" s="35">
        <f>+Data!I78</f>
        <v>-2.0121095206429091E-2</v>
      </c>
      <c r="E42" s="35">
        <f>+Data!J78</f>
        <v>-1.8358985685786183E-2</v>
      </c>
      <c r="F42" s="35">
        <f>+Data!K78</f>
        <v>-1.6773087117207566E-2</v>
      </c>
      <c r="G42" s="35">
        <f>+Data!L78</f>
        <v>-1.534577840548681E-2</v>
      </c>
      <c r="H42" s="35">
        <f>+Data!M78</f>
        <v>-1.4061200564938129E-2</v>
      </c>
      <c r="I42" s="35">
        <f>+Data!N78</f>
        <v>-1.2905080508444315E-2</v>
      </c>
      <c r="J42" s="35">
        <f>+Data!O78</f>
        <v>-1.1864572457599884E-2</v>
      </c>
      <c r="K42" s="35">
        <f>+Data!P78</f>
        <v>-1.0928115211839895E-2</v>
      </c>
      <c r="L42" s="35">
        <f>+Data!Q78</f>
        <v>-1.0085303690655906E-2</v>
      </c>
      <c r="M42" s="35">
        <f>+Data!R78</f>
        <v>-9.3267733215903151E-3</v>
      </c>
      <c r="N42" s="35">
        <f>+Data!S78</f>
        <v>-8.6440959894312826E-3</v>
      </c>
      <c r="O42" s="35">
        <f>+Data!T78</f>
        <v>-8.0296863904881534E-3</v>
      </c>
      <c r="P42" s="35">
        <f>+Data!U78</f>
        <v>-7.4767177514393386E-3</v>
      </c>
      <c r="Q42" s="35">
        <f>+Data!V78</f>
        <v>-6.9790459762954053E-3</v>
      </c>
      <c r="R42" s="35">
        <f>+Data!W78</f>
        <v>-6.531141378665865E-3</v>
      </c>
      <c r="S42" s="35">
        <f>+Data!X78</f>
        <v>-6.1280272407992784E-3</v>
      </c>
      <c r="T42" s="35">
        <f>+Data!Y78</f>
        <v>-5.7652245167193507E-3</v>
      </c>
      <c r="U42" s="35">
        <f>+Data!Z78</f>
        <v>-5.4387020650474155E-3</v>
      </c>
      <c r="V42" s="35">
        <f>+Data!AA78</f>
        <v>-5.1448318585426735E-3</v>
      </c>
      <c r="W42" s="35">
        <f>+Data!AB78</f>
        <v>-4.8803486726884063E-3</v>
      </c>
      <c r="X42" s="35">
        <f>+Data!AC78</f>
        <v>-4.6423138054195656E-3</v>
      </c>
      <c r="Y42" s="35">
        <f>+Data!AD78</f>
        <v>-4.4280824248776086E-3</v>
      </c>
      <c r="Z42" s="35">
        <f>+Data!AE78</f>
        <v>-4.2352741823898478E-3</v>
      </c>
      <c r="AA42" s="35">
        <f>+Data!AF78</f>
        <v>-4.061746764150863E-3</v>
      </c>
      <c r="AB42" s="35">
        <f>+Data!AG78</f>
        <v>-3.9055720877357765E-3</v>
      </c>
      <c r="AC42" s="35">
        <f>+Data!AH78</f>
        <v>-3.7650148789621987E-3</v>
      </c>
      <c r="AD42" s="35">
        <f>+Data!AI78</f>
        <v>-3.638513391065979E-3</v>
      </c>
      <c r="AE42" s="35">
        <f>+Data!AJ78</f>
        <v>-3.5246620519593808E-3</v>
      </c>
      <c r="AF42" s="35">
        <f>+Data!AK78</f>
        <v>-3.4221958467634426E-3</v>
      </c>
      <c r="AG42" s="35">
        <f>+Data!AL78</f>
        <v>-3.3299762620870982E-3</v>
      </c>
      <c r="AH42" s="35">
        <f>+Data!AM78</f>
        <v>-3.2469786358783883E-3</v>
      </c>
      <c r="AI42" s="35">
        <f>+Data!AN78</f>
        <v>-3.1722807722905496E-3</v>
      </c>
      <c r="AJ42" s="35">
        <f>+Data!AO78</f>
        <v>-3.1050526950614945E-3</v>
      </c>
      <c r="AK42" s="35">
        <f>+Data!AP78</f>
        <v>-3.0445474255553452E-3</v>
      </c>
      <c r="AL42" s="35">
        <f>+Data!AQ78</f>
        <v>-2.9900926829998105E-3</v>
      </c>
      <c r="AM42" s="35">
        <f>+Data!AR78</f>
        <v>-2.9410834146998293E-3</v>
      </c>
      <c r="AN42" s="35">
        <f>+Data!AS78</f>
        <v>-2.8969750732298462E-3</v>
      </c>
      <c r="AO42" s="35">
        <f>+Data!AT78</f>
        <v>-2.8572775659068614E-3</v>
      </c>
      <c r="AP42" s="35">
        <f>+Data!AU78</f>
        <v>-2.8215498093161753E-3</v>
      </c>
      <c r="AQ42" s="35">
        <f>+Data!AV78</f>
        <v>-2.7893948283845577E-3</v>
      </c>
      <c r="AR42" s="35">
        <f>+Data!AW78</f>
        <v>-2.7604553455461019E-3</v>
      </c>
      <c r="AS42" s="35">
        <f>+Data!AX78</f>
        <v>-2.7344098109914916E-3</v>
      </c>
      <c r="AT42" s="35">
        <f>+Data!AY78</f>
        <v>-2.7109688298923426E-3</v>
      </c>
      <c r="AU42" s="35">
        <f>+Data!AZ78</f>
        <v>-2.6898719469031084E-3</v>
      </c>
      <c r="AV42" s="35">
        <f>+Data!BA78</f>
        <v>-2.6708847522127974E-3</v>
      </c>
      <c r="AW42" s="35">
        <f>+Data!BB78</f>
        <v>-2.6537962769915178E-3</v>
      </c>
      <c r="AX42" s="35">
        <f>+Data!BC78</f>
        <v>-2.6384166492923662E-3</v>
      </c>
      <c r="AY42" s="35">
        <f>+Data!BD78</f>
        <v>-2.6245749843631294E-3</v>
      </c>
      <c r="AZ42" s="35">
        <f>+Data!BE78</f>
        <v>-2.6121174859268163E-3</v>
      </c>
      <c r="BA42" s="35">
        <f>+Data!BF78</f>
        <v>-2.6009057373341349E-3</v>
      </c>
      <c r="BB42" s="35">
        <f>+Data!BG78</f>
        <v>-2.5908151636007213E-3</v>
      </c>
      <c r="BC42" s="35">
        <f>+Data!BH78</f>
        <v>-2.5817336472406492E-3</v>
      </c>
      <c r="BD42" s="35">
        <f>+Data!BI78</f>
        <v>-2.5735602825165843E-3</v>
      </c>
      <c r="BE42" s="35">
        <f>+Data!BJ78</f>
        <v>-2.5662042542649258E-3</v>
      </c>
      <c r="BF42" s="35">
        <f>+Data!BK78</f>
        <v>-2.5595838288384335E-3</v>
      </c>
      <c r="BG42" s="35">
        <f>+Data!BL78</f>
        <v>-2.55362544595459E-3</v>
      </c>
      <c r="BH42" s="35">
        <f>+Data!BM78</f>
        <v>-2.5482629013591309E-3</v>
      </c>
      <c r="BI42" s="35">
        <f>+Data!BN78</f>
        <v>-2.5434366112232179E-3</v>
      </c>
    </row>
    <row r="43" spans="1:61" ht="18" customHeight="1">
      <c r="A43" s="52" t="s">
        <v>758</v>
      </c>
      <c r="B43" s="65">
        <f>+B44</f>
        <v>0</v>
      </c>
      <c r="C43" s="54">
        <f>+B43*(1-Parameters!$L$71)</f>
        <v>0</v>
      </c>
      <c r="D43" s="54">
        <f>+C43*(1-Parameters!$L$71)</f>
        <v>0</v>
      </c>
      <c r="E43" s="54">
        <f>+D43*(1-Parameters!$L$71)</f>
        <v>0</v>
      </c>
      <c r="F43" s="54">
        <f>+E43*(1-Parameters!$L$71)</f>
        <v>0</v>
      </c>
      <c r="G43" s="54">
        <f>+F43*(1-Parameters!$L$71)</f>
        <v>0</v>
      </c>
      <c r="H43" s="54">
        <f>+G43*(1-Parameters!$L$71)</f>
        <v>0</v>
      </c>
      <c r="I43" s="54">
        <f>+H43*(1-Parameters!$L$71)</f>
        <v>0</v>
      </c>
      <c r="J43" s="54">
        <f>+I43*(1-Parameters!$L$71)</f>
        <v>0</v>
      </c>
      <c r="K43" s="54">
        <f>+J43*(1-Parameters!$L$71)</f>
        <v>0</v>
      </c>
      <c r="L43" s="54">
        <f>+K43*(1-Parameters!$L$71)</f>
        <v>0</v>
      </c>
      <c r="M43" s="54">
        <f>+L43*(1-Parameters!$L$71)</f>
        <v>0</v>
      </c>
      <c r="N43" s="54">
        <f>+M43*(1-Parameters!$L$71)</f>
        <v>0</v>
      </c>
      <c r="O43" s="54">
        <f>+N43*(1-Parameters!$L$71)</f>
        <v>0</v>
      </c>
      <c r="P43" s="54">
        <f>+O43*(1-Parameters!$L$71)</f>
        <v>0</v>
      </c>
      <c r="Q43" s="54">
        <f>+P43*(1-Parameters!$L$71)</f>
        <v>0</v>
      </c>
      <c r="R43" s="54">
        <f>+Q43*(1-Parameters!$L$71)</f>
        <v>0</v>
      </c>
      <c r="S43" s="54">
        <f>+R43*(1-Parameters!$L$71)</f>
        <v>0</v>
      </c>
      <c r="T43" s="54">
        <f>+S43*(1-Parameters!$L$71)</f>
        <v>0</v>
      </c>
      <c r="U43" s="54">
        <f>+T43*(1-Parameters!$L$71)</f>
        <v>0</v>
      </c>
      <c r="V43" s="54">
        <f>+U43*(1-Parameters!$L$71)</f>
        <v>0</v>
      </c>
      <c r="W43" s="54">
        <f>+V43*(1-Parameters!$L$71)</f>
        <v>0</v>
      </c>
      <c r="X43" s="54">
        <f>+W43*(1-Parameters!$L$71)</f>
        <v>0</v>
      </c>
      <c r="Y43" s="54">
        <f>+X43*(1-Parameters!$L$71)</f>
        <v>0</v>
      </c>
      <c r="Z43" s="54">
        <f>+Y43*(1-Parameters!$L$71)</f>
        <v>0</v>
      </c>
      <c r="AA43" s="54">
        <f>+Z43*(1-Parameters!$L$71)</f>
        <v>0</v>
      </c>
      <c r="AB43" s="54">
        <f>+AA43*(1-Parameters!$L$71)</f>
        <v>0</v>
      </c>
      <c r="AC43" s="54">
        <f>+AB43*(1-Parameters!$L$71)</f>
        <v>0</v>
      </c>
      <c r="AD43" s="54">
        <f>+AC43*(1-Parameters!$L$71)</f>
        <v>0</v>
      </c>
      <c r="AE43" s="54">
        <f>+AD43*(1-Parameters!$L$71)</f>
        <v>0</v>
      </c>
      <c r="AF43" s="54">
        <f>+AE43*(1-Parameters!$L$71)</f>
        <v>0</v>
      </c>
      <c r="AG43" s="54">
        <f>+AF43*(1-Parameters!$L$71)</f>
        <v>0</v>
      </c>
      <c r="AH43" s="54">
        <f>+AG43*(1-Parameters!$L$71)</f>
        <v>0</v>
      </c>
      <c r="AI43" s="54">
        <f>+AH43*(1-Parameters!$L$71)</f>
        <v>0</v>
      </c>
      <c r="AJ43" s="54">
        <f>+AI43*(1-Parameters!$L$71)</f>
        <v>0</v>
      </c>
      <c r="AK43" s="54">
        <f>+AJ43*(1-Parameters!$L$71)</f>
        <v>0</v>
      </c>
      <c r="AL43" s="54">
        <f>+AK43*(1-Parameters!$L$71)</f>
        <v>0</v>
      </c>
      <c r="AM43" s="54">
        <f>+AL43*(1-Parameters!$L$71)</f>
        <v>0</v>
      </c>
      <c r="AN43" s="54">
        <f>+AM43*(1-Parameters!$L$71)</f>
        <v>0</v>
      </c>
      <c r="AO43" s="54">
        <f>+AN43*(1-Parameters!$L$71)</f>
        <v>0</v>
      </c>
      <c r="AP43" s="54">
        <f>+AO43*(1-Parameters!$L$71)</f>
        <v>0</v>
      </c>
      <c r="AQ43" s="54">
        <f>+AP43*(1-Parameters!$L$71)</f>
        <v>0</v>
      </c>
      <c r="AR43" s="54">
        <f>+AQ43*(1-Parameters!$L$71)</f>
        <v>0</v>
      </c>
      <c r="AS43" s="54">
        <f>+AR43*(1-Parameters!$L$71)</f>
        <v>0</v>
      </c>
      <c r="AT43" s="54">
        <f>+AS43*(1-Parameters!$L$71)</f>
        <v>0</v>
      </c>
      <c r="AU43" s="54">
        <f>+AT43*(1-Parameters!$L$71)</f>
        <v>0</v>
      </c>
      <c r="AV43" s="54">
        <f>+AU43*(1-Parameters!$L$71)</f>
        <v>0</v>
      </c>
      <c r="AW43" s="54">
        <f>+AV43*(1-Parameters!$L$71)</f>
        <v>0</v>
      </c>
      <c r="AX43" s="54">
        <f>+AW43*(1-Parameters!$L$71)</f>
        <v>0</v>
      </c>
      <c r="AY43" s="54">
        <f>+AX43*(1-Parameters!$L$71)</f>
        <v>0</v>
      </c>
      <c r="AZ43" s="54">
        <f>+AY43*(1-Parameters!$L$71)</f>
        <v>0</v>
      </c>
      <c r="BA43" s="54">
        <f>+AZ43*(1-Parameters!$L$71)</f>
        <v>0</v>
      </c>
      <c r="BB43" s="54">
        <f>+BA43*(1-Parameters!$L$71)</f>
        <v>0</v>
      </c>
      <c r="BC43" s="54">
        <f>+BB43*(1-Parameters!$L$71)</f>
        <v>0</v>
      </c>
      <c r="BD43" s="54">
        <f>+BC43*(1-Parameters!$L$71)</f>
        <v>0</v>
      </c>
      <c r="BE43" s="54">
        <f>+BD43*(1-Parameters!$L$71)</f>
        <v>0</v>
      </c>
      <c r="BF43" s="54">
        <f>+BE43*(1-Parameters!$L$71)</f>
        <v>0</v>
      </c>
      <c r="BG43" s="54">
        <f>+BF43*(1-Parameters!$L$71)</f>
        <v>0</v>
      </c>
      <c r="BH43" s="54">
        <f>+BG43*(1-Parameters!$L$71)</f>
        <v>0</v>
      </c>
      <c r="BI43" s="54">
        <f>+BH43*(1-Parameters!$L$71)</f>
        <v>0</v>
      </c>
    </row>
    <row r="44" spans="1:61" ht="18" customHeight="1">
      <c r="A44" s="52" t="s">
        <v>284</v>
      </c>
      <c r="B44" s="65">
        <f>+Parameters!L70</f>
        <v>0</v>
      </c>
    </row>
    <row r="45" spans="1:61" ht="18" customHeight="1">
      <c r="A45" s="73" t="s">
        <v>759</v>
      </c>
      <c r="B45" s="76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</row>
    <row r="46" spans="1:61" ht="18" customHeight="1">
      <c r="A46" s="75" t="s">
        <v>204</v>
      </c>
      <c r="B46" s="76">
        <f>+Copen!V230</f>
        <v>0</v>
      </c>
      <c r="C46" s="76">
        <f>+Copen!W230</f>
        <v>0</v>
      </c>
      <c r="D46" s="76">
        <f>+Copen!X230</f>
        <v>0</v>
      </c>
      <c r="E46" s="76">
        <f>+Copen!Y230</f>
        <v>0</v>
      </c>
      <c r="F46" s="76">
        <f>+Copen!Z230</f>
        <v>1</v>
      </c>
      <c r="G46" s="76">
        <f>+Copen!AA230</f>
        <v>1</v>
      </c>
      <c r="H46" s="76">
        <f>+Copen!AB230</f>
        <v>1</v>
      </c>
      <c r="I46" s="76">
        <f>+Copen!AC230</f>
        <v>1</v>
      </c>
      <c r="J46" s="76">
        <f>+Copen!AD230</f>
        <v>1</v>
      </c>
      <c r="K46" s="76">
        <f>+Copen!AE230</f>
        <v>1</v>
      </c>
      <c r="L46" s="76">
        <f>+Copen!AF230</f>
        <v>1</v>
      </c>
      <c r="M46" s="76">
        <f>+Copen!AG230</f>
        <v>1</v>
      </c>
      <c r="N46" s="76">
        <f>+Copen!AH230</f>
        <v>1</v>
      </c>
      <c r="O46" s="76">
        <f>+Copen!AI230</f>
        <v>1</v>
      </c>
      <c r="P46" s="76">
        <f>+Copen!AJ230</f>
        <v>1</v>
      </c>
      <c r="Q46" s="76">
        <f>+Copen!AK230</f>
        <v>1</v>
      </c>
      <c r="R46" s="76">
        <f>+Copen!AL230</f>
        <v>1</v>
      </c>
      <c r="S46" s="76">
        <f>+Copen!AM230</f>
        <v>1</v>
      </c>
      <c r="T46" s="76">
        <f>+Copen!AN230</f>
        <v>1</v>
      </c>
      <c r="U46" s="76">
        <f>+Copen!AO230</f>
        <v>1</v>
      </c>
      <c r="V46" s="76">
        <f>+Copen!AP230</f>
        <v>1</v>
      </c>
      <c r="W46" s="76">
        <f>+Copen!AQ230</f>
        <v>1</v>
      </c>
      <c r="X46" s="76">
        <f>+Copen!AR230</f>
        <v>1</v>
      </c>
      <c r="Y46" s="76">
        <f>+Copen!AS230</f>
        <v>1</v>
      </c>
      <c r="Z46" s="76">
        <f>+Copen!AT230</f>
        <v>1</v>
      </c>
      <c r="AA46" s="76">
        <f>+Copen!AU230</f>
        <v>1</v>
      </c>
      <c r="AB46" s="76">
        <f>+Copen!AV230</f>
        <v>1</v>
      </c>
      <c r="AC46" s="76">
        <f>+Copen!AW230</f>
        <v>1</v>
      </c>
      <c r="AD46" s="76">
        <f>+Copen!AX230</f>
        <v>1</v>
      </c>
      <c r="AE46" s="76">
        <f>+Copen!AY230</f>
        <v>1</v>
      </c>
      <c r="AF46" s="76">
        <f>+Copen!AZ230</f>
        <v>1</v>
      </c>
      <c r="AG46" s="76">
        <f>+Copen!BA230</f>
        <v>1</v>
      </c>
      <c r="AH46" s="76">
        <f>+Copen!BB230</f>
        <v>1</v>
      </c>
      <c r="AI46" s="76">
        <f>+Copen!BC230</f>
        <v>1</v>
      </c>
      <c r="AJ46" s="76">
        <f>+Copen!BD230</f>
        <v>1</v>
      </c>
      <c r="AK46" s="76">
        <f>+Copen!BE230</f>
        <v>1</v>
      </c>
      <c r="AL46" s="76">
        <f>+Copen!BF230</f>
        <v>1</v>
      </c>
      <c r="AM46" s="76">
        <f>+Copen!BG230</f>
        <v>1</v>
      </c>
      <c r="AN46" s="76">
        <f>+Copen!BH230</f>
        <v>1</v>
      </c>
      <c r="AO46" s="76">
        <f>+Copen!BI230</f>
        <v>1</v>
      </c>
      <c r="AP46" s="76">
        <f>+Copen!BJ230</f>
        <v>1</v>
      </c>
      <c r="AQ46" s="76">
        <f>+Copen!BK230</f>
        <v>1</v>
      </c>
      <c r="AR46" s="76">
        <f>+Copen!BL230</f>
        <v>1</v>
      </c>
      <c r="AS46" s="76">
        <f>+Copen!BM230</f>
        <v>1</v>
      </c>
      <c r="AT46" s="76">
        <f>+Copen!BN230</f>
        <v>1</v>
      </c>
      <c r="AU46" s="76">
        <f>+Copen!BO230</f>
        <v>1</v>
      </c>
      <c r="AV46" s="76">
        <f>+Copen!BP230</f>
        <v>1</v>
      </c>
      <c r="AW46" s="76">
        <f>+Copen!BQ230</f>
        <v>1</v>
      </c>
      <c r="AX46" s="76">
        <f>+Copen!BR230</f>
        <v>1</v>
      </c>
      <c r="AY46" s="76">
        <f>+Copen!BS230</f>
        <v>1</v>
      </c>
      <c r="AZ46" s="76">
        <f>+Copen!BT230</f>
        <v>1</v>
      </c>
      <c r="BA46" s="76">
        <f>+Copen!BU230</f>
        <v>1</v>
      </c>
      <c r="BB46" s="76">
        <f>+Copen!BV230</f>
        <v>1</v>
      </c>
      <c r="BC46" s="76">
        <f>+Copen!BW230</f>
        <v>1</v>
      </c>
      <c r="BD46" s="76">
        <f>+Copen!BX230</f>
        <v>1</v>
      </c>
      <c r="BE46" s="76">
        <f>+Copen!BY230</f>
        <v>1</v>
      </c>
      <c r="BF46" s="76">
        <f>+Copen!BZ230</f>
        <v>1</v>
      </c>
      <c r="BG46" s="76">
        <f>+Copen!CA230</f>
        <v>1</v>
      </c>
      <c r="BH46" s="76">
        <f>+Copen!CB230</f>
        <v>1</v>
      </c>
      <c r="BI46" s="76">
        <f>+Copen!CC230</f>
        <v>1</v>
      </c>
    </row>
    <row r="47" spans="1:61" ht="18" customHeight="1">
      <c r="A47" s="77" t="s">
        <v>760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</row>
    <row r="48" spans="1:61" ht="18" customHeight="1">
      <c r="A48" s="78" t="s">
        <v>761</v>
      </c>
      <c r="B48" s="79">
        <f>+Parameters!D137</f>
        <v>0</v>
      </c>
      <c r="C48" s="79">
        <f>+Parameters!E137</f>
        <v>2.5482628812210299E-4</v>
      </c>
      <c r="D48" s="65"/>
      <c r="E48" s="65"/>
      <c r="F48" s="65"/>
      <c r="G48" s="65"/>
      <c r="H48" s="65"/>
      <c r="I48" s="65"/>
      <c r="J48" s="74"/>
      <c r="K48" s="74"/>
      <c r="L48" s="74"/>
      <c r="M48" s="95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</row>
    <row r="49" spans="1:105" ht="18" customHeight="1">
      <c r="A49" s="78" t="s">
        <v>334</v>
      </c>
      <c r="B49" s="65">
        <f>+Parameters!B128</f>
        <v>2</v>
      </c>
      <c r="C49" s="80">
        <f>+Parameters!B127</f>
        <v>4</v>
      </c>
      <c r="D49" s="80"/>
      <c r="E49" s="80"/>
      <c r="F49" s="80"/>
      <c r="G49" s="80"/>
      <c r="H49" s="80"/>
      <c r="I49" s="80"/>
      <c r="J49" s="80"/>
      <c r="K49" s="80"/>
      <c r="L49" s="80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</row>
    <row r="50" spans="1:105" ht="18" customHeight="1">
      <c r="A50" s="78" t="s">
        <v>762</v>
      </c>
      <c r="B50" s="81">
        <v>0</v>
      </c>
      <c r="C50" s="81">
        <f>100*$B$49*(Global!B135*$B$48+Global!B135^2*$C$48)*(B61/$B61)^(1/$C$49)</f>
        <v>7.5492289652522905E-4</v>
      </c>
      <c r="D50" s="81">
        <f>100*$B$49*(Global!C135*$B$48+Global!C135^2*$C$48)*(C61/$B61)^(1/$C$49)</f>
        <v>1.2478005889858276E-3</v>
      </c>
      <c r="E50" s="81">
        <f>100*$B$49*(Global!D135*$B$48+Global!D135^2*$C$48)*(D61/$B61)^(1/$C$49)</f>
        <v>2.2673136520961123E-3</v>
      </c>
      <c r="F50" s="81">
        <f>100*$B$49*(Global!E135*$B$48+Global!E135^2*$C$48)*(E61/$B61)^(1/$C$49)</f>
        <v>3.8723481411602465E-3</v>
      </c>
      <c r="G50" s="81">
        <f>100*$B$49*(Global!F135*$B$48+Global!F135^2*$C$48)*(F61/$B61)^(1/$C$49)</f>
        <v>6.2901376971299374E-3</v>
      </c>
      <c r="H50" s="81">
        <f>100*$B$49*(Global!G135*$B$48+Global!G135^2*$C$48)*(G61/$B61)^(1/$C$49)</f>
        <v>9.7345264879982723E-3</v>
      </c>
      <c r="I50" s="81">
        <f>100*$B$49*(Global!H135*$B$48+Global!H135^2*$C$48)*(H61/$B61)^(1/$C$49)</f>
        <v>1.4454168843239041E-2</v>
      </c>
      <c r="J50" s="81">
        <f>100*$B$49*(Global!I135*$B$48+Global!I135^2*$C$48)*(I61/$B61)^(1/$C$49)</f>
        <v>2.0735113035992389E-2</v>
      </c>
      <c r="K50" s="81">
        <f>100*$B$49*(Global!J135*$B$48+Global!J135^2*$C$48)*(J61/$B61)^(1/$C$49)</f>
        <v>3.1682672712733256E-2</v>
      </c>
      <c r="L50" s="81">
        <f>100*$B$49*(Global!K135*$B$48+Global!K135^2*$C$48)*(K61/$B61)^(1/$C$49)</f>
        <v>4.7100086132695271E-2</v>
      </c>
      <c r="M50" s="81">
        <f>100*$B$49*(Global!L135*$B$48+Global!L135^2*$C$48)*(L61/$B61)^(1/$C$49)</f>
        <v>6.8072733409105024E-2</v>
      </c>
      <c r="N50" s="81">
        <f>100*$B$49*(Global!M135*$B$48+Global!M135^2*$C$48)*(M61/$B61)^(1/$C$49)</f>
        <v>9.45215223838511E-2</v>
      </c>
      <c r="O50" s="81">
        <f>100*$B$49*(Global!N135*$B$48+Global!N135^2*$C$48)*(N61/$B61)^(1/$C$49)</f>
        <v>0.12834711351603931</v>
      </c>
      <c r="P50" s="81">
        <f>100*$B$49*(Global!O135*$B$48+Global!O135^2*$C$48)*(O61/$B61)^(1/$C$49)</f>
        <v>0.17055200596803674</v>
      </c>
      <c r="Q50" s="81">
        <f>100*$B$49*(Global!P135*$B$48+Global!P135^2*$C$48)*(P61/$B61)^(1/$C$49)</f>
        <v>0.22222811059709136</v>
      </c>
      <c r="R50" s="81">
        <f>100*$B$49*(Global!Q135*$B$48+Global!Q135^2*$C$48)*(Q61/$B61)^(1/$C$49)</f>
        <v>0.28447074876787359</v>
      </c>
      <c r="S50" s="81">
        <f>100*$B$49*(Global!R135*$B$48+Global!R135^2*$C$48)*(R61/$B61)^(1/$C$49)</f>
        <v>0.35837196391960247</v>
      </c>
      <c r="T50" s="81">
        <f>100*$B$49*(Global!S135*$B$48+Global!S135^2*$C$48)*(S61/$B61)^(1/$C$49)</f>
        <v>0.44501488222345836</v>
      </c>
      <c r="U50" s="81">
        <f>100*$B$49*(Global!T135*$B$48+Global!T135^2*$C$48)*(T61/$B61)^(1/$C$49)</f>
        <v>0.54546824893870061</v>
      </c>
      <c r="V50" s="81">
        <f>100*$B$49*(Global!U135*$B$48+Global!U135^2*$C$48)*(U61/$B61)^(1/$C$49)</f>
        <v>0.66078027107966619</v>
      </c>
      <c r="W50" s="81">
        <f>100*$B$49*(Global!V135*$B$48+Global!V135^2*$C$48)*(V61/$B61)^(1/$C$49)</f>
        <v>0.79309748715009143</v>
      </c>
      <c r="X50" s="81">
        <f>100*$B$49*(Global!W135*$B$48+Global!W135^2*$C$48)*(W61/$B61)^(1/$C$49)</f>
        <v>0.94432885584002135</v>
      </c>
      <c r="Y50" s="81">
        <f>100*$B$49*(Global!X135*$B$48+Global!X135^2*$C$48)*(X61/$B61)^(1/$C$49)</f>
        <v>1.114983622593164</v>
      </c>
      <c r="Z50" s="81">
        <f>100*$B$49*(Global!Y135*$B$48+Global!Y135^2*$C$48)*(Y61/$B61)^(1/$C$49)</f>
        <v>1.3061516751808586</v>
      </c>
      <c r="AA50" s="81">
        <f>100*$B$49*(Global!Z135*$B$48+Global!Z135^2*$C$48)*(Z61/$B61)^(1/$C$49)</f>
        <v>1.5188884553200892</v>
      </c>
      <c r="AB50" s="81">
        <f>100*$B$49*(Global!AA135*$B$48+Global!AA135^2*$C$48)*(AA61/$B61)^(1/$C$49)</f>
        <v>1.7540341226361857</v>
      </c>
      <c r="AC50" s="81">
        <f>100*$B$49*(Global!AB135*$B$48+Global!AB135^2*$C$48)*(AB61/$B61)^(1/$C$49)</f>
        <v>2.0101757022830395</v>
      </c>
      <c r="AD50" s="81">
        <f>100*$B$49*(Global!AC135*$B$48+Global!AC135^2*$C$48)*(AC61/$B61)^(1/$C$49)</f>
        <v>2.284052299216969</v>
      </c>
      <c r="AE50" s="81">
        <f>100*$B$49*(Global!AD135*$B$48+Global!AD135^2*$C$48)*(AD61/$B61)^(1/$C$49)</f>
        <v>2.5734923364198572</v>
      </c>
      <c r="AF50" s="81">
        <f>100*$B$49*(Global!AE135*$B$48+Global!AE135^2*$C$48)*(AE61/$B61)^(1/$C$49)</f>
        <v>2.8765736498117502</v>
      </c>
      <c r="AG50" s="81">
        <f>100*$B$49*(Global!AF135*$B$48+Global!AF135^2*$C$48)*(AF61/$B61)^(1/$C$49)</f>
        <v>3.1904276638588729</v>
      </c>
      <c r="AH50" s="81">
        <f>100*$B$49*(Global!AG135*$B$48+Global!AG135^2*$C$48)*(AG61/$B61)^(1/$C$49)</f>
        <v>3.5132344045126125</v>
      </c>
      <c r="AI50" s="81">
        <f>100*$B$49*(Global!AH135*$B$48+Global!AH135^2*$C$48)*(AH61/$B61)^(1/$C$49)</f>
        <v>3.8452031286939334</v>
      </c>
      <c r="AJ50" s="81">
        <f>100*$B$49*(Global!AI135*$B$48+Global!AI135^2*$C$48)*(AI61/$B61)^(1/$C$49)</f>
        <v>4.1859309452093241</v>
      </c>
      <c r="AK50" s="81">
        <f>100*$B$49*(Global!AJ135*$B$48+Global!AJ135^2*$C$48)*(AJ61/$B61)^(1/$C$49)</f>
        <v>4.5351610497271784</v>
      </c>
      <c r="AL50" s="81">
        <f>100*$B$49*(Global!AK135*$B$48+Global!AK135^2*$C$48)*(AK61/$B61)^(1/$C$49)</f>
        <v>4.8927583195284816</v>
      </c>
      <c r="AM50" s="81">
        <f>100*$B$49*(Global!AL135*$B$48+Global!AL135^2*$C$48)*(AL61/$B61)^(1/$C$49)</f>
        <v>5.2586819266803326</v>
      </c>
      <c r="AN50" s="81">
        <f>100*$B$49*(Global!AM135*$B$48+Global!AM135^2*$C$48)*(AM61/$B61)^(1/$C$49)</f>
        <v>5.6329604330646026</v>
      </c>
      <c r="AO50" s="81">
        <f>100*$B$49*(Global!AN135*$B$48+Global!AN135^2*$C$48)*(AN61/$B61)^(1/$C$49)</f>
        <v>6.0156706125141035</v>
      </c>
      <c r="AP50" s="81">
        <f>100*$B$49*(Global!AO135*$B$48+Global!AO135^2*$C$48)*(AO61/$B61)^(1/$C$49)</f>
        <v>6.4069203008636793</v>
      </c>
      <c r="AQ50" s="81">
        <f>100*$B$49*(Global!AP135*$B$48+Global!AP135^2*$C$48)*(AP61/$B61)^(1/$C$49)</f>
        <v>6.8068350516645193</v>
      </c>
      <c r="AR50" s="81">
        <f>100*$B$49*(Global!AQ135*$B$48+Global!AQ135^2*$C$48)*(AQ61/$B61)^(1/$C$49)</f>
        <v>7.2155481224865143</v>
      </c>
      <c r="AS50" s="81">
        <f>100*$B$49*(Global!AR135*$B$48+Global!AR135^2*$C$48)*(AR61/$B61)^(1/$C$49)</f>
        <v>7.633193230603089</v>
      </c>
      <c r="AT50" s="81">
        <f>100*$B$49*(Global!AS135*$B$48+Global!AS135^2*$C$48)*(AS61/$B61)^(1/$C$49)</f>
        <v>8.0598995254296053</v>
      </c>
      <c r="AU50" s="81">
        <f>100*$B$49*(Global!AT135*$B$48+Global!AT135^2*$C$48)*(AT61/$B61)^(1/$C$49)</f>
        <v>8.4957882813153383</v>
      </c>
      <c r="AV50" s="81">
        <f>100*$B$49*(Global!AU135*$B$48+Global!AU135^2*$C$48)*(AU61/$B61)^(1/$C$49)</f>
        <v>8.9409708893308526</v>
      </c>
      <c r="AW50" s="81">
        <f>100*$B$49*(Global!AV135*$B$48+Global!AV135^2*$C$48)*(AV61/$B61)^(1/$C$49)</f>
        <v>9.395547804120854</v>
      </c>
      <c r="AX50" s="81">
        <f>100*$B$49*(Global!AW135*$B$48+Global!AW135^2*$C$48)*(AW61/$B61)^(1/$C$49)</f>
        <v>9.8596081732516812</v>
      </c>
      <c r="AY50" s="81">
        <f>100*$B$49*(Global!AX135*$B$48+Global!AX135^2*$C$48)*(AX61/$B61)^(1/$C$49)</f>
        <v>10.333229938145541</v>
      </c>
      <c r="AZ50" s="81">
        <f>100*$B$49*(Global!AY135*$B$48+Global!AY135^2*$C$48)*(AY61/$B61)^(1/$C$49)</f>
        <v>10.8164802467849</v>
      </c>
      <c r="BA50" s="81">
        <f>100*$B$49*(Global!AZ135*$B$48+Global!AZ135^2*$C$48)*(AZ61/$B61)^(1/$C$49)</f>
        <v>11.309416059450093</v>
      </c>
      <c r="BB50" s="81">
        <f>100*$B$49*(Global!BA135*$B$48+Global!BA135^2*$C$48)*(BA61/$B61)^(1/$C$49)</f>
        <v>11.8120848610317</v>
      </c>
      <c r="BC50" s="81">
        <f>100*$B$49*(Global!BB135*$B$48+Global!BB135^2*$C$48)*(BB61/$B61)^(1/$C$49)</f>
        <v>12.324525418349914</v>
      </c>
      <c r="BD50" s="81">
        <f>100*$B$49*(Global!BC135*$B$48+Global!BC135^2*$C$48)*(BC61/$B61)^(1/$C$49)</f>
        <v>12.846768539794173</v>
      </c>
      <c r="BE50" s="81">
        <f>100*$B$49*(Global!BD135*$B$48+Global!BD135^2*$C$48)*(BD61/$B61)^(1/$C$49)</f>
        <v>13.378837808700826</v>
      </c>
      <c r="BF50" s="81">
        <f>100*$B$49*(Global!BE135*$B$48+Global!BE135^2*$C$48)*(BE61/$B61)^(1/$C$49)</f>
        <v>13.920750272263058</v>
      </c>
      <c r="BG50" s="81">
        <f>100*$B$49*(Global!BF135*$B$48+Global!BF135^2*$C$48)*(BF61/$B61)^(1/$C$49)</f>
        <v>14.472517075275837</v>
      </c>
      <c r="BH50" s="81">
        <f>100*$B$49*(Global!BG135*$B$48+Global!BG135^2*$C$48)*(BG61/$B61)^(1/$C$49)</f>
        <v>15.034144033350477</v>
      </c>
      <c r="BI50" s="81">
        <f>100*$B$49*(Global!BH135*$B$48+Global!BH135^2*$C$48)*(BH61/$B61)^(1/$C$49)</f>
        <v>15.605632143931953</v>
      </c>
      <c r="BJ50" s="81">
        <f>100*$B$49*(Global!BI135*$B$48+Global!BI135^2*$C$48)*(BI61/$B61)^(1/$C$49)</f>
        <v>16.186978035940161</v>
      </c>
      <c r="BK50" s="81">
        <f>100*$B$49*(Global!BJ80*$B$48+Global!BJ80^2*$C$48)*(BJ61/$B61)^(1/$C$49)</f>
        <v>16.639757847638521</v>
      </c>
      <c r="BL50" s="81">
        <f>100*$B$49*(Global!BK80*$B$48+Global!BK80^2*$C$48)*(BK61/$B61)^(1/$C$49)</f>
        <v>17.087883887059181</v>
      </c>
      <c r="BM50" s="81">
        <f>100*$B$49*(Global!BL80*$B$48+Global!BL80^2*$C$48)*(BL61/$B61)^(1/$C$49)</f>
        <v>17.533169664136768</v>
      </c>
      <c r="BN50" s="81">
        <f>100*$B$49*(Global!BM80*$B$48+Global!BM80^2*$C$48)*(BM61/$B61)^(1/$C$49)</f>
        <v>17.976832537215827</v>
      </c>
      <c r="BO50" s="81">
        <f>100*$B$49*(Global!BN80*$B$48+Global!BN80^2*$C$48)*(BN61/$B61)^(1/$C$49)</f>
        <v>18.419680011832281</v>
      </c>
      <c r="BP50" s="81">
        <f>100*$B$49*(Global!BO80*$B$48+Global!BO80^2*$C$48)*(BO61/$B61)^(1/$C$49)</f>
        <v>18.862238401794809</v>
      </c>
      <c r="BQ50" s="81">
        <f>100*$B$49*(Global!BP80*$B$48+Global!BP80^2*$C$48)*(BP61/$B61)^(1/$C$49)</f>
        <v>19.304841507809414</v>
      </c>
      <c r="BR50" s="81">
        <f>100*$B$49*(Global!BQ80*$B$48+Global!BQ80^2*$C$48)*(BQ61/$B61)^(1/$C$49)</f>
        <v>19.747691650629445</v>
      </c>
      <c r="BS50" s="81">
        <f>100*$B$49*(Global!BR80*$B$48+Global!BR80^2*$C$48)*(BR61/$B61)^(1/$C$49)</f>
        <v>20.190901631695908</v>
      </c>
      <c r="BT50" s="81">
        <f>100*$B$49*(Global!BS80*$B$48+Global!BS80^2*$C$48)*(BS61/$B61)^(1/$C$49)</f>
        <v>20.634523556350263</v>
      </c>
      <c r="BU50" s="81">
        <f>100*$B$49*(Global!BT80*$B$48+Global!BT80^2*$C$48)*(BT61/$B61)^(1/$C$49)</f>
        <v>21.078568617921828</v>
      </c>
      <c r="BV50" s="81">
        <f>100*$B$49*(Global!BU80*$B$48+Global!BU80^2*$C$48)*(BU61/$B61)^(1/$C$49)</f>
        <v>21.52302066754433</v>
      </c>
      <c r="BW50" s="81">
        <f>100*$B$49*(Global!BV80*$B$48+Global!BV80^2*$C$48)*(BV61/$B61)^(1/$C$49)</f>
        <v>21.967845514285216</v>
      </c>
      <c r="BX50" s="81">
        <f>100*$B$49*(Global!BW80*$B$48+Global!BW80^2*$C$48)*(BW61/$B61)^(1/$C$49)</f>
        <v>22.412997292944453</v>
      </c>
      <c r="BY50" s="81">
        <f>100*$B$49*(Global!BX80*$B$48+Global!BX80^2*$C$48)*(BX61/$B61)^(1/$C$49)</f>
        <v>22.85842281862795</v>
      </c>
      <c r="BZ50" s="81">
        <f>100*$B$49*(Global!BY80*$B$48+Global!BY80^2*$C$48)*(BY61/$B61)^(1/$C$49)</f>
        <v>23.304064559426504</v>
      </c>
      <c r="CA50" s="81">
        <f>100*$B$49*(Global!BZ80*$B$48+Global!BZ80^2*$C$48)*(BZ61/$B61)^(1/$C$49)</f>
        <v>23.749862660695108</v>
      </c>
      <c r="CB50" s="81">
        <f>100*$B$49*(Global!CA80*$B$48+Global!CA80^2*$C$48)*(CA61/$B61)^(1/$C$49)</f>
        <v>24.195756318504181</v>
      </c>
      <c r="CC50" s="81">
        <f>100*$B$49*(Global!CB80*$B$48+Global!CB80^2*$C$48)*(CB61/$B61)^(1/$C$49)</f>
        <v>24.641684706496157</v>
      </c>
      <c r="CD50" s="81">
        <f>100*$B$49*(Global!CC80*$B$48+Global!CC80^2*$C$48)*(CC61/$B61)^(1/$C$49)</f>
        <v>25.087587596307547</v>
      </c>
      <c r="CE50" s="81">
        <f>100*$B$49*(Global!CD80*$B$48+Global!CD80^2*$C$48)*(CD61/$B61)^(1/$C$49)</f>
        <v>25.533405767747297</v>
      </c>
      <c r="CF50" s="81">
        <f>100*$B$49*(Global!CE80*$B$48+Global!CE80^2*$C$48)*(CE61/$B61)^(1/$C$49)</f>
        <v>25.979081274753536</v>
      </c>
      <c r="CG50" s="81">
        <f>100*$B$49*(Global!CF80*$B$48+Global!CF80^2*$C$48)*(CF61/$B61)^(1/$C$49)</f>
        <v>26.42455761245456</v>
      </c>
      <c r="CH50" s="81">
        <f>100*$B$49*(Global!CG80*$B$48+Global!CG80^2*$C$48)*(CG61/$B61)^(1/$C$49)</f>
        <v>26.869779816462305</v>
      </c>
      <c r="CI50" s="81">
        <f>100*$B$49*(Global!CH80*$B$48+Global!CH80^2*$C$48)*(CH61/$B61)^(1/$C$49)</f>
        <v>27.314694515786623</v>
      </c>
      <c r="CJ50" s="81">
        <f>100*$B$49*(Global!CI80*$B$48+Global!CI80^2*$C$48)*(CI61/$B61)^(1/$C$49)</f>
        <v>27.759249954075376</v>
      </c>
      <c r="CK50" s="81">
        <f>100*$B$49*(Global!CJ80*$B$48+Global!CJ80^2*$C$48)*(CJ61/$B61)^(1/$C$49)</f>
        <v>28.203395989299143</v>
      </c>
      <c r="CL50" s="81">
        <f>100*$B$49*(Global!CK80*$B$48+Global!CK80^2*$C$48)*(CK61/$B61)^(1/$C$49)</f>
        <v>28.647084078849893</v>
      </c>
      <c r="CM50" s="81">
        <f>100*$B$49*(Global!CL80*$B$48+Global!CL80^2*$C$48)*(CL61/$B61)^(1/$C$49)</f>
        <v>29.090267254859324</v>
      </c>
      <c r="CN50" s="81">
        <f>100*$B$49*(Global!CM80*$B$48+Global!CM80^2*$C$48)*(CM61/$B61)^(1/$C$49)</f>
        <v>29.532900093055634</v>
      </c>
      <c r="CO50" s="81">
        <f>100*$B$49*(Global!CN80*$B$48+Global!CN80^2*$C$48)*(CN61/$B61)^(1/$C$49)</f>
        <v>29.974938677453167</v>
      </c>
      <c r="CP50" s="81">
        <f>100*$B$49*(Global!CO80*$B$48+Global!CO80^2*$C$48)*(CO61/$B61)^(1/$C$49)</f>
        <v>30.41634056246437</v>
      </c>
      <c r="CQ50" s="81">
        <f>100*$B$49*(Global!CP80*$B$48+Global!CP80^2*$C$48)*(CP61/$B61)^(1/$C$49)</f>
        <v>30.857064733536411</v>
      </c>
      <c r="CR50" s="81">
        <f>100*$B$49*(Global!CQ80*$B$48+Global!CQ80^2*$C$48)*(CQ61/$B61)^(1/$C$49)</f>
        <v>31.297071567077879</v>
      </c>
      <c r="CS50" s="81">
        <f>100*$B$49*(Global!CR80*$B$48+Global!CR80^2*$C$48)*(CR61/$B61)^(1/$C$49)</f>
        <v>31.736322790208131</v>
      </c>
      <c r="CT50" s="81">
        <f>100*$B$49*(Global!CS80*$B$48+Global!CS80^2*$C$48)*(CS61/$B61)^(1/$C$49)</f>
        <v>32.174781440698361</v>
      </c>
      <c r="CU50" s="81">
        <f>100*$B$49*(Global!CT80*$B$48+Global!CT80^2*$C$48)*(CT61/$B61)^(1/$C$49)</f>
        <v>32.612411827361569</v>
      </c>
      <c r="CV50" s="81">
        <f>100*$B$49*(Global!CU80*$B$48+Global!CU80^2*$C$48)*(CU61/$B61)^(1/$C$49)</f>
        <v>33.049179491068003</v>
      </c>
      <c r="CW50" s="81"/>
      <c r="CX50" s="65"/>
      <c r="CY50" s="65"/>
      <c r="CZ50" s="65"/>
      <c r="DA50" s="65"/>
    </row>
    <row r="51" spans="1:105" ht="18" customHeight="1">
      <c r="A51" s="82" t="s">
        <v>817</v>
      </c>
    </row>
    <row r="52" spans="1:105" ht="18" customHeight="1">
      <c r="A52" s="54" t="s">
        <v>763</v>
      </c>
      <c r="B52" s="149">
        <f>+Data!B240/1000</f>
        <v>1.9576620477276801E-3</v>
      </c>
      <c r="C52" s="84">
        <f>+B95-B92</f>
        <v>0</v>
      </c>
    </row>
    <row r="53" spans="1:105" ht="18" customHeight="1">
      <c r="A53" s="52" t="s">
        <v>764</v>
      </c>
      <c r="B53" s="149">
        <f>+Data!O175</f>
        <v>28.627026646041902</v>
      </c>
      <c r="C53" s="84">
        <f>+Data!Q175</f>
        <v>121.652632329355</v>
      </c>
    </row>
    <row r="54" spans="1:105" ht="18" customHeight="1">
      <c r="A54" s="52" t="s">
        <v>765</v>
      </c>
    </row>
    <row r="55" spans="1:105" s="38" customFormat="1" ht="13">
      <c r="A55" s="86" t="s">
        <v>253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</row>
    <row r="56" spans="1:105" ht="18" customHeight="1">
      <c r="A56" s="52" t="s">
        <v>630</v>
      </c>
      <c r="B56" s="65">
        <f>B57</f>
        <v>1094.5830000000001</v>
      </c>
      <c r="C56" s="65">
        <f>B56*EXP(B58)</f>
        <v>1252.9435777035212</v>
      </c>
      <c r="D56" s="65">
        <f>C56*EXP(C58)</f>
        <v>1385.6545708417864</v>
      </c>
      <c r="E56" s="65">
        <f t="shared" ref="E56:BI56" si="10">D56*EXP(D58)</f>
        <v>1479.1825173993327</v>
      </c>
      <c r="F56" s="65">
        <f t="shared" si="10"/>
        <v>1543.0528292632869</v>
      </c>
      <c r="G56" s="65">
        <f t="shared" si="10"/>
        <v>1554.7444927218073</v>
      </c>
      <c r="H56" s="65">
        <f t="shared" si="10"/>
        <v>1539.614711160558</v>
      </c>
      <c r="I56" s="65">
        <f t="shared" si="10"/>
        <v>1524.63216298149</v>
      </c>
      <c r="J56" s="65">
        <f t="shared" si="10"/>
        <v>1509.7954154032545</v>
      </c>
      <c r="K56" s="65">
        <f t="shared" si="10"/>
        <v>1495.1030495874174</v>
      </c>
      <c r="L56" s="65">
        <f t="shared" si="10"/>
        <v>1479.5416228087793</v>
      </c>
      <c r="M56" s="65">
        <f t="shared" si="10"/>
        <v>1463.1413439062742</v>
      </c>
      <c r="N56" s="65">
        <f t="shared" si="10"/>
        <v>1446.9228572182858</v>
      </c>
      <c r="O56" s="65">
        <f t="shared" si="10"/>
        <v>1430.8841476321775</v>
      </c>
      <c r="P56" s="65">
        <f t="shared" si="10"/>
        <v>1415.0232223722371</v>
      </c>
      <c r="Q56" s="65">
        <f t="shared" si="10"/>
        <v>1399.3381107520786</v>
      </c>
      <c r="R56" s="65">
        <f t="shared" si="10"/>
        <v>1383.8268639297885</v>
      </c>
      <c r="S56" s="65">
        <f t="shared" si="10"/>
        <v>1368.4875546657863</v>
      </c>
      <c r="T56" s="65">
        <f t="shared" si="10"/>
        <v>1353.3182770833694</v>
      </c>
      <c r="U56" s="65">
        <f t="shared" si="10"/>
        <v>1338.3171464319114</v>
      </c>
      <c r="V56" s="65">
        <f t="shared" si="10"/>
        <v>1334.224505429431</v>
      </c>
      <c r="W56" s="65">
        <f t="shared" si="10"/>
        <v>1340.9406601043136</v>
      </c>
      <c r="X56" s="65">
        <f t="shared" si="10"/>
        <v>1347.6906222332141</v>
      </c>
      <c r="Y56" s="65">
        <f t="shared" si="10"/>
        <v>1354.4745619944565</v>
      </c>
      <c r="Z56" s="65">
        <f t="shared" si="10"/>
        <v>1361.2926504230006</v>
      </c>
      <c r="AA56" s="65">
        <f t="shared" si="10"/>
        <v>1368.1450594147534</v>
      </c>
      <c r="AB56" s="65">
        <f t="shared" si="10"/>
        <v>1375.0319617309033</v>
      </c>
      <c r="AC56" s="65">
        <f t="shared" si="10"/>
        <v>1381.9535310022752</v>
      </c>
      <c r="AD56" s="65">
        <f t="shared" si="10"/>
        <v>1388.909941733709</v>
      </c>
      <c r="AE56" s="65">
        <f t="shared" si="10"/>
        <v>1395.9013693084585</v>
      </c>
      <c r="AF56" s="65">
        <f t="shared" si="10"/>
        <v>1399.4102694606222</v>
      </c>
      <c r="AG56" s="65">
        <f t="shared" si="10"/>
        <v>1399.4102694606222</v>
      </c>
      <c r="AH56" s="65">
        <f t="shared" si="10"/>
        <v>1399.4102694606222</v>
      </c>
      <c r="AI56" s="65">
        <f t="shared" si="10"/>
        <v>1399.4102694606222</v>
      </c>
      <c r="AJ56" s="65">
        <f t="shared" si="10"/>
        <v>1399.4102694606222</v>
      </c>
      <c r="AK56" s="65">
        <f t="shared" si="10"/>
        <v>1399.4102694606222</v>
      </c>
      <c r="AL56" s="65">
        <f t="shared" si="10"/>
        <v>1399.4102694606222</v>
      </c>
      <c r="AM56" s="65">
        <f t="shared" si="10"/>
        <v>1399.4102694606222</v>
      </c>
      <c r="AN56" s="65">
        <f t="shared" si="10"/>
        <v>1399.4102694606222</v>
      </c>
      <c r="AO56" s="65">
        <f t="shared" si="10"/>
        <v>1399.4102694606222</v>
      </c>
      <c r="AP56" s="65">
        <f t="shared" si="10"/>
        <v>1399.4102694606222</v>
      </c>
      <c r="AQ56" s="65">
        <f t="shared" si="10"/>
        <v>1399.4102694606222</v>
      </c>
      <c r="AR56" s="65">
        <f t="shared" si="10"/>
        <v>1399.4102694606222</v>
      </c>
      <c r="AS56" s="65">
        <f t="shared" si="10"/>
        <v>1399.4102694606222</v>
      </c>
      <c r="AT56" s="65">
        <f t="shared" si="10"/>
        <v>1399.4102694606222</v>
      </c>
      <c r="AU56" s="65">
        <f t="shared" si="10"/>
        <v>1399.4102694606222</v>
      </c>
      <c r="AV56" s="65">
        <f t="shared" si="10"/>
        <v>1399.4102694606222</v>
      </c>
      <c r="AW56" s="65">
        <f t="shared" si="10"/>
        <v>1399.4102694606222</v>
      </c>
      <c r="AX56" s="65">
        <f t="shared" si="10"/>
        <v>1399.4102694606222</v>
      </c>
      <c r="AY56" s="65">
        <f t="shared" si="10"/>
        <v>1399.4102694606222</v>
      </c>
      <c r="AZ56" s="65">
        <f t="shared" si="10"/>
        <v>1399.4102694606222</v>
      </c>
      <c r="BA56" s="65">
        <f t="shared" si="10"/>
        <v>1399.4102694606222</v>
      </c>
      <c r="BB56" s="65">
        <f t="shared" si="10"/>
        <v>1399.4102694606222</v>
      </c>
      <c r="BC56" s="65">
        <f t="shared" si="10"/>
        <v>1399.4102694606222</v>
      </c>
      <c r="BD56" s="65">
        <f t="shared" si="10"/>
        <v>1399.4102694606222</v>
      </c>
      <c r="BE56" s="65">
        <f t="shared" si="10"/>
        <v>1399.4102694606222</v>
      </c>
      <c r="BF56" s="65">
        <f t="shared" si="10"/>
        <v>1399.4102694606222</v>
      </c>
      <c r="BG56" s="65">
        <f t="shared" si="10"/>
        <v>1399.4102694606222</v>
      </c>
      <c r="BH56" s="65">
        <f t="shared" si="10"/>
        <v>1399.4102694606222</v>
      </c>
      <c r="BI56" s="65">
        <f t="shared" si="10"/>
        <v>1399.4102694606222</v>
      </c>
    </row>
    <row r="57" spans="1:105" s="38" customFormat="1" ht="13">
      <c r="A57" s="89" t="s">
        <v>631</v>
      </c>
      <c r="B57" s="88">
        <f>Parameters!L48</f>
        <v>1094.5830000000001</v>
      </c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</row>
    <row r="58" spans="1:105" ht="18" customHeight="1">
      <c r="A58" s="52" t="s">
        <v>766</v>
      </c>
      <c r="B58" s="65">
        <f>+Data!B44*10</f>
        <v>0.13512217631474099</v>
      </c>
      <c r="C58" s="65">
        <f>+Data!C44*10</f>
        <v>0.100676997184211</v>
      </c>
      <c r="D58" s="65">
        <f>+Data!D44*10</f>
        <v>6.5316939745763303E-2</v>
      </c>
      <c r="E58" s="65">
        <f>+Data!E44*10</f>
        <v>4.2273228749606796E-2</v>
      </c>
      <c r="F58" s="65">
        <f>+Data!F44*10</f>
        <v>7.5484079541995302E-3</v>
      </c>
      <c r="G58" s="65">
        <f>+Data!G44*10</f>
        <v>-9.77902120276577E-3</v>
      </c>
      <c r="H58" s="65">
        <f>+Data!H44*10</f>
        <v>-9.77902120276577E-3</v>
      </c>
      <c r="I58" s="65">
        <f>+Data!I44*10</f>
        <v>-9.77902120276577E-3</v>
      </c>
      <c r="J58" s="65">
        <f>+Data!J44*10</f>
        <v>-9.77902120276577E-3</v>
      </c>
      <c r="K58" s="65">
        <f>+Data!K44*10</f>
        <v>-1.04628084707864E-2</v>
      </c>
      <c r="L58" s="65">
        <f>+Data!L44*10</f>
        <v>-1.1146595738807E-2</v>
      </c>
      <c r="M58" s="65">
        <f>+Data!M44*10</f>
        <v>-1.1146595738807E-2</v>
      </c>
      <c r="N58" s="65">
        <f>+Data!N44*10</f>
        <v>-1.1146595738807E-2</v>
      </c>
      <c r="O58" s="65">
        <f>+Data!O44*10</f>
        <v>-1.1146595738807E-2</v>
      </c>
      <c r="P58" s="65">
        <f>+Data!P44*10</f>
        <v>-1.1146595738807E-2</v>
      </c>
      <c r="Q58" s="65">
        <f>+Data!Q44*10</f>
        <v>-1.1146595738807E-2</v>
      </c>
      <c r="R58" s="65">
        <f>+Data!R44*10</f>
        <v>-1.1146595738807E-2</v>
      </c>
      <c r="S58" s="65">
        <f>+Data!S44*10</f>
        <v>-1.1146595738807E-2</v>
      </c>
      <c r="T58" s="65">
        <f>+Data!T44*10</f>
        <v>-1.1146595738807E-2</v>
      </c>
      <c r="U58" s="65">
        <f>+Data!U44*10</f>
        <v>-3.0627355789419998E-3</v>
      </c>
      <c r="V58" s="65">
        <f>+Data!V44*10</f>
        <v>5.0211245809229704E-3</v>
      </c>
      <c r="W58" s="65">
        <f>+Data!W44*10</f>
        <v>5.0211245809229704E-3</v>
      </c>
      <c r="X58" s="65">
        <f>+Data!X44*10</f>
        <v>5.0211245809229704E-3</v>
      </c>
      <c r="Y58" s="65">
        <f>+Data!Y44*10</f>
        <v>5.0211245809229704E-3</v>
      </c>
      <c r="Z58" s="65">
        <f>+Data!Z44*10</f>
        <v>5.0211245809229704E-3</v>
      </c>
      <c r="AA58" s="65">
        <f>+Data!AA44*10</f>
        <v>5.0211245809229704E-3</v>
      </c>
      <c r="AB58" s="65">
        <f>+Data!AB44*10</f>
        <v>5.0211245809229704E-3</v>
      </c>
      <c r="AC58" s="65">
        <f>+Data!AC44*10</f>
        <v>5.0211245809229704E-3</v>
      </c>
      <c r="AD58" s="65">
        <f>+Data!AD44*10</f>
        <v>5.0211245809229704E-3</v>
      </c>
      <c r="AE58" s="65">
        <f>+Data!AE44*10</f>
        <v>2.5105622904614796E-3</v>
      </c>
      <c r="AF58" s="65">
        <f>+Data!AF42*10</f>
        <v>0</v>
      </c>
      <c r="AG58" s="65">
        <f>+Data!AG42*10</f>
        <v>0</v>
      </c>
      <c r="AH58" s="65">
        <f>+Data!AH42*10</f>
        <v>0</v>
      </c>
      <c r="AI58" s="65">
        <f>+Data!AI42*10</f>
        <v>0</v>
      </c>
      <c r="AJ58" s="65">
        <f>+Data!AJ42*10</f>
        <v>0</v>
      </c>
      <c r="AK58" s="65">
        <f>+Data!AK42*10</f>
        <v>0</v>
      </c>
      <c r="AL58" s="65">
        <f>+Data!AL42*10</f>
        <v>0</v>
      </c>
      <c r="AM58" s="65">
        <f>+Data!AM42*10</f>
        <v>0</v>
      </c>
      <c r="AN58" s="65">
        <f>+Data!AN42*10</f>
        <v>0</v>
      </c>
      <c r="AO58" s="65">
        <f>+Data!AO42*10</f>
        <v>0</v>
      </c>
      <c r="AP58" s="65">
        <f>+Data!AP42*10</f>
        <v>0</v>
      </c>
      <c r="AQ58" s="65">
        <f>+Data!AQ42*10</f>
        <v>0</v>
      </c>
      <c r="AR58" s="65">
        <f>+Data!AR42*10</f>
        <v>0</v>
      </c>
      <c r="AS58" s="65">
        <f>+Data!AS42*10</f>
        <v>0</v>
      </c>
      <c r="AT58" s="65">
        <f>+Data!AT42*10</f>
        <v>0</v>
      </c>
      <c r="AU58" s="65">
        <f>+Data!AU42*10</f>
        <v>0</v>
      </c>
      <c r="AV58" s="65">
        <f>+Data!AV42*10</f>
        <v>0</v>
      </c>
      <c r="AW58" s="65">
        <f>+Data!AW42*10</f>
        <v>0</v>
      </c>
      <c r="AX58" s="65">
        <f>+Data!AX42*10</f>
        <v>0</v>
      </c>
      <c r="AY58" s="65">
        <f>+Data!AY42*10</f>
        <v>0</v>
      </c>
      <c r="AZ58" s="65">
        <f>+Data!AZ42*10</f>
        <v>0</v>
      </c>
      <c r="BA58" s="65">
        <f>+Data!BA42*10</f>
        <v>0</v>
      </c>
      <c r="BB58" s="65">
        <f>+Data!BB42*10</f>
        <v>0</v>
      </c>
      <c r="BC58" s="65">
        <f>+Data!BC42*10</f>
        <v>0</v>
      </c>
      <c r="BD58" s="65">
        <f>+Data!BD42*10</f>
        <v>0</v>
      </c>
      <c r="BE58" s="65">
        <f>+Data!BE42*10</f>
        <v>0</v>
      </c>
      <c r="BF58" s="65">
        <f>+Data!BF42*10</f>
        <v>0</v>
      </c>
      <c r="BG58" s="65">
        <f>+Data!BG42*10</f>
        <v>0</v>
      </c>
      <c r="BH58" s="65">
        <f>+Data!BH42*10</f>
        <v>0</v>
      </c>
      <c r="BI58" s="65">
        <f>+Data!BI42*10</f>
        <v>0</v>
      </c>
    </row>
    <row r="59" spans="1:105" s="38" customFormat="1" ht="13">
      <c r="A59" s="89" t="s">
        <v>633</v>
      </c>
      <c r="B59" s="88">
        <f>+BI56</f>
        <v>1399.4102694606222</v>
      </c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</row>
    <row r="60" spans="1:105" ht="18" customHeight="1">
      <c r="A60" s="82" t="s">
        <v>634</v>
      </c>
      <c r="B60" s="54"/>
    </row>
    <row r="61" spans="1:105" s="37" customFormat="1" ht="18" customHeight="1">
      <c r="A61" s="92" t="s">
        <v>635</v>
      </c>
      <c r="B61" s="37">
        <f t="shared" ref="B61:BI61" si="11">B20*B74^$B7*(B56/1000)^(1-$B7)</f>
        <v>2.4408315128007598</v>
      </c>
      <c r="C61" s="37">
        <f t="shared" si="11"/>
        <v>4.6005454678963726</v>
      </c>
      <c r="D61" s="37">
        <f t="shared" si="11"/>
        <v>7.4062544888932438</v>
      </c>
      <c r="E61" s="37">
        <f t="shared" si="11"/>
        <v>10.973936839008344</v>
      </c>
      <c r="F61" s="37">
        <f t="shared" si="11"/>
        <v>15.343781560189738</v>
      </c>
      <c r="G61" s="37">
        <f t="shared" si="11"/>
        <v>20.186341637386906</v>
      </c>
      <c r="H61" s="37">
        <f t="shared" si="11"/>
        <v>25.498038594119766</v>
      </c>
      <c r="I61" s="37">
        <f t="shared" si="11"/>
        <v>31.513111931046705</v>
      </c>
      <c r="J61" s="37">
        <f t="shared" si="11"/>
        <v>38.220982458909837</v>
      </c>
      <c r="K61" s="37">
        <f t="shared" si="11"/>
        <v>45.600901314228203</v>
      </c>
      <c r="L61" s="37">
        <f t="shared" si="11"/>
        <v>53.592229291223646</v>
      </c>
      <c r="M61" s="37">
        <f t="shared" si="11"/>
        <v>62.142180031425013</v>
      </c>
      <c r="N61" s="37">
        <f t="shared" si="11"/>
        <v>71.28430574628139</v>
      </c>
      <c r="O61" s="37">
        <f t="shared" si="11"/>
        <v>80.742674362247428</v>
      </c>
      <c r="P61" s="37">
        <f t="shared" si="11"/>
        <v>90.468288802073531</v>
      </c>
      <c r="Q61" s="37">
        <f t="shared" si="11"/>
        <v>100.40470562140256</v>
      </c>
      <c r="R61" s="37">
        <f t="shared" si="11"/>
        <v>110.49392825935327</v>
      </c>
      <c r="S61" s="37">
        <f t="shared" si="11"/>
        <v>120.68019059611822</v>
      </c>
      <c r="T61" s="37">
        <f t="shared" si="11"/>
        <v>130.91227205085289</v>
      </c>
      <c r="U61" s="37">
        <f t="shared" si="11"/>
        <v>141.14480210005718</v>
      </c>
      <c r="V61" s="37">
        <f t="shared" si="11"/>
        <v>152.19768731988216</v>
      </c>
      <c r="W61" s="37">
        <f t="shared" si="11"/>
        <v>164.41460530384501</v>
      </c>
      <c r="X61" s="37">
        <f t="shared" si="11"/>
        <v>177.12228696703326</v>
      </c>
      <c r="Y61" s="37">
        <f t="shared" si="11"/>
        <v>190.20997310888876</v>
      </c>
      <c r="Z61" s="37">
        <f t="shared" si="11"/>
        <v>203.61111660819788</v>
      </c>
      <c r="AA61" s="37">
        <f t="shared" si="11"/>
        <v>217.28686237718392</v>
      </c>
      <c r="AB61" s="37">
        <f t="shared" si="11"/>
        <v>231.22056503010091</v>
      </c>
      <c r="AC61" s="37">
        <f t="shared" si="11"/>
        <v>245.43218798803017</v>
      </c>
      <c r="AD61" s="37">
        <f t="shared" si="11"/>
        <v>260.09119326180047</v>
      </c>
      <c r="AE61" s="37">
        <f t="shared" si="11"/>
        <v>275.19649476158486</v>
      </c>
      <c r="AF61" s="37">
        <f t="shared" si="11"/>
        <v>290.22327675932399</v>
      </c>
      <c r="AG61" s="37">
        <f t="shared" si="11"/>
        <v>304.96568789883497</v>
      </c>
      <c r="AH61" s="37">
        <f t="shared" si="11"/>
        <v>319.81573832110882</v>
      </c>
      <c r="AI61" s="37">
        <f t="shared" si="11"/>
        <v>334.82317840139109</v>
      </c>
      <c r="AJ61" s="37">
        <f t="shared" si="11"/>
        <v>350.01614205531251</v>
      </c>
      <c r="AK61" s="37">
        <f t="shared" si="11"/>
        <v>365.41358169923478</v>
      </c>
      <c r="AL61" s="37">
        <f t="shared" si="11"/>
        <v>381.0310459218864</v>
      </c>
      <c r="AM61" s="37">
        <f t="shared" si="11"/>
        <v>396.88341765863771</v>
      </c>
      <c r="AN61" s="37">
        <f t="shared" si="11"/>
        <v>412.98607494317594</v>
      </c>
      <c r="AO61" s="37">
        <f t="shared" si="11"/>
        <v>429.3552670212307</v>
      </c>
      <c r="AP61" s="37">
        <f t="shared" si="11"/>
        <v>446.00812689111928</v>
      </c>
      <c r="AQ61" s="37">
        <f t="shared" si="11"/>
        <v>462.96253692018871</v>
      </c>
      <c r="AR61" s="37">
        <f t="shared" si="11"/>
        <v>480.23695387463465</v>
      </c>
      <c r="AS61" s="37">
        <f t="shared" si="11"/>
        <v>497.85024160055298</v>
      </c>
      <c r="AT61" s="37">
        <f t="shared" si="11"/>
        <v>515.82152999883101</v>
      </c>
      <c r="AU61" s="37">
        <f t="shared" si="11"/>
        <v>534.17010460057998</v>
      </c>
      <c r="AV61" s="37">
        <f t="shared" si="11"/>
        <v>552.91532467876209</v>
      </c>
      <c r="AW61" s="37">
        <f t="shared" si="11"/>
        <v>572.07656547427075</v>
      </c>
      <c r="AX61" s="37">
        <f t="shared" si="11"/>
        <v>591.67317967335885</v>
      </c>
      <c r="AY61" s="37">
        <f t="shared" si="11"/>
        <v>611.72447366351832</v>
      </c>
      <c r="AZ61" s="37">
        <f t="shared" si="11"/>
        <v>632.24969477648779</v>
      </c>
      <c r="BA61" s="37">
        <f t="shared" si="11"/>
        <v>653.26802644627844</v>
      </c>
      <c r="BB61" s="37">
        <f t="shared" si="11"/>
        <v>674.79858885982935</v>
      </c>
      <c r="BC61" s="37">
        <f t="shared" si="11"/>
        <v>696.86044322303155</v>
      </c>
      <c r="BD61" s="37">
        <f t="shared" si="11"/>
        <v>719.47259820358067</v>
      </c>
      <c r="BE61" s="37">
        <f t="shared" si="11"/>
        <v>742.65401745612303</v>
      </c>
      <c r="BF61" s="37">
        <f t="shared" si="11"/>
        <v>766.4236274002285</v>
      </c>
      <c r="BG61" s="37">
        <f t="shared" si="11"/>
        <v>790.80032462337613</v>
      </c>
      <c r="BH61" s="37">
        <f t="shared" si="11"/>
        <v>815.80298243292214</v>
      </c>
      <c r="BI61" s="37">
        <f t="shared" si="11"/>
        <v>841.4504561942158</v>
      </c>
      <c r="BJ61" s="37">
        <f>+BI61</f>
        <v>841.4504561942158</v>
      </c>
      <c r="BK61" s="37">
        <f t="shared" ref="BK61:CV61" si="12">+BJ61</f>
        <v>841.4504561942158</v>
      </c>
      <c r="BL61" s="37">
        <f t="shared" si="12"/>
        <v>841.4504561942158</v>
      </c>
      <c r="BM61" s="37">
        <f t="shared" si="12"/>
        <v>841.4504561942158</v>
      </c>
      <c r="BN61" s="37">
        <f t="shared" si="12"/>
        <v>841.4504561942158</v>
      </c>
      <c r="BO61" s="37">
        <f t="shared" si="12"/>
        <v>841.4504561942158</v>
      </c>
      <c r="BP61" s="37">
        <f t="shared" si="12"/>
        <v>841.4504561942158</v>
      </c>
      <c r="BQ61" s="37">
        <f t="shared" si="12"/>
        <v>841.4504561942158</v>
      </c>
      <c r="BR61" s="37">
        <f t="shared" si="12"/>
        <v>841.4504561942158</v>
      </c>
      <c r="BS61" s="37">
        <f t="shared" si="12"/>
        <v>841.4504561942158</v>
      </c>
      <c r="BT61" s="37">
        <f t="shared" si="12"/>
        <v>841.4504561942158</v>
      </c>
      <c r="BU61" s="37">
        <f t="shared" si="12"/>
        <v>841.4504561942158</v>
      </c>
      <c r="BV61" s="37">
        <f t="shared" si="12"/>
        <v>841.4504561942158</v>
      </c>
      <c r="BW61" s="37">
        <f t="shared" si="12"/>
        <v>841.4504561942158</v>
      </c>
      <c r="BX61" s="37">
        <f t="shared" si="12"/>
        <v>841.4504561942158</v>
      </c>
      <c r="BY61" s="37">
        <f t="shared" si="12"/>
        <v>841.4504561942158</v>
      </c>
      <c r="BZ61" s="37">
        <f t="shared" si="12"/>
        <v>841.4504561942158</v>
      </c>
      <c r="CA61" s="37">
        <f t="shared" si="12"/>
        <v>841.4504561942158</v>
      </c>
      <c r="CB61" s="37">
        <f t="shared" si="12"/>
        <v>841.4504561942158</v>
      </c>
      <c r="CC61" s="37">
        <f t="shared" si="12"/>
        <v>841.4504561942158</v>
      </c>
      <c r="CD61" s="37">
        <f t="shared" si="12"/>
        <v>841.4504561942158</v>
      </c>
      <c r="CE61" s="37">
        <f t="shared" si="12"/>
        <v>841.4504561942158</v>
      </c>
      <c r="CF61" s="37">
        <f t="shared" si="12"/>
        <v>841.4504561942158</v>
      </c>
      <c r="CG61" s="37">
        <f t="shared" si="12"/>
        <v>841.4504561942158</v>
      </c>
      <c r="CH61" s="37">
        <f t="shared" si="12"/>
        <v>841.4504561942158</v>
      </c>
      <c r="CI61" s="37">
        <f t="shared" si="12"/>
        <v>841.4504561942158</v>
      </c>
      <c r="CJ61" s="37">
        <f t="shared" si="12"/>
        <v>841.4504561942158</v>
      </c>
      <c r="CK61" s="37">
        <f t="shared" si="12"/>
        <v>841.4504561942158</v>
      </c>
      <c r="CL61" s="37">
        <f t="shared" si="12"/>
        <v>841.4504561942158</v>
      </c>
      <c r="CM61" s="37">
        <f t="shared" si="12"/>
        <v>841.4504561942158</v>
      </c>
      <c r="CN61" s="37">
        <f t="shared" si="12"/>
        <v>841.4504561942158</v>
      </c>
      <c r="CO61" s="37">
        <f t="shared" si="12"/>
        <v>841.4504561942158</v>
      </c>
      <c r="CP61" s="37">
        <f t="shared" si="12"/>
        <v>841.4504561942158</v>
      </c>
      <c r="CQ61" s="37">
        <f t="shared" si="12"/>
        <v>841.4504561942158</v>
      </c>
      <c r="CR61" s="37">
        <f t="shared" si="12"/>
        <v>841.4504561942158</v>
      </c>
      <c r="CS61" s="37">
        <f t="shared" si="12"/>
        <v>841.4504561942158</v>
      </c>
      <c r="CT61" s="37">
        <f t="shared" si="12"/>
        <v>841.4504561942158</v>
      </c>
      <c r="CU61" s="37">
        <f t="shared" si="12"/>
        <v>841.4504561942158</v>
      </c>
      <c r="CV61" s="37">
        <f t="shared" si="12"/>
        <v>841.4504561942158</v>
      </c>
    </row>
    <row r="62" spans="1:105" s="39" customFormat="1" ht="18" customHeight="1">
      <c r="A62" s="93" t="s">
        <v>767</v>
      </c>
      <c r="B62" s="39">
        <f>($B24*B81+$B25*B81^$B$26+$B$29*(B81/$B$27)^$B$28)*Parameters!$B$116*0.01</f>
        <v>4.8030933168166237E-3</v>
      </c>
      <c r="C62" s="39">
        <f>($B24*C81+$B25*C81^$B$26+$B$29*(C81/$B$27)^$B$28)*Parameters!$B$116*0.01</f>
        <v>5.9193656621959329E-3</v>
      </c>
      <c r="D62" s="39">
        <f>($B24*D81+$B25*D81^$B$26+$B$29*(D81/$B$27)^$B$28)*Parameters!$B$116*0.01</f>
        <v>7.9479008906900833E-3</v>
      </c>
      <c r="E62" s="39">
        <f>($B24*E81+$B25*E81^$B$26+$B$29*(E81/$B$27)^$B$28)*Parameters!$B$116*0.01</f>
        <v>1.0570081877581685E-2</v>
      </c>
      <c r="F62" s="39">
        <f>($B24*F81+$B25*F81^$B$26+$B$29*(F81/$B$27)^$B$28)*Parameters!$B$116*0.01</f>
        <v>1.3700545255729507E-2</v>
      </c>
      <c r="G62" s="39">
        <f>($B24*G81+$B25*G81^$B$26+$B$29*(G81/$B$27)^$B$28)*Parameters!$B$116*0.01</f>
        <v>1.724568592374533E-2</v>
      </c>
      <c r="H62" s="39">
        <f>($B24*H81+$B25*H81^$B$26+$B$29*(H81/$B$27)^$B$28)*Parameters!$B$116*0.01</f>
        <v>2.1109590856388857E-2</v>
      </c>
      <c r="I62" s="39">
        <f>($B24*I81+$B25*I81^$B$26+$B$29*(I81/$B$27)^$B$28)*Parameters!$B$116*0.01</f>
        <v>2.5212358657346511E-2</v>
      </c>
      <c r="J62" s="39">
        <f>($B24*J81+$B25*J81^$B$26+$B$29*(J81/$B$27)^$B$28)*Parameters!$B$116*0.01</f>
        <v>2.9496386036797578E-2</v>
      </c>
      <c r="K62" s="39">
        <f>($B24*K81+$B25*K81^$B$26+$B$29*(K81/$B$27)^$B$28)*Parameters!$B$116*0.01</f>
        <v>3.3922434415811942E-2</v>
      </c>
      <c r="L62" s="39">
        <f>($B24*L81+$B25*L81^$B$26+$B$29*(L81/$B$27)^$B$28)*Parameters!$B$116*0.01</f>
        <v>3.8464852749981661E-2</v>
      </c>
      <c r="M62" s="39">
        <f>($B24*M81+$B25*M81^$B$26+$B$29*(M81/$B$27)^$B$28)*Parameters!$B$116*0.01</f>
        <v>4.2974497961344192E-2</v>
      </c>
      <c r="N62" s="39">
        <f>($B24*N81+$B25*N81^$B$26+$B$29*(N81/$B$27)^$B$28)*Parameters!$B$116*0.01</f>
        <v>4.7463569466851409E-2</v>
      </c>
      <c r="O62" s="39">
        <f>($B24*O81+$B25*O81^$B$26+$B$29*(O81/$B$27)^$B$28)*Parameters!$B$116*0.01</f>
        <v>5.193943918886005E-2</v>
      </c>
      <c r="P62" s="39">
        <f>($B24*P81+$B25*P81^$B$26+$B$29*(P81/$B$27)^$B$28)*Parameters!$B$116*0.01</f>
        <v>5.6402106291552068E-2</v>
      </c>
      <c r="Q62" s="39">
        <f>($B24*Q81+$B25*Q81^$B$26+$B$29*(Q81/$B$27)^$B$28)*Parameters!$B$116*0.01</f>
        <v>6.0847981181170886E-2</v>
      </c>
      <c r="R62" s="39">
        <f>($B24*R81+$B25*R81^$B$26+$B$29*(R81/$B$27)^$B$28)*Parameters!$B$116*0.01</f>
        <v>6.5271610208940206E-2</v>
      </c>
      <c r="S62" s="39">
        <f>($B24*S81+$B25*S81^$B$26+$B$29*(S81/$B$27)^$B$28)*Parameters!$B$116*0.01</f>
        <v>6.9666347726007216E-2</v>
      </c>
      <c r="T62" s="39">
        <f>($B24*T81+$B25*T81^$B$26+$B$29*(T81/$B$27)^$B$28)*Parameters!$B$116*0.01</f>
        <v>7.4024434079629345E-2</v>
      </c>
      <c r="U62" s="39">
        <f>($B24*U81+$B25*U81^$B$26+$B$29*(U81/$B$27)^$B$28)*Parameters!$B$116*0.01</f>
        <v>7.8336663877913867E-2</v>
      </c>
      <c r="V62" s="39">
        <f>($B24*V81+$B25*V81^$B$26+$B$29*(V81/$B$27)^$B$28)*Parameters!$B$116*0.01</f>
        <v>8.2596019605482351E-2</v>
      </c>
      <c r="W62" s="39">
        <f>($B24*W81+$B25*W81^$B$26+$B$29*(W81/$B$27)^$B$28)*Parameters!$B$116*0.01</f>
        <v>8.6799992780119059E-2</v>
      </c>
      <c r="X62" s="39">
        <f>($B24*X81+$B25*X81^$B$26+$B$29*(X81/$B$27)^$B$28)*Parameters!$B$116*0.01</f>
        <v>9.0943367995379762E-2</v>
      </c>
      <c r="Y62" s="39">
        <f>($B24*Y81+$B25*Y81^$B$26+$B$29*(Y81/$B$27)^$B$28)*Parameters!$B$116*0.01</f>
        <v>9.5010691177057877E-2</v>
      </c>
      <c r="Z62" s="39">
        <f>($B24*Z81+$B25*Z81^$B$26+$B$29*(Z81/$B$27)^$B$28)*Parameters!$B$116*0.01</f>
        <v>9.8973594162375986E-2</v>
      </c>
      <c r="AA62" s="39">
        <f>($B24*AA81+$B25*AA81^$B$26+$B$29*(AA81/$B$27)^$B$28)*Parameters!$B$116*0.01</f>
        <v>0.10271274404765103</v>
      </c>
      <c r="AB62" s="39">
        <f>($B24*AB81+$B25*AB81^$B$26+$B$29*(AB81/$B$27)^$B$28)*Parameters!$B$116*0.01</f>
        <v>0.10502999639394114</v>
      </c>
      <c r="AC62" s="39">
        <f>($B24*AC81+$B25*AC81^$B$26+$B$29*(AC81/$B$27)^$B$28)*Parameters!$B$116*0.01</f>
        <v>0.10526722632385148</v>
      </c>
      <c r="AD62" s="39">
        <f>($B24*AD81+$B25*AD81^$B$26+$B$29*(AD81/$B$27)^$B$28)*Parameters!$B$116*0.01</f>
        <v>0.10425534319315766</v>
      </c>
      <c r="AE62" s="39">
        <f>($B24*AE81+$B25*AE81^$B$26+$B$29*(AE81/$B$27)^$B$28)*Parameters!$B$116*0.01</f>
        <v>0.10256116936821812</v>
      </c>
      <c r="AF62" s="39">
        <f>($B24*AF81+$B25*AF81^$B$26+$B$29*(AF81/$B$27)^$B$28)*Parameters!$B$116*0.01</f>
        <v>0.10055523881417855</v>
      </c>
      <c r="AG62" s="39">
        <f>($B24*AG81+$B25*AG81^$B$26+$B$29*(AG81/$B$27)^$B$28)*Parameters!$B$116*0.01</f>
        <v>9.8470017921651207E-2</v>
      </c>
      <c r="AH62" s="39">
        <f>($B24*AH81+$B25*AH81^$B$26+$B$29*(AH81/$B$27)^$B$28)*Parameters!$B$116*0.01</f>
        <v>9.644428728460773E-2</v>
      </c>
      <c r="AI62" s="39">
        <f>($B24*AI81+$B25*AI81^$B$26+$B$29*(AI81/$B$27)^$B$28)*Parameters!$B$116*0.01</f>
        <v>9.4554993510176544E-2</v>
      </c>
      <c r="AJ62" s="39">
        <f>($B24*AJ81+$B25*AJ81^$B$26+$B$29*(AJ81/$B$27)^$B$28)*Parameters!$B$116*0.01</f>
        <v>9.2839306196107127E-2</v>
      </c>
      <c r="AK62" s="39">
        <f>($B24*AK81+$B25*AK81^$B$26+$B$29*(AK81/$B$27)^$B$28)*Parameters!$B$116*0.01</f>
        <v>9.1309531871411484E-2</v>
      </c>
      <c r="AL62" s="39">
        <f>($B24*AL81+$B25*AL81^$B$26+$B$29*(AL81/$B$27)^$B$28)*Parameters!$B$116*0.01</f>
        <v>8.9963016607848306E-2</v>
      </c>
      <c r="AM62" s="39">
        <f>($B24*AM81+$B25*AM81^$B$26+$B$29*(AM81/$B$27)^$B$28)*Parameters!$B$116*0.01</f>
        <v>8.8788615438958218E-2</v>
      </c>
      <c r="AN62" s="39">
        <f>($B24*AN81+$B25*AN81^$B$26+$B$29*(AN81/$B$27)^$B$28)*Parameters!$B$116*0.01</f>
        <v>8.7770846700628194E-2</v>
      </c>
      <c r="AO62" s="39">
        <f>($B24*AO81+$B25*AO81^$B$26+$B$29*(AO81/$B$27)^$B$28)*Parameters!$B$116*0.01</f>
        <v>8.6892503380532476E-2</v>
      </c>
      <c r="AP62" s="39">
        <f>($B24*AP81+$B25*AP81^$B$26+$B$29*(AP81/$B$27)^$B$28)*Parameters!$B$116*0.01</f>
        <v>8.6136246240496525E-2</v>
      </c>
      <c r="AQ62" s="39">
        <f>($B24*AQ81+$B25*AQ81^$B$26+$B$29*(AQ81/$B$27)^$B$28)*Parameters!$B$116*0.01</f>
        <v>8.5485531757279645E-2</v>
      </c>
      <c r="AR62" s="39">
        <f>($B24*AR81+$B25*AR81^$B$26+$B$29*(AR81/$B$27)^$B$28)*Parameters!$B$116*0.01</f>
        <v>8.4925110738210602E-2</v>
      </c>
      <c r="AS62" s="39">
        <f>($B24*AS81+$B25*AS81^$B$26+$B$29*(AS81/$B$27)^$B$28)*Parameters!$B$116*0.01</f>
        <v>8.4441254312568506E-2</v>
      </c>
      <c r="AT62" s="39">
        <f>($B24*AT81+$B25*AT81^$B$26+$B$29*(AT81/$B$27)^$B$28)*Parameters!$B$116*0.01</f>
        <v>8.4021810857611678E-2</v>
      </c>
      <c r="AU62" s="39">
        <f>($B24*AU81+$B25*AU81^$B$26+$B$29*(AU81/$B$27)^$B$28)*Parameters!$B$116*0.01</f>
        <v>8.3656161866777601E-2</v>
      </c>
      <c r="AV62" s="39">
        <f>($B24*AV81+$B25*AV81^$B$26+$B$29*(AV81/$B$27)^$B$28)*Parameters!$B$116*0.01</f>
        <v>8.3335121036961571E-2</v>
      </c>
      <c r="AW62" s="39">
        <f>($B24*AW81+$B25*AW81^$B$26+$B$29*(AW81/$B$27)^$B$28)*Parameters!$B$116*0.01</f>
        <v>8.3050805041422343E-2</v>
      </c>
      <c r="AX62" s="39">
        <f>($B24*AX81+$B25*AX81^$B$26+$B$29*(AX81/$B$27)^$B$28)*Parameters!$B$116*0.01</f>
        <v>8.2796493946899086E-2</v>
      </c>
      <c r="AY62" s="39">
        <f>($B24*AY81+$B25*AY81^$B$26+$B$29*(AY81/$B$27)^$B$28)*Parameters!$B$116*0.01</f>
        <v>8.2566492276502965E-2</v>
      </c>
      <c r="AZ62" s="39">
        <f>($B24*AZ81+$B25*AZ81^$B$26+$B$29*(AZ81/$B$27)^$B$28)*Parameters!$B$116*0.01</f>
        <v>8.2355997142609313E-2</v>
      </c>
      <c r="BA62" s="39">
        <f>($B24*BA81+$B25*BA81^$B$26+$B$29*(BA81/$B$27)^$B$28)*Parameters!$B$116*0.01</f>
        <v>8.2160976891981083E-2</v>
      </c>
      <c r="BB62" s="39">
        <f>($B24*BB81+$B25*BB81^$B$26+$B$29*(BB81/$B$27)^$B$28)*Parameters!$B$116*0.01</f>
        <v>8.1978061792219559E-2</v>
      </c>
      <c r="BC62" s="39">
        <f>($B24*BC81+$B25*BC81^$B$26+$B$29*(BC81/$B$27)^$B$28)*Parameters!$B$116*0.01</f>
        <v>8.1804447090006588E-2</v>
      </c>
      <c r="BD62" s="39">
        <f>($B24*BD81+$B25*BD81^$B$26+$B$29*(BD81/$B$27)^$B$28)*Parameters!$B$116*0.01</f>
        <v>8.1637808048361751E-2</v>
      </c>
      <c r="BE62" s="39">
        <f>($B24*BE81+$B25*BE81^$B$26+$B$29*(BE81/$B$27)^$B$28)*Parameters!$B$116*0.01</f>
        <v>8.1476226160680287E-2</v>
      </c>
      <c r="BF62" s="39">
        <f>($B24*BF81+$B25*BF81^$B$26+$B$29*(BF81/$B$27)^$B$28)*Parameters!$B$116*0.01</f>
        <v>8.1318125534357008E-2</v>
      </c>
      <c r="BG62" s="39">
        <f>($B24*BG81+$B25*BG81^$B$26+$B$29*(BG81/$B$27)^$B$28)*Parameters!$B$116*0.01</f>
        <v>8.1162218362551108E-2</v>
      </c>
      <c r="BH62" s="39">
        <f>($B24*BH81+$B25*BH81^$B$26+$B$29*(BH81/$B$27)^$B$28)*Parameters!$B$116*0.01</f>
        <v>8.1007458409459818E-2</v>
      </c>
      <c r="BI62" s="39">
        <f>($B24*BI81+$B25*BI81^$B$26+$B$29*(BI81/$B$27)^$B$28)*Parameters!$B$116*0.01</f>
        <v>8.0853001489178775E-2</v>
      </c>
      <c r="BJ62" s="39">
        <f>($B24*BJ81+$B25*BJ81^$B$26+$B$29*(BJ81/$B$27)^$B$28)*Parameters!$B$116*0.01</f>
        <v>7.9222382767661984E-2</v>
      </c>
      <c r="BK62" s="39">
        <f>($B24*BK81+$B25*BK81^$B$26+$B$29*(BK81/$B$27)^$B$28)*Parameters!$B$116*0.01</f>
        <v>7.8060513336148343E-2</v>
      </c>
      <c r="BL62" s="39">
        <f>($B24*BL81+$B25*BL81^$B$26+$B$29*(BL81/$B$27)^$B$28)*Parameters!$B$116*0.01</f>
        <v>7.7211718559321338E-2</v>
      </c>
      <c r="BM62" s="39">
        <f>($B24*BM81+$B25*BM81^$B$26+$B$29*(BM81/$B$27)^$B$28)*Parameters!$B$116*0.01</f>
        <v>7.6572739737656104E-2</v>
      </c>
      <c r="BN62" s="39">
        <f>($B24*BN81+$B25*BN81^$B$26+$B$29*(BN81/$B$27)^$B$28)*Parameters!$B$116*0.01</f>
        <v>7.607466483835866E-2</v>
      </c>
      <c r="BO62" s="39">
        <f>($B24*BO81+$B25*BO81^$B$26+$B$29*(BO81/$B$27)^$B$28)*Parameters!$B$116*0.01</f>
        <v>7.5671306334027508E-2</v>
      </c>
      <c r="BP62" s="39">
        <f>($B24*BP81+$B25*BP81^$B$26+$B$29*(BP81/$B$27)^$B$28)*Parameters!$B$116*0.01</f>
        <v>7.5331615684040787E-2</v>
      </c>
      <c r="BQ62" s="39">
        <f>($B24*BQ81+$B25*BQ81^$B$26+$B$29*(BQ81/$B$27)^$B$28)*Parameters!$B$116*0.01</f>
        <v>7.5034679223122278E-2</v>
      </c>
      <c r="BR62" s="39">
        <f>($B24*BR81+$B25*BR81^$B$26+$B$29*(BR81/$B$27)^$B$28)*Parameters!$B$116*0.01</f>
        <v>7.4766391586810171E-2</v>
      </c>
      <c r="BS62" s="39">
        <f>($B24*BS81+$B25*BS81^$B$26+$B$29*(BS81/$B$27)^$B$28)*Parameters!$B$116*0.01</f>
        <v>7.4517232270127409E-2</v>
      </c>
      <c r="BT62" s="39">
        <f>($B24*BT81+$B25*BT81^$B$26+$B$29*(BT81/$B$27)^$B$28)*Parameters!$B$116*0.01</f>
        <v>7.4280773804744474E-2</v>
      </c>
      <c r="BU62" s="39">
        <f>($B24*BU81+$B25*BU81^$B$26+$B$29*(BU81/$B$27)^$B$28)*Parameters!$B$116*0.01</f>
        <v>7.4052678100505295E-2</v>
      </c>
      <c r="BV62" s="39">
        <f>($B24*BV81+$B25*BV81^$B$26+$B$29*(BV81/$B$27)^$B$28)*Parameters!$B$116*0.01</f>
        <v>7.3830019896755403E-2</v>
      </c>
      <c r="BW62" s="39">
        <f>($B24*BW81+$B25*BW81^$B$26+$B$29*(BW81/$B$27)^$B$28)*Parameters!$B$116*0.01</f>
        <v>7.3610830059092719E-2</v>
      </c>
      <c r="BX62" s="39">
        <f>($B24*BX81+$B25*BX81^$B$26+$B$29*(BX81/$B$27)^$B$28)*Parameters!$B$116*0.01</f>
        <v>7.3393786942776582E-2</v>
      </c>
      <c r="BY62" s="39">
        <f>($B24*BY81+$B25*BY81^$B$26+$B$29*(BY81/$B$27)^$B$28)*Parameters!$B$116*0.01</f>
        <v>7.3178007630730943E-2</v>
      </c>
      <c r="BZ62" s="39">
        <f>($B24*BZ81+$B25*BZ81^$B$26+$B$29*(BZ81/$B$27)^$B$28)*Parameters!$B$116*0.01</f>
        <v>7.2962906615022721E-2</v>
      </c>
      <c r="CA62" s="39">
        <f>($B24*CA81+$B25*CA81^$B$26+$B$29*(CA81/$B$27)^$B$28)*Parameters!$B$116*0.01</f>
        <v>7.2748100061405696E-2</v>
      </c>
      <c r="CB62" s="39">
        <f>($B24*CB81+$B25*CB81^$B$26+$B$29*(CB81/$B$27)^$B$28)*Parameters!$B$116*0.01</f>
        <v>7.2533340904472027E-2</v>
      </c>
      <c r="CC62" s="39">
        <f>($B24*CC81+$B25*CC81^$B$26+$B$29*(CC81/$B$27)^$B$28)*Parameters!$B$116*0.01</f>
        <v>7.2318474809070679E-2</v>
      </c>
      <c r="CD62" s="39">
        <f>($B24*CD81+$B25*CD81^$B$26+$B$29*(CD81/$B$27)^$B$28)*Parameters!$B$116*0.01</f>
        <v>7.210341026314851E-2</v>
      </c>
      <c r="CE62" s="39">
        <f>($B24*CE81+$B25*CE81^$B$26+$B$29*(CE81/$B$27)^$B$28)*Parameters!$B$116*0.01</f>
        <v>7.1888098247377741E-2</v>
      </c>
      <c r="CF62" s="39">
        <f>($B24*CF81+$B25*CF81^$B$26+$B$29*(CF81/$B$27)^$B$28)*Parameters!$B$116*0.01</f>
        <v>7.1672518399769694E-2</v>
      </c>
      <c r="CG62" s="39">
        <f>($B24*CG81+$B25*CG81^$B$26+$B$29*(CG81/$B$27)^$B$28)*Parameters!$B$116*0.01</f>
        <v>7.1456669588967611E-2</v>
      </c>
      <c r="CH62" s="39">
        <f>($B24*CH81+$B25*CH81^$B$26+$B$29*(CH81/$B$27)^$B$28)*Parameters!$B$116*0.01</f>
        <v>7.1240563483066607E-2</v>
      </c>
      <c r="CI62" s="39">
        <f>($B24*CI81+$B25*CI81^$B$26+$B$29*(CI81/$B$27)^$B$28)*Parameters!$B$116*0.01</f>
        <v>7.1024220156179832E-2</v>
      </c>
      <c r="CJ62" s="39">
        <f>($B24*CJ81+$B25*CJ81^$B$26+$B$29*(CJ81/$B$27)^$B$28)*Parameters!$B$116*0.01</f>
        <v>7.0807665083142193E-2</v>
      </c>
      <c r="CK62" s="39">
        <f>($B24*CK81+$B25*CK81^$B$26+$B$29*(CK81/$B$27)^$B$28)*Parameters!$B$116*0.01</f>
        <v>7.0590927081386631E-2</v>
      </c>
      <c r="CL62" s="39">
        <f>($B24*CL81+$B25*CL81^$B$26+$B$29*(CL81/$B$27)^$B$28)*Parameters!$B$116*0.01</f>
        <v>7.0374036900356582E-2</v>
      </c>
      <c r="CM62" s="39">
        <f>($B24*CM81+$B25*CM81^$B$26+$B$29*(CM81/$B$27)^$B$28)*Parameters!$B$116*0.01</f>
        <v>7.0157026254604501E-2</v>
      </c>
      <c r="CN62" s="39">
        <f>($B24*CN81+$B25*CN81^$B$26+$B$29*(CN81/$B$27)^$B$28)*Parameters!$B$116*0.01</f>
        <v>6.9939927161688606E-2</v>
      </c>
      <c r="CO62" s="39">
        <f>($B24*CO81+$B25*CO81^$B$26+$B$29*(CO81/$B$27)^$B$28)*Parameters!$B$116*0.01</f>
        <v>6.9722771490074942E-2</v>
      </c>
      <c r="CP62" s="39">
        <f>($B24*CP81+$B25*CP81^$B$26+$B$29*(CP81/$B$27)^$B$28)*Parameters!$B$116*0.01</f>
        <v>6.9505590652211305E-2</v>
      </c>
      <c r="CQ62" s="39">
        <f>($B24*CQ81+$B25*CQ81^$B$26+$B$29*(CQ81/$B$27)^$B$28)*Parameters!$B$116*0.01</f>
        <v>6.928841539831801E-2</v>
      </c>
      <c r="CR62" s="39">
        <f>($B24*CR81+$B25*CR81^$B$26+$B$29*(CR81/$B$27)^$B$28)*Parameters!$B$116*0.01</f>
        <v>6.9071275680325672E-2</v>
      </c>
      <c r="CS62" s="39">
        <f>($B24*CS81+$B25*CS81^$B$26+$B$29*(CS81/$B$27)^$B$28)*Parameters!$B$116*0.01</f>
        <v>6.8854200564862675E-2</v>
      </c>
      <c r="CT62" s="39">
        <f>($B24*CT81+$B25*CT81^$B$26+$B$29*(CT81/$B$27)^$B$28)*Parameters!$B$116*0.01</f>
        <v>6.8637218180675211E-2</v>
      </c>
      <c r="CU62" s="39">
        <f>($B24*CU81+$B25*CU81^$B$26+$B$29*(CU81/$B$27)^$B$28)*Parameters!$B$116*0.01</f>
        <v>6.8420355690304857E-2</v>
      </c>
      <c r="CV62" s="39">
        <f>($B24*CV81+$B25*CV81^$B$26+$B$29*(CV81/$B$27)^$B$28)*Parameters!$B$116*0.01</f>
        <v>6.8203639278903133E-2</v>
      </c>
    </row>
    <row r="63" spans="1:105" s="39" customFormat="1" ht="18" customHeight="1">
      <c r="A63" s="93" t="s">
        <v>768</v>
      </c>
      <c r="B63" s="39">
        <f t="shared" ref="B63:BM63" si="13">+B62+B50/100</f>
        <v>4.8030933168166237E-3</v>
      </c>
      <c r="C63" s="39">
        <f t="shared" si="13"/>
        <v>5.9269148911611849E-3</v>
      </c>
      <c r="D63" s="39">
        <f t="shared" si="13"/>
        <v>7.9603788965799411E-3</v>
      </c>
      <c r="E63" s="39">
        <f t="shared" si="13"/>
        <v>1.0592755014102645E-2</v>
      </c>
      <c r="F63" s="39">
        <f t="shared" si="13"/>
        <v>1.3739268737141109E-2</v>
      </c>
      <c r="G63" s="39">
        <f t="shared" si="13"/>
        <v>1.7308587300716629E-2</v>
      </c>
      <c r="H63" s="39">
        <f t="shared" si="13"/>
        <v>2.1206936121268838E-2</v>
      </c>
      <c r="I63" s="39">
        <f t="shared" si="13"/>
        <v>2.53569003457789E-2</v>
      </c>
      <c r="J63" s="39">
        <f t="shared" si="13"/>
        <v>2.9703737167157501E-2</v>
      </c>
      <c r="K63" s="39">
        <f t="shared" si="13"/>
        <v>3.4239261142939272E-2</v>
      </c>
      <c r="L63" s="39">
        <f t="shared" si="13"/>
        <v>3.8935853611308614E-2</v>
      </c>
      <c r="M63" s="39">
        <f t="shared" si="13"/>
        <v>4.3655225295435245E-2</v>
      </c>
      <c r="N63" s="39">
        <f t="shared" si="13"/>
        <v>4.8408784690689918E-2</v>
      </c>
      <c r="O63" s="39">
        <f t="shared" si="13"/>
        <v>5.3222910324020441E-2</v>
      </c>
      <c r="P63" s="39">
        <f t="shared" si="13"/>
        <v>5.8107626351232435E-2</v>
      </c>
      <c r="Q63" s="39">
        <f t="shared" si="13"/>
        <v>6.3070262287141798E-2</v>
      </c>
      <c r="R63" s="39">
        <f t="shared" si="13"/>
        <v>6.8116317696618939E-2</v>
      </c>
      <c r="S63" s="39">
        <f t="shared" si="13"/>
        <v>7.3250067365203245E-2</v>
      </c>
      <c r="T63" s="39">
        <f t="shared" si="13"/>
        <v>7.8474582901863932E-2</v>
      </c>
      <c r="U63" s="39">
        <f t="shared" si="13"/>
        <v>8.3791346367300873E-2</v>
      </c>
      <c r="V63" s="39">
        <f t="shared" si="13"/>
        <v>8.9203822316279019E-2</v>
      </c>
      <c r="W63" s="39">
        <f t="shared" si="13"/>
        <v>9.4730967651619979E-2</v>
      </c>
      <c r="X63" s="39">
        <f t="shared" si="13"/>
        <v>0.10038665655377997</v>
      </c>
      <c r="Y63" s="39">
        <f t="shared" si="13"/>
        <v>0.10616052740298952</v>
      </c>
      <c r="Z63" s="39">
        <f t="shared" si="13"/>
        <v>0.11203511091418457</v>
      </c>
      <c r="AA63" s="39">
        <f t="shared" si="13"/>
        <v>0.11790162860085192</v>
      </c>
      <c r="AB63" s="39">
        <f t="shared" si="13"/>
        <v>0.122570337620303</v>
      </c>
      <c r="AC63" s="39">
        <f t="shared" si="13"/>
        <v>0.12536898334668187</v>
      </c>
      <c r="AD63" s="39">
        <f t="shared" si="13"/>
        <v>0.12709586618532734</v>
      </c>
      <c r="AE63" s="39">
        <f t="shared" si="13"/>
        <v>0.12829609273241668</v>
      </c>
      <c r="AF63" s="39">
        <f t="shared" si="13"/>
        <v>0.12932097531229605</v>
      </c>
      <c r="AG63" s="39">
        <f t="shared" si="13"/>
        <v>0.13037429456023994</v>
      </c>
      <c r="AH63" s="39">
        <f t="shared" si="13"/>
        <v>0.13157663132973385</v>
      </c>
      <c r="AI63" s="39">
        <f t="shared" si="13"/>
        <v>0.13300702479711587</v>
      </c>
      <c r="AJ63" s="39">
        <f t="shared" si="13"/>
        <v>0.13469861564820038</v>
      </c>
      <c r="AK63" s="39">
        <f t="shared" si="13"/>
        <v>0.13666114236868326</v>
      </c>
      <c r="AL63" s="39">
        <f t="shared" si="13"/>
        <v>0.13889059980313312</v>
      </c>
      <c r="AM63" s="39">
        <f t="shared" si="13"/>
        <v>0.14137543470576155</v>
      </c>
      <c r="AN63" s="39">
        <f t="shared" si="13"/>
        <v>0.14410045103127422</v>
      </c>
      <c r="AO63" s="39">
        <f t="shared" si="13"/>
        <v>0.14704920950567352</v>
      </c>
      <c r="AP63" s="39">
        <f t="shared" si="13"/>
        <v>0.15020544924913332</v>
      </c>
      <c r="AQ63" s="39">
        <f t="shared" si="13"/>
        <v>0.15355388227392486</v>
      </c>
      <c r="AR63" s="39">
        <f t="shared" si="13"/>
        <v>0.15708059196307575</v>
      </c>
      <c r="AS63" s="39">
        <f t="shared" si="13"/>
        <v>0.16077318661859941</v>
      </c>
      <c r="AT63" s="39">
        <f t="shared" si="13"/>
        <v>0.16462080611190771</v>
      </c>
      <c r="AU63" s="39">
        <f t="shared" si="13"/>
        <v>0.16861404467993096</v>
      </c>
      <c r="AV63" s="39">
        <f t="shared" si="13"/>
        <v>0.1727448299302701</v>
      </c>
      <c r="AW63" s="39">
        <f t="shared" si="13"/>
        <v>0.17700628308263089</v>
      </c>
      <c r="AX63" s="39">
        <f t="shared" si="13"/>
        <v>0.18139257567941591</v>
      </c>
      <c r="AY63" s="39">
        <f t="shared" si="13"/>
        <v>0.18589879165795836</v>
      </c>
      <c r="AZ63" s="39">
        <f t="shared" si="13"/>
        <v>0.19052079961045831</v>
      </c>
      <c r="BA63" s="39">
        <f t="shared" si="13"/>
        <v>0.19525513748648202</v>
      </c>
      <c r="BB63" s="39">
        <f t="shared" si="13"/>
        <v>0.20009891040253655</v>
      </c>
      <c r="BC63" s="39">
        <f t="shared" si="13"/>
        <v>0.20504970127350575</v>
      </c>
      <c r="BD63" s="39">
        <f t="shared" si="13"/>
        <v>0.21010549344630347</v>
      </c>
      <c r="BE63" s="39">
        <f t="shared" si="13"/>
        <v>0.21526460424768856</v>
      </c>
      <c r="BF63" s="39">
        <f t="shared" si="13"/>
        <v>0.22052562825698757</v>
      </c>
      <c r="BG63" s="39">
        <f t="shared" si="13"/>
        <v>0.22588738911530948</v>
      </c>
      <c r="BH63" s="39">
        <f t="shared" si="13"/>
        <v>0.2313488987429646</v>
      </c>
      <c r="BI63" s="39">
        <f t="shared" si="13"/>
        <v>0.23690932292849831</v>
      </c>
      <c r="BJ63" s="39">
        <f t="shared" si="13"/>
        <v>0.24109216312706361</v>
      </c>
      <c r="BK63" s="39">
        <f t="shared" si="13"/>
        <v>0.24445809181253353</v>
      </c>
      <c r="BL63" s="39">
        <f t="shared" si="13"/>
        <v>0.24809055742991315</v>
      </c>
      <c r="BM63" s="39">
        <f t="shared" si="13"/>
        <v>0.25190443637902382</v>
      </c>
      <c r="BN63" s="39">
        <f t="shared" ref="BN63:CV63" si="14">+BN62+BN50/100</f>
        <v>0.25584299021051693</v>
      </c>
      <c r="BO63" s="39">
        <f t="shared" si="14"/>
        <v>0.25986810645235031</v>
      </c>
      <c r="BP63" s="39">
        <f t="shared" si="14"/>
        <v>0.26395399970198885</v>
      </c>
      <c r="BQ63" s="39">
        <f t="shared" si="14"/>
        <v>0.26808309430121641</v>
      </c>
      <c r="BR63" s="39">
        <f t="shared" si="14"/>
        <v>0.2722433080931046</v>
      </c>
      <c r="BS63" s="39">
        <f t="shared" si="14"/>
        <v>0.27642624858708653</v>
      </c>
      <c r="BT63" s="39">
        <f t="shared" si="14"/>
        <v>0.28062600936824711</v>
      </c>
      <c r="BU63" s="39">
        <f t="shared" si="14"/>
        <v>0.28483836427972359</v>
      </c>
      <c r="BV63" s="39">
        <f t="shared" si="14"/>
        <v>0.28906022657219871</v>
      </c>
      <c r="BW63" s="39">
        <f t="shared" si="14"/>
        <v>0.29328928520194486</v>
      </c>
      <c r="BX63" s="39">
        <f t="shared" si="14"/>
        <v>0.29752375987222113</v>
      </c>
      <c r="BY63" s="39">
        <f t="shared" si="14"/>
        <v>0.30176223581701045</v>
      </c>
      <c r="BZ63" s="39">
        <f t="shared" si="14"/>
        <v>0.30600355220928777</v>
      </c>
      <c r="CA63" s="39">
        <f t="shared" si="14"/>
        <v>0.31024672666835679</v>
      </c>
      <c r="CB63" s="39">
        <f t="shared" si="14"/>
        <v>0.31449090408951386</v>
      </c>
      <c r="CC63" s="39">
        <f t="shared" si="14"/>
        <v>0.31873532187403225</v>
      </c>
      <c r="CD63" s="39">
        <f t="shared" si="14"/>
        <v>0.32297928622622396</v>
      </c>
      <c r="CE63" s="39">
        <f t="shared" si="14"/>
        <v>0.32722215592485071</v>
      </c>
      <c r="CF63" s="39">
        <f t="shared" si="14"/>
        <v>0.33146333114730503</v>
      </c>
      <c r="CG63" s="39">
        <f t="shared" si="14"/>
        <v>0.3357022457135132</v>
      </c>
      <c r="CH63" s="39">
        <f t="shared" si="14"/>
        <v>0.33993836164768965</v>
      </c>
      <c r="CI63" s="39">
        <f t="shared" si="14"/>
        <v>0.34417116531404607</v>
      </c>
      <c r="CJ63" s="39">
        <f t="shared" si="14"/>
        <v>0.34840016462389595</v>
      </c>
      <c r="CK63" s="39">
        <f t="shared" si="14"/>
        <v>0.35262488697437805</v>
      </c>
      <c r="CL63" s="39">
        <f t="shared" si="14"/>
        <v>0.35684487768885553</v>
      </c>
      <c r="CM63" s="39">
        <f t="shared" si="14"/>
        <v>0.36105969880319777</v>
      </c>
      <c r="CN63" s="39">
        <f t="shared" si="14"/>
        <v>0.36526892809224498</v>
      </c>
      <c r="CO63" s="39">
        <f t="shared" si="14"/>
        <v>0.36947215826460661</v>
      </c>
      <c r="CP63" s="39">
        <f t="shared" si="14"/>
        <v>0.37366899627685501</v>
      </c>
      <c r="CQ63" s="39">
        <f t="shared" si="14"/>
        <v>0.37785906273368208</v>
      </c>
      <c r="CR63" s="39">
        <f t="shared" si="14"/>
        <v>0.38204199135110445</v>
      </c>
      <c r="CS63" s="39">
        <f t="shared" si="14"/>
        <v>0.38621742846694401</v>
      </c>
      <c r="CT63" s="39">
        <f t="shared" si="14"/>
        <v>0.39038503258765883</v>
      </c>
      <c r="CU63" s="39">
        <f t="shared" si="14"/>
        <v>0.39454447396392056</v>
      </c>
      <c r="CV63" s="39">
        <f t="shared" si="14"/>
        <v>0.3986954341895832</v>
      </c>
    </row>
    <row r="64" spans="1:105" s="40" customFormat="1" ht="18" customHeight="1">
      <c r="A64" s="94" t="s">
        <v>769</v>
      </c>
      <c r="B64" s="40">
        <f>+B61-B65</f>
        <v>1.1667501428473503E-2</v>
      </c>
      <c r="C64" s="40">
        <f>+C63*C61/(1+C63^Parameters!$B$125)</f>
        <v>2.7267041441139114E-2</v>
      </c>
      <c r="D64" s="40">
        <f>+D63*D61/(1+D63^Parameters!$B$125)</f>
        <v>5.8956591936086239E-2</v>
      </c>
      <c r="E64" s="40">
        <f>+E63*E61/(1+E63^Parameters!$B$125)</f>
        <v>0.11624422447585137</v>
      </c>
      <c r="F64" s="40">
        <f>+F63*F61/(1+F63^Parameters!$B$125)</f>
        <v>0.2108123382994371</v>
      </c>
      <c r="G64" s="40">
        <f>+G63*G61/(1+G63^Parameters!$B$125)</f>
        <v>0.34939705651280234</v>
      </c>
      <c r="H64" s="40">
        <f>+H63*H61/(1+H63^Parameters!$B$125)</f>
        <v>0.54073527568314539</v>
      </c>
      <c r="I64" s="40">
        <f>+I63*I61/(1+I63^Parameters!$B$125)</f>
        <v>0.79907483882092734</v>
      </c>
      <c r="J64" s="40">
        <f>+J63*J61/(1+J63^Parameters!$B$125)</f>
        <v>1.1353060172299945</v>
      </c>
      <c r="K64" s="40">
        <f>+K63*K61/(1+K63^Parameters!$B$125)</f>
        <v>1.5613411684512586</v>
      </c>
      <c r="L64" s="40">
        <f>+L63*L61/(1+L63^Parameters!$B$125)</f>
        <v>2.0866591943867525</v>
      </c>
      <c r="M64" s="40">
        <f>+M63*M61/(1+M63^Parameters!$B$125)</f>
        <v>2.7128308696212882</v>
      </c>
      <c r="N64" s="40">
        <f>+N63*N61/(1+N63^Parameters!$B$125)</f>
        <v>3.4507866086968022</v>
      </c>
      <c r="O64" s="40">
        <f>+O63*O61/(1+O63^Parameters!$B$125)</f>
        <v>4.2973601169026958</v>
      </c>
      <c r="P64" s="40">
        <f>+P63*P61/(1+P63^Parameters!$B$125)</f>
        <v>5.2568975223439676</v>
      </c>
      <c r="Q64" s="40">
        <f>+Q63*Q61/(1+Q63^Parameters!$B$125)</f>
        <v>6.3325511183988139</v>
      </c>
      <c r="R64" s="40">
        <f>+R63*R61/(1+R63^Parameters!$B$125)</f>
        <v>7.5264395208453445</v>
      </c>
      <c r="S64" s="40">
        <f>+S63*S61/(1+S63^Parameters!$B$125)</f>
        <v>8.8398320907719139</v>
      </c>
      <c r="T64" s="40">
        <f>+T63*T61/(1+T63^Parameters!$B$125)</f>
        <v>10.273285945835028</v>
      </c>
      <c r="U64" s="40">
        <f>+U63*U61/(1+U63^Parameters!$B$125)</f>
        <v>11.826713000508256</v>
      </c>
      <c r="V64" s="40">
        <f>+V63*V61/(1+V63^Parameters!$B$125)</f>
        <v>13.576615456198224</v>
      </c>
      <c r="W64" s="40">
        <f>+W63*W61/(1+W63^Parameters!$B$125)</f>
        <v>15.575154655585939</v>
      </c>
      <c r="X64" s="40">
        <f>+X63*X61/(1+X63^Parameters!$B$125)</f>
        <v>17.780714187931594</v>
      </c>
      <c r="Y64" s="40">
        <f>+Y63*Y61/(1+Y63^Parameters!$B$125)</f>
        <v>20.192791058876725</v>
      </c>
      <c r="Z64" s="40">
        <f>+Z63*Z61/(1+Z63^Parameters!$B$125)</f>
        <v>22.811594025453239</v>
      </c>
      <c r="AA64" s="40">
        <f>+AA63*AA61/(1+AA63^Parameters!$B$125)</f>
        <v>25.618474934542235</v>
      </c>
      <c r="AB64" s="40">
        <f>+AB63*AB61/(1+AB63^Parameters!$B$125)</f>
        <v>28.34078269880639</v>
      </c>
      <c r="AC64" s="40">
        <f>+AC63*AC61/(1+AC63^Parameters!$B$125)</f>
        <v>30.769583859097416</v>
      </c>
      <c r="AD64" s="40">
        <f>+AD63*AD61/(1+AD63^Parameters!$B$125)</f>
        <v>33.056515458428301</v>
      </c>
      <c r="AE64" s="40">
        <f>+AE63*AE61/(1+AE63^Parameters!$B$125)</f>
        <v>35.306634968911283</v>
      </c>
      <c r="AF64" s="40">
        <f>+AF63*AF61/(1+AF63^Parameters!$B$125)</f>
        <v>37.53195715974514</v>
      </c>
      <c r="AG64" s="40">
        <f>+AG63*AG61/(1+AG63^Parameters!$B$125)</f>
        <v>39.759686368478057</v>
      </c>
      <c r="AH64" s="40">
        <f>+AH63*AH61/(1+AH63^Parameters!$B$125)</f>
        <v>42.080277429079722</v>
      </c>
      <c r="AI64" s="40">
        <f>+AI63*AI61/(1+AI63^Parameters!$B$125)</f>
        <v>44.533834715115212</v>
      </c>
      <c r="AJ64" s="40">
        <f>+AJ63*AJ61/(1+AJ63^Parameters!$B$125)</f>
        <v>47.146689696673839</v>
      </c>
      <c r="AK64" s="40">
        <f>+AK63*AK61/(1+AK63^Parameters!$B$125)</f>
        <v>49.937837398579823</v>
      </c>
      <c r="AL64" s="40">
        <f>+AL63*AL61/(1+AL63^Parameters!$B$125)</f>
        <v>52.921630370334505</v>
      </c>
      <c r="AM64" s="40">
        <f>+AM63*AM61/(1+AM63^Parameters!$B$125)</f>
        <v>56.10956552002979</v>
      </c>
      <c r="AN64" s="40">
        <f>+AN63*AN61/(1+AN63^Parameters!$B$125)</f>
        <v>59.511479439198006</v>
      </c>
      <c r="AO64" s="40">
        <f>+AO63*AO61/(1+AO63^Parameters!$B$125)</f>
        <v>63.136352314095397</v>
      </c>
      <c r="AP64" s="40">
        <f>+AP63*AP61/(1+AP63^Parameters!$B$125)</f>
        <v>66.992850676806555</v>
      </c>
      <c r="AQ64" s="40">
        <f>+AQ63*AQ61/(1+AQ63^Parameters!$B$125)</f>
        <v>71.08969437337899</v>
      </c>
      <c r="AR64" s="40">
        <f>+AR63*AR61/(1+AR63^Parameters!$B$125)</f>
        <v>75.435904307244513</v>
      </c>
      <c r="AS64" s="40">
        <f>+AS63*AS61/(1+AS63^Parameters!$B$125)</f>
        <v>80.040968877435773</v>
      </c>
      <c r="AT64" s="40">
        <f>+AT63*AT61/(1+AT63^Parameters!$B$125)</f>
        <v>84.914954837114706</v>
      </c>
      <c r="AU64" s="40">
        <f>+AU63*AU61/(1+AU63^Parameters!$B$125)</f>
        <v>90.068580210748436</v>
      </c>
      <c r="AV64" s="40">
        <f>+AV63*AV61/(1+AV63^Parameters!$B$125)</f>
        <v>95.513261467442547</v>
      </c>
      <c r="AW64" s="40">
        <f>+AW63*AW61/(1+AW63^Parameters!$B$125)</f>
        <v>101.26114343603716</v>
      </c>
      <c r="AX64" s="40">
        <f>+AX63*AX61/(1+AX63^Parameters!$B$125)</f>
        <v>107.32511788237063</v>
      </c>
      <c r="AY64" s="40">
        <f>+AY63*AY61/(1+AY63^Parameters!$B$125)</f>
        <v>113.71883487635884</v>
      </c>
      <c r="AZ64" s="40">
        <f>+AZ63*AZ61/(1+AZ63^Parameters!$B$125)</f>
        <v>120.4567098120544</v>
      </c>
      <c r="BA64" s="40">
        <f>+BA63*BA61/(1+BA63^Parameters!$B$125)</f>
        <v>127.55392804578827</v>
      </c>
      <c r="BB64" s="40">
        <f>+BB63*BB61/(1+BB63^Parameters!$B$125)</f>
        <v>135.0264484767801</v>
      </c>
      <c r="BC64" s="40">
        <f>+BC63*BC61/(1+BC63^Parameters!$B$125)</f>
        <v>142.89100693649812</v>
      </c>
      <c r="BD64" s="40">
        <f>+BD63*BD61/(1+BD63^Parameters!$B$125)</f>
        <v>151.1651199255453</v>
      </c>
      <c r="BE64" s="40">
        <f>+BE63*BE61/(1+BE63^Parameters!$B$125)</f>
        <v>159.86708900320804</v>
      </c>
      <c r="BF64" s="40">
        <f>+BF63*BF61/(1+BF63^Parameters!$B$125)</f>
        <v>169.01600596877597</v>
      </c>
      <c r="BG64" s="40">
        <f>+BG63*BG61/(1+BG63^Parameters!$B$125)</f>
        <v>178.63175885635656</v>
      </c>
      <c r="BH64" s="40">
        <f>+BH63*BH61/(1+BH63^Parameters!$B$125)</f>
        <v>188.73503868235673</v>
      </c>
      <c r="BI64" s="40">
        <f>+BI63*BI61/(1+BI63^Parameters!$B$125)</f>
        <v>199.3473468269861</v>
      </c>
      <c r="BJ64" s="40">
        <f>+BJ63*BJ61/(1+BJ63^Parameters!$B$125)</f>
        <v>202.86697604897606</v>
      </c>
      <c r="BK64" s="40">
        <f>+BK63*BK61/(1+BK63^Parameters!$B$125)</f>
        <v>205.69921610102332</v>
      </c>
      <c r="BL64" s="40">
        <f>+BL63*BL61/(1+BL63^Parameters!$B$125)</f>
        <v>208.75572833543995</v>
      </c>
      <c r="BM64" s="40">
        <f>+BM63*BM61/(1+BM63^Parameters!$B$125)</f>
        <v>211.96488482534207</v>
      </c>
      <c r="BN64" s="40">
        <f>+BN63*BN61/(1+BN63^Parameters!$B$125)</f>
        <v>215.27894216226437</v>
      </c>
      <c r="BO64" s="40">
        <f>+BO63*BO61/(1+BO63^Parameters!$B$125)</f>
        <v>218.66582960278868</v>
      </c>
      <c r="BP64" s="40">
        <f>+BP63*BP61/(1+BP63^Parameters!$B$125)</f>
        <v>222.10384884514644</v>
      </c>
      <c r="BQ64" s="40">
        <f>+BQ63*BQ61/(1+BQ63^Parameters!$B$125)</f>
        <v>225.57820949242785</v>
      </c>
      <c r="BR64" s="40">
        <f>+BR63*BR61/(1+BR63^Parameters!$B$125)</f>
        <v>229.07874345234413</v>
      </c>
      <c r="BS64" s="40">
        <f>+BS63*BS61/(1+BS63^Parameters!$B$125)</f>
        <v>232.59838707968871</v>
      </c>
      <c r="BT64" s="40">
        <f>+BT63*BT61/(1+BT63^Parameters!$B$125)</f>
        <v>236.13216839158673</v>
      </c>
      <c r="BU64" s="40">
        <f>+BU63*BU61/(1+BU63^Parameters!$B$125)</f>
        <v>239.67652898635626</v>
      </c>
      <c r="BV64" s="40">
        <f>+BV63*BV61/(1+BV63^Parameters!$B$125)</f>
        <v>243.22886891636006</v>
      </c>
      <c r="BW64" s="40">
        <f>+BW63*BW61/(1+BW63^Parameters!$B$125)</f>
        <v>246.78724061987759</v>
      </c>
      <c r="BX64" s="40">
        <f>+BX63*BX61/(1+BX63^Parameters!$B$125)</f>
        <v>250.35014276684751</v>
      </c>
      <c r="BY64" s="40">
        <f>+BY63*BY61/(1+BY63^Parameters!$B$125)</f>
        <v>253.91638120096832</v>
      </c>
      <c r="BZ64" s="40">
        <f>+BZ63*BZ61/(1+BZ63^Parameters!$B$125)</f>
        <v>257.48497500120527</v>
      </c>
      <c r="CA64" s="40">
        <f>+CA63*CA61/(1+CA63^Parameters!$B$125)</f>
        <v>261.05509291578028</v>
      </c>
      <c r="CB64" s="40">
        <f>+CB63*CB61/(1+CB63^Parameters!$B$125)</f>
        <v>264.62601025897743</v>
      </c>
      <c r="CC64" s="40">
        <f>+CC63*CC61/(1+CC63^Parameters!$B$125)</f>
        <v>268.19707960466502</v>
      </c>
      <c r="CD64" s="40">
        <f>+CD63*CD61/(1+CD63^Parameters!$B$125)</f>
        <v>271.76771078875248</v>
      </c>
      <c r="CE64" s="40">
        <f>+CE63*CE61/(1+CE63^Parameters!$B$125)</f>
        <v>275.33735719735381</v>
      </c>
      <c r="CF64" s="40">
        <f>+CF63*CF61/(1+CF63^Parameters!$B$125)</f>
        <v>278.90550630289971</v>
      </c>
      <c r="CG64" s="40">
        <f>+CG63*CG61/(1+CG63^Parameters!$B$125)</f>
        <v>282.47167307395011</v>
      </c>
      <c r="CH64" s="40">
        <f>+CH63*CH61/(1+CH63^Parameters!$B$125)</f>
        <v>286.03539533142549</v>
      </c>
      <c r="CI64" s="40">
        <f>+CI63*CI61/(1+CI63^Parameters!$B$125)</f>
        <v>289.59623042519212</v>
      </c>
      <c r="CJ64" s="40">
        <f>+CJ63*CJ61/(1+CJ63^Parameters!$B$125)</f>
        <v>293.1537528080222</v>
      </c>
      <c r="CK64" s="40">
        <f>+CK63*CK61/(1+CK63^Parameters!$B$125)</f>
        <v>296.70755222092436</v>
      </c>
      <c r="CL64" s="40">
        <f>+CL63*CL61/(1+CL63^Parameters!$B$125)</f>
        <v>300.25723229626749</v>
      </c>
      <c r="CM64" s="40">
        <f>+CM63*CM61/(1+CM63^Parameters!$B$125)</f>
        <v>303.8024094475266</v>
      </c>
      <c r="CN64" s="40">
        <f>+CN63*CN61/(1+CN63^Parameters!$B$125)</f>
        <v>307.34271195663177</v>
      </c>
      <c r="CO64" s="40">
        <f>+CO63*CO61/(1+CO63^Parameters!$B$125)</f>
        <v>310.87777919840283</v>
      </c>
      <c r="CP64" s="40">
        <f>+CP63*CP61/(1+CP63^Parameters!$B$125)</f>
        <v>314.4072609608321</v>
      </c>
      <c r="CQ64" s="40">
        <f>+CQ63*CQ61/(1+CQ63^Parameters!$B$125)</f>
        <v>317.9308168330453</v>
      </c>
      <c r="CR64" s="40">
        <f>+CR63*CR61/(1+CR63^Parameters!$B$125)</f>
        <v>321.44811564162347</v>
      </c>
      <c r="CS64" s="40">
        <f>+CS63*CS61/(1+CS63^Parameters!$B$125)</f>
        <v>324.95883492199744</v>
      </c>
      <c r="CT64" s="40">
        <f>+CT63*CT61/(1+CT63^Parameters!$B$125)</f>
        <v>328.46266041571488</v>
      </c>
      <c r="CU64" s="40">
        <f>+CU63*CU61/(1+CU63^Parameters!$B$125)</f>
        <v>331.9592855871893</v>
      </c>
      <c r="CV64" s="40">
        <f>+CV63*CV61/(1+CV63^Parameters!$B$125)</f>
        <v>335.44841115544699</v>
      </c>
    </row>
    <row r="65" spans="1:237" s="37" customFormat="1" ht="18" customHeight="1">
      <c r="A65" s="92" t="s">
        <v>638</v>
      </c>
      <c r="B65" s="37">
        <f>+B61/(1+B63)</f>
        <v>2.4291640113722863</v>
      </c>
      <c r="C65" s="37">
        <f t="shared" ref="C65:BN65" si="15">+C61-C64</f>
        <v>4.573278426455234</v>
      </c>
      <c r="D65" s="37">
        <f t="shared" si="15"/>
        <v>7.3472978969571576</v>
      </c>
      <c r="E65" s="37">
        <f t="shared" si="15"/>
        <v>10.857692614532493</v>
      </c>
      <c r="F65" s="37">
        <f t="shared" si="15"/>
        <v>15.132969221890301</v>
      </c>
      <c r="G65" s="37">
        <f t="shared" si="15"/>
        <v>19.836944580874103</v>
      </c>
      <c r="H65" s="37">
        <f t="shared" si="15"/>
        <v>24.957303318436622</v>
      </c>
      <c r="I65" s="37">
        <f t="shared" si="15"/>
        <v>30.714037092225777</v>
      </c>
      <c r="J65" s="37">
        <f t="shared" si="15"/>
        <v>37.085676441679844</v>
      </c>
      <c r="K65" s="37">
        <f t="shared" si="15"/>
        <v>44.039560145776946</v>
      </c>
      <c r="L65" s="37">
        <f t="shared" si="15"/>
        <v>51.505570096836891</v>
      </c>
      <c r="M65" s="37">
        <f t="shared" si="15"/>
        <v>59.429349161803728</v>
      </c>
      <c r="N65" s="37">
        <f t="shared" si="15"/>
        <v>67.833519137584588</v>
      </c>
      <c r="O65" s="37">
        <f t="shared" si="15"/>
        <v>76.445314245344733</v>
      </c>
      <c r="P65" s="37">
        <f t="shared" si="15"/>
        <v>85.211391279729568</v>
      </c>
      <c r="Q65" s="37">
        <f t="shared" si="15"/>
        <v>94.072154503003745</v>
      </c>
      <c r="R65" s="37">
        <f t="shared" si="15"/>
        <v>102.96748873850792</v>
      </c>
      <c r="S65" s="37">
        <f t="shared" si="15"/>
        <v>111.8403585053463</v>
      </c>
      <c r="T65" s="37">
        <f t="shared" si="15"/>
        <v>120.63898610501786</v>
      </c>
      <c r="U65" s="37">
        <f t="shared" si="15"/>
        <v>129.31808909954893</v>
      </c>
      <c r="V65" s="37">
        <f t="shared" si="15"/>
        <v>138.62107186368394</v>
      </c>
      <c r="W65" s="37">
        <f t="shared" si="15"/>
        <v>148.83945064825906</v>
      </c>
      <c r="X65" s="37">
        <f t="shared" si="15"/>
        <v>159.34157277910168</v>
      </c>
      <c r="Y65" s="37">
        <f t="shared" si="15"/>
        <v>170.01718205001202</v>
      </c>
      <c r="Z65" s="37">
        <f t="shared" si="15"/>
        <v>180.79952258274463</v>
      </c>
      <c r="AA65" s="37">
        <f t="shared" si="15"/>
        <v>191.66838744264169</v>
      </c>
      <c r="AB65" s="37">
        <f t="shared" si="15"/>
        <v>202.87978233129454</v>
      </c>
      <c r="AC65" s="37">
        <f t="shared" si="15"/>
        <v>214.66260412893274</v>
      </c>
      <c r="AD65" s="37">
        <f t="shared" si="15"/>
        <v>227.03467780337218</v>
      </c>
      <c r="AE65" s="37">
        <f t="shared" si="15"/>
        <v>239.88985979267358</v>
      </c>
      <c r="AF65" s="37">
        <f t="shared" si="15"/>
        <v>252.69131959957886</v>
      </c>
      <c r="AG65" s="37">
        <f t="shared" si="15"/>
        <v>265.2060015303569</v>
      </c>
      <c r="AH65" s="37">
        <f t="shared" si="15"/>
        <v>277.7354608920291</v>
      </c>
      <c r="AI65" s="37">
        <f t="shared" si="15"/>
        <v>290.28934368627586</v>
      </c>
      <c r="AJ65" s="37">
        <f t="shared" si="15"/>
        <v>302.86945235863868</v>
      </c>
      <c r="AK65" s="37">
        <f t="shared" si="15"/>
        <v>315.47574430065498</v>
      </c>
      <c r="AL65" s="37">
        <f t="shared" si="15"/>
        <v>328.10941555155188</v>
      </c>
      <c r="AM65" s="37">
        <f t="shared" si="15"/>
        <v>340.77385213860794</v>
      </c>
      <c r="AN65" s="37">
        <f t="shared" si="15"/>
        <v>353.47459550397792</v>
      </c>
      <c r="AO65" s="37">
        <f t="shared" si="15"/>
        <v>366.2189147071353</v>
      </c>
      <c r="AP65" s="37">
        <f t="shared" si="15"/>
        <v>379.01527621431273</v>
      </c>
      <c r="AQ65" s="37">
        <f t="shared" si="15"/>
        <v>391.87284254680969</v>
      </c>
      <c r="AR65" s="37">
        <f t="shared" si="15"/>
        <v>404.80104956739012</v>
      </c>
      <c r="AS65" s="37">
        <f t="shared" si="15"/>
        <v>417.8092727231172</v>
      </c>
      <c r="AT65" s="37">
        <f t="shared" si="15"/>
        <v>430.90657516171632</v>
      </c>
      <c r="AU65" s="37">
        <f t="shared" si="15"/>
        <v>444.10152438983152</v>
      </c>
      <c r="AV65" s="37">
        <f t="shared" si="15"/>
        <v>457.40206321131956</v>
      </c>
      <c r="AW65" s="37">
        <f t="shared" si="15"/>
        <v>470.81542203823358</v>
      </c>
      <c r="AX65" s="37">
        <f t="shared" si="15"/>
        <v>484.3480617909882</v>
      </c>
      <c r="AY65" s="37">
        <f t="shared" si="15"/>
        <v>498.00563878715946</v>
      </c>
      <c r="AZ65" s="37">
        <f t="shared" si="15"/>
        <v>511.7929849644334</v>
      </c>
      <c r="BA65" s="37">
        <f t="shared" si="15"/>
        <v>525.71409840049023</v>
      </c>
      <c r="BB65" s="37">
        <f t="shared" si="15"/>
        <v>539.77214038304919</v>
      </c>
      <c r="BC65" s="37">
        <f t="shared" si="15"/>
        <v>553.96943628653344</v>
      </c>
      <c r="BD65" s="37">
        <f t="shared" si="15"/>
        <v>568.30747827803543</v>
      </c>
      <c r="BE65" s="37">
        <f t="shared" si="15"/>
        <v>582.78692845291494</v>
      </c>
      <c r="BF65" s="37">
        <f t="shared" si="15"/>
        <v>597.40762143145253</v>
      </c>
      <c r="BG65" s="37">
        <f t="shared" si="15"/>
        <v>612.16856576701957</v>
      </c>
      <c r="BH65" s="37">
        <f t="shared" si="15"/>
        <v>627.06794375056541</v>
      </c>
      <c r="BI65" s="37">
        <f t="shared" si="15"/>
        <v>642.10310936722976</v>
      </c>
      <c r="BJ65" s="37">
        <f t="shared" si="15"/>
        <v>638.58348014523972</v>
      </c>
      <c r="BK65" s="37">
        <f t="shared" si="15"/>
        <v>635.75124009319245</v>
      </c>
      <c r="BL65" s="37">
        <f t="shared" si="15"/>
        <v>632.69472785877588</v>
      </c>
      <c r="BM65" s="37">
        <f t="shared" si="15"/>
        <v>629.48557136887371</v>
      </c>
      <c r="BN65" s="37">
        <f t="shared" si="15"/>
        <v>626.17151403195146</v>
      </c>
      <c r="BO65" s="37">
        <f t="shared" ref="BO65:CV65" si="16">+BO61-BO64</f>
        <v>622.78462659142713</v>
      </c>
      <c r="BP65" s="37">
        <f t="shared" si="16"/>
        <v>619.34660734906936</v>
      </c>
      <c r="BQ65" s="37">
        <f t="shared" si="16"/>
        <v>615.87224670178796</v>
      </c>
      <c r="BR65" s="37">
        <f t="shared" si="16"/>
        <v>612.37171274187165</v>
      </c>
      <c r="BS65" s="37">
        <f t="shared" si="16"/>
        <v>608.85206911452713</v>
      </c>
      <c r="BT65" s="37">
        <f t="shared" si="16"/>
        <v>605.31828780262913</v>
      </c>
      <c r="BU65" s="37">
        <f t="shared" si="16"/>
        <v>601.77392720785951</v>
      </c>
      <c r="BV65" s="37">
        <f t="shared" si="16"/>
        <v>598.22158727785575</v>
      </c>
      <c r="BW65" s="37">
        <f t="shared" si="16"/>
        <v>594.66321557433821</v>
      </c>
      <c r="BX65" s="37">
        <f t="shared" si="16"/>
        <v>591.10031342736829</v>
      </c>
      <c r="BY65" s="37">
        <f t="shared" si="16"/>
        <v>587.53407499324749</v>
      </c>
      <c r="BZ65" s="37">
        <f t="shared" si="16"/>
        <v>583.96548119301053</v>
      </c>
      <c r="CA65" s="37">
        <f t="shared" si="16"/>
        <v>580.39536327843552</v>
      </c>
      <c r="CB65" s="37">
        <f t="shared" si="16"/>
        <v>576.82444593523837</v>
      </c>
      <c r="CC65" s="37">
        <f t="shared" si="16"/>
        <v>573.25337658955073</v>
      </c>
      <c r="CD65" s="37">
        <f t="shared" si="16"/>
        <v>569.68274540546327</v>
      </c>
      <c r="CE65" s="37">
        <f t="shared" si="16"/>
        <v>566.11309899686194</v>
      </c>
      <c r="CF65" s="37">
        <f t="shared" si="16"/>
        <v>562.54494989131604</v>
      </c>
      <c r="CG65" s="37">
        <f t="shared" si="16"/>
        <v>558.97878312026569</v>
      </c>
      <c r="CH65" s="37">
        <f t="shared" si="16"/>
        <v>555.41506086279037</v>
      </c>
      <c r="CI65" s="37">
        <f t="shared" si="16"/>
        <v>551.85422576902374</v>
      </c>
      <c r="CJ65" s="37">
        <f t="shared" si="16"/>
        <v>548.2967033861936</v>
      </c>
      <c r="CK65" s="37">
        <f t="shared" si="16"/>
        <v>544.7429039732915</v>
      </c>
      <c r="CL65" s="37">
        <f t="shared" si="16"/>
        <v>541.19322389794831</v>
      </c>
      <c r="CM65" s="37">
        <f t="shared" si="16"/>
        <v>537.64804674668926</v>
      </c>
      <c r="CN65" s="37">
        <f t="shared" si="16"/>
        <v>534.10774423758403</v>
      </c>
      <c r="CO65" s="37">
        <f t="shared" si="16"/>
        <v>530.57267699581303</v>
      </c>
      <c r="CP65" s="37">
        <f t="shared" si="16"/>
        <v>527.0431952333837</v>
      </c>
      <c r="CQ65" s="37">
        <f t="shared" si="16"/>
        <v>523.51963936117045</v>
      </c>
      <c r="CR65" s="37">
        <f t="shared" si="16"/>
        <v>520.00234055259239</v>
      </c>
      <c r="CS65" s="37">
        <f t="shared" si="16"/>
        <v>516.49162127221837</v>
      </c>
      <c r="CT65" s="37">
        <f t="shared" si="16"/>
        <v>512.98779577850087</v>
      </c>
      <c r="CU65" s="37">
        <f t="shared" si="16"/>
        <v>509.4911706070265</v>
      </c>
      <c r="CV65" s="37">
        <f t="shared" si="16"/>
        <v>506.00204503876881</v>
      </c>
    </row>
    <row r="66" spans="1:237" s="35" customFormat="1" ht="18" customHeight="1">
      <c r="A66" s="54" t="s">
        <v>770</v>
      </c>
      <c r="B66" s="35">
        <f t="shared" ref="B66:AG66" si="17">(B31*(B103)^$B38)</f>
        <v>2.2952554683293188E-11</v>
      </c>
      <c r="C66" s="35">
        <f t="shared" si="17"/>
        <v>2.2293100317127186E-11</v>
      </c>
      <c r="D66" s="35">
        <f t="shared" si="17"/>
        <v>1.8699732160662374E-11</v>
      </c>
      <c r="E66" s="35">
        <f t="shared" si="17"/>
        <v>1.5962138804252609E-11</v>
      </c>
      <c r="F66" s="35">
        <f t="shared" si="17"/>
        <v>1.3841073443302249E-11</v>
      </c>
      <c r="G66" s="35">
        <f t="shared" si="17"/>
        <v>1.2172510665734428E-11</v>
      </c>
      <c r="H66" s="35">
        <f t="shared" si="17"/>
        <v>1.0841772885811939E-11</v>
      </c>
      <c r="I66" s="35">
        <f t="shared" si="17"/>
        <v>9.7673190087163388E-12</v>
      </c>
      <c r="J66" s="35">
        <f t="shared" si="17"/>
        <v>8.8908430633927664E-12</v>
      </c>
      <c r="K66" s="35">
        <f t="shared" si="17"/>
        <v>8.1732425344089204E-12</v>
      </c>
      <c r="L66" s="35">
        <f t="shared" si="17"/>
        <v>7.6016152307792938E-12</v>
      </c>
      <c r="M66" s="35">
        <f t="shared" si="17"/>
        <v>7.2277195751189185E-12</v>
      </c>
      <c r="N66" s="35">
        <f t="shared" si="17"/>
        <v>7.3041756961602567E-12</v>
      </c>
      <c r="O66" s="35">
        <f t="shared" si="17"/>
        <v>8.7609312803049026E-12</v>
      </c>
      <c r="P66" s="35">
        <f t="shared" si="17"/>
        <v>1.5109492242368263E-11</v>
      </c>
      <c r="Q66" s="35">
        <f t="shared" si="17"/>
        <v>4.1209841847196598E-11</v>
      </c>
      <c r="R66" s="35">
        <f t="shared" si="17"/>
        <v>1.5228558708198949E-10</v>
      </c>
      <c r="S66" s="35">
        <f t="shared" si="17"/>
        <v>6.2009760979786173E-10</v>
      </c>
      <c r="T66" s="35">
        <f t="shared" si="17"/>
        <v>2.4903352293981028E-9</v>
      </c>
      <c r="U66" s="35">
        <f t="shared" si="17"/>
        <v>9.4732641010596991E-9</v>
      </c>
      <c r="V66" s="35">
        <f t="shared" si="17"/>
        <v>3.3741575717478761E-8</v>
      </c>
      <c r="W66" s="35">
        <f t="shared" si="17"/>
        <v>1.1275056946660654E-7</v>
      </c>
      <c r="X66" s="35">
        <f t="shared" si="17"/>
        <v>3.5500524171669654E-7</v>
      </c>
      <c r="Y66" s="35">
        <f t="shared" si="17"/>
        <v>1.0537343719850449E-6</v>
      </c>
      <c r="Z66" s="35">
        <f t="shared" si="17"/>
        <v>2.9431291994045895E-6</v>
      </c>
      <c r="AA66" s="35">
        <f t="shared" si="17"/>
        <v>1.1095860212844396E-5</v>
      </c>
      <c r="AB66" s="35">
        <f t="shared" si="17"/>
        <v>7.3576820044991506E-4</v>
      </c>
      <c r="AC66" s="35">
        <f t="shared" si="17"/>
        <v>3.5429071138955544E-4</v>
      </c>
      <c r="AD66" s="35">
        <f t="shared" si="17"/>
        <v>1.7081574829942109E-4</v>
      </c>
      <c r="AE66" s="35">
        <f t="shared" si="17"/>
        <v>8.2449969508105534E-5</v>
      </c>
      <c r="AF66" s="35">
        <f t="shared" si="17"/>
        <v>3.9838052167975703E-5</v>
      </c>
      <c r="AG66" s="35">
        <f t="shared" si="17"/>
        <v>1.9266649518648628E-5</v>
      </c>
      <c r="AH66" s="35">
        <f t="shared" ref="AH66:BI66" si="18">(AH31*(AH103)^$B38)</f>
        <v>9.3255563883001155E-6</v>
      </c>
      <c r="AI66" s="35">
        <f t="shared" si="18"/>
        <v>4.5171833266179254E-6</v>
      </c>
      <c r="AJ66" s="35">
        <f t="shared" si="18"/>
        <v>2.1895388136167222E-6</v>
      </c>
      <c r="AK66" s="35">
        <f t="shared" si="18"/>
        <v>1.0619409083818129E-6</v>
      </c>
      <c r="AL66" s="35">
        <f t="shared" si="18"/>
        <v>5.1532895846027598E-7</v>
      </c>
      <c r="AM66" s="35">
        <f t="shared" si="18"/>
        <v>2.5019670696410282E-7</v>
      </c>
      <c r="AN66" s="35">
        <f t="shared" si="18"/>
        <v>1.2152627627539296E-7</v>
      </c>
      <c r="AO66" s="35">
        <f t="shared" si="18"/>
        <v>5.9051535684736325E-8</v>
      </c>
      <c r="AP66" s="35">
        <f t="shared" si="18"/>
        <v>2.870432677655317E-8</v>
      </c>
      <c r="AQ66" s="35">
        <f t="shared" si="18"/>
        <v>1.395735684035063E-8</v>
      </c>
      <c r="AR66" s="35">
        <f t="shared" si="18"/>
        <v>6.7886697366855348E-9</v>
      </c>
      <c r="AS66" s="35">
        <f t="shared" si="18"/>
        <v>3.3027773266112635E-9</v>
      </c>
      <c r="AT66" s="35">
        <f t="shared" si="18"/>
        <v>1.6072214165022011E-9</v>
      </c>
      <c r="AU66" s="35">
        <f t="shared" si="18"/>
        <v>7.8228274268499623E-10</v>
      </c>
      <c r="AV66" s="35">
        <f t="shared" si="18"/>
        <v>3.8083271507012958E-10</v>
      </c>
      <c r="AW66" s="35">
        <f t="shared" si="18"/>
        <v>1.8542955774655485E-10</v>
      </c>
      <c r="AX66" s="35">
        <f t="shared" si="18"/>
        <v>9.0300565265775028E-11</v>
      </c>
      <c r="AY66" s="35">
        <f t="shared" si="18"/>
        <v>4.3980695097860191E-11</v>
      </c>
      <c r="AZ66" s="35">
        <f t="shared" si="18"/>
        <v>2.1423371118344281E-11</v>
      </c>
      <c r="BA66" s="35">
        <f t="shared" si="18"/>
        <v>1.0436676579852414E-11</v>
      </c>
      <c r="BB66" s="35">
        <f t="shared" si="18"/>
        <v>5.0848771215210702E-12</v>
      </c>
      <c r="BC66" s="35">
        <f t="shared" si="18"/>
        <v>2.4776396359874693E-12</v>
      </c>
      <c r="BD66" s="35">
        <f t="shared" si="18"/>
        <v>1.2073447947302746E-12</v>
      </c>
      <c r="BE66" s="35">
        <f t="shared" si="18"/>
        <v>5.8837801252107839E-13</v>
      </c>
      <c r="BF66" s="35">
        <f t="shared" si="18"/>
        <v>2.8675454356686508E-13</v>
      </c>
      <c r="BG66" s="35">
        <f t="shared" si="18"/>
        <v>1.3976230607081995E-13</v>
      </c>
      <c r="BH66" s="35">
        <f t="shared" si="18"/>
        <v>6.8122895198455966E-14</v>
      </c>
      <c r="BI66" s="35">
        <f t="shared" si="18"/>
        <v>3.3206040749727079E-14</v>
      </c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4"/>
      <c r="EO66" s="54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4"/>
      <c r="FA66" s="54"/>
      <c r="FB66" s="54"/>
      <c r="FC66" s="54"/>
      <c r="FD66" s="54"/>
      <c r="FE66" s="54"/>
      <c r="FF66" s="54"/>
      <c r="FG66" s="54"/>
      <c r="FH66" s="54"/>
      <c r="FI66" s="54"/>
      <c r="FJ66" s="54"/>
      <c r="FK66" s="54"/>
      <c r="FL66" s="54"/>
      <c r="FM66" s="54"/>
      <c r="FN66" s="54"/>
      <c r="FO66" s="54"/>
      <c r="FP66" s="54"/>
      <c r="FQ66" s="54"/>
      <c r="FR66" s="54"/>
      <c r="FS66" s="54"/>
      <c r="FT66" s="54"/>
      <c r="FU66" s="54"/>
      <c r="FV66" s="54"/>
      <c r="FW66" s="54"/>
      <c r="FX66" s="54"/>
      <c r="FY66" s="54"/>
      <c r="FZ66" s="54"/>
      <c r="GA66" s="54"/>
      <c r="GB66" s="54"/>
      <c r="GC66" s="54"/>
      <c r="GD66" s="54"/>
      <c r="GE66" s="54"/>
      <c r="GF66" s="54"/>
      <c r="GG66" s="54"/>
      <c r="GH66" s="54"/>
      <c r="GI66" s="54"/>
      <c r="GJ66" s="54"/>
      <c r="GK66" s="54"/>
      <c r="GL66" s="54"/>
      <c r="GM66" s="54"/>
      <c r="GN66" s="54"/>
      <c r="GO66" s="54"/>
      <c r="GP66" s="54"/>
      <c r="GQ66" s="54"/>
      <c r="GR66" s="54"/>
      <c r="GS66" s="54"/>
      <c r="GT66" s="54"/>
      <c r="GU66" s="54"/>
      <c r="GV66" s="54"/>
      <c r="GW66" s="54"/>
      <c r="GX66" s="54"/>
      <c r="GY66" s="54"/>
      <c r="GZ66" s="54"/>
      <c r="HA66" s="54"/>
      <c r="HB66" s="54"/>
      <c r="HC66" s="54"/>
      <c r="HD66" s="54"/>
      <c r="HE66" s="54"/>
      <c r="HF66" s="54"/>
      <c r="HG66" s="54"/>
      <c r="HH66" s="54"/>
      <c r="HI66" s="54"/>
      <c r="HJ66" s="54"/>
      <c r="HK66" s="54"/>
      <c r="HL66" s="54"/>
      <c r="HM66" s="54"/>
      <c r="HN66" s="54"/>
      <c r="HO66" s="54"/>
      <c r="HP66" s="54"/>
      <c r="HQ66" s="54"/>
      <c r="HR66" s="54"/>
      <c r="HS66" s="54"/>
      <c r="HT66" s="54"/>
      <c r="HU66" s="54"/>
      <c r="HV66" s="54"/>
      <c r="HW66" s="54"/>
      <c r="HX66" s="54"/>
      <c r="HY66" s="54"/>
      <c r="HZ66" s="54"/>
      <c r="IA66" s="54"/>
      <c r="IB66" s="54"/>
      <c r="IC66" s="54"/>
    </row>
    <row r="67" spans="1:237" s="35" customFormat="1" ht="18" customHeight="1">
      <c r="A67" s="54" t="s">
        <v>771</v>
      </c>
      <c r="B67" s="54">
        <f>+B61*B66</f>
        <v>5.6023318770264673E-11</v>
      </c>
      <c r="C67" s="54">
        <f>+C61*C66</f>
        <v>1.0256042162931866E-10</v>
      </c>
      <c r="D67" s="54">
        <f t="shared" ref="D67:BI67" si="19">+D61*D66</f>
        <v>1.3849497525600706E-10</v>
      </c>
      <c r="E67" s="54">
        <f t="shared" si="19"/>
        <v>1.7516750305335231E-10</v>
      </c>
      <c r="F67" s="54">
        <f t="shared" si="19"/>
        <v>2.1237440747257294E-10</v>
      </c>
      <c r="G67" s="54">
        <f t="shared" si="19"/>
        <v>2.4571845888325108E-10</v>
      </c>
      <c r="H67" s="54">
        <f t="shared" si="19"/>
        <v>2.7644394347111403E-10</v>
      </c>
      <c r="I67" s="54">
        <f t="shared" si="19"/>
        <v>3.0779861718791815E-10</v>
      </c>
      <c r="J67" s="54">
        <f t="shared" si="19"/>
        <v>3.3981675677085513E-10</v>
      </c>
      <c r="K67" s="54">
        <f t="shared" si="19"/>
        <v>3.7270722622883361E-10</v>
      </c>
      <c r="L67" s="54">
        <f t="shared" si="19"/>
        <v>4.0738750643158187E-10</v>
      </c>
      <c r="M67" s="54">
        <f t="shared" si="19"/>
        <v>4.4914625105369455E-10</v>
      </c>
      <c r="N67" s="54">
        <f t="shared" si="19"/>
        <v>5.2067309354964546E-10</v>
      </c>
      <c r="O67" s="54">
        <f t="shared" si="19"/>
        <v>7.0738102147568617E-10</v>
      </c>
      <c r="P67" s="54">
        <f t="shared" si="19"/>
        <v>1.3669299078352617E-9</v>
      </c>
      <c r="Q67" s="54">
        <f t="shared" si="19"/>
        <v>4.1376620393723307E-9</v>
      </c>
      <c r="R67" s="54">
        <f t="shared" si="19"/>
        <v>1.6826632733970841E-8</v>
      </c>
      <c r="S67" s="54">
        <f t="shared" si="19"/>
        <v>7.4833497738603302E-8</v>
      </c>
      <c r="T67" s="54">
        <f t="shared" si="19"/>
        <v>3.2601544304878755E-7</v>
      </c>
      <c r="U67" s="54">
        <f t="shared" si="19"/>
        <v>1.3371019867856473E-6</v>
      </c>
      <c r="V67" s="54">
        <f t="shared" si="19"/>
        <v>5.1353897907289612E-6</v>
      </c>
      <c r="W67" s="54">
        <f t="shared" si="19"/>
        <v>1.8537840376635873E-5</v>
      </c>
      <c r="X67" s="54">
        <f t="shared" si="19"/>
        <v>6.2879340298145734E-5</v>
      </c>
      <c r="Y67" s="54">
        <f t="shared" si="19"/>
        <v>2.0043078655918717E-4</v>
      </c>
      <c r="Z67" s="54">
        <f t="shared" si="19"/>
        <v>5.9925382261295996E-4</v>
      </c>
      <c r="AA67" s="54">
        <f t="shared" si="19"/>
        <v>2.4109846510247911E-3</v>
      </c>
      <c r="AB67" s="54">
        <f t="shared" si="19"/>
        <v>0.17012473903920991</v>
      </c>
      <c r="AC67" s="54">
        <f t="shared" si="19"/>
        <v>8.6954344480174306E-2</v>
      </c>
      <c r="AD67" s="54">
        <f t="shared" si="19"/>
        <v>4.4427671803103794E-2</v>
      </c>
      <c r="AE67" s="54">
        <f t="shared" si="19"/>
        <v>2.2689942601830194E-2</v>
      </c>
      <c r="AF67" s="54">
        <f t="shared" si="19"/>
        <v>1.1561930039898799E-2</v>
      </c>
      <c r="AG67" s="54">
        <f t="shared" si="19"/>
        <v>5.8756670239604363E-3</v>
      </c>
      <c r="AH67" s="54">
        <f t="shared" si="19"/>
        <v>2.9824597015793344E-3</v>
      </c>
      <c r="AI67" s="54">
        <f t="shared" si="19"/>
        <v>1.512457678839983E-3</v>
      </c>
      <c r="AJ67" s="54">
        <f t="shared" si="19"/>
        <v>7.6637392842249111E-4</v>
      </c>
      <c r="AK67" s="54">
        <f t="shared" si="19"/>
        <v>3.8804763088473717E-4</v>
      </c>
      <c r="AL67" s="54">
        <f t="shared" si="19"/>
        <v>1.9635633203595531E-4</v>
      </c>
      <c r="AM67" s="54">
        <f t="shared" si="19"/>
        <v>9.9298924146849809E-5</v>
      </c>
      <c r="AN67" s="54">
        <f t="shared" si="19"/>
        <v>5.0188659841434538E-5</v>
      </c>
      <c r="AO67" s="54">
        <f t="shared" si="19"/>
        <v>2.5354087871933699E-5</v>
      </c>
      <c r="AP67" s="54">
        <f t="shared" si="19"/>
        <v>1.2802363019281079E-5</v>
      </c>
      <c r="AQ67" s="54">
        <f t="shared" si="19"/>
        <v>6.4617333315090772E-6</v>
      </c>
      <c r="AR67" s="54">
        <f t="shared" si="19"/>
        <v>3.2601700752067795E-6</v>
      </c>
      <c r="AS67" s="54">
        <f t="shared" si="19"/>
        <v>1.6442884900062461E-6</v>
      </c>
      <c r="AT67" s="54">
        <f t="shared" si="19"/>
        <v>8.2903941010705379E-7</v>
      </c>
      <c r="AU67" s="54">
        <f t="shared" si="19"/>
        <v>4.1787205448727302E-7</v>
      </c>
      <c r="AV67" s="54">
        <f t="shared" si="19"/>
        <v>2.105682443012952E-7</v>
      </c>
      <c r="AW67" s="54">
        <f t="shared" si="19"/>
        <v>1.0607990453306206E-7</v>
      </c>
      <c r="AX67" s="54">
        <f t="shared" si="19"/>
        <v>5.3428422577102773E-8</v>
      </c>
      <c r="AY67" s="54">
        <f t="shared" si="19"/>
        <v>2.6904067560094206E-8</v>
      </c>
      <c r="AZ67" s="54">
        <f t="shared" si="19"/>
        <v>1.3544919850656596E-8</v>
      </c>
      <c r="BA67" s="54">
        <f t="shared" si="19"/>
        <v>6.8179471119782816E-9</v>
      </c>
      <c r="BB67" s="54">
        <f t="shared" si="19"/>
        <v>3.4312679061280493E-9</v>
      </c>
      <c r="BC67" s="54">
        <f t="shared" si="19"/>
        <v>1.7265690548811784E-9</v>
      </c>
      <c r="BD67" s="54">
        <f t="shared" si="19"/>
        <v>8.6865149639215938E-10</v>
      </c>
      <c r="BE67" s="54">
        <f t="shared" si="19"/>
        <v>4.3696129478162792E-10</v>
      </c>
      <c r="BF67" s="54">
        <f t="shared" si="19"/>
        <v>2.1977545745401359E-10</v>
      </c>
      <c r="BG67" s="54">
        <f t="shared" si="19"/>
        <v>1.1052407701091606E-10</v>
      </c>
      <c r="BH67" s="54">
        <f t="shared" si="19"/>
        <v>5.5574861074865768E-11</v>
      </c>
      <c r="BI67" s="54">
        <f t="shared" si="19"/>
        <v>2.7941238137261569E-11</v>
      </c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  <c r="FK67" s="54"/>
      <c r="FL67" s="54"/>
      <c r="FM67" s="54"/>
      <c r="FN67" s="54"/>
      <c r="FO67" s="54"/>
      <c r="FP67" s="54"/>
      <c r="FQ67" s="54"/>
      <c r="FR67" s="54"/>
      <c r="FS67" s="54"/>
      <c r="FT67" s="54"/>
      <c r="FU67" s="54"/>
      <c r="FV67" s="54"/>
      <c r="FW67" s="54"/>
      <c r="FX67" s="54"/>
      <c r="FY67" s="54"/>
      <c r="FZ67" s="54"/>
      <c r="GA67" s="54"/>
      <c r="GB67" s="54"/>
      <c r="GC67" s="54"/>
      <c r="GD67" s="54"/>
      <c r="GE67" s="54"/>
      <c r="GF67" s="54"/>
      <c r="GG67" s="54"/>
      <c r="GH67" s="54"/>
      <c r="GI67" s="54"/>
      <c r="GJ67" s="54"/>
      <c r="GK67" s="54"/>
      <c r="GL67" s="54"/>
      <c r="GM67" s="54"/>
      <c r="GN67" s="54"/>
      <c r="GO67" s="54"/>
      <c r="GP67" s="54"/>
      <c r="GQ67" s="54"/>
      <c r="GR67" s="54"/>
      <c r="GS67" s="54"/>
      <c r="GT67" s="54"/>
      <c r="GU67" s="54"/>
      <c r="GV67" s="54"/>
      <c r="GW67" s="54"/>
      <c r="GX67" s="54"/>
      <c r="GY67" s="54"/>
      <c r="GZ67" s="54"/>
      <c r="HA67" s="54"/>
      <c r="HB67" s="54"/>
      <c r="HC67" s="54"/>
      <c r="HD67" s="54"/>
      <c r="HE67" s="54"/>
      <c r="HF67" s="54"/>
      <c r="HG67" s="54"/>
      <c r="HH67" s="54"/>
      <c r="HI67" s="54"/>
      <c r="HJ67" s="54"/>
      <c r="HK67" s="54"/>
      <c r="HL67" s="54"/>
      <c r="HM67" s="54"/>
      <c r="HN67" s="54"/>
      <c r="HO67" s="54"/>
      <c r="HP67" s="54"/>
      <c r="HQ67" s="54"/>
      <c r="HR67" s="54"/>
      <c r="HS67" s="54"/>
      <c r="HT67" s="54"/>
      <c r="HU67" s="54"/>
      <c r="HV67" s="54"/>
      <c r="HW67" s="54"/>
      <c r="HX67" s="54"/>
      <c r="HY67" s="54"/>
      <c r="HZ67" s="54"/>
      <c r="IA67" s="54"/>
      <c r="IB67" s="54"/>
      <c r="IC67" s="54"/>
    </row>
    <row r="68" spans="1:237" s="35" customFormat="1" ht="18" customHeight="1">
      <c r="A68" s="54" t="s">
        <v>772</v>
      </c>
      <c r="B68" s="54">
        <f>+B65-B67</f>
        <v>2.4291640113162631</v>
      </c>
      <c r="C68" s="54">
        <f>+C65-C67</f>
        <v>4.5732784263526733</v>
      </c>
      <c r="D68" s="54">
        <f>+D65-D67</f>
        <v>7.3472978968186631</v>
      </c>
      <c r="E68" s="54">
        <f>+E65-E67</f>
        <v>10.857692614357324</v>
      </c>
      <c r="F68" s="54">
        <f>+F65-F67</f>
        <v>15.132969221677927</v>
      </c>
      <c r="G68" s="54">
        <f t="shared" ref="G68:BI68" si="20">+G65-G67</f>
        <v>19.836944580628384</v>
      </c>
      <c r="H68" s="54">
        <f t="shared" si="20"/>
        <v>24.957303318160179</v>
      </c>
      <c r="I68" s="54">
        <f t="shared" si="20"/>
        <v>30.714037091917977</v>
      </c>
      <c r="J68" s="54">
        <f t="shared" si="20"/>
        <v>37.085676441340027</v>
      </c>
      <c r="K68" s="54">
        <f t="shared" si="20"/>
        <v>44.039560145404238</v>
      </c>
      <c r="L68" s="54">
        <f t="shared" si="20"/>
        <v>51.505570096429501</v>
      </c>
      <c r="M68" s="54">
        <f t="shared" si="20"/>
        <v>59.42934916135458</v>
      </c>
      <c r="N68" s="54">
        <f t="shared" si="20"/>
        <v>67.833519137063917</v>
      </c>
      <c r="O68" s="54">
        <f t="shared" si="20"/>
        <v>76.445314244637345</v>
      </c>
      <c r="P68" s="54">
        <f t="shared" si="20"/>
        <v>85.21139127836264</v>
      </c>
      <c r="Q68" s="54">
        <f t="shared" si="20"/>
        <v>94.072154498866084</v>
      </c>
      <c r="R68" s="54">
        <f t="shared" si="20"/>
        <v>102.96748872168129</v>
      </c>
      <c r="S68" s="54">
        <f t="shared" si="20"/>
        <v>111.84035843051281</v>
      </c>
      <c r="T68" s="54">
        <f t="shared" si="20"/>
        <v>120.63898577900243</v>
      </c>
      <c r="U68" s="54">
        <f t="shared" si="20"/>
        <v>129.31808776244694</v>
      </c>
      <c r="V68" s="54">
        <f t="shared" si="20"/>
        <v>138.62106672829415</v>
      </c>
      <c r="W68" s="54">
        <f t="shared" si="20"/>
        <v>148.83943211041867</v>
      </c>
      <c r="X68" s="54">
        <f t="shared" si="20"/>
        <v>159.34150989976138</v>
      </c>
      <c r="Y68" s="54">
        <f t="shared" si="20"/>
        <v>170.01698161922548</v>
      </c>
      <c r="Z68" s="54">
        <f t="shared" si="20"/>
        <v>180.79892332892203</v>
      </c>
      <c r="AA68" s="54">
        <f t="shared" si="20"/>
        <v>191.66597645799067</v>
      </c>
      <c r="AB68" s="54">
        <f t="shared" si="20"/>
        <v>202.70965759225533</v>
      </c>
      <c r="AC68" s="54">
        <f t="shared" si="20"/>
        <v>214.57564978445257</v>
      </c>
      <c r="AD68" s="54">
        <f t="shared" si="20"/>
        <v>226.99025013156907</v>
      </c>
      <c r="AE68" s="54">
        <f t="shared" si="20"/>
        <v>239.86716985007175</v>
      </c>
      <c r="AF68" s="54">
        <f t="shared" si="20"/>
        <v>252.67975766953896</v>
      </c>
      <c r="AG68" s="54">
        <f t="shared" si="20"/>
        <v>265.20012586333291</v>
      </c>
      <c r="AH68" s="54">
        <f t="shared" si="20"/>
        <v>277.73247843232753</v>
      </c>
      <c r="AI68" s="54">
        <f t="shared" si="20"/>
        <v>290.28783122859704</v>
      </c>
      <c r="AJ68" s="54">
        <f t="shared" si="20"/>
        <v>302.86868598471028</v>
      </c>
      <c r="AK68" s="54">
        <f t="shared" si="20"/>
        <v>315.47535625302407</v>
      </c>
      <c r="AL68" s="54">
        <f t="shared" si="20"/>
        <v>328.10921919521985</v>
      </c>
      <c r="AM68" s="54">
        <f t="shared" si="20"/>
        <v>340.77375283968377</v>
      </c>
      <c r="AN68" s="54">
        <f t="shared" si="20"/>
        <v>353.4745453153181</v>
      </c>
      <c r="AO68" s="54">
        <f t="shared" si="20"/>
        <v>366.21888935304742</v>
      </c>
      <c r="AP68" s="54">
        <f t="shared" si="20"/>
        <v>379.01526341194972</v>
      </c>
      <c r="AQ68" s="54">
        <f t="shared" si="20"/>
        <v>391.87283608507636</v>
      </c>
      <c r="AR68" s="54">
        <f t="shared" si="20"/>
        <v>404.80104630722008</v>
      </c>
      <c r="AS68" s="54">
        <f t="shared" si="20"/>
        <v>417.80927107882871</v>
      </c>
      <c r="AT68" s="54">
        <f t="shared" si="20"/>
        <v>430.90657433267688</v>
      </c>
      <c r="AU68" s="54">
        <f t="shared" si="20"/>
        <v>444.10152397195947</v>
      </c>
      <c r="AV68" s="54">
        <f t="shared" si="20"/>
        <v>457.4020630007513</v>
      </c>
      <c r="AW68" s="54">
        <f t="shared" si="20"/>
        <v>470.8154219321537</v>
      </c>
      <c r="AX68" s="54">
        <f t="shared" si="20"/>
        <v>484.34806173755976</v>
      </c>
      <c r="AY68" s="54">
        <f t="shared" si="20"/>
        <v>498.00563876025541</v>
      </c>
      <c r="AZ68" s="54">
        <f t="shared" si="20"/>
        <v>511.79298495088847</v>
      </c>
      <c r="BA68" s="54">
        <f t="shared" si="20"/>
        <v>525.71409839367232</v>
      </c>
      <c r="BB68" s="54">
        <f t="shared" si="20"/>
        <v>539.77214037961789</v>
      </c>
      <c r="BC68" s="54">
        <f t="shared" si="20"/>
        <v>553.96943628480687</v>
      </c>
      <c r="BD68" s="54">
        <f t="shared" si="20"/>
        <v>568.30747827716675</v>
      </c>
      <c r="BE68" s="54">
        <f t="shared" si="20"/>
        <v>582.78692845247792</v>
      </c>
      <c r="BF68" s="54">
        <f t="shared" si="20"/>
        <v>597.40762143123277</v>
      </c>
      <c r="BG68" s="54">
        <f t="shared" si="20"/>
        <v>612.16856576690907</v>
      </c>
      <c r="BH68" s="54">
        <f t="shared" si="20"/>
        <v>627.06794375050981</v>
      </c>
      <c r="BI68" s="54">
        <f t="shared" si="20"/>
        <v>642.1031093672018</v>
      </c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  <c r="FK68" s="54"/>
      <c r="FL68" s="54"/>
      <c r="FM68" s="54"/>
      <c r="FN68" s="54"/>
      <c r="FO68" s="54"/>
      <c r="FP68" s="54"/>
      <c r="FQ68" s="54"/>
      <c r="FR68" s="54"/>
      <c r="FS68" s="54"/>
      <c r="FT68" s="54"/>
      <c r="FU68" s="54"/>
      <c r="FV68" s="54"/>
      <c r="FW68" s="54"/>
      <c r="FX68" s="54"/>
      <c r="FY68" s="54"/>
      <c r="FZ68" s="54"/>
      <c r="GA68" s="54"/>
      <c r="GB68" s="54"/>
      <c r="GC68" s="54"/>
      <c r="GD68" s="54"/>
      <c r="GE68" s="54"/>
      <c r="GF68" s="54"/>
      <c r="GG68" s="54"/>
      <c r="GH68" s="54"/>
      <c r="GI68" s="54"/>
      <c r="GJ68" s="54"/>
      <c r="GK68" s="54"/>
      <c r="GL68" s="54"/>
      <c r="GM68" s="54"/>
      <c r="GN68" s="54"/>
      <c r="GO68" s="54"/>
      <c r="GP68" s="54"/>
      <c r="GQ68" s="54"/>
      <c r="GR68" s="54"/>
      <c r="GS68" s="54"/>
      <c r="GT68" s="54"/>
      <c r="GU68" s="54"/>
      <c r="GV68" s="54"/>
      <c r="GW68" s="54"/>
      <c r="GX68" s="54"/>
      <c r="GY68" s="54"/>
      <c r="GZ68" s="54"/>
      <c r="HA68" s="54"/>
      <c r="HB68" s="54"/>
      <c r="HC68" s="54"/>
      <c r="HD68" s="54"/>
      <c r="HE68" s="54"/>
      <c r="HF68" s="54"/>
      <c r="HG68" s="54"/>
      <c r="HH68" s="54"/>
      <c r="HI68" s="54"/>
      <c r="HJ68" s="54"/>
      <c r="HK68" s="54"/>
      <c r="HL68" s="54"/>
      <c r="HM68" s="54"/>
      <c r="HN68" s="54"/>
      <c r="HO68" s="54"/>
      <c r="HP68" s="54"/>
      <c r="HQ68" s="54"/>
      <c r="HR68" s="54"/>
      <c r="HS68" s="54"/>
      <c r="HT68" s="54"/>
      <c r="HU68" s="54"/>
      <c r="HV68" s="54"/>
      <c r="HW68" s="54"/>
      <c r="HX68" s="54"/>
      <c r="HY68" s="54"/>
      <c r="HZ68" s="54"/>
      <c r="IA68" s="54"/>
      <c r="IB68" s="54"/>
      <c r="IC68" s="54"/>
    </row>
    <row r="69" spans="1:237" ht="18" customHeight="1">
      <c r="A69" s="82" t="s">
        <v>277</v>
      </c>
      <c r="B69" s="54"/>
    </row>
    <row r="70" spans="1:237" s="37" customFormat="1" ht="18" customHeight="1">
      <c r="A70" s="72" t="s">
        <v>131</v>
      </c>
      <c r="B70" s="37">
        <f t="shared" ref="B70:AG70" si="21">+B71+B43</f>
        <v>0.40499472440009932</v>
      </c>
      <c r="C70" s="37">
        <f t="shared" si="21"/>
        <v>0.72268116278292938</v>
      </c>
      <c r="D70" s="37">
        <f t="shared" si="21"/>
        <v>0.9513641565742168</v>
      </c>
      <c r="E70" s="37">
        <f t="shared" si="21"/>
        <v>1.1732052903697945</v>
      </c>
      <c r="F70" s="37">
        <f t="shared" si="21"/>
        <v>1.3870584013928553</v>
      </c>
      <c r="G70" s="37">
        <f t="shared" si="21"/>
        <v>1.5651983358354173</v>
      </c>
      <c r="H70" s="37">
        <f t="shared" si="21"/>
        <v>1.7176976183897448</v>
      </c>
      <c r="I70" s="37">
        <f t="shared" si="21"/>
        <v>1.8658653062918049</v>
      </c>
      <c r="J70" s="37">
        <f t="shared" si="21"/>
        <v>2.0098269995203126</v>
      </c>
      <c r="K70" s="37">
        <f t="shared" si="21"/>
        <v>2.1496360359774034</v>
      </c>
      <c r="L70" s="37">
        <f t="shared" si="21"/>
        <v>2.2839570928776052</v>
      </c>
      <c r="M70" s="37">
        <f t="shared" si="21"/>
        <v>2.4124604621169485</v>
      </c>
      <c r="N70" s="37">
        <f t="shared" si="21"/>
        <v>2.5381390337346335</v>
      </c>
      <c r="O70" s="37">
        <f t="shared" si="21"/>
        <v>2.6529264298016408</v>
      </c>
      <c r="P70" s="37">
        <f t="shared" si="21"/>
        <v>2.7578955707465309</v>
      </c>
      <c r="Q70" s="37">
        <f t="shared" si="21"/>
        <v>2.8534089157218365</v>
      </c>
      <c r="R70" s="37">
        <f t="shared" si="21"/>
        <v>2.9394093994465673</v>
      </c>
      <c r="S70" s="37">
        <f t="shared" si="21"/>
        <v>3.0155132844817603</v>
      </c>
      <c r="T70" s="37">
        <f t="shared" si="21"/>
        <v>3.0809397311614171</v>
      </c>
      <c r="U70" s="37">
        <f t="shared" si="21"/>
        <v>3.1343776626832445</v>
      </c>
      <c r="V70" s="37">
        <f t="shared" si="21"/>
        <v>3.1918363289624772</v>
      </c>
      <c r="W70" s="37">
        <f t="shared" si="21"/>
        <v>3.2547576049415885</v>
      </c>
      <c r="X70" s="37">
        <f t="shared" si="21"/>
        <v>3.3026565191732291</v>
      </c>
      <c r="Y70" s="37">
        <f t="shared" si="21"/>
        <v>3.3262648080786512</v>
      </c>
      <c r="Z70" s="37">
        <f t="shared" si="21"/>
        <v>3.3156666886417039</v>
      </c>
      <c r="AA70" s="37">
        <f t="shared" si="21"/>
        <v>3.0654584295467835</v>
      </c>
      <c r="AB70" s="37">
        <f t="shared" si="21"/>
        <v>0</v>
      </c>
      <c r="AC70" s="37">
        <f t="shared" si="21"/>
        <v>0</v>
      </c>
      <c r="AD70" s="37">
        <f t="shared" si="21"/>
        <v>0</v>
      </c>
      <c r="AE70" s="37">
        <f t="shared" si="21"/>
        <v>0</v>
      </c>
      <c r="AF70" s="37">
        <f t="shared" si="21"/>
        <v>0</v>
      </c>
      <c r="AG70" s="37">
        <f t="shared" si="21"/>
        <v>0</v>
      </c>
      <c r="AH70" s="37">
        <f t="shared" ref="AH70:BI70" si="22">+AH71+AH43</f>
        <v>0</v>
      </c>
      <c r="AI70" s="37">
        <f t="shared" si="22"/>
        <v>0</v>
      </c>
      <c r="AJ70" s="37">
        <f t="shared" si="22"/>
        <v>0</v>
      </c>
      <c r="AK70" s="37">
        <f t="shared" si="22"/>
        <v>0</v>
      </c>
      <c r="AL70" s="37">
        <f t="shared" si="22"/>
        <v>0</v>
      </c>
      <c r="AM70" s="37">
        <f t="shared" si="22"/>
        <v>0</v>
      </c>
      <c r="AN70" s="37">
        <f t="shared" si="22"/>
        <v>0</v>
      </c>
      <c r="AO70" s="37">
        <f t="shared" si="22"/>
        <v>0</v>
      </c>
      <c r="AP70" s="37">
        <f t="shared" si="22"/>
        <v>0</v>
      </c>
      <c r="AQ70" s="37">
        <f t="shared" si="22"/>
        <v>0</v>
      </c>
      <c r="AR70" s="37">
        <f t="shared" si="22"/>
        <v>0</v>
      </c>
      <c r="AS70" s="37">
        <f t="shared" si="22"/>
        <v>0</v>
      </c>
      <c r="AT70" s="37">
        <f t="shared" si="22"/>
        <v>0</v>
      </c>
      <c r="AU70" s="37">
        <f t="shared" si="22"/>
        <v>0</v>
      </c>
      <c r="AV70" s="37">
        <f t="shared" si="22"/>
        <v>0</v>
      </c>
      <c r="AW70" s="37">
        <f t="shared" si="22"/>
        <v>0</v>
      </c>
      <c r="AX70" s="37">
        <f t="shared" si="22"/>
        <v>0</v>
      </c>
      <c r="AY70" s="37">
        <f t="shared" si="22"/>
        <v>0</v>
      </c>
      <c r="AZ70" s="37">
        <f t="shared" si="22"/>
        <v>0</v>
      </c>
      <c r="BA70" s="37">
        <f t="shared" si="22"/>
        <v>0</v>
      </c>
      <c r="BB70" s="37">
        <f t="shared" si="22"/>
        <v>0</v>
      </c>
      <c r="BC70" s="37">
        <f t="shared" si="22"/>
        <v>0</v>
      </c>
      <c r="BD70" s="37">
        <f t="shared" si="22"/>
        <v>0</v>
      </c>
      <c r="BE70" s="37">
        <f t="shared" si="22"/>
        <v>0</v>
      </c>
      <c r="BF70" s="37">
        <f t="shared" si="22"/>
        <v>0</v>
      </c>
      <c r="BG70" s="37">
        <f t="shared" si="22"/>
        <v>0</v>
      </c>
      <c r="BH70" s="37">
        <f t="shared" si="22"/>
        <v>0</v>
      </c>
      <c r="BI70" s="37">
        <f t="shared" si="22"/>
        <v>0</v>
      </c>
    </row>
    <row r="71" spans="1:237" s="37" customFormat="1" ht="18" customHeight="1">
      <c r="A71" s="72" t="s">
        <v>649</v>
      </c>
      <c r="B71" s="80">
        <f t="shared" ref="B71:AG71" si="23">+B102</f>
        <v>0.40499472440009932</v>
      </c>
      <c r="C71" s="80">
        <f t="shared" si="23"/>
        <v>0.72268116278292938</v>
      </c>
      <c r="D71" s="80">
        <f t="shared" si="23"/>
        <v>0.9513641565742168</v>
      </c>
      <c r="E71" s="80">
        <f t="shared" si="23"/>
        <v>1.1732052903697945</v>
      </c>
      <c r="F71" s="80">
        <f t="shared" si="23"/>
        <v>1.3870584013928553</v>
      </c>
      <c r="G71" s="80">
        <f t="shared" si="23"/>
        <v>1.5651983358354173</v>
      </c>
      <c r="H71" s="80">
        <f t="shared" si="23"/>
        <v>1.7176976183897448</v>
      </c>
      <c r="I71" s="80">
        <f t="shared" si="23"/>
        <v>1.8658653062918049</v>
      </c>
      <c r="J71" s="80">
        <f t="shared" si="23"/>
        <v>2.0098269995203126</v>
      </c>
      <c r="K71" s="80">
        <f t="shared" si="23"/>
        <v>2.1496360359774034</v>
      </c>
      <c r="L71" s="80">
        <f t="shared" si="23"/>
        <v>2.2839570928776052</v>
      </c>
      <c r="M71" s="80">
        <f t="shared" si="23"/>
        <v>2.4124604621169485</v>
      </c>
      <c r="N71" s="80">
        <f t="shared" si="23"/>
        <v>2.5381390337346335</v>
      </c>
      <c r="O71" s="80">
        <f t="shared" si="23"/>
        <v>2.6529264298016408</v>
      </c>
      <c r="P71" s="80">
        <f t="shared" si="23"/>
        <v>2.7578955707465309</v>
      </c>
      <c r="Q71" s="80">
        <f t="shared" si="23"/>
        <v>2.8534089157218365</v>
      </c>
      <c r="R71" s="80">
        <f t="shared" si="23"/>
        <v>2.9394093994465673</v>
      </c>
      <c r="S71" s="80">
        <f t="shared" si="23"/>
        <v>3.0155132844817603</v>
      </c>
      <c r="T71" s="80">
        <f t="shared" si="23"/>
        <v>3.0809397311614171</v>
      </c>
      <c r="U71" s="80">
        <f t="shared" si="23"/>
        <v>3.1343776626832445</v>
      </c>
      <c r="V71" s="80">
        <f t="shared" si="23"/>
        <v>3.1918363289624772</v>
      </c>
      <c r="W71" s="80">
        <f t="shared" si="23"/>
        <v>3.2547576049415885</v>
      </c>
      <c r="X71" s="80">
        <f t="shared" si="23"/>
        <v>3.3026565191732291</v>
      </c>
      <c r="Y71" s="80">
        <f t="shared" si="23"/>
        <v>3.3262648080786512</v>
      </c>
      <c r="Z71" s="80">
        <f t="shared" si="23"/>
        <v>3.3156666886417039</v>
      </c>
      <c r="AA71" s="80">
        <f t="shared" si="23"/>
        <v>3.0654584295467835</v>
      </c>
      <c r="AB71" s="80">
        <f t="shared" si="23"/>
        <v>0</v>
      </c>
      <c r="AC71" s="80">
        <f t="shared" si="23"/>
        <v>0</v>
      </c>
      <c r="AD71" s="80">
        <f t="shared" si="23"/>
        <v>0</v>
      </c>
      <c r="AE71" s="80">
        <f t="shared" si="23"/>
        <v>0</v>
      </c>
      <c r="AF71" s="80">
        <f t="shared" si="23"/>
        <v>0</v>
      </c>
      <c r="AG71" s="80">
        <f t="shared" si="23"/>
        <v>0</v>
      </c>
      <c r="AH71" s="80">
        <f t="shared" ref="AH71:BI71" si="24">+AH102</f>
        <v>0</v>
      </c>
      <c r="AI71" s="80">
        <f t="shared" si="24"/>
        <v>0</v>
      </c>
      <c r="AJ71" s="80">
        <f t="shared" si="24"/>
        <v>0</v>
      </c>
      <c r="AK71" s="80">
        <f t="shared" si="24"/>
        <v>0</v>
      </c>
      <c r="AL71" s="80">
        <f t="shared" si="24"/>
        <v>0</v>
      </c>
      <c r="AM71" s="80">
        <f t="shared" si="24"/>
        <v>0</v>
      </c>
      <c r="AN71" s="80">
        <f t="shared" si="24"/>
        <v>0</v>
      </c>
      <c r="AO71" s="80">
        <f t="shared" si="24"/>
        <v>0</v>
      </c>
      <c r="AP71" s="80">
        <f t="shared" si="24"/>
        <v>0</v>
      </c>
      <c r="AQ71" s="80">
        <f t="shared" si="24"/>
        <v>0</v>
      </c>
      <c r="AR71" s="80">
        <f t="shared" si="24"/>
        <v>0</v>
      </c>
      <c r="AS71" s="80">
        <f t="shared" si="24"/>
        <v>0</v>
      </c>
      <c r="AT71" s="80">
        <f t="shared" si="24"/>
        <v>0</v>
      </c>
      <c r="AU71" s="80">
        <f t="shared" si="24"/>
        <v>0</v>
      </c>
      <c r="AV71" s="80">
        <f t="shared" si="24"/>
        <v>0</v>
      </c>
      <c r="AW71" s="80">
        <f t="shared" si="24"/>
        <v>0</v>
      </c>
      <c r="AX71" s="80">
        <f t="shared" si="24"/>
        <v>0</v>
      </c>
      <c r="AY71" s="80">
        <f t="shared" si="24"/>
        <v>0</v>
      </c>
      <c r="AZ71" s="80">
        <f t="shared" si="24"/>
        <v>0</v>
      </c>
      <c r="BA71" s="80">
        <f t="shared" si="24"/>
        <v>0</v>
      </c>
      <c r="BB71" s="80">
        <f t="shared" si="24"/>
        <v>0</v>
      </c>
      <c r="BC71" s="80">
        <f t="shared" si="24"/>
        <v>0</v>
      </c>
      <c r="BD71" s="80">
        <f t="shared" si="24"/>
        <v>0</v>
      </c>
      <c r="BE71" s="80">
        <f t="shared" si="24"/>
        <v>0</v>
      </c>
      <c r="BF71" s="80">
        <f t="shared" si="24"/>
        <v>0</v>
      </c>
      <c r="BG71" s="80">
        <f t="shared" si="24"/>
        <v>0</v>
      </c>
      <c r="BH71" s="80">
        <f t="shared" si="24"/>
        <v>0</v>
      </c>
      <c r="BI71" s="80">
        <f t="shared" si="24"/>
        <v>0</v>
      </c>
    </row>
    <row r="72" spans="1:237" ht="18" customHeight="1">
      <c r="A72" s="59" t="s">
        <v>773</v>
      </c>
    </row>
    <row r="73" spans="1:237" s="37" customFormat="1" ht="18" customHeight="1">
      <c r="A73" s="72" t="s">
        <v>774</v>
      </c>
      <c r="B73" s="80">
        <f>(B97)*B68</f>
        <v>0.71623047137153217</v>
      </c>
      <c r="C73" s="37">
        <f>(C97)*C68</f>
        <v>1.2286400841123257</v>
      </c>
      <c r="D73" s="37">
        <f>(D97)*D68</f>
        <v>1.8642559165043304</v>
      </c>
      <c r="E73" s="37">
        <f>(E97)*E68</f>
        <v>2.6432429454458624</v>
      </c>
      <c r="F73" s="37">
        <f>(F97)*F68</f>
        <v>3.5136268012074829</v>
      </c>
      <c r="G73" s="37">
        <f t="shared" ref="G73:BI73" si="25">(G97)*G68</f>
        <v>4.4922510712837536</v>
      </c>
      <c r="H73" s="37">
        <f t="shared" si="25"/>
        <v>5.6219639912401016</v>
      </c>
      <c r="I73" s="37">
        <f t="shared" si="25"/>
        <v>6.8965935013792805</v>
      </c>
      <c r="J73" s="37">
        <f t="shared" si="25"/>
        <v>8.3217611737822246</v>
      </c>
      <c r="K73" s="37">
        <f t="shared" si="25"/>
        <v>9.897654279775205</v>
      </c>
      <c r="L73" s="37">
        <f t="shared" si="25"/>
        <v>11.626281298463617</v>
      </c>
      <c r="M73" s="37">
        <f t="shared" si="25"/>
        <v>13.561248201289505</v>
      </c>
      <c r="N73" s="37">
        <f t="shared" si="25"/>
        <v>15.479004942272493</v>
      </c>
      <c r="O73" s="37">
        <f t="shared" si="25"/>
        <v>17.444139889239022</v>
      </c>
      <c r="P73" s="37">
        <f t="shared" si="25"/>
        <v>19.44448059771975</v>
      </c>
      <c r="Q73" s="37">
        <f t="shared" si="25"/>
        <v>21.466427850748786</v>
      </c>
      <c r="R73" s="37">
        <f t="shared" si="25"/>
        <v>23.496263898616288</v>
      </c>
      <c r="S73" s="37">
        <f t="shared" si="25"/>
        <v>25.5209737444615</v>
      </c>
      <c r="T73" s="37">
        <f t="shared" si="25"/>
        <v>27.528742144878589</v>
      </c>
      <c r="U73" s="37">
        <f t="shared" si="25"/>
        <v>29.509235921484372</v>
      </c>
      <c r="V73" s="37">
        <f t="shared" si="25"/>
        <v>31.632092869230796</v>
      </c>
      <c r="W73" s="37">
        <f t="shared" si="25"/>
        <v>33.963832844747238</v>
      </c>
      <c r="X73" s="37">
        <f t="shared" si="25"/>
        <v>36.360313464850329</v>
      </c>
      <c r="Y73" s="37">
        <f t="shared" si="25"/>
        <v>38.796361035562107</v>
      </c>
      <c r="Z73" s="37">
        <f t="shared" si="25"/>
        <v>41.256704109824</v>
      </c>
      <c r="AA73" s="37">
        <f t="shared" si="25"/>
        <v>43.736468851984945</v>
      </c>
      <c r="AB73" s="37">
        <f t="shared" si="25"/>
        <v>46.256538531883962</v>
      </c>
      <c r="AC73" s="37">
        <f t="shared" si="25"/>
        <v>48.96425227170716</v>
      </c>
      <c r="AD73" s="37">
        <f t="shared" si="25"/>
        <v>51.79715350658288</v>
      </c>
      <c r="AE73" s="37">
        <f t="shared" si="25"/>
        <v>54.735551904596122</v>
      </c>
      <c r="AF73" s="37">
        <f t="shared" si="25"/>
        <v>57.659270336188868</v>
      </c>
      <c r="AG73" s="37">
        <f t="shared" si="25"/>
        <v>60.516306851708748</v>
      </c>
      <c r="AH73" s="37">
        <f t="shared" si="25"/>
        <v>63.376078094916657</v>
      </c>
      <c r="AI73" s="37">
        <f t="shared" si="25"/>
        <v>66.241097785148852</v>
      </c>
      <c r="AJ73" s="37">
        <f t="shared" si="25"/>
        <v>69.11193679549713</v>
      </c>
      <c r="AK73" s="37">
        <f t="shared" si="25"/>
        <v>71.988666675816816</v>
      </c>
      <c r="AL73" s="37">
        <f t="shared" si="25"/>
        <v>74.871601682138618</v>
      </c>
      <c r="AM73" s="37">
        <f t="shared" si="25"/>
        <v>77.761535469564976</v>
      </c>
      <c r="AN73" s="37">
        <f t="shared" si="25"/>
        <v>80.659743199343538</v>
      </c>
      <c r="AO73" s="37">
        <f t="shared" si="25"/>
        <v>83.5678890077223</v>
      </c>
      <c r="AP73" s="37">
        <f t="shared" si="25"/>
        <v>86.487907603553779</v>
      </c>
      <c r="AQ73" s="37">
        <f t="shared" si="25"/>
        <v>89.421891178116837</v>
      </c>
      <c r="AR73" s="37">
        <f t="shared" si="25"/>
        <v>92.371993612268128</v>
      </c>
      <c r="AS73" s="37">
        <f t="shared" si="25"/>
        <v>95.340354653998347</v>
      </c>
      <c r="AT73" s="37">
        <f t="shared" si="25"/>
        <v>98.329042612043338</v>
      </c>
      <c r="AU73" s="37">
        <f t="shared" si="25"/>
        <v>101.3400126056065</v>
      </c>
      <c r="AV73" s="37">
        <f t="shared" si="25"/>
        <v>104.37507715747736</v>
      </c>
      <c r="AW73" s="37">
        <f t="shared" si="25"/>
        <v>107.43588620635077</v>
      </c>
      <c r="AX73" s="37">
        <f t="shared" si="25"/>
        <v>110.52391408835726</v>
      </c>
      <c r="AY73" s="37">
        <f t="shared" si="25"/>
        <v>113.64045153065932</v>
      </c>
      <c r="AZ73" s="37">
        <f t="shared" si="25"/>
        <v>116.78660114136147</v>
      </c>
      <c r="BA73" s="37">
        <f t="shared" si="25"/>
        <v>119.96327524767432</v>
      </c>
      <c r="BB73" s="37">
        <f t="shared" si="25"/>
        <v>123.1711952280521</v>
      </c>
      <c r="BC73" s="37">
        <f t="shared" si="25"/>
        <v>126.41089171260687</v>
      </c>
      <c r="BD73" s="37">
        <f t="shared" si="25"/>
        <v>129.68270520077047</v>
      </c>
      <c r="BE73" s="37">
        <f t="shared" si="25"/>
        <v>132.98678677690336</v>
      </c>
      <c r="BF73" s="37">
        <f t="shared" si="25"/>
        <v>136.32309870287474</v>
      </c>
      <c r="BG73" s="37">
        <f t="shared" si="25"/>
        <v>139.69141473941809</v>
      </c>
      <c r="BH73" s="37">
        <f t="shared" si="25"/>
        <v>143.09132010152879</v>
      </c>
      <c r="BI73" s="37">
        <f t="shared" si="25"/>
        <v>146.52221099218727</v>
      </c>
    </row>
    <row r="74" spans="1:237" s="37" customFormat="1" ht="18" customHeight="1">
      <c r="A74" s="72" t="s">
        <v>775</v>
      </c>
      <c r="B74" s="81">
        <f>+B11</f>
        <v>4.1191882823091728</v>
      </c>
      <c r="C74" s="37">
        <f t="shared" ref="C74:BI74" si="26">+B74*(1-$B$8)^10+10*B73</f>
        <v>8.5985768584690838</v>
      </c>
      <c r="D74" s="37">
        <f t="shared" si="26"/>
        <v>15.284539207214216</v>
      </c>
      <c r="E74" s="37">
        <f t="shared" si="26"/>
        <v>23.971948453462051</v>
      </c>
      <c r="F74" s="37">
        <f t="shared" si="26"/>
        <v>34.790931047369384</v>
      </c>
      <c r="G74" s="37">
        <f t="shared" si="26"/>
        <v>47.267115579298249</v>
      </c>
      <c r="H74" s="37">
        <f t="shared" si="26"/>
        <v>61.403534841053663</v>
      </c>
      <c r="I74" s="37">
        <f t="shared" si="26"/>
        <v>77.629728657405622</v>
      </c>
      <c r="J74" s="37">
        <f t="shared" si="26"/>
        <v>96.033747707443268</v>
      </c>
      <c r="K74" s="37">
        <f t="shared" si="26"/>
        <v>116.70250908541053</v>
      </c>
      <c r="L74" s="37">
        <f t="shared" si="26"/>
        <v>139.66819162140908</v>
      </c>
      <c r="M74" s="37">
        <f t="shared" si="26"/>
        <v>164.96210017077701</v>
      </c>
      <c r="N74" s="37">
        <f t="shared" si="26"/>
        <v>193.13120977606155</v>
      </c>
      <c r="O74" s="37">
        <f t="shared" si="26"/>
        <v>222.13073838206799</v>
      </c>
      <c r="P74" s="37">
        <f t="shared" si="26"/>
        <v>251.89359824971092</v>
      </c>
      <c r="Q74" s="37">
        <f t="shared" si="26"/>
        <v>282.27467288608284</v>
      </c>
      <c r="R74" s="37">
        <f t="shared" si="26"/>
        <v>313.08737112914503</v>
      </c>
      <c r="S74" s="37">
        <f t="shared" si="26"/>
        <v>344.12945516648301</v>
      </c>
      <c r="T74" s="37">
        <f t="shared" si="26"/>
        <v>375.20025906452724</v>
      </c>
      <c r="U74" s="37">
        <f t="shared" si="26"/>
        <v>406.11166250452118</v>
      </c>
      <c r="V74" s="37">
        <f t="shared" si="26"/>
        <v>436.69474020333791</v>
      </c>
      <c r="W74" s="37">
        <f t="shared" si="26"/>
        <v>468.58696950628268</v>
      </c>
      <c r="X74" s="37">
        <f t="shared" si="26"/>
        <v>503.02450202610936</v>
      </c>
      <c r="Y74" s="37">
        <f t="shared" si="26"/>
        <v>538.99693334704648</v>
      </c>
      <c r="Z74" s="37">
        <f t="shared" si="26"/>
        <v>575.90022029375302</v>
      </c>
      <c r="AA74" s="37">
        <f t="shared" si="26"/>
        <v>613.37103156351225</v>
      </c>
      <c r="AB74" s="37">
        <f t="shared" si="26"/>
        <v>651.2339430079428</v>
      </c>
      <c r="AC74" s="37">
        <f t="shared" si="26"/>
        <v>689.63662070702151</v>
      </c>
      <c r="AD74" s="37">
        <f t="shared" si="26"/>
        <v>730.10394386103133</v>
      </c>
      <c r="AE74" s="37">
        <f t="shared" si="26"/>
        <v>772.54303932215134</v>
      </c>
      <c r="AF74" s="37">
        <f t="shared" si="26"/>
        <v>816.72462090692215</v>
      </c>
      <c r="AG74" s="37">
        <f t="shared" si="26"/>
        <v>861.36697017097822</v>
      </c>
      <c r="AH74" s="37">
        <f t="shared" si="26"/>
        <v>905.5031600299676</v>
      </c>
      <c r="AI74" s="37">
        <f t="shared" si="26"/>
        <v>949.4902102940365</v>
      </c>
      <c r="AJ74" s="37">
        <f t="shared" si="26"/>
        <v>993.47774326703427</v>
      </c>
      <c r="AK74" s="37">
        <f t="shared" si="26"/>
        <v>1037.5236377513893</v>
      </c>
      <c r="AL74" s="37">
        <f t="shared" si="26"/>
        <v>1081.6487903362004</v>
      </c>
      <c r="AM74" s="37">
        <f t="shared" si="26"/>
        <v>1125.8636297718645</v>
      </c>
      <c r="AN74" s="37">
        <f t="shared" si="26"/>
        <v>1170.1797288898276</v>
      </c>
      <c r="AO74" s="37">
        <f t="shared" si="26"/>
        <v>1214.6138744993816</v>
      </c>
      <c r="AP74" s="37">
        <f t="shared" si="26"/>
        <v>1259.1885611614848</v>
      </c>
      <c r="AQ74" s="37">
        <f t="shared" si="26"/>
        <v>1303.9309793330879</v>
      </c>
      <c r="AR74" s="37">
        <f t="shared" si="26"/>
        <v>1348.871531653095</v>
      </c>
      <c r="AS74" s="37">
        <f t="shared" si="26"/>
        <v>1394.0423576747803</v>
      </c>
      <c r="AT74" s="37">
        <f t="shared" si="26"/>
        <v>1439.4760612473524</v>
      </c>
      <c r="AU74" s="37">
        <f t="shared" si="26"/>
        <v>1485.2046937174525</v>
      </c>
      <c r="AV74" s="37">
        <f t="shared" si="26"/>
        <v>1531.2589818906649</v>
      </c>
      <c r="AW74" s="37">
        <f t="shared" si="26"/>
        <v>1577.6677647695251</v>
      </c>
      <c r="AX74" s="37">
        <f t="shared" si="26"/>
        <v>1624.4575972793998</v>
      </c>
      <c r="AY74" s="37">
        <f t="shared" si="26"/>
        <v>1671.652481911548</v>
      </c>
      <c r="AZ74" s="37">
        <f t="shared" si="26"/>
        <v>1719.2736950888054</v>
      </c>
      <c r="BA74" s="37">
        <f t="shared" si="26"/>
        <v>1767.3396815221427</v>
      </c>
      <c r="BB74" s="37">
        <f t="shared" si="26"/>
        <v>1815.8659957567152</v>
      </c>
      <c r="BC74" s="37">
        <f t="shared" si="26"/>
        <v>1864.865275111606</v>
      </c>
      <c r="BD74" s="37">
        <f t="shared" si="26"/>
        <v>1914.3472322486411</v>
      </c>
      <c r="BE74" s="37">
        <f t="shared" si="26"/>
        <v>1964.3186587579135</v>
      </c>
      <c r="BF74" s="37">
        <f t="shared" si="26"/>
        <v>2014.7834335640673</v>
      </c>
      <c r="BG74" s="37">
        <f t="shared" si="26"/>
        <v>2065.7425317831885</v>
      </c>
      <c r="BH74" s="37">
        <f t="shared" si="26"/>
        <v>2117.1940310245682</v>
      </c>
      <c r="BI74" s="37">
        <f t="shared" si="26"/>
        <v>2169.1331131419656</v>
      </c>
    </row>
    <row r="75" spans="1:237" s="37" customFormat="1" ht="18" customHeight="1">
      <c r="A75" s="59" t="s">
        <v>776</v>
      </c>
      <c r="B75" s="80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</row>
    <row r="76" spans="1:237" s="34" customFormat="1" ht="18" customHeight="1">
      <c r="A76" s="64" t="s">
        <v>777</v>
      </c>
      <c r="B76" s="65">
        <f>+B14</f>
        <v>1.4999999999999999E-2</v>
      </c>
      <c r="C76" s="54">
        <f t="shared" ref="C76:BI76" si="27">+C14</f>
        <v>1.4999999999999999E-2</v>
      </c>
      <c r="D76" s="54">
        <f t="shared" si="27"/>
        <v>1.4999999999999999E-2</v>
      </c>
      <c r="E76" s="54">
        <f t="shared" si="27"/>
        <v>1.4999999999999999E-2</v>
      </c>
      <c r="F76" s="54">
        <f t="shared" si="27"/>
        <v>1.4999999999999999E-2</v>
      </c>
      <c r="G76" s="54">
        <f t="shared" si="27"/>
        <v>1.4999999999999999E-2</v>
      </c>
      <c r="H76" s="54">
        <f t="shared" si="27"/>
        <v>1.4999999999999999E-2</v>
      </c>
      <c r="I76" s="54">
        <f t="shared" si="27"/>
        <v>1.4999999999999999E-2</v>
      </c>
      <c r="J76" s="54">
        <f t="shared" si="27"/>
        <v>1.4999999999999999E-2</v>
      </c>
      <c r="K76" s="54">
        <f t="shared" si="27"/>
        <v>1.4999999999999999E-2</v>
      </c>
      <c r="L76" s="54">
        <f t="shared" si="27"/>
        <v>1.4999999999999999E-2</v>
      </c>
      <c r="M76" s="54">
        <f t="shared" si="27"/>
        <v>1.4999999999999999E-2</v>
      </c>
      <c r="N76" s="54">
        <f t="shared" si="27"/>
        <v>1.4999999999999999E-2</v>
      </c>
      <c r="O76" s="54">
        <f t="shared" si="27"/>
        <v>1.4999999999999999E-2</v>
      </c>
      <c r="P76" s="54">
        <f t="shared" si="27"/>
        <v>1.4999999999999999E-2</v>
      </c>
      <c r="Q76" s="54">
        <f t="shared" si="27"/>
        <v>1.4999999999999999E-2</v>
      </c>
      <c r="R76" s="54">
        <f t="shared" si="27"/>
        <v>1.4999999999999999E-2</v>
      </c>
      <c r="S76" s="54">
        <f t="shared" si="27"/>
        <v>1.4999999999999999E-2</v>
      </c>
      <c r="T76" s="54">
        <f t="shared" si="27"/>
        <v>1.4999999999999999E-2</v>
      </c>
      <c r="U76" s="54">
        <f t="shared" si="27"/>
        <v>1.4999999999999999E-2</v>
      </c>
      <c r="V76" s="54">
        <f t="shared" si="27"/>
        <v>1.4999999999999999E-2</v>
      </c>
      <c r="W76" s="54">
        <f t="shared" si="27"/>
        <v>1.4999999999999999E-2</v>
      </c>
      <c r="X76" s="54">
        <f t="shared" si="27"/>
        <v>1.4999999999999999E-2</v>
      </c>
      <c r="Y76" s="54">
        <f t="shared" si="27"/>
        <v>1.4999999999999999E-2</v>
      </c>
      <c r="Z76" s="54">
        <f t="shared" si="27"/>
        <v>1.4999999999999999E-2</v>
      </c>
      <c r="AA76" s="54">
        <f t="shared" si="27"/>
        <v>1.4999999999999999E-2</v>
      </c>
      <c r="AB76" s="54">
        <f t="shared" si="27"/>
        <v>1.4999999999999999E-2</v>
      </c>
      <c r="AC76" s="54">
        <f t="shared" si="27"/>
        <v>1.4999999999999999E-2</v>
      </c>
      <c r="AD76" s="54">
        <f t="shared" si="27"/>
        <v>1.4999999999999999E-2</v>
      </c>
      <c r="AE76" s="54">
        <f t="shared" si="27"/>
        <v>1.4999999999999999E-2</v>
      </c>
      <c r="AF76" s="54">
        <f t="shared" si="27"/>
        <v>1.4999999999999999E-2</v>
      </c>
      <c r="AG76" s="54">
        <f t="shared" si="27"/>
        <v>1.4999999999999999E-2</v>
      </c>
      <c r="AH76" s="54">
        <f t="shared" si="27"/>
        <v>1.4999999999999999E-2</v>
      </c>
      <c r="AI76" s="54">
        <f t="shared" si="27"/>
        <v>1.4999999999999999E-2</v>
      </c>
      <c r="AJ76" s="54">
        <f t="shared" si="27"/>
        <v>1.4999999999999999E-2</v>
      </c>
      <c r="AK76" s="54">
        <f t="shared" si="27"/>
        <v>1.4999999999999999E-2</v>
      </c>
      <c r="AL76" s="54">
        <f t="shared" si="27"/>
        <v>1.4999999999999999E-2</v>
      </c>
      <c r="AM76" s="54">
        <f t="shared" si="27"/>
        <v>1.4999999999999999E-2</v>
      </c>
      <c r="AN76" s="54">
        <f t="shared" si="27"/>
        <v>1.4999999999999999E-2</v>
      </c>
      <c r="AO76" s="54">
        <f t="shared" si="27"/>
        <v>1.4999999999999999E-2</v>
      </c>
      <c r="AP76" s="54">
        <f t="shared" si="27"/>
        <v>1.4999999999999999E-2</v>
      </c>
      <c r="AQ76" s="54">
        <f t="shared" si="27"/>
        <v>1.4999999999999999E-2</v>
      </c>
      <c r="AR76" s="54">
        <f t="shared" si="27"/>
        <v>1.4999999999999999E-2</v>
      </c>
      <c r="AS76" s="54">
        <f t="shared" si="27"/>
        <v>1.4999999999999999E-2</v>
      </c>
      <c r="AT76" s="54">
        <f t="shared" si="27"/>
        <v>1.4999999999999999E-2</v>
      </c>
      <c r="AU76" s="54">
        <f t="shared" si="27"/>
        <v>1.4999999999999999E-2</v>
      </c>
      <c r="AV76" s="54">
        <f t="shared" si="27"/>
        <v>1.4999999999999999E-2</v>
      </c>
      <c r="AW76" s="54">
        <f t="shared" si="27"/>
        <v>1.4999999999999999E-2</v>
      </c>
      <c r="AX76" s="54">
        <f t="shared" si="27"/>
        <v>1.4999999999999999E-2</v>
      </c>
      <c r="AY76" s="54">
        <f t="shared" si="27"/>
        <v>1.4999999999999999E-2</v>
      </c>
      <c r="AZ76" s="54">
        <f t="shared" si="27"/>
        <v>1.4999999999999999E-2</v>
      </c>
      <c r="BA76" s="54">
        <f t="shared" si="27"/>
        <v>1.4999999999999999E-2</v>
      </c>
      <c r="BB76" s="54">
        <f t="shared" si="27"/>
        <v>1.4999999999999999E-2</v>
      </c>
      <c r="BC76" s="54">
        <f t="shared" si="27"/>
        <v>1.4999999999999999E-2</v>
      </c>
      <c r="BD76" s="54">
        <f t="shared" si="27"/>
        <v>1.4999999999999999E-2</v>
      </c>
      <c r="BE76" s="54">
        <f t="shared" si="27"/>
        <v>1.4999999999999999E-2</v>
      </c>
      <c r="BF76" s="54">
        <f t="shared" si="27"/>
        <v>1.4999999999999999E-2</v>
      </c>
      <c r="BG76" s="54">
        <f t="shared" si="27"/>
        <v>1.4999999999999999E-2</v>
      </c>
      <c r="BH76" s="54">
        <f t="shared" si="27"/>
        <v>1.4999999999999999E-2</v>
      </c>
      <c r="BI76" s="54">
        <f t="shared" si="27"/>
        <v>1.4999999999999999E-2</v>
      </c>
    </row>
    <row r="77" spans="1:237" s="34" customFormat="1" ht="18" customHeight="1">
      <c r="A77" s="64" t="s">
        <v>778</v>
      </c>
      <c r="B77" s="65">
        <f t="shared" ref="B77:BI77" si="28">+$B$7*B61/B74</f>
        <v>0.17776547311154631</v>
      </c>
      <c r="C77" s="54">
        <f t="shared" si="28"/>
        <v>0.16051070579307936</v>
      </c>
      <c r="D77" s="54">
        <f t="shared" si="28"/>
        <v>0.14536757154047927</v>
      </c>
      <c r="E77" s="54">
        <f t="shared" si="28"/>
        <v>0.1373347293022</v>
      </c>
      <c r="F77" s="54">
        <f t="shared" si="28"/>
        <v>0.13230845882766262</v>
      </c>
      <c r="G77" s="54">
        <f t="shared" si="28"/>
        <v>0.12812083870563909</v>
      </c>
      <c r="H77" s="54">
        <f t="shared" si="28"/>
        <v>0.12457607852767501</v>
      </c>
      <c r="I77" s="54">
        <f t="shared" si="28"/>
        <v>0.12178238598560574</v>
      </c>
      <c r="J77" s="54">
        <f t="shared" si="28"/>
        <v>0.11939859696618126</v>
      </c>
      <c r="K77" s="54">
        <f t="shared" si="28"/>
        <v>0.11722344704908053</v>
      </c>
      <c r="L77" s="54">
        <f t="shared" si="28"/>
        <v>0.11511331678832033</v>
      </c>
      <c r="M77" s="54">
        <f t="shared" si="28"/>
        <v>0.11301174021261669</v>
      </c>
      <c r="N77" s="54">
        <f t="shared" si="28"/>
        <v>0.11072934171893281</v>
      </c>
      <c r="O77" s="54">
        <f t="shared" si="28"/>
        <v>0.10904750276844022</v>
      </c>
      <c r="P77" s="54">
        <f t="shared" si="28"/>
        <v>0.10774583724718857</v>
      </c>
      <c r="Q77" s="54">
        <f t="shared" si="28"/>
        <v>0.10670957963903767</v>
      </c>
      <c r="R77" s="54">
        <f t="shared" si="28"/>
        <v>0.10587516947188753</v>
      </c>
      <c r="S77" s="54">
        <f t="shared" si="28"/>
        <v>0.10520476127601648</v>
      </c>
      <c r="T77" s="54">
        <f t="shared" si="28"/>
        <v>0.10467391923762384</v>
      </c>
      <c r="U77" s="54">
        <f t="shared" si="28"/>
        <v>0.10426551251663635</v>
      </c>
      <c r="V77" s="54">
        <f t="shared" si="28"/>
        <v>0.10455657463312777</v>
      </c>
      <c r="W77" s="54">
        <f t="shared" si="28"/>
        <v>0.1052619573333914</v>
      </c>
      <c r="X77" s="54">
        <f t="shared" si="28"/>
        <v>0.10563438933110246</v>
      </c>
      <c r="Y77" s="54">
        <f t="shared" si="28"/>
        <v>0.10586886195867316</v>
      </c>
      <c r="Z77" s="54">
        <f t="shared" si="28"/>
        <v>0.10606583020805618</v>
      </c>
      <c r="AA77" s="54">
        <f t="shared" si="28"/>
        <v>0.1062750853215105</v>
      </c>
      <c r="AB77" s="54">
        <f t="shared" si="28"/>
        <v>0.10651497860912978</v>
      </c>
      <c r="AC77" s="54">
        <f t="shared" si="28"/>
        <v>0.10676587377410915</v>
      </c>
      <c r="AD77" s="54">
        <f t="shared" si="28"/>
        <v>0.10687157443076617</v>
      </c>
      <c r="AE77" s="54">
        <f t="shared" si="28"/>
        <v>0.10686647115598213</v>
      </c>
      <c r="AF77" s="54">
        <f t="shared" si="28"/>
        <v>0.10660506711688782</v>
      </c>
      <c r="AG77" s="54">
        <f t="shared" si="28"/>
        <v>0.10621455144894877</v>
      </c>
      <c r="AH77" s="54">
        <f t="shared" si="28"/>
        <v>0.10595735689443354</v>
      </c>
      <c r="AI77" s="54">
        <f t="shared" si="28"/>
        <v>0.10579040461018664</v>
      </c>
      <c r="AJ77" s="54">
        <f t="shared" si="28"/>
        <v>0.10569420737226297</v>
      </c>
      <c r="AK77" s="54">
        <f t="shared" si="28"/>
        <v>0.10565935128702916</v>
      </c>
      <c r="AL77" s="54">
        <f t="shared" si="28"/>
        <v>0.10568061906770686</v>
      </c>
      <c r="AM77" s="54">
        <f t="shared" si="28"/>
        <v>0.10575439347100825</v>
      </c>
      <c r="AN77" s="54">
        <f t="shared" si="28"/>
        <v>0.10587760104210245</v>
      </c>
      <c r="AO77" s="54">
        <f t="shared" si="28"/>
        <v>0.10604734789437381</v>
      </c>
      <c r="AP77" s="54">
        <f t="shared" si="28"/>
        <v>0.10626084304952343</v>
      </c>
      <c r="AQ77" s="54">
        <f t="shared" si="28"/>
        <v>0.1065154239583241</v>
      </c>
      <c r="AR77" s="54">
        <f t="shared" si="28"/>
        <v>0.10680860466068673</v>
      </c>
      <c r="AS77" s="54">
        <f t="shared" si="28"/>
        <v>0.1071381164696355</v>
      </c>
      <c r="AT77" s="54">
        <f t="shared" si="28"/>
        <v>0.10750193293631885</v>
      </c>
      <c r="AU77" s="54">
        <f t="shared" si="28"/>
        <v>0.10789827964997017</v>
      </c>
      <c r="AV77" s="54">
        <f t="shared" si="28"/>
        <v>0.10832563228384864</v>
      </c>
      <c r="AW77" s="54">
        <f t="shared" si="28"/>
        <v>0.10878270664758934</v>
      </c>
      <c r="AX77" s="54">
        <f t="shared" si="28"/>
        <v>0.10926844394047798</v>
      </c>
      <c r="AY77" s="54">
        <f t="shared" si="28"/>
        <v>0.10978199361699983</v>
      </c>
      <c r="AZ77" s="54">
        <f t="shared" si="28"/>
        <v>0.11032269555147767</v>
      </c>
      <c r="BA77" s="54">
        <f t="shared" si="28"/>
        <v>0.11089006260816428</v>
      </c>
      <c r="BB77" s="54">
        <f t="shared" si="28"/>
        <v>0.11148376429263292</v>
      </c>
      <c r="BC77" s="54">
        <f t="shared" si="28"/>
        <v>0.11210361185710749</v>
      </c>
      <c r="BD77" s="54">
        <f t="shared" si="28"/>
        <v>0.11274954502770165</v>
      </c>
      <c r="BE77" s="54">
        <f t="shared" si="28"/>
        <v>0.11342162038908513</v>
      </c>
      <c r="BF77" s="54">
        <f t="shared" si="28"/>
        <v>0.11412000138066312</v>
      </c>
      <c r="BG77" s="54">
        <f t="shared" si="28"/>
        <v>0.11484494981193162</v>
      </c>
      <c r="BH77" s="54">
        <f t="shared" si="28"/>
        <v>0.11559681878162098</v>
      </c>
      <c r="BI77" s="54">
        <f t="shared" si="28"/>
        <v>0.11637604687736992</v>
      </c>
    </row>
    <row r="78" spans="1:237" s="34" customFormat="1" ht="18" customHeight="1">
      <c r="A78" s="64" t="s">
        <v>779</v>
      </c>
      <c r="B78" s="65">
        <f t="shared" ref="B78:BI78" si="29">+$B$7*B61/B74*(1-(1-$B$8)^10)/$B$8/10</f>
        <v>0.11578248524337383</v>
      </c>
      <c r="C78" s="54">
        <f t="shared" si="29"/>
        <v>0.10454408327779838</v>
      </c>
      <c r="D78" s="54">
        <f t="shared" si="29"/>
        <v>9.4681033454619784E-2</v>
      </c>
      <c r="E78" s="54">
        <f t="shared" si="29"/>
        <v>8.9449070117553126E-2</v>
      </c>
      <c r="F78" s="54">
        <f t="shared" si="29"/>
        <v>8.6175351791598104E-2</v>
      </c>
      <c r="G78" s="54">
        <f t="shared" si="29"/>
        <v>8.3447864521453113E-2</v>
      </c>
      <c r="H78" s="54">
        <f t="shared" si="29"/>
        <v>8.1139085792870158E-2</v>
      </c>
      <c r="I78" s="54">
        <f t="shared" si="29"/>
        <v>7.9319493608488612E-2</v>
      </c>
      <c r="J78" s="54">
        <f t="shared" si="29"/>
        <v>7.776688042588456E-2</v>
      </c>
      <c r="K78" s="54">
        <f t="shared" si="29"/>
        <v>7.6350158388862166E-2</v>
      </c>
      <c r="L78" s="54">
        <f t="shared" si="29"/>
        <v>7.4975785055831634E-2</v>
      </c>
      <c r="M78" s="54">
        <f t="shared" si="29"/>
        <v>7.3606982922295033E-2</v>
      </c>
      <c r="N78" s="54">
        <f t="shared" si="29"/>
        <v>7.2120407575075443E-2</v>
      </c>
      <c r="O78" s="54">
        <f t="shared" si="29"/>
        <v>7.102498960634003E-2</v>
      </c>
      <c r="P78" s="54">
        <f t="shared" si="29"/>
        <v>7.017718678857035E-2</v>
      </c>
      <c r="Q78" s="54">
        <f t="shared" si="29"/>
        <v>6.9502249866771282E-2</v>
      </c>
      <c r="R78" s="54">
        <f t="shared" si="29"/>
        <v>6.8958780535106637E-2</v>
      </c>
      <c r="S78" s="54">
        <f t="shared" si="29"/>
        <v>6.8522129223202138E-2</v>
      </c>
      <c r="T78" s="54">
        <f t="shared" si="29"/>
        <v>6.8176380358695748E-2</v>
      </c>
      <c r="U78" s="54">
        <f t="shared" si="29"/>
        <v>6.7910376256108546E-2</v>
      </c>
      <c r="V78" s="54">
        <f t="shared" si="29"/>
        <v>6.8099951287849528E-2</v>
      </c>
      <c r="W78" s="54">
        <f t="shared" si="29"/>
        <v>6.8559382248511713E-2</v>
      </c>
      <c r="X78" s="54">
        <f t="shared" si="29"/>
        <v>6.8801955238217555E-2</v>
      </c>
      <c r="Y78" s="54">
        <f t="shared" si="29"/>
        <v>6.8954672315760759E-2</v>
      </c>
      <c r="Z78" s="54">
        <f t="shared" si="29"/>
        <v>6.9082961983199659E-2</v>
      </c>
      <c r="AA78" s="54">
        <f t="shared" si="29"/>
        <v>6.9219254350111795E-2</v>
      </c>
      <c r="AB78" s="54">
        <f t="shared" si="29"/>
        <v>6.937550202041351E-2</v>
      </c>
      <c r="AC78" s="54">
        <f t="shared" si="29"/>
        <v>6.9538915450639255E-2</v>
      </c>
      <c r="AD78" s="54">
        <f t="shared" si="29"/>
        <v>6.9607760567215543E-2</v>
      </c>
      <c r="AE78" s="54">
        <f t="shared" si="29"/>
        <v>6.9604436694322619E-2</v>
      </c>
      <c r="AF78" s="54">
        <f t="shared" si="29"/>
        <v>6.9434178607815547E-2</v>
      </c>
      <c r="AG78" s="54">
        <f t="shared" si="29"/>
        <v>6.9179827333808092E-2</v>
      </c>
      <c r="AH78" s="54">
        <f t="shared" si="29"/>
        <v>6.901231097536345E-2</v>
      </c>
      <c r="AI78" s="54">
        <f t="shared" si="29"/>
        <v>6.8903571353158902E-2</v>
      </c>
      <c r="AJ78" s="54">
        <f t="shared" si="29"/>
        <v>6.8840916018096387E-2</v>
      </c>
      <c r="AK78" s="54">
        <f t="shared" si="29"/>
        <v>6.8818213498289885E-2</v>
      </c>
      <c r="AL78" s="54">
        <f t="shared" si="29"/>
        <v>6.8832065662376499E-2</v>
      </c>
      <c r="AM78" s="54">
        <f t="shared" si="29"/>
        <v>6.8880116521815443E-2</v>
      </c>
      <c r="AN78" s="54">
        <f t="shared" si="29"/>
        <v>6.896036426921201E-2</v>
      </c>
      <c r="AO78" s="54">
        <f t="shared" si="29"/>
        <v>6.9070924053821509E-2</v>
      </c>
      <c r="AP78" s="54">
        <f t="shared" si="29"/>
        <v>6.920997805130466E-2</v>
      </c>
      <c r="AQ78" s="54">
        <f t="shared" si="29"/>
        <v>6.9375792085945465E-2</v>
      </c>
      <c r="AR78" s="54">
        <f t="shared" si="29"/>
        <v>6.9566746998340881E-2</v>
      </c>
      <c r="AS78" s="54">
        <f t="shared" si="29"/>
        <v>6.9781365143750856E-2</v>
      </c>
      <c r="AT78" s="54">
        <f t="shared" si="29"/>
        <v>7.0018326652348362E-2</v>
      </c>
      <c r="AU78" s="54">
        <f t="shared" si="29"/>
        <v>7.0276475812144981E-2</v>
      </c>
      <c r="AV78" s="54">
        <f t="shared" si="29"/>
        <v>7.0554819796270068E-2</v>
      </c>
      <c r="AW78" s="54">
        <f t="shared" si="29"/>
        <v>7.0852522183851963E-2</v>
      </c>
      <c r="AX78" s="54">
        <f t="shared" si="29"/>
        <v>7.1168893355157803E-2</v>
      </c>
      <c r="AY78" s="54">
        <f t="shared" si="29"/>
        <v>7.1503379331556163E-2</v>
      </c>
      <c r="AZ78" s="54">
        <f t="shared" si="29"/>
        <v>7.1855550158961196E-2</v>
      </c>
      <c r="BA78" s="54">
        <f t="shared" si="29"/>
        <v>7.2225088555358211E-2</v>
      </c>
      <c r="BB78" s="54">
        <f t="shared" si="29"/>
        <v>7.2611779262601567E-2</v>
      </c>
      <c r="BC78" s="54">
        <f t="shared" si="29"/>
        <v>7.301549934519537E-2</v>
      </c>
      <c r="BD78" s="54">
        <f t="shared" si="29"/>
        <v>7.3436209545457903E-2</v>
      </c>
      <c r="BE78" s="54">
        <f t="shared" si="29"/>
        <v>7.3873946718204547E-2</v>
      </c>
      <c r="BF78" s="54">
        <f t="shared" si="29"/>
        <v>7.4328817315043649E-2</v>
      </c>
      <c r="BG78" s="54">
        <f t="shared" si="29"/>
        <v>7.4800991858144497E-2</v>
      </c>
      <c r="BH78" s="54">
        <f t="shared" si="29"/>
        <v>7.5290700328322982E-2</v>
      </c>
      <c r="BI78" s="54">
        <f t="shared" si="29"/>
        <v>7.5798228387164074E-2</v>
      </c>
    </row>
    <row r="79" spans="1:237" s="34" customFormat="1" ht="18" customHeight="1">
      <c r="A79" s="64" t="s">
        <v>780</v>
      </c>
      <c r="B79" s="65">
        <f>+C134</f>
        <v>9.9651111576929186E-2</v>
      </c>
      <c r="C79" s="54">
        <f t="shared" ref="C79:BI79" si="30">+D134</f>
        <v>7.6733892550906235E-2</v>
      </c>
      <c r="D79" s="54">
        <f t="shared" si="30"/>
        <v>6.7934359323802873E-2</v>
      </c>
      <c r="E79" s="54">
        <f t="shared" si="30"/>
        <v>6.2435685159974552E-2</v>
      </c>
      <c r="F79" s="54">
        <f t="shared" si="30"/>
        <v>5.7038504748019969E-2</v>
      </c>
      <c r="G79" s="54">
        <f t="shared" si="30"/>
        <v>5.235465256180194E-2</v>
      </c>
      <c r="H79" s="54">
        <f t="shared" si="30"/>
        <v>4.8780467768977598E-2</v>
      </c>
      <c r="I79" s="54">
        <f t="shared" si="30"/>
        <v>4.5673294774643436E-2</v>
      </c>
      <c r="J79" s="54">
        <f t="shared" si="30"/>
        <v>4.2963361992524485E-2</v>
      </c>
      <c r="K79" s="54">
        <f t="shared" si="30"/>
        <v>4.0558688454756631E-2</v>
      </c>
      <c r="L79" s="54">
        <f t="shared" si="30"/>
        <v>3.8261335373722893E-2</v>
      </c>
      <c r="M79" s="54">
        <f t="shared" si="30"/>
        <v>3.7071463388606229E-2</v>
      </c>
      <c r="N79" s="54">
        <f t="shared" si="30"/>
        <v>3.5090103411778539E-2</v>
      </c>
      <c r="O79" s="54">
        <f t="shared" si="30"/>
        <v>3.3389860304143815E-2</v>
      </c>
      <c r="P79" s="54">
        <f t="shared" si="30"/>
        <v>3.1897815720546285E-2</v>
      </c>
      <c r="Q79" s="54">
        <f t="shared" si="30"/>
        <v>3.057127330272813E-2</v>
      </c>
      <c r="R79" s="54">
        <f t="shared" si="30"/>
        <v>2.9382883154542627E-2</v>
      </c>
      <c r="S79" s="54">
        <f t="shared" si="30"/>
        <v>2.8313522938192559E-2</v>
      </c>
      <c r="T79" s="54">
        <f t="shared" si="30"/>
        <v>2.7348798847655731E-2</v>
      </c>
      <c r="U79" s="54">
        <f t="shared" si="30"/>
        <v>2.6103233074473264E-2</v>
      </c>
      <c r="V79" s="54">
        <f t="shared" si="30"/>
        <v>2.5114225856566419E-2</v>
      </c>
      <c r="W79" s="54">
        <f t="shared" si="30"/>
        <v>2.4661889818604621E-2</v>
      </c>
      <c r="X79" s="54">
        <f t="shared" si="30"/>
        <v>2.4149721587510609E-2</v>
      </c>
      <c r="Y79" s="54">
        <f t="shared" si="30"/>
        <v>2.3633465969277179E-2</v>
      </c>
      <c r="Z79" s="54">
        <f t="shared" si="30"/>
        <v>2.3154746137668658E-2</v>
      </c>
      <c r="AA79" s="54">
        <f t="shared" si="30"/>
        <v>2.279443729090036E-2</v>
      </c>
      <c r="AB79" s="54">
        <f t="shared" si="30"/>
        <v>2.2927477651685457E-2</v>
      </c>
      <c r="AC79" s="54">
        <f t="shared" si="30"/>
        <v>2.2828828878701968E-2</v>
      </c>
      <c r="AD79" s="54">
        <f t="shared" si="30"/>
        <v>2.2665220418169207E-2</v>
      </c>
      <c r="AE79" s="54">
        <f t="shared" si="30"/>
        <v>2.2568569705683217E-2</v>
      </c>
      <c r="AF79" s="54">
        <f t="shared" si="30"/>
        <v>2.2389859621935626E-2</v>
      </c>
      <c r="AG79" s="54">
        <f t="shared" si="30"/>
        <v>2.2054333174304608E-2</v>
      </c>
      <c r="AH79" s="54">
        <f t="shared" si="30"/>
        <v>2.1754046628477575E-2</v>
      </c>
      <c r="AI79" s="54">
        <f t="shared" si="30"/>
        <v>2.1480013711153489E-2</v>
      </c>
      <c r="AJ79" s="54">
        <f t="shared" si="30"/>
        <v>2.1227972716119758E-2</v>
      </c>
      <c r="AK79" s="54">
        <f t="shared" si="30"/>
        <v>2.0995884089608063E-2</v>
      </c>
      <c r="AL79" s="54">
        <f t="shared" si="30"/>
        <v>2.0782457182349834E-2</v>
      </c>
      <c r="AM79" s="54">
        <f t="shared" si="30"/>
        <v>2.0586556507906417E-2</v>
      </c>
      <c r="AN79" s="54">
        <f t="shared" si="30"/>
        <v>2.0407005970487724E-2</v>
      </c>
      <c r="AO79" s="54">
        <f t="shared" si="30"/>
        <v>2.0242559152381157E-2</v>
      </c>
      <c r="AP79" s="54">
        <f t="shared" si="30"/>
        <v>2.009192862479936E-2</v>
      </c>
      <c r="AQ79" s="54">
        <f t="shared" si="30"/>
        <v>1.9953827881633801E-2</v>
      </c>
      <c r="AR79" s="54">
        <f t="shared" si="30"/>
        <v>1.9827008040117944E-2</v>
      </c>
      <c r="AS79" s="54">
        <f t="shared" si="30"/>
        <v>1.9710284233277475E-2</v>
      </c>
      <c r="AT79" s="54">
        <f t="shared" si="30"/>
        <v>1.9602551857657691E-2</v>
      </c>
      <c r="AU79" s="54">
        <f t="shared" si="30"/>
        <v>1.9502794612817231E-2</v>
      </c>
      <c r="AV79" s="54">
        <f t="shared" si="30"/>
        <v>1.9410086552980488E-2</v>
      </c>
      <c r="AW79" s="54">
        <f t="shared" si="30"/>
        <v>1.9323590092757748E-2</v>
      </c>
      <c r="AX79" s="54">
        <f t="shared" si="30"/>
        <v>1.924255148052012E-2</v>
      </c>
      <c r="AY79" s="54">
        <f t="shared" si="30"/>
        <v>1.9166294842421383E-2</v>
      </c>
      <c r="AZ79" s="54">
        <f t="shared" si="30"/>
        <v>1.9094215562473593E-2</v>
      </c>
      <c r="BA79" s="54">
        <f t="shared" si="30"/>
        <v>1.9025773507312715E-2</v>
      </c>
      <c r="BB79" s="54">
        <f t="shared" si="30"/>
        <v>1.8960486417954892E-2</v>
      </c>
      <c r="BC79" s="54">
        <f t="shared" si="30"/>
        <v>1.8897923660257776E-2</v>
      </c>
      <c r="BD79" s="54">
        <f t="shared" si="30"/>
        <v>1.8837700436804772E-2</v>
      </c>
      <c r="BE79" s="54">
        <f t="shared" si="30"/>
        <v>1.8779472504001804E-2</v>
      </c>
      <c r="BF79" s="54">
        <f t="shared" si="30"/>
        <v>1.8722931400381615E-2</v>
      </c>
      <c r="BG79" s="54">
        <f t="shared" si="30"/>
        <v>1.8667800168890913E-2</v>
      </c>
      <c r="BH79" s="54">
        <f t="shared" si="30"/>
        <v>1.4999999999999902E-2</v>
      </c>
      <c r="BI79" s="54">
        <f t="shared" si="30"/>
        <v>0</v>
      </c>
    </row>
    <row r="80" spans="1:237" ht="18" customHeight="1">
      <c r="A80" s="96" t="s">
        <v>781</v>
      </c>
      <c r="B80" s="150"/>
      <c r="C80" s="97"/>
      <c r="D80" s="97"/>
      <c r="E80" s="97"/>
      <c r="F80" s="97"/>
      <c r="G80" s="97"/>
      <c r="H80" s="97"/>
      <c r="I80" s="97"/>
      <c r="J80" s="97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</row>
    <row r="81" spans="1:103" ht="18" customHeight="1">
      <c r="A81" s="98" t="s">
        <v>660</v>
      </c>
      <c r="B81" s="99">
        <f>+Global!B70</f>
        <v>0.83</v>
      </c>
      <c r="C81" s="100">
        <f>+Global!C70</f>
        <v>0.98</v>
      </c>
      <c r="D81" s="100">
        <f>+Global!D70</f>
        <v>1.2299072803648878</v>
      </c>
      <c r="E81" s="100">
        <f>+Global!E70</f>
        <v>1.5203061790744932</v>
      </c>
      <c r="F81" s="100">
        <f>+Global!F70</f>
        <v>1.8319126422158489</v>
      </c>
      <c r="G81" s="100">
        <f>+Global!G70</f>
        <v>2.1509718132816515</v>
      </c>
      <c r="H81" s="100">
        <f>+Global!H70</f>
        <v>2.4680617535638172</v>
      </c>
      <c r="I81" s="100">
        <f>+Global!I70</f>
        <v>2.7778418001671961</v>
      </c>
      <c r="J81" s="100">
        <f>+Global!J70</f>
        <v>3.0779677409816255</v>
      </c>
      <c r="K81" s="100">
        <f>+Global!K70</f>
        <v>3.367812676156571</v>
      </c>
      <c r="L81" s="100">
        <f>+Global!L70</f>
        <v>3.6476485330626893</v>
      </c>
      <c r="M81" s="100">
        <f>+Global!M70</f>
        <v>3.9106156129397851</v>
      </c>
      <c r="N81" s="100">
        <f>+Global!N70</f>
        <v>4.1598146898624559</v>
      </c>
      <c r="O81" s="100">
        <f>+Global!O70</f>
        <v>4.3974364966447048</v>
      </c>
      <c r="P81" s="100">
        <f>+Global!P70</f>
        <v>4.624874484385562</v>
      </c>
      <c r="Q81" s="100">
        <f>+Global!Q70</f>
        <v>4.8430870914360984</v>
      </c>
      <c r="R81" s="100">
        <f>+Global!R70</f>
        <v>5.0527710121251976</v>
      </c>
      <c r="S81" s="100">
        <f>+Global!S70</f>
        <v>5.254444721491887</v>
      </c>
      <c r="T81" s="100">
        <f>+Global!T70</f>
        <v>5.448486015626937</v>
      </c>
      <c r="U81" s="100">
        <f>+Global!U70</f>
        <v>5.6351426051912696</v>
      </c>
      <c r="V81" s="100">
        <f>+Global!V70</f>
        <v>5.8147037467486919</v>
      </c>
      <c r="W81" s="100">
        <f>+Global!W70</f>
        <v>5.9875921126930871</v>
      </c>
      <c r="X81" s="100">
        <f>+Global!X70</f>
        <v>6.1540649059706602</v>
      </c>
      <c r="Y81" s="100">
        <f>+Global!Y70</f>
        <v>6.3139419480150911</v>
      </c>
      <c r="Z81" s="100">
        <f>+Global!Z70</f>
        <v>6.4665489888029484</v>
      </c>
      <c r="AA81" s="100">
        <f>+Global!AA70</f>
        <v>6.6078391386183553</v>
      </c>
      <c r="AB81" s="100">
        <f>+Global!AB70</f>
        <v>6.6941469848905317</v>
      </c>
      <c r="AC81" s="100">
        <f>+Global!AC70</f>
        <v>6.7029302629115044</v>
      </c>
      <c r="AD81" s="100">
        <f>+Global!AD70</f>
        <v>6.6653985107224925</v>
      </c>
      <c r="AE81" s="100">
        <f>+Global!AE70</f>
        <v>6.602160769418175</v>
      </c>
      <c r="AF81" s="100">
        <f>+Global!AF70</f>
        <v>6.5266254657074185</v>
      </c>
      <c r="AG81" s="100">
        <f>+Global!AG70</f>
        <v>6.4473235814257066</v>
      </c>
      <c r="AH81" s="100">
        <f>+Global!AH70</f>
        <v>6.3694987945756134</v>
      </c>
      <c r="AI81" s="100">
        <f>+Global!AI70</f>
        <v>6.2961969489256724</v>
      </c>
      <c r="AJ81" s="100">
        <f>+Global!AJ70</f>
        <v>6.2290123662265486</v>
      </c>
      <c r="AK81" s="100">
        <f>+Global!AK70</f>
        <v>6.1685981748003895</v>
      </c>
      <c r="AL81" s="100">
        <f>+Global!AL70</f>
        <v>6.1150139032819579</v>
      </c>
      <c r="AM81" s="100">
        <f>+Global!AM70</f>
        <v>6.0679606470388148</v>
      </c>
      <c r="AN81" s="100">
        <f>+Global!AN70</f>
        <v>6.0269385264868687</v>
      </c>
      <c r="AO81" s="100">
        <f>+Global!AO70</f>
        <v>5.9913505027218186</v>
      </c>
      <c r="AP81" s="100">
        <f>+Global!AP70</f>
        <v>5.9605692883416195</v>
      </c>
      <c r="AQ81" s="100">
        <f>+Global!AQ70</f>
        <v>5.9339790197070856</v>
      </c>
      <c r="AR81" s="100">
        <f>+Global!AR70</f>
        <v>5.9109998264642964</v>
      </c>
      <c r="AS81" s="100">
        <f>+Global!AS70</f>
        <v>5.8911009649362658</v>
      </c>
      <c r="AT81" s="100">
        <f>+Global!AT70</f>
        <v>5.87380644913324</v>
      </c>
      <c r="AU81" s="100">
        <f>+Global!AU70</f>
        <v>5.8586958948093724</v>
      </c>
      <c r="AV81" s="100">
        <f>+Global!AV70</f>
        <v>5.8454024353092047</v>
      </c>
      <c r="AW81" s="100">
        <f>+Global!AW70</f>
        <v>5.8336089665463726</v>
      </c>
      <c r="AX81" s="100">
        <f>+Global!AX70</f>
        <v>5.8230435577570425</v>
      </c>
      <c r="AY81" s="100">
        <f>+Global!AY70</f>
        <v>5.8134745720157381</v>
      </c>
      <c r="AZ81" s="100">
        <f>+Global!AZ70</f>
        <v>5.8047058385258348</v>
      </c>
      <c r="BA81" s="100">
        <f>+Global!BA70</f>
        <v>5.7965720807963557</v>
      </c>
      <c r="BB81" s="100">
        <f>+Global!BB70</f>
        <v>5.7889347120161716</v>
      </c>
      <c r="BC81" s="100">
        <f>+Global!BC70</f>
        <v>5.781678047702707</v>
      </c>
      <c r="BD81" s="100">
        <f>+Global!BD70</f>
        <v>5.7747059463955921</v>
      </c>
      <c r="BE81" s="100">
        <f>+Global!BE70</f>
        <v>5.7679388649405352</v>
      </c>
      <c r="BF81" s="100">
        <f>+Global!BF70</f>
        <v>5.7613113009234738</v>
      </c>
      <c r="BG81" s="100">
        <f>+Global!BG70</f>
        <v>5.7547695876650806</v>
      </c>
      <c r="BH81" s="100">
        <f>+Global!BH70</f>
        <v>5.7482700044940342</v>
      </c>
      <c r="BI81" s="100">
        <f>+Global!BI70</f>
        <v>5.741777165139843</v>
      </c>
      <c r="BJ81" s="100">
        <f>+Global!BJ70</f>
        <v>5.6728626418279404</v>
      </c>
      <c r="BK81" s="100">
        <f>+Global!BK70</f>
        <v>5.623340170100998</v>
      </c>
      <c r="BL81" s="100">
        <f>+Global!BL70</f>
        <v>5.586936759513164</v>
      </c>
      <c r="BM81" s="100">
        <f>+Global!BM70</f>
        <v>5.5594045173597815</v>
      </c>
      <c r="BN81" s="100">
        <f>+Global!BN70</f>
        <v>5.5378666246520272</v>
      </c>
      <c r="BO81" s="100">
        <f>+Global!BO70</f>
        <v>5.5203746298768746</v>
      </c>
      <c r="BP81" s="100">
        <f>+Global!BP70</f>
        <v>5.5056087652326173</v>
      </c>
      <c r="BQ81" s="100">
        <f>+Global!BQ70</f>
        <v>5.4926750652491734</v>
      </c>
      <c r="BR81" s="100">
        <f>+Global!BR70</f>
        <v>5.4809680070040292</v>
      </c>
      <c r="BS81" s="100">
        <f>+Global!BS70</f>
        <v>5.4700775013311276</v>
      </c>
      <c r="BT81" s="100">
        <f>+Global!BT70</f>
        <v>5.4597259065679644</v>
      </c>
      <c r="BU81" s="100">
        <f>+Global!BU70</f>
        <v>5.4497253669216583</v>
      </c>
      <c r="BV81" s="100">
        <f>+Global!BV70</f>
        <v>5.4399489113739659</v>
      </c>
      <c r="BW81" s="100">
        <f>+Global!BW70</f>
        <v>5.4303108699955311</v>
      </c>
      <c r="BX81" s="100">
        <f>+Global!BX70</f>
        <v>5.4207536000109213</v>
      </c>
      <c r="BY81" s="100">
        <f>+Global!BY70</f>
        <v>5.4112384855193305</v>
      </c>
      <c r="BZ81" s="100">
        <f>+Global!BZ70</f>
        <v>5.4017398323779933</v>
      </c>
      <c r="CA81" s="100">
        <f>+Global!CA70</f>
        <v>5.3922407248726261</v>
      </c>
      <c r="CB81" s="100">
        <f>+Global!CB70</f>
        <v>5.382730212106253</v>
      </c>
      <c r="CC81" s="100">
        <f>+Global!CC70</f>
        <v>5.3732013960108569</v>
      </c>
      <c r="CD81" s="100">
        <f>+Global!CD70</f>
        <v>5.3636501309795701</v>
      </c>
      <c r="CE81" s="100">
        <f>+Global!CE70</f>
        <v>5.354074138617948</v>
      </c>
      <c r="CF81" s="100">
        <f>+Global!CF70</f>
        <v>5.3444724044288199</v>
      </c>
      <c r="CG81" s="100">
        <f>+Global!CG70</f>
        <v>5.3348447661273504</v>
      </c>
      <c r="CH81" s="100">
        <f>+Global!CH70</f>
        <v>5.3251916323313431</v>
      </c>
      <c r="CI81" s="100">
        <f>+Global!CI70</f>
        <v>5.3155137900537381</v>
      </c>
      <c r="CJ81" s="100">
        <f>+Global!CJ70</f>
        <v>5.305812272763661</v>
      </c>
      <c r="CK81" s="100">
        <f>+Global!CK70</f>
        <v>5.296088269826301</v>
      </c>
      <c r="CL81" s="100">
        <f>+Global!CL70</f>
        <v>5.28634306426616</v>
      </c>
      <c r="CM81" s="100">
        <f>+Global!CM70</f>
        <v>5.2765779899610949</v>
      </c>
      <c r="CN81" s="100">
        <f>+Global!CN70</f>
        <v>5.2667944022014526</v>
      </c>
      <c r="CO81" s="100">
        <f>+Global!CO70</f>
        <v>5.2569936574697183</v>
      </c>
      <c r="CP81" s="100">
        <f>+Global!CP70</f>
        <v>5.2471770996029372</v>
      </c>
      <c r="CQ81" s="100">
        <f>+Global!CQ70</f>
        <v>5.2373460503901574</v>
      </c>
      <c r="CR81" s="100">
        <f>+Global!CR70</f>
        <v>5.227501803264138</v>
      </c>
      <c r="CS81" s="100">
        <f>+Global!CS70</f>
        <v>5.2176456191611997</v>
      </c>
      <c r="CT81" s="100">
        <f>+Global!CT70</f>
        <v>5.2077787239069746</v>
      </c>
      <c r="CU81" s="100">
        <f>+Global!CU70</f>
        <v>5.1979023066806045</v>
      </c>
      <c r="CV81" s="100">
        <f>+Global!CV70</f>
        <v>5.1880175192440179</v>
      </c>
      <c r="CW81" s="100">
        <f>+Global!CW70</f>
        <v>5.1781254757155164</v>
      </c>
      <c r="CX81" s="100">
        <f>+Global!CX70</f>
        <v>5.168227252731131</v>
      </c>
      <c r="CY81" s="100">
        <f>+Global!CY70</f>
        <v>5.1583238898819594</v>
      </c>
    </row>
    <row r="83" spans="1:103" ht="18" customHeight="1">
      <c r="A83" s="59" t="s">
        <v>247</v>
      </c>
      <c r="B83" s="65">
        <f>LN(B84*10^6/B56)*B56</f>
        <v>8051.302927551169</v>
      </c>
      <c r="C83" s="65">
        <f t="shared" ref="C83:P83" si="31">LN(C84*10^6/C56)*C56</f>
        <v>9885.2464575694739</v>
      </c>
      <c r="D83" s="65">
        <f t="shared" si="31"/>
        <v>11477.713094105835</v>
      </c>
      <c r="E83" s="65">
        <f t="shared" si="31"/>
        <v>12753.749007484865</v>
      </c>
      <c r="F83" s="65">
        <f t="shared" si="31"/>
        <v>13774.313566557486</v>
      </c>
      <c r="G83" s="65">
        <f t="shared" si="31"/>
        <v>14299.317464696927</v>
      </c>
      <c r="H83" s="65">
        <f t="shared" si="31"/>
        <v>14531.126219779115</v>
      </c>
      <c r="I83" s="65">
        <f t="shared" si="31"/>
        <v>14722.489027820789</v>
      </c>
      <c r="J83" s="65">
        <f t="shared" si="31"/>
        <v>14878.887041436892</v>
      </c>
      <c r="K83" s="65">
        <f t="shared" si="31"/>
        <v>15004.982314815557</v>
      </c>
      <c r="L83" s="65">
        <f t="shared" si="31"/>
        <v>15094.106186891611</v>
      </c>
      <c r="M83" s="65">
        <f t="shared" si="31"/>
        <v>15147.813749776222</v>
      </c>
      <c r="N83" s="65">
        <f t="shared" si="31"/>
        <v>15187.414968035577</v>
      </c>
      <c r="O83" s="65">
        <f t="shared" si="31"/>
        <v>15206.03458155925</v>
      </c>
      <c r="P83" s="65">
        <f t="shared" si="31"/>
        <v>15206.867096586748</v>
      </c>
    </row>
    <row r="84" spans="1:103" s="41" customFormat="1" ht="18" customHeight="1">
      <c r="A84" s="101" t="s">
        <v>643</v>
      </c>
      <c r="B84" s="102">
        <f>B68-B73</f>
        <v>1.712933539944731</v>
      </c>
      <c r="C84" s="41">
        <f t="shared" ref="C84:BH84" si="32">C68-C73</f>
        <v>3.3446383422403478</v>
      </c>
      <c r="D84" s="41">
        <f t="shared" si="32"/>
        <v>5.4830419803143329</v>
      </c>
      <c r="E84" s="41">
        <f t="shared" si="32"/>
        <v>8.2144496689114614</v>
      </c>
      <c r="F84" s="41">
        <f t="shared" si="32"/>
        <v>11.619342420470444</v>
      </c>
      <c r="G84" s="41">
        <f t="shared" si="32"/>
        <v>15.34469350934463</v>
      </c>
      <c r="H84" s="41">
        <f t="shared" si="32"/>
        <v>19.335339326920078</v>
      </c>
      <c r="I84" s="41">
        <f t="shared" si="32"/>
        <v>23.817443590538694</v>
      </c>
      <c r="J84" s="41">
        <f t="shared" si="32"/>
        <v>28.763915267557802</v>
      </c>
      <c r="K84" s="41">
        <f t="shared" si="32"/>
        <v>34.141905865629035</v>
      </c>
      <c r="L84" s="41">
        <f t="shared" si="32"/>
        <v>39.879288797965884</v>
      </c>
      <c r="M84" s="41">
        <f t="shared" si="32"/>
        <v>45.868100960065078</v>
      </c>
      <c r="N84" s="41">
        <f t="shared" si="32"/>
        <v>52.35451419479142</v>
      </c>
      <c r="O84" s="41">
        <f t="shared" si="32"/>
        <v>59.001174355398319</v>
      </c>
      <c r="P84" s="41">
        <f t="shared" si="32"/>
        <v>65.766910680642894</v>
      </c>
      <c r="Q84" s="41">
        <f t="shared" si="32"/>
        <v>72.605726648117297</v>
      </c>
      <c r="R84" s="41">
        <f t="shared" si="32"/>
        <v>79.471224823065</v>
      </c>
      <c r="S84" s="41">
        <f t="shared" si="32"/>
        <v>86.319384686051308</v>
      </c>
      <c r="T84" s="41">
        <f t="shared" si="32"/>
        <v>93.110243634123833</v>
      </c>
      <c r="U84" s="41">
        <f t="shared" si="32"/>
        <v>99.808851840962561</v>
      </c>
      <c r="V84" s="41">
        <f t="shared" si="32"/>
        <v>106.98897385906335</v>
      </c>
      <c r="W84" s="41">
        <f t="shared" si="32"/>
        <v>114.87559926567144</v>
      </c>
      <c r="X84" s="41">
        <f t="shared" si="32"/>
        <v>122.98119643491106</v>
      </c>
      <c r="Y84" s="41">
        <f t="shared" si="32"/>
        <v>131.22062058366336</v>
      </c>
      <c r="Z84" s="41">
        <f t="shared" si="32"/>
        <v>139.54221921909803</v>
      </c>
      <c r="AA84" s="41">
        <f t="shared" si="32"/>
        <v>147.92950760600573</v>
      </c>
      <c r="AB84" s="41">
        <f t="shared" si="32"/>
        <v>156.45311906037136</v>
      </c>
      <c r="AC84" s="41">
        <f t="shared" si="32"/>
        <v>165.61139751274541</v>
      </c>
      <c r="AD84" s="41">
        <f t="shared" si="32"/>
        <v>175.1930966249862</v>
      </c>
      <c r="AE84" s="41">
        <f t="shared" si="32"/>
        <v>185.13161794547563</v>
      </c>
      <c r="AF84" s="41">
        <f t="shared" si="32"/>
        <v>195.0204873333501</v>
      </c>
      <c r="AG84" s="41">
        <f t="shared" si="32"/>
        <v>204.68381901162417</v>
      </c>
      <c r="AH84" s="41">
        <f t="shared" si="32"/>
        <v>214.35640033741086</v>
      </c>
      <c r="AI84" s="41">
        <f t="shared" si="32"/>
        <v>224.0467334434482</v>
      </c>
      <c r="AJ84" s="41">
        <f t="shared" si="32"/>
        <v>233.75674918921317</v>
      </c>
      <c r="AK84" s="41">
        <f t="shared" si="32"/>
        <v>243.48668957720724</v>
      </c>
      <c r="AL84" s="41">
        <f t="shared" si="32"/>
        <v>253.23761751308123</v>
      </c>
      <c r="AM84" s="41">
        <f t="shared" si="32"/>
        <v>263.01221737011878</v>
      </c>
      <c r="AN84" s="41">
        <f t="shared" si="32"/>
        <v>272.81480211597454</v>
      </c>
      <c r="AO84" s="41">
        <f t="shared" si="32"/>
        <v>282.65100034532509</v>
      </c>
      <c r="AP84" s="41">
        <f t="shared" si="32"/>
        <v>292.52735580839595</v>
      </c>
      <c r="AQ84" s="41">
        <f t="shared" si="32"/>
        <v>302.45094490695953</v>
      </c>
      <c r="AR84" s="41">
        <f t="shared" si="32"/>
        <v>312.42905269495196</v>
      </c>
      <c r="AS84" s="41">
        <f t="shared" si="32"/>
        <v>322.46891642483035</v>
      </c>
      <c r="AT84" s="41">
        <f t="shared" si="32"/>
        <v>332.57753172063354</v>
      </c>
      <c r="AU84" s="41">
        <f t="shared" si="32"/>
        <v>342.76151136635298</v>
      </c>
      <c r="AV84" s="41">
        <f t="shared" si="32"/>
        <v>353.02698584327391</v>
      </c>
      <c r="AW84" s="41">
        <f t="shared" si="32"/>
        <v>363.37953572580295</v>
      </c>
      <c r="AX84" s="41">
        <f t="shared" si="32"/>
        <v>373.82414764920247</v>
      </c>
      <c r="AY84" s="41">
        <f t="shared" si="32"/>
        <v>384.36518722959607</v>
      </c>
      <c r="AZ84" s="41">
        <f t="shared" si="32"/>
        <v>395.00638380952699</v>
      </c>
      <c r="BA84" s="41">
        <f t="shared" si="32"/>
        <v>405.75082314599797</v>
      </c>
      <c r="BB84" s="41">
        <f t="shared" si="32"/>
        <v>416.60094515156578</v>
      </c>
      <c r="BC84" s="41">
        <f t="shared" si="32"/>
        <v>427.55854457219999</v>
      </c>
      <c r="BD84" s="41">
        <f t="shared" si="32"/>
        <v>438.62477307639631</v>
      </c>
      <c r="BE84" s="41">
        <f t="shared" si="32"/>
        <v>449.80014167557454</v>
      </c>
      <c r="BF84" s="41">
        <f t="shared" si="32"/>
        <v>461.08452272835802</v>
      </c>
      <c r="BG84" s="41">
        <f t="shared" si="32"/>
        <v>472.477151027491</v>
      </c>
      <c r="BH84" s="41">
        <f t="shared" si="32"/>
        <v>483.97662364898099</v>
      </c>
      <c r="BI84" s="41">
        <f>+BH84</f>
        <v>483.97662364898099</v>
      </c>
    </row>
    <row r="85" spans="1:103" s="41" customFormat="1" ht="18" customHeight="1">
      <c r="A85" s="103" t="s">
        <v>644</v>
      </c>
      <c r="B85" s="102">
        <f>+C85/C84*B84</f>
        <v>0.22940880733341198</v>
      </c>
      <c r="C85" s="102">
        <f>+(C74-B74)/10</f>
        <v>0.44793885761599112</v>
      </c>
      <c r="D85" s="102">
        <f t="shared" ref="D85:BI85" si="33">+(D74-C74)/10</f>
        <v>0.66859623487451325</v>
      </c>
      <c r="E85" s="102">
        <f t="shared" si="33"/>
        <v>0.86874092462478347</v>
      </c>
      <c r="F85" s="102">
        <f t="shared" si="33"/>
        <v>1.0818982593907331</v>
      </c>
      <c r="G85" s="102">
        <f t="shared" si="33"/>
        <v>1.2476184531928864</v>
      </c>
      <c r="H85" s="102">
        <f t="shared" si="33"/>
        <v>1.4136419261755413</v>
      </c>
      <c r="I85" s="102">
        <f t="shared" si="33"/>
        <v>1.6226193816351959</v>
      </c>
      <c r="J85" s="102">
        <f t="shared" si="33"/>
        <v>1.8404019050037648</v>
      </c>
      <c r="K85" s="102">
        <f t="shared" si="33"/>
        <v>2.0668761377967257</v>
      </c>
      <c r="L85" s="102">
        <f t="shared" si="33"/>
        <v>2.2965682535998555</v>
      </c>
      <c r="M85" s="102">
        <f t="shared" si="33"/>
        <v>2.5293908549367927</v>
      </c>
      <c r="N85" s="102">
        <f t="shared" si="33"/>
        <v>2.8169109605284546</v>
      </c>
      <c r="O85" s="102">
        <f t="shared" si="33"/>
        <v>2.8999528606006435</v>
      </c>
      <c r="P85" s="102">
        <f t="shared" si="33"/>
        <v>2.9762859867642932</v>
      </c>
      <c r="Q85" s="102">
        <f t="shared" si="33"/>
        <v>3.0381074636371919</v>
      </c>
      <c r="R85" s="102">
        <f t="shared" si="33"/>
        <v>3.0812698243062187</v>
      </c>
      <c r="S85" s="102">
        <f t="shared" si="33"/>
        <v>3.1042084037337987</v>
      </c>
      <c r="T85" s="102">
        <f t="shared" si="33"/>
        <v>3.1070803898044232</v>
      </c>
      <c r="U85" s="102">
        <f t="shared" si="33"/>
        <v>3.0911403439993932</v>
      </c>
      <c r="V85" s="102">
        <f t="shared" si="33"/>
        <v>3.0583077698816736</v>
      </c>
      <c r="W85" s="102">
        <f t="shared" si="33"/>
        <v>3.189222930294477</v>
      </c>
      <c r="X85" s="102">
        <f t="shared" si="33"/>
        <v>3.4437532519826677</v>
      </c>
      <c r="Y85" s="102">
        <f t="shared" si="33"/>
        <v>3.5972431320937117</v>
      </c>
      <c r="Z85" s="102">
        <f t="shared" si="33"/>
        <v>3.6903286946706544</v>
      </c>
      <c r="AA85" s="102">
        <f t="shared" si="33"/>
        <v>3.7470811269759223</v>
      </c>
      <c r="AB85" s="102">
        <f t="shared" si="33"/>
        <v>3.7862911444430551</v>
      </c>
      <c r="AC85" s="102">
        <f t="shared" si="33"/>
        <v>3.8402677699078707</v>
      </c>
      <c r="AD85" s="102">
        <f t="shared" si="33"/>
        <v>4.0467323154009822</v>
      </c>
      <c r="AE85" s="102">
        <f t="shared" si="33"/>
        <v>4.2439095461120022</v>
      </c>
      <c r="AF85" s="102">
        <f t="shared" si="33"/>
        <v>4.4181581584770813</v>
      </c>
      <c r="AG85" s="102">
        <f t="shared" si="33"/>
        <v>4.4642349264056067</v>
      </c>
      <c r="AH85" s="102">
        <f t="shared" si="33"/>
        <v>4.4136189858989381</v>
      </c>
      <c r="AI85" s="102">
        <f t="shared" si="33"/>
        <v>4.3987050264068897</v>
      </c>
      <c r="AJ85" s="102">
        <f t="shared" si="33"/>
        <v>4.3987532972997769</v>
      </c>
      <c r="AK85" s="102">
        <f t="shared" si="33"/>
        <v>4.4045894484355017</v>
      </c>
      <c r="AL85" s="102">
        <f t="shared" si="33"/>
        <v>4.4125152584811076</v>
      </c>
      <c r="AM85" s="102">
        <f t="shared" si="33"/>
        <v>4.4214839435664093</v>
      </c>
      <c r="AN85" s="102">
        <f t="shared" si="33"/>
        <v>4.4316099117963175</v>
      </c>
      <c r="AO85" s="102">
        <f t="shared" si="33"/>
        <v>4.4434145609553983</v>
      </c>
      <c r="AP85" s="102">
        <f t="shared" si="33"/>
        <v>4.4574686662103202</v>
      </c>
      <c r="AQ85" s="102">
        <f t="shared" si="33"/>
        <v>4.4742418171603049</v>
      </c>
      <c r="AR85" s="102">
        <f t="shared" si="33"/>
        <v>4.4940552320007097</v>
      </c>
      <c r="AS85" s="102">
        <f t="shared" si="33"/>
        <v>4.517082602168534</v>
      </c>
      <c r="AT85" s="102">
        <f t="shared" si="33"/>
        <v>4.5433703572572082</v>
      </c>
      <c r="AU85" s="102">
        <f t="shared" si="33"/>
        <v>4.5728632470100141</v>
      </c>
      <c r="AV85" s="102">
        <f t="shared" si="33"/>
        <v>4.6054288173212399</v>
      </c>
      <c r="AW85" s="102">
        <f t="shared" si="33"/>
        <v>4.6408782878860162</v>
      </c>
      <c r="AX85" s="102">
        <f t="shared" si="33"/>
        <v>4.6789832509874714</v>
      </c>
      <c r="AY85" s="102">
        <f t="shared" si="33"/>
        <v>4.719488463214816</v>
      </c>
      <c r="AZ85" s="102">
        <f t="shared" si="33"/>
        <v>4.7621213177257458</v>
      </c>
      <c r="BA85" s="102">
        <f t="shared" si="33"/>
        <v>4.8065986433337233</v>
      </c>
      <c r="BB85" s="102">
        <f t="shared" si="33"/>
        <v>4.8526314234572512</v>
      </c>
      <c r="BC85" s="102">
        <f t="shared" si="33"/>
        <v>4.8999279354890861</v>
      </c>
      <c r="BD85" s="102">
        <f t="shared" si="33"/>
        <v>4.9481957137035124</v>
      </c>
      <c r="BE85" s="102">
        <f t="shared" si="33"/>
        <v>4.9971426509272305</v>
      </c>
      <c r="BF85" s="102">
        <f t="shared" si="33"/>
        <v>5.0464774806153851</v>
      </c>
      <c r="BG85" s="102">
        <f t="shared" si="33"/>
        <v>5.0959098219121186</v>
      </c>
      <c r="BH85" s="102">
        <f t="shared" si="33"/>
        <v>5.1451499241379679</v>
      </c>
      <c r="BI85" s="102">
        <f t="shared" si="33"/>
        <v>5.1939082117397444</v>
      </c>
    </row>
    <row r="86" spans="1:103" s="41" customFormat="1" ht="19.5" customHeight="1">
      <c r="A86" s="103" t="s">
        <v>782</v>
      </c>
      <c r="B86" s="102">
        <f t="shared" ref="B86:AG86" si="34">+(1-$B$98)*(1-$B$99)*B46*B123*(B120-B124)/1000</f>
        <v>0</v>
      </c>
      <c r="C86" s="102">
        <f t="shared" si="34"/>
        <v>0</v>
      </c>
      <c r="D86" s="102">
        <f t="shared" si="34"/>
        <v>0</v>
      </c>
      <c r="E86" s="102">
        <f t="shared" si="34"/>
        <v>0</v>
      </c>
      <c r="F86" s="102">
        <f t="shared" si="34"/>
        <v>0</v>
      </c>
      <c r="G86" s="102">
        <f t="shared" si="34"/>
        <v>0</v>
      </c>
      <c r="H86" s="102">
        <f t="shared" si="34"/>
        <v>0</v>
      </c>
      <c r="I86" s="102">
        <f t="shared" si="34"/>
        <v>0</v>
      </c>
      <c r="J86" s="102">
        <f t="shared" si="34"/>
        <v>0</v>
      </c>
      <c r="K86" s="102">
        <f t="shared" si="34"/>
        <v>0</v>
      </c>
      <c r="L86" s="102">
        <f t="shared" si="34"/>
        <v>0</v>
      </c>
      <c r="M86" s="102">
        <f t="shared" si="34"/>
        <v>0</v>
      </c>
      <c r="N86" s="102">
        <f t="shared" si="34"/>
        <v>0</v>
      </c>
      <c r="O86" s="102">
        <f t="shared" si="34"/>
        <v>0</v>
      </c>
      <c r="P86" s="102">
        <f t="shared" si="34"/>
        <v>0</v>
      </c>
      <c r="Q86" s="102">
        <f t="shared" si="34"/>
        <v>0</v>
      </c>
      <c r="R86" s="102">
        <f t="shared" si="34"/>
        <v>0</v>
      </c>
      <c r="S86" s="102">
        <f t="shared" si="34"/>
        <v>0</v>
      </c>
      <c r="T86" s="102">
        <f t="shared" si="34"/>
        <v>0</v>
      </c>
      <c r="U86" s="102">
        <f t="shared" si="34"/>
        <v>0</v>
      </c>
      <c r="V86" s="102">
        <f t="shared" si="34"/>
        <v>0</v>
      </c>
      <c r="W86" s="102">
        <f t="shared" si="34"/>
        <v>0</v>
      </c>
      <c r="X86" s="102">
        <f t="shared" si="34"/>
        <v>0</v>
      </c>
      <c r="Y86" s="102">
        <f t="shared" si="34"/>
        <v>0</v>
      </c>
      <c r="Z86" s="102">
        <f t="shared" si="34"/>
        <v>0</v>
      </c>
      <c r="AA86" s="102">
        <f t="shared" si="34"/>
        <v>0</v>
      </c>
      <c r="AB86" s="102">
        <f t="shared" si="34"/>
        <v>0</v>
      </c>
      <c r="AC86" s="102">
        <f t="shared" si="34"/>
        <v>0</v>
      </c>
      <c r="AD86" s="102">
        <f t="shared" si="34"/>
        <v>0</v>
      </c>
      <c r="AE86" s="102">
        <f t="shared" si="34"/>
        <v>0</v>
      </c>
      <c r="AF86" s="102">
        <f t="shared" si="34"/>
        <v>0</v>
      </c>
      <c r="AG86" s="102">
        <f t="shared" si="34"/>
        <v>0</v>
      </c>
      <c r="AH86" s="102">
        <f t="shared" ref="AH86:BI86" si="35">+(1-$B$98)*(1-$B$99)*AH46*AH123*(AH120-AH124)/1000</f>
        <v>0</v>
      </c>
      <c r="AI86" s="102">
        <f t="shared" si="35"/>
        <v>0</v>
      </c>
      <c r="AJ86" s="102">
        <f t="shared" si="35"/>
        <v>0</v>
      </c>
      <c r="AK86" s="102">
        <f t="shared" si="35"/>
        <v>0</v>
      </c>
      <c r="AL86" s="102">
        <f t="shared" si="35"/>
        <v>0</v>
      </c>
      <c r="AM86" s="102">
        <f t="shared" si="35"/>
        <v>0</v>
      </c>
      <c r="AN86" s="102">
        <f t="shared" si="35"/>
        <v>0</v>
      </c>
      <c r="AO86" s="102">
        <f t="shared" si="35"/>
        <v>0</v>
      </c>
      <c r="AP86" s="102">
        <f t="shared" si="35"/>
        <v>0</v>
      </c>
      <c r="AQ86" s="102">
        <f t="shared" si="35"/>
        <v>0</v>
      </c>
      <c r="AR86" s="102">
        <f t="shared" si="35"/>
        <v>0</v>
      </c>
      <c r="AS86" s="102">
        <f t="shared" si="35"/>
        <v>0</v>
      </c>
      <c r="AT86" s="102">
        <f t="shared" si="35"/>
        <v>0</v>
      </c>
      <c r="AU86" s="102">
        <f t="shared" si="35"/>
        <v>0</v>
      </c>
      <c r="AV86" s="102">
        <f t="shared" si="35"/>
        <v>0</v>
      </c>
      <c r="AW86" s="102">
        <f t="shared" si="35"/>
        <v>0</v>
      </c>
      <c r="AX86" s="102">
        <f t="shared" si="35"/>
        <v>0</v>
      </c>
      <c r="AY86" s="102">
        <f t="shared" si="35"/>
        <v>0</v>
      </c>
      <c r="AZ86" s="102">
        <f t="shared" si="35"/>
        <v>0</v>
      </c>
      <c r="BA86" s="102">
        <f t="shared" si="35"/>
        <v>0</v>
      </c>
      <c r="BB86" s="102">
        <f t="shared" si="35"/>
        <v>0</v>
      </c>
      <c r="BC86" s="102">
        <f t="shared" si="35"/>
        <v>0</v>
      </c>
      <c r="BD86" s="102">
        <f t="shared" si="35"/>
        <v>0</v>
      </c>
      <c r="BE86" s="102">
        <f t="shared" si="35"/>
        <v>0</v>
      </c>
      <c r="BF86" s="102">
        <f t="shared" si="35"/>
        <v>0</v>
      </c>
      <c r="BG86" s="102">
        <f t="shared" si="35"/>
        <v>0</v>
      </c>
      <c r="BH86" s="102">
        <f t="shared" si="35"/>
        <v>0</v>
      </c>
      <c r="BI86" s="102">
        <f t="shared" si="35"/>
        <v>0</v>
      </c>
    </row>
    <row r="87" spans="1:103" s="41" customFormat="1" ht="18" customHeight="1">
      <c r="A87" s="101" t="s">
        <v>646</v>
      </c>
      <c r="B87" s="102">
        <f>+SUM(B84:B86)</f>
        <v>1.9423423472781429</v>
      </c>
      <c r="C87" s="102">
        <f>+SUM(C84:C86)</f>
        <v>3.7925771998563391</v>
      </c>
      <c r="D87" s="102">
        <f t="shared" ref="D87:BI87" si="36">+SUM(D84:D86)</f>
        <v>6.1516382151888465</v>
      </c>
      <c r="E87" s="102">
        <f t="shared" si="36"/>
        <v>9.0831905935362443</v>
      </c>
      <c r="F87" s="102">
        <f t="shared" si="36"/>
        <v>12.701240679861177</v>
      </c>
      <c r="G87" s="102">
        <f t="shared" si="36"/>
        <v>16.592311962537515</v>
      </c>
      <c r="H87" s="102">
        <f t="shared" si="36"/>
        <v>20.748981253095618</v>
      </c>
      <c r="I87" s="102">
        <f t="shared" si="36"/>
        <v>25.440062972173891</v>
      </c>
      <c r="J87" s="102">
        <f t="shared" si="36"/>
        <v>30.604317172561569</v>
      </c>
      <c r="K87" s="102">
        <f t="shared" si="36"/>
        <v>36.20878200342576</v>
      </c>
      <c r="L87" s="102">
        <f t="shared" si="36"/>
        <v>42.175857051565742</v>
      </c>
      <c r="M87" s="102">
        <f t="shared" si="36"/>
        <v>48.397491815001871</v>
      </c>
      <c r="N87" s="102">
        <f t="shared" si="36"/>
        <v>55.171425155319874</v>
      </c>
      <c r="O87" s="102">
        <f t="shared" si="36"/>
        <v>61.901127215998962</v>
      </c>
      <c r="P87" s="102">
        <f t="shared" si="36"/>
        <v>68.74319666740719</v>
      </c>
      <c r="Q87" s="102">
        <f t="shared" si="36"/>
        <v>75.643834111754487</v>
      </c>
      <c r="R87" s="102">
        <f t="shared" si="36"/>
        <v>82.552494647371219</v>
      </c>
      <c r="S87" s="102">
        <f t="shared" si="36"/>
        <v>89.423593089785101</v>
      </c>
      <c r="T87" s="102">
        <f t="shared" si="36"/>
        <v>96.217324023928256</v>
      </c>
      <c r="U87" s="102">
        <f t="shared" si="36"/>
        <v>102.89999218496196</v>
      </c>
      <c r="V87" s="102">
        <f t="shared" si="36"/>
        <v>110.04728162894503</v>
      </c>
      <c r="W87" s="102">
        <f t="shared" si="36"/>
        <v>118.06482219596592</v>
      </c>
      <c r="X87" s="102">
        <f t="shared" si="36"/>
        <v>126.42494968689373</v>
      </c>
      <c r="Y87" s="102">
        <f t="shared" si="36"/>
        <v>134.81786371575708</v>
      </c>
      <c r="Z87" s="102">
        <f t="shared" si="36"/>
        <v>143.23254791376868</v>
      </c>
      <c r="AA87" s="102">
        <f t="shared" si="36"/>
        <v>151.67658873298166</v>
      </c>
      <c r="AB87" s="102">
        <f t="shared" si="36"/>
        <v>160.23941020481442</v>
      </c>
      <c r="AC87" s="102">
        <f t="shared" si="36"/>
        <v>169.45166528265329</v>
      </c>
      <c r="AD87" s="102">
        <f t="shared" si="36"/>
        <v>179.23982894038718</v>
      </c>
      <c r="AE87" s="102">
        <f t="shared" si="36"/>
        <v>189.37552749158763</v>
      </c>
      <c r="AF87" s="102">
        <f t="shared" si="36"/>
        <v>199.43864549182717</v>
      </c>
      <c r="AG87" s="102">
        <f t="shared" si="36"/>
        <v>209.14805393802976</v>
      </c>
      <c r="AH87" s="102">
        <f t="shared" si="36"/>
        <v>218.77001932330981</v>
      </c>
      <c r="AI87" s="102">
        <f t="shared" si="36"/>
        <v>228.44543846985511</v>
      </c>
      <c r="AJ87" s="102">
        <f t="shared" si="36"/>
        <v>238.15550248651294</v>
      </c>
      <c r="AK87" s="102">
        <f t="shared" si="36"/>
        <v>247.89127902564275</v>
      </c>
      <c r="AL87" s="102">
        <f t="shared" si="36"/>
        <v>257.65013277156231</v>
      </c>
      <c r="AM87" s="102">
        <f t="shared" si="36"/>
        <v>267.43370131368516</v>
      </c>
      <c r="AN87" s="102">
        <f t="shared" si="36"/>
        <v>277.24641202777087</v>
      </c>
      <c r="AO87" s="102">
        <f t="shared" si="36"/>
        <v>287.09441490628046</v>
      </c>
      <c r="AP87" s="102">
        <f t="shared" si="36"/>
        <v>296.98482447460628</v>
      </c>
      <c r="AQ87" s="102">
        <f t="shared" si="36"/>
        <v>306.92518672411984</v>
      </c>
      <c r="AR87" s="102">
        <f t="shared" si="36"/>
        <v>316.9231079269527</v>
      </c>
      <c r="AS87" s="102">
        <f t="shared" si="36"/>
        <v>326.98599902699891</v>
      </c>
      <c r="AT87" s="102">
        <f t="shared" si="36"/>
        <v>337.12090207789078</v>
      </c>
      <c r="AU87" s="102">
        <f t="shared" si="36"/>
        <v>347.33437461336297</v>
      </c>
      <c r="AV87" s="102">
        <f t="shared" si="36"/>
        <v>357.63241466059515</v>
      </c>
      <c r="AW87" s="102">
        <f t="shared" si="36"/>
        <v>368.02041401368899</v>
      </c>
      <c r="AX87" s="102">
        <f t="shared" si="36"/>
        <v>378.50313090018994</v>
      </c>
      <c r="AY87" s="102">
        <f t="shared" si="36"/>
        <v>389.08467569281089</v>
      </c>
      <c r="AZ87" s="102">
        <f t="shared" si="36"/>
        <v>399.76850512725275</v>
      </c>
      <c r="BA87" s="102">
        <f t="shared" si="36"/>
        <v>410.55742178933167</v>
      </c>
      <c r="BB87" s="102">
        <f t="shared" si="36"/>
        <v>421.45357657502302</v>
      </c>
      <c r="BC87" s="102">
        <f t="shared" si="36"/>
        <v>432.45847250768907</v>
      </c>
      <c r="BD87" s="102">
        <f t="shared" si="36"/>
        <v>443.57296879009982</v>
      </c>
      <c r="BE87" s="102">
        <f t="shared" si="36"/>
        <v>454.79728432650177</v>
      </c>
      <c r="BF87" s="102">
        <f t="shared" si="36"/>
        <v>466.13100020897343</v>
      </c>
      <c r="BG87" s="102">
        <f t="shared" si="36"/>
        <v>477.57306084940313</v>
      </c>
      <c r="BH87" s="102">
        <f t="shared" si="36"/>
        <v>489.12177357311896</v>
      </c>
      <c r="BI87" s="102">
        <f t="shared" si="36"/>
        <v>489.17053186072076</v>
      </c>
    </row>
    <row r="88" spans="1:103" ht="18" customHeight="1">
      <c r="A88" s="52" t="s">
        <v>783</v>
      </c>
      <c r="B88" s="65">
        <f t="shared" ref="B88:AG88" si="37">(B84/B56)*1000</f>
        <v>1.5649188229167921</v>
      </c>
      <c r="C88" s="54">
        <f t="shared" si="37"/>
        <v>2.6694245469302174</v>
      </c>
      <c r="D88" s="54">
        <f t="shared" si="37"/>
        <v>3.9570049388163024</v>
      </c>
      <c r="E88" s="54">
        <f t="shared" si="37"/>
        <v>5.5533712522197272</v>
      </c>
      <c r="F88" s="54">
        <f t="shared" si="37"/>
        <v>7.5301002014415594</v>
      </c>
      <c r="G88" s="54">
        <f t="shared" si="37"/>
        <v>9.8695918082858114</v>
      </c>
      <c r="H88" s="54">
        <f t="shared" si="37"/>
        <v>12.558557142095079</v>
      </c>
      <c r="I88" s="54">
        <f t="shared" si="37"/>
        <v>15.621763838408446</v>
      </c>
      <c r="J88" s="54">
        <f t="shared" si="37"/>
        <v>19.051531733440314</v>
      </c>
      <c r="K88" s="54">
        <f t="shared" si="37"/>
        <v>22.835821166340804</v>
      </c>
      <c r="L88" s="54">
        <f t="shared" si="37"/>
        <v>26.953813385971912</v>
      </c>
      <c r="M88" s="54">
        <f t="shared" si="37"/>
        <v>31.349056706720528</v>
      </c>
      <c r="N88" s="54">
        <f t="shared" si="37"/>
        <v>36.183348637841796</v>
      </c>
      <c r="O88" s="54">
        <f t="shared" si="37"/>
        <v>41.234068078141249</v>
      </c>
      <c r="P88" s="54">
        <f t="shared" si="37"/>
        <v>46.477619335735682</v>
      </c>
      <c r="Q88" s="54">
        <f t="shared" si="37"/>
        <v>51.885763769483219</v>
      </c>
      <c r="R88" s="54">
        <f t="shared" si="37"/>
        <v>57.42858943884265</v>
      </c>
      <c r="S88" s="54">
        <f t="shared" si="37"/>
        <v>63.076484979165429</v>
      </c>
      <c r="T88" s="54">
        <f t="shared" si="37"/>
        <v>68.801438073231537</v>
      </c>
      <c r="U88" s="54">
        <f t="shared" si="37"/>
        <v>74.577877229670875</v>
      </c>
      <c r="V88" s="54">
        <f t="shared" si="37"/>
        <v>80.188134323487091</v>
      </c>
      <c r="W88" s="54">
        <f t="shared" si="37"/>
        <v>85.667921544518691</v>
      </c>
      <c r="X88" s="54">
        <f t="shared" si="37"/>
        <v>91.253284994387599</v>
      </c>
      <c r="Y88" s="54">
        <f t="shared" si="37"/>
        <v>96.879354006059515</v>
      </c>
      <c r="Z88" s="54">
        <f t="shared" si="37"/>
        <v>102.50714214591362</v>
      </c>
      <c r="AA88" s="54">
        <f t="shared" si="37"/>
        <v>108.12413975261148</v>
      </c>
      <c r="AB88" s="54">
        <f t="shared" si="37"/>
        <v>113.78144175167149</v>
      </c>
      <c r="AC88" s="54">
        <f t="shared" si="37"/>
        <v>119.8386152627246</v>
      </c>
      <c r="AD88" s="54">
        <f t="shared" si="37"/>
        <v>126.13711757747312</v>
      </c>
      <c r="AE88" s="54">
        <f t="shared" si="37"/>
        <v>132.62514244626854</v>
      </c>
      <c r="AF88" s="54">
        <f t="shared" si="37"/>
        <v>139.35905115839782</v>
      </c>
      <c r="AG88" s="54">
        <f t="shared" si="37"/>
        <v>146.26433968539899</v>
      </c>
      <c r="AH88" s="54">
        <f t="shared" ref="AH88:BI88" si="38">(AH84/AH56)*1000</f>
        <v>153.17623788771445</v>
      </c>
      <c r="AI88" s="54">
        <f t="shared" si="38"/>
        <v>160.10082127652458</v>
      </c>
      <c r="AJ88" s="54">
        <f t="shared" si="38"/>
        <v>167.03946961837758</v>
      </c>
      <c r="AK88" s="54">
        <f t="shared" si="38"/>
        <v>173.99235584504811</v>
      </c>
      <c r="AL88" s="54">
        <f t="shared" si="38"/>
        <v>180.96023949480318</v>
      </c>
      <c r="AM88" s="54">
        <f t="shared" si="38"/>
        <v>187.94503878515351</v>
      </c>
      <c r="AN88" s="54">
        <f t="shared" si="38"/>
        <v>194.94983570552625</v>
      </c>
      <c r="AO88" s="54">
        <f t="shared" si="38"/>
        <v>201.97865237495213</v>
      </c>
      <c r="AP88" s="54">
        <f t="shared" si="38"/>
        <v>209.03616487046747</v>
      </c>
      <c r="AQ88" s="54">
        <f t="shared" si="38"/>
        <v>216.12742989483269</v>
      </c>
      <c r="AR88" s="54">
        <f t="shared" si="38"/>
        <v>223.25765325087414</v>
      </c>
      <c r="AS88" s="54">
        <f t="shared" si="38"/>
        <v>230.43200658311608</v>
      </c>
      <c r="AT88" s="54">
        <f t="shared" si="38"/>
        <v>237.65548887162279</v>
      </c>
      <c r="AU88" s="54">
        <f t="shared" si="38"/>
        <v>244.93282552404327</v>
      </c>
      <c r="AV88" s="54">
        <f t="shared" si="38"/>
        <v>252.26839730091584</v>
      </c>
      <c r="AW88" s="54">
        <f t="shared" si="38"/>
        <v>259.6661920066237</v>
      </c>
      <c r="AX88" s="54">
        <f t="shared" si="38"/>
        <v>267.12977302452288</v>
      </c>
      <c r="AY88" s="54">
        <f t="shared" si="38"/>
        <v>274.66225996593749</v>
      </c>
      <c r="AZ88" s="54">
        <f t="shared" si="38"/>
        <v>282.26631776953815</v>
      </c>
      <c r="BA88" s="54">
        <f t="shared" si="38"/>
        <v>289.94415147631253</v>
      </c>
      <c r="BB88" s="54">
        <f t="shared" si="38"/>
        <v>297.69750461538149</v>
      </c>
      <c r="BC88" s="54">
        <f t="shared" si="38"/>
        <v>305.52765968838776</v>
      </c>
      <c r="BD88" s="54">
        <f t="shared" si="38"/>
        <v>313.43543966234893</v>
      </c>
      <c r="BE88" s="54">
        <f t="shared" si="38"/>
        <v>321.42120969924139</v>
      </c>
      <c r="BF88" s="54">
        <f t="shared" si="38"/>
        <v>329.48487858823194</v>
      </c>
      <c r="BG88" s="54">
        <f t="shared" si="38"/>
        <v>337.62589952237448</v>
      </c>
      <c r="BH88" s="54">
        <f t="shared" si="38"/>
        <v>345.84326999080918</v>
      </c>
      <c r="BI88" s="54">
        <f t="shared" si="38"/>
        <v>345.84326999080918</v>
      </c>
    </row>
    <row r="89" spans="1:103" ht="18" customHeight="1">
      <c r="A89" s="52" t="s">
        <v>784</v>
      </c>
      <c r="C89" s="54">
        <f>+LN(C88/B88)/10</f>
        <v>5.3402897138280461E-2</v>
      </c>
      <c r="D89" s="54">
        <f>+LN(D88/C88)/10</f>
        <v>3.9362448683498821E-2</v>
      </c>
      <c r="E89" s="54">
        <f>+LN(E88/D88)/10</f>
        <v>3.3891776565418974E-2</v>
      </c>
      <c r="F89" s="54">
        <f>+LN(F88/E88)/10</f>
        <v>3.0450317250953724E-2</v>
      </c>
    </row>
    <row r="90" spans="1:103" s="35" customFormat="1" ht="18" customHeight="1">
      <c r="A90" s="66" t="s">
        <v>785</v>
      </c>
      <c r="B90" s="81">
        <f t="shared" ref="B90:BI90" si="39">+(1/(1-$B$18))*(B88)^(1-$B$18)+1</f>
        <v>-0.59876299868329408</v>
      </c>
      <c r="C90" s="35">
        <f t="shared" si="39"/>
        <v>-0.22411204350929359</v>
      </c>
      <c r="D90" s="35">
        <f t="shared" si="39"/>
        <v>-5.4181004009103972E-3</v>
      </c>
      <c r="E90" s="35">
        <f t="shared" si="39"/>
        <v>0.15130500351527143</v>
      </c>
      <c r="F90" s="35">
        <f t="shared" si="39"/>
        <v>0.27116433219998859</v>
      </c>
      <c r="G90" s="35">
        <f t="shared" si="39"/>
        <v>0.36337982149479287</v>
      </c>
      <c r="H90" s="35">
        <f t="shared" si="39"/>
        <v>0.43563493474050219</v>
      </c>
      <c r="I90" s="35">
        <f t="shared" si="39"/>
        <v>0.49398316998813507</v>
      </c>
      <c r="J90" s="35">
        <f t="shared" si="39"/>
        <v>0.5417894899741984</v>
      </c>
      <c r="K90" s="35">
        <f t="shared" si="39"/>
        <v>0.58147473598899291</v>
      </c>
      <c r="L90" s="35">
        <f t="shared" si="39"/>
        <v>0.61477018950138662</v>
      </c>
      <c r="M90" s="35">
        <f t="shared" si="39"/>
        <v>0.64279481278376038</v>
      </c>
      <c r="N90" s="35">
        <f t="shared" si="39"/>
        <v>0.66751227429937909</v>
      </c>
      <c r="O90" s="35">
        <f t="shared" si="39"/>
        <v>0.68854026922852563</v>
      </c>
      <c r="P90" s="35">
        <f t="shared" si="39"/>
        <v>0.70663516253632763</v>
      </c>
      <c r="Q90" s="35">
        <f t="shared" si="39"/>
        <v>0.72234475065358739</v>
      </c>
      <c r="R90" s="35">
        <f t="shared" si="39"/>
        <v>0.73608387800299302</v>
      </c>
      <c r="S90" s="35">
        <f t="shared" si="39"/>
        <v>0.74817650111096801</v>
      </c>
      <c r="T90" s="35">
        <f t="shared" si="39"/>
        <v>0.75888110886254856</v>
      </c>
      <c r="U90" s="35">
        <f t="shared" si="39"/>
        <v>0.76840723549502687</v>
      </c>
      <c r="V90" s="35">
        <f t="shared" si="39"/>
        <v>0.77665566512943107</v>
      </c>
      <c r="W90" s="35">
        <f t="shared" si="39"/>
        <v>0.78391686080844192</v>
      </c>
      <c r="X90" s="35">
        <f t="shared" si="39"/>
        <v>0.79063419950796821</v>
      </c>
      <c r="Y90" s="35">
        <f t="shared" si="39"/>
        <v>0.79680436301953583</v>
      </c>
      <c r="Z90" s="35">
        <f t="shared" si="39"/>
        <v>0.80246096275813872</v>
      </c>
      <c r="AA90" s="35">
        <f t="shared" si="39"/>
        <v>0.80766042013354344</v>
      </c>
      <c r="AB90" s="35">
        <f t="shared" si="39"/>
        <v>0.81250301894854382</v>
      </c>
      <c r="AC90" s="35">
        <f t="shared" si="39"/>
        <v>0.81730292066472177</v>
      </c>
      <c r="AD90" s="35">
        <f t="shared" si="39"/>
        <v>0.8219227073265829</v>
      </c>
      <c r="AE90" s="35">
        <f t="shared" si="39"/>
        <v>0.8263330952424951</v>
      </c>
      <c r="AF90" s="35">
        <f t="shared" si="39"/>
        <v>0.83058088635558014</v>
      </c>
      <c r="AG90" s="35">
        <f t="shared" si="39"/>
        <v>0.83462846095017995</v>
      </c>
      <c r="AH90" s="35">
        <f t="shared" si="39"/>
        <v>0.8384026270447773</v>
      </c>
      <c r="AI90" s="35">
        <f t="shared" si="39"/>
        <v>0.84193590984672995</v>
      </c>
      <c r="AJ90" s="35">
        <f t="shared" si="39"/>
        <v>0.84525363917869278</v>
      </c>
      <c r="AK90" s="35">
        <f t="shared" si="39"/>
        <v>0.84837706070383967</v>
      </c>
      <c r="AL90" s="35">
        <f t="shared" si="39"/>
        <v>0.85132484002087661</v>
      </c>
      <c r="AM90" s="35">
        <f t="shared" si="39"/>
        <v>0.85411368223786277</v>
      </c>
      <c r="AN90" s="35">
        <f t="shared" si="39"/>
        <v>0.85675859938188248</v>
      </c>
      <c r="AO90" s="35">
        <f t="shared" si="39"/>
        <v>0.85927305475335491</v>
      </c>
      <c r="AP90" s="35">
        <f t="shared" si="39"/>
        <v>0.86166907493872402</v>
      </c>
      <c r="AQ90" s="35">
        <f t="shared" si="39"/>
        <v>0.86395735999172285</v>
      </c>
      <c r="AR90" s="35">
        <f t="shared" si="39"/>
        <v>0.86614739800409446</v>
      </c>
      <c r="AS90" s="35">
        <f t="shared" si="39"/>
        <v>0.86824758186425188</v>
      </c>
      <c r="AT90" s="35">
        <f t="shared" si="39"/>
        <v>0.87026532414336721</v>
      </c>
      <c r="AU90" s="35">
        <f t="shared" si="39"/>
        <v>0.8722071665814024</v>
      </c>
      <c r="AV90" s="35">
        <f t="shared" si="39"/>
        <v>0.87407888180255922</v>
      </c>
      <c r="AW90" s="35">
        <f t="shared" si="39"/>
        <v>0.87588556599427625</v>
      </c>
      <c r="AX90" s="35">
        <f t="shared" si="39"/>
        <v>0.87763172213281693</v>
      </c>
      <c r="AY90" s="35">
        <f t="shared" si="39"/>
        <v>0.8793213339167516</v>
      </c>
      <c r="AZ90" s="35">
        <f t="shared" si="39"/>
        <v>0.88095793092529318</v>
      </c>
      <c r="BA90" s="35">
        <f t="shared" si="39"/>
        <v>0.88254464571087721</v>
      </c>
      <c r="BB90" s="35">
        <f t="shared" si="39"/>
        <v>0.88408426361654624</v>
      </c>
      <c r="BC90" s="35">
        <f t="shared" si="39"/>
        <v>0.88557926611852356</v>
      </c>
      <c r="BD90" s="35">
        <f t="shared" si="39"/>
        <v>0.88703186846133897</v>
      </c>
      <c r="BE90" s="35">
        <f t="shared" si="39"/>
        <v>0.88844405229639856</v>
      </c>
      <c r="BF90" s="35">
        <f t="shared" si="39"/>
        <v>0.88981759396762916</v>
      </c>
      <c r="BG90" s="35">
        <f t="shared" si="39"/>
        <v>0.89115408901771975</v>
      </c>
      <c r="BH90" s="35">
        <f t="shared" si="39"/>
        <v>0.89245497342025781</v>
      </c>
      <c r="BI90" s="35">
        <f t="shared" si="39"/>
        <v>0.89245497342025781</v>
      </c>
    </row>
    <row r="91" spans="1:103" ht="18" customHeight="1">
      <c r="A91" s="52" t="s">
        <v>786</v>
      </c>
      <c r="B91" s="65">
        <f t="shared" ref="B91:AG91" si="40">B17*B56*B90</f>
        <v>-655.39579938775614</v>
      </c>
      <c r="C91" s="65">
        <f t="shared" si="40"/>
        <v>-241.95593946029146</v>
      </c>
      <c r="D91" s="65">
        <f t="shared" si="40"/>
        <v>-5.5741824838531384</v>
      </c>
      <c r="E91" s="54">
        <f t="shared" si="40"/>
        <v>143.1837682166769</v>
      </c>
      <c r="F91" s="54">
        <f t="shared" si="40"/>
        <v>230.65967136656766</v>
      </c>
      <c r="G91" s="54">
        <f t="shared" si="40"/>
        <v>268.35996211412288</v>
      </c>
      <c r="H91" s="54">
        <f t="shared" si="40"/>
        <v>274.51887910190339</v>
      </c>
      <c r="I91" s="54">
        <f t="shared" si="40"/>
        <v>265.61602465074498</v>
      </c>
      <c r="J91" s="54">
        <f t="shared" si="40"/>
        <v>248.5794932591638</v>
      </c>
      <c r="K91" s="54">
        <f t="shared" si="40"/>
        <v>227.64503101816308</v>
      </c>
      <c r="L91" s="54">
        <f t="shared" si="40"/>
        <v>205.22759821456086</v>
      </c>
      <c r="M91" s="54">
        <f t="shared" si="40"/>
        <v>182.84959315004932</v>
      </c>
      <c r="N91" s="54">
        <f t="shared" si="40"/>
        <v>161.80038972861581</v>
      </c>
      <c r="O91" s="54">
        <f t="shared" si="40"/>
        <v>142.21595595138155</v>
      </c>
      <c r="P91" s="54">
        <f t="shared" si="40"/>
        <v>124.36921602721502</v>
      </c>
      <c r="Q91" s="54">
        <f t="shared" si="40"/>
        <v>108.33301894795315</v>
      </c>
      <c r="R91" s="54">
        <f t="shared" si="40"/>
        <v>94.068085034886877</v>
      </c>
      <c r="S91" s="54">
        <f t="shared" si="40"/>
        <v>81.473755140341751</v>
      </c>
      <c r="T91" s="54">
        <f t="shared" si="40"/>
        <v>70.418388828900248</v>
      </c>
      <c r="U91" s="54">
        <f t="shared" si="40"/>
        <v>60.757858822519928</v>
      </c>
      <c r="V91" s="54">
        <f t="shared" si="40"/>
        <v>52.753220479139962</v>
      </c>
      <c r="W91" s="54">
        <f t="shared" si="40"/>
        <v>46.111653200989529</v>
      </c>
      <c r="X91" s="54">
        <f t="shared" si="40"/>
        <v>40.275088899960558</v>
      </c>
      <c r="Y91" s="54">
        <f t="shared" si="40"/>
        <v>35.150607823063801</v>
      </c>
      <c r="Z91" s="54">
        <f t="shared" si="40"/>
        <v>30.656690858402253</v>
      </c>
      <c r="AA91" s="54">
        <f t="shared" si="40"/>
        <v>26.720857114570858</v>
      </c>
      <c r="AB91" s="54">
        <f t="shared" si="40"/>
        <v>23.279132471394309</v>
      </c>
      <c r="AC91" s="54">
        <f t="shared" si="40"/>
        <v>20.278932212239766</v>
      </c>
      <c r="AD91" s="54">
        <f t="shared" si="40"/>
        <v>17.660916438232359</v>
      </c>
      <c r="AE91" s="54">
        <f t="shared" si="40"/>
        <v>15.376504791733538</v>
      </c>
      <c r="AF91" s="54">
        <f t="shared" si="40"/>
        <v>13.351015945421128</v>
      </c>
      <c r="AG91" s="54">
        <f t="shared" si="40"/>
        <v>11.560194722350975</v>
      </c>
      <c r="AH91" s="54">
        <f t="shared" ref="AH91:BI91" si="41">AH17*AH56*AH90</f>
        <v>10.006084527794503</v>
      </c>
      <c r="AI91" s="54">
        <f t="shared" si="41"/>
        <v>8.6582505193312223</v>
      </c>
      <c r="AJ91" s="54">
        <f t="shared" si="41"/>
        <v>7.4899296946793079</v>
      </c>
      <c r="AK91" s="54">
        <f t="shared" si="41"/>
        <v>6.4776754748209822</v>
      </c>
      <c r="AL91" s="54">
        <f t="shared" si="41"/>
        <v>5.6009945793022764</v>
      </c>
      <c r="AM91" s="54">
        <f t="shared" si="41"/>
        <v>4.8420035485918982</v>
      </c>
      <c r="AN91" s="54">
        <f t="shared" si="41"/>
        <v>4.1851157508626446</v>
      </c>
      <c r="AO91" s="54">
        <f t="shared" si="41"/>
        <v>3.6167606813947257</v>
      </c>
      <c r="AP91" s="54">
        <f t="shared" si="41"/>
        <v>3.1251341411871305</v>
      </c>
      <c r="AQ91" s="54">
        <f t="shared" si="41"/>
        <v>2.6999768666438015</v>
      </c>
      <c r="AR91" s="54">
        <f t="shared" si="41"/>
        <v>2.3323789703887385</v>
      </c>
      <c r="AS91" s="54">
        <f t="shared" si="41"/>
        <v>2.0146076182029886</v>
      </c>
      <c r="AT91" s="54">
        <f t="shared" si="41"/>
        <v>1.7399555204865889</v>
      </c>
      <c r="AU91" s="54">
        <f t="shared" si="41"/>
        <v>1.5026079948797804</v>
      </c>
      <c r="AV91" s="54">
        <f t="shared" si="41"/>
        <v>1.2975265392783428</v>
      </c>
      <c r="AW91" s="54">
        <f t="shared" si="41"/>
        <v>1.1203470346633626</v>
      </c>
      <c r="AX91" s="54">
        <f t="shared" si="41"/>
        <v>0.96729087195933761</v>
      </c>
      <c r="AY91" s="54">
        <f t="shared" si="41"/>
        <v>0.83508746452446403</v>
      </c>
      <c r="AZ91" s="54">
        <f t="shared" si="41"/>
        <v>0.72090676623013983</v>
      </c>
      <c r="BA91" s="54">
        <f t="shared" si="41"/>
        <v>0.62230056314409354</v>
      </c>
      <c r="BB91" s="54">
        <f t="shared" si="41"/>
        <v>0.53715144376672108</v>
      </c>
      <c r="BC91" s="54">
        <f t="shared" si="41"/>
        <v>0.46362847819261849</v>
      </c>
      <c r="BD91" s="54">
        <f t="shared" si="41"/>
        <v>0.40014875047418003</v>
      </c>
      <c r="BE91" s="54">
        <f t="shared" si="41"/>
        <v>0.34534399115494818</v>
      </c>
      <c r="BF91" s="54">
        <f t="shared" si="41"/>
        <v>0.29803164894556583</v>
      </c>
      <c r="BG91" s="54">
        <f t="shared" si="41"/>
        <v>0.25718982251188272</v>
      </c>
      <c r="BH91" s="54">
        <f t="shared" si="41"/>
        <v>0.22193554609575203</v>
      </c>
      <c r="BI91" s="54">
        <f t="shared" si="41"/>
        <v>0.19123458762507797</v>
      </c>
    </row>
    <row r="92" spans="1:103" ht="18" customHeight="1">
      <c r="A92" s="104" t="s">
        <v>787</v>
      </c>
      <c r="B92" s="120">
        <f>SUM(B91:AO91)*10*B52+B53</f>
        <v>75.047156066029515</v>
      </c>
      <c r="C92" s="46">
        <v>53.984410488884997</v>
      </c>
      <c r="D92" s="106">
        <f>+B92-C92</f>
        <v>21.062745577144518</v>
      </c>
      <c r="I92" s="35"/>
    </row>
    <row r="93" spans="1:103" s="35" customFormat="1" ht="18" customHeight="1">
      <c r="A93" s="66" t="s">
        <v>788</v>
      </c>
      <c r="B93" s="35">
        <f>+B90*Data!B365</f>
        <v>-0.59876299868329408</v>
      </c>
      <c r="C93" s="35">
        <f>+C90*Data!C365</f>
        <v>-0.29981155617855981</v>
      </c>
      <c r="D93" s="35">
        <f>+D90*Data!D365</f>
        <v>-8.538661165338168E-3</v>
      </c>
      <c r="E93" s="35">
        <f>+E90*Data!E365</f>
        <v>0.27169253162208862</v>
      </c>
      <c r="F93" s="35">
        <f>+F90*Data!F365</f>
        <v>0.54466661047106968</v>
      </c>
      <c r="G93" s="35">
        <f>+G90*Data!G365</f>
        <v>0.79897050418085724</v>
      </c>
      <c r="H93" s="35">
        <f>+H90*Data!H365</f>
        <v>1.0295464514469646</v>
      </c>
      <c r="I93" s="35">
        <f>+I90*Data!I365</f>
        <v>1.2399421748087756</v>
      </c>
      <c r="J93" s="35">
        <f>+J90*Data!J365</f>
        <v>1.4302054450455051</v>
      </c>
      <c r="K93" s="35">
        <f>+K90*Data!K365</f>
        <v>1.6026249804328427</v>
      </c>
      <c r="L93" s="35">
        <f>+L90*Data!L365</f>
        <v>1.7610794727645889</v>
      </c>
      <c r="M93" s="35">
        <f>+M90*Data!M365</f>
        <v>1.9108468998329897</v>
      </c>
      <c r="N93" s="35">
        <f>+N90*Data!N365</f>
        <v>2.0718533644109525</v>
      </c>
      <c r="O93" s="35">
        <f>+O90*Data!O365</f>
        <v>2.2131396454646661</v>
      </c>
      <c r="P93" s="35">
        <f>+P90*Data!P365</f>
        <v>2.3402674975475852</v>
      </c>
      <c r="Q93" s="35">
        <f>+Q90*Data!Q365</f>
        <v>2.4569194709916027</v>
      </c>
      <c r="R93" s="35">
        <f>+R90*Data!R365</f>
        <v>2.5656249186730085</v>
      </c>
      <c r="S93" s="35">
        <f>+S90*Data!S365</f>
        <v>2.6682000573413482</v>
      </c>
      <c r="T93" s="35">
        <f>+T90*Data!T365</f>
        <v>2.7660106077325111</v>
      </c>
      <c r="U93" s="35">
        <f>+U90*Data!U365</f>
        <v>2.8601308682997852</v>
      </c>
      <c r="V93" s="35">
        <f>+V90*Data!V365</f>
        <v>2.9450603161349327</v>
      </c>
      <c r="W93" s="35">
        <f>+W90*Data!W365</f>
        <v>3.0203560347857157</v>
      </c>
      <c r="X93" s="35">
        <f>+X90*Data!X365</f>
        <v>3.0938600418704572</v>
      </c>
      <c r="Y93" s="35">
        <f>+Y90*Data!Y365</f>
        <v>3.1628669081328527</v>
      </c>
      <c r="Z93" s="35">
        <f>+Z90*Data!Z365</f>
        <v>3.2290863794861187</v>
      </c>
      <c r="AA93" s="35">
        <f>+AA90*Data!AA365</f>
        <v>3.2937546710166519</v>
      </c>
      <c r="AB93" s="35">
        <f>+AB90*Data!AB365</f>
        <v>3.3585579506023842</v>
      </c>
      <c r="AC93" s="35">
        <f>+AC90*Data!AC365</f>
        <v>3.4258995751569703</v>
      </c>
      <c r="AD93" s="35">
        <f>+AD90*Data!AD365</f>
        <v>3.4937149491752626</v>
      </c>
      <c r="AE93" s="35">
        <f>+AE90*Data!AE365</f>
        <v>3.5612930979857085</v>
      </c>
      <c r="AF93" s="35">
        <f>+AF90*Data!AF365</f>
        <v>3.6281346609513832</v>
      </c>
      <c r="AG93" s="35">
        <f>+AG90*Data!AG365</f>
        <v>3.6936232410121641</v>
      </c>
      <c r="AH93" s="35">
        <f>+AH90*Data!AH365</f>
        <v>3.7573687177391077</v>
      </c>
      <c r="AI93" s="35">
        <f>+AI90*Data!AI365</f>
        <v>3.8194368349455208</v>
      </c>
      <c r="AJ93" s="35">
        <f>+AJ90*Data!AJ365</f>
        <v>3.8798848037634261</v>
      </c>
      <c r="AK93" s="35">
        <f>+AK90*Data!AK365</f>
        <v>3.9387721059023435</v>
      </c>
      <c r="AL93" s="35">
        <f>+AL90*Data!AL365</f>
        <v>3.9961527861257493</v>
      </c>
      <c r="AM93" s="35">
        <f>+AM90*Data!AM365</f>
        <v>4.0520697343804075</v>
      </c>
      <c r="AN93" s="35">
        <f>+AN90*Data!AN365</f>
        <v>4.1065509767654413</v>
      </c>
      <c r="AO93" s="35">
        <f>+AO90*Data!AO365</f>
        <v>4.1596075308400486</v>
      </c>
      <c r="AP93" s="35">
        <f>+AP90*Data!AP365</f>
        <v>4.2112324683238906</v>
      </c>
      <c r="AQ93" s="35">
        <f>+AQ90*Data!AQ365</f>
        <v>4.2614009095607868</v>
      </c>
      <c r="AR93" s="35">
        <f>+AR90*Data!AR365</f>
        <v>4.3100707341325597</v>
      </c>
      <c r="AS93" s="35">
        <f>+AS90*Data!AS365</f>
        <v>4.3571838347256531</v>
      </c>
      <c r="AT93" s="35">
        <f>+AT90*Data!AT365</f>
        <v>4.4026677703094332</v>
      </c>
      <c r="AU93" s="35">
        <f>+AU90*Data!AU365</f>
        <v>4.446437691514407</v>
      </c>
      <c r="AV93" s="35">
        <f>+AV90*Data!AV365</f>
        <v>4.4883984151671683</v>
      </c>
      <c r="AW93" s="35">
        <f>+AW90*Data!AW365</f>
        <v>4.5284465127818274</v>
      </c>
      <c r="AX93" s="35">
        <f>+AX90*Data!AX365</f>
        <v>4.5664722423192456</v>
      </c>
      <c r="AY93" s="35">
        <f>+AY90*Data!AY365</f>
        <v>4.6023610824019761</v>
      </c>
      <c r="AZ93" s="35">
        <f>+AZ90*Data!AZ365</f>
        <v>4.6359945087708194</v>
      </c>
      <c r="BA93" s="35">
        <f>+BA90*Data!BA365</f>
        <v>4.6672494706365466</v>
      </c>
      <c r="BB93" s="35">
        <f>+BB90*Data!BB365</f>
        <v>4.6959957793253517</v>
      </c>
      <c r="BC93" s="35">
        <f>+BC90*Data!BC365</f>
        <v>4.7220903499557432</v>
      </c>
      <c r="BD93" s="35">
        <f>+BD90*Data!BD365</f>
        <v>4.7453670524127993</v>
      </c>
      <c r="BE93" s="35">
        <f>+BE90*Data!BE365</f>
        <v>4.7656210714297735</v>
      </c>
      <c r="BF93" s="35">
        <f>+BF90*Data!BF365</f>
        <v>4.7825875460812437</v>
      </c>
      <c r="BG93" s="35">
        <f>+BG90*Data!BG365</f>
        <v>4.7959163432738725</v>
      </c>
      <c r="BH93" s="35">
        <f>+BH90*Data!BH365</f>
        <v>4.8051483612657711</v>
      </c>
      <c r="BI93" s="35">
        <f>+BI90*Data!BI365</f>
        <v>4.8028108511948133</v>
      </c>
    </row>
    <row r="94" spans="1:103" ht="18" customHeight="1">
      <c r="A94" s="52" t="s">
        <v>789</v>
      </c>
      <c r="B94" s="65">
        <f>B$17*B$56*B93</f>
        <v>-655.39579938775614</v>
      </c>
      <c r="C94" s="65">
        <f t="shared" ref="C94:BH94" si="42">C$17*C$56*C93</f>
        <v>-323.68267943274191</v>
      </c>
      <c r="D94" s="65">
        <f t="shared" si="42"/>
        <v>-8.7846388921452121</v>
      </c>
      <c r="E94" s="65">
        <f t="shared" si="42"/>
        <v>257.10954410078625</v>
      </c>
      <c r="F94" s="65">
        <f t="shared" si="42"/>
        <v>463.30806251812987</v>
      </c>
      <c r="G94" s="65">
        <f t="shared" si="42"/>
        <v>590.04843293245153</v>
      </c>
      <c r="H94" s="65">
        <f t="shared" si="42"/>
        <v>648.77702703737282</v>
      </c>
      <c r="I94" s="65">
        <f t="shared" si="42"/>
        <v>666.72010562104094</v>
      </c>
      <c r="J94" s="65">
        <f t="shared" si="42"/>
        <v>656.19535145068869</v>
      </c>
      <c r="K94" s="65">
        <f t="shared" si="42"/>
        <v>627.42126321378737</v>
      </c>
      <c r="L94" s="65">
        <f t="shared" si="42"/>
        <v>587.89791150019073</v>
      </c>
      <c r="M94" s="65">
        <f t="shared" si="42"/>
        <v>543.56004631299731</v>
      </c>
      <c r="N94" s="65">
        <f t="shared" si="42"/>
        <v>502.20302266964291</v>
      </c>
      <c r="O94" s="65">
        <f t="shared" si="42"/>
        <v>457.11744744619443</v>
      </c>
      <c r="P94" s="65">
        <f t="shared" si="42"/>
        <v>411.89180696764788</v>
      </c>
      <c r="Q94" s="65">
        <f t="shared" si="42"/>
        <v>368.47433772267067</v>
      </c>
      <c r="R94" s="65">
        <f t="shared" si="42"/>
        <v>327.87489337781142</v>
      </c>
      <c r="S94" s="65">
        <f t="shared" si="42"/>
        <v>290.55747917032244</v>
      </c>
      <c r="T94" s="65">
        <f t="shared" si="42"/>
        <v>256.66472416491473</v>
      </c>
      <c r="U94" s="65">
        <f t="shared" si="42"/>
        <v>226.1501707465564</v>
      </c>
      <c r="V94" s="65">
        <f t="shared" si="42"/>
        <v>200.03899173971837</v>
      </c>
      <c r="W94" s="65">
        <f t="shared" si="42"/>
        <v>177.66375107166846</v>
      </c>
      <c r="X94" s="65">
        <f t="shared" si="42"/>
        <v>157.60194576444269</v>
      </c>
      <c r="Y94" s="65">
        <f t="shared" si="42"/>
        <v>139.52821977908579</v>
      </c>
      <c r="Z94" s="65">
        <f t="shared" si="42"/>
        <v>123.36189233521606</v>
      </c>
      <c r="AA94" s="65">
        <f t="shared" si="42"/>
        <v>108.97147580926878</v>
      </c>
      <c r="AB94" s="65">
        <f t="shared" si="42"/>
        <v>96.22649223642938</v>
      </c>
      <c r="AC94" s="65">
        <f t="shared" si="42"/>
        <v>85.003471165924083</v>
      </c>
      <c r="AD94" s="65">
        <f t="shared" si="42"/>
        <v>75.070571997070715</v>
      </c>
      <c r="AE94" s="65">
        <f t="shared" si="42"/>
        <v>66.26896671719885</v>
      </c>
      <c r="AF94" s="65">
        <f t="shared" si="42"/>
        <v>58.319766932078963</v>
      </c>
      <c r="AG94" s="65">
        <f t="shared" si="42"/>
        <v>51.159295297084867</v>
      </c>
      <c r="AH94" s="65">
        <f t="shared" si="42"/>
        <v>44.843071549417274</v>
      </c>
      <c r="AI94" s="65">
        <f t="shared" si="42"/>
        <v>39.278097742309157</v>
      </c>
      <c r="AJ94" s="65">
        <f t="shared" si="42"/>
        <v>34.38028901227738</v>
      </c>
      <c r="AK94" s="65">
        <f t="shared" si="42"/>
        <v>30.073994987730259</v>
      </c>
      <c r="AL94" s="65">
        <f t="shared" si="42"/>
        <v>26.291292161291967</v>
      </c>
      <c r="AM94" s="65">
        <f t="shared" si="42"/>
        <v>22.971340280611191</v>
      </c>
      <c r="AN94" s="65">
        <f t="shared" si="42"/>
        <v>20.059782518647292</v>
      </c>
      <c r="AO94" s="65">
        <f t="shared" si="42"/>
        <v>17.508177271884772</v>
      </c>
      <c r="AP94" s="65">
        <f t="shared" si="42"/>
        <v>15.273457927186998</v>
      </c>
      <c r="AQ94" s="65">
        <f t="shared" si="42"/>
        <v>13.317420984085615</v>
      </c>
      <c r="AR94" s="65">
        <f t="shared" si="42"/>
        <v>11.606244346336089</v>
      </c>
      <c r="AS94" s="65">
        <f t="shared" si="42"/>
        <v>10.110037655966234</v>
      </c>
      <c r="AT94" s="65">
        <f t="shared" si="42"/>
        <v>8.8024259720548166</v>
      </c>
      <c r="AU94" s="65">
        <f t="shared" si="42"/>
        <v>7.6601673088646729</v>
      </c>
      <c r="AV94" s="65">
        <f t="shared" si="42"/>
        <v>6.6628037626583039</v>
      </c>
      <c r="AW94" s="65">
        <f t="shared" si="42"/>
        <v>5.792345277967418</v>
      </c>
      <c r="AX94" s="65">
        <f t="shared" si="42"/>
        <v>5.0329845716112676</v>
      </c>
      <c r="AY94" s="65">
        <f t="shared" si="42"/>
        <v>4.3708413510333406</v>
      </c>
      <c r="AZ94" s="65">
        <f t="shared" si="42"/>
        <v>3.7937337212780879</v>
      </c>
      <c r="BA94" s="65">
        <f t="shared" si="42"/>
        <v>3.2909745563881549</v>
      </c>
      <c r="BB94" s="65">
        <f t="shared" si="42"/>
        <v>2.853190602520562</v>
      </c>
      <c r="BC94" s="65">
        <f t="shared" si="42"/>
        <v>2.4721621729398313</v>
      </c>
      <c r="BD94" s="65">
        <f t="shared" si="42"/>
        <v>2.1406814840351878</v>
      </c>
      <c r="BE94" s="65">
        <f t="shared" si="42"/>
        <v>1.8524279574901372</v>
      </c>
      <c r="BF94" s="65">
        <f t="shared" si="42"/>
        <v>1.6018591475917412</v>
      </c>
      <c r="BG94" s="65">
        <f t="shared" si="42"/>
        <v>1.3841162693513924</v>
      </c>
      <c r="BH94" s="65">
        <f t="shared" si="42"/>
        <v>1.194943450806949</v>
      </c>
      <c r="BI94" s="65">
        <f>BI$17*BI$56*BI93/(1-(BJ17/BI17))</f>
        <v>7.4396164279448511</v>
      </c>
    </row>
    <row r="95" spans="1:103" ht="39" customHeight="1">
      <c r="A95" s="104" t="s">
        <v>787</v>
      </c>
      <c r="B95" s="107">
        <f>SUM(B94:BI94)*10*B52+B53-C53</f>
        <v>75.047156066029416</v>
      </c>
      <c r="C95" s="105">
        <v>75.047156066029501</v>
      </c>
      <c r="D95" s="108">
        <f>+B95-C95</f>
        <v>0</v>
      </c>
      <c r="I95" s="35"/>
    </row>
    <row r="96" spans="1:103" ht="21.75" customHeight="1">
      <c r="A96" s="109" t="s">
        <v>790</v>
      </c>
      <c r="C96" s="111"/>
      <c r="D96" s="111"/>
    </row>
    <row r="97" spans="1:61" s="42" customFormat="1" ht="18" customHeight="1">
      <c r="A97" s="112" t="s">
        <v>673</v>
      </c>
      <c r="B97" s="151">
        <f>+Controls!B34</f>
        <v>0.29484648547194497</v>
      </c>
      <c r="C97" s="151">
        <f>+Controls!C34</f>
        <v>0.26865630507701299</v>
      </c>
      <c r="D97" s="151">
        <f>+Controls!D34</f>
        <v>0.25373354159377998</v>
      </c>
      <c r="E97" s="151">
        <f>+Controls!E34</f>
        <v>0.24344426015069301</v>
      </c>
      <c r="F97" s="151">
        <f>+Controls!F34</f>
        <v>0.23218356885139399</v>
      </c>
      <c r="G97" s="151">
        <f>+Controls!G34</f>
        <v>0.22645882046122301</v>
      </c>
      <c r="H97" s="151">
        <f>+Controls!H34</f>
        <v>0.225263279432489</v>
      </c>
      <c r="I97" s="151">
        <f>+Controls!I34</f>
        <v>0.224542071129882</v>
      </c>
      <c r="J97" s="151">
        <f>+Controls!J34</f>
        <v>0.22439286463993999</v>
      </c>
      <c r="K97" s="151">
        <f>+Controls!K34</f>
        <v>0.22474462158787201</v>
      </c>
      <c r="L97" s="151">
        <f>+Controls!L34</f>
        <v>0.22572862074328501</v>
      </c>
      <c r="M97" s="151">
        <f>+Controls!M34</f>
        <v>0.22819109400760601</v>
      </c>
      <c r="N97" s="151">
        <f>+Controls!N34</f>
        <v>0.22819109400760601</v>
      </c>
      <c r="O97" s="151">
        <f>+Controls!O34</f>
        <v>0.22819109400760601</v>
      </c>
      <c r="P97" s="151">
        <f>+Controls!P34</f>
        <v>0.22819109400760601</v>
      </c>
      <c r="Q97" s="151">
        <f>+Controls!Q34</f>
        <v>0.22819109400760601</v>
      </c>
      <c r="R97" s="151">
        <f>+Controls!R34</f>
        <v>0.22819109400760601</v>
      </c>
      <c r="S97" s="151">
        <f>+Controls!S34</f>
        <v>0.22819109400760601</v>
      </c>
      <c r="T97" s="151">
        <f>+Controls!T34</f>
        <v>0.22819109400760601</v>
      </c>
      <c r="U97" s="151">
        <f>+Controls!U34</f>
        <v>0.22819109400760601</v>
      </c>
      <c r="V97" s="151">
        <f>+Controls!V34</f>
        <v>0.22819109400760601</v>
      </c>
      <c r="W97" s="151">
        <f>+Controls!W34</f>
        <v>0.22819109400760601</v>
      </c>
      <c r="X97" s="151">
        <f>+Controls!X34</f>
        <v>0.22819109400760601</v>
      </c>
      <c r="Y97" s="151">
        <f>+Controls!Y34</f>
        <v>0.22819109400760601</v>
      </c>
      <c r="Z97" s="151">
        <f>+Controls!Z34</f>
        <v>0.22819109400760601</v>
      </c>
      <c r="AA97" s="151">
        <f>+Controls!AA34</f>
        <v>0.22819109400760601</v>
      </c>
      <c r="AB97" s="151">
        <f>+Controls!AB34</f>
        <v>0.22819109400760601</v>
      </c>
      <c r="AC97" s="151">
        <f>+Controls!AC34</f>
        <v>0.22819109400760601</v>
      </c>
      <c r="AD97" s="151">
        <f>+Controls!AD34</f>
        <v>0.22819109400760601</v>
      </c>
      <c r="AE97" s="151">
        <f>+Controls!AE34</f>
        <v>0.22819109400760601</v>
      </c>
      <c r="AF97" s="151">
        <f>+Controls!AF34</f>
        <v>0.22819109400760601</v>
      </c>
      <c r="AG97" s="151">
        <f>+Controls!AG34</f>
        <v>0.22819109400760601</v>
      </c>
      <c r="AH97" s="151">
        <f>+Controls!AH34</f>
        <v>0.22819109400760601</v>
      </c>
      <c r="AI97" s="151">
        <f>+Controls!AI34</f>
        <v>0.22819109400760601</v>
      </c>
      <c r="AJ97" s="151">
        <f>+Controls!AJ34</f>
        <v>0.22819109400760601</v>
      </c>
      <c r="AK97" s="151">
        <f>+Controls!AK34</f>
        <v>0.22819109400760601</v>
      </c>
      <c r="AL97" s="151">
        <f>+Controls!AL34</f>
        <v>0.22819109400760601</v>
      </c>
      <c r="AM97" s="151">
        <f>+Controls!AM34</f>
        <v>0.22819109400760601</v>
      </c>
      <c r="AN97" s="151">
        <f>+Controls!AN34</f>
        <v>0.22819109400760601</v>
      </c>
      <c r="AO97" s="151">
        <f>+Controls!AO34</f>
        <v>0.22819109400760601</v>
      </c>
      <c r="AP97" s="151">
        <f>+Controls!AP34</f>
        <v>0.22819109400760601</v>
      </c>
      <c r="AQ97" s="151">
        <f>+Controls!AQ34</f>
        <v>0.22819109400760601</v>
      </c>
      <c r="AR97" s="151">
        <f>+Controls!AR34</f>
        <v>0.22819109400760601</v>
      </c>
      <c r="AS97" s="151">
        <f>+Controls!AS34</f>
        <v>0.22819109400760601</v>
      </c>
      <c r="AT97" s="151">
        <f>+Controls!AT34</f>
        <v>0.22819109400760601</v>
      </c>
      <c r="AU97" s="151">
        <f>+Controls!AU34</f>
        <v>0.22819109400760601</v>
      </c>
      <c r="AV97" s="151">
        <f>+Controls!AV34</f>
        <v>0.22819109400760601</v>
      </c>
      <c r="AW97" s="151">
        <f>+Controls!AW34</f>
        <v>0.22819109400760601</v>
      </c>
      <c r="AX97" s="151">
        <f>+Controls!AX34</f>
        <v>0.22819109400760601</v>
      </c>
      <c r="AY97" s="151">
        <f>+Controls!AY34</f>
        <v>0.22819109400760601</v>
      </c>
      <c r="AZ97" s="151">
        <f>+Controls!AZ34</f>
        <v>0.22819109400760601</v>
      </c>
      <c r="BA97" s="151">
        <f>+Controls!BA34</f>
        <v>0.22819109400760601</v>
      </c>
      <c r="BB97" s="151">
        <f>+Controls!BB34</f>
        <v>0.22819109400760601</v>
      </c>
      <c r="BC97" s="151">
        <f>+Controls!BC34</f>
        <v>0.22819109400760601</v>
      </c>
      <c r="BD97" s="151">
        <f>+Controls!BD34</f>
        <v>0.22819109400760601</v>
      </c>
      <c r="BE97" s="151">
        <f>+Controls!BE34</f>
        <v>0.22819109400760601</v>
      </c>
      <c r="BF97" s="151">
        <f>+Controls!BF34</f>
        <v>0.22819109400760601</v>
      </c>
      <c r="BG97" s="151">
        <f>+Controls!BG34</f>
        <v>0.22819109400760601</v>
      </c>
      <c r="BH97" s="151">
        <f>+Controls!BH34</f>
        <v>0.22819109400760601</v>
      </c>
      <c r="BI97" s="151">
        <f>+Controls!BI34</f>
        <v>0.22819109400760601</v>
      </c>
    </row>
    <row r="98" spans="1:61" s="36" customFormat="1" ht="18" customHeight="1">
      <c r="A98" s="114" t="str">
        <f>+Controls!C1</f>
        <v>Control = 1 if tax or 0 if capped</v>
      </c>
      <c r="B98" s="114">
        <f>+Controls!I1</f>
        <v>1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</row>
    <row r="99" spans="1:61" s="36" customFormat="1" ht="18" customHeight="1">
      <c r="A99" s="114" t="str">
        <f>+Controls!C2</f>
        <v>Trade (0) or no trade (1)</v>
      </c>
      <c r="B99" s="114">
        <f>+Controls!I2</f>
        <v>1</v>
      </c>
    </row>
    <row r="100" spans="1:61" s="43" customFormat="1" ht="18" customHeight="1">
      <c r="A100" s="116"/>
      <c r="B100" s="116"/>
    </row>
    <row r="101" spans="1:61" s="44" customFormat="1" ht="18" customHeight="1">
      <c r="A101" s="117" t="s">
        <v>791</v>
      </c>
      <c r="B101" s="152">
        <f t="shared" ref="B101:AG101" si="43">+B$36*1000*B103^($B$38-1)</f>
        <v>9.9999999999999937E-4</v>
      </c>
      <c r="C101" s="118">
        <f t="shared" si="43"/>
        <v>9.999999999999998E-4</v>
      </c>
      <c r="D101" s="118">
        <f t="shared" si="43"/>
        <v>1.0000000000000534E-3</v>
      </c>
      <c r="E101" s="118">
        <f t="shared" si="43"/>
        <v>1.0000000000215483E-3</v>
      </c>
      <c r="F101" s="118">
        <f t="shared" si="43"/>
        <v>1.0000000017689826E-3</v>
      </c>
      <c r="G101" s="118">
        <f t="shared" si="43"/>
        <v>1.0000000576642798E-3</v>
      </c>
      <c r="H101" s="118">
        <f t="shared" si="43"/>
        <v>1.0000010087449871E-3</v>
      </c>
      <c r="I101" s="118">
        <f t="shared" si="43"/>
        <v>1.0000113920947305E-3</v>
      </c>
      <c r="J101" s="118">
        <f t="shared" si="43"/>
        <v>1.0000940394660192E-3</v>
      </c>
      <c r="K101" s="118">
        <f t="shared" si="43"/>
        <v>1.0006133774100512E-3</v>
      </c>
      <c r="L101" s="118">
        <f t="shared" si="43"/>
        <v>1.0033295900328694E-3</v>
      </c>
      <c r="M101" s="118">
        <f t="shared" si="43"/>
        <v>1.0155894218064863E-3</v>
      </c>
      <c r="N101" s="118">
        <f t="shared" si="43"/>
        <v>1.0645397255263091E-3</v>
      </c>
      <c r="O101" s="118">
        <f t="shared" si="43"/>
        <v>1.2410303223762522E-3</v>
      </c>
      <c r="P101" s="118">
        <f t="shared" si="43"/>
        <v>1.8210025266551034E-3</v>
      </c>
      <c r="Q101" s="118">
        <f t="shared" si="43"/>
        <v>3.5766183309002201E-3</v>
      </c>
      <c r="R101" s="118">
        <f t="shared" si="43"/>
        <v>8.5161838592479003E-3</v>
      </c>
      <c r="S101" s="118">
        <f t="shared" si="43"/>
        <v>2.1530289584171886E-2</v>
      </c>
      <c r="T101" s="118">
        <f t="shared" si="43"/>
        <v>5.3833188353047234E-2</v>
      </c>
      <c r="U101" s="118">
        <f t="shared" si="43"/>
        <v>0.12973744072668456</v>
      </c>
      <c r="V101" s="118">
        <f t="shared" si="43"/>
        <v>0.29919990110504929</v>
      </c>
      <c r="W101" s="118">
        <f t="shared" si="43"/>
        <v>0.66126843802292923</v>
      </c>
      <c r="X101" s="118">
        <f t="shared" si="43"/>
        <v>1.4047386546896243</v>
      </c>
      <c r="Y101" s="118">
        <f t="shared" si="43"/>
        <v>2.8696110898541183</v>
      </c>
      <c r="Z101" s="118">
        <f t="shared" si="43"/>
        <v>5.6313004966981497</v>
      </c>
      <c r="AA101" s="118">
        <f t="shared" si="43"/>
        <v>10.59131116102029</v>
      </c>
      <c r="AB101" s="118">
        <f t="shared" si="43"/>
        <v>125.70677724004616</v>
      </c>
      <c r="AC101" s="118">
        <f t="shared" si="43"/>
        <v>62.853388620023082</v>
      </c>
      <c r="AD101" s="118">
        <f t="shared" si="43"/>
        <v>31.426694310011541</v>
      </c>
      <c r="AE101" s="118">
        <f t="shared" si="43"/>
        <v>15.713347155005771</v>
      </c>
      <c r="AF101" s="118">
        <f t="shared" si="43"/>
        <v>7.8566735775028853</v>
      </c>
      <c r="AG101" s="118">
        <f t="shared" si="43"/>
        <v>3.9283367887514427</v>
      </c>
      <c r="AH101" s="118">
        <f t="shared" ref="AH101:BI101" si="44">+AH$36*1000*AH103^($B$38-1)</f>
        <v>1.9641683943757213</v>
      </c>
      <c r="AI101" s="118">
        <f t="shared" si="44"/>
        <v>0.98208419718786066</v>
      </c>
      <c r="AJ101" s="118">
        <f t="shared" si="44"/>
        <v>0.49104209859393033</v>
      </c>
      <c r="AK101" s="118">
        <f t="shared" si="44"/>
        <v>0.24552104929696517</v>
      </c>
      <c r="AL101" s="118">
        <f t="shared" si="44"/>
        <v>0.12276052464848258</v>
      </c>
      <c r="AM101" s="118">
        <f t="shared" si="44"/>
        <v>6.1380262324241291E-2</v>
      </c>
      <c r="AN101" s="118">
        <f t="shared" si="44"/>
        <v>3.0690131162120646E-2</v>
      </c>
      <c r="AO101" s="118">
        <f t="shared" si="44"/>
        <v>1.5345065581060323E-2</v>
      </c>
      <c r="AP101" s="118">
        <f t="shared" si="44"/>
        <v>7.6725327905301614E-3</v>
      </c>
      <c r="AQ101" s="118">
        <f t="shared" si="44"/>
        <v>3.8362663952650807E-3</v>
      </c>
      <c r="AR101" s="118">
        <f t="shared" si="44"/>
        <v>1.9181331976325404E-3</v>
      </c>
      <c r="AS101" s="118">
        <f t="shared" si="44"/>
        <v>9.5906659881627018E-4</v>
      </c>
      <c r="AT101" s="118">
        <f t="shared" si="44"/>
        <v>4.7953329940813509E-4</v>
      </c>
      <c r="AU101" s="118">
        <f t="shared" si="44"/>
        <v>2.3976664970406754E-4</v>
      </c>
      <c r="AV101" s="118">
        <f t="shared" si="44"/>
        <v>1.1988332485203377E-4</v>
      </c>
      <c r="AW101" s="118">
        <f t="shared" si="44"/>
        <v>5.9941662426016886E-5</v>
      </c>
      <c r="AX101" s="118">
        <f t="shared" si="44"/>
        <v>2.9970831213008443E-5</v>
      </c>
      <c r="AY101" s="118">
        <f t="shared" si="44"/>
        <v>1.4985415606504222E-5</v>
      </c>
      <c r="AZ101" s="118">
        <f t="shared" si="44"/>
        <v>7.4927078032521108E-6</v>
      </c>
      <c r="BA101" s="118">
        <f t="shared" si="44"/>
        <v>3.7463539016260554E-6</v>
      </c>
      <c r="BB101" s="118">
        <f t="shared" si="44"/>
        <v>1.8731769508130277E-6</v>
      </c>
      <c r="BC101" s="118">
        <f t="shared" si="44"/>
        <v>9.3658847540651385E-7</v>
      </c>
      <c r="BD101" s="118">
        <f t="shared" si="44"/>
        <v>4.6829423770325692E-7</v>
      </c>
      <c r="BE101" s="118">
        <f t="shared" si="44"/>
        <v>2.3414711885162846E-7</v>
      </c>
      <c r="BF101" s="118">
        <f t="shared" si="44"/>
        <v>1.1707355942581423E-7</v>
      </c>
      <c r="BG101" s="118">
        <f t="shared" si="44"/>
        <v>5.8536779712907115E-8</v>
      </c>
      <c r="BH101" s="118">
        <f t="shared" si="44"/>
        <v>2.9268389856453558E-8</v>
      </c>
      <c r="BI101" s="118">
        <f t="shared" si="44"/>
        <v>1.4634194928226779E-8</v>
      </c>
    </row>
    <row r="102" spans="1:61" s="45" customFormat="1" ht="18" customHeight="1">
      <c r="A102" s="119" t="s">
        <v>694</v>
      </c>
      <c r="B102" s="120">
        <f>+B119*(1-MIN(B103,1))</f>
        <v>0.40499472440009932</v>
      </c>
      <c r="C102" s="120">
        <f>+C119*(1-MIN(C103,1))</f>
        <v>0.72268116278292938</v>
      </c>
      <c r="D102" s="120">
        <f t="shared" ref="D102:BI102" si="45">+D119*(1-MIN(D103,1))</f>
        <v>0.9513641565742168</v>
      </c>
      <c r="E102" s="120">
        <f t="shared" si="45"/>
        <v>1.1732052903697945</v>
      </c>
      <c r="F102" s="120">
        <f t="shared" si="45"/>
        <v>1.3870584013928553</v>
      </c>
      <c r="G102" s="120">
        <f t="shared" si="45"/>
        <v>1.5651983358354173</v>
      </c>
      <c r="H102" s="120">
        <f t="shared" si="45"/>
        <v>1.7176976183897448</v>
      </c>
      <c r="I102" s="120">
        <f t="shared" si="45"/>
        <v>1.8658653062918049</v>
      </c>
      <c r="J102" s="120">
        <f t="shared" si="45"/>
        <v>2.0098269995203126</v>
      </c>
      <c r="K102" s="120">
        <f t="shared" si="45"/>
        <v>2.1496360359774034</v>
      </c>
      <c r="L102" s="120">
        <f t="shared" si="45"/>
        <v>2.2839570928776052</v>
      </c>
      <c r="M102" s="120">
        <f t="shared" si="45"/>
        <v>2.4124604621169485</v>
      </c>
      <c r="N102" s="120">
        <f t="shared" si="45"/>
        <v>2.5381390337346335</v>
      </c>
      <c r="O102" s="120">
        <f t="shared" si="45"/>
        <v>2.6529264298016408</v>
      </c>
      <c r="P102" s="120">
        <f t="shared" si="45"/>
        <v>2.7578955707465309</v>
      </c>
      <c r="Q102" s="120">
        <f t="shared" si="45"/>
        <v>2.8534089157218365</v>
      </c>
      <c r="R102" s="120">
        <f t="shared" si="45"/>
        <v>2.9394093994465673</v>
      </c>
      <c r="S102" s="120">
        <f t="shared" si="45"/>
        <v>3.0155132844817603</v>
      </c>
      <c r="T102" s="120">
        <f t="shared" si="45"/>
        <v>3.0809397311614171</v>
      </c>
      <c r="U102" s="120">
        <f t="shared" si="45"/>
        <v>3.1343776626832445</v>
      </c>
      <c r="V102" s="120">
        <f t="shared" si="45"/>
        <v>3.1918363289624772</v>
      </c>
      <c r="W102" s="120">
        <f t="shared" si="45"/>
        <v>3.2547576049415885</v>
      </c>
      <c r="X102" s="120">
        <f t="shared" si="45"/>
        <v>3.3026565191732291</v>
      </c>
      <c r="Y102" s="120">
        <f t="shared" si="45"/>
        <v>3.3262648080786512</v>
      </c>
      <c r="Z102" s="120">
        <f t="shared" si="45"/>
        <v>3.3156666886417039</v>
      </c>
      <c r="AA102" s="120">
        <f t="shared" si="45"/>
        <v>3.0654584295467835</v>
      </c>
      <c r="AB102" s="120">
        <f t="shared" si="45"/>
        <v>0</v>
      </c>
      <c r="AC102" s="120">
        <f t="shared" si="45"/>
        <v>0</v>
      </c>
      <c r="AD102" s="120">
        <f t="shared" si="45"/>
        <v>0</v>
      </c>
      <c r="AE102" s="120">
        <f t="shared" si="45"/>
        <v>0</v>
      </c>
      <c r="AF102" s="120">
        <f t="shared" si="45"/>
        <v>0</v>
      </c>
      <c r="AG102" s="120">
        <f t="shared" si="45"/>
        <v>0</v>
      </c>
      <c r="AH102" s="120">
        <f t="shared" si="45"/>
        <v>0</v>
      </c>
      <c r="AI102" s="120">
        <f t="shared" si="45"/>
        <v>0</v>
      </c>
      <c r="AJ102" s="120">
        <f t="shared" si="45"/>
        <v>0</v>
      </c>
      <c r="AK102" s="120">
        <f t="shared" si="45"/>
        <v>0</v>
      </c>
      <c r="AL102" s="120">
        <f t="shared" si="45"/>
        <v>0</v>
      </c>
      <c r="AM102" s="120">
        <f t="shared" si="45"/>
        <v>0</v>
      </c>
      <c r="AN102" s="120">
        <f t="shared" si="45"/>
        <v>0</v>
      </c>
      <c r="AO102" s="120">
        <f t="shared" si="45"/>
        <v>0</v>
      </c>
      <c r="AP102" s="120">
        <f t="shared" si="45"/>
        <v>0</v>
      </c>
      <c r="AQ102" s="120">
        <f t="shared" si="45"/>
        <v>0</v>
      </c>
      <c r="AR102" s="120">
        <f t="shared" si="45"/>
        <v>0</v>
      </c>
      <c r="AS102" s="120">
        <f t="shared" si="45"/>
        <v>0</v>
      </c>
      <c r="AT102" s="120">
        <f t="shared" si="45"/>
        <v>0</v>
      </c>
      <c r="AU102" s="120">
        <f t="shared" si="45"/>
        <v>0</v>
      </c>
      <c r="AV102" s="120">
        <f t="shared" si="45"/>
        <v>0</v>
      </c>
      <c r="AW102" s="120">
        <f t="shared" si="45"/>
        <v>0</v>
      </c>
      <c r="AX102" s="120">
        <f t="shared" si="45"/>
        <v>0</v>
      </c>
      <c r="AY102" s="120">
        <f t="shared" si="45"/>
        <v>0</v>
      </c>
      <c r="AZ102" s="120">
        <f t="shared" si="45"/>
        <v>0</v>
      </c>
      <c r="BA102" s="120">
        <f t="shared" si="45"/>
        <v>0</v>
      </c>
      <c r="BB102" s="120">
        <f t="shared" si="45"/>
        <v>0</v>
      </c>
      <c r="BC102" s="120">
        <f t="shared" si="45"/>
        <v>0</v>
      </c>
      <c r="BD102" s="120">
        <f t="shared" si="45"/>
        <v>0</v>
      </c>
      <c r="BE102" s="120">
        <f t="shared" si="45"/>
        <v>0</v>
      </c>
      <c r="BF102" s="120">
        <f t="shared" si="45"/>
        <v>0</v>
      </c>
      <c r="BG102" s="120">
        <f t="shared" si="45"/>
        <v>0</v>
      </c>
      <c r="BH102" s="120">
        <f t="shared" si="45"/>
        <v>0</v>
      </c>
      <c r="BI102" s="120">
        <f t="shared" si="45"/>
        <v>0</v>
      </c>
    </row>
    <row r="103" spans="1:61" s="46" customFormat="1" ht="18" customHeight="1">
      <c r="A103" s="121" t="s">
        <v>681</v>
      </c>
      <c r="B103" s="122">
        <f>+IF($B$98=1,B109,IF($B$99=1,B114,B122))</f>
        <v>3.8717679147140402E-4</v>
      </c>
      <c r="C103" s="122">
        <f>+IF($B$98&gt;0,C109,IF($B$99&gt;0,C114,C122))</f>
        <v>3.9720851919222591E-4</v>
      </c>
      <c r="D103" s="122">
        <f t="shared" ref="D103:BI103" si="46">+IF($B$98&gt;0,D109,IF($B$99&gt;0,D114,D122))</f>
        <v>4.0744432808424637E-4</v>
      </c>
      <c r="E103" s="122">
        <f t="shared" si="46"/>
        <v>4.1788428101555272E-4</v>
      </c>
      <c r="F103" s="122">
        <f t="shared" si="46"/>
        <v>4.2852811081690504E-4</v>
      </c>
      <c r="G103" s="122">
        <f t="shared" si="46"/>
        <v>4.3937521155757098E-4</v>
      </c>
      <c r="H103" s="122">
        <f t="shared" si="46"/>
        <v>4.5042480398821362E-4</v>
      </c>
      <c r="I103" s="122">
        <f t="shared" si="46"/>
        <v>4.6167771125603857E-4</v>
      </c>
      <c r="J103" s="122">
        <f t="shared" si="46"/>
        <v>4.7314883205612707E-4</v>
      </c>
      <c r="K103" s="122">
        <f t="shared" si="46"/>
        <v>4.8493546860594266E-4</v>
      </c>
      <c r="L103" s="122">
        <f t="shared" si="46"/>
        <v>4.9752859713532124E-4</v>
      </c>
      <c r="M103" s="122">
        <f t="shared" si="46"/>
        <v>5.130321397819014E-4</v>
      </c>
      <c r="N103" s="122">
        <f t="shared" si="46"/>
        <v>5.3927665215271821E-4</v>
      </c>
      <c r="O103" s="122">
        <f t="shared" si="46"/>
        <v>6.0123277230107351E-4</v>
      </c>
      <c r="P103" s="122">
        <f t="shared" si="46"/>
        <v>7.6152656642028567E-4</v>
      </c>
      <c r="Q103" s="122">
        <f t="shared" si="46"/>
        <v>1.1339233495209623E-3</v>
      </c>
      <c r="R103" s="122">
        <f t="shared" si="46"/>
        <v>1.8785964964230207E-3</v>
      </c>
      <c r="S103" s="122">
        <f t="shared" si="46"/>
        <v>3.2169447751187741E-3</v>
      </c>
      <c r="T103" s="122">
        <f t="shared" si="46"/>
        <v>5.4736771893611246E-3</v>
      </c>
      <c r="U103" s="122">
        <f t="shared" si="46"/>
        <v>9.1227499798029656E-3</v>
      </c>
      <c r="V103" s="122">
        <f t="shared" si="46"/>
        <v>1.4833344716108612E-2</v>
      </c>
      <c r="W103" s="122">
        <f t="shared" si="46"/>
        <v>2.3548931669639974E-2</v>
      </c>
      <c r="X103" s="122">
        <f t="shared" si="46"/>
        <v>3.6562072464268805E-2</v>
      </c>
      <c r="Y103" s="122">
        <f t="shared" si="46"/>
        <v>5.5530373550280419E-2</v>
      </c>
      <c r="Z103" s="122">
        <f t="shared" si="46"/>
        <v>8.2454939464792085E-2</v>
      </c>
      <c r="AA103" s="122">
        <f t="shared" si="46"/>
        <v>0.17213423111760454</v>
      </c>
      <c r="AB103" s="122">
        <f t="shared" si="46"/>
        <v>1</v>
      </c>
      <c r="AC103" s="122">
        <f t="shared" si="46"/>
        <v>1</v>
      </c>
      <c r="AD103" s="122">
        <f t="shared" si="46"/>
        <v>1</v>
      </c>
      <c r="AE103" s="122">
        <f t="shared" si="46"/>
        <v>1</v>
      </c>
      <c r="AF103" s="122">
        <f t="shared" si="46"/>
        <v>1</v>
      </c>
      <c r="AG103" s="122">
        <f t="shared" si="46"/>
        <v>1</v>
      </c>
      <c r="AH103" s="122">
        <f t="shared" si="46"/>
        <v>1</v>
      </c>
      <c r="AI103" s="122">
        <f t="shared" si="46"/>
        <v>1</v>
      </c>
      <c r="AJ103" s="122">
        <f t="shared" si="46"/>
        <v>1</v>
      </c>
      <c r="AK103" s="122">
        <f t="shared" si="46"/>
        <v>1</v>
      </c>
      <c r="AL103" s="122">
        <f t="shared" si="46"/>
        <v>1</v>
      </c>
      <c r="AM103" s="122">
        <f t="shared" si="46"/>
        <v>1</v>
      </c>
      <c r="AN103" s="122">
        <f t="shared" si="46"/>
        <v>1</v>
      </c>
      <c r="AO103" s="122">
        <f t="shared" si="46"/>
        <v>1</v>
      </c>
      <c r="AP103" s="122">
        <f t="shared" si="46"/>
        <v>1</v>
      </c>
      <c r="AQ103" s="122">
        <f t="shared" si="46"/>
        <v>1</v>
      </c>
      <c r="AR103" s="122">
        <f t="shared" si="46"/>
        <v>1</v>
      </c>
      <c r="AS103" s="122">
        <f t="shared" si="46"/>
        <v>1</v>
      </c>
      <c r="AT103" s="122">
        <f t="shared" si="46"/>
        <v>1</v>
      </c>
      <c r="AU103" s="122">
        <f t="shared" si="46"/>
        <v>1</v>
      </c>
      <c r="AV103" s="122">
        <f t="shared" si="46"/>
        <v>1</v>
      </c>
      <c r="AW103" s="122">
        <f t="shared" si="46"/>
        <v>1</v>
      </c>
      <c r="AX103" s="122">
        <f t="shared" si="46"/>
        <v>1</v>
      </c>
      <c r="AY103" s="122">
        <f t="shared" si="46"/>
        <v>1</v>
      </c>
      <c r="AZ103" s="122">
        <f t="shared" si="46"/>
        <v>1</v>
      </c>
      <c r="BA103" s="122">
        <f t="shared" si="46"/>
        <v>1</v>
      </c>
      <c r="BB103" s="122">
        <f t="shared" si="46"/>
        <v>1</v>
      </c>
      <c r="BC103" s="122">
        <f t="shared" si="46"/>
        <v>1</v>
      </c>
      <c r="BD103" s="122">
        <f t="shared" si="46"/>
        <v>1</v>
      </c>
      <c r="BE103" s="122">
        <f t="shared" si="46"/>
        <v>1</v>
      </c>
      <c r="BF103" s="122">
        <f t="shared" si="46"/>
        <v>1</v>
      </c>
      <c r="BG103" s="122">
        <f t="shared" si="46"/>
        <v>1</v>
      </c>
      <c r="BH103" s="122">
        <f t="shared" si="46"/>
        <v>1</v>
      </c>
      <c r="BI103" s="122">
        <f t="shared" si="46"/>
        <v>1</v>
      </c>
    </row>
    <row r="104" spans="1:61" ht="18" customHeight="1">
      <c r="A104" s="123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</row>
    <row r="105" spans="1:61" ht="18" customHeight="1">
      <c r="A105" s="124" t="s">
        <v>674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</row>
    <row r="106" spans="1:61" s="47" customFormat="1" ht="18" customHeight="1">
      <c r="A106" s="126" t="s">
        <v>177</v>
      </c>
      <c r="B106" s="125">
        <f t="shared" ref="B106:BI106" si="47">+MIN(B107+B108,B36*1000)</f>
        <v>1E-3</v>
      </c>
      <c r="C106" s="125">
        <f t="shared" si="47"/>
        <v>1E-3</v>
      </c>
      <c r="D106" s="125">
        <f t="shared" si="47"/>
        <v>1.0000000000000521E-3</v>
      </c>
      <c r="E106" s="125">
        <f t="shared" si="47"/>
        <v>1.0000000000215492E-3</v>
      </c>
      <c r="F106" s="125">
        <f t="shared" si="47"/>
        <v>1.0000000017689817E-3</v>
      </c>
      <c r="G106" s="125">
        <f t="shared" si="47"/>
        <v>1.0000000576642783E-3</v>
      </c>
      <c r="H106" s="125">
        <f t="shared" si="47"/>
        <v>1.0000010087449862E-3</v>
      </c>
      <c r="I106" s="125">
        <f t="shared" si="47"/>
        <v>1.0000113920947279E-3</v>
      </c>
      <c r="J106" s="125">
        <f t="shared" si="47"/>
        <v>1.0000940394660177E-3</v>
      </c>
      <c r="K106" s="125">
        <f t="shared" si="47"/>
        <v>1.0006133774100503E-3</v>
      </c>
      <c r="L106" s="125">
        <f t="shared" si="47"/>
        <v>1.003329590032867E-3</v>
      </c>
      <c r="M106" s="142">
        <f t="shared" si="47"/>
        <v>1.0155894218064868E-3</v>
      </c>
      <c r="N106" s="125">
        <f t="shared" si="47"/>
        <v>1.0645397255263089E-3</v>
      </c>
      <c r="O106" s="125">
        <f t="shared" si="47"/>
        <v>1.2410303223762502E-3</v>
      </c>
      <c r="P106" s="125">
        <f t="shared" si="47"/>
        <v>1.8210025266551014E-3</v>
      </c>
      <c r="Q106" s="125">
        <f t="shared" si="47"/>
        <v>3.5766183309002184E-3</v>
      </c>
      <c r="R106" s="125">
        <f t="shared" si="47"/>
        <v>8.5161838592479073E-3</v>
      </c>
      <c r="S106" s="125">
        <f t="shared" si="47"/>
        <v>2.1530289584171879E-2</v>
      </c>
      <c r="T106" s="125">
        <f t="shared" si="47"/>
        <v>5.3833188353047248E-2</v>
      </c>
      <c r="U106" s="125">
        <f t="shared" si="47"/>
        <v>0.12973744072668422</v>
      </c>
      <c r="V106" s="125">
        <f t="shared" si="47"/>
        <v>0.29919990110504918</v>
      </c>
      <c r="W106" s="125">
        <f t="shared" si="47"/>
        <v>0.66126843802292923</v>
      </c>
      <c r="X106" s="125">
        <f t="shared" si="47"/>
        <v>1.4047386546896248</v>
      </c>
      <c r="Y106" s="125">
        <f t="shared" si="47"/>
        <v>2.8696110898541152</v>
      </c>
      <c r="Z106" s="125">
        <f t="shared" si="47"/>
        <v>5.6313004966981506</v>
      </c>
      <c r="AA106" s="125">
        <f t="shared" si="47"/>
        <v>10.59131116102029</v>
      </c>
      <c r="AB106" s="125">
        <f t="shared" si="47"/>
        <v>125.70677724004616</v>
      </c>
      <c r="AC106" s="125">
        <f t="shared" si="47"/>
        <v>62.853388620023082</v>
      </c>
      <c r="AD106" s="125">
        <f t="shared" si="47"/>
        <v>31.426694310011541</v>
      </c>
      <c r="AE106" s="125">
        <f t="shared" si="47"/>
        <v>15.713347155005771</v>
      </c>
      <c r="AF106" s="125">
        <f t="shared" si="47"/>
        <v>7.8566735775028853</v>
      </c>
      <c r="AG106" s="125">
        <f t="shared" si="47"/>
        <v>3.9283367887514427</v>
      </c>
      <c r="AH106" s="125">
        <f t="shared" si="47"/>
        <v>1.9641683943757213</v>
      </c>
      <c r="AI106" s="125">
        <f t="shared" si="47"/>
        <v>0.98208419718786066</v>
      </c>
      <c r="AJ106" s="125">
        <f t="shared" si="47"/>
        <v>0.49104209859393033</v>
      </c>
      <c r="AK106" s="125">
        <f t="shared" si="47"/>
        <v>0.24552104929696517</v>
      </c>
      <c r="AL106" s="125">
        <f t="shared" si="47"/>
        <v>0.12276052464848258</v>
      </c>
      <c r="AM106" s="125">
        <f t="shared" si="47"/>
        <v>6.1380262324241291E-2</v>
      </c>
      <c r="AN106" s="125">
        <f t="shared" si="47"/>
        <v>3.0690131162120646E-2</v>
      </c>
      <c r="AO106" s="125">
        <f t="shared" si="47"/>
        <v>1.5345065581060323E-2</v>
      </c>
      <c r="AP106" s="125">
        <f t="shared" si="47"/>
        <v>7.6725327905301614E-3</v>
      </c>
      <c r="AQ106" s="125">
        <f t="shared" si="47"/>
        <v>3.8362663952650807E-3</v>
      </c>
      <c r="AR106" s="125">
        <f t="shared" si="47"/>
        <v>1.9181331976325404E-3</v>
      </c>
      <c r="AS106" s="125">
        <f t="shared" si="47"/>
        <v>9.5906659881627018E-4</v>
      </c>
      <c r="AT106" s="125">
        <f t="shared" si="47"/>
        <v>4.7953329940813509E-4</v>
      </c>
      <c r="AU106" s="125">
        <f t="shared" si="47"/>
        <v>2.3976664970406754E-4</v>
      </c>
      <c r="AV106" s="125">
        <f t="shared" si="47"/>
        <v>1.1988332485203377E-4</v>
      </c>
      <c r="AW106" s="125">
        <f t="shared" si="47"/>
        <v>5.9941662426016886E-5</v>
      </c>
      <c r="AX106" s="125">
        <f t="shared" si="47"/>
        <v>2.9970831213008443E-5</v>
      </c>
      <c r="AY106" s="125">
        <f t="shared" si="47"/>
        <v>1.4985415606504222E-5</v>
      </c>
      <c r="AZ106" s="125">
        <f t="shared" si="47"/>
        <v>7.4927078032521108E-6</v>
      </c>
      <c r="BA106" s="125">
        <f t="shared" si="47"/>
        <v>3.7463539016260554E-6</v>
      </c>
      <c r="BB106" s="125">
        <f t="shared" si="47"/>
        <v>1.8731769508130277E-6</v>
      </c>
      <c r="BC106" s="125">
        <f t="shared" si="47"/>
        <v>9.3658847540651385E-7</v>
      </c>
      <c r="BD106" s="125">
        <f t="shared" si="47"/>
        <v>4.6829423770325692E-7</v>
      </c>
      <c r="BE106" s="125">
        <f t="shared" si="47"/>
        <v>2.3414711885162846E-7</v>
      </c>
      <c r="BF106" s="125">
        <f t="shared" si="47"/>
        <v>1.1707355942581423E-7</v>
      </c>
      <c r="BG106" s="125">
        <f t="shared" si="47"/>
        <v>5.8536779712907115E-8</v>
      </c>
      <c r="BH106" s="125">
        <f t="shared" si="47"/>
        <v>2.9268389856453558E-8</v>
      </c>
      <c r="BI106" s="125">
        <f t="shared" si="47"/>
        <v>1.4634194928226779E-8</v>
      </c>
    </row>
    <row r="107" spans="1:61" ht="18" customHeight="1">
      <c r="A107" s="126" t="s">
        <v>672</v>
      </c>
      <c r="B107" s="125">
        <f>+Controls!B9</f>
        <v>0</v>
      </c>
      <c r="C107" s="125">
        <f>+Controls!C9</f>
        <v>3.0070389287706203E-21</v>
      </c>
      <c r="D107" s="125">
        <f>+Controls!D9</f>
        <v>5.2132333743870096E-17</v>
      </c>
      <c r="E107" s="125">
        <f>+Controls!E9</f>
        <v>2.1549200322818337E-14</v>
      </c>
      <c r="F107" s="125">
        <f>+Controls!F9</f>
        <v>1.7689817099191038E-12</v>
      </c>
      <c r="G107" s="125">
        <f>+Controls!G9</f>
        <v>5.7664278346510029E-11</v>
      </c>
      <c r="H107" s="125">
        <f>+Controls!H9</f>
        <v>1.0087449862090303E-9</v>
      </c>
      <c r="I107" s="125">
        <f>+Controls!I9</f>
        <v>1.1392094727763031E-8</v>
      </c>
      <c r="J107" s="125">
        <f>+Controls!J9</f>
        <v>9.4039466017717397E-8</v>
      </c>
      <c r="K107" s="125">
        <f>+Controls!K9</f>
        <v>6.1337741005017265E-7</v>
      </c>
      <c r="L107" s="125">
        <f>+Controls!L9</f>
        <v>3.3295900328669421E-6</v>
      </c>
      <c r="M107" s="125">
        <f>+Controls!M9</f>
        <v>1.5589421806486728E-5</v>
      </c>
      <c r="N107" s="125">
        <f>+Controls!N9</f>
        <v>6.4539725526308953E-5</v>
      </c>
      <c r="O107" s="125">
        <f>+Controls!O9</f>
        <v>2.4103032237625028E-4</v>
      </c>
      <c r="P107" s="125">
        <f>+Controls!P9</f>
        <v>8.2100252665510151E-4</v>
      </c>
      <c r="Q107" s="125">
        <f>+Controls!Q9</f>
        <v>2.5766183309002184E-3</v>
      </c>
      <c r="R107" s="125">
        <f>+Controls!R9</f>
        <v>7.5161838592479073E-3</v>
      </c>
      <c r="S107" s="125">
        <f>+Controls!S9</f>
        <v>2.0530289584171878E-2</v>
      </c>
      <c r="T107" s="125">
        <f>+Controls!T9</f>
        <v>5.2833188353047247E-2</v>
      </c>
      <c r="U107" s="125">
        <f>+Controls!U9</f>
        <v>0.12873744072668422</v>
      </c>
      <c r="V107" s="125">
        <f>+Controls!V9</f>
        <v>0.29819990110504918</v>
      </c>
      <c r="W107" s="125">
        <f>+Controls!W9</f>
        <v>0.66026843802292923</v>
      </c>
      <c r="X107" s="125">
        <f>+Controls!X9</f>
        <v>1.4037386546896249</v>
      </c>
      <c r="Y107" s="125">
        <f>+Controls!Y9</f>
        <v>2.8686110898541153</v>
      </c>
      <c r="Z107" s="125">
        <f>+Controls!Z9</f>
        <v>5.6303004966981502</v>
      </c>
      <c r="AA107" s="125">
        <f>+Controls!AA9</f>
        <v>10.59031116102029</v>
      </c>
      <c r="AB107" s="125">
        <f>+Controls!AB9</f>
        <v>18.34441499938697</v>
      </c>
      <c r="AC107" s="125">
        <f>+Controls!AC9</f>
        <v>18.34441499938697</v>
      </c>
      <c r="AD107" s="125">
        <f>+Controls!AD9</f>
        <v>18.34441499938697</v>
      </c>
      <c r="AE107" s="125">
        <f>+Controls!AE9</f>
        <v>18.34441499938697</v>
      </c>
      <c r="AF107" s="125">
        <f>+Controls!AF9</f>
        <v>18.34441499938697</v>
      </c>
      <c r="AG107" s="125">
        <f>+Controls!AG9</f>
        <v>18.34441499938697</v>
      </c>
      <c r="AH107" s="125">
        <f>+Controls!AH9</f>
        <v>18.34441499938697</v>
      </c>
      <c r="AI107" s="125">
        <f>+Controls!AI9</f>
        <v>18.34441499938697</v>
      </c>
      <c r="AJ107" s="125">
        <f>+Controls!AJ9</f>
        <v>18.34441499938697</v>
      </c>
      <c r="AK107" s="125">
        <f>+Controls!AK9</f>
        <v>18.34441499938697</v>
      </c>
      <c r="AL107" s="125">
        <f>+Controls!AL9</f>
        <v>18.34441499938697</v>
      </c>
      <c r="AM107" s="125">
        <f>+Controls!AM9</f>
        <v>18.34441499938697</v>
      </c>
      <c r="AN107" s="125">
        <f>+Controls!AN9</f>
        <v>18.34441499938697</v>
      </c>
      <c r="AO107" s="125">
        <f>+Controls!AO9</f>
        <v>18.34441499938697</v>
      </c>
      <c r="AP107" s="125">
        <f>+Controls!AP9</f>
        <v>18.34441499938697</v>
      </c>
      <c r="AQ107" s="125">
        <f>+Controls!AQ9</f>
        <v>18.34441499938697</v>
      </c>
      <c r="AR107" s="125">
        <f>+Controls!AR9</f>
        <v>18.34441499938697</v>
      </c>
      <c r="AS107" s="125">
        <f>+Controls!AS9</f>
        <v>18.34441499938697</v>
      </c>
      <c r="AT107" s="125">
        <f>+Controls!AT9</f>
        <v>18.34441499938697</v>
      </c>
      <c r="AU107" s="125">
        <f>+Controls!AU9</f>
        <v>18.34441499938697</v>
      </c>
      <c r="AV107" s="125">
        <f>+Controls!AV9</f>
        <v>18.34441499938697</v>
      </c>
      <c r="AW107" s="125">
        <f>+Controls!AW9</f>
        <v>18.34441499938697</v>
      </c>
      <c r="AX107" s="125">
        <f>+Controls!AX9</f>
        <v>18.34441499938697</v>
      </c>
      <c r="AY107" s="125">
        <f>+Controls!AY9</f>
        <v>18.34441499938697</v>
      </c>
      <c r="AZ107" s="125">
        <f>+Controls!AZ9</f>
        <v>18.34441499938697</v>
      </c>
      <c r="BA107" s="125">
        <f>+Controls!BA9</f>
        <v>18.34441499938697</v>
      </c>
      <c r="BB107" s="125">
        <f>+Controls!BB9</f>
        <v>18.34441499938697</v>
      </c>
      <c r="BC107" s="125">
        <f>+Controls!BC9</f>
        <v>18.34441499938697</v>
      </c>
      <c r="BD107" s="125">
        <f>+Controls!BD9</f>
        <v>18.34441499938697</v>
      </c>
      <c r="BE107" s="125">
        <f>+Controls!BE9</f>
        <v>18.34441499938697</v>
      </c>
      <c r="BF107" s="125">
        <f>+Controls!BF9</f>
        <v>18.34441499938697</v>
      </c>
      <c r="BG107" s="125">
        <f>+Controls!BG9</f>
        <v>18.34441499938697</v>
      </c>
      <c r="BH107" s="125">
        <f>+Controls!BH9</f>
        <v>18.34441499938697</v>
      </c>
      <c r="BI107" s="125">
        <f>+Controls!BI9</f>
        <v>18.34441499938697</v>
      </c>
    </row>
    <row r="108" spans="1:61" ht="18" customHeight="1">
      <c r="A108" s="126" t="s">
        <v>675</v>
      </c>
      <c r="B108" s="125">
        <f>+Controls!B17</f>
        <v>1E-3</v>
      </c>
      <c r="C108" s="125">
        <f>+Controls!C17</f>
        <v>1E-3</v>
      </c>
      <c r="D108" s="125">
        <f>+Controls!D17</f>
        <v>1E-3</v>
      </c>
      <c r="E108" s="125">
        <f>+Controls!E17</f>
        <v>1E-3</v>
      </c>
      <c r="F108" s="125">
        <f>+Controls!F17</f>
        <v>1E-3</v>
      </c>
      <c r="G108" s="125">
        <f>+Controls!G17</f>
        <v>1E-3</v>
      </c>
      <c r="H108" s="125">
        <f>+Controls!H17</f>
        <v>1E-3</v>
      </c>
      <c r="I108" s="125">
        <f>+Controls!I17</f>
        <v>1E-3</v>
      </c>
      <c r="J108" s="125">
        <f>+Controls!J17</f>
        <v>1E-3</v>
      </c>
      <c r="K108" s="125">
        <f>+Controls!K17</f>
        <v>1E-3</v>
      </c>
      <c r="L108" s="125">
        <f>+Controls!L17</f>
        <v>1E-3</v>
      </c>
      <c r="M108" s="125">
        <f>+Controls!M17</f>
        <v>1E-3</v>
      </c>
      <c r="N108" s="125">
        <f>+Controls!N17</f>
        <v>1E-3</v>
      </c>
      <c r="O108" s="125">
        <f>+Controls!O17</f>
        <v>1E-3</v>
      </c>
      <c r="P108" s="125">
        <f>+Controls!P17</f>
        <v>1E-3</v>
      </c>
      <c r="Q108" s="125">
        <f>+Controls!Q17</f>
        <v>1E-3</v>
      </c>
      <c r="R108" s="125">
        <f>+Controls!R17</f>
        <v>1E-3</v>
      </c>
      <c r="S108" s="125">
        <f>+Controls!S17</f>
        <v>1E-3</v>
      </c>
      <c r="T108" s="125">
        <f>+Controls!T17</f>
        <v>1E-3</v>
      </c>
      <c r="U108" s="125">
        <f>+Controls!U17</f>
        <v>1E-3</v>
      </c>
      <c r="V108" s="125">
        <f>+Controls!V17</f>
        <v>1E-3</v>
      </c>
      <c r="W108" s="125">
        <f>+Controls!W17</f>
        <v>1E-3</v>
      </c>
      <c r="X108" s="125">
        <f>+Controls!X17</f>
        <v>1E-3</v>
      </c>
      <c r="Y108" s="125">
        <f>+Controls!Y17</f>
        <v>1E-3</v>
      </c>
      <c r="Z108" s="125">
        <f>+Controls!Z17</f>
        <v>1E-3</v>
      </c>
      <c r="AA108" s="125">
        <f>+Controls!AA17</f>
        <v>1E-3</v>
      </c>
      <c r="AB108" s="125">
        <f>+Controls!AB17</f>
        <v>1200</v>
      </c>
      <c r="AC108" s="125">
        <f>+Controls!AC17</f>
        <v>1200</v>
      </c>
      <c r="AD108" s="125">
        <f>+Controls!AD17</f>
        <v>1200</v>
      </c>
      <c r="AE108" s="125">
        <f>+Controls!AE17</f>
        <v>1200</v>
      </c>
      <c r="AF108" s="125">
        <f>+Controls!AF17</f>
        <v>1200</v>
      </c>
      <c r="AG108" s="125">
        <f>+Controls!AG17</f>
        <v>1200</v>
      </c>
      <c r="AH108" s="125">
        <f>+Controls!AH17</f>
        <v>1200</v>
      </c>
      <c r="AI108" s="125">
        <f>+Controls!AI17</f>
        <v>1200</v>
      </c>
      <c r="AJ108" s="125">
        <f>+Controls!AJ17</f>
        <v>1200</v>
      </c>
      <c r="AK108" s="125">
        <f>+Controls!AK17</f>
        <v>1200</v>
      </c>
      <c r="AL108" s="125">
        <f>+Controls!AL17</f>
        <v>1200</v>
      </c>
      <c r="AM108" s="125">
        <f>+Controls!AM17</f>
        <v>1200</v>
      </c>
      <c r="AN108" s="125">
        <f>+Controls!AN17</f>
        <v>1200</v>
      </c>
      <c r="AO108" s="125">
        <f>+Controls!AO17</f>
        <v>1200</v>
      </c>
      <c r="AP108" s="125">
        <f>+Controls!AP17</f>
        <v>1200</v>
      </c>
      <c r="AQ108" s="125">
        <f>+Controls!AQ17</f>
        <v>1200</v>
      </c>
      <c r="AR108" s="125">
        <f>+Controls!AR17</f>
        <v>1200</v>
      </c>
      <c r="AS108" s="125">
        <f>+Controls!AS17</f>
        <v>1200</v>
      </c>
      <c r="AT108" s="125">
        <f>+Controls!AT17</f>
        <v>1200</v>
      </c>
      <c r="AU108" s="125">
        <f>+Controls!AU17</f>
        <v>1200</v>
      </c>
      <c r="AV108" s="125">
        <f>+Controls!AV17</f>
        <v>1200</v>
      </c>
      <c r="AW108" s="125">
        <f>+Controls!AW17</f>
        <v>1200</v>
      </c>
      <c r="AX108" s="125">
        <f>+Controls!AX17</f>
        <v>1200</v>
      </c>
      <c r="AY108" s="125">
        <f>+Controls!AY17</f>
        <v>1200</v>
      </c>
      <c r="AZ108" s="125">
        <f>+Controls!AZ17</f>
        <v>1200</v>
      </c>
      <c r="BA108" s="125">
        <f>+Controls!BA17</f>
        <v>1200</v>
      </c>
      <c r="BB108" s="125">
        <f>+Controls!BB17</f>
        <v>1200</v>
      </c>
      <c r="BC108" s="125">
        <f>+Controls!BC17</f>
        <v>1200</v>
      </c>
      <c r="BD108" s="125">
        <f>+Controls!BD17</f>
        <v>1200</v>
      </c>
      <c r="BE108" s="125">
        <f>+Controls!BE17</f>
        <v>1200</v>
      </c>
      <c r="BF108" s="125">
        <f>+Controls!BF17</f>
        <v>1200</v>
      </c>
      <c r="BG108" s="125">
        <f>+Controls!BG17</f>
        <v>1200</v>
      </c>
      <c r="BH108" s="125">
        <f>+Controls!BH17</f>
        <v>1200</v>
      </c>
      <c r="BI108" s="125">
        <f>+Controls!BI17</f>
        <v>1200</v>
      </c>
    </row>
    <row r="109" spans="1:61" ht="18" customHeight="1">
      <c r="A109" s="126" t="s">
        <v>676</v>
      </c>
      <c r="B109" s="127">
        <f>+(B106/(1000*B$36))^(1/($B$38-1))</f>
        <v>3.8717679147140402E-4</v>
      </c>
      <c r="C109" s="127">
        <f t="shared" ref="C109:BI109" si="48">+(C106/(1000*C$36))^(1/($B$38-1))</f>
        <v>3.9720851919222591E-4</v>
      </c>
      <c r="D109" s="127">
        <f t="shared" si="48"/>
        <v>4.0744432808424637E-4</v>
      </c>
      <c r="E109" s="127">
        <f t="shared" si="48"/>
        <v>4.1788428101555272E-4</v>
      </c>
      <c r="F109" s="127">
        <f t="shared" si="48"/>
        <v>4.2852811081690504E-4</v>
      </c>
      <c r="G109" s="127">
        <f t="shared" si="48"/>
        <v>4.3937521155757098E-4</v>
      </c>
      <c r="H109" s="127">
        <f t="shared" si="48"/>
        <v>4.5042480398821362E-4</v>
      </c>
      <c r="I109" s="127">
        <f t="shared" si="48"/>
        <v>4.6167771125603857E-4</v>
      </c>
      <c r="J109" s="127">
        <f t="shared" si="48"/>
        <v>4.7314883205612707E-4</v>
      </c>
      <c r="K109" s="127">
        <f t="shared" si="48"/>
        <v>4.8493546860594266E-4</v>
      </c>
      <c r="L109" s="127">
        <f t="shared" si="48"/>
        <v>4.9752859713532124E-4</v>
      </c>
      <c r="M109" s="127">
        <f t="shared" si="48"/>
        <v>5.130321397819014E-4</v>
      </c>
      <c r="N109" s="127">
        <f t="shared" si="48"/>
        <v>5.3927665215271821E-4</v>
      </c>
      <c r="O109" s="127">
        <f t="shared" si="48"/>
        <v>6.0123277230107351E-4</v>
      </c>
      <c r="P109" s="127">
        <f t="shared" si="48"/>
        <v>7.6152656642028567E-4</v>
      </c>
      <c r="Q109" s="127">
        <f t="shared" si="48"/>
        <v>1.1339233495209623E-3</v>
      </c>
      <c r="R109" s="127">
        <f t="shared" si="48"/>
        <v>1.8785964964230207E-3</v>
      </c>
      <c r="S109" s="127">
        <f t="shared" si="48"/>
        <v>3.2169447751187741E-3</v>
      </c>
      <c r="T109" s="127">
        <f t="shared" si="48"/>
        <v>5.4736771893611246E-3</v>
      </c>
      <c r="U109" s="127">
        <f t="shared" si="48"/>
        <v>9.1227499798029656E-3</v>
      </c>
      <c r="V109" s="127">
        <f t="shared" si="48"/>
        <v>1.4833344716108612E-2</v>
      </c>
      <c r="W109" s="127">
        <f t="shared" si="48"/>
        <v>2.3548931669639974E-2</v>
      </c>
      <c r="X109" s="127">
        <f t="shared" si="48"/>
        <v>3.6562072464268805E-2</v>
      </c>
      <c r="Y109" s="127">
        <f t="shared" si="48"/>
        <v>5.5530373550280419E-2</v>
      </c>
      <c r="Z109" s="127">
        <f t="shared" si="48"/>
        <v>8.2454939464792085E-2</v>
      </c>
      <c r="AA109" s="127">
        <f t="shared" si="48"/>
        <v>0.17213423111760454</v>
      </c>
      <c r="AB109" s="127">
        <f t="shared" si="48"/>
        <v>1</v>
      </c>
      <c r="AC109" s="127">
        <f t="shared" si="48"/>
        <v>1</v>
      </c>
      <c r="AD109" s="127">
        <f t="shared" si="48"/>
        <v>1</v>
      </c>
      <c r="AE109" s="127">
        <f t="shared" si="48"/>
        <v>1</v>
      </c>
      <c r="AF109" s="127">
        <f t="shared" si="48"/>
        <v>1</v>
      </c>
      <c r="AG109" s="127">
        <f t="shared" si="48"/>
        <v>1</v>
      </c>
      <c r="AH109" s="127">
        <f t="shared" si="48"/>
        <v>1</v>
      </c>
      <c r="AI109" s="127">
        <f t="shared" si="48"/>
        <v>1</v>
      </c>
      <c r="AJ109" s="127">
        <f t="shared" si="48"/>
        <v>1</v>
      </c>
      <c r="AK109" s="127">
        <f t="shared" si="48"/>
        <v>1</v>
      </c>
      <c r="AL109" s="127">
        <f t="shared" si="48"/>
        <v>1</v>
      </c>
      <c r="AM109" s="127">
        <f t="shared" si="48"/>
        <v>1</v>
      </c>
      <c r="AN109" s="127">
        <f t="shared" si="48"/>
        <v>1</v>
      </c>
      <c r="AO109" s="127">
        <f t="shared" si="48"/>
        <v>1</v>
      </c>
      <c r="AP109" s="127">
        <f t="shared" si="48"/>
        <v>1</v>
      </c>
      <c r="AQ109" s="127">
        <f t="shared" si="48"/>
        <v>1</v>
      </c>
      <c r="AR109" s="127">
        <f t="shared" si="48"/>
        <v>1</v>
      </c>
      <c r="AS109" s="127">
        <f t="shared" si="48"/>
        <v>1</v>
      </c>
      <c r="AT109" s="127">
        <f t="shared" si="48"/>
        <v>1</v>
      </c>
      <c r="AU109" s="127">
        <f t="shared" si="48"/>
        <v>1</v>
      </c>
      <c r="AV109" s="127">
        <f t="shared" si="48"/>
        <v>1</v>
      </c>
      <c r="AW109" s="127">
        <f t="shared" si="48"/>
        <v>1</v>
      </c>
      <c r="AX109" s="127">
        <f t="shared" si="48"/>
        <v>1</v>
      </c>
      <c r="AY109" s="127">
        <f t="shared" si="48"/>
        <v>1</v>
      </c>
      <c r="AZ109" s="127">
        <f t="shared" si="48"/>
        <v>1</v>
      </c>
      <c r="BA109" s="127">
        <f t="shared" si="48"/>
        <v>1</v>
      </c>
      <c r="BB109" s="127">
        <f t="shared" si="48"/>
        <v>1</v>
      </c>
      <c r="BC109" s="127">
        <f t="shared" si="48"/>
        <v>1</v>
      </c>
      <c r="BD109" s="127">
        <f t="shared" si="48"/>
        <v>1</v>
      </c>
      <c r="BE109" s="127">
        <f t="shared" si="48"/>
        <v>1</v>
      </c>
      <c r="BF109" s="127">
        <f t="shared" si="48"/>
        <v>1</v>
      </c>
      <c r="BG109" s="127">
        <f t="shared" si="48"/>
        <v>1</v>
      </c>
      <c r="BH109" s="127">
        <f t="shared" si="48"/>
        <v>1</v>
      </c>
      <c r="BI109" s="127">
        <f t="shared" si="48"/>
        <v>1</v>
      </c>
    </row>
    <row r="110" spans="1:61" s="36" customFormat="1" ht="18" customHeight="1">
      <c r="A110" s="6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</row>
    <row r="111" spans="1:61" s="36" customFormat="1" ht="18" customHeight="1">
      <c r="A111" s="129" t="s">
        <v>818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</row>
    <row r="112" spans="1:61" s="48" customFormat="1" ht="18" customHeight="1">
      <c r="A112" s="131" t="s">
        <v>678</v>
      </c>
      <c r="B112" s="131">
        <f>+B40*B61</f>
        <v>0.40515158969265602</v>
      </c>
      <c r="C112" s="131">
        <f>+C40*C61</f>
        <v>0.72296833196349142</v>
      </c>
      <c r="D112" s="131">
        <f t="shared" ref="D112:BI112" si="49">+D40*D61</f>
        <v>0.95175194250493367</v>
      </c>
      <c r="E112" s="131">
        <f t="shared" si="49"/>
        <v>1.1736957593783333</v>
      </c>
      <c r="F112" s="131">
        <f t="shared" si="49"/>
        <v>1.3876530497327266</v>
      </c>
      <c r="G112" s="131">
        <f t="shared" si="49"/>
        <v>1.5658863474806168</v>
      </c>
      <c r="H112" s="131">
        <f t="shared" si="49"/>
        <v>1.7184716606506525</v>
      </c>
      <c r="I112" s="131">
        <f t="shared" si="49"/>
        <v>1.8667271326019241</v>
      </c>
      <c r="J112" s="131">
        <f t="shared" si="49"/>
        <v>2.010778396970363</v>
      </c>
      <c r="K112" s="131">
        <f t="shared" si="49"/>
        <v>2.150678976494691</v>
      </c>
      <c r="L112" s="131">
        <f t="shared" si="49"/>
        <v>2.2850939924860092</v>
      </c>
      <c r="M112" s="131">
        <f t="shared" si="49"/>
        <v>2.4136987671602537</v>
      </c>
      <c r="N112" s="131">
        <f t="shared" si="49"/>
        <v>2.5395085313935564</v>
      </c>
      <c r="O112" s="131">
        <f t="shared" si="49"/>
        <v>2.6545224156727509</v>
      </c>
      <c r="P112" s="131">
        <f t="shared" si="49"/>
        <v>2.7599973820762322</v>
      </c>
      <c r="Q112" s="131">
        <f t="shared" si="49"/>
        <v>2.8566481357443227</v>
      </c>
      <c r="R112" s="131">
        <f t="shared" si="49"/>
        <v>2.9449417567128977</v>
      </c>
      <c r="S112" s="131">
        <f t="shared" si="49"/>
        <v>3.0252453316448475</v>
      </c>
      <c r="T112" s="131">
        <f t="shared" si="49"/>
        <v>3.0978966172100386</v>
      </c>
      <c r="U112" s="131">
        <f t="shared" si="49"/>
        <v>3.1632350653114263</v>
      </c>
      <c r="V112" s="131">
        <f t="shared" si="49"/>
        <v>3.2398948054557319</v>
      </c>
      <c r="W112" s="131">
        <f t="shared" si="49"/>
        <v>3.3332521316269537</v>
      </c>
      <c r="X112" s="131">
        <f t="shared" si="49"/>
        <v>3.4279909735552141</v>
      </c>
      <c r="Y112" s="131">
        <f t="shared" si="49"/>
        <v>3.5218335401447987</v>
      </c>
      <c r="Z112" s="131">
        <f t="shared" si="49"/>
        <v>3.61362818160414</v>
      </c>
      <c r="AA112" s="131">
        <f t="shared" si="49"/>
        <v>3.7028447663503461</v>
      </c>
      <c r="AB112" s="131">
        <f t="shared" si="49"/>
        <v>3.7893682406650551</v>
      </c>
      <c r="AC112" s="131">
        <f t="shared" si="49"/>
        <v>3.8736521592556681</v>
      </c>
      <c r="AD112" s="131">
        <f t="shared" si="49"/>
        <v>3.9583380874093894</v>
      </c>
      <c r="AE112" s="131">
        <f t="shared" si="49"/>
        <v>4.0431767120276039</v>
      </c>
      <c r="AF112" s="131">
        <f t="shared" si="49"/>
        <v>4.1204975352948274</v>
      </c>
      <c r="AG112" s="131">
        <f t="shared" si="49"/>
        <v>4.1879982679179033</v>
      </c>
      <c r="AH112" s="131">
        <f t="shared" si="49"/>
        <v>4.2516146723134334</v>
      </c>
      <c r="AI112" s="131">
        <f t="shared" si="49"/>
        <v>4.3121368950628485</v>
      </c>
      <c r="AJ112" s="131">
        <f t="shared" si="49"/>
        <v>4.3699858031062497</v>
      </c>
      <c r="AK112" s="131">
        <f t="shared" si="49"/>
        <v>4.4254183891299226</v>
      </c>
      <c r="AL112" s="131">
        <f t="shared" si="49"/>
        <v>4.4786199087612877</v>
      </c>
      <c r="AM112" s="131">
        <f t="shared" si="49"/>
        <v>4.5297458349468886</v>
      </c>
      <c r="AN112" s="131">
        <f t="shared" si="49"/>
        <v>4.5789392952958101</v>
      </c>
      <c r="AO112" s="131">
        <f t="shared" si="49"/>
        <v>4.6263370896919245</v>
      </c>
      <c r="AP112" s="131">
        <f t="shared" si="49"/>
        <v>4.6720708053839504</v>
      </c>
      <c r="AQ112" s="131">
        <f t="shared" si="49"/>
        <v>4.716266146312611</v>
      </c>
      <c r="AR112" s="131">
        <f t="shared" si="49"/>
        <v>4.7590418756350292</v>
      </c>
      <c r="AS112" s="131">
        <f t="shared" si="49"/>
        <v>4.8005089299324926</v>
      </c>
      <c r="AT112" s="131">
        <f t="shared" si="49"/>
        <v>4.8407698718000018</v>
      </c>
      <c r="AU112" s="131">
        <f t="shared" si="49"/>
        <v>4.8799186793012739</v>
      </c>
      <c r="AV112" s="131">
        <f t="shared" si="49"/>
        <v>4.9180408098568362</v>
      </c>
      <c r="AW112" s="131">
        <f t="shared" si="49"/>
        <v>4.9552134637436156</v>
      </c>
      <c r="AX112" s="131">
        <f t="shared" si="49"/>
        <v>4.9915059796858765</v>
      </c>
      <c r="AY112" s="131">
        <f t="shared" si="49"/>
        <v>5.0269803084785432</v>
      </c>
      <c r="AZ112" s="131">
        <f t="shared" si="49"/>
        <v>5.0616915243081131</v>
      </c>
      <c r="BA112" s="131">
        <f t="shared" si="49"/>
        <v>5.0956883452076749</v>
      </c>
      <c r="BB112" s="131">
        <f t="shared" si="49"/>
        <v>5.1290136433658899</v>
      </c>
      <c r="BC112" s="131">
        <f t="shared" si="49"/>
        <v>5.1617049329685534</v>
      </c>
      <c r="BD112" s="131">
        <f t="shared" si="49"/>
        <v>5.1937948282833002</v>
      </c>
      <c r="BE112" s="131">
        <f t="shared" si="49"/>
        <v>5.2253114682305588</v>
      </c>
      <c r="BF112" s="131">
        <f t="shared" si="49"/>
        <v>5.2562789060939004</v>
      </c>
      <c r="BG112" s="131">
        <f t="shared" si="49"/>
        <v>5.2867174646153057</v>
      </c>
      <c r="BH112" s="131">
        <f t="shared" si="49"/>
        <v>5.3166440577294978</v>
      </c>
      <c r="BI112" s="131">
        <f t="shared" si="49"/>
        <v>5.3460724807915456</v>
      </c>
    </row>
    <row r="113" spans="1:61" s="36" customFormat="1" ht="18" customHeight="1">
      <c r="A113" s="132" t="s">
        <v>792</v>
      </c>
      <c r="B113" s="102">
        <f>+Controls!B76</f>
        <v>0.40515158969265602</v>
      </c>
      <c r="C113" s="102">
        <f>+Controls!C76</f>
        <v>0.7230937431006107</v>
      </c>
      <c r="D113" s="102">
        <f>+Controls!D76</f>
        <v>0.95176955277896969</v>
      </c>
      <c r="E113" s="102">
        <f>+Controls!E76</f>
        <v>1.1736542267846219</v>
      </c>
      <c r="F113" s="102">
        <f>+Controls!F76</f>
        <v>0.84377862604832721</v>
      </c>
      <c r="G113" s="102">
        <f>+Controls!G76</f>
        <v>0.59412543656290373</v>
      </c>
      <c r="H113" s="102">
        <f>+Controls!H76</f>
        <v>0.48265141280888313</v>
      </c>
      <c r="I113" s="102">
        <f>+Controls!I76</f>
        <v>0.40009497139017536</v>
      </c>
      <c r="J113" s="102">
        <f>+Controls!J76</f>
        <v>0.33903711576945272</v>
      </c>
      <c r="K113" s="102">
        <f>+Controls!K76</f>
        <v>0.29383505522586217</v>
      </c>
      <c r="L113" s="102">
        <f>+Controls!L76</f>
        <v>0.26170534723586203</v>
      </c>
      <c r="M113" s="102">
        <f>+Controls!M76</f>
        <v>0.23618907588036547</v>
      </c>
      <c r="N113" s="102">
        <f>+Controls!N76</f>
        <v>0.2131606409820298</v>
      </c>
      <c r="O113" s="102">
        <f>+Controls!O76</f>
        <v>0.19237747848628187</v>
      </c>
      <c r="P113" s="102">
        <f>+Controls!P76</f>
        <v>0.17362067433386938</v>
      </c>
      <c r="Q113" s="102">
        <f>+Controls!Q76</f>
        <v>0.15669265858631709</v>
      </c>
      <c r="R113" s="102">
        <f>+Controls!R76</f>
        <v>0.14141512437415116</v>
      </c>
      <c r="S113" s="102">
        <f>+Controls!S76</f>
        <v>0.12762714974767142</v>
      </c>
      <c r="T113" s="102">
        <f>+Controls!T76</f>
        <v>0.11518350264727344</v>
      </c>
      <c r="U113" s="102">
        <f>+Controls!U76</f>
        <v>0.10395311113916426</v>
      </c>
      <c r="V113" s="102">
        <f>+Controls!V76</f>
        <v>9.3817682803095742E-2</v>
      </c>
      <c r="W113" s="102">
        <f>+Controls!W76</f>
        <v>8.9126798662940945E-2</v>
      </c>
      <c r="X113" s="102">
        <f>+Controls!X76</f>
        <v>8.4670458729793896E-2</v>
      </c>
      <c r="Y113" s="102">
        <f>+Controls!Y76</f>
        <v>8.0436935793304201E-2</v>
      </c>
      <c r="Z113" s="102">
        <f>+Controls!Z76</f>
        <v>7.6415089003638983E-2</v>
      </c>
      <c r="AA113" s="102">
        <f>+Controls!AA76</f>
        <v>7.2594334553457027E-2</v>
      </c>
      <c r="AB113" s="102">
        <f>+Controls!AB76</f>
        <v>6.8964617825784169E-2</v>
      </c>
      <c r="AC113" s="102">
        <f>+Controls!AC76</f>
        <v>6.5516386934494963E-2</v>
      </c>
      <c r="AD113" s="102">
        <f>+Controls!AD76</f>
        <v>6.2240567587770211E-2</v>
      </c>
      <c r="AE113" s="102">
        <f>+Controls!AE76</f>
        <v>5.9128539208381695E-2</v>
      </c>
      <c r="AF113" s="102">
        <f>+Controls!AF76</f>
        <v>5.6172112247962605E-2</v>
      </c>
      <c r="AG113" s="102">
        <f>+Controls!AG76</f>
        <v>5.3363506635564474E-2</v>
      </c>
      <c r="AH113" s="102">
        <f>+Controls!AH76</f>
        <v>5.0695331303786249E-2</v>
      </c>
      <c r="AI113" s="102">
        <f>+Controls!AI76</f>
        <v>4.8160564738596937E-2</v>
      </c>
      <c r="AJ113" s="102">
        <f>+Controls!AJ76</f>
        <v>4.5752536501667086E-2</v>
      </c>
      <c r="AK113" s="102">
        <f>+Controls!AK76</f>
        <v>4.346490967658373E-2</v>
      </c>
      <c r="AL113" s="102">
        <f>+Controls!AL76</f>
        <v>4.129166419275454E-2</v>
      </c>
      <c r="AM113" s="102">
        <f>+Controls!AM76</f>
        <v>3.9227080983116815E-2</v>
      </c>
      <c r="AN113" s="102">
        <f>+Controls!AN76</f>
        <v>3.726572693396097E-2</v>
      </c>
      <c r="AO113" s="102">
        <f>+Controls!AO76</f>
        <v>3.5402440587262919E-2</v>
      </c>
      <c r="AP113" s="102">
        <f>+Controls!AP76</f>
        <v>3.3632318557899769E-2</v>
      </c>
      <c r="AQ113" s="102">
        <f>+Controls!AQ76</f>
        <v>3.1950702630004782E-2</v>
      </c>
      <c r="AR113" s="102">
        <f>+Controls!AR76</f>
        <v>3.035316749850454E-2</v>
      </c>
      <c r="AS113" s="102">
        <f>+Controls!AS76</f>
        <v>2.8835509123579312E-2</v>
      </c>
      <c r="AT113" s="102">
        <f>+Controls!AT76</f>
        <v>2.7393733667400347E-2</v>
      </c>
      <c r="AU113" s="102">
        <f>+Controls!AU76</f>
        <v>2.6024046984030328E-2</v>
      </c>
      <c r="AV113" s="102">
        <f>+Controls!AV76</f>
        <v>2.4722844634828812E-2</v>
      </c>
      <c r="AW113" s="102">
        <f>+Controls!AW76</f>
        <v>2.3486702403087371E-2</v>
      </c>
      <c r="AX113" s="102">
        <f>+Controls!AX76</f>
        <v>2.2312367282933E-2</v>
      </c>
      <c r="AY113" s="102">
        <f>+Controls!AY76</f>
        <v>2.1196748918786347E-2</v>
      </c>
      <c r="AZ113" s="102">
        <f>+Controls!AZ76</f>
        <v>2.0136911472847029E-2</v>
      </c>
      <c r="BA113" s="102">
        <f>+Controls!BA76</f>
        <v>1.9130065899204678E-2</v>
      </c>
      <c r="BB113" s="102">
        <f>+Controls!BB76</f>
        <v>1.8173562604244443E-2</v>
      </c>
      <c r="BC113" s="102">
        <f>+Controls!BC76</f>
        <v>1.7264884474032221E-2</v>
      </c>
      <c r="BD113" s="102">
        <f>+Controls!BD76</f>
        <v>1.6401640250330609E-2</v>
      </c>
      <c r="BE113" s="102">
        <f>+Controls!BE76</f>
        <v>1.5581558237814078E-2</v>
      </c>
      <c r="BF113" s="102">
        <f>+Controls!BF76</f>
        <v>1.4802480325923373E-2</v>
      </c>
      <c r="BG113" s="102">
        <f>+Controls!BG76</f>
        <v>1.4062356309627204E-2</v>
      </c>
      <c r="BH113" s="102">
        <f>+Controls!BH76</f>
        <v>1.3359238494145843E-2</v>
      </c>
      <c r="BI113" s="102">
        <f>+Controls!BI76</f>
        <v>1.269127656943855E-2</v>
      </c>
    </row>
    <row r="114" spans="1:61" ht="18" customHeight="1">
      <c r="A114" s="132" t="s">
        <v>682</v>
      </c>
      <c r="B114" s="102">
        <f>IF(1-(B113/B112)&lt;0,0,1-(B113/B112))</f>
        <v>0</v>
      </c>
      <c r="C114" s="102">
        <f>IF(1-(C113/C112)&lt;0,0,1-(C113/C112))</f>
        <v>0</v>
      </c>
      <c r="D114" s="102">
        <f>IF(1-(D113/D112)&lt;0,0,1-(D113/D112))</f>
        <v>0</v>
      </c>
      <c r="E114" s="102">
        <f>IF(1-(E113/E112)&lt;0,0,1-(E113/E112))</f>
        <v>3.5386166627460192E-5</v>
      </c>
      <c r="F114" s="102">
        <f t="shared" ref="F114:BI114" si="50">IF(1-(F113/F112)&lt;0,0,1-(F113/F112))</f>
        <v>0.39193833342502582</v>
      </c>
      <c r="G114" s="102">
        <f t="shared" si="50"/>
        <v>0.62058201891931497</v>
      </c>
      <c r="H114" s="102">
        <f t="shared" si="50"/>
        <v>0.71913914912851085</v>
      </c>
      <c r="I114" s="102">
        <f t="shared" si="50"/>
        <v>0.78567035084956105</v>
      </c>
      <c r="J114" s="102">
        <f t="shared" si="50"/>
        <v>0.8313901142561112</v>
      </c>
      <c r="K114" s="102">
        <f t="shared" si="50"/>
        <v>0.86337567882642685</v>
      </c>
      <c r="L114" s="102">
        <f t="shared" si="50"/>
        <v>0.88547283039716607</v>
      </c>
      <c r="M114" s="102">
        <f t="shared" si="50"/>
        <v>0.90214641566136899</v>
      </c>
      <c r="N114" s="102">
        <f t="shared" si="50"/>
        <v>0.91606224655403778</v>
      </c>
      <c r="O114" s="102">
        <f t="shared" si="50"/>
        <v>0.92752840309411122</v>
      </c>
      <c r="P114" s="102">
        <f t="shared" si="50"/>
        <v>0.93709389890679473</v>
      </c>
      <c r="Q114" s="102">
        <f t="shared" si="50"/>
        <v>0.94514807174685878</v>
      </c>
      <c r="R114" s="102">
        <f t="shared" si="50"/>
        <v>0.95198033236080137</v>
      </c>
      <c r="S114" s="102">
        <f t="shared" si="50"/>
        <v>0.95781262814864687</v>
      </c>
      <c r="T114" s="102">
        <f t="shared" si="50"/>
        <v>0.96281880356904626</v>
      </c>
      <c r="U114" s="102">
        <f t="shared" si="50"/>
        <v>0.96713708940599075</v>
      </c>
      <c r="V114" s="102">
        <f t="shared" si="50"/>
        <v>0.97104298490027696</v>
      </c>
      <c r="W114" s="102">
        <f t="shared" si="50"/>
        <v>0.97326130903291785</v>
      </c>
      <c r="X114" s="102">
        <f t="shared" si="50"/>
        <v>0.97530026788781743</v>
      </c>
      <c r="Y114" s="102">
        <f t="shared" si="50"/>
        <v>0.9771604947035637</v>
      </c>
      <c r="Z114" s="102">
        <f t="shared" si="50"/>
        <v>0.97885363818207849</v>
      </c>
      <c r="AA114" s="102">
        <f t="shared" si="50"/>
        <v>0.98039498301058714</v>
      </c>
      <c r="AB114" s="102">
        <f t="shared" si="50"/>
        <v>0.98180049722122531</v>
      </c>
      <c r="AC114" s="102">
        <f t="shared" si="50"/>
        <v>0.98308666234319708</v>
      </c>
      <c r="AD114" s="102">
        <f t="shared" si="50"/>
        <v>0.98427608602060956</v>
      </c>
      <c r="AE114" s="102">
        <f t="shared" si="50"/>
        <v>0.98537572225510528</v>
      </c>
      <c r="AF114" s="102">
        <f t="shared" si="50"/>
        <v>0.9863676384303568</v>
      </c>
      <c r="AG114" s="102">
        <f t="shared" si="50"/>
        <v>0.98725799219059984</v>
      </c>
      <c r="AH114" s="102">
        <f t="shared" si="50"/>
        <v>0.98807621687028346</v>
      </c>
      <c r="AI114" s="102">
        <f t="shared" si="50"/>
        <v>0.98883139243706797</v>
      </c>
      <c r="AJ114" s="102">
        <f t="shared" si="50"/>
        <v>0.98953027800018356</v>
      </c>
      <c r="AK114" s="102">
        <f t="shared" si="50"/>
        <v>0.99017835019094558</v>
      </c>
      <c r="AL114" s="102">
        <f t="shared" si="50"/>
        <v>0.99078027047752415</v>
      </c>
      <c r="AM114" s="102">
        <f t="shared" si="50"/>
        <v>0.99134011434361713</v>
      </c>
      <c r="AN114" s="102">
        <f t="shared" si="50"/>
        <v>0.99186149356200326</v>
      </c>
      <c r="AO114" s="102">
        <f t="shared" si="50"/>
        <v>0.99234763055503583</v>
      </c>
      <c r="AP114" s="102">
        <f t="shared" si="50"/>
        <v>0.99280141077503725</v>
      </c>
      <c r="AQ114" s="102">
        <f t="shared" si="50"/>
        <v>0.99322542417268256</v>
      </c>
      <c r="AR114" s="102">
        <f t="shared" si="50"/>
        <v>0.99362200033290227</v>
      </c>
      <c r="AS114" s="102">
        <f t="shared" si="50"/>
        <v>0.99399323914517024</v>
      </c>
      <c r="AT114" s="102">
        <f t="shared" si="50"/>
        <v>0.99434103781157146</v>
      </c>
      <c r="AU114" s="102">
        <f t="shared" si="50"/>
        <v>0.99466711461926316</v>
      </c>
      <c r="AV114" s="102">
        <f t="shared" si="50"/>
        <v>0.9949730297916034</v>
      </c>
      <c r="AW114" s="102">
        <f t="shared" si="50"/>
        <v>0.99526020370768375</v>
      </c>
      <c r="AX114" s="102">
        <f t="shared" si="50"/>
        <v>0.99552993277505053</v>
      </c>
      <c r="AY114" s="102">
        <f t="shared" si="50"/>
        <v>0.99578340323254588</v>
      </c>
      <c r="AZ114" s="102">
        <f t="shared" si="50"/>
        <v>0.99602170314485938</v>
      </c>
      <c r="BA114" s="102">
        <f t="shared" si="50"/>
        <v>0.99624583282900414</v>
      </c>
      <c r="BB114" s="102">
        <f t="shared" si="50"/>
        <v>0.9964567139282714</v>
      </c>
      <c r="BC114" s="102">
        <f t="shared" si="50"/>
        <v>0.99665519732370622</v>
      </c>
      <c r="BD114" s="102">
        <f t="shared" si="50"/>
        <v>0.99684207004847136</v>
      </c>
      <c r="BE114" s="102">
        <f t="shared" si="50"/>
        <v>0.99701806134762516</v>
      </c>
      <c r="BF114" s="102">
        <f t="shared" si="50"/>
        <v>0.99718384800533277</v>
      </c>
      <c r="BG114" s="102">
        <f t="shared" si="50"/>
        <v>0.99734005904348999</v>
      </c>
      <c r="BH114" s="102">
        <f t="shared" si="50"/>
        <v>0.99748727988011088</v>
      </c>
      <c r="BI114" s="102">
        <f t="shared" si="50"/>
        <v>0.99762605602242804</v>
      </c>
    </row>
    <row r="115" spans="1:61" s="36" customFormat="1" ht="18" customHeight="1">
      <c r="A115" s="132" t="s">
        <v>683</v>
      </c>
      <c r="B115" s="133">
        <f t="shared" ref="B115:BI115" si="51">+B$36*1000*B114^($B$38-1)</f>
        <v>0</v>
      </c>
      <c r="C115" s="133">
        <f t="shared" si="51"/>
        <v>0</v>
      </c>
      <c r="D115" s="133">
        <f t="shared" si="51"/>
        <v>0</v>
      </c>
      <c r="E115" s="133">
        <f t="shared" si="51"/>
        <v>1.1748961195903658E-5</v>
      </c>
      <c r="F115" s="133">
        <f t="shared" si="51"/>
        <v>213.90905365096643</v>
      </c>
      <c r="G115" s="133">
        <f t="shared" si="51"/>
        <v>467.664679231641</v>
      </c>
      <c r="H115" s="133">
        <f t="shared" si="51"/>
        <v>583.10072138239514</v>
      </c>
      <c r="I115" s="133">
        <f t="shared" si="51"/>
        <v>654.07502773203998</v>
      </c>
      <c r="J115" s="133">
        <f t="shared" si="51"/>
        <v>692.93674183526048</v>
      </c>
      <c r="K115" s="133">
        <f t="shared" si="51"/>
        <v>709.89620367590339</v>
      </c>
      <c r="L115" s="133">
        <f t="shared" si="51"/>
        <v>711.35528999624205</v>
      </c>
      <c r="M115" s="133">
        <f t="shared" si="51"/>
        <v>704.62263060432974</v>
      </c>
      <c r="N115" s="133">
        <f t="shared" si="51"/>
        <v>694.01032768174935</v>
      </c>
      <c r="O115" s="133">
        <f t="shared" si="51"/>
        <v>680.29083951213818</v>
      </c>
      <c r="P115" s="133">
        <f t="shared" si="51"/>
        <v>664.48784557309307</v>
      </c>
      <c r="Q115" s="133">
        <f t="shared" si="51"/>
        <v>647.32395051854087</v>
      </c>
      <c r="R115" s="133">
        <f t="shared" si="51"/>
        <v>629.32512607273975</v>
      </c>
      <c r="S115" s="133">
        <f t="shared" si="51"/>
        <v>610.88067533838068</v>
      </c>
      <c r="T115" s="133">
        <f t="shared" si="51"/>
        <v>592.28098509134634</v>
      </c>
      <c r="U115" s="133">
        <f t="shared" si="51"/>
        <v>573.74300718555116</v>
      </c>
      <c r="V115" s="133">
        <f t="shared" si="51"/>
        <v>555.59752665554254</v>
      </c>
      <c r="W115" s="133">
        <f t="shared" si="51"/>
        <v>536.59008456038021</v>
      </c>
      <c r="X115" s="133">
        <f t="shared" si="51"/>
        <v>518.30942050496458</v>
      </c>
      <c r="Y115" s="133">
        <f t="shared" si="51"/>
        <v>500.73343647930528</v>
      </c>
      <c r="Z115" s="133">
        <f t="shared" si="51"/>
        <v>483.8498944108203</v>
      </c>
      <c r="AA115" s="133">
        <f t="shared" si="51"/>
        <v>242.61108072916434</v>
      </c>
      <c r="AB115" s="133">
        <f t="shared" si="51"/>
        <v>121.61875082134526</v>
      </c>
      <c r="AC115" s="133">
        <f t="shared" si="51"/>
        <v>60.952839769047188</v>
      </c>
      <c r="AD115" s="133">
        <f t="shared" si="51"/>
        <v>30.542823440998003</v>
      </c>
      <c r="AE115" s="133">
        <f t="shared" si="51"/>
        <v>15.302135724975713</v>
      </c>
      <c r="AF115" s="133">
        <f t="shared" si="51"/>
        <v>7.6649367778422759</v>
      </c>
      <c r="AG115" s="133">
        <f t="shared" si="51"/>
        <v>3.8386975797967176</v>
      </c>
      <c r="AH115" s="133">
        <f t="shared" si="51"/>
        <v>1.9222130487757101</v>
      </c>
      <c r="AI115" s="133">
        <f t="shared" si="51"/>
        <v>0.96242914186850814</v>
      </c>
      <c r="AJ115" s="133">
        <f t="shared" si="51"/>
        <v>0.48182694650187924</v>
      </c>
      <c r="AK115" s="133">
        <f t="shared" si="51"/>
        <v>0.24119755389603451</v>
      </c>
      <c r="AL115" s="133">
        <f t="shared" si="51"/>
        <v>0.12073076862510891</v>
      </c>
      <c r="AM115" s="133">
        <f t="shared" si="51"/>
        <v>6.0426795598908838E-2</v>
      </c>
      <c r="AN115" s="133">
        <f t="shared" si="51"/>
        <v>3.0242006258227622E-2</v>
      </c>
      <c r="AO115" s="133">
        <f t="shared" si="51"/>
        <v>1.5134345895462351E-2</v>
      </c>
      <c r="AP115" s="133">
        <f t="shared" si="51"/>
        <v>7.5734026503714155E-3</v>
      </c>
      <c r="AQ115" s="133">
        <f t="shared" si="51"/>
        <v>3.7896128797585099E-3</v>
      </c>
      <c r="AR115" s="133">
        <f t="shared" si="51"/>
        <v>1.8961684661603015E-3</v>
      </c>
      <c r="AS115" s="133">
        <f t="shared" si="51"/>
        <v>9.487219332067671E-4</v>
      </c>
      <c r="AT115" s="133">
        <f t="shared" si="51"/>
        <v>4.7465977081234413E-4</v>
      </c>
      <c r="AU115" s="133">
        <f t="shared" si="51"/>
        <v>2.3746999453872023E-4</v>
      </c>
      <c r="AV115" s="133">
        <f t="shared" si="51"/>
        <v>1.1880073700185116E-4</v>
      </c>
      <c r="AW115" s="133">
        <f t="shared" si="51"/>
        <v>5.9431232021315112E-5</v>
      </c>
      <c r="AX115" s="133">
        <f t="shared" si="51"/>
        <v>2.9730113587896808E-5</v>
      </c>
      <c r="AY115" s="133">
        <f t="shared" si="51"/>
        <v>1.4871870075422038E-5</v>
      </c>
      <c r="AZ115" s="133">
        <f t="shared" si="51"/>
        <v>7.4391384191925528E-6</v>
      </c>
      <c r="BA115" s="133">
        <f t="shared" si="51"/>
        <v>3.7210759374435061E-6</v>
      </c>
      <c r="BB115" s="133">
        <f t="shared" si="51"/>
        <v>1.8612469241810103E-6</v>
      </c>
      <c r="BC115" s="133">
        <f t="shared" si="51"/>
        <v>9.3095715489844262E-7</v>
      </c>
      <c r="BD115" s="133">
        <f t="shared" si="51"/>
        <v>4.6563568814651416E-7</v>
      </c>
      <c r="BE115" s="133">
        <f t="shared" si="51"/>
        <v>2.3289183598961054E-7</v>
      </c>
      <c r="BF115" s="133">
        <f t="shared" si="51"/>
        <v>1.1648077356642416E-7</v>
      </c>
      <c r="BG115" s="133">
        <f t="shared" si="51"/>
        <v>5.8256810084156888E-8</v>
      </c>
      <c r="BH115" s="133">
        <f t="shared" si="51"/>
        <v>2.9136145040468895E-8</v>
      </c>
      <c r="BI115" s="133">
        <f t="shared" si="51"/>
        <v>1.4571720951864608E-8</v>
      </c>
    </row>
    <row r="116" spans="1:61" s="49" customFormat="1" ht="18" customHeight="1">
      <c r="A116" s="132" t="s">
        <v>686</v>
      </c>
      <c r="B116" s="102">
        <f t="shared" ref="B116:AG116" si="52">+B112*(1-B103)</f>
        <v>0.40499472440009932</v>
      </c>
      <c r="C116" s="102">
        <f t="shared" si="52"/>
        <v>0.72268116278292938</v>
      </c>
      <c r="D116" s="102">
        <f t="shared" si="52"/>
        <v>0.9513641565742168</v>
      </c>
      <c r="E116" s="102">
        <f t="shared" si="52"/>
        <v>1.1732052903697945</v>
      </c>
      <c r="F116" s="102">
        <f t="shared" si="52"/>
        <v>1.3870584013928553</v>
      </c>
      <c r="G116" s="102">
        <f t="shared" si="52"/>
        <v>1.5651983358354173</v>
      </c>
      <c r="H116" s="102">
        <f t="shared" si="52"/>
        <v>1.7176976183897448</v>
      </c>
      <c r="I116" s="102">
        <f t="shared" si="52"/>
        <v>1.8658653062918049</v>
      </c>
      <c r="J116" s="102">
        <f t="shared" si="52"/>
        <v>2.0098269995203126</v>
      </c>
      <c r="K116" s="102">
        <f t="shared" si="52"/>
        <v>2.1496360359774034</v>
      </c>
      <c r="L116" s="102">
        <f t="shared" si="52"/>
        <v>2.2839570928776052</v>
      </c>
      <c r="M116" s="102">
        <f t="shared" si="52"/>
        <v>2.4124604621169485</v>
      </c>
      <c r="N116" s="102">
        <f t="shared" si="52"/>
        <v>2.5381390337346335</v>
      </c>
      <c r="O116" s="102">
        <f t="shared" si="52"/>
        <v>2.6529264298016408</v>
      </c>
      <c r="P116" s="102">
        <f t="shared" si="52"/>
        <v>2.7578955707465309</v>
      </c>
      <c r="Q116" s="102">
        <f t="shared" si="52"/>
        <v>2.8534089157218365</v>
      </c>
      <c r="R116" s="102">
        <f t="shared" si="52"/>
        <v>2.9394093994465673</v>
      </c>
      <c r="S116" s="102">
        <f t="shared" si="52"/>
        <v>3.0155132844817603</v>
      </c>
      <c r="T116" s="102">
        <f t="shared" si="52"/>
        <v>3.0809397311614171</v>
      </c>
      <c r="U116" s="102">
        <f t="shared" si="52"/>
        <v>3.1343776626832445</v>
      </c>
      <c r="V116" s="102">
        <f t="shared" si="52"/>
        <v>3.1918363289624772</v>
      </c>
      <c r="W116" s="102">
        <f t="shared" si="52"/>
        <v>3.2547576049415885</v>
      </c>
      <c r="X116" s="102">
        <f t="shared" si="52"/>
        <v>3.3026565191732291</v>
      </c>
      <c r="Y116" s="102">
        <f t="shared" si="52"/>
        <v>3.3262648080786512</v>
      </c>
      <c r="Z116" s="102">
        <f t="shared" si="52"/>
        <v>3.3156666886417039</v>
      </c>
      <c r="AA116" s="102">
        <f t="shared" si="52"/>
        <v>3.0654584295467835</v>
      </c>
      <c r="AB116" s="102">
        <f t="shared" si="52"/>
        <v>0</v>
      </c>
      <c r="AC116" s="102">
        <f t="shared" si="52"/>
        <v>0</v>
      </c>
      <c r="AD116" s="102">
        <f t="shared" si="52"/>
        <v>0</v>
      </c>
      <c r="AE116" s="102">
        <f t="shared" si="52"/>
        <v>0</v>
      </c>
      <c r="AF116" s="102">
        <f t="shared" si="52"/>
        <v>0</v>
      </c>
      <c r="AG116" s="102">
        <f t="shared" si="52"/>
        <v>0</v>
      </c>
      <c r="AH116" s="102">
        <f t="shared" ref="AH116:BI116" si="53">+AH112*(1-AH103)</f>
        <v>0</v>
      </c>
      <c r="AI116" s="102">
        <f t="shared" si="53"/>
        <v>0</v>
      </c>
      <c r="AJ116" s="102">
        <f t="shared" si="53"/>
        <v>0</v>
      </c>
      <c r="AK116" s="102">
        <f t="shared" si="53"/>
        <v>0</v>
      </c>
      <c r="AL116" s="102">
        <f t="shared" si="53"/>
        <v>0</v>
      </c>
      <c r="AM116" s="102">
        <f t="shared" si="53"/>
        <v>0</v>
      </c>
      <c r="AN116" s="102">
        <f t="shared" si="53"/>
        <v>0</v>
      </c>
      <c r="AO116" s="102">
        <f t="shared" si="53"/>
        <v>0</v>
      </c>
      <c r="AP116" s="102">
        <f t="shared" si="53"/>
        <v>0</v>
      </c>
      <c r="AQ116" s="102">
        <f t="shared" si="53"/>
        <v>0</v>
      </c>
      <c r="AR116" s="102">
        <f t="shared" si="53"/>
        <v>0</v>
      </c>
      <c r="AS116" s="102">
        <f t="shared" si="53"/>
        <v>0</v>
      </c>
      <c r="AT116" s="102">
        <f t="shared" si="53"/>
        <v>0</v>
      </c>
      <c r="AU116" s="102">
        <f t="shared" si="53"/>
        <v>0</v>
      </c>
      <c r="AV116" s="102">
        <f t="shared" si="53"/>
        <v>0</v>
      </c>
      <c r="AW116" s="102">
        <f t="shared" si="53"/>
        <v>0</v>
      </c>
      <c r="AX116" s="102">
        <f t="shared" si="53"/>
        <v>0</v>
      </c>
      <c r="AY116" s="102">
        <f t="shared" si="53"/>
        <v>0</v>
      </c>
      <c r="AZ116" s="102">
        <f t="shared" si="53"/>
        <v>0</v>
      </c>
      <c r="BA116" s="102">
        <f t="shared" si="53"/>
        <v>0</v>
      </c>
      <c r="BB116" s="102">
        <f t="shared" si="53"/>
        <v>0</v>
      </c>
      <c r="BC116" s="102">
        <f t="shared" si="53"/>
        <v>0</v>
      </c>
      <c r="BD116" s="102">
        <f t="shared" si="53"/>
        <v>0</v>
      </c>
      <c r="BE116" s="102">
        <f t="shared" si="53"/>
        <v>0</v>
      </c>
      <c r="BF116" s="102">
        <f t="shared" si="53"/>
        <v>0</v>
      </c>
      <c r="BG116" s="102">
        <f t="shared" si="53"/>
        <v>0</v>
      </c>
      <c r="BH116" s="102">
        <f t="shared" si="53"/>
        <v>0</v>
      </c>
      <c r="BI116" s="102">
        <f t="shared" si="53"/>
        <v>0</v>
      </c>
    </row>
    <row r="117" spans="1:61" s="43" customFormat="1" ht="18" customHeight="1">
      <c r="A117" s="134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</row>
    <row r="118" spans="1:61" s="50" customFormat="1" ht="18" customHeight="1">
      <c r="A118" s="136" t="s">
        <v>687</v>
      </c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</row>
    <row r="119" spans="1:61" s="50" customFormat="1" ht="18" customHeight="1">
      <c r="A119" s="51" t="s">
        <v>678</v>
      </c>
      <c r="B119" s="138">
        <f>+B112</f>
        <v>0.40515158969265602</v>
      </c>
      <c r="C119" s="138">
        <f t="shared" ref="C119:BI120" si="54">+C112</f>
        <v>0.72296833196349142</v>
      </c>
      <c r="D119" s="138">
        <f t="shared" si="54"/>
        <v>0.95175194250493367</v>
      </c>
      <c r="E119" s="138">
        <f t="shared" si="54"/>
        <v>1.1736957593783333</v>
      </c>
      <c r="F119" s="138">
        <f t="shared" si="54"/>
        <v>1.3876530497327266</v>
      </c>
      <c r="G119" s="138">
        <f t="shared" si="54"/>
        <v>1.5658863474806168</v>
      </c>
      <c r="H119" s="138">
        <f t="shared" si="54"/>
        <v>1.7184716606506525</v>
      </c>
      <c r="I119" s="138">
        <f t="shared" si="54"/>
        <v>1.8667271326019241</v>
      </c>
      <c r="J119" s="138">
        <f t="shared" si="54"/>
        <v>2.010778396970363</v>
      </c>
      <c r="K119" s="138">
        <f t="shared" si="54"/>
        <v>2.150678976494691</v>
      </c>
      <c r="L119" s="138">
        <f t="shared" si="54"/>
        <v>2.2850939924860092</v>
      </c>
      <c r="M119" s="138">
        <f t="shared" si="54"/>
        <v>2.4136987671602537</v>
      </c>
      <c r="N119" s="138">
        <f t="shared" si="54"/>
        <v>2.5395085313935564</v>
      </c>
      <c r="O119" s="138">
        <f t="shared" si="54"/>
        <v>2.6545224156727509</v>
      </c>
      <c r="P119" s="138">
        <f t="shared" si="54"/>
        <v>2.7599973820762322</v>
      </c>
      <c r="Q119" s="138">
        <f t="shared" si="54"/>
        <v>2.8566481357443227</v>
      </c>
      <c r="R119" s="138">
        <f t="shared" si="54"/>
        <v>2.9449417567128977</v>
      </c>
      <c r="S119" s="138">
        <f t="shared" si="54"/>
        <v>3.0252453316448475</v>
      </c>
      <c r="T119" s="138">
        <f t="shared" si="54"/>
        <v>3.0978966172100386</v>
      </c>
      <c r="U119" s="138">
        <f t="shared" si="54"/>
        <v>3.1632350653114263</v>
      </c>
      <c r="V119" s="138">
        <f t="shared" si="54"/>
        <v>3.2398948054557319</v>
      </c>
      <c r="W119" s="138">
        <f t="shared" si="54"/>
        <v>3.3332521316269537</v>
      </c>
      <c r="X119" s="138">
        <f t="shared" si="54"/>
        <v>3.4279909735552141</v>
      </c>
      <c r="Y119" s="138">
        <f t="shared" si="54"/>
        <v>3.5218335401447987</v>
      </c>
      <c r="Z119" s="138">
        <f t="shared" si="54"/>
        <v>3.61362818160414</v>
      </c>
      <c r="AA119" s="138">
        <f t="shared" si="54"/>
        <v>3.7028447663503461</v>
      </c>
      <c r="AB119" s="138">
        <f t="shared" si="54"/>
        <v>3.7893682406650551</v>
      </c>
      <c r="AC119" s="138">
        <f t="shared" si="54"/>
        <v>3.8736521592556681</v>
      </c>
      <c r="AD119" s="138">
        <f t="shared" si="54"/>
        <v>3.9583380874093894</v>
      </c>
      <c r="AE119" s="138">
        <f t="shared" si="54"/>
        <v>4.0431767120276039</v>
      </c>
      <c r="AF119" s="138">
        <f t="shared" si="54"/>
        <v>4.1204975352948274</v>
      </c>
      <c r="AG119" s="138">
        <f t="shared" si="54"/>
        <v>4.1879982679179033</v>
      </c>
      <c r="AH119" s="138">
        <f t="shared" si="54"/>
        <v>4.2516146723134334</v>
      </c>
      <c r="AI119" s="138">
        <f t="shared" si="54"/>
        <v>4.3121368950628485</v>
      </c>
      <c r="AJ119" s="138">
        <f t="shared" si="54"/>
        <v>4.3699858031062497</v>
      </c>
      <c r="AK119" s="138">
        <f t="shared" si="54"/>
        <v>4.4254183891299226</v>
      </c>
      <c r="AL119" s="138">
        <f t="shared" si="54"/>
        <v>4.4786199087612877</v>
      </c>
      <c r="AM119" s="138">
        <f t="shared" si="54"/>
        <v>4.5297458349468886</v>
      </c>
      <c r="AN119" s="138">
        <f t="shared" si="54"/>
        <v>4.5789392952958101</v>
      </c>
      <c r="AO119" s="138">
        <f t="shared" si="54"/>
        <v>4.6263370896919245</v>
      </c>
      <c r="AP119" s="138">
        <f t="shared" si="54"/>
        <v>4.6720708053839504</v>
      </c>
      <c r="AQ119" s="138">
        <f t="shared" si="54"/>
        <v>4.716266146312611</v>
      </c>
      <c r="AR119" s="138">
        <f t="shared" si="54"/>
        <v>4.7590418756350292</v>
      </c>
      <c r="AS119" s="138">
        <f t="shared" si="54"/>
        <v>4.8005089299324926</v>
      </c>
      <c r="AT119" s="138">
        <f t="shared" si="54"/>
        <v>4.8407698718000018</v>
      </c>
      <c r="AU119" s="138">
        <f t="shared" si="54"/>
        <v>4.8799186793012739</v>
      </c>
      <c r="AV119" s="138">
        <f t="shared" si="54"/>
        <v>4.9180408098568362</v>
      </c>
      <c r="AW119" s="138">
        <f t="shared" si="54"/>
        <v>4.9552134637436156</v>
      </c>
      <c r="AX119" s="138">
        <f t="shared" si="54"/>
        <v>4.9915059796858765</v>
      </c>
      <c r="AY119" s="138">
        <f t="shared" si="54"/>
        <v>5.0269803084785432</v>
      </c>
      <c r="AZ119" s="138">
        <f t="shared" si="54"/>
        <v>5.0616915243081131</v>
      </c>
      <c r="BA119" s="138">
        <f t="shared" si="54"/>
        <v>5.0956883452076749</v>
      </c>
      <c r="BB119" s="138">
        <f t="shared" si="54"/>
        <v>5.1290136433658899</v>
      </c>
      <c r="BC119" s="138">
        <f t="shared" si="54"/>
        <v>5.1617049329685534</v>
      </c>
      <c r="BD119" s="138">
        <f t="shared" si="54"/>
        <v>5.1937948282833002</v>
      </c>
      <c r="BE119" s="138">
        <f t="shared" si="54"/>
        <v>5.2253114682305588</v>
      </c>
      <c r="BF119" s="138">
        <f t="shared" si="54"/>
        <v>5.2562789060939004</v>
      </c>
      <c r="BG119" s="138">
        <f t="shared" si="54"/>
        <v>5.2867174646153057</v>
      </c>
      <c r="BH119" s="138">
        <f t="shared" si="54"/>
        <v>5.3166440577294978</v>
      </c>
      <c r="BI119" s="138">
        <f t="shared" si="54"/>
        <v>5.3460724807915456</v>
      </c>
    </row>
    <row r="120" spans="1:61" s="50" customFormat="1" ht="18" customHeight="1">
      <c r="A120" s="139" t="s">
        <v>792</v>
      </c>
      <c r="B120" s="138">
        <f>+B113</f>
        <v>0.40515158969265602</v>
      </c>
      <c r="C120" s="138">
        <f t="shared" si="54"/>
        <v>0.7230937431006107</v>
      </c>
      <c r="D120" s="138">
        <f t="shared" si="54"/>
        <v>0.95176955277896969</v>
      </c>
      <c r="E120" s="138">
        <f t="shared" si="54"/>
        <v>1.1736542267846219</v>
      </c>
      <c r="F120" s="138">
        <f t="shared" si="54"/>
        <v>0.84377862604832721</v>
      </c>
      <c r="G120" s="138">
        <f t="shared" si="54"/>
        <v>0.59412543656290373</v>
      </c>
      <c r="H120" s="138">
        <f t="shared" si="54"/>
        <v>0.48265141280888313</v>
      </c>
      <c r="I120" s="138">
        <f t="shared" si="54"/>
        <v>0.40009497139017536</v>
      </c>
      <c r="J120" s="138">
        <f t="shared" si="54"/>
        <v>0.33903711576945272</v>
      </c>
      <c r="K120" s="138">
        <f t="shared" si="54"/>
        <v>0.29383505522586217</v>
      </c>
      <c r="L120" s="138">
        <f t="shared" si="54"/>
        <v>0.26170534723586203</v>
      </c>
      <c r="M120" s="138">
        <f t="shared" si="54"/>
        <v>0.23618907588036547</v>
      </c>
      <c r="N120" s="138">
        <f t="shared" si="54"/>
        <v>0.2131606409820298</v>
      </c>
      <c r="O120" s="138">
        <f t="shared" si="54"/>
        <v>0.19237747848628187</v>
      </c>
      <c r="P120" s="138">
        <f t="shared" si="54"/>
        <v>0.17362067433386938</v>
      </c>
      <c r="Q120" s="138">
        <f t="shared" si="54"/>
        <v>0.15669265858631709</v>
      </c>
      <c r="R120" s="138">
        <f t="shared" si="54"/>
        <v>0.14141512437415116</v>
      </c>
      <c r="S120" s="138">
        <f t="shared" si="54"/>
        <v>0.12762714974767142</v>
      </c>
      <c r="T120" s="138">
        <f t="shared" si="54"/>
        <v>0.11518350264727344</v>
      </c>
      <c r="U120" s="138">
        <f t="shared" si="54"/>
        <v>0.10395311113916426</v>
      </c>
      <c r="V120" s="138">
        <f t="shared" si="54"/>
        <v>9.3817682803095742E-2</v>
      </c>
      <c r="W120" s="138">
        <f t="shared" si="54"/>
        <v>8.9126798662940945E-2</v>
      </c>
      <c r="X120" s="138">
        <f t="shared" si="54"/>
        <v>8.4670458729793896E-2</v>
      </c>
      <c r="Y120" s="138">
        <f t="shared" si="54"/>
        <v>8.0436935793304201E-2</v>
      </c>
      <c r="Z120" s="138">
        <f t="shared" si="54"/>
        <v>7.6415089003638983E-2</v>
      </c>
      <c r="AA120" s="138">
        <f t="shared" si="54"/>
        <v>7.2594334553457027E-2</v>
      </c>
      <c r="AB120" s="138">
        <f t="shared" si="54"/>
        <v>6.8964617825784169E-2</v>
      </c>
      <c r="AC120" s="138">
        <f t="shared" si="54"/>
        <v>6.5516386934494963E-2</v>
      </c>
      <c r="AD120" s="138">
        <f t="shared" si="54"/>
        <v>6.2240567587770211E-2</v>
      </c>
      <c r="AE120" s="138">
        <f t="shared" si="54"/>
        <v>5.9128539208381695E-2</v>
      </c>
      <c r="AF120" s="138">
        <f t="shared" si="54"/>
        <v>5.6172112247962605E-2</v>
      </c>
      <c r="AG120" s="138">
        <f t="shared" si="54"/>
        <v>5.3363506635564474E-2</v>
      </c>
      <c r="AH120" s="138">
        <f t="shared" si="54"/>
        <v>5.0695331303786249E-2</v>
      </c>
      <c r="AI120" s="138">
        <f t="shared" si="54"/>
        <v>4.8160564738596937E-2</v>
      </c>
      <c r="AJ120" s="138">
        <f t="shared" si="54"/>
        <v>4.5752536501667086E-2</v>
      </c>
      <c r="AK120" s="138">
        <f t="shared" si="54"/>
        <v>4.346490967658373E-2</v>
      </c>
      <c r="AL120" s="138">
        <f t="shared" si="54"/>
        <v>4.129166419275454E-2</v>
      </c>
      <c r="AM120" s="138">
        <f t="shared" si="54"/>
        <v>3.9227080983116815E-2</v>
      </c>
      <c r="AN120" s="138">
        <f t="shared" si="54"/>
        <v>3.726572693396097E-2</v>
      </c>
      <c r="AO120" s="138">
        <f t="shared" si="54"/>
        <v>3.5402440587262919E-2</v>
      </c>
      <c r="AP120" s="138">
        <f t="shared" si="54"/>
        <v>3.3632318557899769E-2</v>
      </c>
      <c r="AQ120" s="138">
        <f t="shared" si="54"/>
        <v>3.1950702630004782E-2</v>
      </c>
      <c r="AR120" s="138">
        <f t="shared" si="54"/>
        <v>3.035316749850454E-2</v>
      </c>
      <c r="AS120" s="138">
        <f t="shared" si="54"/>
        <v>2.8835509123579312E-2</v>
      </c>
      <c r="AT120" s="138">
        <f t="shared" si="54"/>
        <v>2.7393733667400347E-2</v>
      </c>
      <c r="AU120" s="138">
        <f t="shared" si="54"/>
        <v>2.6024046984030328E-2</v>
      </c>
      <c r="AV120" s="138">
        <f t="shared" si="54"/>
        <v>2.4722844634828812E-2</v>
      </c>
      <c r="AW120" s="138">
        <f t="shared" si="54"/>
        <v>2.3486702403087371E-2</v>
      </c>
      <c r="AX120" s="138">
        <f t="shared" si="54"/>
        <v>2.2312367282933E-2</v>
      </c>
      <c r="AY120" s="138">
        <f t="shared" si="54"/>
        <v>2.1196748918786347E-2</v>
      </c>
      <c r="AZ120" s="138">
        <f t="shared" si="54"/>
        <v>2.0136911472847029E-2</v>
      </c>
      <c r="BA120" s="138">
        <f t="shared" si="54"/>
        <v>1.9130065899204678E-2</v>
      </c>
      <c r="BB120" s="138">
        <f t="shared" si="54"/>
        <v>1.8173562604244443E-2</v>
      </c>
      <c r="BC120" s="138">
        <f t="shared" si="54"/>
        <v>1.7264884474032221E-2</v>
      </c>
      <c r="BD120" s="138">
        <f t="shared" si="54"/>
        <v>1.6401640250330609E-2</v>
      </c>
      <c r="BE120" s="138">
        <f t="shared" si="54"/>
        <v>1.5581558237814078E-2</v>
      </c>
      <c r="BF120" s="138">
        <f t="shared" si="54"/>
        <v>1.4802480325923373E-2</v>
      </c>
      <c r="BG120" s="138">
        <f t="shared" si="54"/>
        <v>1.4062356309627204E-2</v>
      </c>
      <c r="BH120" s="138">
        <f t="shared" si="54"/>
        <v>1.3359238494145843E-2</v>
      </c>
      <c r="BI120" s="138">
        <f t="shared" si="54"/>
        <v>1.269127656943855E-2</v>
      </c>
    </row>
    <row r="121" spans="1:61" s="51" customFormat="1" ht="18" customHeight="1">
      <c r="A121" s="140" t="s">
        <v>793</v>
      </c>
      <c r="B121" s="138">
        <f>+B119*(1-B122)</f>
        <v>0.40515158969265602</v>
      </c>
      <c r="C121" s="138">
        <f t="shared" ref="C121:BI121" si="55">+C119*(1-C122)</f>
        <v>0.72296833196349142</v>
      </c>
      <c r="D121" s="138">
        <f t="shared" si="55"/>
        <v>0.95175194250493367</v>
      </c>
      <c r="E121" s="138">
        <f t="shared" si="55"/>
        <v>1.1736957593783333</v>
      </c>
      <c r="F121" s="138">
        <f t="shared" si="55"/>
        <v>0.81603532782603716</v>
      </c>
      <c r="G121" s="138">
        <f t="shared" si="55"/>
        <v>0.75216639504706584</v>
      </c>
      <c r="H121" s="138">
        <f t="shared" si="55"/>
        <v>0.72199262880036918</v>
      </c>
      <c r="I121" s="138">
        <f t="shared" si="55"/>
        <v>0.79047131991514696</v>
      </c>
      <c r="J121" s="138">
        <f t="shared" si="55"/>
        <v>0.77273986590268917</v>
      </c>
      <c r="K121" s="138">
        <f t="shared" si="55"/>
        <v>0.76374520934948475</v>
      </c>
      <c r="L121" s="138">
        <f t="shared" si="55"/>
        <v>0.76363898967747412</v>
      </c>
      <c r="M121" s="138">
        <f t="shared" si="55"/>
        <v>0.76767572672965223</v>
      </c>
      <c r="N121" s="138">
        <f t="shared" si="55"/>
        <v>0.77263981966705941</v>
      </c>
      <c r="O121" s="138">
        <f t="shared" si="55"/>
        <v>0.7749766845321141</v>
      </c>
      <c r="P121" s="138">
        <f t="shared" si="55"/>
        <v>0.77715686572513587</v>
      </c>
      <c r="Q121" s="138">
        <f t="shared" si="55"/>
        <v>0.77880869555276011</v>
      </c>
      <c r="R121" s="138">
        <f t="shared" si="55"/>
        <v>0.78058906383327575</v>
      </c>
      <c r="S121" s="138">
        <f t="shared" si="55"/>
        <v>0.78314686438521386</v>
      </c>
      <c r="T121" s="138">
        <f t="shared" si="55"/>
        <v>0.78404429155898225</v>
      </c>
      <c r="U121" s="138">
        <f t="shared" si="55"/>
        <v>0.78368547518970821</v>
      </c>
      <c r="V121" s="138">
        <f t="shared" si="55"/>
        <v>0.78690321828270315</v>
      </c>
      <c r="W121" s="138">
        <f t="shared" si="55"/>
        <v>0.90103585457311219</v>
      </c>
      <c r="X121" s="138">
        <f t="shared" si="55"/>
        <v>1.0179477612052661</v>
      </c>
      <c r="Y121" s="138">
        <f t="shared" si="55"/>
        <v>1.1368557952029128</v>
      </c>
      <c r="Z121" s="138">
        <f t="shared" si="55"/>
        <v>1.2571386003689775</v>
      </c>
      <c r="AA121" s="138">
        <f t="shared" si="55"/>
        <v>0.35569131313858166</v>
      </c>
      <c r="AB121" s="138">
        <f t="shared" si="55"/>
        <v>0</v>
      </c>
      <c r="AC121" s="138">
        <f t="shared" si="55"/>
        <v>0</v>
      </c>
      <c r="AD121" s="138">
        <f t="shared" si="55"/>
        <v>0</v>
      </c>
      <c r="AE121" s="138">
        <f t="shared" si="55"/>
        <v>0</v>
      </c>
      <c r="AF121" s="138">
        <f t="shared" si="55"/>
        <v>0</v>
      </c>
      <c r="AG121" s="138">
        <f t="shared" si="55"/>
        <v>0</v>
      </c>
      <c r="AH121" s="138">
        <f t="shared" si="55"/>
        <v>0</v>
      </c>
      <c r="AI121" s="138">
        <f t="shared" si="55"/>
        <v>0</v>
      </c>
      <c r="AJ121" s="138">
        <f t="shared" si="55"/>
        <v>0</v>
      </c>
      <c r="AK121" s="138">
        <f t="shared" si="55"/>
        <v>0</v>
      </c>
      <c r="AL121" s="138">
        <f t="shared" si="55"/>
        <v>0</v>
      </c>
      <c r="AM121" s="138">
        <f t="shared" si="55"/>
        <v>0</v>
      </c>
      <c r="AN121" s="138">
        <f t="shared" si="55"/>
        <v>0</v>
      </c>
      <c r="AO121" s="138">
        <f t="shared" si="55"/>
        <v>0</v>
      </c>
      <c r="AP121" s="138">
        <f t="shared" si="55"/>
        <v>0</v>
      </c>
      <c r="AQ121" s="138">
        <f t="shared" si="55"/>
        <v>0</v>
      </c>
      <c r="AR121" s="138">
        <f t="shared" si="55"/>
        <v>0</v>
      </c>
      <c r="AS121" s="138">
        <f t="shared" si="55"/>
        <v>0</v>
      </c>
      <c r="AT121" s="138">
        <f t="shared" si="55"/>
        <v>0</v>
      </c>
      <c r="AU121" s="138">
        <f t="shared" si="55"/>
        <v>0</v>
      </c>
      <c r="AV121" s="138">
        <f t="shared" si="55"/>
        <v>0</v>
      </c>
      <c r="AW121" s="138">
        <f t="shared" si="55"/>
        <v>0</v>
      </c>
      <c r="AX121" s="138">
        <f t="shared" si="55"/>
        <v>0</v>
      </c>
      <c r="AY121" s="138">
        <f t="shared" si="55"/>
        <v>0</v>
      </c>
      <c r="AZ121" s="138">
        <f t="shared" si="55"/>
        <v>0</v>
      </c>
      <c r="BA121" s="138">
        <f t="shared" si="55"/>
        <v>0</v>
      </c>
      <c r="BB121" s="138">
        <f t="shared" si="55"/>
        <v>0</v>
      </c>
      <c r="BC121" s="138">
        <f t="shared" si="55"/>
        <v>0</v>
      </c>
      <c r="BD121" s="138">
        <f t="shared" si="55"/>
        <v>0</v>
      </c>
      <c r="BE121" s="138">
        <f t="shared" si="55"/>
        <v>0</v>
      </c>
      <c r="BF121" s="138">
        <f t="shared" si="55"/>
        <v>0</v>
      </c>
      <c r="BG121" s="138">
        <f t="shared" si="55"/>
        <v>0</v>
      </c>
      <c r="BH121" s="138">
        <f t="shared" si="55"/>
        <v>0</v>
      </c>
      <c r="BI121" s="138">
        <f t="shared" si="55"/>
        <v>0</v>
      </c>
    </row>
    <row r="122" spans="1:61" s="50" customFormat="1" ht="18" customHeight="1">
      <c r="A122" s="139" t="s">
        <v>682</v>
      </c>
      <c r="B122" s="141">
        <f t="shared" ref="B122:L122" si="56">+(B123/(1000*B$36))^(1/($B$38-1))</f>
        <v>0</v>
      </c>
      <c r="C122" s="141">
        <f t="shared" si="56"/>
        <v>0</v>
      </c>
      <c r="D122" s="141">
        <f t="shared" si="56"/>
        <v>0</v>
      </c>
      <c r="E122" s="141">
        <f t="shared" si="56"/>
        <v>0</v>
      </c>
      <c r="F122" s="141">
        <f t="shared" si="56"/>
        <v>0.41193129796874495</v>
      </c>
      <c r="G122" s="141">
        <f t="shared" si="56"/>
        <v>0.51965454181445536</v>
      </c>
      <c r="H122" s="141">
        <f t="shared" si="56"/>
        <v>0.57986352330825963</v>
      </c>
      <c r="I122" s="141">
        <f t="shared" si="56"/>
        <v>0.57654693816264713</v>
      </c>
      <c r="J122" s="141">
        <f t="shared" si="56"/>
        <v>0.61570112993705561</v>
      </c>
      <c r="K122" s="141">
        <f t="shared" si="56"/>
        <v>0.6448818174647879</v>
      </c>
      <c r="L122" s="141">
        <f t="shared" si="56"/>
        <v>0.66581725207430409</v>
      </c>
      <c r="M122" s="141">
        <f t="shared" ref="M122:BI122" si="57">+(M123/(1000*M$36))^(1/($B$38-1))</f>
        <v>0.68195048314465845</v>
      </c>
      <c r="N122" s="141">
        <f t="shared" si="57"/>
        <v>0.69575222523742697</v>
      </c>
      <c r="O122" s="141">
        <f t="shared" si="57"/>
        <v>0.70805419462404229</v>
      </c>
      <c r="P122" s="141">
        <f t="shared" si="57"/>
        <v>0.71842115837787035</v>
      </c>
      <c r="Q122" s="141">
        <f t="shared" si="57"/>
        <v>0.72736974995002834</v>
      </c>
      <c r="R122" s="141">
        <f t="shared" si="57"/>
        <v>0.73493904860632686</v>
      </c>
      <c r="S122" s="141">
        <f t="shared" si="57"/>
        <v>0.74112946933814083</v>
      </c>
      <c r="T122" s="141">
        <f t="shared" si="57"/>
        <v>0.74691076286945579</v>
      </c>
      <c r="U122" s="141">
        <f t="shared" si="57"/>
        <v>0.75225190066216185</v>
      </c>
      <c r="V122" s="141">
        <f t="shared" si="57"/>
        <v>0.75712075066214524</v>
      </c>
      <c r="W122" s="141">
        <f t="shared" si="57"/>
        <v>0.72968265855924963</v>
      </c>
      <c r="X122" s="141">
        <f t="shared" si="57"/>
        <v>0.70304829590915197</v>
      </c>
      <c r="Y122" s="141">
        <f t="shared" si="57"/>
        <v>0.67719774877373351</v>
      </c>
      <c r="Z122" s="141">
        <f t="shared" si="57"/>
        <v>0.65211180088513809</v>
      </c>
      <c r="AA122" s="141">
        <f t="shared" si="57"/>
        <v>0.90394106812931196</v>
      </c>
      <c r="AB122" s="141">
        <f t="shared" si="57"/>
        <v>1</v>
      </c>
      <c r="AC122" s="141">
        <f t="shared" si="57"/>
        <v>1</v>
      </c>
      <c r="AD122" s="141">
        <f t="shared" si="57"/>
        <v>1</v>
      </c>
      <c r="AE122" s="141">
        <f t="shared" si="57"/>
        <v>1</v>
      </c>
      <c r="AF122" s="141">
        <f t="shared" si="57"/>
        <v>1</v>
      </c>
      <c r="AG122" s="141">
        <f t="shared" si="57"/>
        <v>1</v>
      </c>
      <c r="AH122" s="141">
        <f t="shared" si="57"/>
        <v>1</v>
      </c>
      <c r="AI122" s="141">
        <f t="shared" si="57"/>
        <v>1</v>
      </c>
      <c r="AJ122" s="141">
        <f t="shared" si="57"/>
        <v>1</v>
      </c>
      <c r="AK122" s="141">
        <f t="shared" si="57"/>
        <v>1</v>
      </c>
      <c r="AL122" s="141">
        <f t="shared" si="57"/>
        <v>1</v>
      </c>
      <c r="AM122" s="141">
        <f t="shared" si="57"/>
        <v>1</v>
      </c>
      <c r="AN122" s="141">
        <f t="shared" si="57"/>
        <v>1</v>
      </c>
      <c r="AO122" s="141">
        <f t="shared" si="57"/>
        <v>1</v>
      </c>
      <c r="AP122" s="141">
        <f t="shared" si="57"/>
        <v>1</v>
      </c>
      <c r="AQ122" s="141">
        <f t="shared" si="57"/>
        <v>1</v>
      </c>
      <c r="AR122" s="141">
        <f t="shared" si="57"/>
        <v>1</v>
      </c>
      <c r="AS122" s="141">
        <f t="shared" si="57"/>
        <v>1</v>
      </c>
      <c r="AT122" s="141">
        <f t="shared" si="57"/>
        <v>1</v>
      </c>
      <c r="AU122" s="141">
        <f t="shared" si="57"/>
        <v>1</v>
      </c>
      <c r="AV122" s="141">
        <f t="shared" si="57"/>
        <v>1</v>
      </c>
      <c r="AW122" s="141">
        <f t="shared" si="57"/>
        <v>1</v>
      </c>
      <c r="AX122" s="141">
        <f t="shared" si="57"/>
        <v>1</v>
      </c>
      <c r="AY122" s="141">
        <f t="shared" si="57"/>
        <v>1</v>
      </c>
      <c r="AZ122" s="141">
        <f t="shared" si="57"/>
        <v>1</v>
      </c>
      <c r="BA122" s="141">
        <f t="shared" si="57"/>
        <v>1</v>
      </c>
      <c r="BB122" s="141">
        <f t="shared" si="57"/>
        <v>1</v>
      </c>
      <c r="BC122" s="141">
        <f t="shared" si="57"/>
        <v>1</v>
      </c>
      <c r="BD122" s="141">
        <f t="shared" si="57"/>
        <v>1</v>
      </c>
      <c r="BE122" s="141">
        <f t="shared" si="57"/>
        <v>1</v>
      </c>
      <c r="BF122" s="141">
        <f t="shared" si="57"/>
        <v>1</v>
      </c>
      <c r="BG122" s="141">
        <f t="shared" si="57"/>
        <v>1</v>
      </c>
      <c r="BH122" s="141">
        <f t="shared" si="57"/>
        <v>1</v>
      </c>
      <c r="BI122" s="141">
        <f t="shared" si="57"/>
        <v>1</v>
      </c>
    </row>
    <row r="123" spans="1:61" s="50" customFormat="1" ht="18" customHeight="1">
      <c r="A123" s="139" t="s">
        <v>794</v>
      </c>
      <c r="B123" s="137">
        <f>+Global!B118*B46</f>
        <v>0</v>
      </c>
      <c r="C123" s="137">
        <f>+Global!C118*C46</f>
        <v>0</v>
      </c>
      <c r="D123" s="137">
        <f>+Global!D118*D46</f>
        <v>0</v>
      </c>
      <c r="E123" s="137">
        <f>+Global!E118*E46</f>
        <v>0</v>
      </c>
      <c r="F123" s="137">
        <f>+Global!F118*F46</f>
        <v>233.94935599053801</v>
      </c>
      <c r="G123" s="137">
        <f>+Global!G118*G46</f>
        <v>339.76805314882199</v>
      </c>
      <c r="H123" s="137">
        <f>+Global!H118*H46</f>
        <v>395.79173718574299</v>
      </c>
      <c r="I123" s="137">
        <f>+Global!I118*I46</f>
        <v>374.71175607071802</v>
      </c>
      <c r="J123" s="137">
        <f>+Global!J118*J46</f>
        <v>403.56245905854098</v>
      </c>
      <c r="K123" s="137">
        <f>+Global!K118*K46</f>
        <v>419.85509970481502</v>
      </c>
      <c r="L123" s="137">
        <f>+Global!L118*L46</f>
        <v>425.80446662506</v>
      </c>
      <c r="M123" s="137">
        <f>+Global!M118*M46</f>
        <v>425.80724998740197</v>
      </c>
      <c r="N123" s="137">
        <f>+Global!N118*N46</f>
        <v>422.97942985617198</v>
      </c>
      <c r="O123" s="137">
        <f>+Global!O118*O46</f>
        <v>418.43242488488897</v>
      </c>
      <c r="P123" s="137">
        <f>+Global!P118*P46</f>
        <v>411.86970500908501</v>
      </c>
      <c r="Q123" s="137">
        <f>+Global!Q118*Q46</f>
        <v>404</v>
      </c>
      <c r="R123" s="137">
        <f>+Global!R118*R46</f>
        <v>395</v>
      </c>
      <c r="S123" s="137">
        <f>+Global!S118*S46</f>
        <v>385</v>
      </c>
      <c r="T123" s="137">
        <f>+Global!T118*T46</f>
        <v>375</v>
      </c>
      <c r="U123" s="137">
        <f>+Global!U118*U46</f>
        <v>365</v>
      </c>
      <c r="V123" s="137">
        <f>+Global!V118*V46</f>
        <v>355</v>
      </c>
      <c r="W123" s="137">
        <f>+Global!W118*W46</f>
        <v>319.5</v>
      </c>
      <c r="X123" s="137">
        <f>+Global!X118*X46</f>
        <v>287.55</v>
      </c>
      <c r="Y123" s="137">
        <f>+Global!Y118*Y46</f>
        <v>258.79500000000002</v>
      </c>
      <c r="Z123" s="137">
        <f>+Global!Z118*Z46</f>
        <v>232.91550000000001</v>
      </c>
      <c r="AA123" s="137">
        <f>+MIN(Global!AA118,AA36*1000)</f>
        <v>209.62395000000001</v>
      </c>
      <c r="AB123" s="137">
        <f>+MIN(Global!AB118,AB36*1000)</f>
        <v>125.70677724004616</v>
      </c>
      <c r="AC123" s="137">
        <f>+MIN(Global!AC118,AC36*1000)</f>
        <v>62.853388620023082</v>
      </c>
      <c r="AD123" s="137">
        <f>+MIN(Global!AD118,AD36*1000)</f>
        <v>31.426694310011541</v>
      </c>
      <c r="AE123" s="137">
        <f>+MIN(Global!AE118,AE36*1000)</f>
        <v>15.713347155005771</v>
      </c>
      <c r="AF123" s="137">
        <f>+MIN(Global!AF118,AF36*1000)</f>
        <v>7.8566735775028853</v>
      </c>
      <c r="AG123" s="137">
        <f>+MIN(Global!AG118,AG36*1000)</f>
        <v>3.9283367887514427</v>
      </c>
      <c r="AH123" s="137">
        <f>+MIN(Global!AH118,AH36*1000)</f>
        <v>1.9641683943757213</v>
      </c>
      <c r="AI123" s="137">
        <f>+MIN(Global!AI118,AI36*1000)</f>
        <v>0.98208419718786066</v>
      </c>
      <c r="AJ123" s="137">
        <f>+MIN(Global!AJ118,AJ36*1000)</f>
        <v>0.49104209859393033</v>
      </c>
      <c r="AK123" s="137">
        <f>+MIN(Global!AK118,AK36*1000)</f>
        <v>0.24552104929696517</v>
      </c>
      <c r="AL123" s="137">
        <f>+MIN(Global!AL118,AL36*1000)</f>
        <v>0.12276052464848258</v>
      </c>
      <c r="AM123" s="137">
        <f>+MIN(Global!AM118,AM36*1000)</f>
        <v>6.1380262324241291E-2</v>
      </c>
      <c r="AN123" s="137">
        <f>+MIN(Global!AN118,AN36*1000)</f>
        <v>3.0690131162120646E-2</v>
      </c>
      <c r="AO123" s="137">
        <f>+MIN(Global!AO118,AO36*1000)</f>
        <v>1.5345065581060323E-2</v>
      </c>
      <c r="AP123" s="137">
        <f>+MIN(Global!AP118,AP36*1000)</f>
        <v>7.6725327905301614E-3</v>
      </c>
      <c r="AQ123" s="137">
        <f>+MIN(Global!AQ118,AQ36*1000)</f>
        <v>3.8362663952650807E-3</v>
      </c>
      <c r="AR123" s="137">
        <f>+MIN(Global!AR118,AR36*1000)</f>
        <v>1.9181331976325404E-3</v>
      </c>
      <c r="AS123" s="137">
        <f>+MIN(Global!AS118,AS36*1000)</f>
        <v>9.5906659881627018E-4</v>
      </c>
      <c r="AT123" s="137">
        <f>+MIN(Global!AT118,AT36*1000)</f>
        <v>4.7953329940813509E-4</v>
      </c>
      <c r="AU123" s="137">
        <f>+MIN(Global!AU118,AU36*1000)</f>
        <v>2.3976664970406754E-4</v>
      </c>
      <c r="AV123" s="137">
        <f>+MIN(Global!AV118,AV36*1000)</f>
        <v>1.1988332485203377E-4</v>
      </c>
      <c r="AW123" s="137">
        <f>+MIN(Global!AW118,AW36*1000)</f>
        <v>5.9941662426016886E-5</v>
      </c>
      <c r="AX123" s="137">
        <f>+MIN(Global!AX118,AX36*1000)</f>
        <v>2.9970831213008443E-5</v>
      </c>
      <c r="AY123" s="137">
        <f>+MIN(Global!AY118,AY36*1000)</f>
        <v>1.4985415606504222E-5</v>
      </c>
      <c r="AZ123" s="137">
        <f>+MIN(Global!AZ118,AZ36*1000)</f>
        <v>7.4927078032521108E-6</v>
      </c>
      <c r="BA123" s="137">
        <f>+MIN(Global!BA118,BA36*1000)</f>
        <v>3.7463539016260554E-6</v>
      </c>
      <c r="BB123" s="137">
        <f>+MIN(Global!BB118,BB36*1000)</f>
        <v>1.8731769508130277E-6</v>
      </c>
      <c r="BC123" s="137">
        <f>+MIN(Global!BC118,BC36*1000)</f>
        <v>9.3658847540651385E-7</v>
      </c>
      <c r="BD123" s="137">
        <f>+MIN(Global!BD118,BD36*1000)</f>
        <v>4.6829423770325692E-7</v>
      </c>
      <c r="BE123" s="137">
        <f>+MIN(Global!BE118,BE36*1000)</f>
        <v>2.3414711885162846E-7</v>
      </c>
      <c r="BF123" s="137">
        <f>+MIN(Global!BF118,BF36*1000)</f>
        <v>1.1707355942581423E-7</v>
      </c>
      <c r="BG123" s="137">
        <f>+MIN(Global!BG118,BG36*1000)</f>
        <v>5.8536779712907115E-8</v>
      </c>
      <c r="BH123" s="137">
        <f>+MIN(Global!BH118,BH36*1000)</f>
        <v>2.9268389856453558E-8</v>
      </c>
      <c r="BI123" s="137">
        <f>+MIN(Global!BI118,BI36*1000)</f>
        <v>1.4634194928226779E-8</v>
      </c>
    </row>
    <row r="124" spans="1:61" s="50" customFormat="1" ht="18" customHeight="1">
      <c r="A124" s="139" t="s">
        <v>686</v>
      </c>
      <c r="B124" s="138">
        <f>+B119*(1-B122)</f>
        <v>0.40515158969265602</v>
      </c>
      <c r="C124" s="138">
        <f t="shared" ref="C124:BI124" si="58">+C119*(1-C122)</f>
        <v>0.72296833196349142</v>
      </c>
      <c r="D124" s="138">
        <f t="shared" si="58"/>
        <v>0.95175194250493367</v>
      </c>
      <c r="E124" s="138">
        <f t="shared" si="58"/>
        <v>1.1736957593783333</v>
      </c>
      <c r="F124" s="138">
        <f t="shared" si="58"/>
        <v>0.81603532782603716</v>
      </c>
      <c r="G124" s="138">
        <f t="shared" si="58"/>
        <v>0.75216639504706584</v>
      </c>
      <c r="H124" s="138">
        <f t="shared" si="58"/>
        <v>0.72199262880036918</v>
      </c>
      <c r="I124" s="138">
        <f t="shared" si="58"/>
        <v>0.79047131991514696</v>
      </c>
      <c r="J124" s="138">
        <f t="shared" si="58"/>
        <v>0.77273986590268917</v>
      </c>
      <c r="K124" s="138">
        <f t="shared" si="58"/>
        <v>0.76374520934948475</v>
      </c>
      <c r="L124" s="138">
        <f t="shared" si="58"/>
        <v>0.76363898967747412</v>
      </c>
      <c r="M124" s="138">
        <f t="shared" si="58"/>
        <v>0.76767572672965223</v>
      </c>
      <c r="N124" s="138">
        <f t="shared" si="58"/>
        <v>0.77263981966705941</v>
      </c>
      <c r="O124" s="138">
        <f t="shared" si="58"/>
        <v>0.7749766845321141</v>
      </c>
      <c r="P124" s="138">
        <f t="shared" si="58"/>
        <v>0.77715686572513587</v>
      </c>
      <c r="Q124" s="138">
        <f t="shared" si="58"/>
        <v>0.77880869555276011</v>
      </c>
      <c r="R124" s="138">
        <f t="shared" si="58"/>
        <v>0.78058906383327575</v>
      </c>
      <c r="S124" s="138">
        <f t="shared" si="58"/>
        <v>0.78314686438521386</v>
      </c>
      <c r="T124" s="138">
        <f t="shared" si="58"/>
        <v>0.78404429155898225</v>
      </c>
      <c r="U124" s="138">
        <f t="shared" si="58"/>
        <v>0.78368547518970821</v>
      </c>
      <c r="V124" s="138">
        <f t="shared" si="58"/>
        <v>0.78690321828270315</v>
      </c>
      <c r="W124" s="138">
        <f t="shared" si="58"/>
        <v>0.90103585457311219</v>
      </c>
      <c r="X124" s="138">
        <f t="shared" si="58"/>
        <v>1.0179477612052661</v>
      </c>
      <c r="Y124" s="138">
        <f t="shared" si="58"/>
        <v>1.1368557952029128</v>
      </c>
      <c r="Z124" s="138">
        <f t="shared" si="58"/>
        <v>1.2571386003689775</v>
      </c>
      <c r="AA124" s="138">
        <f t="shared" si="58"/>
        <v>0.35569131313858166</v>
      </c>
      <c r="AB124" s="138">
        <f t="shared" si="58"/>
        <v>0</v>
      </c>
      <c r="AC124" s="138">
        <f t="shared" si="58"/>
        <v>0</v>
      </c>
      <c r="AD124" s="138">
        <f t="shared" si="58"/>
        <v>0</v>
      </c>
      <c r="AE124" s="138">
        <f t="shared" si="58"/>
        <v>0</v>
      </c>
      <c r="AF124" s="138">
        <f t="shared" si="58"/>
        <v>0</v>
      </c>
      <c r="AG124" s="138">
        <f t="shared" si="58"/>
        <v>0</v>
      </c>
      <c r="AH124" s="138">
        <f t="shared" si="58"/>
        <v>0</v>
      </c>
      <c r="AI124" s="138">
        <f t="shared" si="58"/>
        <v>0</v>
      </c>
      <c r="AJ124" s="138">
        <f t="shared" si="58"/>
        <v>0</v>
      </c>
      <c r="AK124" s="138">
        <f t="shared" si="58"/>
        <v>0</v>
      </c>
      <c r="AL124" s="138">
        <f t="shared" si="58"/>
        <v>0</v>
      </c>
      <c r="AM124" s="138">
        <f t="shared" si="58"/>
        <v>0</v>
      </c>
      <c r="AN124" s="138">
        <f t="shared" si="58"/>
        <v>0</v>
      </c>
      <c r="AO124" s="138">
        <f t="shared" si="58"/>
        <v>0</v>
      </c>
      <c r="AP124" s="138">
        <f t="shared" si="58"/>
        <v>0</v>
      </c>
      <c r="AQ124" s="138">
        <f t="shared" si="58"/>
        <v>0</v>
      </c>
      <c r="AR124" s="138">
        <f t="shared" si="58"/>
        <v>0</v>
      </c>
      <c r="AS124" s="138">
        <f t="shared" si="58"/>
        <v>0</v>
      </c>
      <c r="AT124" s="138">
        <f t="shared" si="58"/>
        <v>0</v>
      </c>
      <c r="AU124" s="138">
        <f t="shared" si="58"/>
        <v>0</v>
      </c>
      <c r="AV124" s="138">
        <f t="shared" si="58"/>
        <v>0</v>
      </c>
      <c r="AW124" s="138">
        <f t="shared" si="58"/>
        <v>0</v>
      </c>
      <c r="AX124" s="138">
        <f t="shared" si="58"/>
        <v>0</v>
      </c>
      <c r="AY124" s="138">
        <f t="shared" si="58"/>
        <v>0</v>
      </c>
      <c r="AZ124" s="138">
        <f t="shared" si="58"/>
        <v>0</v>
      </c>
      <c r="BA124" s="138">
        <f t="shared" si="58"/>
        <v>0</v>
      </c>
      <c r="BB124" s="138">
        <f t="shared" si="58"/>
        <v>0</v>
      </c>
      <c r="BC124" s="138">
        <f t="shared" si="58"/>
        <v>0</v>
      </c>
      <c r="BD124" s="138">
        <f t="shared" si="58"/>
        <v>0</v>
      </c>
      <c r="BE124" s="138">
        <f t="shared" si="58"/>
        <v>0</v>
      </c>
      <c r="BF124" s="138">
        <f t="shared" si="58"/>
        <v>0</v>
      </c>
      <c r="BG124" s="138">
        <f t="shared" si="58"/>
        <v>0</v>
      </c>
      <c r="BH124" s="138">
        <f t="shared" si="58"/>
        <v>0</v>
      </c>
      <c r="BI124" s="138">
        <f t="shared" si="58"/>
        <v>0</v>
      </c>
    </row>
    <row r="126" spans="1:61" ht="26.25" customHeight="1">
      <c r="A126" s="82" t="s">
        <v>795</v>
      </c>
      <c r="B126" s="54"/>
    </row>
    <row r="127" spans="1:61" ht="18" customHeight="1">
      <c r="A127" s="54" t="s">
        <v>796</v>
      </c>
      <c r="B127" s="54"/>
    </row>
    <row r="128" spans="1:61" ht="18" customHeight="1">
      <c r="A128" s="54" t="s">
        <v>797</v>
      </c>
      <c r="B128" s="54"/>
      <c r="C128" s="54">
        <f t="shared" ref="C128:BI128" si="59">+$B$7*C61/C74</f>
        <v>0.16051070579307936</v>
      </c>
      <c r="D128" s="54">
        <f t="shared" si="59"/>
        <v>0.14536757154047927</v>
      </c>
      <c r="E128" s="54">
        <f t="shared" si="59"/>
        <v>0.1373347293022</v>
      </c>
      <c r="F128" s="54">
        <f t="shared" si="59"/>
        <v>0.13230845882766262</v>
      </c>
      <c r="G128" s="54">
        <f t="shared" si="59"/>
        <v>0.12812083870563909</v>
      </c>
      <c r="H128" s="54">
        <f t="shared" si="59"/>
        <v>0.12457607852767501</v>
      </c>
      <c r="I128" s="54">
        <f t="shared" si="59"/>
        <v>0.12178238598560574</v>
      </c>
      <c r="J128" s="54">
        <f t="shared" si="59"/>
        <v>0.11939859696618126</v>
      </c>
      <c r="K128" s="54">
        <f t="shared" si="59"/>
        <v>0.11722344704908053</v>
      </c>
      <c r="L128" s="54">
        <f t="shared" si="59"/>
        <v>0.11511331678832033</v>
      </c>
      <c r="M128" s="54">
        <f t="shared" si="59"/>
        <v>0.11301174021261669</v>
      </c>
      <c r="N128" s="54">
        <f t="shared" si="59"/>
        <v>0.11072934171893281</v>
      </c>
      <c r="O128" s="54">
        <f t="shared" si="59"/>
        <v>0.10904750276844022</v>
      </c>
      <c r="P128" s="54">
        <f t="shared" si="59"/>
        <v>0.10774583724718857</v>
      </c>
      <c r="Q128" s="54">
        <f t="shared" si="59"/>
        <v>0.10670957963903767</v>
      </c>
      <c r="R128" s="54">
        <f t="shared" si="59"/>
        <v>0.10587516947188753</v>
      </c>
      <c r="S128" s="54">
        <f t="shared" si="59"/>
        <v>0.10520476127601648</v>
      </c>
      <c r="T128" s="54">
        <f t="shared" si="59"/>
        <v>0.10467391923762384</v>
      </c>
      <c r="U128" s="54">
        <f t="shared" si="59"/>
        <v>0.10426551251663635</v>
      </c>
      <c r="V128" s="54">
        <f t="shared" si="59"/>
        <v>0.10455657463312777</v>
      </c>
      <c r="W128" s="54">
        <f t="shared" si="59"/>
        <v>0.1052619573333914</v>
      </c>
      <c r="X128" s="54">
        <f t="shared" si="59"/>
        <v>0.10563438933110246</v>
      </c>
      <c r="Y128" s="54">
        <f t="shared" si="59"/>
        <v>0.10586886195867316</v>
      </c>
      <c r="Z128" s="54">
        <f t="shared" si="59"/>
        <v>0.10606583020805618</v>
      </c>
      <c r="AA128" s="54">
        <f t="shared" si="59"/>
        <v>0.1062750853215105</v>
      </c>
      <c r="AB128" s="54">
        <f t="shared" si="59"/>
        <v>0.10651497860912978</v>
      </c>
      <c r="AC128" s="54">
        <f t="shared" si="59"/>
        <v>0.10676587377410915</v>
      </c>
      <c r="AD128" s="54">
        <f t="shared" si="59"/>
        <v>0.10687157443076617</v>
      </c>
      <c r="AE128" s="54">
        <f t="shared" si="59"/>
        <v>0.10686647115598213</v>
      </c>
      <c r="AF128" s="54">
        <f t="shared" si="59"/>
        <v>0.10660506711688782</v>
      </c>
      <c r="AG128" s="54">
        <f t="shared" si="59"/>
        <v>0.10621455144894877</v>
      </c>
      <c r="AH128" s="54">
        <f t="shared" si="59"/>
        <v>0.10595735689443354</v>
      </c>
      <c r="AI128" s="54">
        <f t="shared" si="59"/>
        <v>0.10579040461018664</v>
      </c>
      <c r="AJ128" s="54">
        <f t="shared" si="59"/>
        <v>0.10569420737226297</v>
      </c>
      <c r="AK128" s="54">
        <f t="shared" si="59"/>
        <v>0.10565935128702916</v>
      </c>
      <c r="AL128" s="54">
        <f t="shared" si="59"/>
        <v>0.10568061906770686</v>
      </c>
      <c r="AM128" s="54">
        <f t="shared" si="59"/>
        <v>0.10575439347100825</v>
      </c>
      <c r="AN128" s="54">
        <f t="shared" si="59"/>
        <v>0.10587760104210245</v>
      </c>
      <c r="AO128" s="54">
        <f t="shared" si="59"/>
        <v>0.10604734789437381</v>
      </c>
      <c r="AP128" s="54">
        <f t="shared" si="59"/>
        <v>0.10626084304952343</v>
      </c>
      <c r="AQ128" s="54">
        <f t="shared" si="59"/>
        <v>0.1065154239583241</v>
      </c>
      <c r="AR128" s="54">
        <f t="shared" si="59"/>
        <v>0.10680860466068673</v>
      </c>
      <c r="AS128" s="54">
        <f t="shared" si="59"/>
        <v>0.1071381164696355</v>
      </c>
      <c r="AT128" s="54">
        <f t="shared" si="59"/>
        <v>0.10750193293631885</v>
      </c>
      <c r="AU128" s="54">
        <f t="shared" si="59"/>
        <v>0.10789827964997017</v>
      </c>
      <c r="AV128" s="54">
        <f t="shared" si="59"/>
        <v>0.10832563228384864</v>
      </c>
      <c r="AW128" s="54">
        <f t="shared" si="59"/>
        <v>0.10878270664758934</v>
      </c>
      <c r="AX128" s="54">
        <f t="shared" si="59"/>
        <v>0.10926844394047798</v>
      </c>
      <c r="AY128" s="54">
        <f t="shared" si="59"/>
        <v>0.10978199361699983</v>
      </c>
      <c r="AZ128" s="54">
        <f t="shared" si="59"/>
        <v>0.11032269555147767</v>
      </c>
      <c r="BA128" s="54">
        <f t="shared" si="59"/>
        <v>0.11089006260816428</v>
      </c>
      <c r="BB128" s="54">
        <f t="shared" si="59"/>
        <v>0.11148376429263292</v>
      </c>
      <c r="BC128" s="54">
        <f t="shared" si="59"/>
        <v>0.11210361185710749</v>
      </c>
      <c r="BD128" s="54">
        <f t="shared" si="59"/>
        <v>0.11274954502770165</v>
      </c>
      <c r="BE128" s="54">
        <f t="shared" si="59"/>
        <v>0.11342162038908513</v>
      </c>
      <c r="BF128" s="54">
        <f t="shared" si="59"/>
        <v>0.11412000138066312</v>
      </c>
      <c r="BG128" s="54">
        <f t="shared" si="59"/>
        <v>0.11484494981193162</v>
      </c>
      <c r="BH128" s="54">
        <f t="shared" si="59"/>
        <v>0.11559681878162098</v>
      </c>
      <c r="BI128" s="54">
        <f t="shared" si="59"/>
        <v>0.11637604687736992</v>
      </c>
    </row>
    <row r="129" spans="1:61" ht="18" customHeight="1">
      <c r="A129" s="54" t="s">
        <v>798</v>
      </c>
      <c r="B129" s="54"/>
      <c r="C129" s="54">
        <f>+$B$14+LN(D56/C56)/10+$B$18*LN(D88/C88)/10</f>
        <v>8.4111372743669338E-2</v>
      </c>
      <c r="D129" s="54">
        <f t="shared" ref="D129:BH129" si="60">+$B$14+LN(E56/D56)/10+$B$18*LN(E88/D88)/10</f>
        <v>7.2369358822704788E-2</v>
      </c>
      <c r="E129" s="54">
        <f t="shared" si="60"/>
        <v>6.4902798751391252E-2</v>
      </c>
      <c r="F129" s="54">
        <f t="shared" si="60"/>
        <v>5.6337362859311416E-2</v>
      </c>
      <c r="G129" s="54">
        <f t="shared" si="60"/>
        <v>5.0163665095604063E-2</v>
      </c>
      <c r="H129" s="54">
        <f t="shared" si="60"/>
        <v>4.6761515271229237E-2</v>
      </c>
      <c r="I129" s="54">
        <f t="shared" si="60"/>
        <v>4.3794464549582621E-2</v>
      </c>
      <c r="J129" s="54">
        <f t="shared" si="60"/>
        <v>4.1199533263676452E-2</v>
      </c>
      <c r="K129" s="54">
        <f t="shared" si="60"/>
        <v>3.8822876009218403E-2</v>
      </c>
      <c r="L129" s="54">
        <f t="shared" si="60"/>
        <v>3.6544249170552719E-2</v>
      </c>
      <c r="M129" s="54">
        <f t="shared" si="60"/>
        <v>3.5397568391253791E-2</v>
      </c>
      <c r="N129" s="54">
        <f t="shared" si="60"/>
        <v>3.3485207297010391E-2</v>
      </c>
      <c r="O129" s="54">
        <f t="shared" si="60"/>
        <v>3.1841252779315821E-2</v>
      </c>
      <c r="P129" s="54">
        <f t="shared" si="60"/>
        <v>3.0396374314689716E-2</v>
      </c>
      <c r="Q129" s="54">
        <f t="shared" si="60"/>
        <v>2.911001069566569E-2</v>
      </c>
      <c r="R129" s="54">
        <f t="shared" si="60"/>
        <v>2.7956208047875332E-2</v>
      </c>
      <c r="S129" s="54">
        <f t="shared" si="60"/>
        <v>2.691683187026905E-2</v>
      </c>
      <c r="T129" s="54">
        <f t="shared" si="60"/>
        <v>2.597823008617503E-2</v>
      </c>
      <c r="U129" s="54">
        <f t="shared" si="60"/>
        <v>2.5573472667029341E-2</v>
      </c>
      <c r="V129" s="54">
        <f t="shared" si="60"/>
        <v>2.5417546205818126E-2</v>
      </c>
      <c r="W129" s="54">
        <f t="shared" si="60"/>
        <v>2.497619454614633E-2</v>
      </c>
      <c r="X129" s="54">
        <f t="shared" si="60"/>
        <v>2.447622838145725E-2</v>
      </c>
      <c r="Y129" s="54">
        <f t="shared" si="60"/>
        <v>2.397201911525379E-2</v>
      </c>
      <c r="Z129" s="54">
        <f t="shared" si="60"/>
        <v>2.3504242490876237E-2</v>
      </c>
      <c r="AA129" s="54">
        <f t="shared" si="60"/>
        <v>2.3152025677857256E-2</v>
      </c>
      <c r="AB129" s="54">
        <f t="shared" si="60"/>
        <v>2.3282092584801677E-2</v>
      </c>
      <c r="AC129" s="54">
        <f t="shared" si="60"/>
        <v>2.318565023461068E-2</v>
      </c>
      <c r="AD129" s="54">
        <f t="shared" si="60"/>
        <v>2.3025680606795842E-2</v>
      </c>
      <c r="AE129" s="54">
        <f t="shared" si="60"/>
        <v>2.268011125849214E-2</v>
      </c>
      <c r="AF129" s="54">
        <f t="shared" si="60"/>
        <v>2.2254273888039994E-2</v>
      </c>
      <c r="AG129" s="54">
        <f t="shared" si="60"/>
        <v>2.1926041450269863E-2</v>
      </c>
      <c r="AH129" s="54">
        <f t="shared" si="60"/>
        <v>2.163219144852296E-2</v>
      </c>
      <c r="AI129" s="54">
        <f t="shared" si="60"/>
        <v>2.1363956962531933E-2</v>
      </c>
      <c r="AJ129" s="54">
        <f t="shared" si="60"/>
        <v>2.1117185521888078E-2</v>
      </c>
      <c r="AK129" s="54">
        <f t="shared" si="60"/>
        <v>2.0889895426595844E-2</v>
      </c>
      <c r="AL129" s="54">
        <f t="shared" si="60"/>
        <v>2.0680835604849655E-2</v>
      </c>
      <c r="AM129" s="54">
        <f t="shared" si="60"/>
        <v>2.0488904921341811E-2</v>
      </c>
      <c r="AN129" s="54">
        <f t="shared" si="60"/>
        <v>2.0312960674203767E-2</v>
      </c>
      <c r="AO129" s="54">
        <f t="shared" si="60"/>
        <v>2.0151789622325715E-2</v>
      </c>
      <c r="AP129" s="54">
        <f t="shared" si="60"/>
        <v>2.0004136844060338E-2</v>
      </c>
      <c r="AQ129" s="54">
        <f t="shared" si="60"/>
        <v>1.9868746995145799E-2</v>
      </c>
      <c r="AR129" s="54">
        <f t="shared" si="60"/>
        <v>1.9744400458060682E-2</v>
      </c>
      <c r="AS129" s="54">
        <f t="shared" si="60"/>
        <v>1.9629939391415784E-2</v>
      </c>
      <c r="AT129" s="54">
        <f t="shared" si="60"/>
        <v>1.9524283825665276E-2</v>
      </c>
      <c r="AU129" s="54">
        <f t="shared" si="60"/>
        <v>1.9426439695058612E-2</v>
      </c>
      <c r="AV129" s="54">
        <f t="shared" si="60"/>
        <v>1.9335500978886359E-2</v>
      </c>
      <c r="AW129" s="54">
        <f t="shared" si="60"/>
        <v>1.9250647855336249E-2</v>
      </c>
      <c r="AX129" s="54">
        <f t="shared" si="60"/>
        <v>1.9171142353280293E-2</v>
      </c>
      <c r="AY129" s="54">
        <f t="shared" si="60"/>
        <v>1.9096322585624777E-2</v>
      </c>
      <c r="AZ129" s="54">
        <f t="shared" si="60"/>
        <v>1.9025596317211336E-2</v>
      </c>
      <c r="BA129" s="54">
        <f t="shared" si="60"/>
        <v>1.8958434368401725E-2</v>
      </c>
      <c r="BB129" s="54">
        <f t="shared" si="60"/>
        <v>1.8894364172577605E-2</v>
      </c>
      <c r="BC129" s="54">
        <f t="shared" si="60"/>
        <v>1.8832963677423056E-2</v>
      </c>
      <c r="BD129" s="54">
        <f t="shared" si="60"/>
        <v>1.8773855692306163E-2</v>
      </c>
      <c r="BE129" s="54">
        <f t="shared" si="60"/>
        <v>1.8716702725996563E-2</v>
      </c>
      <c r="BF129" s="54">
        <f t="shared" si="60"/>
        <v>1.8661202321651985E-2</v>
      </c>
      <c r="BG129" s="54">
        <f t="shared" si="60"/>
        <v>1.8607082873035821E-2</v>
      </c>
      <c r="BH129" s="54">
        <f t="shared" si="60"/>
        <v>1.4999999999999999E-2</v>
      </c>
      <c r="BI129" s="54" t="e">
        <f>+$B$14/100+LN(BJ56/BI56)/10+$B$18*LN(BJ88/BI88)/10</f>
        <v>#NUM!</v>
      </c>
    </row>
    <row r="130" spans="1:61" ht="18" customHeight="1">
      <c r="A130" s="54" t="s">
        <v>799</v>
      </c>
      <c r="B130" s="54"/>
      <c r="C130" s="54">
        <f>+$B$14+LN(C56/B56)/10+$B$18*LN(C88/B88)/10</f>
        <v>0.10861656333889479</v>
      </c>
      <c r="D130" s="54">
        <f t="shared" ref="D130:BH130" si="61">+$B$14+LN(D56/C56)/10+$B$18*LN(D88/C88)/10</f>
        <v>8.4111372743669338E-2</v>
      </c>
      <c r="E130" s="54">
        <f t="shared" si="61"/>
        <v>7.2369358822704788E-2</v>
      </c>
      <c r="F130" s="54">
        <f t="shared" si="61"/>
        <v>6.4902798751391252E-2</v>
      </c>
      <c r="G130" s="54">
        <f t="shared" si="61"/>
        <v>5.6337362859311416E-2</v>
      </c>
      <c r="H130" s="54">
        <f t="shared" si="61"/>
        <v>5.0163665095604063E-2</v>
      </c>
      <c r="I130" s="54">
        <f t="shared" si="61"/>
        <v>4.6761515271229237E-2</v>
      </c>
      <c r="J130" s="54">
        <f t="shared" si="61"/>
        <v>4.3794464549582621E-2</v>
      </c>
      <c r="K130" s="54">
        <f t="shared" si="61"/>
        <v>4.1199533263676452E-2</v>
      </c>
      <c r="L130" s="54">
        <f t="shared" si="61"/>
        <v>3.8822876009218403E-2</v>
      </c>
      <c r="M130" s="54">
        <f t="shared" si="61"/>
        <v>3.6544249170552719E-2</v>
      </c>
      <c r="N130" s="54">
        <f t="shared" si="61"/>
        <v>3.5397568391253791E-2</v>
      </c>
      <c r="O130" s="54">
        <f t="shared" si="61"/>
        <v>3.3485207297010391E-2</v>
      </c>
      <c r="P130" s="54">
        <f t="shared" si="61"/>
        <v>3.1841252779315821E-2</v>
      </c>
      <c r="Q130" s="54">
        <f t="shared" si="61"/>
        <v>3.0396374314689716E-2</v>
      </c>
      <c r="R130" s="54">
        <f t="shared" si="61"/>
        <v>2.911001069566569E-2</v>
      </c>
      <c r="S130" s="54">
        <f t="shared" si="61"/>
        <v>2.7956208047875332E-2</v>
      </c>
      <c r="T130" s="54">
        <f t="shared" si="61"/>
        <v>2.691683187026905E-2</v>
      </c>
      <c r="U130" s="54">
        <f t="shared" si="61"/>
        <v>2.597823008617503E-2</v>
      </c>
      <c r="V130" s="54">
        <f t="shared" si="61"/>
        <v>2.5573472667029341E-2</v>
      </c>
      <c r="W130" s="54">
        <f t="shared" si="61"/>
        <v>2.5417546205818126E-2</v>
      </c>
      <c r="X130" s="54">
        <f t="shared" si="61"/>
        <v>2.497619454614633E-2</v>
      </c>
      <c r="Y130" s="54">
        <f t="shared" si="61"/>
        <v>2.447622838145725E-2</v>
      </c>
      <c r="Z130" s="54">
        <f t="shared" si="61"/>
        <v>2.397201911525379E-2</v>
      </c>
      <c r="AA130" s="54">
        <f t="shared" si="61"/>
        <v>2.3504242490876237E-2</v>
      </c>
      <c r="AB130" s="54">
        <f t="shared" si="61"/>
        <v>2.3152025677857256E-2</v>
      </c>
      <c r="AC130" s="54">
        <f t="shared" si="61"/>
        <v>2.3282092584801677E-2</v>
      </c>
      <c r="AD130" s="54">
        <f t="shared" si="61"/>
        <v>2.318565023461068E-2</v>
      </c>
      <c r="AE130" s="54">
        <f t="shared" si="61"/>
        <v>2.3025680606795842E-2</v>
      </c>
      <c r="AF130" s="54">
        <f t="shared" si="61"/>
        <v>2.268011125849214E-2</v>
      </c>
      <c r="AG130" s="54">
        <f t="shared" si="61"/>
        <v>2.2254273888039994E-2</v>
      </c>
      <c r="AH130" s="54">
        <f t="shared" si="61"/>
        <v>2.1926041450269863E-2</v>
      </c>
      <c r="AI130" s="54">
        <f t="shared" si="61"/>
        <v>2.163219144852296E-2</v>
      </c>
      <c r="AJ130" s="54">
        <f t="shared" si="61"/>
        <v>2.1363956962531933E-2</v>
      </c>
      <c r="AK130" s="54">
        <f t="shared" si="61"/>
        <v>2.1117185521888078E-2</v>
      </c>
      <c r="AL130" s="54">
        <f t="shared" si="61"/>
        <v>2.0889895426595844E-2</v>
      </c>
      <c r="AM130" s="54">
        <f t="shared" si="61"/>
        <v>2.0680835604849655E-2</v>
      </c>
      <c r="AN130" s="54">
        <f t="shared" si="61"/>
        <v>2.0488904921341811E-2</v>
      </c>
      <c r="AO130" s="54">
        <f t="shared" si="61"/>
        <v>2.0312960674203767E-2</v>
      </c>
      <c r="AP130" s="54">
        <f t="shared" si="61"/>
        <v>2.0151789622325715E-2</v>
      </c>
      <c r="AQ130" s="54">
        <f t="shared" si="61"/>
        <v>2.0004136844060338E-2</v>
      </c>
      <c r="AR130" s="54">
        <f t="shared" si="61"/>
        <v>1.9868746995145799E-2</v>
      </c>
      <c r="AS130" s="54">
        <f t="shared" si="61"/>
        <v>1.9744400458060682E-2</v>
      </c>
      <c r="AT130" s="54">
        <f t="shared" si="61"/>
        <v>1.9629939391415784E-2</v>
      </c>
      <c r="AU130" s="54">
        <f t="shared" si="61"/>
        <v>1.9524283825665276E-2</v>
      </c>
      <c r="AV130" s="54">
        <f t="shared" si="61"/>
        <v>1.9426439695058612E-2</v>
      </c>
      <c r="AW130" s="54">
        <f t="shared" si="61"/>
        <v>1.9335500978886359E-2</v>
      </c>
      <c r="AX130" s="54">
        <f t="shared" si="61"/>
        <v>1.9250647855336249E-2</v>
      </c>
      <c r="AY130" s="54">
        <f t="shared" si="61"/>
        <v>1.9171142353280293E-2</v>
      </c>
      <c r="AZ130" s="54">
        <f t="shared" si="61"/>
        <v>1.9096322585624777E-2</v>
      </c>
      <c r="BA130" s="54">
        <f t="shared" si="61"/>
        <v>1.9025596317211336E-2</v>
      </c>
      <c r="BB130" s="54">
        <f t="shared" si="61"/>
        <v>1.8958434368401725E-2</v>
      </c>
      <c r="BC130" s="54">
        <f t="shared" si="61"/>
        <v>1.8894364172577605E-2</v>
      </c>
      <c r="BD130" s="54">
        <f t="shared" si="61"/>
        <v>1.8832963677423056E-2</v>
      </c>
      <c r="BE130" s="54">
        <f t="shared" si="61"/>
        <v>1.8773855692306163E-2</v>
      </c>
      <c r="BF130" s="54">
        <f t="shared" si="61"/>
        <v>1.8716702725996563E-2</v>
      </c>
      <c r="BG130" s="54">
        <f t="shared" si="61"/>
        <v>1.8661202321651985E-2</v>
      </c>
      <c r="BH130" s="54">
        <f t="shared" si="61"/>
        <v>1.8607082873035821E-2</v>
      </c>
      <c r="BI130" s="54">
        <f>+$B$14/100+LN(BI56/BH56)/10+$B$18*LN(BI88/BH88)/10</f>
        <v>1.4999999999999999E-4</v>
      </c>
    </row>
    <row r="131" spans="1:61" ht="18" customHeight="1">
      <c r="A131" s="54" t="s">
        <v>819</v>
      </c>
      <c r="B131" s="54"/>
      <c r="C131" s="54">
        <f t="shared" ref="C131:BG131" si="62">+AVERAGE(C129:C130)</f>
        <v>9.6363968041282055E-2</v>
      </c>
      <c r="D131" s="54">
        <f t="shared" si="62"/>
        <v>7.8240365783187063E-2</v>
      </c>
      <c r="E131" s="54">
        <f t="shared" si="62"/>
        <v>6.8636078787048027E-2</v>
      </c>
      <c r="F131" s="54">
        <f t="shared" si="62"/>
        <v>6.0620080805351334E-2</v>
      </c>
      <c r="G131" s="54">
        <f t="shared" si="62"/>
        <v>5.3250513977457739E-2</v>
      </c>
      <c r="H131" s="54">
        <f t="shared" si="62"/>
        <v>4.846259018341665E-2</v>
      </c>
      <c r="I131" s="54">
        <f t="shared" si="62"/>
        <v>4.5277989910405929E-2</v>
      </c>
      <c r="J131" s="54">
        <f t="shared" si="62"/>
        <v>4.2496998906629536E-2</v>
      </c>
      <c r="K131" s="54">
        <f t="shared" si="62"/>
        <v>4.0011204636447431E-2</v>
      </c>
      <c r="L131" s="54">
        <f t="shared" si="62"/>
        <v>3.7683562589885561E-2</v>
      </c>
      <c r="M131" s="54">
        <f t="shared" si="62"/>
        <v>3.5970908780903255E-2</v>
      </c>
      <c r="N131" s="54">
        <f t="shared" si="62"/>
        <v>3.4441387844132088E-2</v>
      </c>
      <c r="O131" s="54">
        <f t="shared" si="62"/>
        <v>3.2663230038163106E-2</v>
      </c>
      <c r="P131" s="54">
        <f t="shared" si="62"/>
        <v>3.1118813547002768E-2</v>
      </c>
      <c r="Q131" s="54">
        <f t="shared" si="62"/>
        <v>2.9753192505177703E-2</v>
      </c>
      <c r="R131" s="54">
        <f t="shared" si="62"/>
        <v>2.8533109371770511E-2</v>
      </c>
      <c r="S131" s="54">
        <f t="shared" si="62"/>
        <v>2.7436519959072189E-2</v>
      </c>
      <c r="T131" s="54">
        <f t="shared" si="62"/>
        <v>2.6447530978222042E-2</v>
      </c>
      <c r="U131" s="54">
        <f t="shared" si="62"/>
        <v>2.5775851376602186E-2</v>
      </c>
      <c r="V131" s="54">
        <f t="shared" si="62"/>
        <v>2.5495509436423733E-2</v>
      </c>
      <c r="W131" s="54">
        <f t="shared" si="62"/>
        <v>2.5196870375982228E-2</v>
      </c>
      <c r="X131" s="54">
        <f t="shared" si="62"/>
        <v>2.472621146380179E-2</v>
      </c>
      <c r="Y131" s="54">
        <f t="shared" si="62"/>
        <v>2.422412374835552E-2</v>
      </c>
      <c r="Z131" s="54">
        <f t="shared" si="62"/>
        <v>2.3738130803065013E-2</v>
      </c>
      <c r="AA131" s="54">
        <f t="shared" si="62"/>
        <v>2.3328134084366747E-2</v>
      </c>
      <c r="AB131" s="54">
        <f t="shared" si="62"/>
        <v>2.3217059131329466E-2</v>
      </c>
      <c r="AC131" s="54">
        <f t="shared" si="62"/>
        <v>2.3233871409706178E-2</v>
      </c>
      <c r="AD131" s="54">
        <f t="shared" si="62"/>
        <v>2.3105665420703261E-2</v>
      </c>
      <c r="AE131" s="54">
        <f t="shared" si="62"/>
        <v>2.2852895932643991E-2</v>
      </c>
      <c r="AF131" s="54">
        <f t="shared" si="62"/>
        <v>2.2467192573266067E-2</v>
      </c>
      <c r="AG131" s="54">
        <f t="shared" si="62"/>
        <v>2.2090157669154929E-2</v>
      </c>
      <c r="AH131" s="54">
        <f t="shared" si="62"/>
        <v>2.177911644939641E-2</v>
      </c>
      <c r="AI131" s="54">
        <f t="shared" si="62"/>
        <v>2.1498074205527448E-2</v>
      </c>
      <c r="AJ131" s="54">
        <f t="shared" si="62"/>
        <v>2.1240571242210005E-2</v>
      </c>
      <c r="AK131" s="54">
        <f t="shared" si="62"/>
        <v>2.1003540474241959E-2</v>
      </c>
      <c r="AL131" s="54">
        <f t="shared" si="62"/>
        <v>2.0785365515722749E-2</v>
      </c>
      <c r="AM131" s="54">
        <f t="shared" si="62"/>
        <v>2.0584870263095731E-2</v>
      </c>
      <c r="AN131" s="54">
        <f t="shared" si="62"/>
        <v>2.0400932797772789E-2</v>
      </c>
      <c r="AO131" s="54">
        <f t="shared" si="62"/>
        <v>2.0232375148264741E-2</v>
      </c>
      <c r="AP131" s="54">
        <f t="shared" si="62"/>
        <v>2.0077963233193025E-2</v>
      </c>
      <c r="AQ131" s="54">
        <f t="shared" si="62"/>
        <v>1.9936441919603066E-2</v>
      </c>
      <c r="AR131" s="54">
        <f t="shared" si="62"/>
        <v>1.980657372660324E-2</v>
      </c>
      <c r="AS131" s="54">
        <f t="shared" si="62"/>
        <v>1.9687169924738235E-2</v>
      </c>
      <c r="AT131" s="54">
        <f t="shared" si="62"/>
        <v>1.9577111608540532E-2</v>
      </c>
      <c r="AU131" s="54">
        <f t="shared" si="62"/>
        <v>1.9475361760361944E-2</v>
      </c>
      <c r="AV131" s="54">
        <f t="shared" si="62"/>
        <v>1.9380970336972485E-2</v>
      </c>
      <c r="AW131" s="54">
        <f t="shared" si="62"/>
        <v>1.9293074417111304E-2</v>
      </c>
      <c r="AX131" s="54">
        <f t="shared" si="62"/>
        <v>1.9210895104308269E-2</v>
      </c>
      <c r="AY131" s="54">
        <f t="shared" si="62"/>
        <v>1.9133732469452533E-2</v>
      </c>
      <c r="AZ131" s="54">
        <f t="shared" si="62"/>
        <v>1.9060959451418058E-2</v>
      </c>
      <c r="BA131" s="54">
        <f t="shared" si="62"/>
        <v>1.8992015342806531E-2</v>
      </c>
      <c r="BB131" s="54">
        <f t="shared" si="62"/>
        <v>1.8926399270489665E-2</v>
      </c>
      <c r="BC131" s="54">
        <f t="shared" si="62"/>
        <v>1.8863663925000329E-2</v>
      </c>
      <c r="BD131" s="54">
        <f t="shared" si="62"/>
        <v>1.880340968486461E-2</v>
      </c>
      <c r="BE131" s="54">
        <f t="shared" si="62"/>
        <v>1.8745279209151363E-2</v>
      </c>
      <c r="BF131" s="54">
        <f t="shared" si="62"/>
        <v>1.8688952523824274E-2</v>
      </c>
      <c r="BG131" s="54">
        <f t="shared" si="62"/>
        <v>1.8634142597343903E-2</v>
      </c>
      <c r="BH131" s="54" t="e">
        <f>+$B$14/100+LN(BH58/BG58)/10+$B$18*LN(BI90/BH90)/10</f>
        <v>#DIV/0!</v>
      </c>
      <c r="BI131" s="54" t="e">
        <f>+BH131</f>
        <v>#DIV/0!</v>
      </c>
    </row>
    <row r="132" spans="1:61" ht="18" customHeight="1">
      <c r="A132" s="54" t="s">
        <v>801</v>
      </c>
      <c r="B132" s="54">
        <f t="shared" ref="B132:BI132" si="63">+B88^-$B$18</f>
        <v>0.51081339660271352</v>
      </c>
      <c r="C132" s="54">
        <f t="shared" si="63"/>
        <v>0.22928388159856344</v>
      </c>
      <c r="D132" s="54">
        <f t="shared" si="63"/>
        <v>0.12704281596141637</v>
      </c>
      <c r="E132" s="54">
        <f t="shared" si="63"/>
        <v>7.6412593174416218E-2</v>
      </c>
      <c r="F132" s="54">
        <f t="shared" si="63"/>
        <v>4.8394818681196522E-2</v>
      </c>
      <c r="G132" s="54">
        <f t="shared" si="63"/>
        <v>3.2251596158756335E-2</v>
      </c>
      <c r="H132" s="54">
        <f t="shared" si="63"/>
        <v>2.2469343367790256E-2</v>
      </c>
      <c r="I132" s="54">
        <f t="shared" si="63"/>
        <v>1.6195892962091351E-2</v>
      </c>
      <c r="J132" s="54">
        <f t="shared" si="63"/>
        <v>1.2025555646571056E-2</v>
      </c>
      <c r="K132" s="54">
        <f t="shared" si="63"/>
        <v>9.1637883516949813E-3</v>
      </c>
      <c r="L132" s="54">
        <f t="shared" si="63"/>
        <v>7.1461096243084134E-3</v>
      </c>
      <c r="M132" s="54">
        <f t="shared" si="63"/>
        <v>5.6972238520284222E-3</v>
      </c>
      <c r="N132" s="54">
        <f t="shared" si="63"/>
        <v>4.5944852842184671E-3</v>
      </c>
      <c r="O132" s="54">
        <f t="shared" si="63"/>
        <v>3.7767281435976421E-3</v>
      </c>
      <c r="P132" s="54">
        <f t="shared" si="63"/>
        <v>3.1559796054152697E-3</v>
      </c>
      <c r="Q132" s="54">
        <f t="shared" si="63"/>
        <v>2.6756399942378449E-3</v>
      </c>
      <c r="R132" s="54">
        <f t="shared" si="63"/>
        <v>2.2977764609564267E-3</v>
      </c>
      <c r="S132" s="54">
        <f t="shared" si="63"/>
        <v>1.9961757457807863E-3</v>
      </c>
      <c r="T132" s="54">
        <f t="shared" si="63"/>
        <v>1.752280896227831E-3</v>
      </c>
      <c r="U132" s="54">
        <f t="shared" si="63"/>
        <v>1.5526907784714592E-3</v>
      </c>
      <c r="V132" s="54">
        <f t="shared" si="63"/>
        <v>1.3926270810190895E-3</v>
      </c>
      <c r="W132" s="54">
        <f t="shared" si="63"/>
        <v>1.2611671632494735E-3</v>
      </c>
      <c r="X132" s="54">
        <f t="shared" si="63"/>
        <v>1.1471685677118826E-3</v>
      </c>
      <c r="Y132" s="54">
        <f t="shared" si="63"/>
        <v>1.0487045411541197E-3</v>
      </c>
      <c r="Z132" s="54">
        <f t="shared" si="63"/>
        <v>9.6353792090249954E-4</v>
      </c>
      <c r="AA132" s="54">
        <f t="shared" si="63"/>
        <v>8.8943865961167549E-4</v>
      </c>
      <c r="AB132" s="54">
        <f t="shared" si="63"/>
        <v>8.2393480942467411E-4</v>
      </c>
      <c r="AC132" s="54">
        <f t="shared" si="63"/>
        <v>7.6226297731640119E-4</v>
      </c>
      <c r="AD132" s="54">
        <f t="shared" si="63"/>
        <v>7.0588775173192984E-4</v>
      </c>
      <c r="AE132" s="54">
        <f t="shared" si="63"/>
        <v>6.5472843819136301E-4</v>
      </c>
      <c r="AF132" s="54">
        <f t="shared" si="63"/>
        <v>6.078511307164951E-4</v>
      </c>
      <c r="AG132" s="54">
        <f t="shared" si="63"/>
        <v>5.6531735420102688E-4</v>
      </c>
      <c r="AH132" s="54">
        <f t="shared" si="63"/>
        <v>5.2748838587379744E-4</v>
      </c>
      <c r="AI132" s="54">
        <f t="shared" si="63"/>
        <v>4.9363922337494878E-4</v>
      </c>
      <c r="AJ132" s="54">
        <f t="shared" si="63"/>
        <v>4.6320298183071494E-4</v>
      </c>
      <c r="AK132" s="54">
        <f t="shared" si="63"/>
        <v>4.3571724332300743E-4</v>
      </c>
      <c r="AL132" s="54">
        <f t="shared" si="63"/>
        <v>4.1079510171457658E-4</v>
      </c>
      <c r="AM132" s="54">
        <f t="shared" si="63"/>
        <v>3.8810898841789817E-4</v>
      </c>
      <c r="AN132" s="54">
        <f t="shared" si="63"/>
        <v>3.673801521804952E-4</v>
      </c>
      <c r="AO132" s="54">
        <f t="shared" si="63"/>
        <v>3.4837083917512303E-4</v>
      </c>
      <c r="AP132" s="54">
        <f t="shared" si="63"/>
        <v>3.3087797306986311E-4</v>
      </c>
      <c r="AQ132" s="54">
        <f t="shared" si="63"/>
        <v>3.1472784383378632E-4</v>
      </c>
      <c r="AR132" s="54">
        <f t="shared" si="63"/>
        <v>2.9977158687925407E-4</v>
      </c>
      <c r="AS132" s="54">
        <f t="shared" si="63"/>
        <v>2.8588133239256701E-4</v>
      </c>
      <c r="AT132" s="54">
        <f t="shared" si="63"/>
        <v>2.7294693775558666E-4</v>
      </c>
      <c r="AU132" s="54">
        <f t="shared" si="63"/>
        <v>2.6087322747610491E-4</v>
      </c>
      <c r="AV132" s="54">
        <f t="shared" si="63"/>
        <v>2.4957767113261689E-4</v>
      </c>
      <c r="AW132" s="54">
        <f t="shared" si="63"/>
        <v>2.3898843558840712E-4</v>
      </c>
      <c r="AX132" s="54">
        <f t="shared" si="63"/>
        <v>2.2904275416718426E-4</v>
      </c>
      <c r="AY132" s="54">
        <f t="shared" si="63"/>
        <v>2.1968556236705856E-4</v>
      </c>
      <c r="AZ132" s="54">
        <f t="shared" si="63"/>
        <v>2.1086835654954251E-4</v>
      </c>
      <c r="BA132" s="54">
        <f t="shared" si="63"/>
        <v>2.0254823849881769E-4</v>
      </c>
      <c r="BB132" s="54">
        <f t="shared" si="63"/>
        <v>1.9468711458165295E-4</v>
      </c>
      <c r="BC132" s="54">
        <f t="shared" si="63"/>
        <v>1.8725102335771486E-4</v>
      </c>
      <c r="BD132" s="54">
        <f t="shared" si="63"/>
        <v>1.802095698883907E-4</v>
      </c>
      <c r="BE132" s="54">
        <f t="shared" si="63"/>
        <v>1.7353544871538798E-4</v>
      </c>
      <c r="BF132" s="54">
        <f t="shared" si="63"/>
        <v>1.672040405988848E-4</v>
      </c>
      <c r="BG132" s="54">
        <f t="shared" si="63"/>
        <v>1.6119307069786411E-4</v>
      </c>
      <c r="BH132" s="54">
        <f t="shared" si="63"/>
        <v>1.55482318020241E-4</v>
      </c>
      <c r="BI132" s="54">
        <f t="shared" si="63"/>
        <v>1.55482318020241E-4</v>
      </c>
    </row>
    <row r="133" spans="1:61" ht="18" customHeight="1">
      <c r="A133" s="54" t="s">
        <v>802</v>
      </c>
      <c r="B133" s="54">
        <f t="shared" ref="B133:AG133" si="64">+B17*B132/$B132</f>
        <v>1</v>
      </c>
      <c r="C133" s="54">
        <f t="shared" si="64"/>
        <v>0.38676825793824882</v>
      </c>
      <c r="D133" s="54">
        <f t="shared" si="64"/>
        <v>0.1846575154969175</v>
      </c>
      <c r="E133" s="54">
        <f t="shared" si="64"/>
        <v>9.570208340236977E-2</v>
      </c>
      <c r="F133" s="54">
        <f t="shared" si="64"/>
        <v>5.2226978175132256E-2</v>
      </c>
      <c r="G133" s="54">
        <f t="shared" si="64"/>
        <v>2.9990715159738675E-2</v>
      </c>
      <c r="H133" s="54">
        <f t="shared" si="64"/>
        <v>1.8003857526925494E-2</v>
      </c>
      <c r="I133" s="54">
        <f t="shared" si="64"/>
        <v>1.1182004478728342E-2</v>
      </c>
      <c r="J133" s="54">
        <f t="shared" si="64"/>
        <v>7.1541739205872729E-3</v>
      </c>
      <c r="K133" s="54">
        <f t="shared" si="64"/>
        <v>4.6975235834630083E-3</v>
      </c>
      <c r="L133" s="54">
        <f t="shared" si="64"/>
        <v>3.1564809360456183E-3</v>
      </c>
      <c r="M133" s="54">
        <f t="shared" si="64"/>
        <v>2.1683848178597059E-3</v>
      </c>
      <c r="N133" s="54">
        <f t="shared" si="64"/>
        <v>1.5067788528349562E-3</v>
      </c>
      <c r="O133" s="54">
        <f t="shared" si="64"/>
        <v>1.0672543991579551E-3</v>
      </c>
      <c r="P133" s="54">
        <f t="shared" si="64"/>
        <v>7.6846836622302111E-4</v>
      </c>
      <c r="Q133" s="54">
        <f t="shared" si="64"/>
        <v>5.6138274920964053E-4</v>
      </c>
      <c r="R133" s="54">
        <f t="shared" si="64"/>
        <v>4.1541171287421162E-4</v>
      </c>
      <c r="S133" s="54">
        <f t="shared" si="64"/>
        <v>3.109634267860416E-4</v>
      </c>
      <c r="T133" s="54">
        <f t="shared" si="64"/>
        <v>2.3520894978941093E-4</v>
      </c>
      <c r="U133" s="54">
        <f t="shared" si="64"/>
        <v>1.795869057910842E-4</v>
      </c>
      <c r="V133" s="54">
        <f t="shared" si="64"/>
        <v>1.3879189575023352E-4</v>
      </c>
      <c r="W133" s="54">
        <f t="shared" si="64"/>
        <v>1.0830325359527726E-4</v>
      </c>
      <c r="X133" s="54">
        <f t="shared" si="64"/>
        <v>8.4885921084156197E-5</v>
      </c>
      <c r="Y133" s="54">
        <f t="shared" si="64"/>
        <v>6.6865354697882181E-5</v>
      </c>
      <c r="Z133" s="54">
        <f t="shared" si="64"/>
        <v>5.2936642529347405E-5</v>
      </c>
      <c r="AA133" s="54">
        <f t="shared" si="64"/>
        <v>4.2105920035503943E-5</v>
      </c>
      <c r="AB133" s="54">
        <f t="shared" si="64"/>
        <v>3.3609309333388429E-5</v>
      </c>
      <c r="AC133" s="54">
        <f t="shared" si="64"/>
        <v>2.6792370546407635E-5</v>
      </c>
      <c r="AD133" s="54">
        <f t="shared" si="64"/>
        <v>2.1378712055933738E-5</v>
      </c>
      <c r="AE133" s="54">
        <f t="shared" si="64"/>
        <v>1.7086246758248392E-5</v>
      </c>
      <c r="AF133" s="54">
        <f t="shared" si="64"/>
        <v>1.3668544643351515E-5</v>
      </c>
      <c r="AG133" s="54">
        <f t="shared" si="64"/>
        <v>1.0953601624993308E-5</v>
      </c>
      <c r="AH133" s="54">
        <f t="shared" ref="AH133:BI133" si="65">+AH17*AH132/$B132</f>
        <v>8.8067791094944254E-6</v>
      </c>
      <c r="AI133" s="54">
        <f t="shared" si="65"/>
        <v>7.1015547492549518E-6</v>
      </c>
      <c r="AJ133" s="54">
        <f t="shared" si="65"/>
        <v>5.7418878172390007E-6</v>
      </c>
      <c r="AK133" s="54">
        <f t="shared" si="65"/>
        <v>4.6540139585020922E-6</v>
      </c>
      <c r="AL133" s="54">
        <f t="shared" si="65"/>
        <v>3.7808353788882632E-6</v>
      </c>
      <c r="AM133" s="54">
        <f t="shared" si="65"/>
        <v>3.0779091034401288E-6</v>
      </c>
      <c r="AN133" s="54">
        <f t="shared" si="65"/>
        <v>2.5104834139118443E-6</v>
      </c>
      <c r="AO133" s="54">
        <f t="shared" si="65"/>
        <v>2.0512709939987131E-6</v>
      </c>
      <c r="AP133" s="54">
        <f t="shared" si="65"/>
        <v>1.6787602539840577E-6</v>
      </c>
      <c r="AQ133" s="54">
        <f t="shared" si="65"/>
        <v>1.3759275473259295E-6</v>
      </c>
      <c r="AR133" s="54">
        <f t="shared" si="65"/>
        <v>1.1292508956352588E-6</v>
      </c>
      <c r="AS133" s="54">
        <f t="shared" si="65"/>
        <v>9.2795165742778141E-7</v>
      </c>
      <c r="AT133" s="54">
        <f t="shared" si="65"/>
        <v>7.6340914480617864E-7</v>
      </c>
      <c r="AU133" s="54">
        <f t="shared" si="65"/>
        <v>6.2870689103327169E-7</v>
      </c>
      <c r="AV133" s="54">
        <f t="shared" si="65"/>
        <v>5.1827948039644189E-7</v>
      </c>
      <c r="AW133" s="54">
        <f t="shared" si="65"/>
        <v>4.2763648452913692E-7</v>
      </c>
      <c r="AX133" s="54">
        <f t="shared" si="65"/>
        <v>3.5314576227281527E-7</v>
      </c>
      <c r="AY133" s="54">
        <f t="shared" si="65"/>
        <v>2.9186265952192839E-7</v>
      </c>
      <c r="AZ133" s="54">
        <f t="shared" si="65"/>
        <v>2.4139485535289876E-7</v>
      </c>
      <c r="BA133" s="54">
        <f t="shared" si="65"/>
        <v>1.9979501353394304E-7</v>
      </c>
      <c r="BB133" s="54">
        <f t="shared" si="65"/>
        <v>1.6547521743246152E-7</v>
      </c>
      <c r="BC133" s="54">
        <f t="shared" si="65"/>
        <v>1.3713854241174793E-7</v>
      </c>
      <c r="BD133" s="54">
        <f t="shared" si="65"/>
        <v>1.1372416505263334E-7</v>
      </c>
      <c r="BE133" s="54">
        <f t="shared" si="65"/>
        <v>9.4363205956112777E-8</v>
      </c>
      <c r="BF133" s="54">
        <f t="shared" si="65"/>
        <v>7.8343114023867528E-8</v>
      </c>
      <c r="BG133" s="54">
        <f t="shared" si="65"/>
        <v>6.5078870680203073E-8</v>
      </c>
      <c r="BH133" s="54">
        <f t="shared" si="65"/>
        <v>5.4089656521782109E-8</v>
      </c>
      <c r="BI133" s="54">
        <f t="shared" si="65"/>
        <v>4.66072845999278E-8</v>
      </c>
    </row>
    <row r="134" spans="1:61" ht="18" customHeight="1">
      <c r="A134" s="54" t="s">
        <v>820</v>
      </c>
      <c r="B134" s="54"/>
      <c r="C134" s="54">
        <f>+(C133/B133)^-0.1-1</f>
        <v>9.9651111576929186E-2</v>
      </c>
      <c r="D134" s="54">
        <f t="shared" ref="D134:BI134" si="66">+(D133/C133)^-0.1-1</f>
        <v>7.6733892550906235E-2</v>
      </c>
      <c r="E134" s="54">
        <f t="shared" si="66"/>
        <v>6.7934359323802873E-2</v>
      </c>
      <c r="F134" s="54">
        <f t="shared" si="66"/>
        <v>6.2435685159974552E-2</v>
      </c>
      <c r="G134" s="54">
        <f t="shared" si="66"/>
        <v>5.7038504748019969E-2</v>
      </c>
      <c r="H134" s="54">
        <f t="shared" si="66"/>
        <v>5.235465256180194E-2</v>
      </c>
      <c r="I134" s="54">
        <f t="shared" si="66"/>
        <v>4.8780467768977598E-2</v>
      </c>
      <c r="J134" s="54">
        <f t="shared" si="66"/>
        <v>4.5673294774643436E-2</v>
      </c>
      <c r="K134" s="54">
        <f t="shared" si="66"/>
        <v>4.2963361992524485E-2</v>
      </c>
      <c r="L134" s="54">
        <f t="shared" si="66"/>
        <v>4.0558688454756631E-2</v>
      </c>
      <c r="M134" s="54">
        <f t="shared" si="66"/>
        <v>3.8261335373722893E-2</v>
      </c>
      <c r="N134" s="54">
        <f t="shared" si="66"/>
        <v>3.7071463388606229E-2</v>
      </c>
      <c r="O134" s="54">
        <f t="shared" si="66"/>
        <v>3.5090103411778539E-2</v>
      </c>
      <c r="P134" s="54">
        <f t="shared" si="66"/>
        <v>3.3389860304143815E-2</v>
      </c>
      <c r="Q134" s="54">
        <f t="shared" si="66"/>
        <v>3.1897815720546285E-2</v>
      </c>
      <c r="R134" s="54">
        <f t="shared" si="66"/>
        <v>3.057127330272813E-2</v>
      </c>
      <c r="S134" s="54">
        <f t="shared" si="66"/>
        <v>2.9382883154542627E-2</v>
      </c>
      <c r="T134" s="54">
        <f t="shared" si="66"/>
        <v>2.8313522938192559E-2</v>
      </c>
      <c r="U134" s="54">
        <f t="shared" si="66"/>
        <v>2.7348798847655731E-2</v>
      </c>
      <c r="V134" s="54">
        <f t="shared" si="66"/>
        <v>2.6103233074473264E-2</v>
      </c>
      <c r="W134" s="54">
        <f t="shared" si="66"/>
        <v>2.5114225856566419E-2</v>
      </c>
      <c r="X134" s="54">
        <f t="shared" si="66"/>
        <v>2.4661889818604621E-2</v>
      </c>
      <c r="Y134" s="54">
        <f t="shared" si="66"/>
        <v>2.4149721587510609E-2</v>
      </c>
      <c r="Z134" s="54">
        <f t="shared" si="66"/>
        <v>2.3633465969277179E-2</v>
      </c>
      <c r="AA134" s="54">
        <f t="shared" si="66"/>
        <v>2.3154746137668658E-2</v>
      </c>
      <c r="AB134" s="54">
        <f t="shared" si="66"/>
        <v>2.279443729090036E-2</v>
      </c>
      <c r="AC134" s="54">
        <f t="shared" si="66"/>
        <v>2.2927477651685457E-2</v>
      </c>
      <c r="AD134" s="54">
        <f t="shared" si="66"/>
        <v>2.2828828878701968E-2</v>
      </c>
      <c r="AE134" s="54">
        <f t="shared" si="66"/>
        <v>2.2665220418169207E-2</v>
      </c>
      <c r="AF134" s="54">
        <f t="shared" si="66"/>
        <v>2.2568569705683217E-2</v>
      </c>
      <c r="AG134" s="54">
        <f t="shared" si="66"/>
        <v>2.2389859621935626E-2</v>
      </c>
      <c r="AH134" s="54">
        <f t="shared" si="66"/>
        <v>2.2054333174304608E-2</v>
      </c>
      <c r="AI134" s="54">
        <f t="shared" si="66"/>
        <v>2.1754046628477575E-2</v>
      </c>
      <c r="AJ134" s="54">
        <f t="shared" si="66"/>
        <v>2.1480013711153489E-2</v>
      </c>
      <c r="AK134" s="54">
        <f t="shared" si="66"/>
        <v>2.1227972716119758E-2</v>
      </c>
      <c r="AL134" s="54">
        <f t="shared" si="66"/>
        <v>2.0995884089608063E-2</v>
      </c>
      <c r="AM134" s="54">
        <f t="shared" si="66"/>
        <v>2.0782457182349834E-2</v>
      </c>
      <c r="AN134" s="54">
        <f t="shared" si="66"/>
        <v>2.0586556507906417E-2</v>
      </c>
      <c r="AO134" s="54">
        <f t="shared" si="66"/>
        <v>2.0407005970487724E-2</v>
      </c>
      <c r="AP134" s="54">
        <f t="shared" si="66"/>
        <v>2.0242559152381157E-2</v>
      </c>
      <c r="AQ134" s="54">
        <f t="shared" si="66"/>
        <v>2.009192862479936E-2</v>
      </c>
      <c r="AR134" s="54">
        <f t="shared" si="66"/>
        <v>1.9953827881633801E-2</v>
      </c>
      <c r="AS134" s="54">
        <f t="shared" si="66"/>
        <v>1.9827008040117944E-2</v>
      </c>
      <c r="AT134" s="54">
        <f t="shared" si="66"/>
        <v>1.9710284233277475E-2</v>
      </c>
      <c r="AU134" s="54">
        <f t="shared" si="66"/>
        <v>1.9602551857657691E-2</v>
      </c>
      <c r="AV134" s="54">
        <f t="shared" si="66"/>
        <v>1.9502794612817231E-2</v>
      </c>
      <c r="AW134" s="54">
        <f t="shared" si="66"/>
        <v>1.9410086552980488E-2</v>
      </c>
      <c r="AX134" s="54">
        <f t="shared" si="66"/>
        <v>1.9323590092757748E-2</v>
      </c>
      <c r="AY134" s="54">
        <f t="shared" si="66"/>
        <v>1.924255148052012E-2</v>
      </c>
      <c r="AZ134" s="54">
        <f t="shared" si="66"/>
        <v>1.9166294842421383E-2</v>
      </c>
      <c r="BA134" s="54">
        <f t="shared" si="66"/>
        <v>1.9094215562473593E-2</v>
      </c>
      <c r="BB134" s="54">
        <f t="shared" si="66"/>
        <v>1.9025773507312715E-2</v>
      </c>
      <c r="BC134" s="54">
        <f t="shared" si="66"/>
        <v>1.8960486417954892E-2</v>
      </c>
      <c r="BD134" s="54">
        <f t="shared" si="66"/>
        <v>1.8897923660257776E-2</v>
      </c>
      <c r="BE134" s="54">
        <f t="shared" si="66"/>
        <v>1.8837700436804772E-2</v>
      </c>
      <c r="BF134" s="54">
        <f t="shared" si="66"/>
        <v>1.8779472504001804E-2</v>
      </c>
      <c r="BG134" s="54">
        <f t="shared" si="66"/>
        <v>1.8722931400381615E-2</v>
      </c>
      <c r="BH134" s="54">
        <f t="shared" si="66"/>
        <v>1.8667800168890913E-2</v>
      </c>
      <c r="BI134" s="54">
        <f t="shared" si="66"/>
        <v>1.4999999999999902E-2</v>
      </c>
    </row>
    <row r="135" spans="1:61" ht="18" customHeight="1">
      <c r="A135" s="54" t="s">
        <v>804</v>
      </c>
      <c r="B135" s="54"/>
      <c r="C135" s="54">
        <f>+LN(C56/B56)/10</f>
        <v>1.3512217631474106E-2</v>
      </c>
      <c r="D135" s="54">
        <f t="shared" ref="D135:K135" si="67">+LN(D56/C56)/10</f>
        <v>1.0067699718421098E-2</v>
      </c>
      <c r="E135" s="54">
        <f t="shared" si="67"/>
        <v>6.5316939745763327E-3</v>
      </c>
      <c r="F135" s="54">
        <f t="shared" si="67"/>
        <v>4.2273228749606763E-3</v>
      </c>
      <c r="G135" s="54">
        <f t="shared" si="67"/>
        <v>7.5484079541995462E-4</v>
      </c>
      <c r="H135" s="54">
        <f t="shared" si="67"/>
        <v>-9.7790212027658047E-4</v>
      </c>
      <c r="I135" s="54">
        <f t="shared" si="67"/>
        <v>-9.7790212027658047E-4</v>
      </c>
      <c r="J135" s="54">
        <f t="shared" si="67"/>
        <v>-9.7790212027659153E-4</v>
      </c>
      <c r="K135" s="54">
        <f t="shared" si="67"/>
        <v>-9.7790212027658047E-4</v>
      </c>
    </row>
    <row r="136" spans="1:61" ht="18" customHeight="1">
      <c r="A136" s="54" t="s">
        <v>805</v>
      </c>
      <c r="B136" s="54"/>
      <c r="C136" s="54">
        <f>+C134+C135</f>
        <v>0.11316332920840329</v>
      </c>
      <c r="D136" s="54">
        <f t="shared" ref="D136:K136" si="68">+D134+D135</f>
        <v>8.6801592269327335E-2</v>
      </c>
      <c r="E136" s="54">
        <f t="shared" si="68"/>
        <v>7.4466053298379201E-2</v>
      </c>
      <c r="F136" s="54">
        <f t="shared" si="68"/>
        <v>6.6663008034935231E-2</v>
      </c>
      <c r="G136" s="54">
        <f t="shared" si="68"/>
        <v>5.7793345543439921E-2</v>
      </c>
      <c r="H136" s="54">
        <f t="shared" si="68"/>
        <v>5.1376750441525357E-2</v>
      </c>
      <c r="I136" s="54">
        <f t="shared" si="68"/>
        <v>4.7802565648701015E-2</v>
      </c>
      <c r="J136" s="54">
        <f t="shared" si="68"/>
        <v>4.4695392654366846E-2</v>
      </c>
      <c r="K136" s="54">
        <f t="shared" si="68"/>
        <v>4.1985459872247902E-2</v>
      </c>
    </row>
    <row r="137" spans="1:61" ht="18" customHeight="1">
      <c r="A137" s="54" t="s">
        <v>806</v>
      </c>
      <c r="B137" s="54"/>
      <c r="C137" s="54">
        <f>+C136-C129</f>
        <v>2.905195646473395E-2</v>
      </c>
      <c r="D137" s="54">
        <f t="shared" ref="D137:K137" si="69">+D136-D129</f>
        <v>1.4432233446622547E-2</v>
      </c>
      <c r="E137" s="54">
        <f t="shared" si="69"/>
        <v>9.5632545469879482E-3</v>
      </c>
      <c r="F137" s="54">
        <f t="shared" si="69"/>
        <v>1.0325645175623815E-2</v>
      </c>
      <c r="G137" s="54">
        <f t="shared" si="69"/>
        <v>7.6296804478358585E-3</v>
      </c>
      <c r="H137" s="54">
        <f t="shared" si="69"/>
        <v>4.6152351702961197E-3</v>
      </c>
      <c r="I137" s="54">
        <f t="shared" si="69"/>
        <v>4.0081010991183941E-3</v>
      </c>
      <c r="J137" s="54">
        <f t="shared" si="69"/>
        <v>3.4958593906903937E-3</v>
      </c>
      <c r="K137" s="54">
        <f t="shared" si="69"/>
        <v>3.1625838630294986E-3</v>
      </c>
    </row>
    <row r="138" spans="1:61" ht="18" customHeight="1">
      <c r="A138" s="54"/>
      <c r="B138" s="54" t="s">
        <v>807</v>
      </c>
    </row>
    <row r="139" spans="1:61" ht="18" customHeight="1">
      <c r="A139" s="54" t="s">
        <v>808</v>
      </c>
      <c r="B139" s="54">
        <f t="shared" ref="B139:BI139" si="70">+$B$7*B68/B74-(1-(1-0.1)^10)/10</f>
        <v>0.11178357435538495</v>
      </c>
      <c r="C139" s="54">
        <f t="shared" si="70"/>
        <v>9.442721650714532E-2</v>
      </c>
      <c r="D139" s="54">
        <f t="shared" si="70"/>
        <v>7.9078234599023065E-2</v>
      </c>
      <c r="E139" s="54">
        <f t="shared" si="70"/>
        <v>7.0747820167581563E-2</v>
      </c>
      <c r="F139" s="54">
        <f t="shared" si="70"/>
        <v>6.535848136380111E-2</v>
      </c>
      <c r="G139" s="54">
        <f t="shared" si="70"/>
        <v>6.0771091992301948E-2</v>
      </c>
      <c r="H139" s="54">
        <f t="shared" si="70"/>
        <v>5.6802045596749826E-2</v>
      </c>
      <c r="I139" s="54">
        <f t="shared" si="70"/>
        <v>5.3562206169108076E-2</v>
      </c>
      <c r="J139" s="54">
        <f t="shared" si="70"/>
        <v>5.0719856432708904E-2</v>
      </c>
      <c r="K139" s="54">
        <f t="shared" si="70"/>
        <v>4.8077646842533489E-2</v>
      </c>
      <c r="L139" s="54">
        <f t="shared" si="70"/>
        <v>4.5499125546263106E-2</v>
      </c>
      <c r="M139" s="54">
        <f t="shared" si="70"/>
        <v>4.2946031241789043E-2</v>
      </c>
      <c r="N139" s="54">
        <f t="shared" si="70"/>
        <v>4.0236912865910773E-2</v>
      </c>
      <c r="O139" s="54">
        <f t="shared" si="70"/>
        <v>3.8111521316582866E-2</v>
      </c>
      <c r="P139" s="54">
        <f t="shared" si="70"/>
        <v>3.6352826403903027E-2</v>
      </c>
      <c r="Q139" s="54">
        <f t="shared" si="70"/>
        <v>3.4847222468262162E-2</v>
      </c>
      <c r="R139" s="54">
        <f t="shared" si="70"/>
        <v>3.3531186785849335E-2</v>
      </c>
      <c r="S139" s="54">
        <f t="shared" si="70"/>
        <v>3.236634937020523E-2</v>
      </c>
      <c r="T139" s="54">
        <f t="shared" si="70"/>
        <v>3.132752083414754E-2</v>
      </c>
      <c r="U139" s="54">
        <f t="shared" si="70"/>
        <v>3.0396807865605072E-2</v>
      </c>
      <c r="V139" s="54">
        <f t="shared" si="70"/>
        <v>3.0097569009949476E-2</v>
      </c>
      <c r="W139" s="54">
        <f t="shared" si="70"/>
        <v>3.0158222400530399E-2</v>
      </c>
      <c r="X139" s="54">
        <f t="shared" si="70"/>
        <v>2.9897912679393054E-2</v>
      </c>
      <c r="Y139" s="54">
        <f t="shared" si="70"/>
        <v>2.9497500191970824E-2</v>
      </c>
      <c r="Z139" s="54">
        <f t="shared" si="70"/>
        <v>2.9050265004751913E-2</v>
      </c>
      <c r="AA139" s="54">
        <f t="shared" si="70"/>
        <v>2.8611744485422627E-2</v>
      </c>
      <c r="AB139" s="54">
        <f t="shared" si="70"/>
        <v>2.824887540524916E-2</v>
      </c>
      <c r="AC139" s="54">
        <f t="shared" si="70"/>
        <v>2.8210762588396165E-2</v>
      </c>
      <c r="AD139" s="54">
        <f t="shared" si="70"/>
        <v>2.8138227784878497E-2</v>
      </c>
      <c r="AE139" s="54">
        <f t="shared" si="70"/>
        <v>2.8014953351844799E-2</v>
      </c>
      <c r="AF139" s="54">
        <f t="shared" si="70"/>
        <v>2.7682392953909798E-2</v>
      </c>
      <c r="AG139" s="54">
        <f t="shared" si="70"/>
        <v>2.723270186287019E-2</v>
      </c>
      <c r="AH139" s="54">
        <f t="shared" si="70"/>
        <v>2.6882700730037082E-2</v>
      </c>
      <c r="AI139" s="54">
        <f t="shared" si="70"/>
        <v>2.6586903800632666E-2</v>
      </c>
      <c r="AJ139" s="54">
        <f t="shared" si="70"/>
        <v>2.6324956573608699E-2</v>
      </c>
      <c r="AK139" s="54">
        <f t="shared" si="70"/>
        <v>2.6087555477032079E-2</v>
      </c>
      <c r="AL139" s="54">
        <f t="shared" si="70"/>
        <v>2.5870364086753278E-2</v>
      </c>
      <c r="AM139" s="54">
        <f t="shared" si="70"/>
        <v>2.5671137720287632E-2</v>
      </c>
      <c r="AN139" s="54">
        <f t="shared" si="70"/>
        <v>2.548842217981663E-2</v>
      </c>
      <c r="AO139" s="54">
        <f t="shared" si="70"/>
        <v>2.5321007037794954E-2</v>
      </c>
      <c r="AP139" s="54">
        <f t="shared" si="70"/>
        <v>2.5167726434839527E-2</v>
      </c>
      <c r="AQ139" s="54">
        <f t="shared" si="70"/>
        <v>2.5027409729998021E-2</v>
      </c>
      <c r="AR139" s="54">
        <f t="shared" si="70"/>
        <v>2.4898889252193065E-2</v>
      </c>
      <c r="AS139" s="54">
        <f t="shared" si="70"/>
        <v>2.4781023931388133E-2</v>
      </c>
      <c r="AT139" s="54">
        <f t="shared" si="70"/>
        <v>2.4672722173645703E-2</v>
      </c>
      <c r="AU139" s="54">
        <f t="shared" si="70"/>
        <v>2.4572958567720238E-2</v>
      </c>
      <c r="AV139" s="54">
        <f t="shared" si="70"/>
        <v>2.4480783769411152E-2</v>
      </c>
      <c r="AW139" s="54">
        <f t="shared" si="70"/>
        <v>2.4395328651406728E-2</v>
      </c>
      <c r="AX139" s="54">
        <f t="shared" si="70"/>
        <v>2.4315804218145845E-2</v>
      </c>
      <c r="AY139" s="54">
        <f t="shared" si="70"/>
        <v>2.4241498668912481E-2</v>
      </c>
      <c r="AZ139" s="54">
        <f t="shared" si="70"/>
        <v>2.417177271190217E-2</v>
      </c>
      <c r="BA139" s="54">
        <f t="shared" si="70"/>
        <v>2.4106053940457978E-2</v>
      </c>
      <c r="BB139" s="54">
        <f t="shared" si="70"/>
        <v>2.4043830835175709E-2</v>
      </c>
      <c r="BC139" s="54">
        <f t="shared" si="70"/>
        <v>2.3984646764288048E-2</v>
      </c>
      <c r="BD139" s="54">
        <f t="shared" si="70"/>
        <v>2.3928094214914764E-2</v>
      </c>
      <c r="BE139" s="54">
        <f t="shared" si="70"/>
        <v>2.3873809389515624E-2</v>
      </c>
      <c r="BF139" s="54">
        <f t="shared" si="70"/>
        <v>2.3821467235069491E-2</v>
      </c>
      <c r="BG139" s="54">
        <f t="shared" si="70"/>
        <v>2.3770776928528844E-2</v>
      </c>
      <c r="BH139" s="54">
        <f t="shared" si="70"/>
        <v>2.3721477814227357E-2</v>
      </c>
      <c r="BI139" s="54">
        <f t="shared" si="70"/>
        <v>2.3673335772161519E-2</v>
      </c>
    </row>
    <row r="140" spans="1:61" ht="18" customHeight="1">
      <c r="A140" s="54" t="s">
        <v>809</v>
      </c>
      <c r="B140" s="54">
        <v>1</v>
      </c>
      <c r="C140" s="54">
        <f t="shared" ref="C140:AH140" si="71">+B140/(1+C131)^10</f>
        <v>0.39852214545696252</v>
      </c>
      <c r="D140" s="54">
        <f t="shared" si="71"/>
        <v>0.18762754500089809</v>
      </c>
      <c r="E140" s="54">
        <f t="shared" si="71"/>
        <v>9.6604703234479547E-2</v>
      </c>
      <c r="F140" s="54">
        <f t="shared" si="71"/>
        <v>5.3629014555652089E-2</v>
      </c>
      <c r="G140" s="54">
        <f t="shared" si="71"/>
        <v>3.1921480058913924E-2</v>
      </c>
      <c r="H140" s="54">
        <f t="shared" si="71"/>
        <v>1.9886283559454807E-2</v>
      </c>
      <c r="I140" s="54">
        <f t="shared" si="71"/>
        <v>1.2771313650193713E-2</v>
      </c>
      <c r="J140" s="54">
        <f t="shared" si="71"/>
        <v>8.4234002371397013E-3</v>
      </c>
      <c r="K140" s="54">
        <f t="shared" si="71"/>
        <v>5.6899343343461573E-3</v>
      </c>
      <c r="L140" s="54">
        <f t="shared" si="71"/>
        <v>3.9305912302437353E-3</v>
      </c>
      <c r="M140" s="54">
        <f t="shared" si="71"/>
        <v>2.7604652204935554E-3</v>
      </c>
      <c r="N140" s="54">
        <f t="shared" si="71"/>
        <v>1.9675392148535992E-3</v>
      </c>
      <c r="O140" s="54">
        <f t="shared" si="71"/>
        <v>1.4267118320118446E-3</v>
      </c>
      <c r="P140" s="54">
        <f t="shared" si="71"/>
        <v>1.050144720467697E-3</v>
      </c>
      <c r="Q140" s="54">
        <f t="shared" si="71"/>
        <v>7.8328116365084075E-4</v>
      </c>
      <c r="R140" s="54">
        <f t="shared" si="71"/>
        <v>5.9120066928065667E-4</v>
      </c>
      <c r="S140" s="54">
        <f t="shared" si="71"/>
        <v>4.5100871251216995E-4</v>
      </c>
      <c r="T140" s="54">
        <f t="shared" si="71"/>
        <v>3.4739005994840924E-4</v>
      </c>
      <c r="U140" s="54">
        <f t="shared" si="71"/>
        <v>2.6933492953550584E-4</v>
      </c>
      <c r="V140" s="54">
        <f t="shared" si="71"/>
        <v>2.0938957249581742E-4</v>
      </c>
      <c r="W140" s="54">
        <f t="shared" si="71"/>
        <v>1.6326095508093625E-4</v>
      </c>
      <c r="X140" s="54">
        <f t="shared" si="71"/>
        <v>1.2788036911927001E-4</v>
      </c>
      <c r="Y140" s="54">
        <f t="shared" si="71"/>
        <v>1.0065929277777675E-4</v>
      </c>
      <c r="Z140" s="54">
        <f t="shared" si="71"/>
        <v>7.9609533456809992E-5</v>
      </c>
      <c r="AA140" s="54">
        <f t="shared" si="71"/>
        <v>6.321438781452879E-5</v>
      </c>
      <c r="AB140" s="54">
        <f t="shared" si="71"/>
        <v>5.0250248679329714E-5</v>
      </c>
      <c r="AC140" s="54">
        <f t="shared" si="71"/>
        <v>3.9938259705533754E-5</v>
      </c>
      <c r="AD140" s="54">
        <f t="shared" si="71"/>
        <v>3.1782220841470817E-5</v>
      </c>
      <c r="AE140" s="54">
        <f t="shared" si="71"/>
        <v>2.535434818909254E-5</v>
      </c>
      <c r="AF140" s="54">
        <f t="shared" si="71"/>
        <v>2.0302925974860729E-5</v>
      </c>
      <c r="AG140" s="54">
        <f t="shared" si="71"/>
        <v>1.6317986479998477E-5</v>
      </c>
      <c r="AH140" s="54">
        <f t="shared" si="71"/>
        <v>1.3155166450551842E-5</v>
      </c>
      <c r="AI140" s="54">
        <f t="shared" ref="AI140:BG140" si="72">+AH140/(1+AI131)^10</f>
        <v>1.063459182229852E-5</v>
      </c>
      <c r="AJ140" s="54">
        <f t="shared" si="72"/>
        <v>8.618669491920096E-6</v>
      </c>
      <c r="AK140" s="54">
        <f t="shared" si="72"/>
        <v>7.00112361901865E-6</v>
      </c>
      <c r="AL140" s="54">
        <f t="shared" si="72"/>
        <v>5.6993246252083638E-6</v>
      </c>
      <c r="AM140" s="54">
        <f t="shared" si="72"/>
        <v>4.648706594503346E-6</v>
      </c>
      <c r="AN140" s="54">
        <f t="shared" si="72"/>
        <v>3.7986009004577508E-6</v>
      </c>
      <c r="AO140" s="54">
        <f t="shared" si="72"/>
        <v>3.1090854444125179E-6</v>
      </c>
      <c r="AP140" s="54">
        <f t="shared" si="72"/>
        <v>2.5485842895909936E-6</v>
      </c>
      <c r="AQ140" s="54">
        <f t="shared" si="72"/>
        <v>2.0920300060503094E-6</v>
      </c>
      <c r="AR140" s="54">
        <f t="shared" si="72"/>
        <v>1.719451134782784E-6</v>
      </c>
      <c r="AS140" s="54">
        <f t="shared" si="72"/>
        <v>1.4148822204283391E-6</v>
      </c>
      <c r="AT140" s="54">
        <f t="shared" si="72"/>
        <v>1.1655194209347945E-6</v>
      </c>
      <c r="AU140" s="54">
        <f t="shared" si="72"/>
        <v>9.6106369236304298E-7</v>
      </c>
      <c r="AV140" s="54">
        <f t="shared" si="72"/>
        <v>7.9320775351892144E-7</v>
      </c>
      <c r="AW140" s="54">
        <f t="shared" si="72"/>
        <v>6.5523368591239795E-7</v>
      </c>
      <c r="AX140" s="54">
        <f t="shared" si="72"/>
        <v>5.4169601600193546E-7</v>
      </c>
      <c r="AY140" s="54">
        <f t="shared" si="72"/>
        <v>4.4817112835935223E-7</v>
      </c>
      <c r="AZ140" s="54">
        <f t="shared" si="72"/>
        <v>3.7105837295474315E-7</v>
      </c>
      <c r="BA140" s="54">
        <f t="shared" si="72"/>
        <v>3.0742163382177535E-7</v>
      </c>
      <c r="BB140" s="54">
        <f t="shared" si="72"/>
        <v>2.5486270107253577E-7</v>
      </c>
      <c r="BC140" s="54">
        <f t="shared" si="72"/>
        <v>2.1141974283853796E-7</v>
      </c>
      <c r="BD140" s="54">
        <f t="shared" si="72"/>
        <v>1.7548566368310918E-7</v>
      </c>
      <c r="BE140" s="54">
        <f t="shared" si="72"/>
        <v>1.4574227681777029E-7</v>
      </c>
      <c r="BF140" s="54">
        <f t="shared" si="72"/>
        <v>1.211070948852129E-7</v>
      </c>
      <c r="BG140" s="54">
        <f t="shared" si="72"/>
        <v>1.0069022206519919E-7</v>
      </c>
      <c r="BH140" s="54">
        <f>+BG140</f>
        <v>1.0069022206519919E-7</v>
      </c>
      <c r="BI140" s="54">
        <f>+BH140</f>
        <v>1.0069022206519919E-7</v>
      </c>
    </row>
    <row r="141" spans="1:61" ht="18" customHeight="1">
      <c r="A141" s="54" t="s">
        <v>806</v>
      </c>
      <c r="B141" s="54">
        <f t="shared" ref="B141:K141" si="73">+B139-C131</f>
        <v>1.5419606314102899E-2</v>
      </c>
      <c r="C141" s="54">
        <f t="shared" si="73"/>
        <v>1.6186850723958257E-2</v>
      </c>
      <c r="D141" s="54">
        <f t="shared" si="73"/>
        <v>1.0442155811975037E-2</v>
      </c>
      <c r="E141" s="54">
        <f t="shared" si="73"/>
        <v>1.0127739362230229E-2</v>
      </c>
      <c r="F141" s="54">
        <f t="shared" si="73"/>
        <v>1.2107967386343371E-2</v>
      </c>
      <c r="G141" s="54">
        <f t="shared" si="73"/>
        <v>1.2308501808885298E-2</v>
      </c>
      <c r="H141" s="54">
        <f t="shared" si="73"/>
        <v>1.1524055686343897E-2</v>
      </c>
      <c r="I141" s="54">
        <f t="shared" si="73"/>
        <v>1.1065207262478539E-2</v>
      </c>
      <c r="J141" s="54">
        <f t="shared" si="73"/>
        <v>1.0708651796261473E-2</v>
      </c>
      <c r="K141" s="54">
        <f t="shared" si="73"/>
        <v>1.0394084252647928E-2</v>
      </c>
    </row>
    <row r="142" spans="1:61" ht="18" customHeight="1">
      <c r="A142" s="54" t="s">
        <v>801</v>
      </c>
      <c r="B142" s="54"/>
      <c r="C142" s="54">
        <f>+EXP(C128-0.1)</f>
        <v>1.06237897111888</v>
      </c>
      <c r="D142" s="54">
        <f>+EXP(D128-0.1)</f>
        <v>1.0464124206530305</v>
      </c>
    </row>
    <row r="143" spans="1:61" ht="18" customHeight="1">
      <c r="A143" s="54" t="s">
        <v>810</v>
      </c>
      <c r="B143" s="54"/>
    </row>
    <row r="144" spans="1:61" ht="18" customHeight="1">
      <c r="A144" s="54" t="s">
        <v>811</v>
      </c>
      <c r="B144" s="54">
        <f>+SUMPRODUCT(B140:U140*B84:U84)*10</f>
        <v>78.480036387600379</v>
      </c>
    </row>
    <row r="145" spans="1:74" ht="18" customHeight="1">
      <c r="A145" s="54" t="s">
        <v>812</v>
      </c>
      <c r="B145" s="54">
        <f>+SUMPRODUCT(B140:AE140*B84:AE84)*10</f>
        <v>79.632942905355165</v>
      </c>
    </row>
    <row r="146" spans="1:74" ht="18" customHeight="1">
      <c r="A146" s="54" t="s">
        <v>813</v>
      </c>
      <c r="B146" s="54">
        <f>+SUMPRODUCT(B140:BI140*B84:BI84)*10</f>
        <v>79.888896832788319</v>
      </c>
    </row>
    <row r="147" spans="1:74" ht="18" customHeight="1">
      <c r="A147" s="54"/>
      <c r="B147" s="54"/>
    </row>
    <row r="148" spans="1:74" s="39" customFormat="1" ht="18" customHeight="1">
      <c r="A148" s="54" t="s">
        <v>814</v>
      </c>
      <c r="B148" s="54">
        <v>1</v>
      </c>
      <c r="C148" s="54">
        <f t="shared" ref="C148:AH148" si="74">+B148/(1+B79)^10</f>
        <v>0.38676825793824843</v>
      </c>
      <c r="D148" s="54">
        <f t="shared" si="74"/>
        <v>0.18465751549691706</v>
      </c>
      <c r="E148" s="54">
        <f t="shared" si="74"/>
        <v>9.5702083402369645E-2</v>
      </c>
      <c r="F148" s="54">
        <f t="shared" si="74"/>
        <v>5.222697817513218E-2</v>
      </c>
      <c r="G148" s="54">
        <f t="shared" si="74"/>
        <v>2.9990715159738657E-2</v>
      </c>
      <c r="H148" s="54">
        <f t="shared" si="74"/>
        <v>1.8003857526925477E-2</v>
      </c>
      <c r="I148" s="54">
        <f t="shared" si="74"/>
        <v>1.1182004478728341E-2</v>
      </c>
      <c r="J148" s="54">
        <f t="shared" si="74"/>
        <v>7.1541739205872633E-3</v>
      </c>
      <c r="K148" s="54">
        <f t="shared" si="74"/>
        <v>4.6975235834630013E-3</v>
      </c>
      <c r="L148" s="54">
        <f t="shared" si="74"/>
        <v>3.1564809360456153E-3</v>
      </c>
      <c r="M148" s="54">
        <f t="shared" si="74"/>
        <v>2.1683848178597059E-3</v>
      </c>
      <c r="N148" s="54">
        <f t="shared" si="74"/>
        <v>1.5067788528349544E-3</v>
      </c>
      <c r="O148" s="54">
        <f t="shared" si="74"/>
        <v>1.0672543991579527E-3</v>
      </c>
      <c r="P148" s="54">
        <f t="shared" si="74"/>
        <v>7.6846836622301948E-4</v>
      </c>
      <c r="Q148" s="54">
        <f t="shared" si="74"/>
        <v>5.6138274920963869E-4</v>
      </c>
      <c r="R148" s="54">
        <f t="shared" si="74"/>
        <v>4.154117128742101E-4</v>
      </c>
      <c r="S148" s="54">
        <f t="shared" si="74"/>
        <v>3.1096342678604025E-4</v>
      </c>
      <c r="T148" s="54">
        <f t="shared" si="74"/>
        <v>2.3520894978941006E-4</v>
      </c>
      <c r="U148" s="54">
        <f t="shared" si="74"/>
        <v>1.7958690579108363E-4</v>
      </c>
      <c r="V148" s="54">
        <f t="shared" si="74"/>
        <v>1.3879189575023305E-4</v>
      </c>
      <c r="W148" s="54">
        <f t="shared" si="74"/>
        <v>1.0830325359527684E-4</v>
      </c>
      <c r="X148" s="54">
        <f t="shared" si="74"/>
        <v>8.4885921084155899E-5</v>
      </c>
      <c r="Y148" s="54">
        <f t="shared" si="74"/>
        <v>6.6865354697881951E-5</v>
      </c>
      <c r="Z148" s="54">
        <f t="shared" si="74"/>
        <v>5.2936642529347188E-5</v>
      </c>
      <c r="AA148" s="54">
        <f t="shared" si="74"/>
        <v>4.21059200355038E-5</v>
      </c>
      <c r="AB148" s="54">
        <f t="shared" si="74"/>
        <v>3.3609309333388355E-5</v>
      </c>
      <c r="AC148" s="54">
        <f t="shared" si="74"/>
        <v>2.6792370546407601E-5</v>
      </c>
      <c r="AD148" s="54">
        <f t="shared" si="74"/>
        <v>2.1378712055933714E-5</v>
      </c>
      <c r="AE148" s="54">
        <f t="shared" si="74"/>
        <v>1.7086246758248382E-5</v>
      </c>
      <c r="AF148" s="54">
        <f t="shared" si="74"/>
        <v>1.3668544643351517E-5</v>
      </c>
      <c r="AG148" s="54">
        <f t="shared" si="74"/>
        <v>1.09536016249933E-5</v>
      </c>
      <c r="AH148" s="54">
        <f t="shared" si="74"/>
        <v>8.8067791094944221E-6</v>
      </c>
      <c r="AI148" s="54">
        <f t="shared" ref="AI148:BI148" si="75">+AH148/(1+AH79)^10</f>
        <v>7.1015547492549518E-6</v>
      </c>
      <c r="AJ148" s="54">
        <f t="shared" si="75"/>
        <v>5.7418878172389965E-6</v>
      </c>
      <c r="AK148" s="54">
        <f t="shared" si="75"/>
        <v>4.6540139585020913E-6</v>
      </c>
      <c r="AL148" s="54">
        <f t="shared" si="75"/>
        <v>3.7808353788882636E-6</v>
      </c>
      <c r="AM148" s="54">
        <f t="shared" si="75"/>
        <v>3.0779091034401301E-6</v>
      </c>
      <c r="AN148" s="54">
        <f t="shared" si="75"/>
        <v>2.5104834139118443E-6</v>
      </c>
      <c r="AO148" s="54">
        <f t="shared" si="75"/>
        <v>2.0512709939987157E-6</v>
      </c>
      <c r="AP148" s="54">
        <f t="shared" si="75"/>
        <v>1.6787602539840577E-6</v>
      </c>
      <c r="AQ148" s="54">
        <f t="shared" si="75"/>
        <v>1.3759275473259291E-6</v>
      </c>
      <c r="AR148" s="54">
        <f t="shared" si="75"/>
        <v>1.1292508956352601E-6</v>
      </c>
      <c r="AS148" s="54">
        <f t="shared" si="75"/>
        <v>9.2795165742778184E-7</v>
      </c>
      <c r="AT148" s="54">
        <f t="shared" si="75"/>
        <v>7.6340914480617832E-7</v>
      </c>
      <c r="AU148" s="54">
        <f t="shared" si="75"/>
        <v>6.287068910332719E-7</v>
      </c>
      <c r="AV148" s="54">
        <f t="shared" si="75"/>
        <v>5.1827948039644189E-7</v>
      </c>
      <c r="AW148" s="54">
        <f t="shared" si="75"/>
        <v>4.2763648452913745E-7</v>
      </c>
      <c r="AX148" s="54">
        <f t="shared" si="75"/>
        <v>3.5314576227281554E-7</v>
      </c>
      <c r="AY148" s="54">
        <f t="shared" si="75"/>
        <v>2.9186265952192913E-7</v>
      </c>
      <c r="AZ148" s="54">
        <f t="shared" si="75"/>
        <v>2.413948553528995E-7</v>
      </c>
      <c r="BA148" s="54">
        <f t="shared" si="75"/>
        <v>1.9979501353394383E-7</v>
      </c>
      <c r="BB148" s="54">
        <f t="shared" si="75"/>
        <v>1.6547521743246208E-7</v>
      </c>
      <c r="BC148" s="54">
        <f t="shared" si="75"/>
        <v>1.371385424117483E-7</v>
      </c>
      <c r="BD148" s="54">
        <f t="shared" si="75"/>
        <v>1.1372416505263349E-7</v>
      </c>
      <c r="BE148" s="54">
        <f t="shared" si="75"/>
        <v>9.436320595611279E-8</v>
      </c>
      <c r="BF148" s="54">
        <f t="shared" si="75"/>
        <v>7.8343114023867554E-8</v>
      </c>
      <c r="BG148" s="54">
        <f t="shared" si="75"/>
        <v>6.50788706802031E-8</v>
      </c>
      <c r="BH148" s="54">
        <f t="shared" si="75"/>
        <v>5.4089656521782102E-8</v>
      </c>
      <c r="BI148" s="54">
        <f t="shared" si="75"/>
        <v>4.6607284599927794E-8</v>
      </c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</row>
    <row r="149" spans="1:74" ht="18" customHeight="1">
      <c r="A149" s="54"/>
      <c r="B149" s="54"/>
    </row>
    <row r="150" spans="1:74" ht="18" customHeight="1">
      <c r="A150" s="54" t="s">
        <v>810</v>
      </c>
      <c r="B150" s="54"/>
    </row>
    <row r="151" spans="1:74" ht="18" customHeight="1">
      <c r="A151" s="54" t="s">
        <v>811</v>
      </c>
      <c r="B151" s="54">
        <f>+SUMPRODUCT(B148:U148*B84:U84)*10</f>
        <v>74.109751467801289</v>
      </c>
    </row>
    <row r="152" spans="1:74" ht="18" customHeight="1">
      <c r="A152" s="54" t="s">
        <v>812</v>
      </c>
      <c r="B152" s="54">
        <f>+SUMPRODUCT(B148:AE148*B84:AE84)*10</f>
        <v>74.876988509921404</v>
      </c>
    </row>
    <row r="153" spans="1:74" ht="18" customHeight="1">
      <c r="A153" s="54" t="s">
        <v>813</v>
      </c>
      <c r="B153" s="54">
        <f>+SUMPRODUCT(B148:BI148*B84:BI84)*10</f>
        <v>75.047156066029558</v>
      </c>
    </row>
    <row r="154" spans="1:74" ht="18" customHeight="1">
      <c r="A154" s="54" t="s">
        <v>813</v>
      </c>
      <c r="B154" s="54">
        <f>+SUMPRODUCT(B149:BI149*B84:BI84)*10</f>
        <v>0</v>
      </c>
    </row>
    <row r="155" spans="1:74" ht="18" customHeight="1">
      <c r="A155" s="52" t="s">
        <v>815</v>
      </c>
      <c r="B155" s="65">
        <f>+B63*B61</f>
        <v>1.172354152660874E-2</v>
      </c>
      <c r="C155" s="65">
        <f t="shared" ref="C155:BI155" si="76">+C63*C61</f>
        <v>2.7267041441139114E-2</v>
      </c>
      <c r="D155" s="65">
        <f t="shared" si="76"/>
        <v>5.8956591936086239E-2</v>
      </c>
      <c r="E155" s="65">
        <f t="shared" si="76"/>
        <v>0.11624422447585137</v>
      </c>
      <c r="F155" s="65">
        <f t="shared" si="76"/>
        <v>0.2108123382994371</v>
      </c>
      <c r="G155" s="65">
        <f t="shared" si="76"/>
        <v>0.34939705651280234</v>
      </c>
      <c r="H155" s="65">
        <f t="shared" si="76"/>
        <v>0.54073527568314539</v>
      </c>
      <c r="I155" s="65">
        <f t="shared" si="76"/>
        <v>0.79907483882092734</v>
      </c>
      <c r="J155" s="65">
        <f t="shared" si="76"/>
        <v>1.1353060172299949</v>
      </c>
      <c r="K155" s="65">
        <f t="shared" si="76"/>
        <v>1.5613411684512621</v>
      </c>
      <c r="L155" s="65">
        <f t="shared" si="76"/>
        <v>2.0866591943867694</v>
      </c>
      <c r="M155" s="65">
        <f t="shared" si="76"/>
        <v>2.7128308696213561</v>
      </c>
      <c r="N155" s="65">
        <f t="shared" si="76"/>
        <v>3.450786608697046</v>
      </c>
      <c r="O155" s="65">
        <f t="shared" si="76"/>
        <v>4.2973601169034792</v>
      </c>
      <c r="P155" s="65">
        <f t="shared" si="76"/>
        <v>5.2568975223462742</v>
      </c>
      <c r="Q155" s="65">
        <f t="shared" si="76"/>
        <v>6.33255111840512</v>
      </c>
      <c r="R155" s="65">
        <f t="shared" si="76"/>
        <v>7.5264395208615289</v>
      </c>
      <c r="S155" s="65">
        <f t="shared" si="76"/>
        <v>8.8398320908112265</v>
      </c>
      <c r="T155" s="65">
        <f t="shared" si="76"/>
        <v>10.27328594592602</v>
      </c>
      <c r="U155" s="65">
        <f t="shared" si="76"/>
        <v>11.826713000710027</v>
      </c>
      <c r="V155" s="65">
        <f t="shared" si="76"/>
        <v>13.576615456631361</v>
      </c>
      <c r="W155" s="65">
        <f t="shared" si="76"/>
        <v>15.575154656492408</v>
      </c>
      <c r="X155" s="65">
        <f t="shared" si="76"/>
        <v>17.780714189779626</v>
      </c>
      <c r="Y155" s="65">
        <f t="shared" si="76"/>
        <v>20.192791062548086</v>
      </c>
      <c r="Z155" s="65">
        <f t="shared" si="76"/>
        <v>22.811594032560418</v>
      </c>
      <c r="AA155" s="65">
        <f t="shared" si="76"/>
        <v>25.618474947839161</v>
      </c>
      <c r="AB155" s="65">
        <f t="shared" si="76"/>
        <v>28.340782720496694</v>
      </c>
      <c r="AC155" s="65">
        <f t="shared" si="76"/>
        <v>30.769583888611049</v>
      </c>
      <c r="AD155" s="65">
        <f t="shared" si="76"/>
        <v>33.056515494783902</v>
      </c>
      <c r="AE155" s="65">
        <f t="shared" si="76"/>
        <v>35.306635011568311</v>
      </c>
      <c r="AF155" s="65">
        <f t="shared" si="76"/>
        <v>37.531957208846201</v>
      </c>
      <c r="AG155" s="65">
        <f t="shared" si="76"/>
        <v>39.759686424888912</v>
      </c>
      <c r="AH155" s="65">
        <f t="shared" si="76"/>
        <v>42.080277494523173</v>
      </c>
      <c r="AI155" s="65">
        <f t="shared" si="76"/>
        <v>44.533834792282974</v>
      </c>
      <c r="AJ155" s="65">
        <f t="shared" si="76"/>
        <v>47.146689789374442</v>
      </c>
      <c r="AK155" s="65">
        <f t="shared" si="76"/>
        <v>49.937837512049597</v>
      </c>
      <c r="AL155" s="65">
        <f t="shared" si="76"/>
        <v>52.921630511705963</v>
      </c>
      <c r="AM155" s="65">
        <f t="shared" si="76"/>
        <v>56.109565698998225</v>
      </c>
      <c r="AN155" s="65">
        <f t="shared" si="76"/>
        <v>59.511479668947274</v>
      </c>
      <c r="AO155" s="65">
        <f t="shared" si="76"/>
        <v>63.136352612569347</v>
      </c>
      <c r="AP155" s="65">
        <f t="shared" si="76"/>
        <v>66.992851068445034</v>
      </c>
      <c r="AQ155" s="65">
        <f t="shared" si="76"/>
        <v>71.089694891480249</v>
      </c>
      <c r="AR155" s="65">
        <f t="shared" si="76"/>
        <v>75.435904997171917</v>
      </c>
      <c r="AS155" s="65">
        <f t="shared" si="76"/>
        <v>80.040969800960511</v>
      </c>
      <c r="AT155" s="65">
        <f t="shared" si="76"/>
        <v>84.914956078285144</v>
      </c>
      <c r="AU155" s="65">
        <f t="shared" si="76"/>
        <v>90.068581883805592</v>
      </c>
      <c r="AV155" s="65">
        <f t="shared" si="76"/>
        <v>95.513263727472832</v>
      </c>
      <c r="AW155" s="65">
        <f t="shared" si="76"/>
        <v>101.26114649327799</v>
      </c>
      <c r="AX155" s="65">
        <f t="shared" si="76"/>
        <v>107.32512202138039</v>
      </c>
      <c r="AY155" s="65">
        <f t="shared" si="76"/>
        <v>113.71884048164863</v>
      </c>
      <c r="AZ155" s="65">
        <f t="shared" si="76"/>
        <v>120.45671740228467</v>
      </c>
      <c r="BA155" s="65">
        <f t="shared" si="76"/>
        <v>127.55393831929086</v>
      </c>
      <c r="BB155" s="65">
        <f t="shared" si="76"/>
        <v>135.02646237202109</v>
      </c>
      <c r="BC155" s="65">
        <f t="shared" si="76"/>
        <v>142.89102571220542</v>
      </c>
      <c r="BD155" s="65">
        <f t="shared" si="76"/>
        <v>151.16514526665736</v>
      </c>
      <c r="BE155" s="65">
        <f t="shared" si="76"/>
        <v>159.8671231606483</v>
      </c>
      <c r="BF155" s="65">
        <f t="shared" si="76"/>
        <v>169.01605194343475</v>
      </c>
      <c r="BG155" s="65">
        <f t="shared" si="76"/>
        <v>178.63182064071361</v>
      </c>
      <c r="BH155" s="65">
        <f t="shared" si="76"/>
        <v>188.73512157708262</v>
      </c>
      <c r="BI155" s="65">
        <f t="shared" si="76"/>
        <v>199.3474578548477</v>
      </c>
    </row>
  </sheetData>
  <phoneticPr fontId="56" type="noConversion"/>
  <pageMargins left="0.75" right="0.75" top="1" bottom="1" header="0.5" footer="0.5"/>
  <pageSetup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2EAC-C4BA-4ADB-8936-577C03DAAD2E}">
  <dimension ref="A1:IC155"/>
  <sheetViews>
    <sheetView zoomScale="130" workbookViewId="0">
      <pane xSplit="1" ySplit="4" topLeftCell="B48" activePane="bottomRight" state="frozen"/>
      <selection pane="topRight"/>
      <selection pane="bottomLeft"/>
      <selection pane="bottomRight" activeCell="M65" sqref="M65"/>
    </sheetView>
  </sheetViews>
  <sheetFormatPr defaultColWidth="11.54296875" defaultRowHeight="18" customHeight="1"/>
  <cols>
    <col min="1" max="1" width="68.453125" style="52" customWidth="1"/>
    <col min="2" max="2" width="11.54296875" style="65" customWidth="1"/>
    <col min="3" max="16384" width="11.54296875" style="54"/>
  </cols>
  <sheetData>
    <row r="1" spans="1:61" ht="18" customHeight="1">
      <c r="A1" s="52" t="s">
        <v>187</v>
      </c>
      <c r="B1" s="143"/>
    </row>
    <row r="2" spans="1:61" s="32" customFormat="1" ht="18" customHeight="1">
      <c r="A2" s="56"/>
      <c r="B2" s="144">
        <v>1</v>
      </c>
      <c r="C2" s="32">
        <v>2</v>
      </c>
      <c r="D2" s="32">
        <v>3</v>
      </c>
      <c r="E2" s="32">
        <v>4</v>
      </c>
      <c r="F2" s="32">
        <v>5</v>
      </c>
      <c r="G2" s="32">
        <v>6</v>
      </c>
      <c r="H2" s="32">
        <v>7</v>
      </c>
      <c r="I2" s="32">
        <v>8</v>
      </c>
      <c r="J2" s="32">
        <v>9</v>
      </c>
      <c r="K2" s="32">
        <v>10</v>
      </c>
      <c r="L2" s="32">
        <v>11</v>
      </c>
      <c r="M2" s="32">
        <v>12</v>
      </c>
      <c r="N2" s="32">
        <v>13</v>
      </c>
      <c r="O2" s="32">
        <v>14</v>
      </c>
      <c r="P2" s="32">
        <v>15</v>
      </c>
      <c r="Q2" s="32">
        <v>16</v>
      </c>
      <c r="R2" s="32">
        <v>17</v>
      </c>
      <c r="S2" s="32">
        <v>18</v>
      </c>
      <c r="T2" s="32">
        <v>19</v>
      </c>
      <c r="U2" s="32">
        <v>20</v>
      </c>
      <c r="V2" s="32">
        <v>21</v>
      </c>
      <c r="W2" s="32">
        <v>22</v>
      </c>
      <c r="X2" s="32">
        <v>23</v>
      </c>
      <c r="Y2" s="32">
        <v>24</v>
      </c>
      <c r="Z2" s="32">
        <v>25</v>
      </c>
      <c r="AA2" s="32">
        <v>26</v>
      </c>
      <c r="AB2" s="32">
        <v>27</v>
      </c>
      <c r="AC2" s="32">
        <v>28</v>
      </c>
      <c r="AD2" s="32">
        <v>29</v>
      </c>
      <c r="AE2" s="32">
        <v>30</v>
      </c>
      <c r="AF2" s="32">
        <v>31</v>
      </c>
      <c r="AG2" s="32">
        <v>32</v>
      </c>
      <c r="AH2" s="32">
        <v>33</v>
      </c>
      <c r="AI2" s="32">
        <v>34</v>
      </c>
      <c r="AJ2" s="32">
        <v>35</v>
      </c>
      <c r="AK2" s="32">
        <v>36</v>
      </c>
      <c r="AL2" s="32">
        <v>37</v>
      </c>
      <c r="AM2" s="32">
        <v>38</v>
      </c>
      <c r="AN2" s="32">
        <v>39</v>
      </c>
      <c r="AO2" s="32">
        <f>+AN2+1</f>
        <v>40</v>
      </c>
      <c r="AP2" s="32">
        <f t="shared" ref="AP2:BI2" si="0">+AO2+1</f>
        <v>41</v>
      </c>
      <c r="AQ2" s="32">
        <f t="shared" si="0"/>
        <v>42</v>
      </c>
      <c r="AR2" s="32">
        <f t="shared" si="0"/>
        <v>43</v>
      </c>
      <c r="AS2" s="32">
        <f t="shared" si="0"/>
        <v>44</v>
      </c>
      <c r="AT2" s="32">
        <f t="shared" si="0"/>
        <v>45</v>
      </c>
      <c r="AU2" s="32">
        <f t="shared" si="0"/>
        <v>46</v>
      </c>
      <c r="AV2" s="32">
        <f t="shared" si="0"/>
        <v>47</v>
      </c>
      <c r="AW2" s="32">
        <f t="shared" si="0"/>
        <v>48</v>
      </c>
      <c r="AX2" s="32">
        <f t="shared" si="0"/>
        <v>49</v>
      </c>
      <c r="AY2" s="32">
        <f t="shared" si="0"/>
        <v>50</v>
      </c>
      <c r="AZ2" s="32">
        <f t="shared" si="0"/>
        <v>51</v>
      </c>
      <c r="BA2" s="32">
        <f t="shared" si="0"/>
        <v>52</v>
      </c>
      <c r="BB2" s="32">
        <f t="shared" si="0"/>
        <v>53</v>
      </c>
      <c r="BC2" s="32">
        <f t="shared" si="0"/>
        <v>54</v>
      </c>
      <c r="BD2" s="32">
        <f t="shared" si="0"/>
        <v>55</v>
      </c>
      <c r="BE2" s="32">
        <f t="shared" si="0"/>
        <v>56</v>
      </c>
      <c r="BF2" s="32">
        <f t="shared" si="0"/>
        <v>57</v>
      </c>
      <c r="BG2" s="32">
        <f t="shared" si="0"/>
        <v>58</v>
      </c>
      <c r="BH2" s="32">
        <f t="shared" si="0"/>
        <v>59</v>
      </c>
      <c r="BI2" s="32">
        <f t="shared" si="0"/>
        <v>60</v>
      </c>
    </row>
    <row r="3" spans="1:61" s="32" customFormat="1" ht="18" customHeight="1">
      <c r="A3" s="57"/>
      <c r="B3" s="144"/>
    </row>
    <row r="4" spans="1:61" s="32" customFormat="1" ht="18" customHeight="1">
      <c r="A4" s="57"/>
      <c r="B4" s="144">
        <v>2005</v>
      </c>
      <c r="C4" s="32">
        <f>+B4+10</f>
        <v>2015</v>
      </c>
      <c r="D4" s="32">
        <f t="shared" ref="D4:BI4" si="1">+C4+10</f>
        <v>2025</v>
      </c>
      <c r="E4" s="32">
        <f t="shared" si="1"/>
        <v>2035</v>
      </c>
      <c r="F4" s="32">
        <f t="shared" si="1"/>
        <v>2045</v>
      </c>
      <c r="G4" s="32">
        <f t="shared" si="1"/>
        <v>2055</v>
      </c>
      <c r="H4" s="32">
        <f t="shared" si="1"/>
        <v>2065</v>
      </c>
      <c r="I4" s="32">
        <f t="shared" si="1"/>
        <v>2075</v>
      </c>
      <c r="J4" s="32">
        <f t="shared" si="1"/>
        <v>2085</v>
      </c>
      <c r="K4" s="32">
        <f t="shared" si="1"/>
        <v>2095</v>
      </c>
      <c r="L4" s="32">
        <f t="shared" si="1"/>
        <v>2105</v>
      </c>
      <c r="M4" s="32">
        <f t="shared" si="1"/>
        <v>2115</v>
      </c>
      <c r="N4" s="32">
        <f t="shared" si="1"/>
        <v>2125</v>
      </c>
      <c r="O4" s="32">
        <f t="shared" si="1"/>
        <v>2135</v>
      </c>
      <c r="P4" s="32">
        <f t="shared" si="1"/>
        <v>2145</v>
      </c>
      <c r="Q4" s="32">
        <f t="shared" si="1"/>
        <v>2155</v>
      </c>
      <c r="R4" s="32">
        <f t="shared" si="1"/>
        <v>2165</v>
      </c>
      <c r="S4" s="32">
        <f t="shared" si="1"/>
        <v>2175</v>
      </c>
      <c r="T4" s="32">
        <f t="shared" si="1"/>
        <v>2185</v>
      </c>
      <c r="U4" s="32">
        <f t="shared" si="1"/>
        <v>2195</v>
      </c>
      <c r="V4" s="32">
        <f t="shared" si="1"/>
        <v>2205</v>
      </c>
      <c r="W4" s="32">
        <f t="shared" si="1"/>
        <v>2215</v>
      </c>
      <c r="X4" s="32">
        <f t="shared" si="1"/>
        <v>2225</v>
      </c>
      <c r="Y4" s="32">
        <f t="shared" si="1"/>
        <v>2235</v>
      </c>
      <c r="Z4" s="32">
        <f t="shared" si="1"/>
        <v>2245</v>
      </c>
      <c r="AA4" s="32">
        <f t="shared" si="1"/>
        <v>2255</v>
      </c>
      <c r="AB4" s="32">
        <f t="shared" si="1"/>
        <v>2265</v>
      </c>
      <c r="AC4" s="32">
        <f t="shared" si="1"/>
        <v>2275</v>
      </c>
      <c r="AD4" s="32">
        <f t="shared" si="1"/>
        <v>2285</v>
      </c>
      <c r="AE4" s="32">
        <f t="shared" si="1"/>
        <v>2295</v>
      </c>
      <c r="AF4" s="32">
        <f t="shared" si="1"/>
        <v>2305</v>
      </c>
      <c r="AG4" s="32">
        <f t="shared" si="1"/>
        <v>2315</v>
      </c>
      <c r="AH4" s="32">
        <f t="shared" si="1"/>
        <v>2325</v>
      </c>
      <c r="AI4" s="32">
        <f t="shared" si="1"/>
        <v>2335</v>
      </c>
      <c r="AJ4" s="32">
        <f t="shared" si="1"/>
        <v>2345</v>
      </c>
      <c r="AK4" s="32">
        <f t="shared" si="1"/>
        <v>2355</v>
      </c>
      <c r="AL4" s="32">
        <f t="shared" si="1"/>
        <v>2365</v>
      </c>
      <c r="AM4" s="32">
        <f t="shared" si="1"/>
        <v>2375</v>
      </c>
      <c r="AN4" s="32">
        <f t="shared" si="1"/>
        <v>2385</v>
      </c>
      <c r="AO4" s="32">
        <f t="shared" si="1"/>
        <v>2395</v>
      </c>
      <c r="AP4" s="32">
        <f t="shared" si="1"/>
        <v>2405</v>
      </c>
      <c r="AQ4" s="32">
        <f t="shared" si="1"/>
        <v>2415</v>
      </c>
      <c r="AR4" s="32">
        <f t="shared" si="1"/>
        <v>2425</v>
      </c>
      <c r="AS4" s="32">
        <f t="shared" si="1"/>
        <v>2435</v>
      </c>
      <c r="AT4" s="32">
        <f t="shared" si="1"/>
        <v>2445</v>
      </c>
      <c r="AU4" s="32">
        <f t="shared" si="1"/>
        <v>2455</v>
      </c>
      <c r="AV4" s="32">
        <f t="shared" si="1"/>
        <v>2465</v>
      </c>
      <c r="AW4" s="32">
        <f t="shared" si="1"/>
        <v>2475</v>
      </c>
      <c r="AX4" s="32">
        <f t="shared" si="1"/>
        <v>2485</v>
      </c>
      <c r="AY4" s="32">
        <f t="shared" si="1"/>
        <v>2495</v>
      </c>
      <c r="AZ4" s="32">
        <f t="shared" si="1"/>
        <v>2505</v>
      </c>
      <c r="BA4" s="32">
        <f t="shared" si="1"/>
        <v>2515</v>
      </c>
      <c r="BB4" s="32">
        <f t="shared" si="1"/>
        <v>2525</v>
      </c>
      <c r="BC4" s="32">
        <f t="shared" si="1"/>
        <v>2535</v>
      </c>
      <c r="BD4" s="32">
        <f t="shared" si="1"/>
        <v>2545</v>
      </c>
      <c r="BE4" s="32">
        <f t="shared" si="1"/>
        <v>2555</v>
      </c>
      <c r="BF4" s="32">
        <f t="shared" si="1"/>
        <v>2565</v>
      </c>
      <c r="BG4" s="32">
        <f t="shared" si="1"/>
        <v>2575</v>
      </c>
      <c r="BH4" s="32">
        <f t="shared" si="1"/>
        <v>2585</v>
      </c>
      <c r="BI4" s="32">
        <f t="shared" si="1"/>
        <v>2595</v>
      </c>
    </row>
    <row r="5" spans="1:61" ht="18" customHeight="1">
      <c r="A5" s="58"/>
    </row>
    <row r="6" spans="1:61" ht="18" customHeight="1">
      <c r="A6" s="59" t="s">
        <v>738</v>
      </c>
    </row>
    <row r="7" spans="1:61" ht="18" customHeight="1">
      <c r="A7" s="52" t="s">
        <v>233</v>
      </c>
      <c r="B7" s="65">
        <f>+Parameters!M35</f>
        <v>0.3</v>
      </c>
    </row>
    <row r="8" spans="1:61" ht="18" customHeight="1">
      <c r="A8" s="52" t="s">
        <v>236</v>
      </c>
      <c r="B8" s="145">
        <f>+Parameters!M36</f>
        <v>0.1</v>
      </c>
    </row>
    <row r="9" spans="1:61" ht="18" customHeight="1">
      <c r="A9" s="54" t="s">
        <v>237</v>
      </c>
      <c r="B9" s="65">
        <f>Parameters!M37</f>
        <v>3.4801033488396902</v>
      </c>
    </row>
    <row r="10" spans="1:61" ht="18" customHeight="1">
      <c r="A10" s="54" t="str">
        <f>+Parameters!A38</f>
        <v>Initial real interest rate (percent per decade annualized)</v>
      </c>
      <c r="B10" s="65">
        <f>+Parameters!M38</f>
        <v>9.2765473111546343E-2</v>
      </c>
    </row>
    <row r="11" spans="1:61" ht="18" customHeight="1">
      <c r="A11" s="54" t="s">
        <v>242</v>
      </c>
      <c r="B11" s="65">
        <f>+Parameters!M39</f>
        <v>5.4160684888199055</v>
      </c>
    </row>
    <row r="12" spans="1:61" ht="18" customHeight="1">
      <c r="A12" s="54" t="s">
        <v>739</v>
      </c>
      <c r="B12" s="65">
        <f>+Parameters!M40</f>
        <v>3.8948608362974007</v>
      </c>
    </row>
    <row r="13" spans="1:61" ht="18" customHeight="1">
      <c r="A13" s="59" t="s">
        <v>247</v>
      </c>
    </row>
    <row r="14" spans="1:61" ht="18" customHeight="1">
      <c r="A14" s="52" t="s">
        <v>740</v>
      </c>
      <c r="B14" s="54">
        <f>+$B$15</f>
        <v>1.4999999999999999E-2</v>
      </c>
      <c r="C14" s="54">
        <f t="shared" ref="C14:BI14" si="2">+B14*(1-$B$16)</f>
        <v>1.4999999999999999E-2</v>
      </c>
      <c r="D14" s="54">
        <f t="shared" si="2"/>
        <v>1.4999999999999999E-2</v>
      </c>
      <c r="E14" s="54">
        <f t="shared" si="2"/>
        <v>1.4999999999999999E-2</v>
      </c>
      <c r="F14" s="54">
        <f t="shared" si="2"/>
        <v>1.4999999999999999E-2</v>
      </c>
      <c r="G14" s="54">
        <f t="shared" si="2"/>
        <v>1.4999999999999999E-2</v>
      </c>
      <c r="H14" s="54">
        <f t="shared" si="2"/>
        <v>1.4999999999999999E-2</v>
      </c>
      <c r="I14" s="54">
        <f t="shared" si="2"/>
        <v>1.4999999999999999E-2</v>
      </c>
      <c r="J14" s="54">
        <f t="shared" si="2"/>
        <v>1.4999999999999999E-2</v>
      </c>
      <c r="K14" s="54">
        <f t="shared" si="2"/>
        <v>1.4999999999999999E-2</v>
      </c>
      <c r="L14" s="54">
        <f t="shared" si="2"/>
        <v>1.4999999999999999E-2</v>
      </c>
      <c r="M14" s="54">
        <f t="shared" si="2"/>
        <v>1.4999999999999999E-2</v>
      </c>
      <c r="N14" s="54">
        <f t="shared" si="2"/>
        <v>1.4999999999999999E-2</v>
      </c>
      <c r="O14" s="54">
        <f t="shared" si="2"/>
        <v>1.4999999999999999E-2</v>
      </c>
      <c r="P14" s="54">
        <f t="shared" si="2"/>
        <v>1.4999999999999999E-2</v>
      </c>
      <c r="Q14" s="54">
        <f t="shared" si="2"/>
        <v>1.4999999999999999E-2</v>
      </c>
      <c r="R14" s="54">
        <f t="shared" si="2"/>
        <v>1.4999999999999999E-2</v>
      </c>
      <c r="S14" s="54">
        <f t="shared" si="2"/>
        <v>1.4999999999999999E-2</v>
      </c>
      <c r="T14" s="54">
        <f t="shared" si="2"/>
        <v>1.4999999999999999E-2</v>
      </c>
      <c r="U14" s="54">
        <f t="shared" si="2"/>
        <v>1.4999999999999999E-2</v>
      </c>
      <c r="V14" s="54">
        <f t="shared" si="2"/>
        <v>1.4999999999999999E-2</v>
      </c>
      <c r="W14" s="54">
        <f t="shared" si="2"/>
        <v>1.4999999999999999E-2</v>
      </c>
      <c r="X14" s="54">
        <f t="shared" si="2"/>
        <v>1.4999999999999999E-2</v>
      </c>
      <c r="Y14" s="54">
        <f t="shared" si="2"/>
        <v>1.4999999999999999E-2</v>
      </c>
      <c r="Z14" s="54">
        <f t="shared" si="2"/>
        <v>1.4999999999999999E-2</v>
      </c>
      <c r="AA14" s="54">
        <f t="shared" si="2"/>
        <v>1.4999999999999999E-2</v>
      </c>
      <c r="AB14" s="54">
        <f t="shared" si="2"/>
        <v>1.4999999999999999E-2</v>
      </c>
      <c r="AC14" s="54">
        <f t="shared" si="2"/>
        <v>1.4999999999999999E-2</v>
      </c>
      <c r="AD14" s="54">
        <f t="shared" si="2"/>
        <v>1.4999999999999999E-2</v>
      </c>
      <c r="AE14" s="54">
        <f t="shared" si="2"/>
        <v>1.4999999999999999E-2</v>
      </c>
      <c r="AF14" s="54">
        <f t="shared" si="2"/>
        <v>1.4999999999999999E-2</v>
      </c>
      <c r="AG14" s="54">
        <f t="shared" si="2"/>
        <v>1.4999999999999999E-2</v>
      </c>
      <c r="AH14" s="54">
        <f t="shared" si="2"/>
        <v>1.4999999999999999E-2</v>
      </c>
      <c r="AI14" s="54">
        <f t="shared" si="2"/>
        <v>1.4999999999999999E-2</v>
      </c>
      <c r="AJ14" s="54">
        <f t="shared" si="2"/>
        <v>1.4999999999999999E-2</v>
      </c>
      <c r="AK14" s="54">
        <f t="shared" si="2"/>
        <v>1.4999999999999999E-2</v>
      </c>
      <c r="AL14" s="54">
        <f t="shared" si="2"/>
        <v>1.4999999999999999E-2</v>
      </c>
      <c r="AM14" s="54">
        <f t="shared" si="2"/>
        <v>1.4999999999999999E-2</v>
      </c>
      <c r="AN14" s="54">
        <f t="shared" si="2"/>
        <v>1.4999999999999999E-2</v>
      </c>
      <c r="AO14" s="54">
        <f t="shared" si="2"/>
        <v>1.4999999999999999E-2</v>
      </c>
      <c r="AP14" s="54">
        <f t="shared" si="2"/>
        <v>1.4999999999999999E-2</v>
      </c>
      <c r="AQ14" s="54">
        <f t="shared" si="2"/>
        <v>1.4999999999999999E-2</v>
      </c>
      <c r="AR14" s="54">
        <f t="shared" si="2"/>
        <v>1.4999999999999999E-2</v>
      </c>
      <c r="AS14" s="54">
        <f t="shared" si="2"/>
        <v>1.4999999999999999E-2</v>
      </c>
      <c r="AT14" s="54">
        <f t="shared" si="2"/>
        <v>1.4999999999999999E-2</v>
      </c>
      <c r="AU14" s="54">
        <f t="shared" si="2"/>
        <v>1.4999999999999999E-2</v>
      </c>
      <c r="AV14" s="54">
        <f t="shared" si="2"/>
        <v>1.4999999999999999E-2</v>
      </c>
      <c r="AW14" s="54">
        <f t="shared" si="2"/>
        <v>1.4999999999999999E-2</v>
      </c>
      <c r="AX14" s="54">
        <f t="shared" si="2"/>
        <v>1.4999999999999999E-2</v>
      </c>
      <c r="AY14" s="54">
        <f t="shared" si="2"/>
        <v>1.4999999999999999E-2</v>
      </c>
      <c r="AZ14" s="54">
        <f t="shared" si="2"/>
        <v>1.4999999999999999E-2</v>
      </c>
      <c r="BA14" s="54">
        <f t="shared" si="2"/>
        <v>1.4999999999999999E-2</v>
      </c>
      <c r="BB14" s="54">
        <f t="shared" si="2"/>
        <v>1.4999999999999999E-2</v>
      </c>
      <c r="BC14" s="54">
        <f t="shared" si="2"/>
        <v>1.4999999999999999E-2</v>
      </c>
      <c r="BD14" s="54">
        <f t="shared" si="2"/>
        <v>1.4999999999999999E-2</v>
      </c>
      <c r="BE14" s="54">
        <f t="shared" si="2"/>
        <v>1.4999999999999999E-2</v>
      </c>
      <c r="BF14" s="54">
        <f t="shared" si="2"/>
        <v>1.4999999999999999E-2</v>
      </c>
      <c r="BG14" s="54">
        <f t="shared" si="2"/>
        <v>1.4999999999999999E-2</v>
      </c>
      <c r="BH14" s="54">
        <f t="shared" si="2"/>
        <v>1.4999999999999999E-2</v>
      </c>
      <c r="BI14" s="54">
        <f t="shared" si="2"/>
        <v>1.4999999999999999E-2</v>
      </c>
    </row>
    <row r="15" spans="1:61" ht="18" customHeight="1">
      <c r="A15" s="52" t="s">
        <v>741</v>
      </c>
      <c r="B15" s="65">
        <f>+Parameters!M43</f>
        <v>1.4999999999999999E-2</v>
      </c>
    </row>
    <row r="16" spans="1:61" ht="18" customHeight="1">
      <c r="A16" s="54" t="s">
        <v>742</v>
      </c>
      <c r="B16" s="54">
        <f>+Parameters!C44</f>
        <v>0</v>
      </c>
    </row>
    <row r="17" spans="1:103" s="33" customFormat="1" ht="18" customHeight="1">
      <c r="A17" s="61" t="s">
        <v>743</v>
      </c>
      <c r="B17" s="62">
        <v>1</v>
      </c>
      <c r="C17" s="33">
        <f t="shared" ref="C17:BN17" si="3">B17/(1+B14)^10</f>
        <v>0.86166723172218462</v>
      </c>
      <c r="D17" s="33">
        <f t="shared" si="3"/>
        <v>0.74247041822377302</v>
      </c>
      <c r="E17" s="33">
        <f t="shared" si="3"/>
        <v>0.63976242990649113</v>
      </c>
      <c r="F17" s="33">
        <f t="shared" si="3"/>
        <v>0.55126232193738434</v>
      </c>
      <c r="G17" s="33">
        <f t="shared" si="3"/>
        <v>0.4750046788965297</v>
      </c>
      <c r="H17" s="33">
        <f t="shared" si="3"/>
        <v>0.40929596671985796</v>
      </c>
      <c r="I17" s="33">
        <f t="shared" si="3"/>
        <v>0.35267692259855543</v>
      </c>
      <c r="J17" s="33">
        <f t="shared" si="3"/>
        <v>0.30389014758779642</v>
      </c>
      <c r="K17" s="33">
        <f t="shared" si="3"/>
        <v>0.26185218221962264</v>
      </c>
      <c r="L17" s="33">
        <f t="shared" si="3"/>
        <v>0.2256294449735953</v>
      </c>
      <c r="M17" s="33">
        <f t="shared" si="3"/>
        <v>0.19441749924541085</v>
      </c>
      <c r="N17" s="33">
        <f t="shared" si="3"/>
        <v>0.16752318837314309</v>
      </c>
      <c r="O17" s="33">
        <f t="shared" si="3"/>
        <v>0.14434924197476026</v>
      </c>
      <c r="P17" s="33">
        <f t="shared" si="3"/>
        <v>0.12438101173358745</v>
      </c>
      <c r="Q17" s="33">
        <f t="shared" si="3"/>
        <v>0.10717504205928487</v>
      </c>
      <c r="R17" s="33">
        <f t="shared" si="3"/>
        <v>9.234922180093269E-2</v>
      </c>
      <c r="S17" s="33">
        <f t="shared" si="3"/>
        <v>7.9574298300907689E-2</v>
      </c>
      <c r="T17" s="33">
        <f t="shared" si="3"/>
        <v>6.8566565333178467E-2</v>
      </c>
      <c r="U17" s="33">
        <f t="shared" si="3"/>
        <v>5.9081562539338203E-2</v>
      </c>
      <c r="V17" s="33">
        <f t="shared" si="3"/>
        <v>5.0908646439092674E-2</v>
      </c>
      <c r="W17" s="33">
        <f t="shared" si="3"/>
        <v>4.386631244789644E-2</v>
      </c>
      <c r="X17" s="33">
        <f t="shared" si="3"/>
        <v>3.7798164012839336E-2</v>
      </c>
      <c r="Y17" s="33">
        <f t="shared" si="3"/>
        <v>3.2569439349124374E-2</v>
      </c>
      <c r="Z17" s="33">
        <f t="shared" si="3"/>
        <v>2.8064018642703591E-2</v>
      </c>
      <c r="AA17" s="33">
        <f t="shared" si="3"/>
        <v>2.4181845254858184E-2</v>
      </c>
      <c r="AB17" s="33">
        <f t="shared" si="3"/>
        <v>2.0836703658687897E-2</v>
      </c>
      <c r="AC17" s="33">
        <f t="shared" si="3"/>
        <v>1.7954304759797118E-2</v>
      </c>
      <c r="AD17" s="33">
        <f t="shared" si="3"/>
        <v>1.5470636079870826E-2</v>
      </c>
      <c r="AE17" s="33">
        <f t="shared" si="3"/>
        <v>1.3330540163923646E-2</v>
      </c>
      <c r="AF17" s="33">
        <f t="shared" si="3"/>
        <v>1.1486489640409485E-2</v>
      </c>
      <c r="AG17" s="33">
        <f t="shared" si="3"/>
        <v>9.8975317306571921E-3</v>
      </c>
      <c r="AH17" s="33">
        <f t="shared" si="3"/>
        <v>8.5283787672378666E-3</v>
      </c>
      <c r="AI17" s="33">
        <f t="shared" si="3"/>
        <v>7.3486245234441099E-3</v>
      </c>
      <c r="AJ17" s="33">
        <f t="shared" si="3"/>
        <v>6.3320689500818445E-3</v>
      </c>
      <c r="AK17" s="33">
        <f t="shared" si="3"/>
        <v>5.4561363232910227E-3</v>
      </c>
      <c r="AL17" s="33">
        <f t="shared" si="3"/>
        <v>4.7013738815890344E-3</v>
      </c>
      <c r="AM17" s="33">
        <f t="shared" si="3"/>
        <v>4.0510198178398049E-3</v>
      </c>
      <c r="AN17" s="33">
        <f t="shared" si="3"/>
        <v>3.4906310320897333E-3</v>
      </c>
      <c r="AO17" s="33">
        <f t="shared" si="3"/>
        <v>3.0077623783843128E-3</v>
      </c>
      <c r="AP17" s="33">
        <f t="shared" si="3"/>
        <v>2.591690282260545E-3</v>
      </c>
      <c r="AQ17" s="33">
        <f t="shared" si="3"/>
        <v>2.2331745909967313E-3</v>
      </c>
      <c r="AR17" s="33">
        <f t="shared" si="3"/>
        <v>1.9242533677764754E-3</v>
      </c>
      <c r="AS17" s="33">
        <f t="shared" si="3"/>
        <v>1.6580660725440464E-3</v>
      </c>
      <c r="AT17" s="33">
        <f t="shared" si="3"/>
        <v>1.4287012027415034E-3</v>
      </c>
      <c r="AU17" s="33">
        <f t="shared" si="3"/>
        <v>1.2310650103244268E-3</v>
      </c>
      <c r="AV17" s="33">
        <f t="shared" si="3"/>
        <v>1.0607683795162916E-3</v>
      </c>
      <c r="AW17" s="33">
        <f t="shared" si="3"/>
        <v>9.140293530762307E-4</v>
      </c>
      <c r="AX17" s="33">
        <f t="shared" si="3"/>
        <v>7.8758914237801497E-4</v>
      </c>
      <c r="AY17" s="33">
        <f t="shared" si="3"/>
        <v>6.7863975604731371E-4</v>
      </c>
      <c r="AZ17" s="33">
        <f t="shared" si="3"/>
        <v>5.8476163992990751E-4</v>
      </c>
      <c r="BA17" s="33">
        <f t="shared" si="3"/>
        <v>5.0386994349572826E-4</v>
      </c>
      <c r="BB17" s="33">
        <f t="shared" si="3"/>
        <v>4.3416821935997774E-4</v>
      </c>
      <c r="BC17" s="33">
        <f t="shared" si="3"/>
        <v>3.741085276776622E-4</v>
      </c>
      <c r="BD17" s="33">
        <f t="shared" si="3"/>
        <v>3.223570594076735E-4</v>
      </c>
      <c r="BE17" s="33">
        <f t="shared" si="3"/>
        <v>2.7776451500591384E-4</v>
      </c>
      <c r="BF17" s="33">
        <f t="shared" si="3"/>
        <v>2.3934058071580099E-4</v>
      </c>
      <c r="BG17" s="33">
        <f t="shared" si="3"/>
        <v>2.0623193562416432E-4</v>
      </c>
      <c r="BH17" s="33">
        <f t="shared" si="3"/>
        <v>1.7770330106198147E-4</v>
      </c>
      <c r="BI17" s="33">
        <f t="shared" si="3"/>
        <v>1.5312111149397154E-4</v>
      </c>
      <c r="BJ17" s="33">
        <f t="shared" si="3"/>
        <v>1.3193944425923443E-4</v>
      </c>
      <c r="BK17" s="33">
        <f t="shared" si="3"/>
        <v>1.3193944425923443E-4</v>
      </c>
      <c r="BL17" s="33">
        <f t="shared" si="3"/>
        <v>1.3193944425923443E-4</v>
      </c>
      <c r="BM17" s="33">
        <f t="shared" si="3"/>
        <v>1.3193944425923443E-4</v>
      </c>
      <c r="BN17" s="33">
        <f t="shared" si="3"/>
        <v>1.3193944425923443E-4</v>
      </c>
      <c r="BO17" s="33">
        <f t="shared" ref="BO17:CY17" si="4">BN17/(1+BN14)^10</f>
        <v>1.3193944425923443E-4</v>
      </c>
      <c r="BP17" s="33">
        <f t="shared" si="4"/>
        <v>1.3193944425923443E-4</v>
      </c>
      <c r="BQ17" s="33">
        <f t="shared" si="4"/>
        <v>1.3193944425923443E-4</v>
      </c>
      <c r="BR17" s="33">
        <f t="shared" si="4"/>
        <v>1.3193944425923443E-4</v>
      </c>
      <c r="BS17" s="33">
        <f t="shared" si="4"/>
        <v>1.3193944425923443E-4</v>
      </c>
      <c r="BT17" s="33">
        <f t="shared" si="4"/>
        <v>1.3193944425923443E-4</v>
      </c>
      <c r="BU17" s="33">
        <f t="shared" si="4"/>
        <v>1.3193944425923443E-4</v>
      </c>
      <c r="BV17" s="33">
        <f t="shared" si="4"/>
        <v>1.3193944425923443E-4</v>
      </c>
      <c r="BW17" s="33">
        <f t="shared" si="4"/>
        <v>1.3193944425923443E-4</v>
      </c>
      <c r="BX17" s="33">
        <f t="shared" si="4"/>
        <v>1.3193944425923443E-4</v>
      </c>
      <c r="BY17" s="33">
        <f t="shared" si="4"/>
        <v>1.3193944425923443E-4</v>
      </c>
      <c r="BZ17" s="33">
        <f t="shared" si="4"/>
        <v>1.3193944425923443E-4</v>
      </c>
      <c r="CA17" s="33">
        <f t="shared" si="4"/>
        <v>1.3193944425923443E-4</v>
      </c>
      <c r="CB17" s="33">
        <f t="shared" si="4"/>
        <v>1.3193944425923443E-4</v>
      </c>
      <c r="CC17" s="33">
        <f t="shared" si="4"/>
        <v>1.3193944425923443E-4</v>
      </c>
      <c r="CD17" s="33">
        <f t="shared" si="4"/>
        <v>1.3193944425923443E-4</v>
      </c>
      <c r="CE17" s="33">
        <f t="shared" si="4"/>
        <v>1.3193944425923443E-4</v>
      </c>
      <c r="CF17" s="33">
        <f t="shared" si="4"/>
        <v>1.3193944425923443E-4</v>
      </c>
      <c r="CG17" s="33">
        <f t="shared" si="4"/>
        <v>1.3193944425923443E-4</v>
      </c>
      <c r="CH17" s="33">
        <f t="shared" si="4"/>
        <v>1.3193944425923443E-4</v>
      </c>
      <c r="CI17" s="33">
        <f t="shared" si="4"/>
        <v>1.3193944425923443E-4</v>
      </c>
      <c r="CJ17" s="33">
        <f t="shared" si="4"/>
        <v>1.3193944425923443E-4</v>
      </c>
      <c r="CK17" s="33">
        <f t="shared" si="4"/>
        <v>1.3193944425923443E-4</v>
      </c>
      <c r="CL17" s="33">
        <f t="shared" si="4"/>
        <v>1.3193944425923443E-4</v>
      </c>
      <c r="CM17" s="33">
        <f t="shared" si="4"/>
        <v>1.3193944425923443E-4</v>
      </c>
      <c r="CN17" s="33">
        <f t="shared" si="4"/>
        <v>1.3193944425923443E-4</v>
      </c>
      <c r="CO17" s="33">
        <f t="shared" si="4"/>
        <v>1.3193944425923443E-4</v>
      </c>
      <c r="CP17" s="33">
        <f t="shared" si="4"/>
        <v>1.3193944425923443E-4</v>
      </c>
      <c r="CQ17" s="33">
        <f t="shared" si="4"/>
        <v>1.3193944425923443E-4</v>
      </c>
      <c r="CR17" s="33">
        <f t="shared" si="4"/>
        <v>1.3193944425923443E-4</v>
      </c>
      <c r="CS17" s="33">
        <f t="shared" si="4"/>
        <v>1.3193944425923443E-4</v>
      </c>
      <c r="CT17" s="33">
        <f t="shared" si="4"/>
        <v>1.3193944425923443E-4</v>
      </c>
      <c r="CU17" s="33">
        <f t="shared" si="4"/>
        <v>1.3193944425923443E-4</v>
      </c>
      <c r="CV17" s="33">
        <f t="shared" si="4"/>
        <v>1.3193944425923443E-4</v>
      </c>
      <c r="CW17" s="33">
        <f t="shared" si="4"/>
        <v>1.3193944425923443E-4</v>
      </c>
      <c r="CX17" s="33">
        <f t="shared" si="4"/>
        <v>1.3193944425923443E-4</v>
      </c>
      <c r="CY17" s="33">
        <f t="shared" si="4"/>
        <v>1.3193944425923443E-4</v>
      </c>
    </row>
    <row r="18" spans="1:103" ht="18" customHeight="1">
      <c r="A18" s="52" t="s">
        <v>744</v>
      </c>
      <c r="B18" s="65">
        <f>+Parameters!M45</f>
        <v>1.5</v>
      </c>
    </row>
    <row r="19" spans="1:103" ht="18" customHeight="1">
      <c r="A19" s="63" t="s">
        <v>745</v>
      </c>
      <c r="C19" s="54">
        <f t="shared" ref="C19:BI19" si="5">+LN(C20/B20)/10</f>
        <v>1.6473658174731239E-2</v>
      </c>
      <c r="D19" s="54">
        <f t="shared" si="5"/>
        <v>1.5537825309283326E-2</v>
      </c>
      <c r="E19" s="54">
        <f t="shared" si="5"/>
        <v>1.4251176547364033E-2</v>
      </c>
      <c r="F19" s="54">
        <f t="shared" si="5"/>
        <v>1.3089754078881688E-2</v>
      </c>
      <c r="G19" s="54">
        <f t="shared" si="5"/>
        <v>1.2041362498905845E-2</v>
      </c>
      <c r="H19" s="54">
        <f t="shared" si="5"/>
        <v>1.1094994803479055E-2</v>
      </c>
      <c r="I19" s="54">
        <f t="shared" si="5"/>
        <v>1.0240716512836723E-2</v>
      </c>
      <c r="J19" s="54">
        <f t="shared" si="5"/>
        <v>9.4695611003079768E-3</v>
      </c>
      <c r="K19" s="54">
        <f t="shared" si="5"/>
        <v>8.7734356231653123E-3</v>
      </c>
      <c r="L19" s="54">
        <f t="shared" si="5"/>
        <v>8.1450355595092758E-3</v>
      </c>
      <c r="M19" s="54">
        <f t="shared" si="5"/>
        <v>7.5777679525568563E-3</v>
      </c>
      <c r="N19" s="54">
        <f t="shared" si="5"/>
        <v>7.0656820514723119E-3</v>
      </c>
      <c r="O19" s="54">
        <f t="shared" si="5"/>
        <v>6.6034067170755509E-3</v>
      </c>
      <c r="P19" s="54">
        <f t="shared" si="5"/>
        <v>6.1860939322161282E-3</v>
      </c>
      <c r="Q19" s="54">
        <f t="shared" si="5"/>
        <v>5.8093678210746017E-3</v>
      </c>
      <c r="R19" s="54">
        <f t="shared" si="5"/>
        <v>5.4692786398242398E-3</v>
      </c>
      <c r="S19" s="54">
        <f t="shared" si="5"/>
        <v>5.162261253575209E-3</v>
      </c>
      <c r="T19" s="54">
        <f t="shared" si="5"/>
        <v>4.8850976618834783E-3</v>
      </c>
      <c r="U19" s="54">
        <f t="shared" si="5"/>
        <v>4.6348831778400693E-3</v>
      </c>
      <c r="V19" s="54">
        <f t="shared" si="5"/>
        <v>4.4089959043159266E-3</v>
      </c>
      <c r="W19" s="54">
        <f t="shared" si="5"/>
        <v>4.2050691857287914E-3</v>
      </c>
      <c r="X19" s="54">
        <f t="shared" si="5"/>
        <v>4.0209667450939127E-3</v>
      </c>
      <c r="Y19" s="54">
        <f t="shared" si="5"/>
        <v>3.8547602444477551E-3</v>
      </c>
      <c r="Z19" s="54">
        <f t="shared" si="5"/>
        <v>3.7047090322951488E-3</v>
      </c>
      <c r="AA19" s="54">
        <f t="shared" si="5"/>
        <v>3.5692418647953854E-3</v>
      </c>
      <c r="AB19" s="54">
        <f t="shared" si="5"/>
        <v>3.4469404082160073E-3</v>
      </c>
      <c r="AC19" s="54">
        <f t="shared" si="5"/>
        <v>3.3365243489635612E-3</v>
      </c>
      <c r="AD19" s="54">
        <f t="shared" si="5"/>
        <v>3.236837954446601E-3</v>
      </c>
      <c r="AE19" s="54">
        <f t="shared" si="5"/>
        <v>3.1468379433206074E-3</v>
      </c>
      <c r="AF19" s="54">
        <f t="shared" si="5"/>
        <v>3.065582537462027E-3</v>
      </c>
      <c r="AG19" s="54">
        <f t="shared" si="5"/>
        <v>2.992221580472151E-3</v>
      </c>
      <c r="AH19" s="54">
        <f t="shared" si="5"/>
        <v>2.9259876187485954E-3</v>
      </c>
      <c r="AI19" s="54">
        <f t="shared" si="5"/>
        <v>2.866187851301751E-3</v>
      </c>
      <c r="AJ19" s="54">
        <f t="shared" si="5"/>
        <v>2.8121968636449089E-3</v>
      </c>
      <c r="AK19" s="54">
        <f t="shared" si="5"/>
        <v>2.7634500693432739E-3</v>
      </c>
      <c r="AL19" s="54">
        <f t="shared" si="5"/>
        <v>2.7194377902601424E-3</v>
      </c>
      <c r="AM19" s="54">
        <f t="shared" si="5"/>
        <v>2.679699913261952E-3</v>
      </c>
      <c r="AN19" s="54">
        <f t="shared" si="5"/>
        <v>2.6438210672130188E-3</v>
      </c>
      <c r="AO19" s="54">
        <f t="shared" si="5"/>
        <v>2.6114262695671152E-3</v>
      </c>
      <c r="AP19" s="54">
        <f t="shared" si="5"/>
        <v>2.5821769968049388E-3</v>
      </c>
      <c r="AQ19" s="54">
        <f t="shared" si="5"/>
        <v>2.5557676374272772E-3</v>
      </c>
      <c r="AR19" s="54">
        <f t="shared" si="5"/>
        <v>2.5319222902370373E-3</v>
      </c>
      <c r="AS19" s="54">
        <f t="shared" si="5"/>
        <v>2.5103918742781887E-3</v>
      </c>
      <c r="AT19" s="54">
        <f t="shared" si="5"/>
        <v>2.4909515200751959E-3</v>
      </c>
      <c r="AU19" s="54">
        <f t="shared" si="5"/>
        <v>2.4733982147766586E-3</v>
      </c>
      <c r="AV19" s="54">
        <f t="shared" si="5"/>
        <v>2.4575486764760999E-3</v>
      </c>
      <c r="AW19" s="54">
        <f t="shared" si="5"/>
        <v>2.443237435392626E-3</v>
      </c>
      <c r="AX19" s="54">
        <f t="shared" si="5"/>
        <v>2.4303151017682338E-3</v>
      </c>
      <c r="AY19" s="54">
        <f t="shared" si="5"/>
        <v>2.4186468023022971E-3</v>
      </c>
      <c r="AZ19" s="54">
        <f t="shared" si="5"/>
        <v>2.4081107687139213E-3</v>
      </c>
      <c r="BA19" s="54">
        <f t="shared" si="5"/>
        <v>2.3985970636213943E-3</v>
      </c>
      <c r="BB19" s="54">
        <f t="shared" si="5"/>
        <v>2.3900064303718637E-3</v>
      </c>
      <c r="BC19" s="54">
        <f t="shared" si="5"/>
        <v>2.3822492547551479E-3</v>
      </c>
      <c r="BD19" s="54">
        <f t="shared" si="5"/>
        <v>2.3752446277117097E-3</v>
      </c>
      <c r="BE19" s="54">
        <f t="shared" si="5"/>
        <v>2.368919499205075E-3</v>
      </c>
      <c r="BF19" s="54">
        <f t="shared" si="5"/>
        <v>2.3632079143857776E-3</v>
      </c>
      <c r="BG19" s="54">
        <f t="shared" si="5"/>
        <v>2.3580503240396991E-3</v>
      </c>
      <c r="BH19" s="54">
        <f t="shared" si="5"/>
        <v>2.353392962090872E-3</v>
      </c>
      <c r="BI19" s="54">
        <f t="shared" si="5"/>
        <v>2.349187283635141E-3</v>
      </c>
    </row>
    <row r="20" spans="1:103" s="34" customFormat="1" ht="18" customHeight="1">
      <c r="A20" s="64" t="s">
        <v>746</v>
      </c>
      <c r="B20" s="146">
        <f>+B21</f>
        <v>3.8948608362974007</v>
      </c>
      <c r="C20" s="34">
        <f>+B20*EXP(C22*10)</f>
        <v>4.5923621972978204</v>
      </c>
      <c r="D20" s="34">
        <f>+C20*EXP(D22*10)</f>
        <v>5.3643369733002215</v>
      </c>
      <c r="E20" s="34">
        <f>+D20*EXP(E22*10)</f>
        <v>6.185974488546317</v>
      </c>
      <c r="F20" s="34">
        <f>+E20*EXP(F22*10)</f>
        <v>7.0510891269187503</v>
      </c>
      <c r="G20" s="34">
        <f t="shared" ref="G20:BI20" si="6">+F20*EXP(G22*10)</f>
        <v>7.9533698230526424</v>
      </c>
      <c r="H20" s="34">
        <f t="shared" si="6"/>
        <v>8.8866101291764004</v>
      </c>
      <c r="I20" s="34">
        <f t="shared" si="6"/>
        <v>9.8448928578548465</v>
      </c>
      <c r="J20" s="34">
        <f t="shared" si="6"/>
        <v>10.822728787919925</v>
      </c>
      <c r="K20" s="34">
        <f t="shared" si="6"/>
        <v>11.81515224586046</v>
      </c>
      <c r="L20" s="34">
        <f t="shared" si="6"/>
        <v>12.8177784925204</v>
      </c>
      <c r="M20" s="34">
        <f t="shared" si="6"/>
        <v>13.826828948365531</v>
      </c>
      <c r="N20" s="34">
        <f t="shared" si="6"/>
        <v>14.839130613134392</v>
      </c>
      <c r="O20" s="34">
        <f t="shared" si="6"/>
        <v>15.852095807322</v>
      </c>
      <c r="P20" s="34">
        <f t="shared" si="6"/>
        <v>16.863687785096012</v>
      </c>
      <c r="Q20" s="34">
        <f t="shared" si="6"/>
        <v>17.872377002724011</v>
      </c>
      <c r="R20" s="34">
        <f t="shared" si="6"/>
        <v>18.877091993844996</v>
      </c>
      <c r="S20" s="34">
        <f t="shared" si="6"/>
        <v>19.877167985842849</v>
      </c>
      <c r="T20" s="34">
        <f t="shared" si="6"/>
        <v>20.872295641963937</v>
      </c>
      <c r="U20" s="34">
        <f t="shared" si="6"/>
        <v>21.862471659500073</v>
      </c>
      <c r="V20" s="34">
        <f t="shared" si="6"/>
        <v>22.847952405915599</v>
      </c>
      <c r="W20" s="34">
        <f t="shared" si="6"/>
        <v>23.829211331253664</v>
      </c>
      <c r="X20" s="34">
        <f t="shared" si="6"/>
        <v>24.806900548456827</v>
      </c>
      <c r="Y20" s="34">
        <f t="shared" si="6"/>
        <v>25.781816711576134</v>
      </c>
      <c r="Z20" s="34">
        <f t="shared" si="6"/>
        <v>26.754871131989272</v>
      </c>
      <c r="AA20" s="34">
        <f t="shared" si="6"/>
        <v>27.727063941560719</v>
      </c>
      <c r="AB20" s="34">
        <f t="shared" si="6"/>
        <v>28.699462027008426</v>
      </c>
      <c r="AC20" s="34">
        <f t="shared" si="6"/>
        <v>29.673180410909968</v>
      </c>
      <c r="AD20" s="34">
        <f t="shared" si="6"/>
        <v>30.649366732738986</v>
      </c>
      <c r="AE20" s="34">
        <f t="shared" si="6"/>
        <v>31.629188480642522</v>
      </c>
      <c r="AF20" s="34">
        <f t="shared" si="6"/>
        <v>32.613822635413676</v>
      </c>
      <c r="AG20" s="34">
        <f t="shared" si="6"/>
        <v>33.604447407655982</v>
      </c>
      <c r="AH20" s="34">
        <f t="shared" si="6"/>
        <v>34.602235773957815</v>
      </c>
      <c r="AI20" s="34">
        <f t="shared" si="6"/>
        <v>35.608350545391922</v>
      </c>
      <c r="AJ20" s="34">
        <f t="shared" si="6"/>
        <v>36.623940729954398</v>
      </c>
      <c r="AK20" s="34">
        <f t="shared" si="6"/>
        <v>37.650138978359792</v>
      </c>
      <c r="AL20" s="34">
        <f t="shared" si="6"/>
        <v>38.688059929058575</v>
      </c>
      <c r="AM20" s="34">
        <f t="shared" si="6"/>
        <v>39.738799292913491</v>
      </c>
      <c r="AN20" s="34">
        <f t="shared" si="6"/>
        <v>40.803433540380759</v>
      </c>
      <c r="AO20" s="34">
        <f t="shared" si="6"/>
        <v>41.883020074182795</v>
      </c>
      <c r="AP20" s="34">
        <f t="shared" si="6"/>
        <v>42.978597788343549</v>
      </c>
      <c r="AQ20" s="34">
        <f t="shared" si="6"/>
        <v>44.091187930178542</v>
      </c>
      <c r="AR20" s="34">
        <f t="shared" si="6"/>
        <v>45.221795195529921</v>
      </c>
      <c r="AS20" s="34">
        <f t="shared" si="6"/>
        <v>46.371408999383853</v>
      </c>
      <c r="AT20" s="34">
        <f t="shared" si="6"/>
        <v>47.541004874181915</v>
      </c>
      <c r="AU20" s="34">
        <f t="shared" si="6"/>
        <v>48.731545956823886</v>
      </c>
      <c r="AV20" s="34">
        <f t="shared" si="6"/>
        <v>49.943984532731179</v>
      </c>
      <c r="AW20" s="34">
        <f t="shared" si="6"/>
        <v>51.179263611563591</v>
      </c>
      <c r="AX20" s="34">
        <f t="shared" si="6"/>
        <v>52.438318514408166</v>
      </c>
      <c r="AY20" s="34">
        <f t="shared" si="6"/>
        <v>53.722078456626321</v>
      </c>
      <c r="AZ20" s="34">
        <f t="shared" si="6"/>
        <v>55.031468114175127</v>
      </c>
      <c r="BA20" s="34">
        <f t="shared" si="6"/>
        <v>56.367409164219971</v>
      </c>
      <c r="BB20" s="34">
        <f t="shared" si="6"/>
        <v>57.730821793324196</v>
      </c>
      <c r="BC20" s="34">
        <f t="shared" si="6"/>
        <v>59.122626168518174</v>
      </c>
      <c r="BD20" s="34">
        <f t="shared" si="6"/>
        <v>60.543743868188471</v>
      </c>
      <c r="BE20" s="34">
        <f t="shared" si="6"/>
        <v>61.995099271047501</v>
      </c>
      <c r="BF20" s="34">
        <f t="shared" si="6"/>
        <v>63.477620902498529</v>
      </c>
      <c r="BG20" s="34">
        <f t="shared" si="6"/>
        <v>64.992242738545485</v>
      </c>
      <c r="BH20" s="34">
        <f t="shared" si="6"/>
        <v>66.539905468047806</v>
      </c>
      <c r="BI20" s="34">
        <f t="shared" si="6"/>
        <v>68.121557714622028</v>
      </c>
    </row>
    <row r="21" spans="1:103" ht="18" customHeight="1">
      <c r="A21" s="52" t="s">
        <v>747</v>
      </c>
      <c r="B21" s="65">
        <f>+Parameters!M40</f>
        <v>3.8948608362974007</v>
      </c>
    </row>
    <row r="22" spans="1:103" ht="18" customHeight="1">
      <c r="A22" s="52" t="s">
        <v>748</v>
      </c>
      <c r="C22" s="54">
        <f>+Data!C61</f>
        <v>1.6473658174731245E-2</v>
      </c>
      <c r="D22" s="54">
        <f>+Data!D61</f>
        <v>1.5537825309283331E-2</v>
      </c>
      <c r="E22" s="54">
        <f>+Data!E61</f>
        <v>1.4251176547364039E-2</v>
      </c>
      <c r="F22" s="54">
        <f>+Data!F61</f>
        <v>1.3089754078881679E-2</v>
      </c>
      <c r="G22" s="54">
        <f>+Data!G61</f>
        <v>1.2041362498905844E-2</v>
      </c>
      <c r="H22" s="54">
        <f>+Data!H61</f>
        <v>1.1094994803479063E-2</v>
      </c>
      <c r="I22" s="54">
        <f>+Data!I61</f>
        <v>1.0240716512836725E-2</v>
      </c>
      <c r="J22" s="54">
        <f>+Data!J61</f>
        <v>9.4695611003079855E-3</v>
      </c>
      <c r="K22" s="54">
        <f>+Data!K61</f>
        <v>8.7734356231653123E-3</v>
      </c>
      <c r="L22" s="54">
        <f>+Data!L61</f>
        <v>8.1450355595092845E-3</v>
      </c>
      <c r="M22" s="54">
        <f>+Data!M61</f>
        <v>7.5777679525568485E-3</v>
      </c>
      <c r="N22" s="54">
        <f>+Data!N61</f>
        <v>7.065682051472311E-3</v>
      </c>
      <c r="O22" s="54">
        <f>+Data!O61</f>
        <v>6.6034067170755526E-3</v>
      </c>
      <c r="P22" s="54">
        <f>+Data!P61</f>
        <v>6.1860939322161222E-3</v>
      </c>
      <c r="Q22" s="54">
        <f>+Data!Q61</f>
        <v>5.8093678210745965E-3</v>
      </c>
      <c r="R22" s="54">
        <f>+Data!R61</f>
        <v>5.4692786398242328E-3</v>
      </c>
      <c r="S22" s="54">
        <f>+Data!S61</f>
        <v>5.1622612535752194E-3</v>
      </c>
      <c r="T22" s="54">
        <f>+Data!T61</f>
        <v>4.8850976618834713E-3</v>
      </c>
      <c r="U22" s="54">
        <f>+Data!U61</f>
        <v>4.6348831778400728E-3</v>
      </c>
      <c r="V22" s="54">
        <f>+Data!V61</f>
        <v>4.4089959043159179E-3</v>
      </c>
      <c r="W22" s="54">
        <f>+Data!W61</f>
        <v>4.2050691857287879E-3</v>
      </c>
      <c r="X22" s="54">
        <f>+Data!X61</f>
        <v>4.0209667450939049E-3</v>
      </c>
      <c r="Y22" s="54">
        <f>+Data!Y61</f>
        <v>3.854760244447765E-3</v>
      </c>
      <c r="Z22" s="54">
        <f>+Data!Z61</f>
        <v>3.7047090322951436E-3</v>
      </c>
      <c r="AA22" s="54">
        <f>+Data!AA61</f>
        <v>3.5692418647953945E-3</v>
      </c>
      <c r="AB22" s="54">
        <f>+Data!AB61</f>
        <v>3.4469404082160134E-3</v>
      </c>
      <c r="AC22" s="54">
        <f>+Data!AC61</f>
        <v>3.3365243489635542E-3</v>
      </c>
      <c r="AD22" s="54">
        <f>+Data!AD61</f>
        <v>3.2368379544465992E-3</v>
      </c>
      <c r="AE22" s="54">
        <f>+Data!AE61</f>
        <v>3.1468379433206009E-3</v>
      </c>
      <c r="AF22" s="54">
        <f>+Data!AF61</f>
        <v>3.0655825374620218E-3</v>
      </c>
      <c r="AG22" s="54">
        <f>+Data!AG61</f>
        <v>2.9922215804721415E-3</v>
      </c>
      <c r="AH22" s="54">
        <f>+Data!AH61</f>
        <v>2.9259876187485868E-3</v>
      </c>
      <c r="AI22" s="54">
        <f>+Data!AI61</f>
        <v>2.8661878513017405E-3</v>
      </c>
      <c r="AJ22" s="54">
        <f>+Data!AJ61</f>
        <v>2.812196863644912E-3</v>
      </c>
      <c r="AK22" s="54">
        <f>+Data!AK61</f>
        <v>2.7634500693432692E-3</v>
      </c>
      <c r="AL22" s="54">
        <f>+Data!AL61</f>
        <v>2.719437790260148E-3</v>
      </c>
      <c r="AM22" s="54">
        <f>+Data!AM61</f>
        <v>2.6796999132619537E-3</v>
      </c>
      <c r="AN22" s="54">
        <f>+Data!AN61</f>
        <v>2.6438210672130261E-3</v>
      </c>
      <c r="AO22" s="54">
        <f>+Data!AO61</f>
        <v>2.6114262695671221E-3</v>
      </c>
      <c r="AP22" s="54">
        <f>+Data!AP61</f>
        <v>2.5821769968049457E-3</v>
      </c>
      <c r="AQ22" s="54">
        <f>+Data!AQ61</f>
        <v>2.5557676374272707E-3</v>
      </c>
      <c r="AR22" s="54">
        <f>+Data!AR61</f>
        <v>2.5319222902370369E-3</v>
      </c>
      <c r="AS22" s="54">
        <f>+Data!AS61</f>
        <v>2.5103918742781861E-3</v>
      </c>
      <c r="AT22" s="54">
        <f>+Data!AT61</f>
        <v>2.4909515200751929E-3</v>
      </c>
      <c r="AU22" s="54">
        <f>+Data!AU61</f>
        <v>2.4733982147766586E-3</v>
      </c>
      <c r="AV22" s="54">
        <f>+Data!AV61</f>
        <v>2.4575486764760951E-3</v>
      </c>
      <c r="AW22" s="54">
        <f>+Data!AW61</f>
        <v>2.443237435392623E-3</v>
      </c>
      <c r="AX22" s="54">
        <f>+Data!AX61</f>
        <v>2.4303151017682286E-3</v>
      </c>
      <c r="AY22" s="54">
        <f>+Data!AY61</f>
        <v>2.4186468023022901E-3</v>
      </c>
      <c r="AZ22" s="54">
        <f>+Data!AZ61</f>
        <v>2.4081107687139204E-3</v>
      </c>
      <c r="BA22" s="54">
        <f>+Data!BA61</f>
        <v>2.3985970636214E-3</v>
      </c>
      <c r="BB22" s="54">
        <f>+Data!BB61</f>
        <v>2.3900064303718654E-3</v>
      </c>
      <c r="BC22" s="54">
        <f>+Data!BC61</f>
        <v>2.3822492547551474E-3</v>
      </c>
      <c r="BD22" s="54">
        <f>+Data!BD61</f>
        <v>2.3752446277117089E-3</v>
      </c>
      <c r="BE22" s="54">
        <f>+Data!BE61</f>
        <v>2.3689194992050702E-3</v>
      </c>
      <c r="BF22" s="54">
        <f>+Data!BF61</f>
        <v>2.3632079143857667E-3</v>
      </c>
      <c r="BG22" s="54">
        <f>+Data!BG61</f>
        <v>2.3580503240397048E-3</v>
      </c>
      <c r="BH22" s="54">
        <f>+Data!BH61</f>
        <v>2.3533929620908763E-3</v>
      </c>
      <c r="BI22" s="54">
        <f>+Data!BI61</f>
        <v>2.3491872836351353E-3</v>
      </c>
    </row>
    <row r="23" spans="1:103" ht="18" customHeight="1">
      <c r="A23" s="59" t="s">
        <v>257</v>
      </c>
    </row>
    <row r="24" spans="1:103" ht="18" customHeight="1">
      <c r="A24" s="52" t="s">
        <v>144</v>
      </c>
      <c r="B24" s="65">
        <f>+Parameters!M51</f>
        <v>0.27798926381489902</v>
      </c>
    </row>
    <row r="25" spans="1:103" ht="18" customHeight="1">
      <c r="A25" s="52" t="s">
        <v>145</v>
      </c>
      <c r="B25" s="65">
        <f>+Parameters!M52</f>
        <v>0.15859855711634599</v>
      </c>
    </row>
    <row r="26" spans="1:103" ht="18" customHeight="1">
      <c r="A26" s="52" t="s">
        <v>147</v>
      </c>
      <c r="B26" s="65">
        <f>+Parameters!M53</f>
        <v>2</v>
      </c>
    </row>
    <row r="27" spans="1:103" ht="18" customHeight="1">
      <c r="A27" s="52" t="str">
        <f>+Parameters!A54</f>
        <v>Threshold for catastrophic damages</v>
      </c>
      <c r="B27" s="65">
        <f>+Parameters!M54</f>
        <v>4</v>
      </c>
    </row>
    <row r="28" spans="1:103" ht="18" customHeight="1">
      <c r="A28" s="52" t="str">
        <f>+Parameters!A55</f>
        <v>Exponent for catastrophic damages</v>
      </c>
      <c r="B28" s="65">
        <f>+Parameters!M55</f>
        <v>6</v>
      </c>
    </row>
    <row r="29" spans="1:103" ht="18" customHeight="1">
      <c r="A29" s="52" t="str">
        <f>+Parameters!A56</f>
        <v>Damage rate at threshold for catastrophic damages</v>
      </c>
      <c r="B29" s="65">
        <f>+Parameters!M56</f>
        <v>0</v>
      </c>
    </row>
    <row r="30" spans="1:103" ht="18" customHeight="1">
      <c r="A30" s="59" t="s">
        <v>265</v>
      </c>
    </row>
    <row r="31" spans="1:103" s="35" customFormat="1" ht="18" customHeight="1">
      <c r="A31" s="66" t="s">
        <v>749</v>
      </c>
      <c r="B31" s="54">
        <f>+B36*B40/$B38</f>
        <v>7.6248808037272978E-2</v>
      </c>
      <c r="C31" s="54">
        <f>+C36*C40/$B38</f>
        <v>6.0160529847790946E-2</v>
      </c>
      <c r="D31" s="54">
        <f>+D36*D40/$B38</f>
        <v>4.8913304563986126E-2</v>
      </c>
      <c r="E31" s="54">
        <f>+E36*E40/$B38</f>
        <v>4.0324377258446176E-2</v>
      </c>
      <c r="F31" s="54">
        <f>+F36*F40/$B38</f>
        <v>3.3662533217376202E-2</v>
      </c>
      <c r="G31" s="54">
        <f t="shared" ref="G31:BI31" si="7">+G36*G40/$B38</f>
        <v>2.8420832009157303E-2</v>
      </c>
      <c r="H31" s="54">
        <f t="shared" si="7"/>
        <v>2.4241717886133128E-2</v>
      </c>
      <c r="I31" s="54">
        <f t="shared" si="7"/>
        <v>2.0868939044409476E-2</v>
      </c>
      <c r="J31" s="54">
        <f t="shared" si="7"/>
        <v>1.8116099621506083E-2</v>
      </c>
      <c r="K31" s="54">
        <f t="shared" si="7"/>
        <v>1.5845730472724917E-2</v>
      </c>
      <c r="L31" s="54">
        <f t="shared" si="7"/>
        <v>1.3955132467029873E-2</v>
      </c>
      <c r="M31" s="54">
        <f t="shared" si="7"/>
        <v>1.2366654132840819E-2</v>
      </c>
      <c r="N31" s="54">
        <f t="shared" si="7"/>
        <v>1.1020918852976905E-2</v>
      </c>
      <c r="O31" s="54">
        <f t="shared" si="7"/>
        <v>9.8720432579668307E-3</v>
      </c>
      <c r="P31" s="54">
        <f t="shared" si="7"/>
        <v>8.8842187152167167E-3</v>
      </c>
      <c r="Q31" s="54">
        <f t="shared" si="7"/>
        <v>8.0292382722297172E-3</v>
      </c>
      <c r="R31" s="54">
        <f t="shared" si="7"/>
        <v>7.2846875452357695E-3</v>
      </c>
      <c r="S31" s="54">
        <f t="shared" si="7"/>
        <v>6.632607347054527E-3</v>
      </c>
      <c r="T31" s="54">
        <f t="shared" si="7"/>
        <v>6.0584952142977398E-3</v>
      </c>
      <c r="U31" s="54">
        <f t="shared" si="7"/>
        <v>5.5505529597195706E-3</v>
      </c>
      <c r="V31" s="54">
        <f t="shared" si="7"/>
        <v>5.0991146039431725E-3</v>
      </c>
      <c r="W31" s="54">
        <f t="shared" si="7"/>
        <v>4.6962078028811079E-3</v>
      </c>
      <c r="X31" s="54">
        <f t="shared" si="7"/>
        <v>4.3352149554521172E-3</v>
      </c>
      <c r="Y31" s="54">
        <f t="shared" si="7"/>
        <v>4.0106093723565207E-3</v>
      </c>
      <c r="Z31" s="54">
        <f t="shared" si="7"/>
        <v>3.7177484214740843E-3</v>
      </c>
      <c r="AA31" s="54">
        <f t="shared" si="7"/>
        <v>1.7912297544499009E-3</v>
      </c>
      <c r="AB31" s="54">
        <f t="shared" si="7"/>
        <v>8.6406562140496927E-4</v>
      </c>
      <c r="AC31" s="54">
        <f t="shared" si="7"/>
        <v>4.1726684557082594E-4</v>
      </c>
      <c r="AD31" s="54">
        <f t="shared" si="7"/>
        <v>2.0169985229880869E-4</v>
      </c>
      <c r="AE31" s="54">
        <f t="shared" si="7"/>
        <v>9.7584170709818588E-5</v>
      </c>
      <c r="AF31" s="54">
        <f t="shared" si="7"/>
        <v>4.724948247041563E-5</v>
      </c>
      <c r="AG31" s="54">
        <f t="shared" si="7"/>
        <v>2.2894134632729754E-5</v>
      </c>
      <c r="AH31" s="54">
        <f t="shared" si="7"/>
        <v>1.1100178316039732E-5</v>
      </c>
      <c r="AI31" s="54">
        <f t="shared" si="7"/>
        <v>5.3850082180554994E-6</v>
      </c>
      <c r="AJ31" s="54">
        <f t="shared" si="7"/>
        <v>2.6137762539484846E-6</v>
      </c>
      <c r="AK31" s="54">
        <f t="shared" si="7"/>
        <v>1.2692685120952241E-6</v>
      </c>
      <c r="AL31" s="54">
        <f t="shared" si="7"/>
        <v>6.1662532703688725E-7</v>
      </c>
      <c r="AM31" s="54">
        <f t="shared" si="7"/>
        <v>2.9967719176793439E-7</v>
      </c>
      <c r="AN31" s="54">
        <f t="shared" si="7"/>
        <v>1.4569144573679582E-7</v>
      </c>
      <c r="AO31" s="54">
        <f t="shared" si="7"/>
        <v>7.0851270684942397E-8</v>
      </c>
      <c r="AP31" s="54">
        <f t="shared" si="7"/>
        <v>3.4465226684054078E-8</v>
      </c>
      <c r="AQ31" s="54">
        <f t="shared" si="7"/>
        <v>1.6769594054911303E-8</v>
      </c>
      <c r="AR31" s="54">
        <f t="shared" si="7"/>
        <v>8.1613327161776059E-9</v>
      </c>
      <c r="AS31" s="54">
        <f t="shared" si="7"/>
        <v>3.9727115016156534E-9</v>
      </c>
      <c r="AT31" s="54">
        <f t="shared" si="7"/>
        <v>1.9341566352727482E-9</v>
      </c>
      <c r="AU31" s="54">
        <f t="shared" si="7"/>
        <v>9.4181815745875995E-10</v>
      </c>
      <c r="AV31" s="54">
        <f t="shared" si="7"/>
        <v>4.5867619233655269E-10</v>
      </c>
      <c r="AW31" s="54">
        <f t="shared" si="7"/>
        <v>2.2341004108719267E-10</v>
      </c>
      <c r="AX31" s="54">
        <f t="shared" si="7"/>
        <v>1.0883054236647825E-10</v>
      </c>
      <c r="AY31" s="54">
        <f t="shared" si="7"/>
        <v>5.3020687201826134E-11</v>
      </c>
      <c r="AZ31" s="54">
        <f t="shared" si="7"/>
        <v>2.5833408978519505E-11</v>
      </c>
      <c r="BA31" s="54">
        <f t="shared" si="7"/>
        <v>1.2587970432914103E-11</v>
      </c>
      <c r="BB31" s="54">
        <f t="shared" si="7"/>
        <v>6.1342796901107014E-12</v>
      </c>
      <c r="BC31" s="54">
        <f t="shared" si="7"/>
        <v>2.9895230844968995E-12</v>
      </c>
      <c r="BD31" s="54">
        <f t="shared" si="7"/>
        <v>1.4570272676304423E-12</v>
      </c>
      <c r="BE31" s="54">
        <f t="shared" si="7"/>
        <v>7.1016315299291826E-13</v>
      </c>
      <c r="BF31" s="54">
        <f t="shared" si="7"/>
        <v>3.4615515957378668E-13</v>
      </c>
      <c r="BG31" s="54">
        <f t="shared" si="7"/>
        <v>1.6873434127187812E-13</v>
      </c>
      <c r="BH31" s="54">
        <f t="shared" si="7"/>
        <v>8.2253454869971154E-14</v>
      </c>
      <c r="BI31" s="54">
        <f t="shared" si="7"/>
        <v>4.00978432852118E-14</v>
      </c>
    </row>
    <row r="32" spans="1:103" s="35" customFormat="1" ht="18" customHeight="1">
      <c r="A32" s="66" t="s">
        <v>750</v>
      </c>
      <c r="B32" s="65">
        <f>+Parameters!M58</f>
        <v>1.26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</row>
    <row r="33" spans="1:61" s="35" customFormat="1" ht="18" customHeight="1">
      <c r="A33" s="66" t="s">
        <v>751</v>
      </c>
      <c r="B33" s="65">
        <f>+Parameters!M60</f>
        <v>0.1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</row>
    <row r="34" spans="1:61" s="35" customFormat="1" ht="18" customHeight="1">
      <c r="A34" s="66" t="s">
        <v>752</v>
      </c>
      <c r="B34" s="65">
        <f>+Parameters!M61</f>
        <v>0.05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</row>
    <row r="35" spans="1:61" s="35" customFormat="1" ht="18" customHeight="1">
      <c r="A35" s="66" t="s">
        <v>753</v>
      </c>
      <c r="B35" s="65">
        <f>+Parameters!M65</f>
        <v>1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</row>
    <row r="36" spans="1:61" s="35" customFormat="1" ht="18" customHeight="1">
      <c r="A36" s="67" t="s">
        <v>754</v>
      </c>
      <c r="B36" s="65">
        <f>+B32</f>
        <v>1.26</v>
      </c>
      <c r="C36" s="54">
        <f>+IF(C4&gt;$B$37,0,$B$33*$B$32+(B36-$B$33*$B$32)*(1-$B$34))</f>
        <v>1.2033</v>
      </c>
      <c r="D36" s="54">
        <f t="shared" ref="D36:K36" si="8">+IF(D4&gt;$B$37,0,$B$33*$B$32+(C36-$B$33*$B$32)*(1-$B$34))</f>
        <v>1.149435</v>
      </c>
      <c r="E36" s="54">
        <f t="shared" si="8"/>
        <v>1.09826325</v>
      </c>
      <c r="F36" s="54">
        <f t="shared" si="8"/>
        <v>1.0496500874999999</v>
      </c>
      <c r="G36" s="54">
        <f t="shared" si="8"/>
        <v>1.003467583125</v>
      </c>
      <c r="H36" s="54">
        <f t="shared" si="8"/>
        <v>0.95959420396874995</v>
      </c>
      <c r="I36" s="54">
        <f t="shared" si="8"/>
        <v>0.91791449377031242</v>
      </c>
      <c r="J36" s="54">
        <f t="shared" si="8"/>
        <v>0.87831876908179674</v>
      </c>
      <c r="K36" s="54">
        <f t="shared" si="8"/>
        <v>0.8407028306277069</v>
      </c>
      <c r="L36" s="54">
        <f>+IF(L4&gt;$B$37,J36*Parameters!$B$105,$B$33*$B$32+(K36-$B$33*$B$32)*(1-$B$34))</f>
        <v>0.80496768909632155</v>
      </c>
      <c r="M36" s="54">
        <f>+IF(M4&gt;$B$37,K36*Parameters!$B$105,$B$33*$B$32+(L36-$B$33*$B$32)*(1-$B$34))</f>
        <v>0.77101930464150548</v>
      </c>
      <c r="N36" s="54">
        <f>+IF(N4&gt;$B$37,L36*Parameters!$B$105,$B$33*$B$32+(M36-$B$33*$B$32)*(1-$B$34))</f>
        <v>0.73876833940943021</v>
      </c>
      <c r="O36" s="54">
        <f>+IF(O4&gt;$B$37,M36*Parameters!$B$105,$B$33*$B$32+(N36-$B$33*$B$32)*(1-$B$34))</f>
        <v>0.70812992243895867</v>
      </c>
      <c r="P36" s="54">
        <f>+IF(P4&gt;$B$37,N36*Parameters!$B$105,$B$33*$B$32+(O36-$B$33*$B$32)*(1-$B$34))</f>
        <v>0.67902342631701074</v>
      </c>
      <c r="Q36" s="54">
        <f>+IF(Q4&gt;$B$37,O36*Parameters!$B$105,$B$33*$B$32+(P36-$B$33*$B$32)*(1-$B$34))</f>
        <v>0.65137225500116014</v>
      </c>
      <c r="R36" s="54">
        <f>+IF(R4&gt;$B$37,P36*Parameters!$B$105,$B$33*$B$32+(Q36-$B$33*$B$32)*(1-$B$34))</f>
        <v>0.62510364225110204</v>
      </c>
      <c r="S36" s="54">
        <f>+IF(S4&gt;$B$37,Q36*Parameters!$B$105,$B$33*$B$32+(R36-$B$33*$B$32)*(1-$B$34))</f>
        <v>0.60014846013854695</v>
      </c>
      <c r="T36" s="54">
        <f>+IF(T4&gt;$B$37,R36*Parameters!$B$105,$B$33*$B$32+(S36-$B$33*$B$32)*(1-$B$34))</f>
        <v>0.57644103713161954</v>
      </c>
      <c r="U36" s="54">
        <f>+IF(U4&gt;$B$37,S36*Parameters!$B$105,$B$33*$B$32+(T36-$B$33*$B$32)*(1-$B$34))</f>
        <v>0.55391898527503858</v>
      </c>
      <c r="V36" s="54">
        <f>+IF(V4&gt;$B$37,T36*Parameters!$B$105,$B$33*$B$32+(U36-$B$33*$B$32)*(1-$B$34))</f>
        <v>0.5325230360112867</v>
      </c>
      <c r="W36" s="54">
        <f>+IF(W4&gt;$B$37,U36*Parameters!$B$105,$B$33*$B$32+(V36-$B$33*$B$32)*(1-$B$34))</f>
        <v>0.51219688421072229</v>
      </c>
      <c r="X36" s="54">
        <f>+IF(X4&gt;$B$37,V36*Parameters!$B$105,$B$33*$B$32+(W36-$B$33*$B$32)*(1-$B$34))</f>
        <v>0.49288704000018618</v>
      </c>
      <c r="Y36" s="54">
        <f>+IF(Y4&gt;$B$37,W36*Parameters!$B$105,$B$33*$B$32+(X36-$B$33*$B$32)*(1-$B$34))</f>
        <v>0.47454268800017685</v>
      </c>
      <c r="Z36" s="54">
        <f>+IF(Z4&gt;$B$37,Y36*Parameters!$B$105,$B$33*$B$32+(Y36-$B$33*$B$32)*(1-$B$34))</f>
        <v>0.45711555360016798</v>
      </c>
      <c r="AA36" s="54">
        <f>+IF(AA4&gt;$B$37,Z36*Parameters!$B$105,$B$33*$B$32+(Z36-$B$33*$B$32)*(1-$B$34))</f>
        <v>0.22855777680008399</v>
      </c>
      <c r="AB36" s="54">
        <f>+IF(AB4&gt;$B$37,AA36*Parameters!$B$105,$B$33*$B$32+(AA36-$B$33*$B$32)*(1-$B$34))</f>
        <v>0.11427888840004199</v>
      </c>
      <c r="AC36" s="54">
        <f>+IF(AC4&gt;$B$37,AB36*Parameters!$B$105,$B$33*$B$32+(AB36-$B$33*$B$32)*(1-$B$34))</f>
        <v>5.7139444200020997E-2</v>
      </c>
      <c r="AD36" s="54">
        <f>+IF(AD4&gt;$B$37,AC36*Parameters!$B$105,$B$33*$B$32+(AC36-$B$33*$B$32)*(1-$B$34))</f>
        <v>2.8569722100010499E-2</v>
      </c>
      <c r="AE36" s="54">
        <f>+IF(AE4&gt;$B$37,AD36*Parameters!$B$105,$B$33*$B$32+(AD36-$B$33*$B$32)*(1-$B$34))</f>
        <v>1.4284861050005249E-2</v>
      </c>
      <c r="AF36" s="54">
        <f>+IF(AF4&gt;$B$37,AE36*Parameters!$B$105,$B$33*$B$32+(AE36-$B$33*$B$32)*(1-$B$34))</f>
        <v>7.1424305250026247E-3</v>
      </c>
      <c r="AG36" s="54">
        <f>+IF(AG4&gt;$B$37,AF36*Parameters!$B$105,$B$33*$B$32+(AF36-$B$33*$B$32)*(1-$B$34))</f>
        <v>3.5712152625013123E-3</v>
      </c>
      <c r="AH36" s="54">
        <f>+IF(AH4&gt;$B$37,AG36*Parameters!$B$105,$B$33*$B$32+(AG36-$B$33*$B$32)*(1-$B$34))</f>
        <v>1.7856076312506562E-3</v>
      </c>
      <c r="AI36" s="54">
        <f>+IF(AI4&gt;$B$37,AH36*Parameters!$B$105,$B$33*$B$32+(AH36-$B$33*$B$32)*(1-$B$34))</f>
        <v>8.9280381562532808E-4</v>
      </c>
      <c r="AJ36" s="54">
        <f>+IF(AJ4&gt;$B$37,AI36*Parameters!$B$105,$B$33*$B$32+(AI36-$B$33*$B$32)*(1-$B$34))</f>
        <v>4.4640190781266404E-4</v>
      </c>
      <c r="AK36" s="54">
        <f>+IF(AK4&gt;$B$37,AJ36*Parameters!$B$105,$B$33*$B$32+(AJ36-$B$33*$B$32)*(1-$B$34))</f>
        <v>2.2320095390633202E-4</v>
      </c>
      <c r="AL36" s="54">
        <f>+IF(AL4&gt;$B$37,AK36*Parameters!$B$105,$B$33*$B$32+(AK36-$B$33*$B$32)*(1-$B$34))</f>
        <v>1.1160047695316601E-4</v>
      </c>
      <c r="AM36" s="54">
        <f>+IF(AM4&gt;$B$37,AL36*Parameters!$B$105,$B$33*$B$32+(AL36-$B$33*$B$32)*(1-$B$34))</f>
        <v>5.5800238476583005E-5</v>
      </c>
      <c r="AN36" s="54">
        <f>+IF(AN4&gt;$B$37,AM36*Parameters!$B$105,$B$33*$B$32+(AM36-$B$33*$B$32)*(1-$B$34))</f>
        <v>2.7900119238291503E-5</v>
      </c>
      <c r="AO36" s="54">
        <f>+IF(AO4&gt;$B$37,AN36*Parameters!$B$105,$B$33*$B$32+(AN36-$B$33*$B$32)*(1-$B$34))</f>
        <v>1.3950059619145751E-5</v>
      </c>
      <c r="AP36" s="54">
        <f>+IF(AP4&gt;$B$37,AO36*Parameters!$B$105,$B$33*$B$32+(AO36-$B$33*$B$32)*(1-$B$34))</f>
        <v>6.9750298095728757E-6</v>
      </c>
      <c r="AQ36" s="54">
        <f>+IF(AQ4&gt;$B$37,AP36*Parameters!$B$105,$B$33*$B$32+(AP36-$B$33*$B$32)*(1-$B$34))</f>
        <v>3.4875149047864378E-6</v>
      </c>
      <c r="AR36" s="54">
        <f>+IF(AR4&gt;$B$37,AQ36*Parameters!$B$105,$B$33*$B$32+(AQ36-$B$33*$B$32)*(1-$B$34))</f>
        <v>1.7437574523932189E-6</v>
      </c>
      <c r="AS36" s="54">
        <f>+IF(AS4&gt;$B$37,AR36*Parameters!$B$105,$B$33*$B$32+(AR36-$B$33*$B$32)*(1-$B$34))</f>
        <v>8.7187872619660946E-7</v>
      </c>
      <c r="AT36" s="54">
        <f>+IF(AT4&gt;$B$37,AS36*Parameters!$B$105,$B$33*$B$32+(AS36-$B$33*$B$32)*(1-$B$34))</f>
        <v>4.3593936309830473E-7</v>
      </c>
      <c r="AU36" s="54">
        <f>+IF(AU4&gt;$B$37,AT36*Parameters!$B$105,$B$33*$B$32+(AT36-$B$33*$B$32)*(1-$B$34))</f>
        <v>2.1796968154915236E-7</v>
      </c>
      <c r="AV36" s="54">
        <f>+IF(AV4&gt;$B$37,AU36*Parameters!$B$105,$B$33*$B$32+(AU36-$B$33*$B$32)*(1-$B$34))</f>
        <v>1.0898484077457618E-7</v>
      </c>
      <c r="AW36" s="54">
        <f>+IF(AW4&gt;$B$37,AV36*Parameters!$B$105,$B$33*$B$32+(AV36-$B$33*$B$32)*(1-$B$34))</f>
        <v>5.4492420387288091E-8</v>
      </c>
      <c r="AX36" s="54">
        <f>+IF(AX4&gt;$B$37,AW36*Parameters!$B$105,$B$33*$B$32+(AW36-$B$33*$B$32)*(1-$B$34))</f>
        <v>2.7246210193644046E-8</v>
      </c>
      <c r="AY36" s="54">
        <f>+IF(AY4&gt;$B$37,AX36*Parameters!$B$105,$B$33*$B$32+(AX36-$B$33*$B$32)*(1-$B$34))</f>
        <v>1.3623105096822023E-8</v>
      </c>
      <c r="AZ36" s="54">
        <f>+IF(AZ4&gt;$B$37,AY36*Parameters!$B$105,$B$33*$B$32+(AY36-$B$33*$B$32)*(1-$B$34))</f>
        <v>6.8115525484110114E-9</v>
      </c>
      <c r="BA36" s="54">
        <f>+IF(BA4&gt;$B$37,AZ36*Parameters!$B$105,$B$33*$B$32+(AZ36-$B$33*$B$32)*(1-$B$34))</f>
        <v>3.4057762742055057E-9</v>
      </c>
      <c r="BB36" s="54">
        <f>+IF(BB4&gt;$B$37,BA36*Parameters!$B$105,$B$33*$B$32+(BA36-$B$33*$B$32)*(1-$B$34))</f>
        <v>1.7028881371027528E-9</v>
      </c>
      <c r="BC36" s="54">
        <f>+IF(BC4&gt;$B$37,BB36*Parameters!$B$105,$B$33*$B$32+(BB36-$B$33*$B$32)*(1-$B$34))</f>
        <v>8.5144406855137642E-10</v>
      </c>
      <c r="BD36" s="54">
        <f>+IF(BD4&gt;$B$37,BC36*Parameters!$B$105,$B$33*$B$32+(BC36-$B$33*$B$32)*(1-$B$34))</f>
        <v>4.2572203427568821E-10</v>
      </c>
      <c r="BE36" s="54">
        <f>+IF(BE4&gt;$B$37,BD36*Parameters!$B$105,$B$33*$B$32+(BD36-$B$33*$B$32)*(1-$B$34))</f>
        <v>2.1286101713784411E-10</v>
      </c>
      <c r="BF36" s="54">
        <f>+IF(BF4&gt;$B$37,BE36*Parameters!$B$105,$B$33*$B$32+(BE36-$B$33*$B$32)*(1-$B$34))</f>
        <v>1.0643050856892205E-10</v>
      </c>
      <c r="BG36" s="54">
        <f>+IF(BG4&gt;$B$37,BF36*Parameters!$B$105,$B$33*$B$32+(BF36-$B$33*$B$32)*(1-$B$34))</f>
        <v>5.3215254284461026E-11</v>
      </c>
      <c r="BH36" s="54">
        <f>+IF(BH4&gt;$B$37,BG36*Parameters!$B$105,$B$33*$B$32+(BG36-$B$33*$B$32)*(1-$B$34))</f>
        <v>2.6607627142230513E-11</v>
      </c>
      <c r="BI36" s="54">
        <f>+IF(BI4&gt;$B$37,BH36*Parameters!$B$105,$B$33*$B$32+(BH36-$B$33*$B$32)*(1-$B$34))</f>
        <v>1.3303813571115257E-11</v>
      </c>
    </row>
    <row r="37" spans="1:61" s="35" customFormat="1" ht="18" customHeight="1">
      <c r="A37" s="66" t="s">
        <v>273</v>
      </c>
      <c r="B37" s="65">
        <f>+Parameters!M64</f>
        <v>2250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</row>
    <row r="38" spans="1:61" s="36" customFormat="1" ht="18" customHeight="1">
      <c r="A38" s="68" t="s">
        <v>150</v>
      </c>
      <c r="B38" s="147">
        <f>+Parameters!C63</f>
        <v>2.8</v>
      </c>
    </row>
    <row r="39" spans="1:61" ht="18" customHeight="1">
      <c r="A39" s="59" t="s">
        <v>277</v>
      </c>
      <c r="B39" s="128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</row>
    <row r="40" spans="1:61" s="37" customFormat="1" ht="18" customHeight="1">
      <c r="A40" s="72" t="s">
        <v>755</v>
      </c>
      <c r="B40" s="81">
        <f>+B41</f>
        <v>0.16944179563838438</v>
      </c>
      <c r="C40" s="35">
        <f>+B40*EXP(C42*10)*Data!G96</f>
        <v>0.13998959824965898</v>
      </c>
      <c r="D40" s="35">
        <f>+C40*EXP(D42*10)</f>
        <v>0.11915180308513414</v>
      </c>
      <c r="E40" s="35">
        <f>+D40*EXP(E42*10)</f>
        <v>0.10280618633433221</v>
      </c>
      <c r="F40" s="35">
        <f>+E40*EXP(F42*10)</f>
        <v>8.9796679989943187E-2</v>
      </c>
      <c r="G40" s="35">
        <f t="shared" ref="G40:BI40" si="9">+F40*EXP(G42*10)</f>
        <v>7.9303338706585333E-2</v>
      </c>
      <c r="H40" s="35">
        <f t="shared" si="9"/>
        <v>7.0734910444898047E-2</v>
      </c>
      <c r="I40" s="35">
        <f t="shared" si="9"/>
        <v>6.3658466797200483E-2</v>
      </c>
      <c r="J40" s="35">
        <f t="shared" si="9"/>
        <v>5.775247065851221E-2</v>
      </c>
      <c r="K40" s="35">
        <f t="shared" si="9"/>
        <v>5.2774944614498998E-2</v>
      </c>
      <c r="L40" s="35">
        <f t="shared" si="9"/>
        <v>4.854153953874793E-2</v>
      </c>
      <c r="M40" s="35">
        <f t="shared" si="9"/>
        <v>4.4910200514440238E-2</v>
      </c>
      <c r="N40" s="35">
        <f t="shared" si="9"/>
        <v>4.1770296779371469E-2</v>
      </c>
      <c r="O40" s="35">
        <f t="shared" si="9"/>
        <v>3.9034815852863301E-2</v>
      </c>
      <c r="P40" s="35">
        <f t="shared" si="9"/>
        <v>3.6634689523941721E-2</v>
      </c>
      <c r="Q40" s="35">
        <f t="shared" si="9"/>
        <v>3.4514621999371414E-2</v>
      </c>
      <c r="R40" s="35">
        <f t="shared" si="9"/>
        <v>3.2629989249793392E-2</v>
      </c>
      <c r="S40" s="35">
        <f t="shared" si="9"/>
        <v>3.0944510908959773E-2</v>
      </c>
      <c r="T40" s="35">
        <f t="shared" si="9"/>
        <v>2.9428485321665792E-2</v>
      </c>
      <c r="U40" s="35">
        <f t="shared" si="9"/>
        <v>2.805743926523464E-2</v>
      </c>
      <c r="V40" s="35">
        <f t="shared" si="9"/>
        <v>2.6811085954107482E-2</v>
      </c>
      <c r="W40" s="35">
        <f t="shared" si="9"/>
        <v>2.5672514326848837E-2</v>
      </c>
      <c r="X40" s="35">
        <f t="shared" si="9"/>
        <v>2.4627553354337219E-2</v>
      </c>
      <c r="Y40" s="35">
        <f t="shared" si="9"/>
        <v>2.3664269888811505E-2</v>
      </c>
      <c r="Z40" s="35">
        <f t="shared" si="9"/>
        <v>2.2772569207375162E-2</v>
      </c>
      <c r="AA40" s="35">
        <f t="shared" si="9"/>
        <v>2.1943875122860744E-2</v>
      </c>
      <c r="AB40" s="35">
        <f t="shared" si="9"/>
        <v>2.1170872186511615E-2</v>
      </c>
      <c r="AC40" s="35">
        <f t="shared" si="9"/>
        <v>2.0447296678428019E-2</v>
      </c>
      <c r="AD40" s="35">
        <f t="shared" si="9"/>
        <v>1.976776618476302E-2</v>
      </c>
      <c r="AE40" s="35">
        <f t="shared" si="9"/>
        <v>1.9127639886101069E-2</v>
      </c>
      <c r="AF40" s="35">
        <f t="shared" si="9"/>
        <v>1.8522903436588224E-2</v>
      </c>
      <c r="AG40" s="35">
        <f t="shared" si="9"/>
        <v>1.7950073647127213E-2</v>
      </c>
      <c r="AH40" s="35">
        <f t="shared" si="9"/>
        <v>1.7406119206122665E-2</v>
      </c>
      <c r="AI40" s="35">
        <f t="shared" si="9"/>
        <v>1.6888394456507347E-2</v>
      </c>
      <c r="AJ40" s="35">
        <f t="shared" si="9"/>
        <v>1.6394583855871538E-2</v>
      </c>
      <c r="AK40" s="35">
        <f t="shared" si="9"/>
        <v>1.5922655220183646E-2</v>
      </c>
      <c r="AL40" s="35">
        <f t="shared" si="9"/>
        <v>1.5470820222639767E-2</v>
      </c>
      <c r="AM40" s="35">
        <f t="shared" si="9"/>
        <v>1.5037500911440536E-2</v>
      </c>
      <c r="AN40" s="35">
        <f t="shared" si="9"/>
        <v>1.4621301241722175E-2</v>
      </c>
      <c r="AO40" s="35">
        <f t="shared" si="9"/>
        <v>1.4220982801074721E-2</v>
      </c>
      <c r="AP40" s="35">
        <f t="shared" si="9"/>
        <v>1.3835444055437072E-2</v>
      </c>
      <c r="AQ40" s="35">
        <f t="shared" si="9"/>
        <v>1.3463702560613713E-2</v>
      </c>
      <c r="AR40" s="35">
        <f t="shared" si="9"/>
        <v>1.3104879680333094E-2</v>
      </c>
      <c r="AS40" s="35">
        <f t="shared" si="9"/>
        <v>1.2758187429401104E-2</v>
      </c>
      <c r="AT40" s="35">
        <f t="shared" si="9"/>
        <v>1.242291712378004E-2</v>
      </c>
      <c r="AU40" s="35">
        <f t="shared" si="9"/>
        <v>1.209842957122393E-2</v>
      </c>
      <c r="AV40" s="35">
        <f t="shared" si="9"/>
        <v>1.1784146578685881E-2</v>
      </c>
      <c r="AW40" s="35">
        <f t="shared" si="9"/>
        <v>1.1479543587865045E-2</v>
      </c>
      <c r="AX40" s="35">
        <f t="shared" si="9"/>
        <v>1.1184143279391752E-2</v>
      </c>
      <c r="AY40" s="35">
        <f t="shared" si="9"/>
        <v>1.0897510010382671E-2</v>
      </c>
      <c r="AZ40" s="35">
        <f t="shared" si="9"/>
        <v>1.0619244970330365E-2</v>
      </c>
      <c r="BA40" s="35">
        <f t="shared" si="9"/>
        <v>1.0348981957243123E-2</v>
      </c>
      <c r="BB40" s="35">
        <f t="shared" si="9"/>
        <v>1.0086383690200996E-2</v>
      </c>
      <c r="BC40" s="35">
        <f t="shared" si="9"/>
        <v>9.8311385865109575E-3</v>
      </c>
      <c r="BD40" s="35">
        <f t="shared" si="9"/>
        <v>9.5829579418088805E-3</v>
      </c>
      <c r="BE40" s="35">
        <f t="shared" si="9"/>
        <v>9.3415734600783666E-3</v>
      </c>
      <c r="BF40" s="35">
        <f t="shared" si="9"/>
        <v>9.1067350878902154E-3</v>
      </c>
      <c r="BG40" s="35">
        <f t="shared" si="9"/>
        <v>8.8782091134198896E-3</v>
      </c>
      <c r="BH40" s="35">
        <f t="shared" si="9"/>
        <v>8.6557764961453978E-3</v>
      </c>
      <c r="BI40" s="35">
        <f t="shared" si="9"/>
        <v>8.4392313977067496E-3</v>
      </c>
    </row>
    <row r="41" spans="1:61" ht="18" customHeight="1">
      <c r="A41" s="52" t="s">
        <v>756</v>
      </c>
      <c r="B41" s="65">
        <f>+Parameters!M69</f>
        <v>0.16944179563838438</v>
      </c>
    </row>
    <row r="42" spans="1:61" s="37" customFormat="1" ht="18" customHeight="1">
      <c r="A42" s="72" t="s">
        <v>757</v>
      </c>
      <c r="B42" s="80"/>
      <c r="C42" s="35">
        <f>+Data!H79</f>
        <v>-1.76299761445835E-2</v>
      </c>
      <c r="D42" s="35">
        <f>+Data!I79</f>
        <v>-1.6116978530125149E-2</v>
      </c>
      <c r="E42" s="35">
        <f>+Data!J79</f>
        <v>-1.4755280677112634E-2</v>
      </c>
      <c r="F42" s="35">
        <f>+Data!K79</f>
        <v>-1.352975260940137E-2</v>
      </c>
      <c r="G42" s="35">
        <f>+Data!L79</f>
        <v>-1.2426777348461234E-2</v>
      </c>
      <c r="H42" s="35">
        <f>+Data!M79</f>
        <v>-1.1434099613615111E-2</v>
      </c>
      <c r="I42" s="35">
        <f>+Data!N79</f>
        <v>-1.0540689652253601E-2</v>
      </c>
      <c r="J42" s="35">
        <f>+Data!O79</f>
        <v>-9.7366206870282412E-3</v>
      </c>
      <c r="K42" s="35">
        <f>+Data!P79</f>
        <v>-9.0129586183254166E-3</v>
      </c>
      <c r="L42" s="35">
        <f>+Data!Q79</f>
        <v>-8.3616627564928742E-3</v>
      </c>
      <c r="M42" s="35">
        <f>+Data!R79</f>
        <v>-7.775496480843587E-3</v>
      </c>
      <c r="N42" s="35">
        <f>+Data!S79</f>
        <v>-7.2479468327592278E-3</v>
      </c>
      <c r="O42" s="35">
        <f>+Data!T79</f>
        <v>-6.7731521494833052E-3</v>
      </c>
      <c r="P42" s="35">
        <f>+Data!U79</f>
        <v>-6.3458369345349742E-3</v>
      </c>
      <c r="Q42" s="35">
        <f>+Data!V79</f>
        <v>-5.9612532410814774E-3</v>
      </c>
      <c r="R42" s="35">
        <f>+Data!W79</f>
        <v>-5.6151279169733299E-3</v>
      </c>
      <c r="S42" s="35">
        <f>+Data!X79</f>
        <v>-5.3036151252759973E-3</v>
      </c>
      <c r="T42" s="35">
        <f>+Data!Y79</f>
        <v>-5.0232536127483973E-3</v>
      </c>
      <c r="U42" s="35">
        <f>+Data!Z79</f>
        <v>-4.7709282514735579E-3</v>
      </c>
      <c r="V42" s="35">
        <f>+Data!AA79</f>
        <v>-4.5438354263262022E-3</v>
      </c>
      <c r="W42" s="35">
        <f>+Data!AB79</f>
        <v>-4.3394518836935821E-3</v>
      </c>
      <c r="X42" s="35">
        <f>+Data!AC79</f>
        <v>-4.1555066953242242E-3</v>
      </c>
      <c r="Y42" s="35">
        <f>+Data!AD79</f>
        <v>-3.9899560257918021E-3</v>
      </c>
      <c r="Z42" s="35">
        <f>+Data!AE79</f>
        <v>-3.8409604232126221E-3</v>
      </c>
      <c r="AA42" s="35">
        <f>+Data!AF79</f>
        <v>-3.7068643808913599E-3</v>
      </c>
      <c r="AB42" s="35">
        <f>+Data!AG79</f>
        <v>-3.5861779428022237E-3</v>
      </c>
      <c r="AC42" s="35">
        <f>+Data!AH79</f>
        <v>-3.4775601485220013E-3</v>
      </c>
      <c r="AD42" s="35">
        <f>+Data!AI79</f>
        <v>-3.3798041336698011E-3</v>
      </c>
      <c r="AE42" s="35">
        <f>+Data!AJ79</f>
        <v>-3.291823720302821E-3</v>
      </c>
      <c r="AF42" s="35">
        <f>+Data!AK79</f>
        <v>-3.2126413482725389E-3</v>
      </c>
      <c r="AG42" s="35">
        <f>+Data!AL79</f>
        <v>-3.1413772134452848E-3</v>
      </c>
      <c r="AH42" s="35">
        <f>+Data!AM79</f>
        <v>-3.0772394921007563E-3</v>
      </c>
      <c r="AI42" s="35">
        <f>+Data!AN79</f>
        <v>-3.0195155428906807E-3</v>
      </c>
      <c r="AJ42" s="35">
        <f>+Data!AO79</f>
        <v>-2.9675639886016128E-3</v>
      </c>
      <c r="AK42" s="35">
        <f>+Data!AP79</f>
        <v>-2.9208075897414515E-3</v>
      </c>
      <c r="AL42" s="35">
        <f>+Data!AQ79</f>
        <v>-2.8787268307673064E-3</v>
      </c>
      <c r="AM42" s="35">
        <f>+Data!AR79</f>
        <v>-2.8408541476905758E-3</v>
      </c>
      <c r="AN42" s="35">
        <f>+Data!AS79</f>
        <v>-2.806768732921518E-3</v>
      </c>
      <c r="AO42" s="35">
        <f>+Data!AT79</f>
        <v>-2.7760918596293664E-3</v>
      </c>
      <c r="AP42" s="35">
        <f>+Data!AU79</f>
        <v>-2.7484826736664299E-3</v>
      </c>
      <c r="AQ42" s="35">
        <f>+Data!AV79</f>
        <v>-2.7236344062997872E-3</v>
      </c>
      <c r="AR42" s="35">
        <f>+Data!AW79</f>
        <v>-2.7012709656698084E-3</v>
      </c>
      <c r="AS42" s="35">
        <f>+Data!AX79</f>
        <v>-2.6811438691028274E-3</v>
      </c>
      <c r="AT42" s="35">
        <f>+Data!AY79</f>
        <v>-2.6630294821925445E-3</v>
      </c>
      <c r="AU42" s="35">
        <f>+Data!AZ79</f>
        <v>-2.6467265339732899E-3</v>
      </c>
      <c r="AV42" s="35">
        <f>+Data!BA79</f>
        <v>-2.6320538805759608E-3</v>
      </c>
      <c r="AW42" s="35">
        <f>+Data!BB79</f>
        <v>-2.6188484925183646E-3</v>
      </c>
      <c r="AX42" s="35">
        <f>+Data!BC79</f>
        <v>-2.6069636432665281E-3</v>
      </c>
      <c r="AY42" s="35">
        <f>+Data!BD79</f>
        <v>-2.5962672789398753E-3</v>
      </c>
      <c r="AZ42" s="35">
        <f>+Data!BE79</f>
        <v>-2.5866405510458876E-3</v>
      </c>
      <c r="BA42" s="35">
        <f>+Data!BF79</f>
        <v>-2.5779764959412989E-3</v>
      </c>
      <c r="BB42" s="35">
        <f>+Data!BG79</f>
        <v>-2.5701788463471692E-3</v>
      </c>
      <c r="BC42" s="35">
        <f>+Data!BH79</f>
        <v>-2.5631609617124524E-3</v>
      </c>
      <c r="BD42" s="35">
        <f>+Data!BI79</f>
        <v>-2.5568448655412072E-3</v>
      </c>
      <c r="BE42" s="35">
        <f>+Data!BJ79</f>
        <v>-2.5511603789870867E-3</v>
      </c>
      <c r="BF42" s="35">
        <f>+Data!BK79</f>
        <v>-2.5460443410883779E-3</v>
      </c>
      <c r="BG42" s="35">
        <f>+Data!BL79</f>
        <v>-2.54143990697954E-3</v>
      </c>
      <c r="BH42" s="35">
        <f>+Data!BM79</f>
        <v>-2.5372959162815859E-3</v>
      </c>
      <c r="BI42" s="35">
        <f>+Data!BN79</f>
        <v>-2.5335663246534275E-3</v>
      </c>
    </row>
    <row r="43" spans="1:61" ht="18" customHeight="1">
      <c r="A43" s="52" t="s">
        <v>758</v>
      </c>
      <c r="B43" s="65">
        <f>+B44</f>
        <v>0</v>
      </c>
      <c r="C43" s="54">
        <f>+B43*(1-Parameters!$M$71)</f>
        <v>0</v>
      </c>
      <c r="D43" s="54">
        <f>+C43*(1-Parameters!$M$71)</f>
        <v>0</v>
      </c>
      <c r="E43" s="54">
        <f>+D43*(1-Parameters!$M$71)</f>
        <v>0</v>
      </c>
      <c r="F43" s="54">
        <f>+E43*(1-Parameters!$M$71)</f>
        <v>0</v>
      </c>
      <c r="G43" s="54">
        <f>+F43*(1-Parameters!$M$71)</f>
        <v>0</v>
      </c>
      <c r="H43" s="54">
        <f>+G43*(1-Parameters!$M$71)</f>
        <v>0</v>
      </c>
      <c r="I43" s="54">
        <f>+H43*(1-Parameters!$M$71)</f>
        <v>0</v>
      </c>
      <c r="J43" s="54">
        <f>+I43*(1-Parameters!$M$71)</f>
        <v>0</v>
      </c>
      <c r="K43" s="54">
        <f>+J43*(1-Parameters!$M$71)</f>
        <v>0</v>
      </c>
      <c r="L43" s="54">
        <f>+K43*(1-Parameters!$M$71)</f>
        <v>0</v>
      </c>
      <c r="M43" s="54">
        <f>+L43*(1-Parameters!$M$71)</f>
        <v>0</v>
      </c>
      <c r="N43" s="54">
        <f>+M43*(1-Parameters!$M$71)</f>
        <v>0</v>
      </c>
      <c r="O43" s="54">
        <f>+N43*(1-Parameters!$M$71)</f>
        <v>0</v>
      </c>
      <c r="P43" s="54">
        <f>+O43*(1-Parameters!$M$71)</f>
        <v>0</v>
      </c>
      <c r="Q43" s="54">
        <f>+P43*(1-Parameters!$M$71)</f>
        <v>0</v>
      </c>
      <c r="R43" s="54">
        <f>+Q43*(1-Parameters!$M$71)</f>
        <v>0</v>
      </c>
      <c r="S43" s="54">
        <f>+R43*(1-Parameters!$M$71)</f>
        <v>0</v>
      </c>
      <c r="T43" s="54">
        <f>+S43*(1-Parameters!$M$71)</f>
        <v>0</v>
      </c>
      <c r="U43" s="54">
        <f>+T43*(1-Parameters!$M$71)</f>
        <v>0</v>
      </c>
      <c r="V43" s="54">
        <f>+U43*(1-Parameters!$M$71)</f>
        <v>0</v>
      </c>
      <c r="W43" s="54">
        <f>+V43*(1-Parameters!$M$71)</f>
        <v>0</v>
      </c>
      <c r="X43" s="54">
        <f>+W43*(1-Parameters!$M$71)</f>
        <v>0</v>
      </c>
      <c r="Y43" s="54">
        <f>+X43*(1-Parameters!$M$71)</f>
        <v>0</v>
      </c>
      <c r="Z43" s="54">
        <f>+Y43*(1-Parameters!$M$71)</f>
        <v>0</v>
      </c>
      <c r="AA43" s="54">
        <f>+Z43*(1-Parameters!$M$71)</f>
        <v>0</v>
      </c>
      <c r="AB43" s="54">
        <f>+AA43*(1-Parameters!$M$71)</f>
        <v>0</v>
      </c>
      <c r="AC43" s="54">
        <f>+AB43*(1-Parameters!$M$71)</f>
        <v>0</v>
      </c>
      <c r="AD43" s="54">
        <f>+AC43*(1-Parameters!$M$71)</f>
        <v>0</v>
      </c>
      <c r="AE43" s="54">
        <f>+AD43*(1-Parameters!$M$71)</f>
        <v>0</v>
      </c>
      <c r="AF43" s="54">
        <f>+AE43*(1-Parameters!$M$71)</f>
        <v>0</v>
      </c>
      <c r="AG43" s="54">
        <f>+AF43*(1-Parameters!$M$71)</f>
        <v>0</v>
      </c>
      <c r="AH43" s="54">
        <f>+AG43*(1-Parameters!$M$71)</f>
        <v>0</v>
      </c>
      <c r="AI43" s="54">
        <f>+AH43*(1-Parameters!$M$71)</f>
        <v>0</v>
      </c>
      <c r="AJ43" s="54">
        <f>+AI43*(1-Parameters!$M$71)</f>
        <v>0</v>
      </c>
      <c r="AK43" s="54">
        <f>+AJ43*(1-Parameters!$M$71)</f>
        <v>0</v>
      </c>
      <c r="AL43" s="54">
        <f>+AK43*(1-Parameters!$M$71)</f>
        <v>0</v>
      </c>
      <c r="AM43" s="54">
        <f>+AL43*(1-Parameters!$M$71)</f>
        <v>0</v>
      </c>
      <c r="AN43" s="54">
        <f>+AM43*(1-Parameters!$M$71)</f>
        <v>0</v>
      </c>
      <c r="AO43" s="54">
        <f>+AN43*(1-Parameters!$M$71)</f>
        <v>0</v>
      </c>
      <c r="AP43" s="54">
        <f>+AO43*(1-Parameters!$M$71)</f>
        <v>0</v>
      </c>
      <c r="AQ43" s="54">
        <f>+AP43*(1-Parameters!$M$71)</f>
        <v>0</v>
      </c>
      <c r="AR43" s="54">
        <f>+AQ43*(1-Parameters!$M$71)</f>
        <v>0</v>
      </c>
      <c r="AS43" s="54">
        <f>+AR43*(1-Parameters!$M$71)</f>
        <v>0</v>
      </c>
      <c r="AT43" s="54">
        <f>+AS43*(1-Parameters!$M$71)</f>
        <v>0</v>
      </c>
      <c r="AU43" s="54">
        <f>+AT43*(1-Parameters!$M$71)</f>
        <v>0</v>
      </c>
      <c r="AV43" s="54">
        <f>+AU43*(1-Parameters!$M$71)</f>
        <v>0</v>
      </c>
      <c r="AW43" s="54">
        <f>+AV43*(1-Parameters!$M$71)</f>
        <v>0</v>
      </c>
      <c r="AX43" s="54">
        <f>+AW43*(1-Parameters!$M$71)</f>
        <v>0</v>
      </c>
      <c r="AY43" s="54">
        <f>+AX43*(1-Parameters!$M$71)</f>
        <v>0</v>
      </c>
      <c r="AZ43" s="54">
        <f>+AY43*(1-Parameters!$M$71)</f>
        <v>0</v>
      </c>
      <c r="BA43" s="54">
        <f>+AZ43*(1-Parameters!$M$71)</f>
        <v>0</v>
      </c>
      <c r="BB43" s="54">
        <f>+BA43*(1-Parameters!$M$71)</f>
        <v>0</v>
      </c>
      <c r="BC43" s="54">
        <f>+BB43*(1-Parameters!$M$71)</f>
        <v>0</v>
      </c>
      <c r="BD43" s="54">
        <f>+BC43*(1-Parameters!$M$71)</f>
        <v>0</v>
      </c>
      <c r="BE43" s="54">
        <f>+BD43*(1-Parameters!$M$71)</f>
        <v>0</v>
      </c>
      <c r="BF43" s="54">
        <f>+BE43*(1-Parameters!$M$71)</f>
        <v>0</v>
      </c>
      <c r="BG43" s="54">
        <f>+BF43*(1-Parameters!$M$71)</f>
        <v>0</v>
      </c>
      <c r="BH43" s="54">
        <f>+BG43*(1-Parameters!$M$71)</f>
        <v>0</v>
      </c>
      <c r="BI43" s="54">
        <f>+BH43*(1-Parameters!$M$71)</f>
        <v>0</v>
      </c>
    </row>
    <row r="44" spans="1:61" ht="18" customHeight="1">
      <c r="A44" s="52" t="s">
        <v>284</v>
      </c>
      <c r="B44" s="65">
        <f>+Parameters!M70</f>
        <v>0</v>
      </c>
    </row>
    <row r="45" spans="1:61" ht="18" customHeight="1">
      <c r="A45" s="73" t="s">
        <v>759</v>
      </c>
      <c r="B45" s="76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</row>
    <row r="46" spans="1:61" ht="18" customHeight="1">
      <c r="A46" s="75" t="s">
        <v>204</v>
      </c>
      <c r="B46" s="76">
        <f>+Copen!V231</f>
        <v>0</v>
      </c>
      <c r="C46" s="76">
        <f>+Copen!W231</f>
        <v>0</v>
      </c>
      <c r="D46" s="76">
        <f>+Copen!X231</f>
        <v>0</v>
      </c>
      <c r="E46" s="76">
        <f>+Copen!Y231</f>
        <v>0</v>
      </c>
      <c r="F46" s="76">
        <f>+Copen!Z231</f>
        <v>0</v>
      </c>
      <c r="G46" s="76">
        <f>+Copen!AA231</f>
        <v>1</v>
      </c>
      <c r="H46" s="76">
        <f>+Copen!AB231</f>
        <v>1</v>
      </c>
      <c r="I46" s="76">
        <f>+Copen!AC231</f>
        <v>1</v>
      </c>
      <c r="J46" s="76">
        <f>+Copen!AD231</f>
        <v>1</v>
      </c>
      <c r="K46" s="76">
        <f>+Copen!AE231</f>
        <v>1</v>
      </c>
      <c r="L46" s="76">
        <f>+Copen!AF231</f>
        <v>1</v>
      </c>
      <c r="M46" s="76">
        <f>+Copen!AG231</f>
        <v>1</v>
      </c>
      <c r="N46" s="76">
        <f>+Copen!AH231</f>
        <v>1</v>
      </c>
      <c r="O46" s="76">
        <f>+Copen!AI231</f>
        <v>1</v>
      </c>
      <c r="P46" s="76">
        <f>+Copen!AJ231</f>
        <v>1</v>
      </c>
      <c r="Q46" s="76">
        <f>+Copen!AK231</f>
        <v>1</v>
      </c>
      <c r="R46" s="76">
        <f>+Copen!AL231</f>
        <v>1</v>
      </c>
      <c r="S46" s="76">
        <f>+Copen!AM231</f>
        <v>1</v>
      </c>
      <c r="T46" s="76">
        <f>+Copen!AN231</f>
        <v>1</v>
      </c>
      <c r="U46" s="76">
        <f>+Copen!AO231</f>
        <v>1</v>
      </c>
      <c r="V46" s="76">
        <f>+Copen!AP231</f>
        <v>1</v>
      </c>
      <c r="W46" s="76">
        <f>+Copen!AQ231</f>
        <v>1</v>
      </c>
      <c r="X46" s="76">
        <f>+Copen!AR231</f>
        <v>1</v>
      </c>
      <c r="Y46" s="76">
        <f>+Copen!AS231</f>
        <v>1</v>
      </c>
      <c r="Z46" s="76">
        <f>+Copen!AT231</f>
        <v>1</v>
      </c>
      <c r="AA46" s="76">
        <f>+Copen!AU231</f>
        <v>1</v>
      </c>
      <c r="AB46" s="76">
        <f>+Copen!AV231</f>
        <v>1</v>
      </c>
      <c r="AC46" s="76">
        <f>+Copen!AW231</f>
        <v>1</v>
      </c>
      <c r="AD46" s="76">
        <f>+Copen!AX231</f>
        <v>1</v>
      </c>
      <c r="AE46" s="76">
        <f>+Copen!AY231</f>
        <v>1</v>
      </c>
      <c r="AF46" s="76">
        <f>+Copen!AZ231</f>
        <v>1</v>
      </c>
      <c r="AG46" s="76">
        <f>+Copen!BA231</f>
        <v>1</v>
      </c>
      <c r="AH46" s="76">
        <f>+Copen!BB231</f>
        <v>1</v>
      </c>
      <c r="AI46" s="76">
        <f>+Copen!BC231</f>
        <v>1</v>
      </c>
      <c r="AJ46" s="76">
        <f>+Copen!BD231</f>
        <v>1</v>
      </c>
      <c r="AK46" s="76">
        <f>+Copen!BE231</f>
        <v>1</v>
      </c>
      <c r="AL46" s="76">
        <f>+Copen!BF231</f>
        <v>1</v>
      </c>
      <c r="AM46" s="76">
        <f>+Copen!BG231</f>
        <v>1</v>
      </c>
      <c r="AN46" s="76">
        <f>+Copen!BH231</f>
        <v>1</v>
      </c>
      <c r="AO46" s="76">
        <f>+Copen!BI231</f>
        <v>1</v>
      </c>
      <c r="AP46" s="76">
        <f>+Copen!BJ231</f>
        <v>1</v>
      </c>
      <c r="AQ46" s="76">
        <f>+Copen!BK231</f>
        <v>1</v>
      </c>
      <c r="AR46" s="76">
        <f>+Copen!BL231</f>
        <v>1</v>
      </c>
      <c r="AS46" s="76">
        <f>+Copen!BM231</f>
        <v>1</v>
      </c>
      <c r="AT46" s="76">
        <f>+Copen!BN231</f>
        <v>1</v>
      </c>
      <c r="AU46" s="76">
        <f>+Copen!BO231</f>
        <v>1</v>
      </c>
      <c r="AV46" s="76">
        <f>+Copen!BP231</f>
        <v>1</v>
      </c>
      <c r="AW46" s="76">
        <f>+Copen!BQ231</f>
        <v>1</v>
      </c>
      <c r="AX46" s="76">
        <f>+Copen!BR231</f>
        <v>1</v>
      </c>
      <c r="AY46" s="76">
        <f>+Copen!BS231</f>
        <v>1</v>
      </c>
      <c r="AZ46" s="76">
        <f>+Copen!BT231</f>
        <v>1</v>
      </c>
      <c r="BA46" s="76">
        <f>+Copen!BU231</f>
        <v>1</v>
      </c>
      <c r="BB46" s="76">
        <f>+Copen!BV231</f>
        <v>1</v>
      </c>
      <c r="BC46" s="76">
        <f>+Copen!BW231</f>
        <v>1</v>
      </c>
      <c r="BD46" s="76">
        <f>+Copen!BX231</f>
        <v>1</v>
      </c>
      <c r="BE46" s="76">
        <f>+Copen!BY231</f>
        <v>1</v>
      </c>
      <c r="BF46" s="76">
        <f>+Copen!BZ231</f>
        <v>1</v>
      </c>
      <c r="BG46" s="76">
        <f>+Copen!CA231</f>
        <v>1</v>
      </c>
      <c r="BH46" s="76">
        <f>+Copen!CB231</f>
        <v>1</v>
      </c>
      <c r="BI46" s="76">
        <f>+Copen!CC231</f>
        <v>1</v>
      </c>
    </row>
    <row r="47" spans="1:61" ht="18" customHeight="1">
      <c r="A47" s="77" t="s">
        <v>760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</row>
    <row r="48" spans="1:61" ht="18" customHeight="1">
      <c r="A48" s="78" t="s">
        <v>761</v>
      </c>
      <c r="B48" s="79">
        <f>+Parameters!D138</f>
        <v>1.3812294738709901E-3</v>
      </c>
      <c r="C48" s="79">
        <f>+Parameters!E138</f>
        <v>3.9709910587940799E-7</v>
      </c>
      <c r="D48" s="65"/>
      <c r="E48" s="65"/>
      <c r="F48" s="65"/>
      <c r="G48" s="65"/>
      <c r="H48" s="65"/>
      <c r="I48" s="65"/>
      <c r="J48" s="74"/>
      <c r="K48" s="74"/>
      <c r="L48" s="74"/>
      <c r="M48" s="95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</row>
    <row r="49" spans="1:105" ht="18" customHeight="1">
      <c r="A49" s="78" t="s">
        <v>334</v>
      </c>
      <c r="B49" s="65">
        <f>+Parameters!B128</f>
        <v>2</v>
      </c>
      <c r="C49" s="80">
        <f>+Parameters!B127</f>
        <v>4</v>
      </c>
      <c r="D49" s="80"/>
      <c r="E49" s="80"/>
      <c r="F49" s="80"/>
      <c r="G49" s="80"/>
      <c r="H49" s="80"/>
      <c r="I49" s="80"/>
      <c r="J49" s="80"/>
      <c r="K49" s="80"/>
      <c r="L49" s="80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</row>
    <row r="50" spans="1:105" ht="18" customHeight="1">
      <c r="A50" s="78" t="s">
        <v>762</v>
      </c>
      <c r="B50" s="81">
        <v>0</v>
      </c>
      <c r="C50" s="81">
        <f>100*$B$49*(Global!B135*$B$48+Global!B135^2*$C$48)*(B61/$B61)^(1/$C$49)</f>
        <v>3.3622129413815684E-2</v>
      </c>
      <c r="D50" s="81">
        <f>100*$B$49*(Global!C135*$B$48+Global!C135^2*$C$48)*(C61/$B61)^(1/$C$49)</f>
        <v>4.53085646708795E-2</v>
      </c>
      <c r="E50" s="81">
        <f>100*$B$49*(Global!D135*$B$48+Global!D135^2*$C$48)*(D61/$B61)^(1/$C$49)</f>
        <v>6.3893345248776559E-2</v>
      </c>
      <c r="F50" s="81">
        <f>100*$B$49*(Global!E135*$B$48+Global!E135^2*$C$48)*(E61/$B61)^(1/$C$49)</f>
        <v>8.6697664864213389E-2</v>
      </c>
      <c r="G50" s="81">
        <f>100*$B$49*(Global!F135*$B$48+Global!F135^2*$C$48)*(F61/$B61)^(1/$C$49)</f>
        <v>0.11405900039682849</v>
      </c>
      <c r="H50" s="81">
        <f>100*$B$49*(Global!G135*$B$48+Global!G135^2*$C$48)*(G61/$B61)^(1/$C$49)</f>
        <v>0.14551269300810898</v>
      </c>
      <c r="I50" s="81">
        <f>100*$B$49*(Global!H135*$B$48+Global!H135^2*$C$48)*(H61/$B61)^(1/$C$49)</f>
        <v>0.18127626046025791</v>
      </c>
      <c r="J50" s="81">
        <f>100*$B$49*(Global!I135*$B$48+Global!I135^2*$C$48)*(I61/$B61)^(1/$C$49)</f>
        <v>0.22177014713168675</v>
      </c>
      <c r="K50" s="81">
        <f>100*$B$49*(Global!J135*$B$48+Global!J135^2*$C$48)*(J61/$B61)^(1/$C$49)</f>
        <v>0.27980580530546317</v>
      </c>
      <c r="L50" s="81">
        <f>100*$B$49*(Global!K135*$B$48+Global!K135^2*$C$48)*(K61/$B61)^(1/$C$49)</f>
        <v>0.3480136556585508</v>
      </c>
      <c r="M50" s="81">
        <f>100*$B$49*(Global!L135*$B$48+Global!L135^2*$C$48)*(L61/$B61)^(1/$C$49)</f>
        <v>0.42420496938804786</v>
      </c>
      <c r="N50" s="81">
        <f>100*$B$49*(Global!M135*$B$48+Global!M135^2*$C$48)*(M61/$B61)^(1/$C$49)</f>
        <v>0.50358667018216441</v>
      </c>
      <c r="O50" s="81">
        <f>100*$B$49*(Global!N135*$B$48+Global!N135^2*$C$48)*(N61/$B61)^(1/$C$49)</f>
        <v>0.59200467646606225</v>
      </c>
      <c r="P50" s="81">
        <f>100*$B$49*(Global!O135*$B$48+Global!O135^2*$C$48)*(O61/$B61)^(1/$C$49)</f>
        <v>0.68749143690326797</v>
      </c>
      <c r="Q50" s="81">
        <f>100*$B$49*(Global!P135*$B$48+Global!P135^2*$C$48)*(P61/$B61)^(1/$C$49)</f>
        <v>0.78988914312519598</v>
      </c>
      <c r="R50" s="81">
        <f>100*$B$49*(Global!Q135*$B$48+Global!Q135^2*$C$48)*(Q61/$B61)^(1/$C$49)</f>
        <v>0.89900101130753163</v>
      </c>
      <c r="S50" s="81">
        <f>100*$B$49*(Global!R135*$B$48+Global!R135^2*$C$48)*(R61/$B61)^(1/$C$49)</f>
        <v>1.0146121377672743</v>
      </c>
      <c r="T50" s="81">
        <f>100*$B$49*(Global!S135*$B$48+Global!S135^2*$C$48)*(S61/$B61)^(1/$C$49)</f>
        <v>1.1365017649431242</v>
      </c>
      <c r="U50" s="81">
        <f>100*$B$49*(Global!T135*$B$48+Global!T135^2*$C$48)*(T61/$B61)^(1/$C$49)</f>
        <v>1.2644496055035725</v>
      </c>
      <c r="V50" s="81">
        <f>100*$B$49*(Global!U135*$B$48+Global!U135^2*$C$48)*(U61/$B61)^(1/$C$49)</f>
        <v>1.3982380941793695</v>
      </c>
      <c r="W50" s="81">
        <f>100*$B$49*(Global!V135*$B$48+Global!V135^2*$C$48)*(V61/$B61)^(1/$C$49)</f>
        <v>1.5396865996273077</v>
      </c>
      <c r="X50" s="81">
        <f>100*$B$49*(Global!W135*$B$48+Global!W135^2*$C$48)*(W61/$B61)^(1/$C$49)</f>
        <v>1.6896268959582845</v>
      </c>
      <c r="Y50" s="81">
        <f>100*$B$49*(Global!X135*$B$48+Global!X135^2*$C$48)*(X61/$B61)^(1/$C$49)</f>
        <v>1.8464524997199301</v>
      </c>
      <c r="Z50" s="81">
        <f>100*$B$49*(Global!Y135*$B$48+Global!Y135^2*$C$48)*(Y61/$B61)^(1/$C$49)</f>
        <v>2.0098301114295842</v>
      </c>
      <c r="AA50" s="81">
        <f>100*$B$49*(Global!Z135*$B$48+Global!Z135^2*$C$48)*(Z61/$B61)^(1/$C$49)</f>
        <v>2.1794879751754608</v>
      </c>
      <c r="AB50" s="81">
        <f>100*$B$49*(Global!AA135*$B$48+Global!AA135^2*$C$48)*(AA61/$B61)^(1/$C$49)</f>
        <v>2.3550772488580582</v>
      </c>
      <c r="AC50" s="81">
        <f>100*$B$49*(Global!AB135*$B$48+Global!AB135^2*$C$48)*(AB61/$B61)^(1/$C$49)</f>
        <v>2.5349167163479907</v>
      </c>
      <c r="AD50" s="81">
        <f>100*$B$49*(Global!AC135*$B$48+Global!AC135^2*$C$48)*(AC61/$B61)^(1/$C$49)</f>
        <v>2.7166133450077816</v>
      </c>
      <c r="AE50" s="81">
        <f>100*$B$49*(Global!AD135*$B$48+Global!AD135^2*$C$48)*(AD61/$B61)^(1/$C$49)</f>
        <v>2.8991497314906534</v>
      </c>
      <c r="AF50" s="81">
        <f>100*$B$49*(Global!AE135*$B$48+Global!AE135^2*$C$48)*(AE61/$B61)^(1/$C$49)</f>
        <v>3.0816336891705709</v>
      </c>
      <c r="AG50" s="81">
        <f>100*$B$49*(Global!AF135*$B$48+Global!AF135^2*$C$48)*(AF61/$B61)^(1/$C$49)</f>
        <v>3.2622307646268416</v>
      </c>
      <c r="AH50" s="81">
        <f>100*$B$49*(Global!AG135*$B$48+Global!AG135^2*$C$48)*(AG61/$B61)^(1/$C$49)</f>
        <v>3.4401929660459345</v>
      </c>
      <c r="AI50" s="81">
        <f>100*$B$49*(Global!AH135*$B$48+Global!AH135^2*$C$48)*(AH61/$B61)^(1/$C$49)</f>
        <v>3.6165042988409333</v>
      </c>
      <c r="AJ50" s="81">
        <f>100*$B$49*(Global!AI135*$B$48+Global!AI135^2*$C$48)*(AI61/$B61)^(1/$C$49)</f>
        <v>3.7913706053634231</v>
      </c>
      <c r="AK50" s="81">
        <f>100*$B$49*(Global!AJ135*$B$48+Global!AJ135^2*$C$48)*(AJ61/$B61)^(1/$C$49)</f>
        <v>3.9650020984350585</v>
      </c>
      <c r="AL50" s="81">
        <f>100*$B$49*(Global!AK135*$B$48+Global!AK135^2*$C$48)*(AK61/$B61)^(1/$C$49)</f>
        <v>4.1376143031017616</v>
      </c>
      <c r="AM50" s="81">
        <f>100*$B$49*(Global!AL135*$B$48+Global!AL135^2*$C$48)*(AL61/$B61)^(1/$C$49)</f>
        <v>4.3094230223800505</v>
      </c>
      <c r="AN50" s="81">
        <f>100*$B$49*(Global!AM135*$B$48+Global!AM135^2*$C$48)*(AM61/$B61)^(1/$C$49)</f>
        <v>4.4806389531384063</v>
      </c>
      <c r="AO50" s="81">
        <f>100*$B$49*(Global!AN135*$B$48+Global!AN135^2*$C$48)*(AN61/$B61)^(1/$C$49)</f>
        <v>4.6514632292264588</v>
      </c>
      <c r="AP50" s="81">
        <f>100*$B$49*(Global!AO135*$B$48+Global!AO135^2*$C$48)*(AO61/$B61)^(1/$C$49)</f>
        <v>4.8220842805594692</v>
      </c>
      <c r="AQ50" s="81">
        <f>100*$B$49*(Global!AP135*$B$48+Global!AP135^2*$C$48)*(AP61/$B61)^(1/$C$49)</f>
        <v>4.9926759704194712</v>
      </c>
      <c r="AR50" s="81">
        <f>100*$B$49*(Global!AQ135*$B$48+Global!AQ135^2*$C$48)*(AQ61/$B61)^(1/$C$49)</f>
        <v>5.1633967969877714</v>
      </c>
      <c r="AS50" s="81">
        <f>100*$B$49*(Global!AR135*$B$48+Global!AR135^2*$C$48)*(AR61/$B61)^(1/$C$49)</f>
        <v>5.3343898995669656</v>
      </c>
      <c r="AT50" s="81">
        <f>100*$B$49*(Global!AS135*$B$48+Global!AS135^2*$C$48)*(AS61/$B61)^(1/$C$49)</f>
        <v>5.5057836264183688</v>
      </c>
      <c r="AU50" s="81">
        <f>100*$B$49*(Global!AT135*$B$48+Global!AT135^2*$C$48)*(AT61/$B61)^(1/$C$49)</f>
        <v>5.6776924619780331</v>
      </c>
      <c r="AV50" s="81">
        <f>100*$B$49*(Global!AU135*$B$48+Global!AU135^2*$C$48)*(AU61/$B61)^(1/$C$49)</f>
        <v>5.8502181571083378</v>
      </c>
      <c r="AW50" s="81">
        <f>100*$B$49*(Global!AV135*$B$48+Global!AV135^2*$C$48)*(AV61/$B61)^(1/$C$49)</f>
        <v>6.0234509480810701</v>
      </c>
      <c r="AX50" s="81">
        <f>100*$B$49*(Global!AW135*$B$48+Global!AW135^2*$C$48)*(AW61/$B61)^(1/$C$49)</f>
        <v>6.1974707848619106</v>
      </c>
      <c r="AY50" s="81">
        <f>100*$B$49*(Global!AX135*$B$48+Global!AX135^2*$C$48)*(AX61/$B61)^(1/$C$49)</f>
        <v>6.3723485164759834</v>
      </c>
      <c r="AZ50" s="81">
        <f>100*$B$49*(Global!AY135*$B$48+Global!AY135^2*$C$48)*(AY61/$B61)^(1/$C$49)</f>
        <v>6.5481470015404577</v>
      </c>
      <c r="BA50" s="81">
        <f>100*$B$49*(Global!AZ135*$B$48+Global!AZ135^2*$C$48)*(AZ61/$B61)^(1/$C$49)</f>
        <v>6.7249221266522534</v>
      </c>
      <c r="BB50" s="81">
        <f>100*$B$49*(Global!BA135*$B$48+Global!BA135^2*$C$48)*(BA61/$B61)^(1/$C$49)</f>
        <v>6.9027237254529412</v>
      </c>
      <c r="BC50" s="81">
        <f>100*$B$49*(Global!BB135*$B$48+Global!BB135^2*$C$48)*(BB61/$B61)^(1/$C$49)</f>
        <v>7.0815963979573766</v>
      </c>
      <c r="BD50" s="81">
        <f>100*$B$49*(Global!BC135*$B$48+Global!BC135^2*$C$48)*(BC61/$B61)^(1/$C$49)</f>
        <v>7.2615802340297879</v>
      </c>
      <c r="BE50" s="81">
        <f>100*$B$49*(Global!BD135*$B$48+Global!BD135^2*$C$48)*(BD61/$B61)^(1/$C$49)</f>
        <v>7.442711447429927</v>
      </c>
      <c r="BF50" s="81">
        <f>100*$B$49*(Global!BE135*$B$48+Global!BE135^2*$C$48)*(BE61/$B61)^(1/$C$49)</f>
        <v>7.6250229281689643</v>
      </c>
      <c r="BG50" s="81">
        <f>100*$B$49*(Global!BF135*$B$48+Global!BF135^2*$C$48)*(BF61/$B61)^(1/$C$49)</f>
        <v>7.8085447214079409</v>
      </c>
      <c r="BH50" s="81">
        <f>100*$B$49*(Global!BG135*$B$48+Global!BG135^2*$C$48)*(BG61/$B61)^(1/$C$49)</f>
        <v>7.9933044410881307</v>
      </c>
      <c r="BI50" s="81">
        <f>100*$B$49*(Global!BH135*$B$48+Global!BH135^2*$C$48)*(BH61/$B61)^(1/$C$49)</f>
        <v>8.1793276261070211</v>
      </c>
      <c r="BJ50" s="81">
        <f>100*$B$49*(Global!BI135*$B$48+Global!BI135^2*$C$48)*(BI61/$B61)^(1/$C$49)</f>
        <v>8.3666380462877683</v>
      </c>
      <c r="BK50" s="81">
        <f>100*$B$49*(Global!BJ80*$B$48+Global!BJ80^2*$C$48)*(BJ61/$B61)^(1/$C$49)</f>
        <v>8.4831363078902839</v>
      </c>
      <c r="BL50" s="81">
        <f>100*$B$49*(Global!BK80*$B$48+Global!BK80^2*$C$48)*(BK61/$B61)^(1/$C$49)</f>
        <v>8.5968943132798952</v>
      </c>
      <c r="BM50" s="81">
        <f>100*$B$49*(Global!BL80*$B$48+Global!BL80^2*$C$48)*(BL61/$B61)^(1/$C$49)</f>
        <v>8.7084704980292216</v>
      </c>
      <c r="BN50" s="81">
        <f>100*$B$49*(Global!BM80*$B$48+Global!BM80^2*$C$48)*(BM61/$B61)^(1/$C$49)</f>
        <v>8.8182466985432519</v>
      </c>
      <c r="BO50" s="81">
        <f>100*$B$49*(Global!BN80*$B$48+Global!BN80^2*$C$48)*(BN61/$B61)^(1/$C$49)</f>
        <v>8.926485261804407</v>
      </c>
      <c r="BP50" s="81">
        <f>100*$B$49*(Global!BO80*$B$48+Global!BO80^2*$C$48)*(BO61/$B61)^(1/$C$49)</f>
        <v>9.0333676475369877</v>
      </c>
      <c r="BQ50" s="81">
        <f>100*$B$49*(Global!BP80*$B$48+Global!BP80^2*$C$48)*(BP61/$B61)^(1/$C$49)</f>
        <v>9.1390205267330344</v>
      </c>
      <c r="BR50" s="81">
        <f>100*$B$49*(Global!BQ80*$B$48+Global!BQ80^2*$C$48)*(BQ61/$B61)^(1/$C$49)</f>
        <v>9.2435334308883128</v>
      </c>
      <c r="BS50" s="81">
        <f>100*$B$49*(Global!BR80*$B$48+Global!BR80^2*$C$48)*(BR61/$B61)^(1/$C$49)</f>
        <v>9.34697069053456</v>
      </c>
      <c r="BT50" s="81">
        <f>100*$B$49*(Global!BS80*$B$48+Global!BS80^2*$C$48)*(BS61/$B61)^(1/$C$49)</f>
        <v>9.4493795132936906</v>
      </c>
      <c r="BU50" s="81">
        <f>100*$B$49*(Global!BT80*$B$48+Global!BT80^2*$C$48)*(BT61/$B61)^(1/$C$49)</f>
        <v>9.5507954517122542</v>
      </c>
      <c r="BV50" s="81">
        <f>100*$B$49*(Global!BU80*$B$48+Global!BU80^2*$C$48)*(BU61/$B61)^(1/$C$49)</f>
        <v>9.6512461058496779</v>
      </c>
      <c r="BW50" s="81">
        <f>100*$B$49*(Global!BV80*$B$48+Global!BV80^2*$C$48)*(BV61/$B61)^(1/$C$49)</f>
        <v>9.750753631773712</v>
      </c>
      <c r="BX50" s="81">
        <f>100*$B$49*(Global!BW80*$B$48+Global!BW80^2*$C$48)*(BW61/$B61)^(1/$C$49)</f>
        <v>9.8493364420909657</v>
      </c>
      <c r="BY50" s="81">
        <f>100*$B$49*(Global!BX80*$B$48+Global!BX80^2*$C$48)*(BX61/$B61)^(1/$C$49)</f>
        <v>9.9470103595996466</v>
      </c>
      <c r="BZ50" s="81">
        <f>100*$B$49*(Global!BY80*$B$48+Global!BY80^2*$C$48)*(BY61/$B61)^(1/$C$49)</f>
        <v>10.043789400637889</v>
      </c>
      <c r="CA50" s="81">
        <f>100*$B$49*(Global!BZ80*$B$48+Global!BZ80^2*$C$48)*(BZ61/$B61)^(1/$C$49)</f>
        <v>10.139686307572457</v>
      </c>
      <c r="CB50" s="81">
        <f>100*$B$49*(Global!CA80*$B$48+Global!CA80^2*$C$48)*(CA61/$B61)^(1/$C$49)</f>
        <v>10.234712911249181</v>
      </c>
      <c r="CC50" s="81">
        <f>100*$B$49*(Global!CB80*$B$48+Global!CB80^2*$C$48)*(CB61/$B61)^(1/$C$49)</f>
        <v>10.328880378110783</v>
      </c>
      <c r="CD50" s="81">
        <f>100*$B$49*(Global!CC80*$B$48+Global!CC80^2*$C$48)*(CC61/$B61)^(1/$C$49)</f>
        <v>10.422199379025015</v>
      </c>
      <c r="CE50" s="81">
        <f>100*$B$49*(Global!CD80*$B$48+Global!CD80^2*$C$48)*(CD61/$B61)^(1/$C$49)</f>
        <v>10.514680204918314</v>
      </c>
      <c r="CF50" s="81">
        <f>100*$B$49*(Global!CE80*$B$48+Global!CE80^2*$C$48)*(CE61/$B61)^(1/$C$49)</f>
        <v>10.606332846225662</v>
      </c>
      <c r="CG50" s="81">
        <f>100*$B$49*(Global!CF80*$B$48+Global!CF80^2*$C$48)*(CF61/$B61)^(1/$C$49)</f>
        <v>10.697167047695386</v>
      </c>
      <c r="CH50" s="81">
        <f>100*$B$49*(Global!CG80*$B$48+Global!CG80^2*$C$48)*(CG61/$B61)^(1/$C$49)</f>
        <v>10.787192346382334</v>
      </c>
      <c r="CI50" s="81">
        <f>100*$B$49*(Global!CH80*$B$48+Global!CH80^2*$C$48)*(CH61/$B61)^(1/$C$49)</f>
        <v>10.876418098152831</v>
      </c>
      <c r="CJ50" s="81">
        <f>100*$B$49*(Global!CI80*$B$48+Global!CI80^2*$C$48)*(CI61/$B61)^(1/$C$49)</f>
        <v>10.964853496323267</v>
      </c>
      <c r="CK50" s="81">
        <f>100*$B$49*(Global!CJ80*$B$48+Global!CJ80^2*$C$48)*(CJ61/$B61)^(1/$C$49)</f>
        <v>11.052507584900118</v>
      </c>
      <c r="CL50" s="81">
        <f>100*$B$49*(Global!CK80*$B$48+Global!CK80^2*$C$48)*(CK61/$B61)^(1/$C$49)</f>
        <v>11.139389268105697</v>
      </c>
      <c r="CM50" s="81">
        <f>100*$B$49*(Global!CL80*$B$48+Global!CL80^2*$C$48)*(CL61/$B61)^(1/$C$49)</f>
        <v>11.225507317341332</v>
      </c>
      <c r="CN50" s="81">
        <f>100*$B$49*(Global!CM80*$B$48+Global!CM80^2*$C$48)*(CM61/$B61)^(1/$C$49)</f>
        <v>11.310870376377565</v>
      </c>
      <c r="CO50" s="81">
        <f>100*$B$49*(Global!CN80*$B$48+Global!CN80^2*$C$48)*(CN61/$B61)^(1/$C$49)</f>
        <v>11.395486965313816</v>
      </c>
      <c r="CP50" s="81">
        <f>100*$B$49*(Global!CO80*$B$48+Global!CO80^2*$C$48)*(CO61/$B61)^(1/$C$49)</f>
        <v>11.479365483681709</v>
      </c>
      <c r="CQ50" s="81">
        <f>100*$B$49*(Global!CP80*$B$48+Global!CP80^2*$C$48)*(CP61/$B61)^(1/$C$49)</f>
        <v>11.562514212950607</v>
      </c>
      <c r="CR50" s="81">
        <f>100*$B$49*(Global!CQ80*$B$48+Global!CQ80^2*$C$48)*(CQ61/$B61)^(1/$C$49)</f>
        <v>11.644941318615167</v>
      </c>
      <c r="CS50" s="81">
        <f>100*$B$49*(Global!CR80*$B$48+Global!CR80^2*$C$48)*(CR61/$B61)^(1/$C$49)</f>
        <v>11.72665485199008</v>
      </c>
      <c r="CT50" s="81">
        <f>100*$B$49*(Global!CS80*$B$48+Global!CS80^2*$C$48)*(CS61/$B61)^(1/$C$49)</f>
        <v>11.807662751799725</v>
      </c>
      <c r="CU50" s="81">
        <f>100*$B$49*(Global!CT80*$B$48+Global!CT80^2*$C$48)*(CT61/$B61)^(1/$C$49)</f>
        <v>11.887972845624429</v>
      </c>
      <c r="CV50" s="81">
        <f>100*$B$49*(Global!CU80*$B$48+Global!CU80^2*$C$48)*(CU61/$B61)^(1/$C$49)</f>
        <v>11.96759285124684</v>
      </c>
      <c r="CW50" s="81"/>
      <c r="CX50" s="65"/>
      <c r="CY50" s="65"/>
      <c r="CZ50" s="65"/>
      <c r="DA50" s="65"/>
    </row>
    <row r="51" spans="1:105" ht="18" customHeight="1">
      <c r="A51" s="82" t="s">
        <v>817</v>
      </c>
    </row>
    <row r="52" spans="1:105" ht="18" customHeight="1">
      <c r="A52" s="54" t="s">
        <v>763</v>
      </c>
      <c r="B52" s="148">
        <f>+Data!B241/1000</f>
        <v>1.55990470409859E-2</v>
      </c>
      <c r="C52" s="84">
        <f>+B95-B92</f>
        <v>2.8421709430404007E-13</v>
      </c>
    </row>
    <row r="53" spans="1:105" ht="18" customHeight="1">
      <c r="A53" s="52" t="s">
        <v>764</v>
      </c>
      <c r="B53" s="149">
        <f>+Data!O176</f>
        <v>-256.711086349433</v>
      </c>
      <c r="C53" s="84">
        <f>+Data!Q176</f>
        <v>-79.157194445829305</v>
      </c>
    </row>
    <row r="54" spans="1:105" ht="18" customHeight="1">
      <c r="A54" s="52" t="s">
        <v>765</v>
      </c>
    </row>
    <row r="55" spans="1:105" s="38" customFormat="1" ht="13">
      <c r="A55" s="86" t="s">
        <v>253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</row>
    <row r="56" spans="1:105" ht="18" customHeight="1">
      <c r="A56" s="52" t="s">
        <v>630</v>
      </c>
      <c r="B56" s="65">
        <f>B57</f>
        <v>412.76900131563002</v>
      </c>
      <c r="C56" s="65">
        <f>B56*EXP(B58)</f>
        <v>499.31653842438493</v>
      </c>
      <c r="D56" s="65">
        <f>C56*EXP(C58)</f>
        <v>582.45526247535861</v>
      </c>
      <c r="E56" s="65">
        <f t="shared" ref="E56:BI56" si="10">D56*EXP(D58)</f>
        <v>655.97279000116714</v>
      </c>
      <c r="F56" s="65">
        <f t="shared" si="10"/>
        <v>718.79049213952032</v>
      </c>
      <c r="G56" s="65">
        <f t="shared" si="10"/>
        <v>757.22635740042699</v>
      </c>
      <c r="H56" s="65">
        <f t="shared" si="10"/>
        <v>783.944589089376</v>
      </c>
      <c r="I56" s="65">
        <f t="shared" si="10"/>
        <v>811.60555592958826</v>
      </c>
      <c r="J56" s="65">
        <f t="shared" si="10"/>
        <v>840.24252170797047</v>
      </c>
      <c r="K56" s="65">
        <f t="shared" si="10"/>
        <v>869.88992390217163</v>
      </c>
      <c r="L56" s="65">
        <f t="shared" si="10"/>
        <v>880.49611539260331</v>
      </c>
      <c r="M56" s="65">
        <f t="shared" si="10"/>
        <v>871.35291338015577</v>
      </c>
      <c r="N56" s="65">
        <f t="shared" si="10"/>
        <v>862.30465573098138</v>
      </c>
      <c r="O56" s="65">
        <f t="shared" si="10"/>
        <v>853.35035652875615</v>
      </c>
      <c r="P56" s="65">
        <f t="shared" si="10"/>
        <v>844.48904009505725</v>
      </c>
      <c r="Q56" s="65">
        <f t="shared" si="10"/>
        <v>835.71974088305092</v>
      </c>
      <c r="R56" s="65">
        <f t="shared" si="10"/>
        <v>827.04150337228464</v>
      </c>
      <c r="S56" s="65">
        <f t="shared" si="10"/>
        <v>818.45338196457192</v>
      </c>
      <c r="T56" s="65">
        <f t="shared" si="10"/>
        <v>809.95444088095769</v>
      </c>
      <c r="U56" s="65">
        <f t="shared" si="10"/>
        <v>801.54375405975406</v>
      </c>
      <c r="V56" s="65">
        <f t="shared" si="10"/>
        <v>799.22205589290229</v>
      </c>
      <c r="W56" s="65">
        <f t="shared" si="10"/>
        <v>802.93662751675902</v>
      </c>
      <c r="X56" s="65">
        <f t="shared" si="10"/>
        <v>806.66846348191746</v>
      </c>
      <c r="Y56" s="65">
        <f t="shared" si="10"/>
        <v>810.41764402844581</v>
      </c>
      <c r="Z56" s="65">
        <f t="shared" si="10"/>
        <v>814.18424976934682</v>
      </c>
      <c r="AA56" s="65">
        <f t="shared" si="10"/>
        <v>817.96836169229107</v>
      </c>
      <c r="AB56" s="65">
        <f t="shared" si="10"/>
        <v>821.77006116135817</v>
      </c>
      <c r="AC56" s="65">
        <f t="shared" si="10"/>
        <v>825.58942991878655</v>
      </c>
      <c r="AD56" s="65">
        <f t="shared" si="10"/>
        <v>829.42655008673069</v>
      </c>
      <c r="AE56" s="65">
        <f t="shared" si="10"/>
        <v>833.28150416902702</v>
      </c>
      <c r="AF56" s="65">
        <f t="shared" si="10"/>
        <v>835.21569481530878</v>
      </c>
      <c r="AG56" s="65">
        <f t="shared" si="10"/>
        <v>835.21569481530878</v>
      </c>
      <c r="AH56" s="65">
        <f t="shared" si="10"/>
        <v>835.21569481530878</v>
      </c>
      <c r="AI56" s="65">
        <f t="shared" si="10"/>
        <v>835.21569481530878</v>
      </c>
      <c r="AJ56" s="65">
        <f t="shared" si="10"/>
        <v>835.21569481530878</v>
      </c>
      <c r="AK56" s="65">
        <f t="shared" si="10"/>
        <v>835.21569481530878</v>
      </c>
      <c r="AL56" s="65">
        <f t="shared" si="10"/>
        <v>835.21569481530878</v>
      </c>
      <c r="AM56" s="65">
        <f t="shared" si="10"/>
        <v>835.21569481530878</v>
      </c>
      <c r="AN56" s="65">
        <f t="shared" si="10"/>
        <v>835.21569481530878</v>
      </c>
      <c r="AO56" s="65">
        <f t="shared" si="10"/>
        <v>835.21569481530878</v>
      </c>
      <c r="AP56" s="65">
        <f t="shared" si="10"/>
        <v>835.21569481530878</v>
      </c>
      <c r="AQ56" s="65">
        <f t="shared" si="10"/>
        <v>835.21569481530878</v>
      </c>
      <c r="AR56" s="65">
        <f t="shared" si="10"/>
        <v>835.21569481530878</v>
      </c>
      <c r="AS56" s="65">
        <f t="shared" si="10"/>
        <v>835.21569481530878</v>
      </c>
      <c r="AT56" s="65">
        <f t="shared" si="10"/>
        <v>835.21569481530878</v>
      </c>
      <c r="AU56" s="65">
        <f t="shared" si="10"/>
        <v>835.21569481530878</v>
      </c>
      <c r="AV56" s="65">
        <f t="shared" si="10"/>
        <v>835.21569481530878</v>
      </c>
      <c r="AW56" s="65">
        <f t="shared" si="10"/>
        <v>835.21569481530878</v>
      </c>
      <c r="AX56" s="65">
        <f t="shared" si="10"/>
        <v>835.21569481530878</v>
      </c>
      <c r="AY56" s="65">
        <f t="shared" si="10"/>
        <v>835.21569481530878</v>
      </c>
      <c r="AZ56" s="65">
        <f t="shared" si="10"/>
        <v>835.21569481530878</v>
      </c>
      <c r="BA56" s="65">
        <f t="shared" si="10"/>
        <v>835.21569481530878</v>
      </c>
      <c r="BB56" s="65">
        <f t="shared" si="10"/>
        <v>835.21569481530878</v>
      </c>
      <c r="BC56" s="65">
        <f t="shared" si="10"/>
        <v>835.21569481530878</v>
      </c>
      <c r="BD56" s="65">
        <f t="shared" si="10"/>
        <v>835.21569481530878</v>
      </c>
      <c r="BE56" s="65">
        <f t="shared" si="10"/>
        <v>835.21569481530878</v>
      </c>
      <c r="BF56" s="65">
        <f t="shared" si="10"/>
        <v>835.21569481530878</v>
      </c>
      <c r="BG56" s="65">
        <f t="shared" si="10"/>
        <v>835.21569481530878</v>
      </c>
      <c r="BH56" s="65">
        <f t="shared" si="10"/>
        <v>835.21569481530878</v>
      </c>
      <c r="BI56" s="65">
        <f t="shared" si="10"/>
        <v>835.21569481530878</v>
      </c>
    </row>
    <row r="57" spans="1:105" s="38" customFormat="1" ht="13">
      <c r="A57" s="89" t="s">
        <v>631</v>
      </c>
      <c r="B57" s="88">
        <f>Parameters!M48</f>
        <v>412.76900131563002</v>
      </c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</row>
    <row r="58" spans="1:105" ht="18" customHeight="1">
      <c r="A58" s="52" t="s">
        <v>766</v>
      </c>
      <c r="B58" s="65">
        <f>+Data!B45*10</f>
        <v>0.19035212254373901</v>
      </c>
      <c r="C58" s="65">
        <f>+Data!C45*10</f>
        <v>0.15401213969369199</v>
      </c>
      <c r="D58" s="65">
        <f>+Data!D45*10</f>
        <v>0.118866929554095</v>
      </c>
      <c r="E58" s="65">
        <f>+Data!E45*10</f>
        <v>9.1450617987396288E-2</v>
      </c>
      <c r="F58" s="65">
        <f>+Data!F45*10</f>
        <v>5.2092300348727104E-2</v>
      </c>
      <c r="G58" s="65">
        <f>+Data!G45*10</f>
        <v>3.4676112907547997E-2</v>
      </c>
      <c r="H58" s="65">
        <f>+Data!H45*10</f>
        <v>3.4676112907547997E-2</v>
      </c>
      <c r="I58" s="65">
        <f>+Data!I45*10</f>
        <v>3.4676112907547997E-2</v>
      </c>
      <c r="J58" s="65">
        <f>+Data!J45*10</f>
        <v>3.4676112907547997E-2</v>
      </c>
      <c r="K58" s="65">
        <f>+Data!K45*10</f>
        <v>1.2118836713273601E-2</v>
      </c>
      <c r="L58" s="65">
        <f>+Data!L45*10</f>
        <v>-1.04384394810009E-2</v>
      </c>
      <c r="M58" s="65">
        <f>+Data!M45*10</f>
        <v>-1.04384394810009E-2</v>
      </c>
      <c r="N58" s="65">
        <f>+Data!N45*10</f>
        <v>-1.04384394810009E-2</v>
      </c>
      <c r="O58" s="65">
        <f>+Data!O45*10</f>
        <v>-1.04384394810009E-2</v>
      </c>
      <c r="P58" s="65">
        <f>+Data!P45*10</f>
        <v>-1.04384394810009E-2</v>
      </c>
      <c r="Q58" s="65">
        <f>+Data!Q45*10</f>
        <v>-1.04384394810009E-2</v>
      </c>
      <c r="R58" s="65">
        <f>+Data!R45*10</f>
        <v>-1.04384394810009E-2</v>
      </c>
      <c r="S58" s="65">
        <f>+Data!S45*10</f>
        <v>-1.04384394810009E-2</v>
      </c>
      <c r="T58" s="65">
        <f>+Data!T45*10</f>
        <v>-1.04384394810009E-2</v>
      </c>
      <c r="U58" s="65">
        <f>+Data!U45*10</f>
        <v>-2.9007363605174103E-3</v>
      </c>
      <c r="V58" s="65">
        <f>+Data!V45*10</f>
        <v>4.6369667599660798E-3</v>
      </c>
      <c r="W58" s="65">
        <f>+Data!W45*10</f>
        <v>4.6369667599660798E-3</v>
      </c>
      <c r="X58" s="65">
        <f>+Data!X45*10</f>
        <v>4.6369667599660798E-3</v>
      </c>
      <c r="Y58" s="65">
        <f>+Data!Y45*10</f>
        <v>4.6369667599660798E-3</v>
      </c>
      <c r="Z58" s="65">
        <f>+Data!Z45*10</f>
        <v>4.6369667599660798E-3</v>
      </c>
      <c r="AA58" s="65">
        <f>+Data!AA45*10</f>
        <v>4.6369667599660798E-3</v>
      </c>
      <c r="AB58" s="65">
        <f>+Data!AB45*10</f>
        <v>4.6369667599660798E-3</v>
      </c>
      <c r="AC58" s="65">
        <f>+Data!AC45*10</f>
        <v>4.6369667599660798E-3</v>
      </c>
      <c r="AD58" s="65">
        <f>+Data!AD45*10</f>
        <v>4.6369667599660798E-3</v>
      </c>
      <c r="AE58" s="65">
        <f>+Data!AE45*10</f>
        <v>2.3184833799830399E-3</v>
      </c>
      <c r="AF58" s="65">
        <f>+Data!AF43*10</f>
        <v>0</v>
      </c>
      <c r="AG58" s="65">
        <f>+Data!AG43*10</f>
        <v>0</v>
      </c>
      <c r="AH58" s="65">
        <f>+Data!AH43*10</f>
        <v>0</v>
      </c>
      <c r="AI58" s="65">
        <f>+Data!AI43*10</f>
        <v>0</v>
      </c>
      <c r="AJ58" s="65">
        <f>+Data!AJ43*10</f>
        <v>0</v>
      </c>
      <c r="AK58" s="65">
        <f>+Data!AK43*10</f>
        <v>0</v>
      </c>
      <c r="AL58" s="65">
        <f>+Data!AL43*10</f>
        <v>0</v>
      </c>
      <c r="AM58" s="65">
        <f>+Data!AM43*10</f>
        <v>0</v>
      </c>
      <c r="AN58" s="65">
        <f>+Data!AN43*10</f>
        <v>0</v>
      </c>
      <c r="AO58" s="65">
        <f>+Data!AO43*10</f>
        <v>0</v>
      </c>
      <c r="AP58" s="65">
        <f>+Data!AP43*10</f>
        <v>0</v>
      </c>
      <c r="AQ58" s="65">
        <f>+Data!AQ43*10</f>
        <v>0</v>
      </c>
      <c r="AR58" s="65">
        <f>+Data!AR43*10</f>
        <v>0</v>
      </c>
      <c r="AS58" s="65">
        <f>+Data!AS43*10</f>
        <v>0</v>
      </c>
      <c r="AT58" s="65">
        <f>+Data!AT43*10</f>
        <v>0</v>
      </c>
      <c r="AU58" s="65">
        <f>+Data!AU43*10</f>
        <v>0</v>
      </c>
      <c r="AV58" s="65">
        <f>+Data!AV43*10</f>
        <v>0</v>
      </c>
      <c r="AW58" s="65">
        <f>+Data!AW43*10</f>
        <v>0</v>
      </c>
      <c r="AX58" s="65">
        <f>+Data!AX43*10</f>
        <v>0</v>
      </c>
      <c r="AY58" s="65">
        <f>+Data!AY43*10</f>
        <v>0</v>
      </c>
      <c r="AZ58" s="65">
        <f>+Data!AZ43*10</f>
        <v>0</v>
      </c>
      <c r="BA58" s="65">
        <f>+Data!BA43*10</f>
        <v>0</v>
      </c>
      <c r="BB58" s="65">
        <f>+Data!BB43*10</f>
        <v>0</v>
      </c>
      <c r="BC58" s="65">
        <f>+Data!BC43*10</f>
        <v>0</v>
      </c>
      <c r="BD58" s="65">
        <f>+Data!BD43*10</f>
        <v>0</v>
      </c>
      <c r="BE58" s="65">
        <f>+Data!BE43*10</f>
        <v>0</v>
      </c>
      <c r="BF58" s="65">
        <f>+Data!BF43*10</f>
        <v>0</v>
      </c>
      <c r="BG58" s="65">
        <f>+Data!BG43*10</f>
        <v>0</v>
      </c>
      <c r="BH58" s="65">
        <f>+Data!BH43*10</f>
        <v>0</v>
      </c>
      <c r="BI58" s="65">
        <f>+Data!BI43*10</f>
        <v>0</v>
      </c>
    </row>
    <row r="59" spans="1:105" s="38" customFormat="1" ht="13">
      <c r="A59" s="89" t="s">
        <v>633</v>
      </c>
      <c r="B59" s="88">
        <f>+BI56</f>
        <v>835.21569481530878</v>
      </c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</row>
    <row r="60" spans="1:105" ht="18" customHeight="1">
      <c r="A60" s="82" t="s">
        <v>634</v>
      </c>
      <c r="B60" s="54"/>
    </row>
    <row r="61" spans="1:105" s="37" customFormat="1" ht="18" customHeight="1">
      <c r="A61" s="92" t="s">
        <v>635</v>
      </c>
      <c r="B61" s="37">
        <f t="shared" ref="B61:BI61" si="11">B20*B74^$B7*(B56/1000)^(1-$B7)</f>
        <v>3.4801033488396902</v>
      </c>
      <c r="C61" s="37">
        <f t="shared" si="11"/>
        <v>5.7670228579948652</v>
      </c>
      <c r="D61" s="37">
        <f t="shared" si="11"/>
        <v>8.7638570165289185</v>
      </c>
      <c r="E61" s="37">
        <f t="shared" si="11"/>
        <v>12.397562754715739</v>
      </c>
      <c r="F61" s="37">
        <f t="shared" si="11"/>
        <v>16.642289434057293</v>
      </c>
      <c r="G61" s="37">
        <f t="shared" si="11"/>
        <v>21.111710045689968</v>
      </c>
      <c r="H61" s="37">
        <f t="shared" si="11"/>
        <v>25.919157304342367</v>
      </c>
      <c r="I61" s="37">
        <f t="shared" si="11"/>
        <v>31.361885385755333</v>
      </c>
      <c r="J61" s="37">
        <f t="shared" si="11"/>
        <v>37.483779133486294</v>
      </c>
      <c r="K61" s="37">
        <f t="shared" si="11"/>
        <v>44.328584030256287</v>
      </c>
      <c r="L61" s="37">
        <f t="shared" si="11"/>
        <v>50.781278274490155</v>
      </c>
      <c r="M61" s="37">
        <f t="shared" si="11"/>
        <v>56.320089497687512</v>
      </c>
      <c r="N61" s="37">
        <f t="shared" si="11"/>
        <v>62.47322369303064</v>
      </c>
      <c r="O61" s="37">
        <f t="shared" si="11"/>
        <v>68.470826584994612</v>
      </c>
      <c r="P61" s="37">
        <f t="shared" si="11"/>
        <v>74.377116268922819</v>
      </c>
      <c r="Q61" s="37">
        <f t="shared" si="11"/>
        <v>80.22128013008458</v>
      </c>
      <c r="R61" s="37">
        <f t="shared" si="11"/>
        <v>86.013697146772884</v>
      </c>
      <c r="S61" s="37">
        <f t="shared" si="11"/>
        <v>91.75541193660537</v>
      </c>
      <c r="T61" s="37">
        <f t="shared" si="11"/>
        <v>97.443472516317584</v>
      </c>
      <c r="U61" s="37">
        <f t="shared" si="11"/>
        <v>103.07387122058086</v>
      </c>
      <c r="V61" s="37">
        <f t="shared" si="11"/>
        <v>109.21786034061056</v>
      </c>
      <c r="W61" s="37">
        <f t="shared" si="11"/>
        <v>116.09288762392934</v>
      </c>
      <c r="X61" s="37">
        <f t="shared" si="11"/>
        <v>123.24625290858381</v>
      </c>
      <c r="Y61" s="37">
        <f t="shared" si="11"/>
        <v>130.61377289192217</v>
      </c>
      <c r="Z61" s="37">
        <f t="shared" si="11"/>
        <v>138.16167697919158</v>
      </c>
      <c r="AA61" s="37">
        <f t="shared" si="11"/>
        <v>145.87426939926152</v>
      </c>
      <c r="AB61" s="37">
        <f t="shared" si="11"/>
        <v>153.74939920849087</v>
      </c>
      <c r="AC61" s="37">
        <f t="shared" si="11"/>
        <v>161.7988776260197</v>
      </c>
      <c r="AD61" s="37">
        <f t="shared" si="11"/>
        <v>170.14108082519147</v>
      </c>
      <c r="AE61" s="37">
        <f t="shared" si="11"/>
        <v>178.7744847103441</v>
      </c>
      <c r="AF61" s="37">
        <f t="shared" si="11"/>
        <v>187.38819114123817</v>
      </c>
      <c r="AG61" s="37">
        <f t="shared" si="11"/>
        <v>195.86844974865235</v>
      </c>
      <c r="AH61" s="37">
        <f t="shared" si="11"/>
        <v>204.45548924691306</v>
      </c>
      <c r="AI61" s="37">
        <f t="shared" si="11"/>
        <v>213.18271786163552</v>
      </c>
      <c r="AJ61" s="37">
        <f t="shared" si="11"/>
        <v>222.06999815556466</v>
      </c>
      <c r="AK61" s="37">
        <f t="shared" si="11"/>
        <v>231.13127493127183</v>
      </c>
      <c r="AL61" s="37">
        <f t="shared" si="11"/>
        <v>240.37813950108472</v>
      </c>
      <c r="AM61" s="37">
        <f t="shared" si="11"/>
        <v>249.82155349800786</v>
      </c>
      <c r="AN61" s="37">
        <f t="shared" si="11"/>
        <v>259.47261745146994</v>
      </c>
      <c r="AO61" s="37">
        <f t="shared" si="11"/>
        <v>269.3428616743235</v>
      </c>
      <c r="AP61" s="37">
        <f t="shared" si="11"/>
        <v>279.4443122262399</v>
      </c>
      <c r="AQ61" s="37">
        <f t="shared" si="11"/>
        <v>289.78946190740851</v>
      </c>
      <c r="AR61" s="37">
        <f t="shared" si="11"/>
        <v>300.39121033165389</v>
      </c>
      <c r="AS61" s="37">
        <f t="shared" si="11"/>
        <v>311.26280256433671</v>
      </c>
      <c r="AT61" s="37">
        <f t="shared" si="11"/>
        <v>322.41777824097022</v>
      </c>
      <c r="AU61" s="37">
        <f t="shared" si="11"/>
        <v>333.86993455593597</v>
      </c>
      <c r="AV61" s="37">
        <f t="shared" si="11"/>
        <v>345.63330268079409</v>
      </c>
      <c r="AW61" s="37">
        <f t="shared" si="11"/>
        <v>357.72213570073995</v>
      </c>
      <c r="AX61" s="37">
        <f t="shared" si="11"/>
        <v>370.15090581277747</v>
      </c>
      <c r="AY61" s="37">
        <f t="shared" si="11"/>
        <v>382.93430867638045</v>
      </c>
      <c r="AZ61" s="37">
        <f t="shared" si="11"/>
        <v>396.08727313254241</v>
      </c>
      <c r="BA61" s="37">
        <f t="shared" si="11"/>
        <v>409.62497486296439</v>
      </c>
      <c r="BB61" s="37">
        <f t="shared" si="11"/>
        <v>423.56285288540874</v>
      </c>
      <c r="BC61" s="37">
        <f t="shared" si="11"/>
        <v>437.9166280530614</v>
      </c>
      <c r="BD61" s="37">
        <f t="shared" si="11"/>
        <v>452.70232294335364</v>
      </c>
      <c r="BE61" s="37">
        <f t="shared" si="11"/>
        <v>467.93628269096183</v>
      </c>
      <c r="BF61" s="37">
        <f t="shared" si="11"/>
        <v>483.63519644891471</v>
      </c>
      <c r="BG61" s="37">
        <f t="shared" si="11"/>
        <v>499.81611925904184</v>
      </c>
      <c r="BH61" s="37">
        <f t="shared" si="11"/>
        <v>516.49649418546494</v>
      </c>
      <c r="BI61" s="37">
        <f t="shared" si="11"/>
        <v>533.69417461834439</v>
      </c>
      <c r="BJ61" s="37">
        <f>+BI61</f>
        <v>533.69417461834439</v>
      </c>
      <c r="BK61" s="37">
        <f t="shared" ref="BK61:CV61" si="12">+BJ61</f>
        <v>533.69417461834439</v>
      </c>
      <c r="BL61" s="37">
        <f t="shared" si="12"/>
        <v>533.69417461834439</v>
      </c>
      <c r="BM61" s="37">
        <f t="shared" si="12"/>
        <v>533.69417461834439</v>
      </c>
      <c r="BN61" s="37">
        <f t="shared" si="12"/>
        <v>533.69417461834439</v>
      </c>
      <c r="BO61" s="37">
        <f t="shared" si="12"/>
        <v>533.69417461834439</v>
      </c>
      <c r="BP61" s="37">
        <f t="shared" si="12"/>
        <v>533.69417461834439</v>
      </c>
      <c r="BQ61" s="37">
        <f t="shared" si="12"/>
        <v>533.69417461834439</v>
      </c>
      <c r="BR61" s="37">
        <f t="shared" si="12"/>
        <v>533.69417461834439</v>
      </c>
      <c r="BS61" s="37">
        <f t="shared" si="12"/>
        <v>533.69417461834439</v>
      </c>
      <c r="BT61" s="37">
        <f t="shared" si="12"/>
        <v>533.69417461834439</v>
      </c>
      <c r="BU61" s="37">
        <f t="shared" si="12"/>
        <v>533.69417461834439</v>
      </c>
      <c r="BV61" s="37">
        <f t="shared" si="12"/>
        <v>533.69417461834439</v>
      </c>
      <c r="BW61" s="37">
        <f t="shared" si="12"/>
        <v>533.69417461834439</v>
      </c>
      <c r="BX61" s="37">
        <f t="shared" si="12"/>
        <v>533.69417461834439</v>
      </c>
      <c r="BY61" s="37">
        <f t="shared" si="12"/>
        <v>533.69417461834439</v>
      </c>
      <c r="BZ61" s="37">
        <f t="shared" si="12"/>
        <v>533.69417461834439</v>
      </c>
      <c r="CA61" s="37">
        <f t="shared" si="12"/>
        <v>533.69417461834439</v>
      </c>
      <c r="CB61" s="37">
        <f t="shared" si="12"/>
        <v>533.69417461834439</v>
      </c>
      <c r="CC61" s="37">
        <f t="shared" si="12"/>
        <v>533.69417461834439</v>
      </c>
      <c r="CD61" s="37">
        <f t="shared" si="12"/>
        <v>533.69417461834439</v>
      </c>
      <c r="CE61" s="37">
        <f t="shared" si="12"/>
        <v>533.69417461834439</v>
      </c>
      <c r="CF61" s="37">
        <f t="shared" si="12"/>
        <v>533.69417461834439</v>
      </c>
      <c r="CG61" s="37">
        <f t="shared" si="12"/>
        <v>533.69417461834439</v>
      </c>
      <c r="CH61" s="37">
        <f t="shared" si="12"/>
        <v>533.69417461834439</v>
      </c>
      <c r="CI61" s="37">
        <f t="shared" si="12"/>
        <v>533.69417461834439</v>
      </c>
      <c r="CJ61" s="37">
        <f t="shared" si="12"/>
        <v>533.69417461834439</v>
      </c>
      <c r="CK61" s="37">
        <f t="shared" si="12"/>
        <v>533.69417461834439</v>
      </c>
      <c r="CL61" s="37">
        <f t="shared" si="12"/>
        <v>533.69417461834439</v>
      </c>
      <c r="CM61" s="37">
        <f t="shared" si="12"/>
        <v>533.69417461834439</v>
      </c>
      <c r="CN61" s="37">
        <f t="shared" si="12"/>
        <v>533.69417461834439</v>
      </c>
      <c r="CO61" s="37">
        <f t="shared" si="12"/>
        <v>533.69417461834439</v>
      </c>
      <c r="CP61" s="37">
        <f t="shared" si="12"/>
        <v>533.69417461834439</v>
      </c>
      <c r="CQ61" s="37">
        <f t="shared" si="12"/>
        <v>533.69417461834439</v>
      </c>
      <c r="CR61" s="37">
        <f t="shared" si="12"/>
        <v>533.69417461834439</v>
      </c>
      <c r="CS61" s="37">
        <f t="shared" si="12"/>
        <v>533.69417461834439</v>
      </c>
      <c r="CT61" s="37">
        <f t="shared" si="12"/>
        <v>533.69417461834439</v>
      </c>
      <c r="CU61" s="37">
        <f t="shared" si="12"/>
        <v>533.69417461834439</v>
      </c>
      <c r="CV61" s="37">
        <f t="shared" si="12"/>
        <v>533.69417461834439</v>
      </c>
    </row>
    <row r="62" spans="1:105" s="39" customFormat="1" ht="18" customHeight="1">
      <c r="A62" s="93" t="s">
        <v>767</v>
      </c>
      <c r="B62" s="39">
        <f>($B24*B81+$B25*B81^$B$26+$B$29*(B81/$B$27)^$B$28)*Parameters!$B$116*0.01</f>
        <v>3.3998963496381695E-3</v>
      </c>
      <c r="C62" s="39">
        <f>($B24*C81+$B25*C81^$B$26+$B$29*(C81/$B$27)^$B$28)*Parameters!$B$116*0.01</f>
        <v>4.247475327931397E-3</v>
      </c>
      <c r="D62" s="39">
        <f>($B24*D81+$B25*D81^$B$26+$B$29*(D81/$B$27)^$B$28)*Parameters!$B$116*0.01</f>
        <v>5.8180860306115134E-3</v>
      </c>
      <c r="E62" s="39">
        <f>($B24*E81+$B25*E81^$B$26+$B$29*(E81/$B$27)^$B$28)*Parameters!$B$116*0.01</f>
        <v>7.8920253778436596E-3</v>
      </c>
      <c r="F62" s="39">
        <f>($B24*F81+$B25*F81^$B$26+$B$29*(F81/$B$27)^$B$28)*Parameters!$B$116*0.01</f>
        <v>1.0414935676973132E-2</v>
      </c>
      <c r="G62" s="39">
        <f>($B24*G81+$B25*G81^$B$26+$B$29*(G81/$B$27)^$B$28)*Parameters!$B$116*0.01</f>
        <v>1.3317318021071931E-2</v>
      </c>
      <c r="H62" s="39">
        <f>($B24*H81+$B25*H81^$B$26+$B$29*(H81/$B$27)^$B$28)*Parameters!$B$116*0.01</f>
        <v>1.6521706316016838E-2</v>
      </c>
      <c r="I62" s="39">
        <f>($B24*I81+$B25*I81^$B$26+$B$29*(I81/$B$27)^$B$28)*Parameters!$B$116*0.01</f>
        <v>1.9960209067355163E-2</v>
      </c>
      <c r="J62" s="39">
        <f>($B24*J81+$B25*J81^$B$26+$B$29*(J81/$B$27)^$B$28)*Parameters!$B$116*0.01</f>
        <v>2.3581865433905173E-2</v>
      </c>
      <c r="K62" s="39">
        <f>($B24*K81+$B25*K81^$B$26+$B$29*(K81/$B$27)^$B$28)*Parameters!$B$116*0.01</f>
        <v>2.7350663294493677E-2</v>
      </c>
      <c r="L62" s="39">
        <f>($B24*L81+$B25*L81^$B$26+$B$29*(L81/$B$27)^$B$28)*Parameters!$B$116*0.01</f>
        <v>3.124214827875901E-2</v>
      </c>
      <c r="M62" s="39">
        <f>($B24*M81+$B25*M81^$B$26+$B$29*(M81/$B$27)^$B$28)*Parameters!$B$116*0.01</f>
        <v>3.5125433246937766E-2</v>
      </c>
      <c r="N62" s="39">
        <f>($B24*N81+$B25*N81^$B$26+$B$29*(N81/$B$27)^$B$28)*Parameters!$B$116*0.01</f>
        <v>3.9007824945821473E-2</v>
      </c>
      <c r="O62" s="39">
        <f>($B24*O81+$B25*O81^$B$26+$B$29*(O81/$B$27)^$B$28)*Parameters!$B$116*0.01</f>
        <v>4.2893314445725979E-2</v>
      </c>
      <c r="P62" s="39">
        <f>($B24*P81+$B25*P81^$B$26+$B$29*(P81/$B$27)^$B$28)*Parameters!$B$116*0.01</f>
        <v>4.6780035804591343E-2</v>
      </c>
      <c r="Q62" s="39">
        <f>($B24*Q81+$B25*Q81^$B$26+$B$29*(Q81/$B$27)^$B$28)*Parameters!$B$116*0.01</f>
        <v>5.0663334940251943E-2</v>
      </c>
      <c r="R62" s="39">
        <f>($B24*R81+$B25*R81^$B$26+$B$29*(R81/$B$27)^$B$28)*Parameters!$B$116*0.01</f>
        <v>5.453715747646444E-2</v>
      </c>
      <c r="S62" s="39">
        <f>($B24*S81+$B25*S81^$B$26+$B$29*(S81/$B$27)^$B$28)*Parameters!$B$116*0.01</f>
        <v>5.8394568109661586E-2</v>
      </c>
      <c r="T62" s="39">
        <f>($B24*T81+$B25*T81^$B$26+$B$29*(T81/$B$27)^$B$28)*Parameters!$B$116*0.01</f>
        <v>6.2227773611356424E-2</v>
      </c>
      <c r="U62" s="39">
        <f>($B24*U81+$B25*U81^$B$26+$B$29*(U81/$B$27)^$B$28)*Parameters!$B$116*0.01</f>
        <v>6.6027797096623209E-2</v>
      </c>
      <c r="V62" s="39">
        <f>($B24*V81+$B25*V81^$B$26+$B$29*(V81/$B$27)^$B$28)*Parameters!$B$116*0.01</f>
        <v>6.9787660833041901E-2</v>
      </c>
      <c r="W62" s="39">
        <f>($B24*W81+$B25*W81^$B$26+$B$29*(W81/$B$27)^$B$28)*Parameters!$B$116*0.01</f>
        <v>7.3504443204817513E-2</v>
      </c>
      <c r="X62" s="39">
        <f>($B24*X81+$B25*X81^$B$26+$B$29*(X81/$B$27)^$B$28)*Parameters!$B$116*0.01</f>
        <v>7.7172901849375392E-2</v>
      </c>
      <c r="Y62" s="39">
        <f>($B24*Y81+$B25*Y81^$B$26+$B$29*(Y81/$B$27)^$B$28)*Parameters!$B$116*0.01</f>
        <v>8.077876411669431E-2</v>
      </c>
      <c r="Z62" s="39">
        <f>($B24*Z81+$B25*Z81^$B$26+$B$29*(Z81/$B$27)^$B$28)*Parameters!$B$116*0.01</f>
        <v>8.4296290306080351E-2</v>
      </c>
      <c r="AA62" s="39">
        <f>($B24*AA81+$B25*AA81^$B$26+$B$29*(AA81/$B$27)^$B$28)*Parameters!$B$116*0.01</f>
        <v>8.7618824759288699E-2</v>
      </c>
      <c r="AB62" s="39">
        <f>($B24*AB81+$B25*AB81^$B$26+$B$29*(AB81/$B$27)^$B$28)*Parameters!$B$116*0.01</f>
        <v>8.9679567057213264E-2</v>
      </c>
      <c r="AC62" s="39">
        <f>($B24*AC81+$B25*AC81^$B$26+$B$29*(AC81/$B$27)^$B$28)*Parameters!$B$116*0.01</f>
        <v>8.9890606952337235E-2</v>
      </c>
      <c r="AD62" s="39">
        <f>($B24*AD81+$B25*AD81^$B$26+$B$29*(AD81/$B$27)^$B$28)*Parameters!$B$116*0.01</f>
        <v>8.8990525381105232E-2</v>
      </c>
      <c r="AE62" s="39">
        <f>($B24*AE81+$B25*AE81^$B$26+$B$29*(AE81/$B$27)^$B$28)*Parameters!$B$116*0.01</f>
        <v>8.7484072731890669E-2</v>
      </c>
      <c r="AF62" s="39">
        <f>($B24*AF81+$B25*AF81^$B$26+$B$29*(AF81/$B$27)^$B$28)*Parameters!$B$116*0.01</f>
        <v>8.5701291653052958E-2</v>
      </c>
      <c r="AG62" s="39">
        <f>($B24*AG81+$B25*AG81^$B$26+$B$29*(AG81/$B$27)^$B$28)*Parameters!$B$116*0.01</f>
        <v>8.3849086024843589E-2</v>
      </c>
      <c r="AH62" s="39">
        <f>($B24*AH81+$B25*AH81^$B$26+$B$29*(AH81/$B$27)^$B$28)*Parameters!$B$116*0.01</f>
        <v>8.2050774044454752E-2</v>
      </c>
      <c r="AI62" s="39">
        <f>($B24*AI81+$B25*AI81^$B$26+$B$29*(AI81/$B$27)^$B$28)*Parameters!$B$116*0.01</f>
        <v>8.0374543844513299E-2</v>
      </c>
      <c r="AJ62" s="39">
        <f>($B24*AJ81+$B25*AJ81^$B$26+$B$29*(AJ81/$B$27)^$B$28)*Parameters!$B$116*0.01</f>
        <v>7.8853169535313225E-2</v>
      </c>
      <c r="AK62" s="39">
        <f>($B24*AK81+$B25*AK81^$B$26+$B$29*(AK81/$B$27)^$B$28)*Parameters!$B$116*0.01</f>
        <v>7.7497334672711762E-2</v>
      </c>
      <c r="AL62" s="39">
        <f>($B24*AL81+$B25*AL81^$B$26+$B$29*(AL81/$B$27)^$B$28)*Parameters!$B$116*0.01</f>
        <v>7.6304467117935551E-2</v>
      </c>
      <c r="AM62" s="39">
        <f>($B24*AM81+$B25*AM81^$B$26+$B$29*(AM81/$B$27)^$B$28)*Parameters!$B$116*0.01</f>
        <v>7.5264500072029575E-2</v>
      </c>
      <c r="AN62" s="39">
        <f>($B24*AN81+$B25*AN81^$B$26+$B$29*(AN81/$B$27)^$B$28)*Parameters!$B$116*0.01</f>
        <v>7.4363562898726018E-2</v>
      </c>
      <c r="AO62" s="39">
        <f>($B24*AO81+$B25*AO81^$B$26+$B$29*(AO81/$B$27)^$B$28)*Parameters!$B$116*0.01</f>
        <v>7.3586294636011379E-2</v>
      </c>
      <c r="AP62" s="39">
        <f>($B24*AP81+$B25*AP81^$B$26+$B$29*(AP81/$B$27)^$B$28)*Parameters!$B$116*0.01</f>
        <v>7.291725062897865E-2</v>
      </c>
      <c r="AQ62" s="39">
        <f>($B24*AQ81+$B25*AQ81^$B$26+$B$29*(AQ81/$B$27)^$B$28)*Parameters!$B$116*0.01</f>
        <v>7.2341718234107705E-2</v>
      </c>
      <c r="AR62" s="39">
        <f>($B24*AR81+$B25*AR81^$B$26+$B$29*(AR81/$B$27)^$B$28)*Parameters!$B$116*0.01</f>
        <v>7.1846152211567885E-2</v>
      </c>
      <c r="AS62" s="39">
        <f>($B24*AS81+$B25*AS81^$B$26+$B$29*(AS81/$B$27)^$B$28)*Parameters!$B$116*0.01</f>
        <v>7.1418369387638028E-2</v>
      </c>
      <c r="AT62" s="39">
        <f>($B24*AT81+$B25*AT81^$B$26+$B$29*(AT81/$B$27)^$B$28)*Parameters!$B$116*0.01</f>
        <v>7.1047594580059492E-2</v>
      </c>
      <c r="AU62" s="39">
        <f>($B24*AU81+$B25*AU81^$B$26+$B$29*(AU81/$B$27)^$B$28)*Parameters!$B$116*0.01</f>
        <v>7.0724418021506377E-2</v>
      </c>
      <c r="AV62" s="39">
        <f>($B24*AV81+$B25*AV81^$B$26+$B$29*(AV81/$B$27)^$B$28)*Parameters!$B$116*0.01</f>
        <v>7.0440703376239602E-2</v>
      </c>
      <c r="AW62" s="39">
        <f>($B24*AW81+$B25*AW81^$B$26+$B$29*(AW81/$B$27)^$B$28)*Parameters!$B$116*0.01</f>
        <v>7.0189471401567019E-2</v>
      </c>
      <c r="AX62" s="39">
        <f>($B24*AX81+$B25*AX81^$B$26+$B$29*(AX81/$B$27)^$B$28)*Parameters!$B$116*0.01</f>
        <v>6.9964775000202428E-2</v>
      </c>
      <c r="AY62" s="39">
        <f>($B24*AY81+$B25*AY81^$B$26+$B$29*(AY81/$B$27)^$B$28)*Parameters!$B$116*0.01</f>
        <v>6.9761575267597215E-2</v>
      </c>
      <c r="AZ62" s="39">
        <f>($B24*AZ81+$B25*AZ81^$B$26+$B$29*(AZ81/$B$27)^$B$28)*Parameters!$B$116*0.01</f>
        <v>6.957562410982035E-2</v>
      </c>
      <c r="BA62" s="39">
        <f>($B24*BA81+$B25*BA81^$B$26+$B$29*(BA81/$B$27)^$B$28)*Parameters!$B$116*0.01</f>
        <v>6.9403356391579601E-2</v>
      </c>
      <c r="BB62" s="39">
        <f>($B24*BB81+$B25*BB81^$B$26+$B$29*(BB81/$B$27)^$B$28)*Parameters!$B$116*0.01</f>
        <v>6.9241792901455504E-2</v>
      </c>
      <c r="BC62" s="39">
        <f>($B24*BC81+$B25*BC81^$B$26+$B$29*(BC81/$B$27)^$B$28)*Parameters!$B$116*0.01</f>
        <v>6.9088454377676967E-2</v>
      </c>
      <c r="BD62" s="39">
        <f>($B24*BD81+$B25*BD81^$B$26+$B$29*(BD81/$B$27)^$B$28)*Parameters!$B$116*0.01</f>
        <v>6.8941286211143218E-2</v>
      </c>
      <c r="BE62" s="39">
        <f>($B24*BE81+$B25*BE81^$B$26+$B$29*(BE81/$B$27)^$B$28)*Parameters!$B$116*0.01</f>
        <v>6.8798593090276097E-2</v>
      </c>
      <c r="BF62" s="39">
        <f>($B24*BF81+$B25*BF81^$B$26+$B$29*(BF81/$B$27)^$B$28)*Parameters!$B$116*0.01</f>
        <v>6.8658982678516611E-2</v>
      </c>
      <c r="BG62" s="39">
        <f>($B24*BG81+$B25*BG81^$B$26+$B$29*(BG81/$B$27)^$B$28)*Parameters!$B$116*0.01</f>
        <v>6.8521317355116365E-2</v>
      </c>
      <c r="BH62" s="39">
        <f>($B24*BH81+$B25*BH81^$B$26+$B$29*(BH81/$B$27)^$B$28)*Parameters!$B$116*0.01</f>
        <v>6.8384673059876722E-2</v>
      </c>
      <c r="BI62" s="39">
        <f>($B24*BI81+$B25*BI81^$B$26+$B$29*(BI81/$B$27)^$B$28)*Parameters!$B$116*0.01</f>
        <v>6.8248304333705254E-2</v>
      </c>
      <c r="BJ62" s="39">
        <f>($B24*BJ81+$B25*BJ81^$B$26+$B$29*(BJ81/$B$27)^$B$28)*Parameters!$B$116*0.01</f>
        <v>6.6809138452645245E-2</v>
      </c>
      <c r="BK62" s="39">
        <f>($B24*BK81+$B25*BK81^$B$26+$B$29*(BK81/$B$27)^$B$28)*Parameters!$B$116*0.01</f>
        <v>6.5784245777169292E-2</v>
      </c>
      <c r="BL62" s="39">
        <f>($B24*BL81+$B25*BL81^$B$26+$B$29*(BL81/$B$27)^$B$28)*Parameters!$B$116*0.01</f>
        <v>6.5035819682568857E-2</v>
      </c>
      <c r="BM62" s="39">
        <f>($B24*BM81+$B25*BM81^$B$26+$B$29*(BM81/$B$27)^$B$28)*Parameters!$B$116*0.01</f>
        <v>6.4472569778556282E-2</v>
      </c>
      <c r="BN62" s="39">
        <f>($B24*BN81+$B25*BN81^$B$26+$B$29*(BN81/$B$27)^$B$28)*Parameters!$B$116*0.01</f>
        <v>6.4033627427203532E-2</v>
      </c>
      <c r="BO62" s="39">
        <f>($B24*BO81+$B25*BO81^$B$26+$B$29*(BO81/$B$27)^$B$28)*Parameters!$B$116*0.01</f>
        <v>6.3678223263262362E-2</v>
      </c>
      <c r="BP62" s="39">
        <f>($B24*BP81+$B25*BP81^$B$26+$B$29*(BP81/$B$27)^$B$28)*Parameters!$B$116*0.01</f>
        <v>6.3378964323060616E-2</v>
      </c>
      <c r="BQ62" s="39">
        <f>($B24*BQ81+$B25*BQ81^$B$26+$B$29*(BQ81/$B$27)^$B$28)*Parameters!$B$116*0.01</f>
        <v>6.3117405951786609E-2</v>
      </c>
      <c r="BR62" s="39">
        <f>($B24*BR81+$B25*BR81^$B$26+$B$29*(BR81/$B$27)^$B$28)*Parameters!$B$116*0.01</f>
        <v>6.2881111481743135E-2</v>
      </c>
      <c r="BS62" s="39">
        <f>($B24*BS81+$B25*BS81^$B$26+$B$29*(BS81/$B$27)^$B$28)*Parameters!$B$116*0.01</f>
        <v>6.2661688562768228E-2</v>
      </c>
      <c r="BT62" s="39">
        <f>($B24*BT81+$B25*BT81^$B$26+$B$29*(BT81/$B$27)^$B$28)*Parameters!$B$116*0.01</f>
        <v>6.2453472412573201E-2</v>
      </c>
      <c r="BU62" s="39">
        <f>($B24*BU81+$B25*BU81^$B$26+$B$29*(BU81/$B$27)^$B$28)*Parameters!$B$116*0.01</f>
        <v>6.2252640325856506E-2</v>
      </c>
      <c r="BV62" s="39">
        <f>($B24*BV81+$B25*BV81^$B$26+$B$29*(BV81/$B$27)^$B$28)*Parameters!$B$116*0.01</f>
        <v>6.2056614972595271E-2</v>
      </c>
      <c r="BW62" s="39">
        <f>($B24*BW81+$B25*BW81^$B$26+$B$29*(BW81/$B$27)^$B$28)*Parameters!$B$116*0.01</f>
        <v>6.1863661694484193E-2</v>
      </c>
      <c r="BX62" s="39">
        <f>($B24*BX81+$B25*BX81^$B$26+$B$29*(BX81/$B$27)^$B$28)*Parameters!$B$116*0.01</f>
        <v>6.1672616413700303E-2</v>
      </c>
      <c r="BY62" s="39">
        <f>($B24*BY81+$B25*BY81^$B$26+$B$29*(BY81/$B$27)^$B$28)*Parameters!$B$116*0.01</f>
        <v>6.1482701619362978E-2</v>
      </c>
      <c r="BZ62" s="39">
        <f>($B24*BZ81+$B25*BZ81^$B$26+$B$29*(BZ81/$B$27)^$B$28)*Parameters!$B$116*0.01</f>
        <v>6.1293401818870649E-2</v>
      </c>
      <c r="CA62" s="39">
        <f>($B24*CA81+$B25*CA81^$B$26+$B$29*(CA81/$B$27)^$B$28)*Parameters!$B$116*0.01</f>
        <v>6.1104379173067484E-2</v>
      </c>
      <c r="CB62" s="39">
        <f>($B24*CB81+$B25*CB81^$B$26+$B$29*(CB81/$B$27)^$B$28)*Parameters!$B$116*0.01</f>
        <v>6.0915416306381094E-2</v>
      </c>
      <c r="CC62" s="39">
        <f>($B24*CC81+$B25*CC81^$B$26+$B$29*(CC81/$B$27)^$B$28)*Parameters!$B$116*0.01</f>
        <v>6.0726377506851101E-2</v>
      </c>
      <c r="CD62" s="39">
        <f>($B24*CD81+$B25*CD81^$B$26+$B$29*(CD81/$B$27)^$B$28)*Parameters!$B$116*0.01</f>
        <v>6.0537182379136356E-2</v>
      </c>
      <c r="CE62" s="39">
        <f>($B24*CE81+$B25*CE81^$B$26+$B$29*(CE81/$B$27)^$B$28)*Parameters!$B$116*0.01</f>
        <v>6.0347787935996794E-2</v>
      </c>
      <c r="CF62" s="39">
        <f>($B24*CF81+$B25*CF81^$B$26+$B$29*(CF81/$B$27)^$B$28)*Parameters!$B$116*0.01</f>
        <v>6.0158176412222909E-2</v>
      </c>
      <c r="CG62" s="39">
        <f>($B24*CG81+$B25*CG81^$B$26+$B$29*(CG81/$B$27)^$B$28)*Parameters!$B$116*0.01</f>
        <v>5.9968346962512541E-2</v>
      </c>
      <c r="CH62" s="39">
        <f>($B24*CH81+$B25*CH81^$B$26+$B$29*(CH81/$B$27)^$B$28)*Parameters!$B$116*0.01</f>
        <v>5.9778309998112358E-2</v>
      </c>
      <c r="CI62" s="39">
        <f>($B24*CI81+$B25*CI81^$B$26+$B$29*(CI81/$B$27)^$B$28)*Parameters!$B$116*0.01</f>
        <v>5.9588083318362552E-2</v>
      </c>
      <c r="CJ62" s="39">
        <f>($B24*CJ81+$B25*CJ81^$B$26+$B$29*(CJ81/$B$27)^$B$28)*Parameters!$B$116*0.01</f>
        <v>5.9397689464850328E-2</v>
      </c>
      <c r="CK62" s="39">
        <f>($B24*CK81+$B25*CK81^$B$26+$B$29*(CK81/$B$27)^$B$28)*Parameters!$B$116*0.01</f>
        <v>5.9207153909722053E-2</v>
      </c>
      <c r="CL62" s="39">
        <f>($B24*CL81+$B25*CL81^$B$26+$B$29*(CL81/$B$27)^$B$28)*Parameters!$B$116*0.01</f>
        <v>5.9016503814223353E-2</v>
      </c>
      <c r="CM62" s="39">
        <f>($B24*CM81+$B25*CM81^$B$26+$B$29*(CM81/$B$27)^$B$28)*Parameters!$B$116*0.01</f>
        <v>5.8825767177921873E-2</v>
      </c>
      <c r="CN62" s="39">
        <f>($B24*CN81+$B25*CN81^$B$26+$B$29*(CN81/$B$27)^$B$28)*Parameters!$B$116*0.01</f>
        <v>5.8634972256294667E-2</v>
      </c>
      <c r="CO62" s="39">
        <f>($B24*CO81+$B25*CO81^$B$26+$B$29*(CO81/$B$27)^$B$28)*Parameters!$B$116*0.01</f>
        <v>5.8444147163202037E-2</v>
      </c>
      <c r="CP62" s="39">
        <f>($B24*CP81+$B25*CP81^$B$26+$B$29*(CP81/$B$27)^$B$28)*Parameters!$B$116*0.01</f>
        <v>5.8253319601156948E-2</v>
      </c>
      <c r="CQ62" s="39">
        <f>($B24*CQ81+$B25*CQ81^$B$26+$B$29*(CQ81/$B$27)^$B$28)*Parameters!$B$116*0.01</f>
        <v>5.8062516680247651E-2</v>
      </c>
      <c r="CR62" s="39">
        <f>($B24*CR81+$B25*CR81^$B$26+$B$29*(CR81/$B$27)^$B$28)*Parameters!$B$116*0.01</f>
        <v>5.7871764798797305E-2</v>
      </c>
      <c r="CS62" s="39">
        <f>($B24*CS81+$B25*CS81^$B$26+$B$29*(CS81/$B$27)^$B$28)*Parameters!$B$116*0.01</f>
        <v>5.7681089567187149E-2</v>
      </c>
      <c r="CT62" s="39">
        <f>($B24*CT81+$B25*CT81^$B$26+$B$29*(CT81/$B$27)^$B$28)*Parameters!$B$116*0.01</f>
        <v>5.7490515761974857E-2</v>
      </c>
      <c r="CU62" s="39">
        <f>($B24*CU81+$B25*CU81^$B$26+$B$29*(CU81/$B$27)^$B$28)*Parameters!$B$116*0.01</f>
        <v>5.7300067301350927E-2</v>
      </c>
      <c r="CV62" s="39">
        <f>($B24*CV81+$B25*CV81^$B$26+$B$29*(CV81/$B$27)^$B$28)*Parameters!$B$116*0.01</f>
        <v>5.7109767235665368E-2</v>
      </c>
    </row>
    <row r="63" spans="1:105" s="39" customFormat="1" ht="18" customHeight="1">
      <c r="A63" s="93" t="s">
        <v>768</v>
      </c>
      <c r="B63" s="39">
        <f t="shared" ref="B63:BM63" si="13">+B62+B50/100</f>
        <v>3.3998963496381695E-3</v>
      </c>
      <c r="C63" s="39">
        <f t="shared" si="13"/>
        <v>4.5836966220695538E-3</v>
      </c>
      <c r="D63" s="39">
        <f t="shared" si="13"/>
        <v>6.2711716773203082E-3</v>
      </c>
      <c r="E63" s="39">
        <f t="shared" si="13"/>
        <v>8.5309588303314251E-3</v>
      </c>
      <c r="F63" s="39">
        <f t="shared" si="13"/>
        <v>1.1281912325615265E-2</v>
      </c>
      <c r="G63" s="39">
        <f t="shared" si="13"/>
        <v>1.4457908025040215E-2</v>
      </c>
      <c r="H63" s="39">
        <f t="shared" si="13"/>
        <v>1.7976833246097928E-2</v>
      </c>
      <c r="I63" s="39">
        <f t="shared" si="13"/>
        <v>2.1772971671957742E-2</v>
      </c>
      <c r="J63" s="39">
        <f t="shared" si="13"/>
        <v>2.5799566905222039E-2</v>
      </c>
      <c r="K63" s="39">
        <f t="shared" si="13"/>
        <v>3.0148721347548309E-2</v>
      </c>
      <c r="L63" s="39">
        <f t="shared" si="13"/>
        <v>3.4722284835344515E-2</v>
      </c>
      <c r="M63" s="39">
        <f t="shared" si="13"/>
        <v>3.9367482940818245E-2</v>
      </c>
      <c r="N63" s="39">
        <f t="shared" si="13"/>
        <v>4.4043691647643116E-2</v>
      </c>
      <c r="O63" s="39">
        <f t="shared" si="13"/>
        <v>4.8813361210386604E-2</v>
      </c>
      <c r="P63" s="39">
        <f t="shared" si="13"/>
        <v>5.3654950173624025E-2</v>
      </c>
      <c r="Q63" s="39">
        <f t="shared" si="13"/>
        <v>5.8562226371503906E-2</v>
      </c>
      <c r="R63" s="39">
        <f t="shared" si="13"/>
        <v>6.352716758953976E-2</v>
      </c>
      <c r="S63" s="39">
        <f t="shared" si="13"/>
        <v>6.8540689487334328E-2</v>
      </c>
      <c r="T63" s="39">
        <f t="shared" si="13"/>
        <v>7.359279126078766E-2</v>
      </c>
      <c r="U63" s="39">
        <f t="shared" si="13"/>
        <v>7.867229315165894E-2</v>
      </c>
      <c r="V63" s="39">
        <f t="shared" si="13"/>
        <v>8.3770041774835602E-2</v>
      </c>
      <c r="W63" s="39">
        <f t="shared" si="13"/>
        <v>8.8901309201090586E-2</v>
      </c>
      <c r="X63" s="39">
        <f t="shared" si="13"/>
        <v>9.4069170808958241E-2</v>
      </c>
      <c r="Y63" s="39">
        <f t="shared" si="13"/>
        <v>9.9243289113893615E-2</v>
      </c>
      <c r="Z63" s="39">
        <f t="shared" si="13"/>
        <v>0.10439459142037619</v>
      </c>
      <c r="AA63" s="39">
        <f t="shared" si="13"/>
        <v>0.10941370451104331</v>
      </c>
      <c r="AB63" s="39">
        <f t="shared" si="13"/>
        <v>0.11323033954579384</v>
      </c>
      <c r="AC63" s="39">
        <f t="shared" si="13"/>
        <v>0.11523977411581714</v>
      </c>
      <c r="AD63" s="39">
        <f t="shared" si="13"/>
        <v>0.11615665883118305</v>
      </c>
      <c r="AE63" s="39">
        <f t="shared" si="13"/>
        <v>0.11647557004679721</v>
      </c>
      <c r="AF63" s="39">
        <f t="shared" si="13"/>
        <v>0.11651762854475867</v>
      </c>
      <c r="AG63" s="39">
        <f t="shared" si="13"/>
        <v>0.11647139367111201</v>
      </c>
      <c r="AH63" s="39">
        <f t="shared" si="13"/>
        <v>0.11645270370491409</v>
      </c>
      <c r="AI63" s="39">
        <f t="shared" si="13"/>
        <v>0.11653958683292263</v>
      </c>
      <c r="AJ63" s="39">
        <f t="shared" si="13"/>
        <v>0.11676687558894745</v>
      </c>
      <c r="AK63" s="39">
        <f t="shared" si="13"/>
        <v>0.11714735565706234</v>
      </c>
      <c r="AL63" s="39">
        <f t="shared" si="13"/>
        <v>0.11768061014895317</v>
      </c>
      <c r="AM63" s="39">
        <f t="shared" si="13"/>
        <v>0.11835873029583008</v>
      </c>
      <c r="AN63" s="39">
        <f t="shared" si="13"/>
        <v>0.11916995243011008</v>
      </c>
      <c r="AO63" s="39">
        <f t="shared" si="13"/>
        <v>0.12010092692827597</v>
      </c>
      <c r="AP63" s="39">
        <f t="shared" si="13"/>
        <v>0.12113809343457335</v>
      </c>
      <c r="AQ63" s="39">
        <f t="shared" si="13"/>
        <v>0.12226847793830242</v>
      </c>
      <c r="AR63" s="39">
        <f t="shared" si="13"/>
        <v>0.12348012018144561</v>
      </c>
      <c r="AS63" s="39">
        <f t="shared" si="13"/>
        <v>0.12476226838330769</v>
      </c>
      <c r="AT63" s="39">
        <f t="shared" si="13"/>
        <v>0.12610543084424319</v>
      </c>
      <c r="AU63" s="39">
        <f t="shared" si="13"/>
        <v>0.12750134264128671</v>
      </c>
      <c r="AV63" s="39">
        <f t="shared" si="13"/>
        <v>0.12894288494732298</v>
      </c>
      <c r="AW63" s="39">
        <f t="shared" si="13"/>
        <v>0.13042398088237772</v>
      </c>
      <c r="AX63" s="39">
        <f t="shared" si="13"/>
        <v>0.13193948284882154</v>
      </c>
      <c r="AY63" s="39">
        <f t="shared" si="13"/>
        <v>0.13348506043235706</v>
      </c>
      <c r="AZ63" s="39">
        <f t="shared" si="13"/>
        <v>0.13505709412522493</v>
      </c>
      <c r="BA63" s="39">
        <f t="shared" si="13"/>
        <v>0.13665257765810213</v>
      </c>
      <c r="BB63" s="39">
        <f t="shared" si="13"/>
        <v>0.13826903015598491</v>
      </c>
      <c r="BC63" s="39">
        <f t="shared" si="13"/>
        <v>0.13990441835725073</v>
      </c>
      <c r="BD63" s="39">
        <f t="shared" si="13"/>
        <v>0.14155708855144111</v>
      </c>
      <c r="BE63" s="39">
        <f t="shared" si="13"/>
        <v>0.14322570756457537</v>
      </c>
      <c r="BF63" s="39">
        <f t="shared" si="13"/>
        <v>0.14490921196020626</v>
      </c>
      <c r="BG63" s="39">
        <f t="shared" si="13"/>
        <v>0.14660676456919577</v>
      </c>
      <c r="BH63" s="39">
        <f t="shared" si="13"/>
        <v>0.14831771747075803</v>
      </c>
      <c r="BI63" s="39">
        <f t="shared" si="13"/>
        <v>0.15004158059477546</v>
      </c>
      <c r="BJ63" s="39">
        <f t="shared" si="13"/>
        <v>0.15047551891552291</v>
      </c>
      <c r="BK63" s="39">
        <f t="shared" si="13"/>
        <v>0.15061560885607211</v>
      </c>
      <c r="BL63" s="39">
        <f t="shared" si="13"/>
        <v>0.15100476281536782</v>
      </c>
      <c r="BM63" s="39">
        <f t="shared" si="13"/>
        <v>0.1515572747588485</v>
      </c>
      <c r="BN63" s="39">
        <f t="shared" ref="BN63:CV63" si="14">+BN62+BN50/100</f>
        <v>0.15221609441263606</v>
      </c>
      <c r="BO63" s="39">
        <f t="shared" si="14"/>
        <v>0.15294307588130643</v>
      </c>
      <c r="BP63" s="39">
        <f t="shared" si="14"/>
        <v>0.1537126407984305</v>
      </c>
      <c r="BQ63" s="39">
        <f t="shared" si="14"/>
        <v>0.15450761121911694</v>
      </c>
      <c r="BR63" s="39">
        <f t="shared" si="14"/>
        <v>0.15531644579062626</v>
      </c>
      <c r="BS63" s="39">
        <f t="shared" si="14"/>
        <v>0.15613139546811383</v>
      </c>
      <c r="BT63" s="39">
        <f t="shared" si="14"/>
        <v>0.15694726754551011</v>
      </c>
      <c r="BU63" s="39">
        <f t="shared" si="14"/>
        <v>0.15776059484297905</v>
      </c>
      <c r="BV63" s="39">
        <f t="shared" si="14"/>
        <v>0.15856907603109205</v>
      </c>
      <c r="BW63" s="39">
        <f t="shared" si="14"/>
        <v>0.15937119801222133</v>
      </c>
      <c r="BX63" s="39">
        <f t="shared" si="14"/>
        <v>0.16016598083460995</v>
      </c>
      <c r="BY63" s="39">
        <f t="shared" si="14"/>
        <v>0.16095280521535943</v>
      </c>
      <c r="BZ63" s="39">
        <f t="shared" si="14"/>
        <v>0.16173129582524953</v>
      </c>
      <c r="CA63" s="39">
        <f t="shared" si="14"/>
        <v>0.16250124224879206</v>
      </c>
      <c r="CB63" s="39">
        <f t="shared" si="14"/>
        <v>0.16326254541887292</v>
      </c>
      <c r="CC63" s="39">
        <f t="shared" si="14"/>
        <v>0.16401518128795894</v>
      </c>
      <c r="CD63" s="39">
        <f t="shared" si="14"/>
        <v>0.16475917616938651</v>
      </c>
      <c r="CE63" s="39">
        <f t="shared" si="14"/>
        <v>0.16549458998517994</v>
      </c>
      <c r="CF63" s="39">
        <f t="shared" si="14"/>
        <v>0.16622150487447954</v>
      </c>
      <c r="CG63" s="39">
        <f t="shared" si="14"/>
        <v>0.1669400174394664</v>
      </c>
      <c r="CH63" s="39">
        <f t="shared" si="14"/>
        <v>0.16765023346193569</v>
      </c>
      <c r="CI63" s="39">
        <f t="shared" si="14"/>
        <v>0.16835226429989086</v>
      </c>
      <c r="CJ63" s="39">
        <f t="shared" si="14"/>
        <v>0.16904622442808298</v>
      </c>
      <c r="CK63" s="39">
        <f t="shared" si="14"/>
        <v>0.16973222975872324</v>
      </c>
      <c r="CL63" s="39">
        <f t="shared" si="14"/>
        <v>0.17041039649528034</v>
      </c>
      <c r="CM63" s="39">
        <f t="shared" si="14"/>
        <v>0.17108084035133519</v>
      </c>
      <c r="CN63" s="39">
        <f t="shared" si="14"/>
        <v>0.17174367602007032</v>
      </c>
      <c r="CO63" s="39">
        <f t="shared" si="14"/>
        <v>0.17239901681634021</v>
      </c>
      <c r="CP63" s="39">
        <f t="shared" si="14"/>
        <v>0.17304697443797404</v>
      </c>
      <c r="CQ63" s="39">
        <f t="shared" si="14"/>
        <v>0.17368765880975373</v>
      </c>
      <c r="CR63" s="39">
        <f t="shared" si="14"/>
        <v>0.17432117798494898</v>
      </c>
      <c r="CS63" s="39">
        <f t="shared" si="14"/>
        <v>0.17494763808708796</v>
      </c>
      <c r="CT63" s="39">
        <f t="shared" si="14"/>
        <v>0.17556714327997211</v>
      </c>
      <c r="CU63" s="39">
        <f t="shared" si="14"/>
        <v>0.17617979575759521</v>
      </c>
      <c r="CV63" s="39">
        <f t="shared" si="14"/>
        <v>0.17678569574813377</v>
      </c>
    </row>
    <row r="64" spans="1:105" s="40" customFormat="1" ht="18" customHeight="1">
      <c r="A64" s="94" t="s">
        <v>769</v>
      </c>
      <c r="B64" s="40">
        <f>+B61-B65</f>
        <v>1.1791899436235376E-2</v>
      </c>
      <c r="C64" s="40">
        <f>+C63*C61/(1+C63^Parameters!$B$125)</f>
        <v>2.6434283193588967E-2</v>
      </c>
      <c r="D64" s="40">
        <f>+D63*D61/(1+D63^Parameters!$B$125)</f>
        <v>5.4959651906141008E-2</v>
      </c>
      <c r="E64" s="40">
        <f>+E63*E61/(1+E63^Parameters!$B$125)</f>
        <v>0.10576309745693023</v>
      </c>
      <c r="F64" s="40">
        <f>+F63*F61/(1+F63^Parameters!$B$125)</f>
        <v>0.18775685029254768</v>
      </c>
      <c r="G64" s="40">
        <f>+G63*G61/(1+G63^Parameters!$B$125)</f>
        <v>0.3052311620919031</v>
      </c>
      <c r="H64" s="40">
        <f>+H63*H61/(1+H63^Parameters!$B$125)</f>
        <v>0.46594436873954381</v>
      </c>
      <c r="I64" s="40">
        <f>+I63*I61/(1+I63^Parameters!$B$125)</f>
        <v>0.68284144208323638</v>
      </c>
      <c r="J64" s="40">
        <f>+J63*J61/(1+J63^Parameters!$B$125)</f>
        <v>0.96706526761494527</v>
      </c>
      <c r="K64" s="40">
        <f>+K63*K61/(1+K63^Parameters!$B$125)</f>
        <v>1.3364501276595759</v>
      </c>
      <c r="L64" s="40">
        <f>+L63*L61/(1+L63^Parameters!$B$125)</f>
        <v>1.7632420085497351</v>
      </c>
      <c r="M64" s="40">
        <f>+M63*M61/(1+M63^Parameters!$B$125)</f>
        <v>2.2171801625255503</v>
      </c>
      <c r="N64" s="40">
        <f>+N63*N61/(1+N63^Parameters!$B$125)</f>
        <v>2.7515514005699977</v>
      </c>
      <c r="O64" s="40">
        <f>+O63*O61/(1+O63^Parameters!$B$125)</f>
        <v>3.3422911904668271</v>
      </c>
      <c r="P64" s="40">
        <f>+P63*P61/(1+P63^Parameters!$B$125)</f>
        <v>3.9907004674661053</v>
      </c>
      <c r="Q64" s="40">
        <f>+Q63*Q61/(1+Q63^Parameters!$B$125)</f>
        <v>4.6979367667876124</v>
      </c>
      <c r="R64" s="40">
        <f>+R63*R61/(1+R63^Parameters!$B$125)</f>
        <v>5.464206553633109</v>
      </c>
      <c r="S64" s="40">
        <f>+S63*S61/(1+S63^Parameters!$B$125)</f>
        <v>6.2889791983149284</v>
      </c>
      <c r="T64" s="40">
        <f>+T63*T61/(1+T63^Parameters!$B$125)</f>
        <v>7.1711371325862441</v>
      </c>
      <c r="U64" s="40">
        <f>+U63*U61/(1+U63^Parameters!$B$125)</f>
        <v>8.109057812868226</v>
      </c>
      <c r="V64" s="40">
        <f>+V63*V61/(1+V63^Parameters!$B$125)</f>
        <v>9.1491847231354129</v>
      </c>
      <c r="W64" s="40">
        <f>+W63*W61/(1+W63^Parameters!$B$125)</f>
        <v>10.320809698384133</v>
      </c>
      <c r="X64" s="40">
        <f>+X63*X61/(1+X63^Parameters!$B$125)</f>
        <v>11.593672815792573</v>
      </c>
      <c r="Y64" s="40">
        <f>+Y63*Y61/(1+Y63^Parameters!$B$125)</f>
        <v>12.962540424168033</v>
      </c>
      <c r="Z64" s="40">
        <f>+Z63*Z61/(1+Z63^Parameters!$B$125)</f>
        <v>14.423331815979292</v>
      </c>
      <c r="AA64" s="40">
        <f>+AA63*AA61/(1+AA63^Parameters!$B$125)</f>
        <v>15.960644203890777</v>
      </c>
      <c r="AB64" s="40">
        <f>+AB63*AB61/(1+AB63^Parameters!$B$125)</f>
        <v>17.409096671308021</v>
      </c>
      <c r="AC64" s="40">
        <f>+AC63*AC61/(1+AC63^Parameters!$B$125)</f>
        <v>18.645666102113278</v>
      </c>
      <c r="AD64" s="40">
        <f>+AD63*AD61/(1+AD63^Parameters!$B$125)</f>
        <v>19.763019469743721</v>
      </c>
      <c r="AE64" s="40">
        <f>+AE63*AE61/(1+AE63^Parameters!$B$125)</f>
        <v>20.82286000689027</v>
      </c>
      <c r="AF64" s="40">
        <f>+AF63*AF61/(1+AF63^Parameters!$B$125)</f>
        <v>21.834027638998542</v>
      </c>
      <c r="AG64" s="40">
        <f>+AG63*AG61/(1+AG63^Parameters!$B$125)</f>
        <v>22.813071307945339</v>
      </c>
      <c r="AH64" s="40">
        <f>+AH63*AH61/(1+AH63^Parameters!$B$125)</f>
        <v>23.809394499193477</v>
      </c>
      <c r="AI64" s="40">
        <f>+AI63*AI61/(1+AI63^Parameters!$B$125)</f>
        <v>24.844225848034032</v>
      </c>
      <c r="AJ64" s="40">
        <f>+AJ63*AJ61/(1+AJ63^Parameters!$B$125)</f>
        <v>25.93041983445044</v>
      </c>
      <c r="AK64" s="40">
        <f>+AK63*AK61/(1+AK63^Parameters!$B$125)</f>
        <v>27.076417654663935</v>
      </c>
      <c r="AL64" s="40">
        <f>+AL63*AL61/(1+AL63^Parameters!$B$125)</f>
        <v>28.287846108548326</v>
      </c>
      <c r="AM64" s="40">
        <f>+AM63*AM61/(1+AM63^Parameters!$B$125)</f>
        <v>29.568561856603338</v>
      </c>
      <c r="AN64" s="40">
        <f>+AN63*AN61/(1+AN63^Parameters!$B$125)</f>
        <v>30.92133946074599</v>
      </c>
      <c r="AO64" s="40">
        <f>+AO63*AO61/(1+AO63^Parameters!$B$125)</f>
        <v>32.348327328402341</v>
      </c>
      <c r="AP64" s="40">
        <f>+AP63*AP61/(1+AP63^Parameters!$B$125)</f>
        <v>33.851351181187596</v>
      </c>
      <c r="AQ64" s="40">
        <f>+AQ63*AQ61/(1+AQ63^Parameters!$B$125)</f>
        <v>35.432116403521412</v>
      </c>
      <c r="AR64" s="40">
        <f>+AR63*AR61/(1+AR63^Parameters!$B$125)</f>
        <v>37.092342722635401</v>
      </c>
      <c r="AS64" s="40">
        <f>+AS63*AS61/(1+AS63^Parameters!$B$125)</f>
        <v>38.833853275787419</v>
      </c>
      <c r="AT64" s="40">
        <f>+AT63*AT61/(1+AT63^Parameters!$B$125)</f>
        <v>40.658632795569758</v>
      </c>
      <c r="AU64" s="40">
        <f>+AU63*AU61/(1+AU63^Parameters!$B$125)</f>
        <v>42.568864875107813</v>
      </c>
      <c r="AV64" s="40">
        <f>+AV63*AV61/(1+AV63^Parameters!$B$125)</f>
        <v>44.566955124910685</v>
      </c>
      <c r="AW64" s="40">
        <f>+AW63*AW61/(1+AW63^Parameters!$B$125)</f>
        <v>46.655544921389264</v>
      </c>
      <c r="AX64" s="40">
        <f>+AX63*AX61/(1+AX63^Parameters!$B$125)</f>
        <v>48.837519010887625</v>
      </c>
      <c r="AY64" s="40">
        <f>+AY63*AY61/(1+AY63^Parameters!$B$125)</f>
        <v>51.116009243480875</v>
      </c>
      <c r="AZ64" s="40">
        <f>+AZ63*AZ61/(1+AZ63^Parameters!$B$125)</f>
        <v>53.494396021250893</v>
      </c>
      <c r="BA64" s="40">
        <f>+BA63*BA61/(1+BA63^Parameters!$B$125)</f>
        <v>55.97630856104854</v>
      </c>
      <c r="BB64" s="40">
        <f>+BB63*BB61/(1+BB63^Parameters!$B$125)</f>
        <v>58.565624728981241</v>
      </c>
      <c r="BC64" s="40">
        <f>+BC63*BC61/(1+BC63^Parameters!$B$125)</f>
        <v>61.266470960722145</v>
      </c>
      <c r="BD64" s="40">
        <f>+BD63*BD61/(1+BD63^Parameters!$B$125)</f>
        <v>64.083222609292392</v>
      </c>
      <c r="BE64" s="40">
        <f>+BE63*BE61/(1+BE63^Parameters!$B$125)</f>
        <v>67.020504940095861</v>
      </c>
      <c r="BF64" s="40">
        <f>+BF63*BF61/(1+BF63^Parameters!$B$125)</f>
        <v>70.083194907494914</v>
      </c>
      <c r="BG64" s="40">
        <f>+BG63*BG61/(1+BG63^Parameters!$B$125)</f>
        <v>73.276423787971666</v>
      </c>
      <c r="BH64" s="40">
        <f>+BH63*BH61/(1+BH63^Parameters!$B$125)</f>
        <v>76.605580704606226</v>
      </c>
      <c r="BI64" s="40">
        <f>+BI63*BI61/(1+BI63^Parameters!$B$125)</f>
        <v>80.076317050918476</v>
      </c>
      <c r="BJ64" s="40">
        <f>+BJ63*BJ61/(1+BJ63^Parameters!$B$125)</f>
        <v>80.30790738989927</v>
      </c>
      <c r="BK64" s="40">
        <f>+BK63*BK61/(1+BK63^Parameters!$B$125)</f>
        <v>80.382672570175188</v>
      </c>
      <c r="BL64" s="40">
        <f>+BL63*BL61/(1+BL63^Parameters!$B$125)</f>
        <v>80.590361757377465</v>
      </c>
      <c r="BM64" s="40">
        <f>+BM63*BM61/(1+BM63^Parameters!$B$125)</f>
        <v>80.885234142654767</v>
      </c>
      <c r="BN64" s="40">
        <f>+BN63*BN61/(1+BN63^Parameters!$B$125)</f>
        <v>81.236842328730958</v>
      </c>
      <c r="BO64" s="40">
        <f>+BO63*BO61/(1+BO63^Parameters!$B$125)</f>
        <v>81.624828074427455</v>
      </c>
      <c r="BP64" s="40">
        <f>+BP63*BP61/(1+BP63^Parameters!$B$125)</f>
        <v>82.035540355239647</v>
      </c>
      <c r="BQ64" s="40">
        <f>+BQ63*BQ61/(1+BQ63^Parameters!$B$125)</f>
        <v>82.459811402485059</v>
      </c>
      <c r="BR64" s="40">
        <f>+BR63*BR61/(1+BR63^Parameters!$B$125)</f>
        <v>82.891481663733956</v>
      </c>
      <c r="BS64" s="40">
        <f>+BS63*BS61/(1+BS63^Parameters!$B$125)</f>
        <v>83.326415519091299</v>
      </c>
      <c r="BT64" s="40">
        <f>+BT63*BT61/(1+BT63^Parameters!$B$125)</f>
        <v>83.761841651707499</v>
      </c>
      <c r="BU64" s="40">
        <f>+BU63*BU61/(1+BU63^Parameters!$B$125)</f>
        <v>84.195909647985161</v>
      </c>
      <c r="BV64" s="40">
        <f>+BV63*BV61/(1+BV63^Parameters!$B$125)</f>
        <v>84.62739130186489</v>
      </c>
      <c r="BW64" s="40">
        <f>+BW63*BW61/(1+BW63^Parameters!$B$125)</f>
        <v>85.055479081984359</v>
      </c>
      <c r="BX64" s="40">
        <f>+BX63*BX61/(1+BX63^Parameters!$B$125)</f>
        <v>85.479649993810483</v>
      </c>
      <c r="BY64" s="40">
        <f>+BY63*BY61/(1+BY63^Parameters!$B$125)</f>
        <v>85.899573529667364</v>
      </c>
      <c r="BZ64" s="40">
        <f>+BZ63*BZ61/(1+BZ63^Parameters!$B$125)</f>
        <v>86.315049378528158</v>
      </c>
      <c r="CA64" s="40">
        <f>+CA63*CA61/(1+CA63^Parameters!$B$125)</f>
        <v>86.725965242858621</v>
      </c>
      <c r="CB64" s="40">
        <f>+CB63*CB61/(1+CB63^Parameters!$B$125)</f>
        <v>87.132268251099461</v>
      </c>
      <c r="CC64" s="40">
        <f>+CC63*CC61/(1+CC63^Parameters!$B$125)</f>
        <v>87.533945569202317</v>
      </c>
      <c r="CD64" s="40">
        <f>+CD63*CD61/(1+CD63^Parameters!$B$125)</f>
        <v>87.931011240420105</v>
      </c>
      <c r="CE64" s="40">
        <f>+CE63*CE61/(1+CE63^Parameters!$B$125)</f>
        <v>88.323497244765989</v>
      </c>
      <c r="CF64" s="40">
        <f>+CF63*CF61/(1+CF63^Parameters!$B$125)</f>
        <v>88.711447419398127</v>
      </c>
      <c r="CG64" s="40">
        <f>+CG63*CG61/(1+CG63^Parameters!$B$125)</f>
        <v>89.094913320315541</v>
      </c>
      <c r="CH64" s="40">
        <f>+CH63*CH61/(1+CH63^Parameters!$B$125)</f>
        <v>89.473951402623896</v>
      </c>
      <c r="CI64" s="40">
        <f>+CI63*CI61/(1+CI63^Parameters!$B$125)</f>
        <v>89.848621097419482</v>
      </c>
      <c r="CJ64" s="40">
        <f>+CJ63*CJ61/(1+CJ63^Parameters!$B$125)</f>
        <v>90.218983499189108</v>
      </c>
      <c r="CK64" s="40">
        <f>+CK63*CK61/(1+CK63^Parameters!$B$125)</f>
        <v>90.585100469584532</v>
      </c>
      <c r="CL64" s="40">
        <f>+CL63*CL61/(1+CL63^Parameters!$B$125)</f>
        <v>90.947034025700688</v>
      </c>
      <c r="CM64" s="40">
        <f>+CM63*CM61/(1+CM63^Parameters!$B$125)</f>
        <v>91.304845923183208</v>
      </c>
      <c r="CN64" s="40">
        <f>+CN63*CN61/(1+CN63^Parameters!$B$125)</f>
        <v>91.658597373097848</v>
      </c>
      <c r="CO64" s="40">
        <f>+CO63*CO61/(1+CO63^Parameters!$B$125)</f>
        <v>92.008348850905747</v>
      </c>
      <c r="CP64" s="40">
        <f>+CP63*CP61/(1+CP63^Parameters!$B$125)</f>
        <v>92.354159969071986</v>
      </c>
      <c r="CQ64" s="40">
        <f>+CQ63*CQ61/(1+CQ63^Parameters!$B$125)</f>
        <v>92.696089393797621</v>
      </c>
      <c r="CR64" s="40">
        <f>+CR63*CR61/(1+CR63^Parameters!$B$125)</f>
        <v>93.034194792469549</v>
      </c>
      <c r="CS64" s="40">
        <f>+CS63*CS61/(1+CS63^Parameters!$B$125)</f>
        <v>93.3685328025838</v>
      </c>
      <c r="CT64" s="40">
        <f>+CT63*CT61/(1+CT63^Parameters!$B$125)</f>
        <v>93.699159015742708</v>
      </c>
      <c r="CU64" s="40">
        <f>+CU63*CU61/(1+CU63^Parameters!$B$125)</f>
        <v>94.026127972274736</v>
      </c>
      <c r="CV64" s="40">
        <f>+CV63*CV61/(1+CV63^Parameters!$B$125)</f>
        <v>94.349493163364031</v>
      </c>
    </row>
    <row r="65" spans="1:237" s="37" customFormat="1" ht="18" customHeight="1">
      <c r="A65" s="92" t="s">
        <v>638</v>
      </c>
      <c r="B65" s="37">
        <f>+B61/(1+B63)</f>
        <v>3.4683114494034548</v>
      </c>
      <c r="C65" s="37">
        <f t="shared" ref="C65:BN65" si="15">+C61-C64</f>
        <v>5.7405885748012766</v>
      </c>
      <c r="D65" s="37">
        <f t="shared" si="15"/>
        <v>8.7088973646227767</v>
      </c>
      <c r="E65" s="37">
        <f t="shared" si="15"/>
        <v>12.291799657258808</v>
      </c>
      <c r="F65" s="37">
        <f t="shared" si="15"/>
        <v>16.454532583764745</v>
      </c>
      <c r="G65" s="37">
        <f t="shared" si="15"/>
        <v>20.806478883598064</v>
      </c>
      <c r="H65" s="37">
        <f t="shared" si="15"/>
        <v>25.453212935602824</v>
      </c>
      <c r="I65" s="37">
        <f t="shared" si="15"/>
        <v>30.679043943672095</v>
      </c>
      <c r="J65" s="37">
        <f t="shared" si="15"/>
        <v>36.516713865871345</v>
      </c>
      <c r="K65" s="37">
        <f t="shared" si="15"/>
        <v>42.992133902596713</v>
      </c>
      <c r="L65" s="37">
        <f t="shared" si="15"/>
        <v>49.018036265940424</v>
      </c>
      <c r="M65" s="37">
        <f t="shared" si="15"/>
        <v>54.102909335161961</v>
      </c>
      <c r="N65" s="37">
        <f t="shared" si="15"/>
        <v>59.721672292460639</v>
      </c>
      <c r="O65" s="37">
        <f t="shared" si="15"/>
        <v>65.128535394527788</v>
      </c>
      <c r="P65" s="37">
        <f t="shared" si="15"/>
        <v>70.386415801456707</v>
      </c>
      <c r="Q65" s="37">
        <f t="shared" si="15"/>
        <v>75.523343363296974</v>
      </c>
      <c r="R65" s="37">
        <f t="shared" si="15"/>
        <v>80.54949059313978</v>
      </c>
      <c r="S65" s="37">
        <f t="shared" si="15"/>
        <v>85.466432738290436</v>
      </c>
      <c r="T65" s="37">
        <f t="shared" si="15"/>
        <v>90.272335383731345</v>
      </c>
      <c r="U65" s="37">
        <f t="shared" si="15"/>
        <v>94.964813407712626</v>
      </c>
      <c r="V65" s="37">
        <f t="shared" si="15"/>
        <v>100.06867561747515</v>
      </c>
      <c r="W65" s="37">
        <f t="shared" si="15"/>
        <v>105.7720779255452</v>
      </c>
      <c r="X65" s="37">
        <f t="shared" si="15"/>
        <v>111.65258009279124</v>
      </c>
      <c r="Y65" s="37">
        <f t="shared" si="15"/>
        <v>117.65123246775414</v>
      </c>
      <c r="Z65" s="37">
        <f t="shared" si="15"/>
        <v>123.73834516321229</v>
      </c>
      <c r="AA65" s="37">
        <f t="shared" si="15"/>
        <v>129.91362519537074</v>
      </c>
      <c r="AB65" s="37">
        <f t="shared" si="15"/>
        <v>136.34030253718285</v>
      </c>
      <c r="AC65" s="37">
        <f t="shared" si="15"/>
        <v>143.15321152390644</v>
      </c>
      <c r="AD65" s="37">
        <f t="shared" si="15"/>
        <v>150.37806135544776</v>
      </c>
      <c r="AE65" s="37">
        <f t="shared" si="15"/>
        <v>157.95162470345383</v>
      </c>
      <c r="AF65" s="37">
        <f t="shared" si="15"/>
        <v>165.55416350223962</v>
      </c>
      <c r="AG65" s="37">
        <f t="shared" si="15"/>
        <v>173.05537844070702</v>
      </c>
      <c r="AH65" s="37">
        <f t="shared" si="15"/>
        <v>180.64609474771959</v>
      </c>
      <c r="AI65" s="37">
        <f t="shared" si="15"/>
        <v>188.3384920136015</v>
      </c>
      <c r="AJ65" s="37">
        <f t="shared" si="15"/>
        <v>196.13957832111421</v>
      </c>
      <c r="AK65" s="37">
        <f t="shared" si="15"/>
        <v>204.05485727660789</v>
      </c>
      <c r="AL65" s="37">
        <f t="shared" si="15"/>
        <v>212.09029339253638</v>
      </c>
      <c r="AM65" s="37">
        <f t="shared" si="15"/>
        <v>220.25299164140452</v>
      </c>
      <c r="AN65" s="37">
        <f t="shared" si="15"/>
        <v>228.55127799072395</v>
      </c>
      <c r="AO65" s="37">
        <f t="shared" si="15"/>
        <v>236.99453434592115</v>
      </c>
      <c r="AP65" s="37">
        <f t="shared" si="15"/>
        <v>245.59296104505231</v>
      </c>
      <c r="AQ65" s="37">
        <f t="shared" si="15"/>
        <v>254.3573455038871</v>
      </c>
      <c r="AR65" s="37">
        <f t="shared" si="15"/>
        <v>263.29886760901849</v>
      </c>
      <c r="AS65" s="37">
        <f t="shared" si="15"/>
        <v>272.42894928854929</v>
      </c>
      <c r="AT65" s="37">
        <f t="shared" si="15"/>
        <v>281.75914544540046</v>
      </c>
      <c r="AU65" s="37">
        <f t="shared" si="15"/>
        <v>291.30106968082816</v>
      </c>
      <c r="AV65" s="37">
        <f t="shared" si="15"/>
        <v>301.0663475558834</v>
      </c>
      <c r="AW65" s="37">
        <f t="shared" si="15"/>
        <v>311.06659077935069</v>
      </c>
      <c r="AX65" s="37">
        <f t="shared" si="15"/>
        <v>321.31338680188986</v>
      </c>
      <c r="AY65" s="37">
        <f t="shared" si="15"/>
        <v>331.81829943289961</v>
      </c>
      <c r="AZ65" s="37">
        <f t="shared" si="15"/>
        <v>342.5928771112915</v>
      </c>
      <c r="BA65" s="37">
        <f t="shared" si="15"/>
        <v>353.64866630191585</v>
      </c>
      <c r="BB65" s="37">
        <f t="shared" si="15"/>
        <v>364.99722815642752</v>
      </c>
      <c r="BC65" s="37">
        <f t="shared" si="15"/>
        <v>376.65015709233927</v>
      </c>
      <c r="BD65" s="37">
        <f t="shared" si="15"/>
        <v>388.61910033406127</v>
      </c>
      <c r="BE65" s="37">
        <f t="shared" si="15"/>
        <v>400.91577775086597</v>
      </c>
      <c r="BF65" s="37">
        <f t="shared" si="15"/>
        <v>413.55200154141983</v>
      </c>
      <c r="BG65" s="37">
        <f t="shared" si="15"/>
        <v>426.53969547107016</v>
      </c>
      <c r="BH65" s="37">
        <f t="shared" si="15"/>
        <v>439.89091348085873</v>
      </c>
      <c r="BI65" s="37">
        <f t="shared" si="15"/>
        <v>453.61785756742592</v>
      </c>
      <c r="BJ65" s="37">
        <f t="shared" si="15"/>
        <v>453.38626722844515</v>
      </c>
      <c r="BK65" s="37">
        <f t="shared" si="15"/>
        <v>453.31150204816919</v>
      </c>
      <c r="BL65" s="37">
        <f t="shared" si="15"/>
        <v>453.10381286096691</v>
      </c>
      <c r="BM65" s="37">
        <f t="shared" si="15"/>
        <v>452.80894047568961</v>
      </c>
      <c r="BN65" s="37">
        <f t="shared" si="15"/>
        <v>452.45733228961342</v>
      </c>
      <c r="BO65" s="37">
        <f t="shared" ref="BO65:CV65" si="16">+BO61-BO64</f>
        <v>452.06934654391694</v>
      </c>
      <c r="BP65" s="37">
        <f t="shared" si="16"/>
        <v>451.65863426310477</v>
      </c>
      <c r="BQ65" s="37">
        <f t="shared" si="16"/>
        <v>451.23436321585933</v>
      </c>
      <c r="BR65" s="37">
        <f t="shared" si="16"/>
        <v>450.80269295461045</v>
      </c>
      <c r="BS65" s="37">
        <f t="shared" si="16"/>
        <v>450.36775909925308</v>
      </c>
      <c r="BT65" s="37">
        <f t="shared" si="16"/>
        <v>449.93233296663686</v>
      </c>
      <c r="BU65" s="37">
        <f t="shared" si="16"/>
        <v>449.49826497035923</v>
      </c>
      <c r="BV65" s="37">
        <f t="shared" si="16"/>
        <v>449.06678331647947</v>
      </c>
      <c r="BW65" s="37">
        <f t="shared" si="16"/>
        <v>448.63869553636005</v>
      </c>
      <c r="BX65" s="37">
        <f t="shared" si="16"/>
        <v>448.21452462453391</v>
      </c>
      <c r="BY65" s="37">
        <f t="shared" si="16"/>
        <v>447.79460108867704</v>
      </c>
      <c r="BZ65" s="37">
        <f t="shared" si="16"/>
        <v>447.37912523981623</v>
      </c>
      <c r="CA65" s="37">
        <f t="shared" si="16"/>
        <v>446.9682093754858</v>
      </c>
      <c r="CB65" s="37">
        <f t="shared" si="16"/>
        <v>446.56190636724494</v>
      </c>
      <c r="CC65" s="37">
        <f t="shared" si="16"/>
        <v>446.16022904914206</v>
      </c>
      <c r="CD65" s="37">
        <f t="shared" si="16"/>
        <v>445.76316337792429</v>
      </c>
      <c r="CE65" s="37">
        <f t="shared" si="16"/>
        <v>445.37067737357842</v>
      </c>
      <c r="CF65" s="37">
        <f t="shared" si="16"/>
        <v>444.98272719894624</v>
      </c>
      <c r="CG65" s="37">
        <f t="shared" si="16"/>
        <v>444.59926129802886</v>
      </c>
      <c r="CH65" s="37">
        <f t="shared" si="16"/>
        <v>444.22022321572047</v>
      </c>
      <c r="CI65" s="37">
        <f t="shared" si="16"/>
        <v>443.84555352092491</v>
      </c>
      <c r="CJ65" s="37">
        <f t="shared" si="16"/>
        <v>443.47519111915528</v>
      </c>
      <c r="CK65" s="37">
        <f t="shared" si="16"/>
        <v>443.10907414875987</v>
      </c>
      <c r="CL65" s="37">
        <f t="shared" si="16"/>
        <v>442.74714059264369</v>
      </c>
      <c r="CM65" s="37">
        <f t="shared" si="16"/>
        <v>442.38932869516117</v>
      </c>
      <c r="CN65" s="37">
        <f t="shared" si="16"/>
        <v>442.03557724524654</v>
      </c>
      <c r="CO65" s="37">
        <f t="shared" si="16"/>
        <v>441.68582576743864</v>
      </c>
      <c r="CP65" s="37">
        <f t="shared" si="16"/>
        <v>441.3400146492724</v>
      </c>
      <c r="CQ65" s="37">
        <f t="shared" si="16"/>
        <v>440.9980852245468</v>
      </c>
      <c r="CR65" s="37">
        <f t="shared" si="16"/>
        <v>440.65997982587487</v>
      </c>
      <c r="CS65" s="37">
        <f t="shared" si="16"/>
        <v>440.3256418157606</v>
      </c>
      <c r="CT65" s="37">
        <f t="shared" si="16"/>
        <v>439.99501560260171</v>
      </c>
      <c r="CU65" s="37">
        <f t="shared" si="16"/>
        <v>439.66804664606968</v>
      </c>
      <c r="CV65" s="37">
        <f t="shared" si="16"/>
        <v>439.34468145498033</v>
      </c>
    </row>
    <row r="66" spans="1:237" s="35" customFormat="1" ht="18" customHeight="1">
      <c r="A66" s="54" t="s">
        <v>770</v>
      </c>
      <c r="B66" s="35">
        <f t="shared" ref="B66:AG66" si="17">(B31*(B103)^$B38)</f>
        <v>2.4704027752364712E-11</v>
      </c>
      <c r="C66" s="35">
        <f t="shared" si="17"/>
        <v>2.0938821110690539E-11</v>
      </c>
      <c r="D66" s="35">
        <f t="shared" si="17"/>
        <v>1.8281288404863193E-11</v>
      </c>
      <c r="E66" s="35">
        <f t="shared" si="17"/>
        <v>1.6177566325978431E-11</v>
      </c>
      <c r="F66" s="35">
        <f t="shared" si="17"/>
        <v>1.4490304167945366E-11</v>
      </c>
      <c r="G66" s="35">
        <f t="shared" si="17"/>
        <v>1.3120940106858136E-11</v>
      </c>
      <c r="H66" s="35">
        <f t="shared" si="17"/>
        <v>1.1997601953968103E-11</v>
      </c>
      <c r="I66" s="35">
        <f t="shared" si="17"/>
        <v>1.1067204506362721E-11</v>
      </c>
      <c r="J66" s="35">
        <f t="shared" si="17"/>
        <v>1.0290751340326423E-11</v>
      </c>
      <c r="K66" s="35">
        <f t="shared" si="17"/>
        <v>9.6430839089690095E-12</v>
      </c>
      <c r="L66" s="35">
        <f t="shared" si="17"/>
        <v>9.1245849753365522E-12</v>
      </c>
      <c r="M66" s="35">
        <f t="shared" si="17"/>
        <v>8.8114146878437366E-12</v>
      </c>
      <c r="N66" s="35">
        <f t="shared" si="17"/>
        <v>9.0298171582376134E-12</v>
      </c>
      <c r="O66" s="35">
        <f t="shared" si="17"/>
        <v>1.0967687758226788E-11</v>
      </c>
      <c r="P66" s="35">
        <f t="shared" si="17"/>
        <v>1.9130487054947617E-11</v>
      </c>
      <c r="Q66" s="35">
        <f t="shared" si="17"/>
        <v>5.2710522667339426E-11</v>
      </c>
      <c r="R66" s="35">
        <f t="shared" si="17"/>
        <v>1.965773031296555E-10</v>
      </c>
      <c r="S66" s="35">
        <f t="shared" si="17"/>
        <v>8.0707706202364123E-10</v>
      </c>
      <c r="T66" s="35">
        <f t="shared" si="17"/>
        <v>3.2653902982014841E-9</v>
      </c>
      <c r="U66" s="35">
        <f t="shared" si="17"/>
        <v>1.2504808219519954E-8</v>
      </c>
      <c r="V66" s="35">
        <f t="shared" si="17"/>
        <v>4.4807719917742371E-8</v>
      </c>
      <c r="W66" s="35">
        <f t="shared" si="17"/>
        <v>1.5054117929480117E-7</v>
      </c>
      <c r="X66" s="35">
        <f t="shared" si="17"/>
        <v>4.763054071443004E-7</v>
      </c>
      <c r="Y66" s="35">
        <f t="shared" si="17"/>
        <v>1.4199879259532412E-6</v>
      </c>
      <c r="Z66" s="35">
        <f t="shared" si="17"/>
        <v>3.9817621629453416E-6</v>
      </c>
      <c r="AA66" s="35">
        <f t="shared" si="17"/>
        <v>1.5064967507205591E-5</v>
      </c>
      <c r="AB66" s="35">
        <f t="shared" si="17"/>
        <v>8.6406562140496927E-4</v>
      </c>
      <c r="AC66" s="35">
        <f t="shared" si="17"/>
        <v>4.1726684557082594E-4</v>
      </c>
      <c r="AD66" s="35">
        <f t="shared" si="17"/>
        <v>2.0169985229880869E-4</v>
      </c>
      <c r="AE66" s="35">
        <f t="shared" si="17"/>
        <v>9.7584170709818588E-5</v>
      </c>
      <c r="AF66" s="35">
        <f t="shared" si="17"/>
        <v>4.724948247041563E-5</v>
      </c>
      <c r="AG66" s="35">
        <f t="shared" si="17"/>
        <v>2.2894134632729754E-5</v>
      </c>
      <c r="AH66" s="35">
        <f t="shared" ref="AH66:BI66" si="18">(AH31*(AH103)^$B38)</f>
        <v>1.1100178316039732E-5</v>
      </c>
      <c r="AI66" s="35">
        <f t="shared" si="18"/>
        <v>5.3850082180554994E-6</v>
      </c>
      <c r="AJ66" s="35">
        <f t="shared" si="18"/>
        <v>2.6137762539484846E-6</v>
      </c>
      <c r="AK66" s="35">
        <f t="shared" si="18"/>
        <v>1.2692685120952241E-6</v>
      </c>
      <c r="AL66" s="35">
        <f t="shared" si="18"/>
        <v>6.1662532703688725E-7</v>
      </c>
      <c r="AM66" s="35">
        <f t="shared" si="18"/>
        <v>2.9967719176793439E-7</v>
      </c>
      <c r="AN66" s="35">
        <f t="shared" si="18"/>
        <v>1.4569144573679582E-7</v>
      </c>
      <c r="AO66" s="35">
        <f t="shared" si="18"/>
        <v>7.0851270684942397E-8</v>
      </c>
      <c r="AP66" s="35">
        <f t="shared" si="18"/>
        <v>3.4465226684054078E-8</v>
      </c>
      <c r="AQ66" s="35">
        <f t="shared" si="18"/>
        <v>1.6769594054911303E-8</v>
      </c>
      <c r="AR66" s="35">
        <f t="shared" si="18"/>
        <v>8.1613327161776059E-9</v>
      </c>
      <c r="AS66" s="35">
        <f t="shared" si="18"/>
        <v>3.9727115016156534E-9</v>
      </c>
      <c r="AT66" s="35">
        <f t="shared" si="18"/>
        <v>1.9341566352727482E-9</v>
      </c>
      <c r="AU66" s="35">
        <f t="shared" si="18"/>
        <v>9.4181815745875995E-10</v>
      </c>
      <c r="AV66" s="35">
        <f t="shared" si="18"/>
        <v>4.5867619233655269E-10</v>
      </c>
      <c r="AW66" s="35">
        <f t="shared" si="18"/>
        <v>2.2341004108719267E-10</v>
      </c>
      <c r="AX66" s="35">
        <f t="shared" si="18"/>
        <v>1.0883054236647825E-10</v>
      </c>
      <c r="AY66" s="35">
        <f t="shared" si="18"/>
        <v>5.3020687201826134E-11</v>
      </c>
      <c r="AZ66" s="35">
        <f t="shared" si="18"/>
        <v>2.5833408978519505E-11</v>
      </c>
      <c r="BA66" s="35">
        <f t="shared" si="18"/>
        <v>1.2587970432914103E-11</v>
      </c>
      <c r="BB66" s="35">
        <f t="shared" si="18"/>
        <v>6.1342796901107014E-12</v>
      </c>
      <c r="BC66" s="35">
        <f t="shared" si="18"/>
        <v>2.9895230844968995E-12</v>
      </c>
      <c r="BD66" s="35">
        <f t="shared" si="18"/>
        <v>1.4570272676304423E-12</v>
      </c>
      <c r="BE66" s="35">
        <f t="shared" si="18"/>
        <v>7.1016315299291826E-13</v>
      </c>
      <c r="BF66" s="35">
        <f t="shared" si="18"/>
        <v>3.4615515957378668E-13</v>
      </c>
      <c r="BG66" s="35">
        <f t="shared" si="18"/>
        <v>1.6873434127187812E-13</v>
      </c>
      <c r="BH66" s="35">
        <f t="shared" si="18"/>
        <v>8.2253454869971154E-14</v>
      </c>
      <c r="BI66" s="35">
        <f t="shared" si="18"/>
        <v>4.00978432852118E-14</v>
      </c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4"/>
      <c r="EO66" s="54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4"/>
      <c r="FA66" s="54"/>
      <c r="FB66" s="54"/>
      <c r="FC66" s="54"/>
      <c r="FD66" s="54"/>
      <c r="FE66" s="54"/>
      <c r="FF66" s="54"/>
      <c r="FG66" s="54"/>
      <c r="FH66" s="54"/>
      <c r="FI66" s="54"/>
      <c r="FJ66" s="54"/>
      <c r="FK66" s="54"/>
      <c r="FL66" s="54"/>
      <c r="FM66" s="54"/>
      <c r="FN66" s="54"/>
      <c r="FO66" s="54"/>
      <c r="FP66" s="54"/>
      <c r="FQ66" s="54"/>
      <c r="FR66" s="54"/>
      <c r="FS66" s="54"/>
      <c r="FT66" s="54"/>
      <c r="FU66" s="54"/>
      <c r="FV66" s="54"/>
      <c r="FW66" s="54"/>
      <c r="FX66" s="54"/>
      <c r="FY66" s="54"/>
      <c r="FZ66" s="54"/>
      <c r="GA66" s="54"/>
      <c r="GB66" s="54"/>
      <c r="GC66" s="54"/>
      <c r="GD66" s="54"/>
      <c r="GE66" s="54"/>
      <c r="GF66" s="54"/>
      <c r="GG66" s="54"/>
      <c r="GH66" s="54"/>
      <c r="GI66" s="54"/>
      <c r="GJ66" s="54"/>
      <c r="GK66" s="54"/>
      <c r="GL66" s="54"/>
      <c r="GM66" s="54"/>
      <c r="GN66" s="54"/>
      <c r="GO66" s="54"/>
      <c r="GP66" s="54"/>
      <c r="GQ66" s="54"/>
      <c r="GR66" s="54"/>
      <c r="GS66" s="54"/>
      <c r="GT66" s="54"/>
      <c r="GU66" s="54"/>
      <c r="GV66" s="54"/>
      <c r="GW66" s="54"/>
      <c r="GX66" s="54"/>
      <c r="GY66" s="54"/>
      <c r="GZ66" s="54"/>
      <c r="HA66" s="54"/>
      <c r="HB66" s="54"/>
      <c r="HC66" s="54"/>
      <c r="HD66" s="54"/>
      <c r="HE66" s="54"/>
      <c r="HF66" s="54"/>
      <c r="HG66" s="54"/>
      <c r="HH66" s="54"/>
      <c r="HI66" s="54"/>
      <c r="HJ66" s="54"/>
      <c r="HK66" s="54"/>
      <c r="HL66" s="54"/>
      <c r="HM66" s="54"/>
      <c r="HN66" s="54"/>
      <c r="HO66" s="54"/>
      <c r="HP66" s="54"/>
      <c r="HQ66" s="54"/>
      <c r="HR66" s="54"/>
      <c r="HS66" s="54"/>
      <c r="HT66" s="54"/>
      <c r="HU66" s="54"/>
      <c r="HV66" s="54"/>
      <c r="HW66" s="54"/>
      <c r="HX66" s="54"/>
      <c r="HY66" s="54"/>
      <c r="HZ66" s="54"/>
      <c r="IA66" s="54"/>
      <c r="IB66" s="54"/>
      <c r="IC66" s="54"/>
    </row>
    <row r="67" spans="1:237" s="35" customFormat="1" ht="18" customHeight="1">
      <c r="A67" s="54" t="s">
        <v>771</v>
      </c>
      <c r="B67" s="54">
        <f>+B61*B66</f>
        <v>8.5972569710833076E-11</v>
      </c>
      <c r="C67" s="54">
        <f>+C61*C66</f>
        <v>1.2075465996481778E-10</v>
      </c>
      <c r="D67" s="54">
        <f t="shared" ref="D67:BI67" si="19">+D61*D66</f>
        <v>1.6021459765814906E-10</v>
      </c>
      <c r="E67" s="54">
        <f t="shared" si="19"/>
        <v>2.0056239374489375E-10</v>
      </c>
      <c r="F67" s="54">
        <f t="shared" si="19"/>
        <v>2.4115183595047353E-10</v>
      </c>
      <c r="G67" s="54">
        <f t="shared" si="19"/>
        <v>2.7700548306285329E-10</v>
      </c>
      <c r="H67" s="54">
        <f t="shared" si="19"/>
        <v>3.1096773231978458E-10</v>
      </c>
      <c r="I67" s="54">
        <f t="shared" si="19"/>
        <v>3.4708839926926259E-10</v>
      </c>
      <c r="J67" s="54">
        <f t="shared" si="19"/>
        <v>3.8573625035842372E-10</v>
      </c>
      <c r="K67" s="54">
        <f t="shared" si="19"/>
        <v>4.2746425536954503E-10</v>
      </c>
      <c r="L67" s="54">
        <f t="shared" si="19"/>
        <v>4.6335808877179733E-10</v>
      </c>
      <c r="M67" s="54">
        <f t="shared" si="19"/>
        <v>4.9625966382059746E-10</v>
      </c>
      <c r="N67" s="54">
        <f t="shared" si="19"/>
        <v>5.6412178723374469E-10</v>
      </c>
      <c r="O67" s="54">
        <f t="shared" si="19"/>
        <v>7.509666465319147E-10</v>
      </c>
      <c r="P67" s="54">
        <f t="shared" si="19"/>
        <v>1.4228704599669618E-9</v>
      </c>
      <c r="Q67" s="54">
        <f t="shared" si="19"/>
        <v>4.2285056046998092E-9</v>
      </c>
      <c r="R67" s="54">
        <f t="shared" si="19"/>
        <v>1.6908340617323559E-8</v>
      </c>
      <c r="S67" s="54">
        <f t="shared" si="19"/>
        <v>7.4053688290564398E-8</v>
      </c>
      <c r="T67" s="54">
        <f t="shared" si="19"/>
        <v>3.1819096977784638E-7</v>
      </c>
      <c r="U67" s="54">
        <f t="shared" si="19"/>
        <v>1.2889189920568606E-6</v>
      </c>
      <c r="V67" s="54">
        <f t="shared" si="19"/>
        <v>4.8938032961571802E-6</v>
      </c>
      <c r="W67" s="54">
        <f t="shared" si="19"/>
        <v>1.747676021064515E-5</v>
      </c>
      <c r="X67" s="54">
        <f t="shared" si="19"/>
        <v>5.870285667063243E-5</v>
      </c>
      <c r="Y67" s="54">
        <f t="shared" si="19"/>
        <v>1.8546998046972823E-4</v>
      </c>
      <c r="Z67" s="54">
        <f t="shared" si="19"/>
        <v>5.5012693776482148E-4</v>
      </c>
      <c r="AA67" s="54">
        <f t="shared" si="19"/>
        <v>2.1975911286372298E-3</v>
      </c>
      <c r="AB67" s="54">
        <f t="shared" si="19"/>
        <v>0.13284957016772536</v>
      </c>
      <c r="AC67" s="54">
        <f t="shared" si="19"/>
        <v>6.7513307283909321E-2</v>
      </c>
      <c r="AD67" s="54">
        <f t="shared" si="19"/>
        <v>3.4317430872400786E-2</v>
      </c>
      <c r="AE67" s="54">
        <f t="shared" si="19"/>
        <v>1.7445559834534073E-2</v>
      </c>
      <c r="AF67" s="54">
        <f t="shared" si="19"/>
        <v>8.8539950524908258E-3</v>
      </c>
      <c r="AG67" s="54">
        <f t="shared" si="19"/>
        <v>4.4842386588497089E-3</v>
      </c>
      <c r="AH67" s="54">
        <f t="shared" si="19"/>
        <v>2.2694923883338791E-3</v>
      </c>
      <c r="AI67" s="54">
        <f t="shared" si="19"/>
        <v>1.1479906876323141E-3</v>
      </c>
      <c r="AJ67" s="54">
        <f t="shared" si="19"/>
        <v>5.8044128789339869E-4</v>
      </c>
      <c r="AK67" s="54">
        <f t="shared" si="19"/>
        <v>2.9336764943068756E-4</v>
      </c>
      <c r="AL67" s="54">
        <f t="shared" si="19"/>
        <v>1.4822324888237487E-4</v>
      </c>
      <c r="AM67" s="54">
        <f t="shared" si="19"/>
        <v>7.4865821595385782E-5</v>
      </c>
      <c r="AN67" s="54">
        <f t="shared" si="19"/>
        <v>3.7802940765615212E-5</v>
      </c>
      <c r="AO67" s="54">
        <f t="shared" si="19"/>
        <v>1.9083283999544493E-5</v>
      </c>
      <c r="AP67" s="54">
        <f t="shared" si="19"/>
        <v>9.6311115664469427E-6</v>
      </c>
      <c r="AQ67" s="54">
        <f t="shared" si="19"/>
        <v>4.8596516375784236E-6</v>
      </c>
      <c r="AR67" s="54">
        <f t="shared" si="19"/>
        <v>2.4515926125319154E-6</v>
      </c>
      <c r="AS67" s="54">
        <f t="shared" si="19"/>
        <v>1.2365573157724627E-6</v>
      </c>
      <c r="AT67" s="54">
        <f t="shared" si="19"/>
        <v>6.2360648511467001E-7</v>
      </c>
      <c r="AU67" s="54">
        <f t="shared" si="19"/>
        <v>3.1444476659434839E-7</v>
      </c>
      <c r="AV67" s="54">
        <f t="shared" si="19"/>
        <v>1.5853376721833384E-7</v>
      </c>
      <c r="AW67" s="54">
        <f t="shared" si="19"/>
        <v>7.9918717034700619E-8</v>
      </c>
      <c r="AX67" s="54">
        <f t="shared" si="19"/>
        <v>4.0283723837047778E-8</v>
      </c>
      <c r="AY67" s="54">
        <f t="shared" si="19"/>
        <v>2.0303440199177903E-8</v>
      </c>
      <c r="AZ67" s="54">
        <f t="shared" si="19"/>
        <v>1.0232284518019529E-8</v>
      </c>
      <c r="BA67" s="54">
        <f t="shared" si="19"/>
        <v>5.1563470721581782E-9</v>
      </c>
      <c r="BB67" s="54">
        <f t="shared" si="19"/>
        <v>2.5982530059403098E-9</v>
      </c>
      <c r="BC67" s="54">
        <f t="shared" si="19"/>
        <v>1.3091618686496695E-9</v>
      </c>
      <c r="BD67" s="54">
        <f t="shared" si="19"/>
        <v>6.5959962864810862E-10</v>
      </c>
      <c r="BE67" s="54">
        <f t="shared" si="19"/>
        <v>3.3231110591559896E-10</v>
      </c>
      <c r="BF67" s="54">
        <f t="shared" si="19"/>
        <v>1.6741281860227375E-10</v>
      </c>
      <c r="BG67" s="54">
        <f t="shared" si="19"/>
        <v>8.4336143640240902E-11</v>
      </c>
      <c r="BH67" s="54">
        <f t="shared" si="19"/>
        <v>4.2483621074982457E-11</v>
      </c>
      <c r="BI67" s="54">
        <f t="shared" si="19"/>
        <v>2.1399985376076835E-11</v>
      </c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  <c r="FK67" s="54"/>
      <c r="FL67" s="54"/>
      <c r="FM67" s="54"/>
      <c r="FN67" s="54"/>
      <c r="FO67" s="54"/>
      <c r="FP67" s="54"/>
      <c r="FQ67" s="54"/>
      <c r="FR67" s="54"/>
      <c r="FS67" s="54"/>
      <c r="FT67" s="54"/>
      <c r="FU67" s="54"/>
      <c r="FV67" s="54"/>
      <c r="FW67" s="54"/>
      <c r="FX67" s="54"/>
      <c r="FY67" s="54"/>
      <c r="FZ67" s="54"/>
      <c r="GA67" s="54"/>
      <c r="GB67" s="54"/>
      <c r="GC67" s="54"/>
      <c r="GD67" s="54"/>
      <c r="GE67" s="54"/>
      <c r="GF67" s="54"/>
      <c r="GG67" s="54"/>
      <c r="GH67" s="54"/>
      <c r="GI67" s="54"/>
      <c r="GJ67" s="54"/>
      <c r="GK67" s="54"/>
      <c r="GL67" s="54"/>
      <c r="GM67" s="54"/>
      <c r="GN67" s="54"/>
      <c r="GO67" s="54"/>
      <c r="GP67" s="54"/>
      <c r="GQ67" s="54"/>
      <c r="GR67" s="54"/>
      <c r="GS67" s="54"/>
      <c r="GT67" s="54"/>
      <c r="GU67" s="54"/>
      <c r="GV67" s="54"/>
      <c r="GW67" s="54"/>
      <c r="GX67" s="54"/>
      <c r="GY67" s="54"/>
      <c r="GZ67" s="54"/>
      <c r="HA67" s="54"/>
      <c r="HB67" s="54"/>
      <c r="HC67" s="54"/>
      <c r="HD67" s="54"/>
      <c r="HE67" s="54"/>
      <c r="HF67" s="54"/>
      <c r="HG67" s="54"/>
      <c r="HH67" s="54"/>
      <c r="HI67" s="54"/>
      <c r="HJ67" s="54"/>
      <c r="HK67" s="54"/>
      <c r="HL67" s="54"/>
      <c r="HM67" s="54"/>
      <c r="HN67" s="54"/>
      <c r="HO67" s="54"/>
      <c r="HP67" s="54"/>
      <c r="HQ67" s="54"/>
      <c r="HR67" s="54"/>
      <c r="HS67" s="54"/>
      <c r="HT67" s="54"/>
      <c r="HU67" s="54"/>
      <c r="HV67" s="54"/>
      <c r="HW67" s="54"/>
      <c r="HX67" s="54"/>
      <c r="HY67" s="54"/>
      <c r="HZ67" s="54"/>
      <c r="IA67" s="54"/>
      <c r="IB67" s="54"/>
      <c r="IC67" s="54"/>
    </row>
    <row r="68" spans="1:237" s="35" customFormat="1" ht="18" customHeight="1">
      <c r="A68" s="54" t="s">
        <v>772</v>
      </c>
      <c r="B68" s="54">
        <f>+B65-B67</f>
        <v>3.4683114493174823</v>
      </c>
      <c r="C68" s="54">
        <f>+C65-C67</f>
        <v>5.7405885746805216</v>
      </c>
      <c r="D68" s="54">
        <f>+D65-D67</f>
        <v>8.7088973644625618</v>
      </c>
      <c r="E68" s="54">
        <f>+E65-E67</f>
        <v>12.291799657058245</v>
      </c>
      <c r="F68" s="54">
        <f>+F65-F67</f>
        <v>16.454532583523594</v>
      </c>
      <c r="G68" s="54">
        <f t="shared" ref="G68:BI68" si="20">+G65-G67</f>
        <v>20.806478883321059</v>
      </c>
      <c r="H68" s="54">
        <f t="shared" si="20"/>
        <v>25.453212935291855</v>
      </c>
      <c r="I68" s="54">
        <f t="shared" si="20"/>
        <v>30.679043943325006</v>
      </c>
      <c r="J68" s="54">
        <f t="shared" si="20"/>
        <v>36.516713865485606</v>
      </c>
      <c r="K68" s="54">
        <f t="shared" si="20"/>
        <v>42.99213390216925</v>
      </c>
      <c r="L68" s="54">
        <f t="shared" si="20"/>
        <v>49.018036265477065</v>
      </c>
      <c r="M68" s="54">
        <f t="shared" si="20"/>
        <v>54.102909334665704</v>
      </c>
      <c r="N68" s="54">
        <f t="shared" si="20"/>
        <v>59.721672291896517</v>
      </c>
      <c r="O68" s="54">
        <f t="shared" si="20"/>
        <v>65.128535393776815</v>
      </c>
      <c r="P68" s="54">
        <f t="shared" si="20"/>
        <v>70.386415800033831</v>
      </c>
      <c r="Q68" s="54">
        <f t="shared" si="20"/>
        <v>75.523343359068463</v>
      </c>
      <c r="R68" s="54">
        <f t="shared" si="20"/>
        <v>80.549490576231435</v>
      </c>
      <c r="S68" s="54">
        <f t="shared" si="20"/>
        <v>85.466432664236748</v>
      </c>
      <c r="T68" s="54">
        <f t="shared" si="20"/>
        <v>90.272335065540375</v>
      </c>
      <c r="U68" s="54">
        <f t="shared" si="20"/>
        <v>94.964812118793631</v>
      </c>
      <c r="V68" s="54">
        <f t="shared" si="20"/>
        <v>100.06867072367186</v>
      </c>
      <c r="W68" s="54">
        <f t="shared" si="20"/>
        <v>105.772060448785</v>
      </c>
      <c r="X68" s="54">
        <f t="shared" si="20"/>
        <v>111.65252138993456</v>
      </c>
      <c r="Y68" s="54">
        <f t="shared" si="20"/>
        <v>117.65104699777368</v>
      </c>
      <c r="Z68" s="54">
        <f t="shared" si="20"/>
        <v>123.73779503627452</v>
      </c>
      <c r="AA68" s="54">
        <f t="shared" si="20"/>
        <v>129.91142760424211</v>
      </c>
      <c r="AB68" s="54">
        <f t="shared" si="20"/>
        <v>136.20745296701512</v>
      </c>
      <c r="AC68" s="54">
        <f t="shared" si="20"/>
        <v>143.08569821662252</v>
      </c>
      <c r="AD68" s="54">
        <f t="shared" si="20"/>
        <v>150.34374392457536</v>
      </c>
      <c r="AE68" s="54">
        <f t="shared" si="20"/>
        <v>157.9341791436193</v>
      </c>
      <c r="AF68" s="54">
        <f t="shared" si="20"/>
        <v>165.54530950718711</v>
      </c>
      <c r="AG68" s="54">
        <f t="shared" si="20"/>
        <v>173.05089420204817</v>
      </c>
      <c r="AH68" s="54">
        <f t="shared" si="20"/>
        <v>180.64382525533125</v>
      </c>
      <c r="AI68" s="54">
        <f t="shared" si="20"/>
        <v>188.33734402291387</v>
      </c>
      <c r="AJ68" s="54">
        <f t="shared" si="20"/>
        <v>196.13899787982632</v>
      </c>
      <c r="AK68" s="54">
        <f t="shared" si="20"/>
        <v>204.05456390895847</v>
      </c>
      <c r="AL68" s="54">
        <f t="shared" si="20"/>
        <v>212.0901451692875</v>
      </c>
      <c r="AM68" s="54">
        <f t="shared" si="20"/>
        <v>220.25291677558292</v>
      </c>
      <c r="AN68" s="54">
        <f t="shared" si="20"/>
        <v>228.55124018778318</v>
      </c>
      <c r="AO68" s="54">
        <f t="shared" si="20"/>
        <v>236.99451526263715</v>
      </c>
      <c r="AP68" s="54">
        <f t="shared" si="20"/>
        <v>245.59295141394074</v>
      </c>
      <c r="AQ68" s="54">
        <f t="shared" si="20"/>
        <v>254.35734064423548</v>
      </c>
      <c r="AR68" s="54">
        <f t="shared" si="20"/>
        <v>263.29886515742589</v>
      </c>
      <c r="AS68" s="54">
        <f t="shared" si="20"/>
        <v>272.42894805199199</v>
      </c>
      <c r="AT68" s="54">
        <f t="shared" si="20"/>
        <v>281.759144821794</v>
      </c>
      <c r="AU68" s="54">
        <f t="shared" si="20"/>
        <v>291.30106936638339</v>
      </c>
      <c r="AV68" s="54">
        <f t="shared" si="20"/>
        <v>301.0663473973496</v>
      </c>
      <c r="AW68" s="54">
        <f t="shared" si="20"/>
        <v>311.06659069943197</v>
      </c>
      <c r="AX68" s="54">
        <f t="shared" si="20"/>
        <v>321.31338676160613</v>
      </c>
      <c r="AY68" s="54">
        <f t="shared" si="20"/>
        <v>331.81829941259616</v>
      </c>
      <c r="AZ68" s="54">
        <f t="shared" si="20"/>
        <v>342.59287710105923</v>
      </c>
      <c r="BA68" s="54">
        <f t="shared" si="20"/>
        <v>353.64866629675953</v>
      </c>
      <c r="BB68" s="54">
        <f t="shared" si="20"/>
        <v>364.99722815382927</v>
      </c>
      <c r="BC68" s="54">
        <f t="shared" si="20"/>
        <v>376.65015709103011</v>
      </c>
      <c r="BD68" s="54">
        <f t="shared" si="20"/>
        <v>388.61910033340166</v>
      </c>
      <c r="BE68" s="54">
        <f t="shared" si="20"/>
        <v>400.91577775053366</v>
      </c>
      <c r="BF68" s="54">
        <f t="shared" si="20"/>
        <v>413.55200154125242</v>
      </c>
      <c r="BG68" s="54">
        <f t="shared" si="20"/>
        <v>426.53969547098581</v>
      </c>
      <c r="BH68" s="54">
        <f t="shared" si="20"/>
        <v>439.89091348081627</v>
      </c>
      <c r="BI68" s="54">
        <f t="shared" si="20"/>
        <v>453.61785756740454</v>
      </c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  <c r="FK68" s="54"/>
      <c r="FL68" s="54"/>
      <c r="FM68" s="54"/>
      <c r="FN68" s="54"/>
      <c r="FO68" s="54"/>
      <c r="FP68" s="54"/>
      <c r="FQ68" s="54"/>
      <c r="FR68" s="54"/>
      <c r="FS68" s="54"/>
      <c r="FT68" s="54"/>
      <c r="FU68" s="54"/>
      <c r="FV68" s="54"/>
      <c r="FW68" s="54"/>
      <c r="FX68" s="54"/>
      <c r="FY68" s="54"/>
      <c r="FZ68" s="54"/>
      <c r="GA68" s="54"/>
      <c r="GB68" s="54"/>
      <c r="GC68" s="54"/>
      <c r="GD68" s="54"/>
      <c r="GE68" s="54"/>
      <c r="GF68" s="54"/>
      <c r="GG68" s="54"/>
      <c r="GH68" s="54"/>
      <c r="GI68" s="54"/>
      <c r="GJ68" s="54"/>
      <c r="GK68" s="54"/>
      <c r="GL68" s="54"/>
      <c r="GM68" s="54"/>
      <c r="GN68" s="54"/>
      <c r="GO68" s="54"/>
      <c r="GP68" s="54"/>
      <c r="GQ68" s="54"/>
      <c r="GR68" s="54"/>
      <c r="GS68" s="54"/>
      <c r="GT68" s="54"/>
      <c r="GU68" s="54"/>
      <c r="GV68" s="54"/>
      <c r="GW68" s="54"/>
      <c r="GX68" s="54"/>
      <c r="GY68" s="54"/>
      <c r="GZ68" s="54"/>
      <c r="HA68" s="54"/>
      <c r="HB68" s="54"/>
      <c r="HC68" s="54"/>
      <c r="HD68" s="54"/>
      <c r="HE68" s="54"/>
      <c r="HF68" s="54"/>
      <c r="HG68" s="54"/>
      <c r="HH68" s="54"/>
      <c r="HI68" s="54"/>
      <c r="HJ68" s="54"/>
      <c r="HK68" s="54"/>
      <c r="HL68" s="54"/>
      <c r="HM68" s="54"/>
      <c r="HN68" s="54"/>
      <c r="HO68" s="54"/>
      <c r="HP68" s="54"/>
      <c r="HQ68" s="54"/>
      <c r="HR68" s="54"/>
      <c r="HS68" s="54"/>
      <c r="HT68" s="54"/>
      <c r="HU68" s="54"/>
      <c r="HV68" s="54"/>
      <c r="HW68" s="54"/>
      <c r="HX68" s="54"/>
      <c r="HY68" s="54"/>
      <c r="HZ68" s="54"/>
      <c r="IA68" s="54"/>
      <c r="IB68" s="54"/>
      <c r="IC68" s="54"/>
    </row>
    <row r="69" spans="1:237" ht="18" customHeight="1">
      <c r="A69" s="82" t="s">
        <v>277</v>
      </c>
      <c r="B69" s="54"/>
    </row>
    <row r="70" spans="1:237" s="37" customFormat="1" ht="18" customHeight="1">
      <c r="A70" s="72" t="s">
        <v>131</v>
      </c>
      <c r="B70" s="37">
        <f t="shared" ref="B70:AG70" si="21">+B71+B43</f>
        <v>0.58943423723936161</v>
      </c>
      <c r="C70" s="37">
        <f t="shared" si="21"/>
        <v>0.80698509993939982</v>
      </c>
      <c r="D70" s="37">
        <f t="shared" si="21"/>
        <v>1.043780764626282</v>
      </c>
      <c r="E70" s="37">
        <f t="shared" si="21"/>
        <v>1.2739845719504095</v>
      </c>
      <c r="F70" s="37">
        <f t="shared" si="21"/>
        <v>1.4937471134705886</v>
      </c>
      <c r="G70" s="37">
        <f t="shared" si="21"/>
        <v>1.6734534771207208</v>
      </c>
      <c r="H70" s="37">
        <f t="shared" si="21"/>
        <v>1.83251856195771</v>
      </c>
      <c r="I70" s="37">
        <f t="shared" si="21"/>
        <v>1.9954777030800119</v>
      </c>
      <c r="J70" s="37">
        <f t="shared" si="21"/>
        <v>2.1637008946346721</v>
      </c>
      <c r="K70" s="37">
        <f t="shared" si="21"/>
        <v>2.3382424008222396</v>
      </c>
      <c r="L70" s="37">
        <f t="shared" si="21"/>
        <v>2.4637083300241969</v>
      </c>
      <c r="M70" s="37">
        <f t="shared" si="21"/>
        <v>2.5279783146839243</v>
      </c>
      <c r="N70" s="37">
        <f t="shared" si="21"/>
        <v>2.60804131606556</v>
      </c>
      <c r="O70" s="37">
        <f t="shared" si="21"/>
        <v>2.6710517837232266</v>
      </c>
      <c r="P70" s="37">
        <f t="shared" si="21"/>
        <v>2.7225947358609113</v>
      </c>
      <c r="Q70" s="37">
        <f t="shared" si="21"/>
        <v>2.7654968219617557</v>
      </c>
      <c r="R70" s="37">
        <f t="shared" si="21"/>
        <v>2.8010667915791583</v>
      </c>
      <c r="S70" s="37">
        <f t="shared" si="21"/>
        <v>2.8296957121711337</v>
      </c>
      <c r="T70" s="37">
        <f t="shared" si="21"/>
        <v>2.8510638851935908</v>
      </c>
      <c r="U70" s="37">
        <f t="shared" si="21"/>
        <v>2.864171366802287</v>
      </c>
      <c r="V70" s="37">
        <f t="shared" si="21"/>
        <v>2.8824518017489869</v>
      </c>
      <c r="W70" s="37">
        <f t="shared" si="21"/>
        <v>2.9063947114753983</v>
      </c>
      <c r="X70" s="37">
        <f t="shared" si="21"/>
        <v>2.9182440047408464</v>
      </c>
      <c r="Y70" s="37">
        <f t="shared" si="21"/>
        <v>2.9099087273657158</v>
      </c>
      <c r="Z70" s="37">
        <f t="shared" si="21"/>
        <v>2.8727617691245011</v>
      </c>
      <c r="AA70" s="37">
        <f t="shared" si="21"/>
        <v>2.6200747577238226</v>
      </c>
      <c r="AB70" s="37">
        <f t="shared" si="21"/>
        <v>0</v>
      </c>
      <c r="AC70" s="37">
        <f t="shared" si="21"/>
        <v>0</v>
      </c>
      <c r="AD70" s="37">
        <f t="shared" si="21"/>
        <v>0</v>
      </c>
      <c r="AE70" s="37">
        <f t="shared" si="21"/>
        <v>0</v>
      </c>
      <c r="AF70" s="37">
        <f t="shared" si="21"/>
        <v>0</v>
      </c>
      <c r="AG70" s="37">
        <f t="shared" si="21"/>
        <v>0</v>
      </c>
      <c r="AH70" s="37">
        <f t="shared" ref="AH70:BI70" si="22">+AH71+AH43</f>
        <v>0</v>
      </c>
      <c r="AI70" s="37">
        <f t="shared" si="22"/>
        <v>0</v>
      </c>
      <c r="AJ70" s="37">
        <f t="shared" si="22"/>
        <v>0</v>
      </c>
      <c r="AK70" s="37">
        <f t="shared" si="22"/>
        <v>0</v>
      </c>
      <c r="AL70" s="37">
        <f t="shared" si="22"/>
        <v>0</v>
      </c>
      <c r="AM70" s="37">
        <f t="shared" si="22"/>
        <v>0</v>
      </c>
      <c r="AN70" s="37">
        <f t="shared" si="22"/>
        <v>0</v>
      </c>
      <c r="AO70" s="37">
        <f t="shared" si="22"/>
        <v>0</v>
      </c>
      <c r="AP70" s="37">
        <f t="shared" si="22"/>
        <v>0</v>
      </c>
      <c r="AQ70" s="37">
        <f t="shared" si="22"/>
        <v>0</v>
      </c>
      <c r="AR70" s="37">
        <f t="shared" si="22"/>
        <v>0</v>
      </c>
      <c r="AS70" s="37">
        <f t="shared" si="22"/>
        <v>0</v>
      </c>
      <c r="AT70" s="37">
        <f t="shared" si="22"/>
        <v>0</v>
      </c>
      <c r="AU70" s="37">
        <f t="shared" si="22"/>
        <v>0</v>
      </c>
      <c r="AV70" s="37">
        <f t="shared" si="22"/>
        <v>0</v>
      </c>
      <c r="AW70" s="37">
        <f t="shared" si="22"/>
        <v>0</v>
      </c>
      <c r="AX70" s="37">
        <f t="shared" si="22"/>
        <v>0</v>
      </c>
      <c r="AY70" s="37">
        <f t="shared" si="22"/>
        <v>0</v>
      </c>
      <c r="AZ70" s="37">
        <f t="shared" si="22"/>
        <v>0</v>
      </c>
      <c r="BA70" s="37">
        <f t="shared" si="22"/>
        <v>0</v>
      </c>
      <c r="BB70" s="37">
        <f t="shared" si="22"/>
        <v>0</v>
      </c>
      <c r="BC70" s="37">
        <f t="shared" si="22"/>
        <v>0</v>
      </c>
      <c r="BD70" s="37">
        <f t="shared" si="22"/>
        <v>0</v>
      </c>
      <c r="BE70" s="37">
        <f t="shared" si="22"/>
        <v>0</v>
      </c>
      <c r="BF70" s="37">
        <f t="shared" si="22"/>
        <v>0</v>
      </c>
      <c r="BG70" s="37">
        <f t="shared" si="22"/>
        <v>0</v>
      </c>
      <c r="BH70" s="37">
        <f t="shared" si="22"/>
        <v>0</v>
      </c>
      <c r="BI70" s="37">
        <f t="shared" si="22"/>
        <v>0</v>
      </c>
    </row>
    <row r="71" spans="1:237" s="37" customFormat="1" ht="18" customHeight="1">
      <c r="A71" s="72" t="s">
        <v>649</v>
      </c>
      <c r="B71" s="80">
        <f t="shared" ref="B71:AG71" si="23">+B102</f>
        <v>0.58943423723936161</v>
      </c>
      <c r="C71" s="80">
        <f t="shared" si="23"/>
        <v>0.80698509993939982</v>
      </c>
      <c r="D71" s="80">
        <f t="shared" si="23"/>
        <v>1.043780764626282</v>
      </c>
      <c r="E71" s="80">
        <f t="shared" si="23"/>
        <v>1.2739845719504095</v>
      </c>
      <c r="F71" s="80">
        <f t="shared" si="23"/>
        <v>1.4937471134705886</v>
      </c>
      <c r="G71" s="80">
        <f t="shared" si="23"/>
        <v>1.6734534771207208</v>
      </c>
      <c r="H71" s="80">
        <f t="shared" si="23"/>
        <v>1.83251856195771</v>
      </c>
      <c r="I71" s="80">
        <f t="shared" si="23"/>
        <v>1.9954777030800119</v>
      </c>
      <c r="J71" s="80">
        <f t="shared" si="23"/>
        <v>2.1637008946346721</v>
      </c>
      <c r="K71" s="80">
        <f t="shared" si="23"/>
        <v>2.3382424008222396</v>
      </c>
      <c r="L71" s="80">
        <f t="shared" si="23"/>
        <v>2.4637083300241969</v>
      </c>
      <c r="M71" s="80">
        <f t="shared" si="23"/>
        <v>2.5279783146839243</v>
      </c>
      <c r="N71" s="80">
        <f t="shared" si="23"/>
        <v>2.60804131606556</v>
      </c>
      <c r="O71" s="80">
        <f t="shared" si="23"/>
        <v>2.6710517837232266</v>
      </c>
      <c r="P71" s="80">
        <f t="shared" si="23"/>
        <v>2.7225947358609113</v>
      </c>
      <c r="Q71" s="80">
        <f t="shared" si="23"/>
        <v>2.7654968219617557</v>
      </c>
      <c r="R71" s="80">
        <f t="shared" si="23"/>
        <v>2.8010667915791583</v>
      </c>
      <c r="S71" s="80">
        <f t="shared" si="23"/>
        <v>2.8296957121711337</v>
      </c>
      <c r="T71" s="80">
        <f t="shared" si="23"/>
        <v>2.8510638851935908</v>
      </c>
      <c r="U71" s="80">
        <f t="shared" si="23"/>
        <v>2.864171366802287</v>
      </c>
      <c r="V71" s="80">
        <f t="shared" si="23"/>
        <v>2.8824518017489869</v>
      </c>
      <c r="W71" s="80">
        <f t="shared" si="23"/>
        <v>2.9063947114753983</v>
      </c>
      <c r="X71" s="80">
        <f t="shared" si="23"/>
        <v>2.9182440047408464</v>
      </c>
      <c r="Y71" s="80">
        <f t="shared" si="23"/>
        <v>2.9099087273657158</v>
      </c>
      <c r="Z71" s="80">
        <f t="shared" si="23"/>
        <v>2.8727617691245011</v>
      </c>
      <c r="AA71" s="80">
        <f t="shared" si="23"/>
        <v>2.6200747577238226</v>
      </c>
      <c r="AB71" s="80">
        <f t="shared" si="23"/>
        <v>0</v>
      </c>
      <c r="AC71" s="80">
        <f t="shared" si="23"/>
        <v>0</v>
      </c>
      <c r="AD71" s="80">
        <f t="shared" si="23"/>
        <v>0</v>
      </c>
      <c r="AE71" s="80">
        <f t="shared" si="23"/>
        <v>0</v>
      </c>
      <c r="AF71" s="80">
        <f t="shared" si="23"/>
        <v>0</v>
      </c>
      <c r="AG71" s="80">
        <f t="shared" si="23"/>
        <v>0</v>
      </c>
      <c r="AH71" s="80">
        <f t="shared" ref="AH71:BI71" si="24">+AH102</f>
        <v>0</v>
      </c>
      <c r="AI71" s="80">
        <f t="shared" si="24"/>
        <v>0</v>
      </c>
      <c r="AJ71" s="80">
        <f t="shared" si="24"/>
        <v>0</v>
      </c>
      <c r="AK71" s="80">
        <f t="shared" si="24"/>
        <v>0</v>
      </c>
      <c r="AL71" s="80">
        <f t="shared" si="24"/>
        <v>0</v>
      </c>
      <c r="AM71" s="80">
        <f t="shared" si="24"/>
        <v>0</v>
      </c>
      <c r="AN71" s="80">
        <f t="shared" si="24"/>
        <v>0</v>
      </c>
      <c r="AO71" s="80">
        <f t="shared" si="24"/>
        <v>0</v>
      </c>
      <c r="AP71" s="80">
        <f t="shared" si="24"/>
        <v>0</v>
      </c>
      <c r="AQ71" s="80">
        <f t="shared" si="24"/>
        <v>0</v>
      </c>
      <c r="AR71" s="80">
        <f t="shared" si="24"/>
        <v>0</v>
      </c>
      <c r="AS71" s="80">
        <f t="shared" si="24"/>
        <v>0</v>
      </c>
      <c r="AT71" s="80">
        <f t="shared" si="24"/>
        <v>0</v>
      </c>
      <c r="AU71" s="80">
        <f t="shared" si="24"/>
        <v>0</v>
      </c>
      <c r="AV71" s="80">
        <f t="shared" si="24"/>
        <v>0</v>
      </c>
      <c r="AW71" s="80">
        <f t="shared" si="24"/>
        <v>0</v>
      </c>
      <c r="AX71" s="80">
        <f t="shared" si="24"/>
        <v>0</v>
      </c>
      <c r="AY71" s="80">
        <f t="shared" si="24"/>
        <v>0</v>
      </c>
      <c r="AZ71" s="80">
        <f t="shared" si="24"/>
        <v>0</v>
      </c>
      <c r="BA71" s="80">
        <f t="shared" si="24"/>
        <v>0</v>
      </c>
      <c r="BB71" s="80">
        <f t="shared" si="24"/>
        <v>0</v>
      </c>
      <c r="BC71" s="80">
        <f t="shared" si="24"/>
        <v>0</v>
      </c>
      <c r="BD71" s="80">
        <f t="shared" si="24"/>
        <v>0</v>
      </c>
      <c r="BE71" s="80">
        <f t="shared" si="24"/>
        <v>0</v>
      </c>
      <c r="BF71" s="80">
        <f t="shared" si="24"/>
        <v>0</v>
      </c>
      <c r="BG71" s="80">
        <f t="shared" si="24"/>
        <v>0</v>
      </c>
      <c r="BH71" s="80">
        <f t="shared" si="24"/>
        <v>0</v>
      </c>
      <c r="BI71" s="80">
        <f t="shared" si="24"/>
        <v>0</v>
      </c>
    </row>
    <row r="72" spans="1:237" ht="18" customHeight="1">
      <c r="A72" s="59" t="s">
        <v>773</v>
      </c>
    </row>
    <row r="73" spans="1:237" s="37" customFormat="1" ht="18" customHeight="1">
      <c r="A73" s="72" t="s">
        <v>774</v>
      </c>
      <c r="B73" s="80">
        <f>(B97)*B68</f>
        <v>0.89136266969325628</v>
      </c>
      <c r="C73" s="37">
        <f>(C97)*C68</f>
        <v>1.4360216145313789</v>
      </c>
      <c r="D73" s="37">
        <f>(D97)*D68</f>
        <v>2.0824861454555634</v>
      </c>
      <c r="E73" s="37">
        <f>(E97)*E68</f>
        <v>2.8360492076914126</v>
      </c>
      <c r="F73" s="37">
        <f>(F97)*F68</f>
        <v>3.6361510741365466</v>
      </c>
      <c r="G73" s="37">
        <f t="shared" ref="G73:BI73" si="25">(G97)*G68</f>
        <v>4.5280898743532623</v>
      </c>
      <c r="H73" s="37">
        <f t="shared" si="25"/>
        <v>5.5603614437560491</v>
      </c>
      <c r="I73" s="37">
        <f t="shared" si="25"/>
        <v>6.7357171653664825</v>
      </c>
      <c r="J73" s="37">
        <f t="shared" si="25"/>
        <v>8.0707251482273801</v>
      </c>
      <c r="K73" s="37">
        <f t="shared" si="25"/>
        <v>9.2803805161694335</v>
      </c>
      <c r="L73" s="37">
        <f t="shared" si="25"/>
        <v>10.265698571626388</v>
      </c>
      <c r="M73" s="37">
        <f t="shared" si="25"/>
        <v>11.835292118811189</v>
      </c>
      <c r="N73" s="37">
        <f t="shared" si="25"/>
        <v>13.064425667505091</v>
      </c>
      <c r="O73" s="37">
        <f t="shared" si="25"/>
        <v>14.247205023442111</v>
      </c>
      <c r="P73" s="37">
        <f t="shared" si="25"/>
        <v>15.397393641745367</v>
      </c>
      <c r="Q73" s="37">
        <f t="shared" si="25"/>
        <v>16.521123197179676</v>
      </c>
      <c r="R73" s="37">
        <f t="shared" si="25"/>
        <v>17.620618978068467</v>
      </c>
      <c r="S73" s="37">
        <f t="shared" si="25"/>
        <v>18.696225570365595</v>
      </c>
      <c r="T73" s="37">
        <f t="shared" si="25"/>
        <v>19.747541655090082</v>
      </c>
      <c r="U73" s="37">
        <f t="shared" si="25"/>
        <v>20.774045356444383</v>
      </c>
      <c r="V73" s="37">
        <f t="shared" si="25"/>
        <v>21.890540906585489</v>
      </c>
      <c r="W73" s="37">
        <f t="shared" si="25"/>
        <v>23.138186999822285</v>
      </c>
      <c r="X73" s="37">
        <f t="shared" si="25"/>
        <v>24.424568340264752</v>
      </c>
      <c r="Y73" s="37">
        <f t="shared" si="25"/>
        <v>25.736776939099876</v>
      </c>
      <c r="Z73" s="37">
        <f t="shared" si="25"/>
        <v>27.068284652366245</v>
      </c>
      <c r="AA73" s="37">
        <f t="shared" si="25"/>
        <v>28.418798807236033</v>
      </c>
      <c r="AB73" s="37">
        <f t="shared" si="25"/>
        <v>29.796087020979432</v>
      </c>
      <c r="AC73" s="37">
        <f t="shared" si="25"/>
        <v>31.300738855696373</v>
      </c>
      <c r="AD73" s="37">
        <f t="shared" si="25"/>
        <v>32.888474011193189</v>
      </c>
      <c r="AE73" s="37">
        <f t="shared" si="25"/>
        <v>34.54892109677602</v>
      </c>
      <c r="AF73" s="37">
        <f t="shared" si="25"/>
        <v>36.213895352595955</v>
      </c>
      <c r="AG73" s="37">
        <f t="shared" si="25"/>
        <v>37.855780945784232</v>
      </c>
      <c r="AH73" s="37">
        <f t="shared" si="25"/>
        <v>39.516774008055997</v>
      </c>
      <c r="AI73" s="37">
        <f t="shared" si="25"/>
        <v>41.199771154709516</v>
      </c>
      <c r="AJ73" s="37">
        <f t="shared" si="25"/>
        <v>42.90642341319068</v>
      </c>
      <c r="AK73" s="37">
        <f t="shared" si="25"/>
        <v>44.637994550354854</v>
      </c>
      <c r="AL73" s="37">
        <f t="shared" si="25"/>
        <v>46.395819642017763</v>
      </c>
      <c r="AM73" s="37">
        <f t="shared" si="25"/>
        <v>48.181468281761859</v>
      </c>
      <c r="AN73" s="37">
        <f t="shared" si="25"/>
        <v>49.996769582330394</v>
      </c>
      <c r="AO73" s="37">
        <f t="shared" si="25"/>
        <v>51.843779811156409</v>
      </c>
      <c r="AP73" s="37">
        <f t="shared" si="25"/>
        <v>53.724732330477217</v>
      </c>
      <c r="AQ73" s="37">
        <f t="shared" si="25"/>
        <v>55.641987946840864</v>
      </c>
      <c r="AR73" s="37">
        <f t="shared" si="25"/>
        <v>57.597992825368038</v>
      </c>
      <c r="AS73" s="37">
        <f t="shared" si="25"/>
        <v>59.595245828117648</v>
      </c>
      <c r="AT73" s="37">
        <f t="shared" si="25"/>
        <v>61.636274779324928</v>
      </c>
      <c r="AU73" s="37">
        <f t="shared" si="25"/>
        <v>63.723620279773101</v>
      </c>
      <c r="AV73" s="37">
        <f t="shared" si="25"/>
        <v>65.859825514189978</v>
      </c>
      <c r="AW73" s="37">
        <f t="shared" si="25"/>
        <v>68.047430620732655</v>
      </c>
      <c r="AX73" s="37">
        <f t="shared" si="25"/>
        <v>70.28897042273384</v>
      </c>
      <c r="AY73" s="37">
        <f t="shared" si="25"/>
        <v>72.586974567723516</v>
      </c>
      <c r="AZ73" s="37">
        <f t="shared" si="25"/>
        <v>74.943969338762187</v>
      </c>
      <c r="BA73" s="37">
        <f t="shared" si="25"/>
        <v>77.362480586017242</v>
      </c>
      <c r="BB73" s="37">
        <f t="shared" si="25"/>
        <v>79.845037371937792</v>
      </c>
      <c r="BC73" s="37">
        <f t="shared" si="25"/>
        <v>82.394176035783218</v>
      </c>
      <c r="BD73" s="37">
        <f t="shared" si="25"/>
        <v>85.012444468460174</v>
      </c>
      <c r="BE73" s="37">
        <f t="shared" si="25"/>
        <v>87.702406452247544</v>
      </c>
      <c r="BF73" s="37">
        <f t="shared" si="25"/>
        <v>90.466645966923778</v>
      </c>
      <c r="BG73" s="37">
        <f t="shared" si="25"/>
        <v>93.307771398040202</v>
      </c>
      <c r="BH73" s="37">
        <f t="shared" si="25"/>
        <v>96.228419607748037</v>
      </c>
      <c r="BI73" s="37">
        <f t="shared" si="25"/>
        <v>99.23125984612436</v>
      </c>
    </row>
    <row r="74" spans="1:237" s="37" customFormat="1" ht="18" customHeight="1">
      <c r="A74" s="72" t="s">
        <v>775</v>
      </c>
      <c r="B74" s="81">
        <f>+B11</f>
        <v>5.4160684888199055</v>
      </c>
      <c r="C74" s="37">
        <f t="shared" ref="C74:BI74" si="26">+B74*(1-$B$8)^10+10*B73</f>
        <v>10.802093009089052</v>
      </c>
      <c r="D74" s="37">
        <f t="shared" si="26"/>
        <v>18.126673085538076</v>
      </c>
      <c r="E74" s="37">
        <f t="shared" si="26"/>
        <v>27.145241550223709</v>
      </c>
      <c r="F74" s="37">
        <f t="shared" si="26"/>
        <v>37.825452556783844</v>
      </c>
      <c r="G74" s="37">
        <f t="shared" si="26"/>
        <v>49.55043053494142</v>
      </c>
      <c r="H74" s="37">
        <f t="shared" si="26"/>
        <v>62.558065568739416</v>
      </c>
      <c r="I74" s="37">
        <f t="shared" si="26"/>
        <v>77.416263155742087</v>
      </c>
      <c r="J74" s="37">
        <f t="shared" si="26"/>
        <v>94.35055352918009</v>
      </c>
      <c r="K74" s="37">
        <f t="shared" si="26"/>
        <v>113.60525530939988</v>
      </c>
      <c r="L74" s="37">
        <f t="shared" si="26"/>
        <v>132.41550837013813</v>
      </c>
      <c r="M74" s="37">
        <f t="shared" si="26"/>
        <v>148.82741861981214</v>
      </c>
      <c r="N74" s="37">
        <f t="shared" si="26"/>
        <v>170.24583335657769</v>
      </c>
      <c r="O74" s="37">
        <f t="shared" si="26"/>
        <v>190.00530828334701</v>
      </c>
      <c r="P74" s="37">
        <f t="shared" si="26"/>
        <v>208.72280473737817</v>
      </c>
      <c r="Q74" s="37">
        <f t="shared" si="26"/>
        <v>226.75107838657959</v>
      </c>
      <c r="R74" s="37">
        <f t="shared" si="26"/>
        <v>244.2744442746222</v>
      </c>
      <c r="S74" s="37">
        <f t="shared" si="26"/>
        <v>261.37942196665438</v>
      </c>
      <c r="T74" s="37">
        <f t="shared" si="26"/>
        <v>278.09962482922873</v>
      </c>
      <c r="U74" s="37">
        <f t="shared" si="26"/>
        <v>294.44275992875157</v>
      </c>
      <c r="V74" s="37">
        <f t="shared" si="26"/>
        <v>310.40629579513978</v>
      </c>
      <c r="W74" s="37">
        <f t="shared" si="26"/>
        <v>327.13739208092346</v>
      </c>
      <c r="X74" s="37">
        <f t="shared" si="26"/>
        <v>345.44762556738135</v>
      </c>
      <c r="Y74" s="37">
        <f t="shared" si="26"/>
        <v>364.695822621731</v>
      </c>
      <c r="Z74" s="37">
        <f t="shared" si="26"/>
        <v>384.52933993373028</v>
      </c>
      <c r="AA74" s="37">
        <f t="shared" si="26"/>
        <v>404.75993694443821</v>
      </c>
      <c r="AB74" s="37">
        <f t="shared" si="26"/>
        <v>425.31905150112146</v>
      </c>
      <c r="AC74" s="37">
        <f t="shared" si="26"/>
        <v>446.260453632017</v>
      </c>
      <c r="AD74" s="37">
        <f t="shared" si="26"/>
        <v>468.60878740769385</v>
      </c>
      <c r="AE74" s="37">
        <f t="shared" si="26"/>
        <v>492.27852112239918</v>
      </c>
      <c r="AF74" s="37">
        <f t="shared" si="26"/>
        <v>517.13611780745327</v>
      </c>
      <c r="AG74" s="37">
        <f t="shared" si="26"/>
        <v>542.45316840243231</v>
      </c>
      <c r="AH74" s="37">
        <f t="shared" si="26"/>
        <v>567.69953404370517</v>
      </c>
      <c r="AI74" s="37">
        <f t="shared" si="26"/>
        <v>593.112328056416</v>
      </c>
      <c r="AJ74" s="37">
        <f t="shared" si="26"/>
        <v>618.80319289788588</v>
      </c>
      <c r="AK74" s="37">
        <f t="shared" si="26"/>
        <v>644.82756616044117</v>
      </c>
      <c r="AL74" s="37">
        <f t="shared" si="26"/>
        <v>671.21741540585083</v>
      </c>
      <c r="AM74" s="37">
        <f t="shared" si="26"/>
        <v>697.99723779184353</v>
      </c>
      <c r="AN74" s="37">
        <f t="shared" si="26"/>
        <v>725.19127088498749</v>
      </c>
      <c r="AO74" s="37">
        <f t="shared" si="26"/>
        <v>752.82625692961801</v>
      </c>
      <c r="AP74" s="37">
        <f t="shared" si="26"/>
        <v>780.93208304410518</v>
      </c>
      <c r="AQ74" s="37">
        <f t="shared" si="26"/>
        <v>809.54150384463458</v>
      </c>
      <c r="AR74" s="37">
        <f t="shared" si="26"/>
        <v>838.68954822516412</v>
      </c>
      <c r="AS74" s="37">
        <f t="shared" si="26"/>
        <v>868.41289165700437</v>
      </c>
      <c r="AT74" s="37">
        <f t="shared" si="26"/>
        <v>898.74931070687126</v>
      </c>
      <c r="AU74" s="37">
        <f t="shared" si="26"/>
        <v>929.7372554914715</v>
      </c>
      <c r="AV74" s="37">
        <f t="shared" si="26"/>
        <v>961.41553874535271</v>
      </c>
      <c r="AW74" s="37">
        <f t="shared" si="26"/>
        <v>993.82312547953063</v>
      </c>
      <c r="AX74" s="37">
        <f t="shared" si="26"/>
        <v>1026.9990033348361</v>
      </c>
      <c r="AY74" s="37">
        <f t="shared" si="26"/>
        <v>1060.9821146943839</v>
      </c>
      <c r="AZ74" s="37">
        <f t="shared" si="26"/>
        <v>1095.8113344028725</v>
      </c>
      <c r="BA74" s="37">
        <f t="shared" si="26"/>
        <v>1131.525480111115</v>
      </c>
      <c r="BB74" s="37">
        <f t="shared" si="26"/>
        <v>1168.1633451987198</v>
      </c>
      <c r="BC74" s="37">
        <f t="shared" si="26"/>
        <v>1205.7637467052655</v>
      </c>
      <c r="BD74" s="37">
        <f t="shared" si="26"/>
        <v>1244.3655826881559</v>
      </c>
      <c r="BE74" s="37">
        <f t="shared" si="26"/>
        <v>1284.0078949704357</v>
      </c>
      <c r="BF74" s="37">
        <f t="shared" si="26"/>
        <v>1324.7299344168518</v>
      </c>
      <c r="BG74" s="37">
        <f t="shared" si="26"/>
        <v>1366.5712267554813</v>
      </c>
      <c r="BH74" s="37">
        <f t="shared" si="26"/>
        <v>1409.5716376110468</v>
      </c>
      <c r="BI74" s="37">
        <f t="shared" si="26"/>
        <v>1453.7714358889029</v>
      </c>
    </row>
    <row r="75" spans="1:237" s="37" customFormat="1" ht="18" customHeight="1">
      <c r="A75" s="59" t="s">
        <v>776</v>
      </c>
      <c r="B75" s="80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</row>
    <row r="76" spans="1:237" s="34" customFormat="1" ht="18" customHeight="1">
      <c r="A76" s="64" t="s">
        <v>777</v>
      </c>
      <c r="B76" s="65">
        <f>+B14</f>
        <v>1.4999999999999999E-2</v>
      </c>
      <c r="C76" s="54">
        <f t="shared" ref="C76:BI76" si="27">+C14</f>
        <v>1.4999999999999999E-2</v>
      </c>
      <c r="D76" s="54">
        <f t="shared" si="27"/>
        <v>1.4999999999999999E-2</v>
      </c>
      <c r="E76" s="54">
        <f t="shared" si="27"/>
        <v>1.4999999999999999E-2</v>
      </c>
      <c r="F76" s="54">
        <f t="shared" si="27"/>
        <v>1.4999999999999999E-2</v>
      </c>
      <c r="G76" s="54">
        <f t="shared" si="27"/>
        <v>1.4999999999999999E-2</v>
      </c>
      <c r="H76" s="54">
        <f t="shared" si="27"/>
        <v>1.4999999999999999E-2</v>
      </c>
      <c r="I76" s="54">
        <f t="shared" si="27"/>
        <v>1.4999999999999999E-2</v>
      </c>
      <c r="J76" s="54">
        <f t="shared" si="27"/>
        <v>1.4999999999999999E-2</v>
      </c>
      <c r="K76" s="54">
        <f t="shared" si="27"/>
        <v>1.4999999999999999E-2</v>
      </c>
      <c r="L76" s="54">
        <f t="shared" si="27"/>
        <v>1.4999999999999999E-2</v>
      </c>
      <c r="M76" s="54">
        <f t="shared" si="27"/>
        <v>1.4999999999999999E-2</v>
      </c>
      <c r="N76" s="54">
        <f t="shared" si="27"/>
        <v>1.4999999999999999E-2</v>
      </c>
      <c r="O76" s="54">
        <f t="shared" si="27"/>
        <v>1.4999999999999999E-2</v>
      </c>
      <c r="P76" s="54">
        <f t="shared" si="27"/>
        <v>1.4999999999999999E-2</v>
      </c>
      <c r="Q76" s="54">
        <f t="shared" si="27"/>
        <v>1.4999999999999999E-2</v>
      </c>
      <c r="R76" s="54">
        <f t="shared" si="27"/>
        <v>1.4999999999999999E-2</v>
      </c>
      <c r="S76" s="54">
        <f t="shared" si="27"/>
        <v>1.4999999999999999E-2</v>
      </c>
      <c r="T76" s="54">
        <f t="shared" si="27"/>
        <v>1.4999999999999999E-2</v>
      </c>
      <c r="U76" s="54">
        <f t="shared" si="27"/>
        <v>1.4999999999999999E-2</v>
      </c>
      <c r="V76" s="54">
        <f t="shared" si="27"/>
        <v>1.4999999999999999E-2</v>
      </c>
      <c r="W76" s="54">
        <f t="shared" si="27"/>
        <v>1.4999999999999999E-2</v>
      </c>
      <c r="X76" s="54">
        <f t="shared" si="27"/>
        <v>1.4999999999999999E-2</v>
      </c>
      <c r="Y76" s="54">
        <f t="shared" si="27"/>
        <v>1.4999999999999999E-2</v>
      </c>
      <c r="Z76" s="54">
        <f t="shared" si="27"/>
        <v>1.4999999999999999E-2</v>
      </c>
      <c r="AA76" s="54">
        <f t="shared" si="27"/>
        <v>1.4999999999999999E-2</v>
      </c>
      <c r="AB76" s="54">
        <f t="shared" si="27"/>
        <v>1.4999999999999999E-2</v>
      </c>
      <c r="AC76" s="54">
        <f t="shared" si="27"/>
        <v>1.4999999999999999E-2</v>
      </c>
      <c r="AD76" s="54">
        <f t="shared" si="27"/>
        <v>1.4999999999999999E-2</v>
      </c>
      <c r="AE76" s="54">
        <f t="shared" si="27"/>
        <v>1.4999999999999999E-2</v>
      </c>
      <c r="AF76" s="54">
        <f t="shared" si="27"/>
        <v>1.4999999999999999E-2</v>
      </c>
      <c r="AG76" s="54">
        <f t="shared" si="27"/>
        <v>1.4999999999999999E-2</v>
      </c>
      <c r="AH76" s="54">
        <f t="shared" si="27"/>
        <v>1.4999999999999999E-2</v>
      </c>
      <c r="AI76" s="54">
        <f t="shared" si="27"/>
        <v>1.4999999999999999E-2</v>
      </c>
      <c r="AJ76" s="54">
        <f t="shared" si="27"/>
        <v>1.4999999999999999E-2</v>
      </c>
      <c r="AK76" s="54">
        <f t="shared" si="27"/>
        <v>1.4999999999999999E-2</v>
      </c>
      <c r="AL76" s="54">
        <f t="shared" si="27"/>
        <v>1.4999999999999999E-2</v>
      </c>
      <c r="AM76" s="54">
        <f t="shared" si="27"/>
        <v>1.4999999999999999E-2</v>
      </c>
      <c r="AN76" s="54">
        <f t="shared" si="27"/>
        <v>1.4999999999999999E-2</v>
      </c>
      <c r="AO76" s="54">
        <f t="shared" si="27"/>
        <v>1.4999999999999999E-2</v>
      </c>
      <c r="AP76" s="54">
        <f t="shared" si="27"/>
        <v>1.4999999999999999E-2</v>
      </c>
      <c r="AQ76" s="54">
        <f t="shared" si="27"/>
        <v>1.4999999999999999E-2</v>
      </c>
      <c r="AR76" s="54">
        <f t="shared" si="27"/>
        <v>1.4999999999999999E-2</v>
      </c>
      <c r="AS76" s="54">
        <f t="shared" si="27"/>
        <v>1.4999999999999999E-2</v>
      </c>
      <c r="AT76" s="54">
        <f t="shared" si="27"/>
        <v>1.4999999999999999E-2</v>
      </c>
      <c r="AU76" s="54">
        <f t="shared" si="27"/>
        <v>1.4999999999999999E-2</v>
      </c>
      <c r="AV76" s="54">
        <f t="shared" si="27"/>
        <v>1.4999999999999999E-2</v>
      </c>
      <c r="AW76" s="54">
        <f t="shared" si="27"/>
        <v>1.4999999999999999E-2</v>
      </c>
      <c r="AX76" s="54">
        <f t="shared" si="27"/>
        <v>1.4999999999999999E-2</v>
      </c>
      <c r="AY76" s="54">
        <f t="shared" si="27"/>
        <v>1.4999999999999999E-2</v>
      </c>
      <c r="AZ76" s="54">
        <f t="shared" si="27"/>
        <v>1.4999999999999999E-2</v>
      </c>
      <c r="BA76" s="54">
        <f t="shared" si="27"/>
        <v>1.4999999999999999E-2</v>
      </c>
      <c r="BB76" s="54">
        <f t="shared" si="27"/>
        <v>1.4999999999999999E-2</v>
      </c>
      <c r="BC76" s="54">
        <f t="shared" si="27"/>
        <v>1.4999999999999999E-2</v>
      </c>
      <c r="BD76" s="54">
        <f t="shared" si="27"/>
        <v>1.4999999999999999E-2</v>
      </c>
      <c r="BE76" s="54">
        <f t="shared" si="27"/>
        <v>1.4999999999999999E-2</v>
      </c>
      <c r="BF76" s="54">
        <f t="shared" si="27"/>
        <v>1.4999999999999999E-2</v>
      </c>
      <c r="BG76" s="54">
        <f t="shared" si="27"/>
        <v>1.4999999999999999E-2</v>
      </c>
      <c r="BH76" s="54">
        <f t="shared" si="27"/>
        <v>1.4999999999999999E-2</v>
      </c>
      <c r="BI76" s="54">
        <f t="shared" si="27"/>
        <v>1.4999999999999999E-2</v>
      </c>
    </row>
    <row r="77" spans="1:237" s="34" customFormat="1" ht="18" customHeight="1">
      <c r="A77" s="64" t="s">
        <v>778</v>
      </c>
      <c r="B77" s="65">
        <f t="shared" ref="B77:BI77" si="28">+$B$7*B61/B74</f>
        <v>0.19276547311154635</v>
      </c>
      <c r="C77" s="54">
        <f t="shared" si="28"/>
        <v>0.16016404005619284</v>
      </c>
      <c r="D77" s="54">
        <f t="shared" si="28"/>
        <v>0.14504355501706953</v>
      </c>
      <c r="E77" s="54">
        <f t="shared" si="28"/>
        <v>0.13701365742255001</v>
      </c>
      <c r="F77" s="54">
        <f t="shared" si="28"/>
        <v>0.13199278508887977</v>
      </c>
      <c r="G77" s="54">
        <f t="shared" si="28"/>
        <v>0.12781953547791666</v>
      </c>
      <c r="H77" s="54">
        <f t="shared" si="28"/>
        <v>0.12429647753028172</v>
      </c>
      <c r="I77" s="54">
        <f t="shared" si="28"/>
        <v>0.1215321591640109</v>
      </c>
      <c r="J77" s="54">
        <f t="shared" si="28"/>
        <v>0.11918460803272417</v>
      </c>
      <c r="K77" s="54">
        <f t="shared" si="28"/>
        <v>0.11705950726362692</v>
      </c>
      <c r="L77" s="54">
        <f t="shared" si="28"/>
        <v>0.11504984325372759</v>
      </c>
      <c r="M77" s="54">
        <f t="shared" si="28"/>
        <v>0.11352764837283166</v>
      </c>
      <c r="N77" s="54">
        <f t="shared" si="28"/>
        <v>0.11008766992055766</v>
      </c>
      <c r="O77" s="54">
        <f t="shared" si="28"/>
        <v>0.10810881106998377</v>
      </c>
      <c r="P77" s="54">
        <f t="shared" si="28"/>
        <v>0.10690319588581591</v>
      </c>
      <c r="Q77" s="54">
        <f t="shared" si="28"/>
        <v>0.10613569827436709</v>
      </c>
      <c r="R77" s="54">
        <f t="shared" si="28"/>
        <v>0.1056357296018324</v>
      </c>
      <c r="S77" s="54">
        <f t="shared" si="28"/>
        <v>0.10531289484790939</v>
      </c>
      <c r="T77" s="54">
        <f t="shared" si="28"/>
        <v>0.10511715638899645</v>
      </c>
      <c r="U77" s="54">
        <f t="shared" si="28"/>
        <v>0.10501926205846158</v>
      </c>
      <c r="V77" s="54">
        <f t="shared" si="28"/>
        <v>0.10555635805727169</v>
      </c>
      <c r="W77" s="54">
        <f t="shared" si="28"/>
        <v>0.10646250514390444</v>
      </c>
      <c r="X77" s="54">
        <f t="shared" si="28"/>
        <v>0.10703178466445472</v>
      </c>
      <c r="Y77" s="54">
        <f t="shared" si="28"/>
        <v>0.10744332519601993</v>
      </c>
      <c r="Z77" s="54">
        <f t="shared" si="28"/>
        <v>0.10779022245974963</v>
      </c>
      <c r="AA77" s="54">
        <f t="shared" si="28"/>
        <v>0.10811910178201689</v>
      </c>
      <c r="AB77" s="54">
        <f t="shared" si="28"/>
        <v>0.10844757506101427</v>
      </c>
      <c r="AC77" s="54">
        <f t="shared" si="28"/>
        <v>0.1087698067188166</v>
      </c>
      <c r="AD77" s="54">
        <f t="shared" si="28"/>
        <v>0.10892310519808959</v>
      </c>
      <c r="AE77" s="54">
        <f t="shared" si="28"/>
        <v>0.10894715717196239</v>
      </c>
      <c r="AF77" s="54">
        <f t="shared" si="28"/>
        <v>0.10870727339779945</v>
      </c>
      <c r="AG77" s="54">
        <f t="shared" si="28"/>
        <v>0.10832370119184694</v>
      </c>
      <c r="AH77" s="54">
        <f t="shared" si="28"/>
        <v>0.10804420841633423</v>
      </c>
      <c r="AI77" s="54">
        <f t="shared" si="28"/>
        <v>0.10782917894838862</v>
      </c>
      <c r="AJ77" s="54">
        <f t="shared" si="28"/>
        <v>0.10766104669673725</v>
      </c>
      <c r="AK77" s="54">
        <f t="shared" si="28"/>
        <v>0.10753166601151327</v>
      </c>
      <c r="AL77" s="54">
        <f t="shared" si="28"/>
        <v>0.10743678604751652</v>
      </c>
      <c r="AM77" s="54">
        <f t="shared" si="28"/>
        <v>0.10737358544068173</v>
      </c>
      <c r="AN77" s="54">
        <f t="shared" si="28"/>
        <v>0.10733966108065079</v>
      </c>
      <c r="AO77" s="54">
        <f t="shared" si="28"/>
        <v>0.10733267836837861</v>
      </c>
      <c r="AP77" s="54">
        <f t="shared" si="28"/>
        <v>0.10735030035017433</v>
      </c>
      <c r="AQ77" s="54">
        <f t="shared" si="28"/>
        <v>0.10739021799295825</v>
      </c>
      <c r="AR77" s="54">
        <f t="shared" si="28"/>
        <v>0.10745020405965788</v>
      </c>
      <c r="AS77" s="54">
        <f t="shared" si="28"/>
        <v>0.10752816047113992</v>
      </c>
      <c r="AT77" s="54">
        <f t="shared" si="28"/>
        <v>0.10762215038164098</v>
      </c>
      <c r="AU77" s="54">
        <f t="shared" si="28"/>
        <v>0.10773041499109806</v>
      </c>
      <c r="AV77" s="54">
        <f t="shared" si="28"/>
        <v>0.10785137812475307</v>
      </c>
      <c r="AW77" s="54">
        <f t="shared" si="28"/>
        <v>0.10798364211784721</v>
      </c>
      <c r="AX77" s="54">
        <f t="shared" si="28"/>
        <v>0.10812597810051502</v>
      </c>
      <c r="AY77" s="54">
        <f t="shared" si="28"/>
        <v>0.10827731307799231</v>
      </c>
      <c r="AZ77" s="54">
        <f t="shared" si="28"/>
        <v>0.10843671552686875</v>
      </c>
      <c r="BA77" s="54">
        <f t="shared" si="28"/>
        <v>0.10860338067404531</v>
      </c>
      <c r="BB77" s="54">
        <f t="shared" si="28"/>
        <v>0.10877661620516484</v>
      </c>
      <c r="BC77" s="54">
        <f t="shared" si="28"/>
        <v>0.10895582884698511</v>
      </c>
      <c r="BD77" s="54">
        <f t="shared" si="28"/>
        <v>0.10914051205885923</v>
      </c>
      <c r="BE77" s="54">
        <f t="shared" si="28"/>
        <v>0.10933023492859506</v>
      </c>
      <c r="BF77" s="54">
        <f t="shared" si="28"/>
        <v>0.10952463227800729</v>
      </c>
      <c r="BG77" s="54">
        <f t="shared" si="28"/>
        <v>0.10972339592844504</v>
      </c>
      <c r="BH77" s="54">
        <f t="shared" si="28"/>
        <v>0.10992626704538988</v>
      </c>
      <c r="BI77" s="54">
        <f t="shared" si="28"/>
        <v>0.11013302946594609</v>
      </c>
    </row>
    <row r="78" spans="1:237" s="34" customFormat="1" ht="18" customHeight="1">
      <c r="A78" s="64" t="s">
        <v>779</v>
      </c>
      <c r="B78" s="65">
        <f t="shared" ref="B78:BI78" si="29">+$B$7*B61/B74*(1-(1-$B$8)^10)/$B$8/10</f>
        <v>0.12555230864187383</v>
      </c>
      <c r="C78" s="54">
        <f t="shared" si="29"/>
        <v>0.10431829240928556</v>
      </c>
      <c r="D78" s="54">
        <f t="shared" si="29"/>
        <v>9.4469994507159177E-2</v>
      </c>
      <c r="E78" s="54">
        <f t="shared" si="29"/>
        <v>8.9239949080059458E-2</v>
      </c>
      <c r="F78" s="54">
        <f t="shared" si="29"/>
        <v>8.5969746679634612E-2</v>
      </c>
      <c r="G78" s="54">
        <f t="shared" si="29"/>
        <v>8.3251619233170052E-2</v>
      </c>
      <c r="H78" s="54">
        <f t="shared" si="29"/>
        <v>8.0956975635098377E-2</v>
      </c>
      <c r="I78" s="54">
        <f t="shared" si="29"/>
        <v>7.9156515484718637E-2</v>
      </c>
      <c r="J78" s="54">
        <f t="shared" si="29"/>
        <v>7.762750481994396E-2</v>
      </c>
      <c r="K78" s="54">
        <f t="shared" si="29"/>
        <v>7.6243380872070846E-2</v>
      </c>
      <c r="L78" s="54">
        <f t="shared" si="29"/>
        <v>7.4934443374268328E-2</v>
      </c>
      <c r="M78" s="54">
        <f t="shared" si="29"/>
        <v>7.3943005029971393E-2</v>
      </c>
      <c r="N78" s="54">
        <f t="shared" si="29"/>
        <v>7.1702472898413888E-2</v>
      </c>
      <c r="O78" s="54">
        <f t="shared" si="29"/>
        <v>7.0413599465036197E-2</v>
      </c>
      <c r="P78" s="54">
        <f t="shared" si="29"/>
        <v>6.962835630264487E-2</v>
      </c>
      <c r="Q78" s="54">
        <f t="shared" si="29"/>
        <v>6.9128468561136497E-2</v>
      </c>
      <c r="R78" s="54">
        <f t="shared" si="29"/>
        <v>6.8802828185440063E-2</v>
      </c>
      <c r="S78" s="54">
        <f t="shared" si="29"/>
        <v>6.8592558949924998E-2</v>
      </c>
      <c r="T78" s="54">
        <f t="shared" si="29"/>
        <v>6.8465070271533396E-2</v>
      </c>
      <c r="U78" s="54">
        <f t="shared" si="29"/>
        <v>6.8401309583464048E-2</v>
      </c>
      <c r="V78" s="54">
        <f t="shared" si="29"/>
        <v>6.8751131787225112E-2</v>
      </c>
      <c r="W78" s="54">
        <f t="shared" si="29"/>
        <v>6.9341324921189579E-2</v>
      </c>
      <c r="X78" s="54">
        <f t="shared" si="29"/>
        <v>6.9712108946533527E-2</v>
      </c>
      <c r="Y78" s="54">
        <f t="shared" si="29"/>
        <v>6.9980154167514658E-2</v>
      </c>
      <c r="Z78" s="54">
        <f t="shared" si="29"/>
        <v>7.0206095834452115E-2</v>
      </c>
      <c r="AA78" s="54">
        <f t="shared" si="29"/>
        <v>7.0420302027650095E-2</v>
      </c>
      <c r="AB78" s="54">
        <f t="shared" si="29"/>
        <v>7.0634243756112131E-2</v>
      </c>
      <c r="AC78" s="54">
        <f t="shared" si="29"/>
        <v>7.0844120182121106E-2</v>
      </c>
      <c r="AD78" s="54">
        <f t="shared" si="29"/>
        <v>7.0943966786771478E-2</v>
      </c>
      <c r="AE78" s="54">
        <f t="shared" si="29"/>
        <v>7.0959632355912988E-2</v>
      </c>
      <c r="AF78" s="54">
        <f t="shared" si="29"/>
        <v>7.0803390881930495E-2</v>
      </c>
      <c r="AG78" s="54">
        <f t="shared" si="29"/>
        <v>7.0553562034415221E-2</v>
      </c>
      <c r="AH78" s="54">
        <f t="shared" si="29"/>
        <v>7.0371522363887509E-2</v>
      </c>
      <c r="AI78" s="54">
        <f t="shared" si="29"/>
        <v>7.0231469035400701E-2</v>
      </c>
      <c r="AJ78" s="54">
        <f t="shared" si="29"/>
        <v>7.0121960874985637E-2</v>
      </c>
      <c r="AK78" s="54">
        <f t="shared" si="29"/>
        <v>7.0037692445264615E-2</v>
      </c>
      <c r="AL78" s="54">
        <f t="shared" si="29"/>
        <v>6.9975895079111006E-2</v>
      </c>
      <c r="AM78" s="54">
        <f t="shared" si="29"/>
        <v>6.9934731161280739E-2</v>
      </c>
      <c r="AN78" s="54">
        <f t="shared" si="29"/>
        <v>6.9912635494186776E-2</v>
      </c>
      <c r="AO78" s="54">
        <f t="shared" si="29"/>
        <v>6.9908087503137331E-2</v>
      </c>
      <c r="AP78" s="54">
        <f t="shared" si="29"/>
        <v>6.9919565079809037E-2</v>
      </c>
      <c r="AQ78" s="54">
        <f t="shared" si="29"/>
        <v>6.9945564301174601E-2</v>
      </c>
      <c r="AR78" s="54">
        <f t="shared" si="29"/>
        <v>6.9984634519709668E-2</v>
      </c>
      <c r="AS78" s="54">
        <f t="shared" si="29"/>
        <v>7.0035409211240351E-2</v>
      </c>
      <c r="AT78" s="54">
        <f t="shared" si="29"/>
        <v>7.0096626866362768E-2</v>
      </c>
      <c r="AU78" s="54">
        <f t="shared" si="29"/>
        <v>7.0167141940676317E-2</v>
      </c>
      <c r="AV78" s="54">
        <f t="shared" si="29"/>
        <v>7.0245927837578881E-2</v>
      </c>
      <c r="AW78" s="54">
        <f t="shared" si="29"/>
        <v>7.0332074227879571E-2</v>
      </c>
      <c r="AX78" s="54">
        <f t="shared" si="29"/>
        <v>7.0424780722140673E-2</v>
      </c>
      <c r="AY78" s="54">
        <f t="shared" si="29"/>
        <v>7.0523348455738599E-2</v>
      </c>
      <c r="AZ78" s="54">
        <f t="shared" si="29"/>
        <v>7.0627170707392689E-2</v>
      </c>
      <c r="BA78" s="54">
        <f t="shared" si="29"/>
        <v>7.0735723311032686E-2</v>
      </c>
      <c r="BB78" s="54">
        <f t="shared" si="29"/>
        <v>7.0848555347391567E-2</v>
      </c>
      <c r="BC78" s="54">
        <f t="shared" si="29"/>
        <v>7.0965280404815728E-2</v>
      </c>
      <c r="BD78" s="54">
        <f t="shared" si="29"/>
        <v>7.1085568562460927E-2</v>
      </c>
      <c r="BE78" s="54">
        <f t="shared" si="29"/>
        <v>7.1209139157925982E-2</v>
      </c>
      <c r="BF78" s="54">
        <f t="shared" si="29"/>
        <v>7.1335754342785579E-2</v>
      </c>
      <c r="BG78" s="54">
        <f t="shared" si="29"/>
        <v>7.146521339364012E-2</v>
      </c>
      <c r="BH78" s="54">
        <f t="shared" si="29"/>
        <v>7.1597347725987276E-2</v>
      </c>
      <c r="BI78" s="54">
        <f t="shared" si="29"/>
        <v>7.1732016548272659E-2</v>
      </c>
    </row>
    <row r="79" spans="1:237" s="34" customFormat="1" ht="18" customHeight="1">
      <c r="A79" s="64" t="s">
        <v>780</v>
      </c>
      <c r="B79" s="65">
        <f>+C134</f>
        <v>6.5342525044921773E-2</v>
      </c>
      <c r="C79" s="54">
        <f t="shared" ref="C79:BI79" si="30">+D134</f>
        <v>5.8121128025731217E-2</v>
      </c>
      <c r="D79" s="54">
        <f t="shared" si="30"/>
        <v>5.1683831761429433E-2</v>
      </c>
      <c r="E79" s="54">
        <f t="shared" si="30"/>
        <v>4.7922453895720585E-2</v>
      </c>
      <c r="F79" s="54">
        <f t="shared" si="30"/>
        <v>4.3852815373824017E-2</v>
      </c>
      <c r="G79" s="54">
        <f t="shared" si="30"/>
        <v>4.0566735114706098E-2</v>
      </c>
      <c r="H79" s="54">
        <f t="shared" si="30"/>
        <v>3.8198060999006689E-2</v>
      </c>
      <c r="I79" s="54">
        <f t="shared" si="30"/>
        <v>3.617372809440389E-2</v>
      </c>
      <c r="J79" s="54">
        <f t="shared" si="30"/>
        <v>3.5788635607503005E-2</v>
      </c>
      <c r="K79" s="54">
        <f t="shared" si="30"/>
        <v>3.4556122899220165E-2</v>
      </c>
      <c r="L79" s="54">
        <f t="shared" si="30"/>
        <v>2.9917706599069449E-2</v>
      </c>
      <c r="M79" s="54">
        <f t="shared" si="30"/>
        <v>3.1769645460586471E-2</v>
      </c>
      <c r="N79" s="54">
        <f t="shared" si="30"/>
        <v>2.9892625761845926E-2</v>
      </c>
      <c r="O79" s="54">
        <f t="shared" si="30"/>
        <v>2.8498532997406567E-2</v>
      </c>
      <c r="P79" s="54">
        <f t="shared" si="30"/>
        <v>2.7388971018484254E-2</v>
      </c>
      <c r="Q79" s="54">
        <f t="shared" si="30"/>
        <v>2.6462964473368267E-2</v>
      </c>
      <c r="R79" s="54">
        <f t="shared" si="30"/>
        <v>2.56660078983868E-2</v>
      </c>
      <c r="S79" s="54">
        <f t="shared" si="30"/>
        <v>2.4967065272019973E-2</v>
      </c>
      <c r="T79" s="54">
        <f t="shared" si="30"/>
        <v>2.4347357156312643E-2</v>
      </c>
      <c r="U79" s="54">
        <f t="shared" si="30"/>
        <v>2.344691430018897E-2</v>
      </c>
      <c r="V79" s="54">
        <f t="shared" si="30"/>
        <v>2.2762735221433239E-2</v>
      </c>
      <c r="W79" s="54">
        <f t="shared" si="30"/>
        <v>2.2559543805003912E-2</v>
      </c>
      <c r="X79" s="54">
        <f t="shared" si="30"/>
        <v>2.2287522603895882E-2</v>
      </c>
      <c r="Y79" s="54">
        <f t="shared" si="30"/>
        <v>2.1997791594987381E-2</v>
      </c>
      <c r="Z79" s="54">
        <f t="shared" si="30"/>
        <v>2.1728995328842204E-2</v>
      </c>
      <c r="AA79" s="54">
        <f t="shared" si="30"/>
        <v>2.152029263766031E-2</v>
      </c>
      <c r="AB79" s="54">
        <f t="shared" si="30"/>
        <v>2.1817353853927246E-2</v>
      </c>
      <c r="AC79" s="54">
        <f t="shared" si="30"/>
        <v>2.1850451078195388E-2</v>
      </c>
      <c r="AD79" s="54">
        <f t="shared" si="30"/>
        <v>2.1815734381510632E-2</v>
      </c>
      <c r="AE79" s="54">
        <f t="shared" si="30"/>
        <v>2.1835812585336178E-2</v>
      </c>
      <c r="AF79" s="54">
        <f t="shared" si="30"/>
        <v>2.1773388142118266E-2</v>
      </c>
      <c r="AG79" s="54">
        <f t="shared" si="30"/>
        <v>2.1558950481929129E-2</v>
      </c>
      <c r="AH79" s="54">
        <f t="shared" si="30"/>
        <v>2.1369865579035086E-2</v>
      </c>
      <c r="AI79" s="54">
        <f t="shared" si="30"/>
        <v>2.1198501418353777E-2</v>
      </c>
      <c r="AJ79" s="54">
        <f t="shared" si="30"/>
        <v>2.1041504935892519E-2</v>
      </c>
      <c r="AK79" s="54">
        <f t="shared" si="30"/>
        <v>2.089756686246802E-2</v>
      </c>
      <c r="AL79" s="54">
        <f t="shared" si="30"/>
        <v>2.076605431402867E-2</v>
      </c>
      <c r="AM79" s="54">
        <f t="shared" si="30"/>
        <v>2.0646449938178657E-2</v>
      </c>
      <c r="AN79" s="54">
        <f t="shared" si="30"/>
        <v>2.0538161636799668E-2</v>
      </c>
      <c r="AO79" s="54">
        <f t="shared" si="30"/>
        <v>2.0440490164979286E-2</v>
      </c>
      <c r="AP79" s="54">
        <f t="shared" si="30"/>
        <v>2.0352654983281093E-2</v>
      </c>
      <c r="AQ79" s="54">
        <f t="shared" si="30"/>
        <v>2.0273834301954397E-2</v>
      </c>
      <c r="AR79" s="54">
        <f t="shared" si="30"/>
        <v>2.0203201776106905E-2</v>
      </c>
      <c r="AS79" s="54">
        <f t="shared" si="30"/>
        <v>2.0139954404419846E-2</v>
      </c>
      <c r="AT79" s="54">
        <f t="shared" si="30"/>
        <v>2.0083331285281503E-2</v>
      </c>
      <c r="AU79" s="54">
        <f t="shared" si="30"/>
        <v>2.0032624719500181E-2</v>
      </c>
      <c r="AV79" s="54">
        <f t="shared" si="30"/>
        <v>1.9987185546330721E-2</v>
      </c>
      <c r="AW79" s="54">
        <f t="shared" si="30"/>
        <v>1.9946424429459819E-2</v>
      </c>
      <c r="AX79" s="54">
        <f t="shared" si="30"/>
        <v>1.9909810467210409E-2</v>
      </c>
      <c r="AY79" s="54">
        <f t="shared" si="30"/>
        <v>1.9876868152572058E-2</v>
      </c>
      <c r="AZ79" s="54">
        <f t="shared" si="30"/>
        <v>1.9847173413064967E-2</v>
      </c>
      <c r="BA79" s="54">
        <f t="shared" si="30"/>
        <v>1.9820349230596834E-2</v>
      </c>
      <c r="BB79" s="54">
        <f t="shared" si="30"/>
        <v>1.9796061171383661E-2</v>
      </c>
      <c r="BC79" s="54">
        <f t="shared" si="30"/>
        <v>1.9774013034506543E-2</v>
      </c>
      <c r="BD79" s="54">
        <f t="shared" si="30"/>
        <v>1.9753942743034658E-2</v>
      </c>
      <c r="BE79" s="54">
        <f t="shared" si="30"/>
        <v>1.9735618544120204E-2</v>
      </c>
      <c r="BF79" s="54">
        <f t="shared" si="30"/>
        <v>1.9718835546358671E-2</v>
      </c>
      <c r="BG79" s="54">
        <f t="shared" si="30"/>
        <v>1.9703412598106373E-2</v>
      </c>
      <c r="BH79" s="54">
        <f t="shared" si="30"/>
        <v>1.4999999999999902E-2</v>
      </c>
      <c r="BI79" s="54">
        <f t="shared" si="30"/>
        <v>0</v>
      </c>
    </row>
    <row r="80" spans="1:237" ht="18" customHeight="1">
      <c r="A80" s="96" t="s">
        <v>781</v>
      </c>
      <c r="B80" s="150"/>
      <c r="C80" s="97"/>
      <c r="D80" s="97"/>
      <c r="E80" s="97"/>
      <c r="F80" s="97"/>
      <c r="G80" s="97"/>
      <c r="H80" s="97"/>
      <c r="I80" s="97"/>
      <c r="J80" s="97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</row>
    <row r="81" spans="1:103" ht="18" customHeight="1">
      <c r="A81" s="98" t="s">
        <v>660</v>
      </c>
      <c r="B81" s="99">
        <f>+Global!B70</f>
        <v>0.83</v>
      </c>
      <c r="C81" s="100">
        <f>+Global!C70</f>
        <v>0.98</v>
      </c>
      <c r="D81" s="100">
        <f>+Global!D70</f>
        <v>1.2299072803648878</v>
      </c>
      <c r="E81" s="100">
        <f>+Global!E70</f>
        <v>1.5203061790744932</v>
      </c>
      <c r="F81" s="100">
        <f>+Global!F70</f>
        <v>1.8319126422158489</v>
      </c>
      <c r="G81" s="100">
        <f>+Global!G70</f>
        <v>2.1509718132816515</v>
      </c>
      <c r="H81" s="100">
        <f>+Global!H70</f>
        <v>2.4680617535638172</v>
      </c>
      <c r="I81" s="100">
        <f>+Global!I70</f>
        <v>2.7778418001671961</v>
      </c>
      <c r="J81" s="100">
        <f>+Global!J70</f>
        <v>3.0779677409816255</v>
      </c>
      <c r="K81" s="100">
        <f>+Global!K70</f>
        <v>3.367812676156571</v>
      </c>
      <c r="L81" s="100">
        <f>+Global!L70</f>
        <v>3.6476485330626893</v>
      </c>
      <c r="M81" s="100">
        <f>+Global!M70</f>
        <v>3.9106156129397851</v>
      </c>
      <c r="N81" s="100">
        <f>+Global!N70</f>
        <v>4.1598146898624559</v>
      </c>
      <c r="O81" s="100">
        <f>+Global!O70</f>
        <v>4.3974364966447048</v>
      </c>
      <c r="P81" s="100">
        <f>+Global!P70</f>
        <v>4.624874484385562</v>
      </c>
      <c r="Q81" s="100">
        <f>+Global!Q70</f>
        <v>4.8430870914360984</v>
      </c>
      <c r="R81" s="100">
        <f>+Global!R70</f>
        <v>5.0527710121251976</v>
      </c>
      <c r="S81" s="100">
        <f>+Global!S70</f>
        <v>5.254444721491887</v>
      </c>
      <c r="T81" s="100">
        <f>+Global!T70</f>
        <v>5.448486015626937</v>
      </c>
      <c r="U81" s="100">
        <f>+Global!U70</f>
        <v>5.6351426051912696</v>
      </c>
      <c r="V81" s="100">
        <f>+Global!V70</f>
        <v>5.8147037467486919</v>
      </c>
      <c r="W81" s="100">
        <f>+Global!W70</f>
        <v>5.9875921126930871</v>
      </c>
      <c r="X81" s="100">
        <f>+Global!X70</f>
        <v>6.1540649059706602</v>
      </c>
      <c r="Y81" s="100">
        <f>+Global!Y70</f>
        <v>6.3139419480150911</v>
      </c>
      <c r="Z81" s="100">
        <f>+Global!Z70</f>
        <v>6.4665489888029484</v>
      </c>
      <c r="AA81" s="100">
        <f>+Global!AA70</f>
        <v>6.6078391386183553</v>
      </c>
      <c r="AB81" s="100">
        <f>+Global!AB70</f>
        <v>6.6941469848905317</v>
      </c>
      <c r="AC81" s="100">
        <f>+Global!AC70</f>
        <v>6.7029302629115044</v>
      </c>
      <c r="AD81" s="100">
        <f>+Global!AD70</f>
        <v>6.6653985107224925</v>
      </c>
      <c r="AE81" s="100">
        <f>+Global!AE70</f>
        <v>6.602160769418175</v>
      </c>
      <c r="AF81" s="100">
        <f>+Global!AF70</f>
        <v>6.5266254657074185</v>
      </c>
      <c r="AG81" s="100">
        <f>+Global!AG70</f>
        <v>6.4473235814257066</v>
      </c>
      <c r="AH81" s="100">
        <f>+Global!AH70</f>
        <v>6.3694987945756134</v>
      </c>
      <c r="AI81" s="100">
        <f>+Global!AI70</f>
        <v>6.2961969489256724</v>
      </c>
      <c r="AJ81" s="100">
        <f>+Global!AJ70</f>
        <v>6.2290123662265486</v>
      </c>
      <c r="AK81" s="100">
        <f>+Global!AK70</f>
        <v>6.1685981748003895</v>
      </c>
      <c r="AL81" s="100">
        <f>+Global!AL70</f>
        <v>6.1150139032819579</v>
      </c>
      <c r="AM81" s="100">
        <f>+Global!AM70</f>
        <v>6.0679606470388148</v>
      </c>
      <c r="AN81" s="100">
        <f>+Global!AN70</f>
        <v>6.0269385264868687</v>
      </c>
      <c r="AO81" s="100">
        <f>+Global!AO70</f>
        <v>5.9913505027218186</v>
      </c>
      <c r="AP81" s="100">
        <f>+Global!AP70</f>
        <v>5.9605692883416195</v>
      </c>
      <c r="AQ81" s="100">
        <f>+Global!AQ70</f>
        <v>5.9339790197070856</v>
      </c>
      <c r="AR81" s="100">
        <f>+Global!AR70</f>
        <v>5.9109998264642964</v>
      </c>
      <c r="AS81" s="100">
        <f>+Global!AS70</f>
        <v>5.8911009649362658</v>
      </c>
      <c r="AT81" s="100">
        <f>+Global!AT70</f>
        <v>5.87380644913324</v>
      </c>
      <c r="AU81" s="100">
        <f>+Global!AU70</f>
        <v>5.8586958948093724</v>
      </c>
      <c r="AV81" s="100">
        <f>+Global!AV70</f>
        <v>5.8454024353092047</v>
      </c>
      <c r="AW81" s="100">
        <f>+Global!AW70</f>
        <v>5.8336089665463726</v>
      </c>
      <c r="AX81" s="100">
        <f>+Global!AX70</f>
        <v>5.8230435577570425</v>
      </c>
      <c r="AY81" s="100">
        <f>+Global!AY70</f>
        <v>5.8134745720157381</v>
      </c>
      <c r="AZ81" s="100">
        <f>+Global!AZ70</f>
        <v>5.8047058385258348</v>
      </c>
      <c r="BA81" s="100">
        <f>+Global!BA70</f>
        <v>5.7965720807963557</v>
      </c>
      <c r="BB81" s="100">
        <f>+Global!BB70</f>
        <v>5.7889347120161716</v>
      </c>
      <c r="BC81" s="100">
        <f>+Global!BC70</f>
        <v>5.781678047702707</v>
      </c>
      <c r="BD81" s="100">
        <f>+Global!BD70</f>
        <v>5.7747059463955921</v>
      </c>
      <c r="BE81" s="100">
        <f>+Global!BE70</f>
        <v>5.7679388649405352</v>
      </c>
      <c r="BF81" s="100">
        <f>+Global!BF70</f>
        <v>5.7613113009234738</v>
      </c>
      <c r="BG81" s="100">
        <f>+Global!BG70</f>
        <v>5.7547695876650806</v>
      </c>
      <c r="BH81" s="100">
        <f>+Global!BH70</f>
        <v>5.7482700044940342</v>
      </c>
      <c r="BI81" s="100">
        <f>+Global!BI70</f>
        <v>5.741777165139843</v>
      </c>
      <c r="BJ81" s="100">
        <f>+Global!BJ70</f>
        <v>5.6728626418279404</v>
      </c>
      <c r="BK81" s="100">
        <f>+Global!BK70</f>
        <v>5.623340170100998</v>
      </c>
      <c r="BL81" s="100">
        <f>+Global!BL70</f>
        <v>5.586936759513164</v>
      </c>
      <c r="BM81" s="100">
        <f>+Global!BM70</f>
        <v>5.5594045173597815</v>
      </c>
      <c r="BN81" s="100">
        <f>+Global!BN70</f>
        <v>5.5378666246520272</v>
      </c>
      <c r="BO81" s="100">
        <f>+Global!BO70</f>
        <v>5.5203746298768746</v>
      </c>
      <c r="BP81" s="100">
        <f>+Global!BP70</f>
        <v>5.5056087652326173</v>
      </c>
      <c r="BQ81" s="100">
        <f>+Global!BQ70</f>
        <v>5.4926750652491734</v>
      </c>
      <c r="BR81" s="100">
        <f>+Global!BR70</f>
        <v>5.4809680070040292</v>
      </c>
      <c r="BS81" s="100">
        <f>+Global!BS70</f>
        <v>5.4700775013311276</v>
      </c>
      <c r="BT81" s="100">
        <f>+Global!BT70</f>
        <v>5.4597259065679644</v>
      </c>
      <c r="BU81" s="100">
        <f>+Global!BU70</f>
        <v>5.4497253669216583</v>
      </c>
      <c r="BV81" s="100">
        <f>+Global!BV70</f>
        <v>5.4399489113739659</v>
      </c>
      <c r="BW81" s="100">
        <f>+Global!BW70</f>
        <v>5.4303108699955311</v>
      </c>
      <c r="BX81" s="100">
        <f>+Global!BX70</f>
        <v>5.4207536000109213</v>
      </c>
      <c r="BY81" s="100">
        <f>+Global!BY70</f>
        <v>5.4112384855193305</v>
      </c>
      <c r="BZ81" s="100">
        <f>+Global!BZ70</f>
        <v>5.4017398323779933</v>
      </c>
      <c r="CA81" s="100">
        <f>+Global!CA70</f>
        <v>5.3922407248726261</v>
      </c>
      <c r="CB81" s="100">
        <f>+Global!CB70</f>
        <v>5.382730212106253</v>
      </c>
      <c r="CC81" s="100">
        <f>+Global!CC70</f>
        <v>5.3732013960108569</v>
      </c>
      <c r="CD81" s="100">
        <f>+Global!CD70</f>
        <v>5.3636501309795701</v>
      </c>
      <c r="CE81" s="100">
        <f>+Global!CE70</f>
        <v>5.354074138617948</v>
      </c>
      <c r="CF81" s="100">
        <f>+Global!CF70</f>
        <v>5.3444724044288199</v>
      </c>
      <c r="CG81" s="100">
        <f>+Global!CG70</f>
        <v>5.3348447661273504</v>
      </c>
      <c r="CH81" s="100">
        <f>+Global!CH70</f>
        <v>5.3251916323313431</v>
      </c>
      <c r="CI81" s="100">
        <f>+Global!CI70</f>
        <v>5.3155137900537381</v>
      </c>
      <c r="CJ81" s="100">
        <f>+Global!CJ70</f>
        <v>5.305812272763661</v>
      </c>
      <c r="CK81" s="100">
        <f>+Global!CK70</f>
        <v>5.296088269826301</v>
      </c>
      <c r="CL81" s="100">
        <f>+Global!CL70</f>
        <v>5.28634306426616</v>
      </c>
      <c r="CM81" s="100">
        <f>+Global!CM70</f>
        <v>5.2765779899610949</v>
      </c>
      <c r="CN81" s="100">
        <f>+Global!CN70</f>
        <v>5.2667944022014526</v>
      </c>
      <c r="CO81" s="100">
        <f>+Global!CO70</f>
        <v>5.2569936574697183</v>
      </c>
      <c r="CP81" s="100">
        <f>+Global!CP70</f>
        <v>5.2471770996029372</v>
      </c>
      <c r="CQ81" s="100">
        <f>+Global!CQ70</f>
        <v>5.2373460503901574</v>
      </c>
      <c r="CR81" s="100">
        <f>+Global!CR70</f>
        <v>5.227501803264138</v>
      </c>
      <c r="CS81" s="100">
        <f>+Global!CS70</f>
        <v>5.2176456191611997</v>
      </c>
      <c r="CT81" s="100">
        <f>+Global!CT70</f>
        <v>5.2077787239069746</v>
      </c>
      <c r="CU81" s="100">
        <f>+Global!CU70</f>
        <v>5.1979023066806045</v>
      </c>
      <c r="CV81" s="100">
        <f>+Global!CV70</f>
        <v>5.1880175192440179</v>
      </c>
      <c r="CW81" s="100">
        <f>+Global!CW70</f>
        <v>5.1781254757155164</v>
      </c>
      <c r="CX81" s="100">
        <f>+Global!CX70</f>
        <v>5.168227252731131</v>
      </c>
      <c r="CY81" s="100">
        <f>+Global!CY70</f>
        <v>5.1583238898819594</v>
      </c>
    </row>
    <row r="83" spans="1:103" ht="18" customHeight="1">
      <c r="A83" s="59" t="s">
        <v>247</v>
      </c>
      <c r="B83" s="65">
        <f>LN(B84*10^6/B56)*B56</f>
        <v>3607.282618493261</v>
      </c>
      <c r="C83" s="65">
        <f t="shared" ref="C83:P83" si="31">LN(C84*10^6/C56)*C56</f>
        <v>4524.7799378345981</v>
      </c>
      <c r="D83" s="65">
        <f t="shared" si="31"/>
        <v>5439.7369797781093</v>
      </c>
      <c r="E83" s="65">
        <f t="shared" si="31"/>
        <v>6281.6048293576869</v>
      </c>
      <c r="F83" s="65">
        <f t="shared" si="31"/>
        <v>7036.1113395286457</v>
      </c>
      <c r="G83" s="65">
        <f t="shared" si="31"/>
        <v>7553.852925622401</v>
      </c>
      <c r="H83" s="65">
        <f t="shared" si="31"/>
        <v>7950.399656198786</v>
      </c>
      <c r="I83" s="65">
        <f t="shared" si="31"/>
        <v>8353.1951438663764</v>
      </c>
      <c r="J83" s="65">
        <f t="shared" si="31"/>
        <v>8763.5842638046906</v>
      </c>
      <c r="K83" s="65">
        <f t="shared" si="31"/>
        <v>9190.3787127314772</v>
      </c>
      <c r="L83" s="65">
        <f t="shared" si="31"/>
        <v>9414.4547616099808</v>
      </c>
      <c r="M83" s="65">
        <f t="shared" si="31"/>
        <v>9401.448947914474</v>
      </c>
      <c r="N83" s="65">
        <f t="shared" si="31"/>
        <v>9398.0257726102536</v>
      </c>
      <c r="O83" s="65">
        <f t="shared" si="31"/>
        <v>9383.3009346350736</v>
      </c>
      <c r="P83" s="65">
        <f t="shared" si="31"/>
        <v>9360.2425161246392</v>
      </c>
    </row>
    <row r="84" spans="1:103" s="41" customFormat="1" ht="18" customHeight="1">
      <c r="A84" s="101" t="s">
        <v>643</v>
      </c>
      <c r="B84" s="102">
        <f>B68-B73</f>
        <v>2.5769487796242259</v>
      </c>
      <c r="C84" s="41">
        <f t="shared" ref="C84:BH84" si="32">C68-C73</f>
        <v>4.3045669601491428</v>
      </c>
      <c r="D84" s="41">
        <f t="shared" si="32"/>
        <v>6.6264112190069984</v>
      </c>
      <c r="E84" s="41">
        <f t="shared" si="32"/>
        <v>9.4557504493668318</v>
      </c>
      <c r="F84" s="41">
        <f t="shared" si="32"/>
        <v>12.818381509387049</v>
      </c>
      <c r="G84" s="41">
        <f t="shared" si="32"/>
        <v>16.278389008967796</v>
      </c>
      <c r="H84" s="41">
        <f t="shared" si="32"/>
        <v>19.892851491535808</v>
      </c>
      <c r="I84" s="41">
        <f t="shared" si="32"/>
        <v>23.943326777958525</v>
      </c>
      <c r="J84" s="41">
        <f t="shared" si="32"/>
        <v>28.445988717258224</v>
      </c>
      <c r="K84" s="41">
        <f t="shared" si="32"/>
        <v>33.711753385999813</v>
      </c>
      <c r="L84" s="41">
        <f t="shared" si="32"/>
        <v>38.752337693850677</v>
      </c>
      <c r="M84" s="41">
        <f t="shared" si="32"/>
        <v>42.267617215854514</v>
      </c>
      <c r="N84" s="41">
        <f t="shared" si="32"/>
        <v>46.657246624391426</v>
      </c>
      <c r="O84" s="41">
        <f t="shared" si="32"/>
        <v>50.881330370334702</v>
      </c>
      <c r="P84" s="41">
        <f t="shared" si="32"/>
        <v>54.989022158288464</v>
      </c>
      <c r="Q84" s="41">
        <f t="shared" si="32"/>
        <v>59.002220161888786</v>
      </c>
      <c r="R84" s="41">
        <f t="shared" si="32"/>
        <v>62.928871598162971</v>
      </c>
      <c r="S84" s="41">
        <f t="shared" si="32"/>
        <v>66.77020709387115</v>
      </c>
      <c r="T84" s="41">
        <f t="shared" si="32"/>
        <v>70.524793410450286</v>
      </c>
      <c r="U84" s="41">
        <f t="shared" si="32"/>
        <v>74.190766762349256</v>
      </c>
      <c r="V84" s="41">
        <f t="shared" si="32"/>
        <v>78.178129817086372</v>
      </c>
      <c r="W84" s="41">
        <f t="shared" si="32"/>
        <v>82.633873448962717</v>
      </c>
      <c r="X84" s="41">
        <f t="shared" si="32"/>
        <v>87.227953049669807</v>
      </c>
      <c r="Y84" s="41">
        <f t="shared" si="32"/>
        <v>91.914270058673793</v>
      </c>
      <c r="Z84" s="41">
        <f t="shared" si="32"/>
        <v>96.669510383908275</v>
      </c>
      <c r="AA84" s="41">
        <f t="shared" si="32"/>
        <v>101.49262879700608</v>
      </c>
      <c r="AB84" s="41">
        <f t="shared" si="32"/>
        <v>106.41136594603569</v>
      </c>
      <c r="AC84" s="41">
        <f t="shared" si="32"/>
        <v>111.78495936092614</v>
      </c>
      <c r="AD84" s="41">
        <f t="shared" si="32"/>
        <v>117.45526991338218</v>
      </c>
      <c r="AE84" s="41">
        <f t="shared" si="32"/>
        <v>123.38525804684329</v>
      </c>
      <c r="AF84" s="41">
        <f t="shared" si="32"/>
        <v>129.33141415459116</v>
      </c>
      <c r="AG84" s="41">
        <f t="shared" si="32"/>
        <v>135.19511325626394</v>
      </c>
      <c r="AH84" s="41">
        <f t="shared" si="32"/>
        <v>141.12705124727526</v>
      </c>
      <c r="AI84" s="41">
        <f t="shared" si="32"/>
        <v>147.13757286820436</v>
      </c>
      <c r="AJ84" s="41">
        <f t="shared" si="32"/>
        <v>153.23257446663564</v>
      </c>
      <c r="AK84" s="41">
        <f t="shared" si="32"/>
        <v>159.41656935860362</v>
      </c>
      <c r="AL84" s="41">
        <f t="shared" si="32"/>
        <v>165.69432552726974</v>
      </c>
      <c r="AM84" s="41">
        <f t="shared" si="32"/>
        <v>172.07144849382107</v>
      </c>
      <c r="AN84" s="41">
        <f t="shared" si="32"/>
        <v>178.55447060545279</v>
      </c>
      <c r="AO84" s="41">
        <f t="shared" si="32"/>
        <v>185.15073545148073</v>
      </c>
      <c r="AP84" s="41">
        <f t="shared" si="32"/>
        <v>191.86821908346352</v>
      </c>
      <c r="AQ84" s="41">
        <f t="shared" si="32"/>
        <v>198.71535269739462</v>
      </c>
      <c r="AR84" s="41">
        <f t="shared" si="32"/>
        <v>205.70087233205786</v>
      </c>
      <c r="AS84" s="41">
        <f t="shared" si="32"/>
        <v>212.83370222387435</v>
      </c>
      <c r="AT84" s="41">
        <f t="shared" si="32"/>
        <v>220.12287004246906</v>
      </c>
      <c r="AU84" s="41">
        <f t="shared" si="32"/>
        <v>227.57744908661027</v>
      </c>
      <c r="AV84" s="41">
        <f t="shared" si="32"/>
        <v>235.20652188315961</v>
      </c>
      <c r="AW84" s="41">
        <f t="shared" si="32"/>
        <v>243.01916007869931</v>
      </c>
      <c r="AX84" s="41">
        <f t="shared" si="32"/>
        <v>251.0244163388723</v>
      </c>
      <c r="AY84" s="41">
        <f t="shared" si="32"/>
        <v>259.23132484487263</v>
      </c>
      <c r="AZ84" s="41">
        <f t="shared" si="32"/>
        <v>267.64890776229703</v>
      </c>
      <c r="BA84" s="41">
        <f t="shared" si="32"/>
        <v>276.2861857107423</v>
      </c>
      <c r="BB84" s="41">
        <f t="shared" si="32"/>
        <v>285.15219078189148</v>
      </c>
      <c r="BC84" s="41">
        <f t="shared" si="32"/>
        <v>294.25598105524688</v>
      </c>
      <c r="BD84" s="41">
        <f t="shared" si="32"/>
        <v>303.6066558649415</v>
      </c>
      <c r="BE84" s="41">
        <f t="shared" si="32"/>
        <v>313.21337129828612</v>
      </c>
      <c r="BF84" s="41">
        <f t="shared" si="32"/>
        <v>323.08535557432867</v>
      </c>
      <c r="BG84" s="41">
        <f t="shared" si="32"/>
        <v>333.23192407294562</v>
      </c>
      <c r="BH84" s="41">
        <f t="shared" si="32"/>
        <v>343.66249387306823</v>
      </c>
      <c r="BI84" s="41">
        <f>+BH84</f>
        <v>343.66249387306823</v>
      </c>
    </row>
    <row r="85" spans="1:103" s="41" customFormat="1" ht="18" customHeight="1">
      <c r="A85" s="103" t="s">
        <v>644</v>
      </c>
      <c r="B85" s="102">
        <f>+C85/C84*B84</f>
        <v>0.32243683146359614</v>
      </c>
      <c r="C85" s="102">
        <f>+(C74-B74)/10</f>
        <v>0.5386024520269147</v>
      </c>
      <c r="D85" s="102">
        <f t="shared" ref="D85:BI85" si="33">+(D74-C74)/10</f>
        <v>0.73245800764490243</v>
      </c>
      <c r="E85" s="102">
        <f t="shared" si="33"/>
        <v>0.90185684646856323</v>
      </c>
      <c r="F85" s="102">
        <f t="shared" si="33"/>
        <v>1.0680211006560136</v>
      </c>
      <c r="G85" s="102">
        <f t="shared" si="33"/>
        <v>1.1724977978157576</v>
      </c>
      <c r="H85" s="102">
        <f t="shared" si="33"/>
        <v>1.3007635033797995</v>
      </c>
      <c r="I85" s="102">
        <f t="shared" si="33"/>
        <v>1.4858197587002671</v>
      </c>
      <c r="J85" s="102">
        <f t="shared" si="33"/>
        <v>1.6934290373438003</v>
      </c>
      <c r="K85" s="102">
        <f t="shared" si="33"/>
        <v>1.925470178021979</v>
      </c>
      <c r="L85" s="102">
        <f t="shared" si="33"/>
        <v>1.8810253060738247</v>
      </c>
      <c r="M85" s="102">
        <f t="shared" si="33"/>
        <v>1.6411910249674009</v>
      </c>
      <c r="N85" s="102">
        <f t="shared" si="33"/>
        <v>2.1418414736765556</v>
      </c>
      <c r="O85" s="102">
        <f t="shared" si="33"/>
        <v>1.9759474926769314</v>
      </c>
      <c r="P85" s="102">
        <f t="shared" si="33"/>
        <v>1.8717496454031164</v>
      </c>
      <c r="Q85" s="102">
        <f t="shared" si="33"/>
        <v>1.8028273649201423</v>
      </c>
      <c r="R85" s="102">
        <f t="shared" si="33"/>
        <v>1.7523365888042606</v>
      </c>
      <c r="S85" s="102">
        <f t="shared" si="33"/>
        <v>1.7104977692032179</v>
      </c>
      <c r="T85" s="102">
        <f t="shared" si="33"/>
        <v>1.6720202862574354</v>
      </c>
      <c r="U85" s="102">
        <f t="shared" si="33"/>
        <v>1.6343135099522841</v>
      </c>
      <c r="V85" s="102">
        <f t="shared" si="33"/>
        <v>1.5963535866388212</v>
      </c>
      <c r="W85" s="102">
        <f t="shared" si="33"/>
        <v>1.6731096285783678</v>
      </c>
      <c r="X85" s="102">
        <f t="shared" si="33"/>
        <v>1.831023348645789</v>
      </c>
      <c r="Y85" s="102">
        <f t="shared" si="33"/>
        <v>1.9248197054349645</v>
      </c>
      <c r="Z85" s="102">
        <f t="shared" si="33"/>
        <v>1.9833517311999287</v>
      </c>
      <c r="AA85" s="102">
        <f t="shared" si="33"/>
        <v>2.0230597010707925</v>
      </c>
      <c r="AB85" s="102">
        <f t="shared" si="33"/>
        <v>2.0559114556683253</v>
      </c>
      <c r="AC85" s="102">
        <f t="shared" si="33"/>
        <v>2.0941402130895539</v>
      </c>
      <c r="AD85" s="102">
        <f t="shared" si="33"/>
        <v>2.2348333775676847</v>
      </c>
      <c r="AE85" s="102">
        <f t="shared" si="33"/>
        <v>2.3669733714705332</v>
      </c>
      <c r="AF85" s="102">
        <f t="shared" si="33"/>
        <v>2.4857596685054091</v>
      </c>
      <c r="AG85" s="102">
        <f t="shared" si="33"/>
        <v>2.5317050594979036</v>
      </c>
      <c r="AH85" s="102">
        <f t="shared" si="33"/>
        <v>2.5246365641272859</v>
      </c>
      <c r="AI85" s="102">
        <f t="shared" si="33"/>
        <v>2.5412794012710833</v>
      </c>
      <c r="AJ85" s="102">
        <f t="shared" si="33"/>
        <v>2.5690864841469874</v>
      </c>
      <c r="AK85" s="102">
        <f t="shared" si="33"/>
        <v>2.6024373262555285</v>
      </c>
      <c r="AL85" s="102">
        <f t="shared" si="33"/>
        <v>2.6389849245409662</v>
      </c>
      <c r="AM85" s="102">
        <f t="shared" si="33"/>
        <v>2.6779822385992702</v>
      </c>
      <c r="AN85" s="102">
        <f t="shared" si="33"/>
        <v>2.7194033093143957</v>
      </c>
      <c r="AO85" s="102">
        <f t="shared" si="33"/>
        <v>2.7634986044630523</v>
      </c>
      <c r="AP85" s="102">
        <f t="shared" si="33"/>
        <v>2.8105826114487171</v>
      </c>
      <c r="AQ85" s="102">
        <f t="shared" si="33"/>
        <v>2.860942080052939</v>
      </c>
      <c r="AR85" s="102">
        <f t="shared" si="33"/>
        <v>2.9148044380529541</v>
      </c>
      <c r="AS85" s="102">
        <f t="shared" si="33"/>
        <v>2.9723343431840248</v>
      </c>
      <c r="AT85" s="102">
        <f t="shared" si="33"/>
        <v>3.033641904986689</v>
      </c>
      <c r="AU85" s="102">
        <f t="shared" si="33"/>
        <v>3.0987944784600243</v>
      </c>
      <c r="AV85" s="102">
        <f t="shared" si="33"/>
        <v>3.1678283253881205</v>
      </c>
      <c r="AW85" s="102">
        <f t="shared" si="33"/>
        <v>3.2407586734177927</v>
      </c>
      <c r="AX85" s="102">
        <f t="shared" si="33"/>
        <v>3.3175877855305429</v>
      </c>
      <c r="AY85" s="102">
        <f t="shared" si="33"/>
        <v>3.3983111359547822</v>
      </c>
      <c r="AZ85" s="102">
        <f t="shared" si="33"/>
        <v>3.482921970848861</v>
      </c>
      <c r="BA85" s="102">
        <f t="shared" si="33"/>
        <v>3.571414570824254</v>
      </c>
      <c r="BB85" s="102">
        <f t="shared" si="33"/>
        <v>3.6637865087604724</v>
      </c>
      <c r="BC85" s="102">
        <f t="shared" si="33"/>
        <v>3.7600401506545724</v>
      </c>
      <c r="BD85" s="102">
        <f t="shared" si="33"/>
        <v>3.8601835982890407</v>
      </c>
      <c r="BE85" s="102">
        <f t="shared" si="33"/>
        <v>3.9642312282279817</v>
      </c>
      <c r="BF85" s="102">
        <f t="shared" si="33"/>
        <v>4.0722039446416147</v>
      </c>
      <c r="BG85" s="102">
        <f t="shared" si="33"/>
        <v>4.1841292338629499</v>
      </c>
      <c r="BH85" s="102">
        <f t="shared" si="33"/>
        <v>4.3000410855565407</v>
      </c>
      <c r="BI85" s="102">
        <f t="shared" si="33"/>
        <v>4.4199798277856193</v>
      </c>
    </row>
    <row r="86" spans="1:103" s="41" customFormat="1" ht="19.5" customHeight="1">
      <c r="A86" s="103" t="s">
        <v>782</v>
      </c>
      <c r="B86" s="102">
        <f t="shared" ref="B86:AG86" si="34">+(1-$B$98)*(1-$B$99)*B46*B123*(B120-B124)/1000</f>
        <v>0</v>
      </c>
      <c r="C86" s="102">
        <f t="shared" si="34"/>
        <v>0</v>
      </c>
      <c r="D86" s="102">
        <f t="shared" si="34"/>
        <v>0</v>
      </c>
      <c r="E86" s="102">
        <f t="shared" si="34"/>
        <v>0</v>
      </c>
      <c r="F86" s="102">
        <f t="shared" si="34"/>
        <v>0</v>
      </c>
      <c r="G86" s="102">
        <f t="shared" si="34"/>
        <v>0</v>
      </c>
      <c r="H86" s="102">
        <f t="shared" si="34"/>
        <v>0</v>
      </c>
      <c r="I86" s="102">
        <f t="shared" si="34"/>
        <v>0</v>
      </c>
      <c r="J86" s="102">
        <f t="shared" si="34"/>
        <v>0</v>
      </c>
      <c r="K86" s="102">
        <f t="shared" si="34"/>
        <v>0</v>
      </c>
      <c r="L86" s="102">
        <f t="shared" si="34"/>
        <v>0</v>
      </c>
      <c r="M86" s="102">
        <f t="shared" si="34"/>
        <v>0</v>
      </c>
      <c r="N86" s="102">
        <f t="shared" si="34"/>
        <v>0</v>
      </c>
      <c r="O86" s="102">
        <f t="shared" si="34"/>
        <v>0</v>
      </c>
      <c r="P86" s="102">
        <f t="shared" si="34"/>
        <v>0</v>
      </c>
      <c r="Q86" s="102">
        <f t="shared" si="34"/>
        <v>0</v>
      </c>
      <c r="R86" s="102">
        <f t="shared" si="34"/>
        <v>0</v>
      </c>
      <c r="S86" s="102">
        <f t="shared" si="34"/>
        <v>0</v>
      </c>
      <c r="T86" s="102">
        <f t="shared" si="34"/>
        <v>0</v>
      </c>
      <c r="U86" s="102">
        <f t="shared" si="34"/>
        <v>0</v>
      </c>
      <c r="V86" s="102">
        <f t="shared" si="34"/>
        <v>0</v>
      </c>
      <c r="W86" s="102">
        <f t="shared" si="34"/>
        <v>0</v>
      </c>
      <c r="X86" s="102">
        <f t="shared" si="34"/>
        <v>0</v>
      </c>
      <c r="Y86" s="102">
        <f t="shared" si="34"/>
        <v>0</v>
      </c>
      <c r="Z86" s="102">
        <f t="shared" si="34"/>
        <v>0</v>
      </c>
      <c r="AA86" s="102">
        <f t="shared" si="34"/>
        <v>0</v>
      </c>
      <c r="AB86" s="102">
        <f t="shared" si="34"/>
        <v>0</v>
      </c>
      <c r="AC86" s="102">
        <f t="shared" si="34"/>
        <v>0</v>
      </c>
      <c r="AD86" s="102">
        <f t="shared" si="34"/>
        <v>0</v>
      </c>
      <c r="AE86" s="102">
        <f t="shared" si="34"/>
        <v>0</v>
      </c>
      <c r="AF86" s="102">
        <f t="shared" si="34"/>
        <v>0</v>
      </c>
      <c r="AG86" s="102">
        <f t="shared" si="34"/>
        <v>0</v>
      </c>
      <c r="AH86" s="102">
        <f t="shared" ref="AH86:BI86" si="35">+(1-$B$98)*(1-$B$99)*AH46*AH123*(AH120-AH124)/1000</f>
        <v>0</v>
      </c>
      <c r="AI86" s="102">
        <f t="shared" si="35"/>
        <v>0</v>
      </c>
      <c r="AJ86" s="102">
        <f t="shared" si="35"/>
        <v>0</v>
      </c>
      <c r="AK86" s="102">
        <f t="shared" si="35"/>
        <v>0</v>
      </c>
      <c r="AL86" s="102">
        <f t="shared" si="35"/>
        <v>0</v>
      </c>
      <c r="AM86" s="102">
        <f t="shared" si="35"/>
        <v>0</v>
      </c>
      <c r="AN86" s="102">
        <f t="shared" si="35"/>
        <v>0</v>
      </c>
      <c r="AO86" s="102">
        <f t="shared" si="35"/>
        <v>0</v>
      </c>
      <c r="AP86" s="102">
        <f t="shared" si="35"/>
        <v>0</v>
      </c>
      <c r="AQ86" s="102">
        <f t="shared" si="35"/>
        <v>0</v>
      </c>
      <c r="AR86" s="102">
        <f t="shared" si="35"/>
        <v>0</v>
      </c>
      <c r="AS86" s="102">
        <f t="shared" si="35"/>
        <v>0</v>
      </c>
      <c r="AT86" s="102">
        <f t="shared" si="35"/>
        <v>0</v>
      </c>
      <c r="AU86" s="102">
        <f t="shared" si="35"/>
        <v>0</v>
      </c>
      <c r="AV86" s="102">
        <f t="shared" si="35"/>
        <v>0</v>
      </c>
      <c r="AW86" s="102">
        <f t="shared" si="35"/>
        <v>0</v>
      </c>
      <c r="AX86" s="102">
        <f t="shared" si="35"/>
        <v>0</v>
      </c>
      <c r="AY86" s="102">
        <f t="shared" si="35"/>
        <v>0</v>
      </c>
      <c r="AZ86" s="102">
        <f t="shared" si="35"/>
        <v>0</v>
      </c>
      <c r="BA86" s="102">
        <f t="shared" si="35"/>
        <v>0</v>
      </c>
      <c r="BB86" s="102">
        <f t="shared" si="35"/>
        <v>0</v>
      </c>
      <c r="BC86" s="102">
        <f t="shared" si="35"/>
        <v>0</v>
      </c>
      <c r="BD86" s="102">
        <f t="shared" si="35"/>
        <v>0</v>
      </c>
      <c r="BE86" s="102">
        <f t="shared" si="35"/>
        <v>0</v>
      </c>
      <c r="BF86" s="102">
        <f t="shared" si="35"/>
        <v>0</v>
      </c>
      <c r="BG86" s="102">
        <f t="shared" si="35"/>
        <v>0</v>
      </c>
      <c r="BH86" s="102">
        <f t="shared" si="35"/>
        <v>0</v>
      </c>
      <c r="BI86" s="102">
        <f t="shared" si="35"/>
        <v>0</v>
      </c>
    </row>
    <row r="87" spans="1:103" s="41" customFormat="1" ht="18" customHeight="1">
      <c r="A87" s="101" t="s">
        <v>646</v>
      </c>
      <c r="B87" s="102">
        <f>+SUM(B84:B86)</f>
        <v>2.8993856110878218</v>
      </c>
      <c r="C87" s="102">
        <f>+SUM(C84:C86)</f>
        <v>4.8431694121760573</v>
      </c>
      <c r="D87" s="102">
        <f t="shared" ref="D87:BI87" si="36">+SUM(D84:D86)</f>
        <v>7.3588692266519011</v>
      </c>
      <c r="E87" s="102">
        <f t="shared" si="36"/>
        <v>10.357607295835395</v>
      </c>
      <c r="F87" s="102">
        <f t="shared" si="36"/>
        <v>13.886402610043062</v>
      </c>
      <c r="G87" s="102">
        <f t="shared" si="36"/>
        <v>17.450886806783554</v>
      </c>
      <c r="H87" s="102">
        <f t="shared" si="36"/>
        <v>21.193614994915606</v>
      </c>
      <c r="I87" s="102">
        <f t="shared" si="36"/>
        <v>25.429146536658791</v>
      </c>
      <c r="J87" s="102">
        <f t="shared" si="36"/>
        <v>30.139417754602025</v>
      </c>
      <c r="K87" s="102">
        <f t="shared" si="36"/>
        <v>35.637223564021795</v>
      </c>
      <c r="L87" s="102">
        <f t="shared" si="36"/>
        <v>40.633362999924501</v>
      </c>
      <c r="M87" s="102">
        <f t="shared" si="36"/>
        <v>43.908808240821912</v>
      </c>
      <c r="N87" s="102">
        <f t="shared" si="36"/>
        <v>48.799088098067983</v>
      </c>
      <c r="O87" s="102">
        <f t="shared" si="36"/>
        <v>52.857277863011632</v>
      </c>
      <c r="P87" s="102">
        <f t="shared" si="36"/>
        <v>56.860771803691577</v>
      </c>
      <c r="Q87" s="102">
        <f t="shared" si="36"/>
        <v>60.805047526808927</v>
      </c>
      <c r="R87" s="102">
        <f t="shared" si="36"/>
        <v>64.681208186967226</v>
      </c>
      <c r="S87" s="102">
        <f t="shared" si="36"/>
        <v>68.480704863074365</v>
      </c>
      <c r="T87" s="102">
        <f t="shared" si="36"/>
        <v>72.196813696707721</v>
      </c>
      <c r="U87" s="102">
        <f t="shared" si="36"/>
        <v>75.825080272301534</v>
      </c>
      <c r="V87" s="102">
        <f t="shared" si="36"/>
        <v>79.774483403725199</v>
      </c>
      <c r="W87" s="102">
        <f t="shared" si="36"/>
        <v>84.306983077541091</v>
      </c>
      <c r="X87" s="102">
        <f t="shared" si="36"/>
        <v>89.058976398315593</v>
      </c>
      <c r="Y87" s="102">
        <f t="shared" si="36"/>
        <v>93.839089764108763</v>
      </c>
      <c r="Z87" s="102">
        <f t="shared" si="36"/>
        <v>98.652862115108206</v>
      </c>
      <c r="AA87" s="102">
        <f t="shared" si="36"/>
        <v>103.51568849807687</v>
      </c>
      <c r="AB87" s="102">
        <f t="shared" si="36"/>
        <v>108.46727740170401</v>
      </c>
      <c r="AC87" s="102">
        <f t="shared" si="36"/>
        <v>113.8790995740157</v>
      </c>
      <c r="AD87" s="102">
        <f t="shared" si="36"/>
        <v>119.69010329094986</v>
      </c>
      <c r="AE87" s="102">
        <f t="shared" si="36"/>
        <v>125.75223141831383</v>
      </c>
      <c r="AF87" s="102">
        <f t="shared" si="36"/>
        <v>131.81717382309657</v>
      </c>
      <c r="AG87" s="102">
        <f t="shared" si="36"/>
        <v>137.72681831576185</v>
      </c>
      <c r="AH87" s="102">
        <f t="shared" si="36"/>
        <v>143.65168781140255</v>
      </c>
      <c r="AI87" s="102">
        <f t="shared" si="36"/>
        <v>149.67885226947544</v>
      </c>
      <c r="AJ87" s="102">
        <f t="shared" si="36"/>
        <v>155.80166095078263</v>
      </c>
      <c r="AK87" s="102">
        <f t="shared" si="36"/>
        <v>162.01900668485916</v>
      </c>
      <c r="AL87" s="102">
        <f t="shared" si="36"/>
        <v>168.33331045181072</v>
      </c>
      <c r="AM87" s="102">
        <f t="shared" si="36"/>
        <v>174.74943073242034</v>
      </c>
      <c r="AN87" s="102">
        <f t="shared" si="36"/>
        <v>181.27387391476719</v>
      </c>
      <c r="AO87" s="102">
        <f t="shared" si="36"/>
        <v>187.91423405594378</v>
      </c>
      <c r="AP87" s="102">
        <f t="shared" si="36"/>
        <v>194.67880169491224</v>
      </c>
      <c r="AQ87" s="102">
        <f t="shared" si="36"/>
        <v>201.57629477744757</v>
      </c>
      <c r="AR87" s="102">
        <f t="shared" si="36"/>
        <v>208.61567677011081</v>
      </c>
      <c r="AS87" s="102">
        <f t="shared" si="36"/>
        <v>215.80603656705838</v>
      </c>
      <c r="AT87" s="102">
        <f t="shared" si="36"/>
        <v>223.15651194745575</v>
      </c>
      <c r="AU87" s="102">
        <f t="shared" si="36"/>
        <v>230.67624356507031</v>
      </c>
      <c r="AV87" s="102">
        <f t="shared" si="36"/>
        <v>238.37435020854772</v>
      </c>
      <c r="AW87" s="102">
        <f t="shared" si="36"/>
        <v>246.2599187521171</v>
      </c>
      <c r="AX87" s="102">
        <f t="shared" si="36"/>
        <v>254.34200412440285</v>
      </c>
      <c r="AY87" s="102">
        <f t="shared" si="36"/>
        <v>262.6296359808274</v>
      </c>
      <c r="AZ87" s="102">
        <f t="shared" si="36"/>
        <v>271.13182973314588</v>
      </c>
      <c r="BA87" s="102">
        <f t="shared" si="36"/>
        <v>279.85760028156653</v>
      </c>
      <c r="BB87" s="102">
        <f t="shared" si="36"/>
        <v>288.81597729065197</v>
      </c>
      <c r="BC87" s="102">
        <f t="shared" si="36"/>
        <v>298.01602120590144</v>
      </c>
      <c r="BD87" s="102">
        <f t="shared" si="36"/>
        <v>307.46683946323054</v>
      </c>
      <c r="BE87" s="102">
        <f t="shared" si="36"/>
        <v>317.17760252651408</v>
      </c>
      <c r="BF87" s="102">
        <f t="shared" si="36"/>
        <v>327.15755951897029</v>
      </c>
      <c r="BG87" s="102">
        <f t="shared" si="36"/>
        <v>337.41605330680858</v>
      </c>
      <c r="BH87" s="102">
        <f t="shared" si="36"/>
        <v>347.96253495862476</v>
      </c>
      <c r="BI87" s="102">
        <f t="shared" si="36"/>
        <v>348.08247370085382</v>
      </c>
    </row>
    <row r="88" spans="1:103" ht="18" customHeight="1">
      <c r="A88" s="52" t="s">
        <v>783</v>
      </c>
      <c r="B88" s="65">
        <f t="shared" ref="B88:AG88" si="37">(B84/B56)*1000</f>
        <v>6.2430772936209991</v>
      </c>
      <c r="C88" s="54">
        <f t="shared" si="37"/>
        <v>8.6209180527694738</v>
      </c>
      <c r="D88" s="54">
        <f t="shared" si="37"/>
        <v>11.376687010854051</v>
      </c>
      <c r="E88" s="54">
        <f t="shared" si="37"/>
        <v>14.414851642474389</v>
      </c>
      <c r="F88" s="54">
        <f t="shared" si="37"/>
        <v>17.833265255404832</v>
      </c>
      <c r="G88" s="54">
        <f t="shared" si="37"/>
        <v>21.497388264259349</v>
      </c>
      <c r="H88" s="54">
        <f t="shared" si="37"/>
        <v>25.375328522444665</v>
      </c>
      <c r="I88" s="54">
        <f t="shared" si="37"/>
        <v>29.501186386698116</v>
      </c>
      <c r="J88" s="54">
        <f t="shared" si="37"/>
        <v>33.854497936424046</v>
      </c>
      <c r="K88" s="54">
        <f t="shared" si="37"/>
        <v>38.75404514949993</v>
      </c>
      <c r="L88" s="54">
        <f t="shared" si="37"/>
        <v>44.011934881247541</v>
      </c>
      <c r="M88" s="54">
        <f t="shared" si="37"/>
        <v>48.508034536649227</v>
      </c>
      <c r="N88" s="54">
        <f t="shared" si="37"/>
        <v>54.107613027833843</v>
      </c>
      <c r="O88" s="54">
        <f t="shared" si="37"/>
        <v>59.62536955783191</v>
      </c>
      <c r="P88" s="54">
        <f t="shared" si="37"/>
        <v>65.115140099507741</v>
      </c>
      <c r="Q88" s="54">
        <f t="shared" si="37"/>
        <v>70.600486353888158</v>
      </c>
      <c r="R88" s="54">
        <f t="shared" si="37"/>
        <v>76.089133787807214</v>
      </c>
      <c r="S88" s="54">
        <f t="shared" si="37"/>
        <v>81.580953253072892</v>
      </c>
      <c r="T88" s="54">
        <f t="shared" si="37"/>
        <v>87.072543652878863</v>
      </c>
      <c r="U88" s="54">
        <f t="shared" si="37"/>
        <v>92.559846404614902</v>
      </c>
      <c r="V88" s="54">
        <f t="shared" si="37"/>
        <v>97.817783231400753</v>
      </c>
      <c r="W88" s="54">
        <f t="shared" si="37"/>
        <v>102.91456463323188</v>
      </c>
      <c r="X88" s="54">
        <f t="shared" si="37"/>
        <v>108.13358523172901</v>
      </c>
      <c r="Y88" s="54">
        <f t="shared" si="37"/>
        <v>113.41592910265857</v>
      </c>
      <c r="Z88" s="54">
        <f t="shared" si="37"/>
        <v>118.73173720972143</v>
      </c>
      <c r="AA88" s="54">
        <f t="shared" si="37"/>
        <v>124.07891741317285</v>
      </c>
      <c r="AB88" s="54">
        <f t="shared" si="37"/>
        <v>129.49043896251334</v>
      </c>
      <c r="AC88" s="54">
        <f t="shared" si="37"/>
        <v>135.40018235446939</v>
      </c>
      <c r="AD88" s="54">
        <f t="shared" si="37"/>
        <v>141.61021238239871</v>
      </c>
      <c r="AE88" s="54">
        <f t="shared" si="37"/>
        <v>148.07151896391451</v>
      </c>
      <c r="AF88" s="54">
        <f t="shared" si="37"/>
        <v>154.84792127043329</v>
      </c>
      <c r="AG88" s="54">
        <f t="shared" si="37"/>
        <v>161.86850186784341</v>
      </c>
      <c r="AH88" s="54">
        <f t="shared" ref="AH88:BI88" si="38">(AH84/AH56)*1000</f>
        <v>168.97078458096107</v>
      </c>
      <c r="AI88" s="54">
        <f t="shared" si="38"/>
        <v>176.16715512121797</v>
      </c>
      <c r="AJ88" s="54">
        <f t="shared" si="38"/>
        <v>183.46467315909328</v>
      </c>
      <c r="AK88" s="54">
        <f t="shared" si="38"/>
        <v>190.8687424676034</v>
      </c>
      <c r="AL88" s="54">
        <f t="shared" si="38"/>
        <v>198.38507173157194</v>
      </c>
      <c r="AM88" s="54">
        <f t="shared" si="38"/>
        <v>206.02037241633877</v>
      </c>
      <c r="AN88" s="54">
        <f t="shared" si="38"/>
        <v>213.78246567186039</v>
      </c>
      <c r="AO88" s="54">
        <f t="shared" si="38"/>
        <v>221.68014394464066</v>
      </c>
      <c r="AP88" s="54">
        <f t="shared" si="38"/>
        <v>229.722956925386</v>
      </c>
      <c r="AQ88" s="54">
        <f t="shared" si="38"/>
        <v>237.92099924719031</v>
      </c>
      <c r="AR88" s="54">
        <f t="shared" si="38"/>
        <v>246.28473053005126</v>
      </c>
      <c r="AS88" s="54">
        <f t="shared" si="38"/>
        <v>254.8248357221523</v>
      </c>
      <c r="AT88" s="54">
        <f t="shared" si="38"/>
        <v>263.55212361178724</v>
      </c>
      <c r="AU88" s="54">
        <f t="shared" si="38"/>
        <v>272.47745761881839</v>
      </c>
      <c r="AV88" s="54">
        <f t="shared" si="38"/>
        <v>281.6117122118626</v>
      </c>
      <c r="AW88" s="54">
        <f t="shared" si="38"/>
        <v>290.96574883262718</v>
      </c>
      <c r="AX88" s="54">
        <f t="shared" si="38"/>
        <v>300.55040619702595</v>
      </c>
      <c r="AY88" s="54">
        <f t="shared" si="38"/>
        <v>310.37650088962522</v>
      </c>
      <c r="AZ88" s="54">
        <f t="shared" si="38"/>
        <v>320.45483510877062</v>
      </c>
      <c r="BA88" s="54">
        <f t="shared" si="38"/>
        <v>330.79620920178883</v>
      </c>
      <c r="BB88" s="54">
        <f t="shared" si="38"/>
        <v>341.41143725148407</v>
      </c>
      <c r="BC88" s="54">
        <f t="shared" si="38"/>
        <v>352.31136445575976</v>
      </c>
      <c r="BD88" s="54">
        <f t="shared" si="38"/>
        <v>363.50688540650333</v>
      </c>
      <c r="BE88" s="54">
        <f t="shared" si="38"/>
        <v>375.00896264592706</v>
      </c>
      <c r="BF88" s="54">
        <f t="shared" si="38"/>
        <v>386.82864507924808</v>
      </c>
      <c r="BG88" s="54">
        <f t="shared" si="38"/>
        <v>398.97708596895222</v>
      </c>
      <c r="BH88" s="54">
        <f t="shared" si="38"/>
        <v>411.4655603413467</v>
      </c>
      <c r="BI88" s="54">
        <f t="shared" si="38"/>
        <v>411.4655603413467</v>
      </c>
    </row>
    <row r="89" spans="1:103" ht="18" customHeight="1">
      <c r="A89" s="52" t="s">
        <v>784</v>
      </c>
      <c r="C89" s="54">
        <f>+LN(C88/B88)/10</f>
        <v>3.2271836479719609E-2</v>
      </c>
      <c r="D89" s="54">
        <f>+LN(D88/C88)/10</f>
        <v>2.7737468084081569E-2</v>
      </c>
      <c r="E89" s="54">
        <f>+LN(E88/D88)/10</f>
        <v>2.3669277666528828E-2</v>
      </c>
      <c r="F89" s="54">
        <f>+LN(F88/E88)/10</f>
        <v>2.1280650862045787E-2</v>
      </c>
    </row>
    <row r="90" spans="1:103" s="35" customFormat="1" ht="18" customHeight="1">
      <c r="A90" s="66" t="s">
        <v>785</v>
      </c>
      <c r="B90" s="81">
        <f t="shared" ref="B90:BI90" si="39">+(1/(1-$B$18))*(B88)^(1-$B$18)+1</f>
        <v>0.19955657839641672</v>
      </c>
      <c r="C90" s="35">
        <f t="shared" si="39"/>
        <v>0.31883356875619107</v>
      </c>
      <c r="D90" s="35">
        <f t="shared" si="39"/>
        <v>0.40704451525364094</v>
      </c>
      <c r="E90" s="35">
        <f t="shared" si="39"/>
        <v>0.47322530154534848</v>
      </c>
      <c r="F90" s="35">
        <f t="shared" si="39"/>
        <v>0.52639687324176232</v>
      </c>
      <c r="G90" s="35">
        <f t="shared" si="39"/>
        <v>0.56864270659378757</v>
      </c>
      <c r="H90" s="35">
        <f t="shared" si="39"/>
        <v>0.60296923652187129</v>
      </c>
      <c r="I90" s="35">
        <f t="shared" si="39"/>
        <v>0.63177755707484251</v>
      </c>
      <c r="J90" s="35">
        <f t="shared" si="39"/>
        <v>0.65626654220709968</v>
      </c>
      <c r="K90" s="35">
        <f t="shared" si="39"/>
        <v>0.67872903689269326</v>
      </c>
      <c r="L90" s="35">
        <f t="shared" si="39"/>
        <v>0.69852953917444971</v>
      </c>
      <c r="M90" s="35">
        <f t="shared" si="39"/>
        <v>0.71284052106643925</v>
      </c>
      <c r="N90" s="35">
        <f t="shared" si="39"/>
        <v>0.72810525870539666</v>
      </c>
      <c r="O90" s="35">
        <f t="shared" si="39"/>
        <v>0.74099123937615685</v>
      </c>
      <c r="P90" s="35">
        <f t="shared" si="39"/>
        <v>0.75214995276434227</v>
      </c>
      <c r="Q90" s="35">
        <f t="shared" si="39"/>
        <v>0.7619730404035262</v>
      </c>
      <c r="R90" s="35">
        <f t="shared" si="39"/>
        <v>0.77071867878755529</v>
      </c>
      <c r="S90" s="35">
        <f t="shared" si="39"/>
        <v>0.77857043450325014</v>
      </c>
      <c r="T90" s="35">
        <f t="shared" si="39"/>
        <v>0.78566683367006063</v>
      </c>
      <c r="U90" s="35">
        <f t="shared" si="39"/>
        <v>0.79211714003652012</v>
      </c>
      <c r="V90" s="35">
        <f t="shared" si="39"/>
        <v>0.79778140556420041</v>
      </c>
      <c r="W90" s="35">
        <f t="shared" si="39"/>
        <v>0.80285236342123911</v>
      </c>
      <c r="X90" s="35">
        <f t="shared" si="39"/>
        <v>0.80766882075743851</v>
      </c>
      <c r="Y90" s="35">
        <f t="shared" si="39"/>
        <v>0.81220113282219142</v>
      </c>
      <c r="Z90" s="35">
        <f t="shared" si="39"/>
        <v>0.81645329836119784</v>
      </c>
      <c r="AA90" s="35">
        <f t="shared" si="39"/>
        <v>0.82045182387582161</v>
      </c>
      <c r="AB90" s="35">
        <f t="shared" si="39"/>
        <v>0.8242436017316831</v>
      </c>
      <c r="AC90" s="35">
        <f t="shared" si="39"/>
        <v>0.82812196852951381</v>
      </c>
      <c r="AD90" s="35">
        <f t="shared" si="39"/>
        <v>0.83193289914017599</v>
      </c>
      <c r="AE90" s="35">
        <f t="shared" si="39"/>
        <v>0.83564072007864854</v>
      </c>
      <c r="AF90" s="35">
        <f t="shared" si="39"/>
        <v>0.83927726806695602</v>
      </c>
      <c r="AG90" s="35">
        <f t="shared" si="39"/>
        <v>0.8428013463849402</v>
      </c>
      <c r="AH90" s="35">
        <f t="shared" si="39"/>
        <v>0.84614054656008775</v>
      </c>
      <c r="AI90" s="35">
        <f t="shared" si="39"/>
        <v>0.84931586648096791</v>
      </c>
      <c r="AJ90" s="35">
        <f t="shared" si="39"/>
        <v>0.85234309198977498</v>
      </c>
      <c r="AK90" s="35">
        <f t="shared" si="39"/>
        <v>0.85523532836767646</v>
      </c>
      <c r="AL90" s="35">
        <f t="shared" si="39"/>
        <v>0.85800419922224225</v>
      </c>
      <c r="AM90" s="35">
        <f t="shared" si="39"/>
        <v>0.86066028698746855</v>
      </c>
      <c r="AN90" s="35">
        <f t="shared" si="39"/>
        <v>0.863213274001154</v>
      </c>
      <c r="AO90" s="35">
        <f t="shared" si="39"/>
        <v>0.86567198464093187</v>
      </c>
      <c r="AP90" s="35">
        <f t="shared" si="39"/>
        <v>0.86804440880346112</v>
      </c>
      <c r="AQ90" s="35">
        <f t="shared" si="39"/>
        <v>0.8703377337206013</v>
      </c>
      <c r="AR90" s="35">
        <f t="shared" si="39"/>
        <v>0.87255838914262651</v>
      </c>
      <c r="AS90" s="35">
        <f t="shared" si="39"/>
        <v>0.87471210308874658</v>
      </c>
      <c r="AT90" s="35">
        <f t="shared" si="39"/>
        <v>0.87680396353293877</v>
      </c>
      <c r="AU90" s="35">
        <f t="shared" si="39"/>
        <v>0.87883848183029034</v>
      </c>
      <c r="AV90" s="35">
        <f t="shared" si="39"/>
        <v>0.88081965477281543</v>
      </c>
      <c r="AW90" s="35">
        <f t="shared" si="39"/>
        <v>0.88275102324839905</v>
      </c>
      <c r="AX90" s="35">
        <f t="shared" si="39"/>
        <v>0.88463572635113508</v>
      </c>
      <c r="AY90" s="35">
        <f t="shared" si="39"/>
        <v>0.8864765504247607</v>
      </c>
      <c r="AZ90" s="35">
        <f t="shared" si="39"/>
        <v>0.88827597294666838</v>
      </c>
      <c r="BA90" s="35">
        <f t="shared" si="39"/>
        <v>0.89003620142705719</v>
      </c>
      <c r="BB90" s="35">
        <f t="shared" si="39"/>
        <v>0.89175920765159633</v>
      </c>
      <c r="BC90" s="35">
        <f t="shared" si="39"/>
        <v>0.89344675767280191</v>
      </c>
      <c r="BD90" s="35">
        <f t="shared" si="39"/>
        <v>0.89510043798205741</v>
      </c>
      <c r="BE90" s="35">
        <f t="shared" si="39"/>
        <v>0.89672167828980043</v>
      </c>
      <c r="BF90" s="35">
        <f t="shared" si="39"/>
        <v>0.89831177131880691</v>
      </c>
      <c r="BG90" s="35">
        <f t="shared" si="39"/>
        <v>0.89987188998331391</v>
      </c>
      <c r="BH90" s="35">
        <f t="shared" si="39"/>
        <v>0.90140310229045517</v>
      </c>
      <c r="BI90" s="35">
        <f t="shared" si="39"/>
        <v>0.90140310229045517</v>
      </c>
    </row>
    <row r="91" spans="1:103" ht="18" customHeight="1">
      <c r="A91" s="52" t="s">
        <v>786</v>
      </c>
      <c r="B91" s="65">
        <f t="shared" ref="B91:AG91" si="40">B17*B56*B90</f>
        <v>82.370769570653152</v>
      </c>
      <c r="C91" s="54">
        <f t="shared" si="40"/>
        <v>137.17645295363448</v>
      </c>
      <c r="D91" s="54">
        <f t="shared" si="40"/>
        <v>176.02876242670288</v>
      </c>
      <c r="E91" s="54">
        <f t="shared" si="40"/>
        <v>198.59692246400803</v>
      </c>
      <c r="F91" s="54">
        <f t="shared" si="40"/>
        <v>208.58061074241462</v>
      </c>
      <c r="G91" s="54">
        <f t="shared" si="40"/>
        <v>204.53285624564214</v>
      </c>
      <c r="H91" s="54">
        <f t="shared" si="40"/>
        <v>193.47194020858439</v>
      </c>
      <c r="I91" s="54">
        <f t="shared" si="40"/>
        <v>180.83656464146941</v>
      </c>
      <c r="J91" s="54">
        <f t="shared" si="40"/>
        <v>167.57203336568222</v>
      </c>
      <c r="K91" s="54">
        <f t="shared" si="40"/>
        <v>154.60264765881837</v>
      </c>
      <c r="L91" s="54">
        <f t="shared" si="40"/>
        <v>138.77396452267666</v>
      </c>
      <c r="M91" s="54">
        <f t="shared" si="40"/>
        <v>120.75964264384855</v>
      </c>
      <c r="N91" s="54">
        <f t="shared" si="40"/>
        <v>105.17919165590672</v>
      </c>
      <c r="O91" s="54">
        <f t="shared" si="40"/>
        <v>91.275654396103945</v>
      </c>
      <c r="P91" s="54">
        <f t="shared" si="40"/>
        <v>79.004628504744659</v>
      </c>
      <c r="Q91" s="54">
        <f t="shared" si="40"/>
        <v>68.248628639552564</v>
      </c>
      <c r="R91" s="54">
        <f t="shared" si="40"/>
        <v>58.864902480279916</v>
      </c>
      <c r="S91" s="54">
        <f t="shared" si="40"/>
        <v>50.706621245902383</v>
      </c>
      <c r="T91" s="54">
        <f t="shared" si="40"/>
        <v>43.632631496127487</v>
      </c>
      <c r="U91" s="54">
        <f t="shared" si="40"/>
        <v>37.511861624483068</v>
      </c>
      <c r="V91" s="54">
        <f t="shared" si="40"/>
        <v>32.459581809436983</v>
      </c>
      <c r="W91" s="54">
        <f t="shared" si="40"/>
        <v>28.277960753510293</v>
      </c>
      <c r="X91" s="54">
        <f t="shared" si="40"/>
        <v>24.626296354962705</v>
      </c>
      <c r="Y91" s="54">
        <f t="shared" si="40"/>
        <v>21.437925693702351</v>
      </c>
      <c r="Z91" s="54">
        <f t="shared" si="40"/>
        <v>18.655371624792913</v>
      </c>
      <c r="AA91" s="54">
        <f t="shared" si="40"/>
        <v>16.228524232757355</v>
      </c>
      <c r="AB91" s="54">
        <f t="shared" si="40"/>
        <v>14.1135060811553</v>
      </c>
      <c r="AC91" s="54">
        <f t="shared" si="40"/>
        <v>12.275156068850498</v>
      </c>
      <c r="AD91" s="54">
        <f t="shared" si="40"/>
        <v>10.67516022918209</v>
      </c>
      <c r="AE91" s="54">
        <f t="shared" si="40"/>
        <v>9.2823744648533886</v>
      </c>
      <c r="AF91" s="54">
        <f t="shared" si="40"/>
        <v>8.0517713270798996</v>
      </c>
      <c r="AG91" s="54">
        <f t="shared" si="40"/>
        <v>6.9670795635034093</v>
      </c>
      <c r="AH91" s="54">
        <f t="shared" ref="AH91:BI91" si="41">AH17*AH56*AH90</f>
        <v>6.027089403055542</v>
      </c>
      <c r="AI91" s="54">
        <f t="shared" si="41"/>
        <v>5.2128345596029417</v>
      </c>
      <c r="AJ91" s="54">
        <f t="shared" si="41"/>
        <v>4.5077386405086708</v>
      </c>
      <c r="AK91" s="54">
        <f t="shared" si="41"/>
        <v>3.8973507434765544</v>
      </c>
      <c r="AL91" s="54">
        <f t="shared" si="41"/>
        <v>3.3690918440812965</v>
      </c>
      <c r="AM91" s="54">
        <f t="shared" si="41"/>
        <v>2.912022850140239</v>
      </c>
      <c r="AN91" s="54">
        <f t="shared" si="41"/>
        <v>2.5166377224690328</v>
      </c>
      <c r="AO91" s="54">
        <f t="shared" si="41"/>
        <v>2.1746808611745423</v>
      </c>
      <c r="AP91" s="54">
        <f t="shared" si="41"/>
        <v>1.8789866352667788</v>
      </c>
      <c r="AQ91" s="54">
        <f t="shared" si="41"/>
        <v>1.6233386818814124</v>
      </c>
      <c r="AR91" s="54">
        <f t="shared" si="41"/>
        <v>1.4023467114188148</v>
      </c>
      <c r="AS91" s="54">
        <f t="shared" si="41"/>
        <v>1.2113387640092124</v>
      </c>
      <c r="AT91" s="54">
        <f t="shared" si="41"/>
        <v>1.0462670814462138</v>
      </c>
      <c r="AU91" s="54">
        <f t="shared" si="41"/>
        <v>0.90362596122737493</v>
      </c>
      <c r="AV91" s="54">
        <f t="shared" si="41"/>
        <v>0.7803801411057365</v>
      </c>
      <c r="AW91" s="54">
        <f t="shared" si="41"/>
        <v>0.67390242509390386</v>
      </c>
      <c r="AX91" s="54">
        <f t="shared" si="41"/>
        <v>0.58191940762257888</v>
      </c>
      <c r="AY91" s="54">
        <f t="shared" si="41"/>
        <v>0.50246428360389939</v>
      </c>
      <c r="AZ91" s="54">
        <f t="shared" si="41"/>
        <v>0.43383585002964176</v>
      </c>
      <c r="BA91" s="54">
        <f t="shared" si="41"/>
        <v>0.37456291062010638</v>
      </c>
      <c r="BB91" s="54">
        <f t="shared" si="41"/>
        <v>0.32337338990025122</v>
      </c>
      <c r="BC91" s="54">
        <f t="shared" si="41"/>
        <v>0.27916754778483327</v>
      </c>
      <c r="BD91" s="54">
        <f t="shared" si="41"/>
        <v>0.24099476112866694</v>
      </c>
      <c r="BE91" s="54">
        <f t="shared" si="41"/>
        <v>0.20803340554183317</v>
      </c>
      <c r="BF91" s="54">
        <f t="shared" si="41"/>
        <v>0.17957342986054012</v>
      </c>
      <c r="BG91" s="54">
        <f t="shared" si="41"/>
        <v>0.15500126775160372</v>
      </c>
      <c r="BH91" s="54">
        <f t="shared" si="41"/>
        <v>0.13378677672497313</v>
      </c>
      <c r="BI91" s="54">
        <f t="shared" si="41"/>
        <v>0.11527968154164159</v>
      </c>
    </row>
    <row r="92" spans="1:103" ht="18" customHeight="1">
      <c r="A92" s="104" t="s">
        <v>787</v>
      </c>
      <c r="B92" s="120">
        <f>SUM(B91:AO91)*10*B52+B53</f>
        <v>169.36057357271164</v>
      </c>
      <c r="C92" s="46">
        <v>72.449650551458504</v>
      </c>
      <c r="D92" s="106">
        <f>+B92-C92</f>
        <v>96.91092302125314</v>
      </c>
      <c r="I92" s="35"/>
    </row>
    <row r="93" spans="1:103" s="35" customFormat="1" ht="18" customHeight="1">
      <c r="A93" s="66" t="s">
        <v>788</v>
      </c>
      <c r="B93" s="35">
        <f>+B90*Data!B366</f>
        <v>0.19955657839641672</v>
      </c>
      <c r="C93" s="35">
        <f>+C90*Data!C366</f>
        <v>0.31066381254948322</v>
      </c>
      <c r="D93" s="35">
        <f>+D90*Data!D366</f>
        <v>0.39246245770907678</v>
      </c>
      <c r="E93" s="35">
        <f>+E90*Data!E366</f>
        <v>0.44597675659768576</v>
      </c>
      <c r="F93" s="35">
        <f>+F90*Data!F366</f>
        <v>0.48361116053987063</v>
      </c>
      <c r="G93" s="35">
        <f>+G90*Data!G366</f>
        <v>0.50440435772449033</v>
      </c>
      <c r="H93" s="35">
        <f>+H90*Data!H366</f>
        <v>0.51364840798545741</v>
      </c>
      <c r="I93" s="35">
        <f>+I90*Data!I366</f>
        <v>0.51648444609941746</v>
      </c>
      <c r="J93" s="35">
        <f>+J90*Data!J366</f>
        <v>0.51501216446229969</v>
      </c>
      <c r="K93" s="35">
        <f>+K90*Data!K366</f>
        <v>0.51902437256420153</v>
      </c>
      <c r="L93" s="35">
        <f>+L90*Data!L366</f>
        <v>0.52398149703367047</v>
      </c>
      <c r="M93" s="35">
        <f>+M90*Data!M366</f>
        <v>0.51188141559231415</v>
      </c>
      <c r="N93" s="35">
        <f>+N90*Data!N366</f>
        <v>0.51863044597269092</v>
      </c>
      <c r="O93" s="35">
        <f>+O90*Data!O366</f>
        <v>0.51975006275586133</v>
      </c>
      <c r="P93" s="35">
        <f>+P90*Data!P366</f>
        <v>0.51840776730367832</v>
      </c>
      <c r="Q93" s="35">
        <f>+Q90*Data!Q366</f>
        <v>0.51625572245801743</v>
      </c>
      <c r="R93" s="35">
        <f>+R90*Data!R366</f>
        <v>0.51415389907810727</v>
      </c>
      <c r="S93" s="35">
        <f>+S90*Data!S366</f>
        <v>0.51254715222791447</v>
      </c>
      <c r="T93" s="35">
        <f>+T90*Data!T366</f>
        <v>0.51166268675377435</v>
      </c>
      <c r="U93" s="35">
        <f>+U90*Data!U366</f>
        <v>0.51161401822541597</v>
      </c>
      <c r="V93" s="35">
        <f>+V90*Data!V366</f>
        <v>0.51150608397681696</v>
      </c>
      <c r="W93" s="35">
        <f>+W90*Data!W366</f>
        <v>0.51115356558080571</v>
      </c>
      <c r="X93" s="35">
        <f>+X90*Data!X366</f>
        <v>0.5116419922476485</v>
      </c>
      <c r="Y93" s="35">
        <f>+Y90*Data!Y366</f>
        <v>0.51250332748568017</v>
      </c>
      <c r="Z93" s="35">
        <f>+Z90*Data!Z366</f>
        <v>0.51397949630447981</v>
      </c>
      <c r="AA93" s="35">
        <f>+AA90*Data!AA366</f>
        <v>0.51620021609198052</v>
      </c>
      <c r="AB93" s="35">
        <f>+AB90*Data!AB366</f>
        <v>0.51912567294939216</v>
      </c>
      <c r="AC93" s="35">
        <f>+AC90*Data!AC366</f>
        <v>0.52318976267341344</v>
      </c>
      <c r="AD93" s="35">
        <f>+AD90*Data!AD366</f>
        <v>0.5279125048658343</v>
      </c>
      <c r="AE93" s="35">
        <f>+AE90*Data!AE366</f>
        <v>0.53318794490947408</v>
      </c>
      <c r="AF93" s="35">
        <f>+AF90*Data!AF366</f>
        <v>0.53889217504859266</v>
      </c>
      <c r="AG93" s="35">
        <f>+AG90*Data!AG366</f>
        <v>0.54495434179096791</v>
      </c>
      <c r="AH93" s="35">
        <f>+AH90*Data!AH366</f>
        <v>0.55137069264188299</v>
      </c>
      <c r="AI93" s="35">
        <f>+AI90*Data!AI366</f>
        <v>0.55811829913173605</v>
      </c>
      <c r="AJ93" s="35">
        <f>+AJ90*Data!AJ366</f>
        <v>0.56517885489718656</v>
      </c>
      <c r="AK93" s="35">
        <f>+AK90*Data!AK366</f>
        <v>0.57253783092641763</v>
      </c>
      <c r="AL93" s="35">
        <f>+AL90*Data!AL366</f>
        <v>0.58018244743393943</v>
      </c>
      <c r="AM93" s="35">
        <f>+AM90*Data!AM366</f>
        <v>0.58810057258316972</v>
      </c>
      <c r="AN93" s="35">
        <f>+AN90*Data!AN366</f>
        <v>0.59628010901503103</v>
      </c>
      <c r="AO93" s="35">
        <f>+AO90*Data!AO366</f>
        <v>0.60470862901414257</v>
      </c>
      <c r="AP93" s="35">
        <f>+AP90*Data!AP366</f>
        <v>0.61337314915516028</v>
      </c>
      <c r="AQ93" s="35">
        <f>+AQ90*Data!AQ366</f>
        <v>0.62225999525210451</v>
      </c>
      <c r="AR93" s="35">
        <f>+AR90*Data!AR366</f>
        <v>0.63135473456033731</v>
      </c>
      <c r="AS93" s="35">
        <f>+AS90*Data!AS366</f>
        <v>0.6406421627625537</v>
      </c>
      <c r="AT93" s="35">
        <f>+AT90*Data!AT366</f>
        <v>0.65010633681541108</v>
      </c>
      <c r="AU93" s="35">
        <f>+AU90*Data!AU366</f>
        <v>0.65973064492253686</v>
      </c>
      <c r="AV93" s="35">
        <f>+AV90*Data!AV366</f>
        <v>0.66949790298039158</v>
      </c>
      <c r="AW93" s="35">
        <f>+AW90*Data!AW366</f>
        <v>0.67939046268098446</v>
      </c>
      <c r="AX93" s="35">
        <f>+AX90*Data!AX366</f>
        <v>0.68939030890534558</v>
      </c>
      <c r="AY93" s="35">
        <f>+AY90*Data!AY366</f>
        <v>0.6994791110413151</v>
      </c>
      <c r="AZ93" s="35">
        <f>+AZ90*Data!AZ366</f>
        <v>0.70963817156806341</v>
      </c>
      <c r="BA93" s="35">
        <f>+BA90*Data!BA366</f>
        <v>0.71984818268311579</v>
      </c>
      <c r="BB93" s="35">
        <f>+BB90*Data!BB366</f>
        <v>0.73008865657048549</v>
      </c>
      <c r="BC93" s="35">
        <f>+BC90*Data!BC366</f>
        <v>0.74033684132970001</v>
      </c>
      <c r="BD93" s="35">
        <f>+BD90*Data!BD366</f>
        <v>0.7505658892322562</v>
      </c>
      <c r="BE93" s="35">
        <f>+BE90*Data!BE366</f>
        <v>0.76074204541953672</v>
      </c>
      <c r="BF93" s="35">
        <f>+BF90*Data!BF366</f>
        <v>0.770820741796577</v>
      </c>
      <c r="BG93" s="35">
        <f>+BG90*Data!BG366</f>
        <v>0.78074180382390501</v>
      </c>
      <c r="BH93" s="35">
        <f>+BH90*Data!BH366</f>
        <v>0.79042457054980764</v>
      </c>
      <c r="BI93" s="35">
        <f>+BI90*Data!BI366</f>
        <v>0.79004006100814861</v>
      </c>
    </row>
    <row r="94" spans="1:103" ht="18" customHeight="1">
      <c r="A94" s="52" t="s">
        <v>789</v>
      </c>
      <c r="B94" s="65">
        <f>B$17*B$56*B93</f>
        <v>82.370769570653152</v>
      </c>
      <c r="C94" s="65">
        <f t="shared" ref="C94:BH94" si="42">C$17*C$56*C93</f>
        <v>133.6614586501673</v>
      </c>
      <c r="D94" s="65">
        <f t="shared" si="42"/>
        <v>169.72266703169404</v>
      </c>
      <c r="E94" s="65">
        <f t="shared" si="42"/>
        <v>187.16161427030733</v>
      </c>
      <c r="F94" s="65">
        <f t="shared" si="42"/>
        <v>191.6271094203972</v>
      </c>
      <c r="G94" s="65">
        <f t="shared" si="42"/>
        <v>181.42721746334931</v>
      </c>
      <c r="H94" s="65">
        <f t="shared" si="42"/>
        <v>164.81198054354192</v>
      </c>
      <c r="I94" s="65">
        <f t="shared" si="42"/>
        <v>147.83569292301789</v>
      </c>
      <c r="J94" s="65">
        <f t="shared" si="42"/>
        <v>131.50393941578432</v>
      </c>
      <c r="K94" s="65">
        <f t="shared" si="42"/>
        <v>118.2247080001807</v>
      </c>
      <c r="L94" s="65">
        <f t="shared" si="42"/>
        <v>104.09722939680846</v>
      </c>
      <c r="M94" s="65">
        <f t="shared" si="42"/>
        <v>86.715913302007479</v>
      </c>
      <c r="N94" s="65">
        <f t="shared" si="42"/>
        <v>74.919292812883683</v>
      </c>
      <c r="O94" s="65">
        <f t="shared" si="42"/>
        <v>64.023060705006017</v>
      </c>
      <c r="P94" s="65">
        <f t="shared" si="42"/>
        <v>54.452723049805776</v>
      </c>
      <c r="Q94" s="65">
        <f t="shared" si="42"/>
        <v>46.240146588942359</v>
      </c>
      <c r="R94" s="65">
        <f t="shared" si="42"/>
        <v>39.269346860387991</v>
      </c>
      <c r="S94" s="65">
        <f t="shared" si="42"/>
        <v>33.38109587383547</v>
      </c>
      <c r="T94" s="65">
        <f t="shared" si="42"/>
        <v>28.415593613846465</v>
      </c>
      <c r="U94" s="65">
        <f t="shared" si="42"/>
        <v>24.228227476472412</v>
      </c>
      <c r="V94" s="65">
        <f t="shared" si="42"/>
        <v>20.811808175860154</v>
      </c>
      <c r="W94" s="65">
        <f t="shared" si="42"/>
        <v>18.003783914785558</v>
      </c>
      <c r="X94" s="65">
        <f t="shared" si="42"/>
        <v>15.600264619498226</v>
      </c>
      <c r="Y94" s="65">
        <f t="shared" si="42"/>
        <v>13.52744758461019</v>
      </c>
      <c r="Z94" s="65">
        <f t="shared" si="42"/>
        <v>11.744062434838762</v>
      </c>
      <c r="AA94" s="65">
        <f t="shared" si="42"/>
        <v>10.210432193604587</v>
      </c>
      <c r="AB94" s="65">
        <f t="shared" si="42"/>
        <v>8.8889781208640155</v>
      </c>
      <c r="AC94" s="65">
        <f t="shared" si="42"/>
        <v>7.755181283072214</v>
      </c>
      <c r="AD94" s="65">
        <f t="shared" si="42"/>
        <v>6.7740446161657237</v>
      </c>
      <c r="AE94" s="65">
        <f t="shared" si="42"/>
        <v>5.9227010434933636</v>
      </c>
      <c r="AF94" s="65">
        <f t="shared" si="42"/>
        <v>5.1699679337649114</v>
      </c>
      <c r="AG94" s="65">
        <f t="shared" si="42"/>
        <v>4.5049053065942601</v>
      </c>
      <c r="AH94" s="65">
        <f t="shared" si="42"/>
        <v>3.9274331815054988</v>
      </c>
      <c r="AI94" s="65">
        <f t="shared" si="42"/>
        <v>3.4255551707933645</v>
      </c>
      <c r="AJ94" s="65">
        <f t="shared" si="42"/>
        <v>2.9890294025507909</v>
      </c>
      <c r="AK94" s="65">
        <f t="shared" si="42"/>
        <v>2.6090839176258029</v>
      </c>
      <c r="AL94" s="65">
        <f t="shared" si="42"/>
        <v>2.278179936066377</v>
      </c>
      <c r="AM94" s="65">
        <f t="shared" si="42"/>
        <v>1.9898237799923999</v>
      </c>
      <c r="AN94" s="65">
        <f t="shared" si="42"/>
        <v>1.7384128125712397</v>
      </c>
      <c r="AO94" s="65">
        <f t="shared" si="42"/>
        <v>1.5191068966493297</v>
      </c>
      <c r="AP94" s="65">
        <f t="shared" si="42"/>
        <v>1.3277200313780158</v>
      </c>
      <c r="AQ94" s="65">
        <f t="shared" si="42"/>
        <v>1.1606284334724288</v>
      </c>
      <c r="AR94" s="65">
        <f t="shared" si="42"/>
        <v>1.014692250703541</v>
      </c>
      <c r="AS94" s="65">
        <f t="shared" si="42"/>
        <v>0.88718869085345853</v>
      </c>
      <c r="AT94" s="65">
        <f t="shared" si="42"/>
        <v>0.77575477294702833</v>
      </c>
      <c r="AU94" s="65">
        <f t="shared" si="42"/>
        <v>0.67833822766582486</v>
      </c>
      <c r="AV94" s="65">
        <f t="shared" si="42"/>
        <v>0.59315532432412443</v>
      </c>
      <c r="AW94" s="65">
        <f t="shared" si="42"/>
        <v>0.51865460172630296</v>
      </c>
      <c r="AX94" s="65">
        <f t="shared" si="42"/>
        <v>0.45348564186261525</v>
      </c>
      <c r="AY94" s="65">
        <f t="shared" si="42"/>
        <v>0.39647215739306474</v>
      </c>
      <c r="AZ94" s="65">
        <f t="shared" si="42"/>
        <v>0.34658877280495315</v>
      </c>
      <c r="BA94" s="65">
        <f t="shared" si="42"/>
        <v>0.3029409703538663</v>
      </c>
      <c r="BB94" s="65">
        <f t="shared" si="42"/>
        <v>0.26474775003966911</v>
      </c>
      <c r="BC94" s="65">
        <f t="shared" si="42"/>
        <v>0.23132662215611416</v>
      </c>
      <c r="BD94" s="65">
        <f t="shared" si="42"/>
        <v>0.20208061521524909</v>
      </c>
      <c r="BE94" s="65">
        <f t="shared" si="42"/>
        <v>0.17648704417329825</v>
      </c>
      <c r="BF94" s="65">
        <f t="shared" si="42"/>
        <v>0.15408784436704531</v>
      </c>
      <c r="BG94" s="65">
        <f t="shared" si="42"/>
        <v>0.13448133087213462</v>
      </c>
      <c r="BH94" s="65">
        <f t="shared" si="42"/>
        <v>0.11731527800312036</v>
      </c>
      <c r="BI94" s="65">
        <f>BI$17*BI$56*BI93/(1-(BJ17/BI17))</f>
        <v>0.73039495625633111</v>
      </c>
    </row>
    <row r="95" spans="1:103" ht="39" customHeight="1">
      <c r="A95" s="104" t="s">
        <v>787</v>
      </c>
      <c r="B95" s="107">
        <f>SUM(B94:BI94)*10*B52+B53-C53</f>
        <v>169.36057357271193</v>
      </c>
      <c r="C95" s="105">
        <v>169.36057357271201</v>
      </c>
      <c r="D95" s="108">
        <f>+B95-C95</f>
        <v>0</v>
      </c>
      <c r="I95" s="35"/>
    </row>
    <row r="96" spans="1:103" ht="21.75" customHeight="1">
      <c r="A96" s="109" t="s">
        <v>790</v>
      </c>
      <c r="C96" s="111"/>
      <c r="D96" s="111"/>
    </row>
    <row r="97" spans="1:61" s="42" customFormat="1" ht="18" customHeight="1">
      <c r="A97" s="112" t="s">
        <v>673</v>
      </c>
      <c r="B97" s="151">
        <f>+Controls!B35</f>
        <v>0.25700191079110402</v>
      </c>
      <c r="C97" s="151">
        <f>+Controls!C35</f>
        <v>0.250152331220026</v>
      </c>
      <c r="D97" s="151">
        <f>+Controls!D35</f>
        <v>0.239121677326608</v>
      </c>
      <c r="E97" s="151">
        <f>+Controls!E35</f>
        <v>0.23072693070317701</v>
      </c>
      <c r="F97" s="151">
        <f>+Controls!F35</f>
        <v>0.22098172984734499</v>
      </c>
      <c r="G97" s="151">
        <f>+Controls!G35</f>
        <v>0.217628840504247</v>
      </c>
      <c r="H97" s="151">
        <f>+Controls!H35</f>
        <v>0.218454206857571</v>
      </c>
      <c r="I97" s="151">
        <f>+Controls!I35</f>
        <v>0.21955433741057001</v>
      </c>
      <c r="J97" s="151">
        <f>+Controls!J35</f>
        <v>0.22101455180104701</v>
      </c>
      <c r="K97" s="151">
        <f>+Controls!K35</f>
        <v>0.215862290931811</v>
      </c>
      <c r="L97" s="151">
        <f>+Controls!L35</f>
        <v>0.209426965128271</v>
      </c>
      <c r="M97" s="151">
        <f>+Controls!M35</f>
        <v>0.218755188294983</v>
      </c>
      <c r="N97" s="151">
        <f>+Controls!N35</f>
        <v>0.218755188294983</v>
      </c>
      <c r="O97" s="151">
        <f>+Controls!O35</f>
        <v>0.218755188294983</v>
      </c>
      <c r="P97" s="151">
        <f>+Controls!P35</f>
        <v>0.218755188294983</v>
      </c>
      <c r="Q97" s="151">
        <f>+Controls!Q35</f>
        <v>0.218755188294983</v>
      </c>
      <c r="R97" s="151">
        <f>+Controls!R35</f>
        <v>0.218755188294983</v>
      </c>
      <c r="S97" s="151">
        <f>+Controls!S35</f>
        <v>0.218755188294983</v>
      </c>
      <c r="T97" s="151">
        <f>+Controls!T35</f>
        <v>0.218755188294983</v>
      </c>
      <c r="U97" s="151">
        <f>+Controls!U35</f>
        <v>0.218755188294983</v>
      </c>
      <c r="V97" s="151">
        <f>+Controls!V35</f>
        <v>0.218755188294983</v>
      </c>
      <c r="W97" s="151">
        <f>+Controls!W35</f>
        <v>0.218755188294983</v>
      </c>
      <c r="X97" s="151">
        <f>+Controls!X35</f>
        <v>0.218755188294983</v>
      </c>
      <c r="Y97" s="151">
        <f>+Controls!Y35</f>
        <v>0.218755188294983</v>
      </c>
      <c r="Z97" s="151">
        <f>+Controls!Z35</f>
        <v>0.218755188294983</v>
      </c>
      <c r="AA97" s="151">
        <f>+Controls!AA35</f>
        <v>0.218755188294983</v>
      </c>
      <c r="AB97" s="151">
        <f>+Controls!AB35</f>
        <v>0.218755188294983</v>
      </c>
      <c r="AC97" s="151">
        <f>+Controls!AC35</f>
        <v>0.218755188294983</v>
      </c>
      <c r="AD97" s="151">
        <f>+Controls!AD35</f>
        <v>0.218755188294983</v>
      </c>
      <c r="AE97" s="151">
        <f>+Controls!AE35</f>
        <v>0.218755188294983</v>
      </c>
      <c r="AF97" s="151">
        <f>+Controls!AF35</f>
        <v>0.218755188294983</v>
      </c>
      <c r="AG97" s="151">
        <f>+Controls!AG35</f>
        <v>0.218755188294983</v>
      </c>
      <c r="AH97" s="151">
        <f>+Controls!AH35</f>
        <v>0.218755188294983</v>
      </c>
      <c r="AI97" s="151">
        <f>+Controls!AI35</f>
        <v>0.218755188294983</v>
      </c>
      <c r="AJ97" s="151">
        <f>+Controls!AJ35</f>
        <v>0.218755188294983</v>
      </c>
      <c r="AK97" s="151">
        <f>+Controls!AK35</f>
        <v>0.218755188294983</v>
      </c>
      <c r="AL97" s="151">
        <f>+Controls!AL35</f>
        <v>0.218755188294983</v>
      </c>
      <c r="AM97" s="151">
        <f>+Controls!AM35</f>
        <v>0.218755188294983</v>
      </c>
      <c r="AN97" s="151">
        <f>+Controls!AN35</f>
        <v>0.218755188294983</v>
      </c>
      <c r="AO97" s="151">
        <f>+Controls!AO35</f>
        <v>0.218755188294983</v>
      </c>
      <c r="AP97" s="151">
        <f>+Controls!AP35</f>
        <v>0.218755188294983</v>
      </c>
      <c r="AQ97" s="151">
        <f>+Controls!AQ35</f>
        <v>0.218755188294983</v>
      </c>
      <c r="AR97" s="151">
        <f>+Controls!AR35</f>
        <v>0.218755188294983</v>
      </c>
      <c r="AS97" s="151">
        <f>+Controls!AS35</f>
        <v>0.218755188294983</v>
      </c>
      <c r="AT97" s="151">
        <f>+Controls!AT35</f>
        <v>0.218755188294983</v>
      </c>
      <c r="AU97" s="151">
        <f>+Controls!AU35</f>
        <v>0.218755188294983</v>
      </c>
      <c r="AV97" s="151">
        <f>+Controls!AV35</f>
        <v>0.218755188294983</v>
      </c>
      <c r="AW97" s="151">
        <f>+Controls!AW35</f>
        <v>0.218755188294983</v>
      </c>
      <c r="AX97" s="151">
        <f>+Controls!AX35</f>
        <v>0.218755188294983</v>
      </c>
      <c r="AY97" s="151">
        <f>+Controls!AY35</f>
        <v>0.218755188294983</v>
      </c>
      <c r="AZ97" s="151">
        <f>+Controls!AZ35</f>
        <v>0.218755188294983</v>
      </c>
      <c r="BA97" s="151">
        <f>+Controls!BA35</f>
        <v>0.218755188294983</v>
      </c>
      <c r="BB97" s="151">
        <f>+Controls!BB35</f>
        <v>0.218755188294983</v>
      </c>
      <c r="BC97" s="151">
        <f>+Controls!BC35</f>
        <v>0.218755188294983</v>
      </c>
      <c r="BD97" s="151">
        <f>+Controls!BD35</f>
        <v>0.218755188294983</v>
      </c>
      <c r="BE97" s="151">
        <f>+Controls!BE35</f>
        <v>0.218755188294983</v>
      </c>
      <c r="BF97" s="151">
        <f>+Controls!BF35</f>
        <v>0.218755188294983</v>
      </c>
      <c r="BG97" s="151">
        <f>+Controls!BG35</f>
        <v>0.218755188294983</v>
      </c>
      <c r="BH97" s="151">
        <f>+Controls!BH35</f>
        <v>0.218755188294983</v>
      </c>
      <c r="BI97" s="151">
        <f>+Controls!BI35</f>
        <v>0.218755188294983</v>
      </c>
    </row>
    <row r="98" spans="1:61" s="36" customFormat="1" ht="18" customHeight="1">
      <c r="A98" s="114" t="str">
        <f>+Controls!C1</f>
        <v>Control = 1 if tax or 0 if capped</v>
      </c>
      <c r="B98" s="114">
        <f>+Controls!I1</f>
        <v>1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</row>
    <row r="99" spans="1:61" s="36" customFormat="1" ht="18" customHeight="1">
      <c r="A99" s="114" t="str">
        <f>+Controls!C2</f>
        <v>Trade (0) or no trade (1)</v>
      </c>
      <c r="B99" s="114">
        <f>+Controls!I2</f>
        <v>1</v>
      </c>
    </row>
    <row r="100" spans="1:61" s="43" customFormat="1" ht="18" customHeight="1">
      <c r="A100" s="116"/>
      <c r="B100" s="116"/>
    </row>
    <row r="101" spans="1:61" s="44" customFormat="1" ht="18" customHeight="1">
      <c r="A101" s="117" t="s">
        <v>791</v>
      </c>
      <c r="B101" s="118">
        <f t="shared" ref="B101:AG101" si="43">+B$36*1000*B103^($B$38-1)</f>
        <v>1.000000000000002E-3</v>
      </c>
      <c r="C101" s="118">
        <f t="shared" si="43"/>
        <v>1.0000000000000005E-3</v>
      </c>
      <c r="D101" s="118">
        <f t="shared" si="43"/>
        <v>1.0000000000000523E-3</v>
      </c>
      <c r="E101" s="118">
        <f t="shared" si="43"/>
        <v>1.0000000000215509E-3</v>
      </c>
      <c r="F101" s="118">
        <f t="shared" si="43"/>
        <v>1.0000000017689817E-3</v>
      </c>
      <c r="G101" s="118">
        <f t="shared" si="43"/>
        <v>1.0000000576642788E-3</v>
      </c>
      <c r="H101" s="118">
        <f t="shared" si="43"/>
        <v>1.0000010087449864E-3</v>
      </c>
      <c r="I101" s="118">
        <f t="shared" si="43"/>
        <v>1.0000113920947298E-3</v>
      </c>
      <c r="J101" s="118">
        <f t="shared" si="43"/>
        <v>1.0000940394660203E-3</v>
      </c>
      <c r="K101" s="118">
        <f t="shared" si="43"/>
        <v>1.0006133774100501E-3</v>
      </c>
      <c r="L101" s="118">
        <f t="shared" si="43"/>
        <v>1.003329590032867E-3</v>
      </c>
      <c r="M101" s="118">
        <f t="shared" si="43"/>
        <v>1.0155894218064892E-3</v>
      </c>
      <c r="N101" s="118">
        <f t="shared" si="43"/>
        <v>1.0645397255263102E-3</v>
      </c>
      <c r="O101" s="118">
        <f t="shared" si="43"/>
        <v>1.2410303223762513E-3</v>
      </c>
      <c r="P101" s="118">
        <f t="shared" si="43"/>
        <v>1.8210025266551019E-3</v>
      </c>
      <c r="Q101" s="118">
        <f t="shared" si="43"/>
        <v>3.5766183309002236E-3</v>
      </c>
      <c r="R101" s="118">
        <f t="shared" si="43"/>
        <v>8.5161838592479246E-3</v>
      </c>
      <c r="S101" s="118">
        <f t="shared" si="43"/>
        <v>2.1530289584171868E-2</v>
      </c>
      <c r="T101" s="118">
        <f t="shared" si="43"/>
        <v>5.3833188353047366E-2</v>
      </c>
      <c r="U101" s="118">
        <f t="shared" si="43"/>
        <v>0.12973744072668419</v>
      </c>
      <c r="V101" s="118">
        <f t="shared" si="43"/>
        <v>0.29919990110504935</v>
      </c>
      <c r="W101" s="118">
        <f t="shared" si="43"/>
        <v>0.66126843802292967</v>
      </c>
      <c r="X101" s="118">
        <f t="shared" si="43"/>
        <v>1.4047386546896243</v>
      </c>
      <c r="Y101" s="118">
        <f t="shared" si="43"/>
        <v>2.8696110898541156</v>
      </c>
      <c r="Z101" s="118">
        <f t="shared" si="43"/>
        <v>5.6313004966981515</v>
      </c>
      <c r="AA101" s="118">
        <f t="shared" si="43"/>
        <v>10.591311161020291</v>
      </c>
      <c r="AB101" s="118">
        <f t="shared" si="43"/>
        <v>114.27888840004199</v>
      </c>
      <c r="AC101" s="118">
        <f t="shared" si="43"/>
        <v>57.139444200020996</v>
      </c>
      <c r="AD101" s="118">
        <f t="shared" si="43"/>
        <v>28.569722100010498</v>
      </c>
      <c r="AE101" s="118">
        <f t="shared" si="43"/>
        <v>14.284861050005249</v>
      </c>
      <c r="AF101" s="118">
        <f t="shared" si="43"/>
        <v>7.1424305250026245</v>
      </c>
      <c r="AG101" s="118">
        <f t="shared" si="43"/>
        <v>3.5712152625013123</v>
      </c>
      <c r="AH101" s="118">
        <f t="shared" ref="AH101:BI101" si="44">+AH$36*1000*AH103^($B$38-1)</f>
        <v>1.7856076312506561</v>
      </c>
      <c r="AI101" s="118">
        <f t="shared" si="44"/>
        <v>0.89280381562532807</v>
      </c>
      <c r="AJ101" s="118">
        <f t="shared" si="44"/>
        <v>0.44640190781266403</v>
      </c>
      <c r="AK101" s="118">
        <f t="shared" si="44"/>
        <v>0.22320095390633202</v>
      </c>
      <c r="AL101" s="118">
        <f t="shared" si="44"/>
        <v>0.11160047695316601</v>
      </c>
      <c r="AM101" s="118">
        <f t="shared" si="44"/>
        <v>5.5800238476583004E-2</v>
      </c>
      <c r="AN101" s="118">
        <f t="shared" si="44"/>
        <v>2.7900119238291502E-2</v>
      </c>
      <c r="AO101" s="118">
        <f t="shared" si="44"/>
        <v>1.3950059619145751E-2</v>
      </c>
      <c r="AP101" s="118">
        <f t="shared" si="44"/>
        <v>6.9750298095728755E-3</v>
      </c>
      <c r="AQ101" s="118">
        <f t="shared" si="44"/>
        <v>3.4875149047864378E-3</v>
      </c>
      <c r="AR101" s="118">
        <f t="shared" si="44"/>
        <v>1.7437574523932189E-3</v>
      </c>
      <c r="AS101" s="118">
        <f t="shared" si="44"/>
        <v>8.7187872619660944E-4</v>
      </c>
      <c r="AT101" s="118">
        <f t="shared" si="44"/>
        <v>4.3593936309830472E-4</v>
      </c>
      <c r="AU101" s="118">
        <f t="shared" si="44"/>
        <v>2.1796968154915236E-4</v>
      </c>
      <c r="AV101" s="118">
        <f t="shared" si="44"/>
        <v>1.0898484077457618E-4</v>
      </c>
      <c r="AW101" s="118">
        <f t="shared" si="44"/>
        <v>5.449242038728809E-5</v>
      </c>
      <c r="AX101" s="118">
        <f t="shared" si="44"/>
        <v>2.7246210193644045E-5</v>
      </c>
      <c r="AY101" s="118">
        <f t="shared" si="44"/>
        <v>1.3623105096822023E-5</v>
      </c>
      <c r="AZ101" s="118">
        <f t="shared" si="44"/>
        <v>6.8115525484110113E-6</v>
      </c>
      <c r="BA101" s="118">
        <f t="shared" si="44"/>
        <v>3.4057762742055056E-6</v>
      </c>
      <c r="BB101" s="118">
        <f t="shared" si="44"/>
        <v>1.7028881371027528E-6</v>
      </c>
      <c r="BC101" s="118">
        <f t="shared" si="44"/>
        <v>8.5144406855137641E-7</v>
      </c>
      <c r="BD101" s="118">
        <f t="shared" si="44"/>
        <v>4.257220342756882E-7</v>
      </c>
      <c r="BE101" s="118">
        <f t="shared" si="44"/>
        <v>2.128610171378441E-7</v>
      </c>
      <c r="BF101" s="118">
        <f t="shared" si="44"/>
        <v>1.0643050856892205E-7</v>
      </c>
      <c r="BG101" s="118">
        <f t="shared" si="44"/>
        <v>5.3215254284461025E-8</v>
      </c>
      <c r="BH101" s="118">
        <f t="shared" si="44"/>
        <v>2.6607627142230513E-8</v>
      </c>
      <c r="BI101" s="118">
        <f t="shared" si="44"/>
        <v>1.3303813571115256E-8</v>
      </c>
    </row>
    <row r="102" spans="1:61" s="45" customFormat="1" ht="18" customHeight="1">
      <c r="A102" s="119" t="s">
        <v>694</v>
      </c>
      <c r="B102" s="120">
        <f>+B119*(1-MIN(B103,1))</f>
        <v>0.58943423723936161</v>
      </c>
      <c r="C102" s="120">
        <f>+C119*(1-MIN(C103,1))</f>
        <v>0.80698509993939982</v>
      </c>
      <c r="D102" s="120">
        <f t="shared" ref="D102:BI102" si="45">+D119*(1-MIN(D103,1))</f>
        <v>1.043780764626282</v>
      </c>
      <c r="E102" s="120">
        <f t="shared" si="45"/>
        <v>1.2739845719504095</v>
      </c>
      <c r="F102" s="120">
        <f t="shared" si="45"/>
        <v>1.4937471134705886</v>
      </c>
      <c r="G102" s="120">
        <f t="shared" si="45"/>
        <v>1.6734534771207208</v>
      </c>
      <c r="H102" s="120">
        <f t="shared" si="45"/>
        <v>1.83251856195771</v>
      </c>
      <c r="I102" s="120">
        <f t="shared" si="45"/>
        <v>1.9954777030800119</v>
      </c>
      <c r="J102" s="120">
        <f t="shared" si="45"/>
        <v>2.1637008946346721</v>
      </c>
      <c r="K102" s="120">
        <f t="shared" si="45"/>
        <v>2.3382424008222396</v>
      </c>
      <c r="L102" s="120">
        <f t="shared" si="45"/>
        <v>2.4637083300241969</v>
      </c>
      <c r="M102" s="120">
        <f t="shared" si="45"/>
        <v>2.5279783146839243</v>
      </c>
      <c r="N102" s="120">
        <f t="shared" si="45"/>
        <v>2.60804131606556</v>
      </c>
      <c r="O102" s="120">
        <f t="shared" si="45"/>
        <v>2.6710517837232266</v>
      </c>
      <c r="P102" s="120">
        <f t="shared" si="45"/>
        <v>2.7225947358609113</v>
      </c>
      <c r="Q102" s="120">
        <f t="shared" si="45"/>
        <v>2.7654968219617557</v>
      </c>
      <c r="R102" s="120">
        <f t="shared" si="45"/>
        <v>2.8010667915791583</v>
      </c>
      <c r="S102" s="120">
        <f t="shared" si="45"/>
        <v>2.8296957121711337</v>
      </c>
      <c r="T102" s="120">
        <f t="shared" si="45"/>
        <v>2.8510638851935908</v>
      </c>
      <c r="U102" s="120">
        <f t="shared" si="45"/>
        <v>2.864171366802287</v>
      </c>
      <c r="V102" s="120">
        <f t="shared" si="45"/>
        <v>2.8824518017489869</v>
      </c>
      <c r="W102" s="120">
        <f t="shared" si="45"/>
        <v>2.9063947114753983</v>
      </c>
      <c r="X102" s="120">
        <f t="shared" si="45"/>
        <v>2.9182440047408464</v>
      </c>
      <c r="Y102" s="120">
        <f t="shared" si="45"/>
        <v>2.9099087273657158</v>
      </c>
      <c r="Z102" s="120">
        <f t="shared" si="45"/>
        <v>2.8727617691245011</v>
      </c>
      <c r="AA102" s="120">
        <f t="shared" si="45"/>
        <v>2.6200747577238226</v>
      </c>
      <c r="AB102" s="120">
        <f t="shared" si="45"/>
        <v>0</v>
      </c>
      <c r="AC102" s="120">
        <f t="shared" si="45"/>
        <v>0</v>
      </c>
      <c r="AD102" s="120">
        <f t="shared" si="45"/>
        <v>0</v>
      </c>
      <c r="AE102" s="120">
        <f t="shared" si="45"/>
        <v>0</v>
      </c>
      <c r="AF102" s="120">
        <f t="shared" si="45"/>
        <v>0</v>
      </c>
      <c r="AG102" s="120">
        <f t="shared" si="45"/>
        <v>0</v>
      </c>
      <c r="AH102" s="120">
        <f t="shared" si="45"/>
        <v>0</v>
      </c>
      <c r="AI102" s="120">
        <f t="shared" si="45"/>
        <v>0</v>
      </c>
      <c r="AJ102" s="120">
        <f t="shared" si="45"/>
        <v>0</v>
      </c>
      <c r="AK102" s="120">
        <f t="shared" si="45"/>
        <v>0</v>
      </c>
      <c r="AL102" s="120">
        <f t="shared" si="45"/>
        <v>0</v>
      </c>
      <c r="AM102" s="120">
        <f t="shared" si="45"/>
        <v>0</v>
      </c>
      <c r="AN102" s="120">
        <f t="shared" si="45"/>
        <v>0</v>
      </c>
      <c r="AO102" s="120">
        <f t="shared" si="45"/>
        <v>0</v>
      </c>
      <c r="AP102" s="120">
        <f t="shared" si="45"/>
        <v>0</v>
      </c>
      <c r="AQ102" s="120">
        <f t="shared" si="45"/>
        <v>0</v>
      </c>
      <c r="AR102" s="120">
        <f t="shared" si="45"/>
        <v>0</v>
      </c>
      <c r="AS102" s="120">
        <f t="shared" si="45"/>
        <v>0</v>
      </c>
      <c r="AT102" s="120">
        <f t="shared" si="45"/>
        <v>0</v>
      </c>
      <c r="AU102" s="120">
        <f t="shared" si="45"/>
        <v>0</v>
      </c>
      <c r="AV102" s="120">
        <f t="shared" si="45"/>
        <v>0</v>
      </c>
      <c r="AW102" s="120">
        <f t="shared" si="45"/>
        <v>0</v>
      </c>
      <c r="AX102" s="120">
        <f t="shared" si="45"/>
        <v>0</v>
      </c>
      <c r="AY102" s="120">
        <f t="shared" si="45"/>
        <v>0</v>
      </c>
      <c r="AZ102" s="120">
        <f t="shared" si="45"/>
        <v>0</v>
      </c>
      <c r="BA102" s="120">
        <f t="shared" si="45"/>
        <v>0</v>
      </c>
      <c r="BB102" s="120">
        <f t="shared" si="45"/>
        <v>0</v>
      </c>
      <c r="BC102" s="120">
        <f t="shared" si="45"/>
        <v>0</v>
      </c>
      <c r="BD102" s="120">
        <f t="shared" si="45"/>
        <v>0</v>
      </c>
      <c r="BE102" s="120">
        <f t="shared" si="45"/>
        <v>0</v>
      </c>
      <c r="BF102" s="120">
        <f t="shared" si="45"/>
        <v>0</v>
      </c>
      <c r="BG102" s="120">
        <f t="shared" si="45"/>
        <v>0</v>
      </c>
      <c r="BH102" s="120">
        <f t="shared" si="45"/>
        <v>0</v>
      </c>
      <c r="BI102" s="120">
        <f t="shared" si="45"/>
        <v>0</v>
      </c>
    </row>
    <row r="103" spans="1:61" s="46" customFormat="1" ht="18" customHeight="1">
      <c r="A103" s="121" t="s">
        <v>681</v>
      </c>
      <c r="B103" s="122">
        <f>+IF($B$98=1,B109,IF($B$99=1,B114,B122))</f>
        <v>4.0823031558425869E-4</v>
      </c>
      <c r="C103" s="122">
        <f>+IF($B$98&gt;0,C109,IF($B$99&gt;0,C114,C122))</f>
        <v>4.1880753886709785E-4</v>
      </c>
      <c r="D103" s="122">
        <f t="shared" ref="D103:BI103" si="46">+IF($B$98&gt;0,D109,IF($B$99&gt;0,D114,D122))</f>
        <v>4.2959994064916155E-4</v>
      </c>
      <c r="E103" s="122">
        <f t="shared" si="46"/>
        <v>4.4060758721711687E-4</v>
      </c>
      <c r="F103" s="122">
        <f t="shared" si="46"/>
        <v>4.5183019687385247E-4</v>
      </c>
      <c r="G103" s="122">
        <f t="shared" si="46"/>
        <v>4.6326713073992459E-4</v>
      </c>
      <c r="H103" s="122">
        <f t="shared" si="46"/>
        <v>4.7491756719273001E-4</v>
      </c>
      <c r="I103" s="122">
        <f t="shared" si="46"/>
        <v>4.8678237413977472E-4</v>
      </c>
      <c r="J103" s="122">
        <f t="shared" si="46"/>
        <v>4.9887726042293495E-4</v>
      </c>
      <c r="K103" s="122">
        <f t="shared" si="46"/>
        <v>5.1130481926529739E-4</v>
      </c>
      <c r="L103" s="122">
        <f t="shared" si="46"/>
        <v>5.2458272472601509E-4</v>
      </c>
      <c r="M103" s="122">
        <f t="shared" si="46"/>
        <v>5.4092930398050862E-4</v>
      </c>
      <c r="N103" s="122">
        <f t="shared" si="46"/>
        <v>5.6860091499514936E-4</v>
      </c>
      <c r="O103" s="122">
        <f t="shared" si="46"/>
        <v>6.3392602496473106E-4</v>
      </c>
      <c r="P103" s="122">
        <f t="shared" si="46"/>
        <v>8.0293611958017006E-4</v>
      </c>
      <c r="Q103" s="122">
        <f t="shared" si="46"/>
        <v>1.1955827338310139E-3</v>
      </c>
      <c r="R103" s="122">
        <f t="shared" si="46"/>
        <v>1.9807489949895249E-3</v>
      </c>
      <c r="S103" s="122">
        <f t="shared" si="46"/>
        <v>3.3918726785586804E-3</v>
      </c>
      <c r="T103" s="122">
        <f t="shared" si="46"/>
        <v>5.7713194996200758E-3</v>
      </c>
      <c r="U103" s="122">
        <f t="shared" si="46"/>
        <v>9.6188180316750891E-3</v>
      </c>
      <c r="V103" s="122">
        <f t="shared" si="46"/>
        <v>1.5639937950863329E-2</v>
      </c>
      <c r="W103" s="122">
        <f t="shared" si="46"/>
        <v>2.4829452640059094E-2</v>
      </c>
      <c r="X103" s="122">
        <f t="shared" si="46"/>
        <v>3.8550209385691848E-2</v>
      </c>
      <c r="Y103" s="122">
        <f t="shared" si="46"/>
        <v>5.8549950354183374E-2</v>
      </c>
      <c r="Z103" s="122">
        <f t="shared" si="46"/>
        <v>8.6938594204655675E-2</v>
      </c>
      <c r="AA103" s="122">
        <f t="shared" si="46"/>
        <v>0.18149437941499999</v>
      </c>
      <c r="AB103" s="122">
        <f t="shared" si="46"/>
        <v>1</v>
      </c>
      <c r="AC103" s="122">
        <f t="shared" si="46"/>
        <v>1</v>
      </c>
      <c r="AD103" s="122">
        <f t="shared" si="46"/>
        <v>1</v>
      </c>
      <c r="AE103" s="122">
        <f t="shared" si="46"/>
        <v>1</v>
      </c>
      <c r="AF103" s="122">
        <f t="shared" si="46"/>
        <v>1</v>
      </c>
      <c r="AG103" s="122">
        <f t="shared" si="46"/>
        <v>1</v>
      </c>
      <c r="AH103" s="122">
        <f t="shared" si="46"/>
        <v>1</v>
      </c>
      <c r="AI103" s="122">
        <f t="shared" si="46"/>
        <v>1</v>
      </c>
      <c r="AJ103" s="122">
        <f t="shared" si="46"/>
        <v>1</v>
      </c>
      <c r="AK103" s="122">
        <f t="shared" si="46"/>
        <v>1</v>
      </c>
      <c r="AL103" s="122">
        <f t="shared" si="46"/>
        <v>1</v>
      </c>
      <c r="AM103" s="122">
        <f t="shared" si="46"/>
        <v>1</v>
      </c>
      <c r="AN103" s="122">
        <f t="shared" si="46"/>
        <v>1</v>
      </c>
      <c r="AO103" s="122">
        <f t="shared" si="46"/>
        <v>1</v>
      </c>
      <c r="AP103" s="122">
        <f t="shared" si="46"/>
        <v>1</v>
      </c>
      <c r="AQ103" s="122">
        <f t="shared" si="46"/>
        <v>1</v>
      </c>
      <c r="AR103" s="122">
        <f t="shared" si="46"/>
        <v>1</v>
      </c>
      <c r="AS103" s="122">
        <f t="shared" si="46"/>
        <v>1</v>
      </c>
      <c r="AT103" s="122">
        <f t="shared" si="46"/>
        <v>1</v>
      </c>
      <c r="AU103" s="122">
        <f t="shared" si="46"/>
        <v>1</v>
      </c>
      <c r="AV103" s="122">
        <f t="shared" si="46"/>
        <v>1</v>
      </c>
      <c r="AW103" s="122">
        <f t="shared" si="46"/>
        <v>1</v>
      </c>
      <c r="AX103" s="122">
        <f t="shared" si="46"/>
        <v>1</v>
      </c>
      <c r="AY103" s="122">
        <f t="shared" si="46"/>
        <v>1</v>
      </c>
      <c r="AZ103" s="122">
        <f t="shared" si="46"/>
        <v>1</v>
      </c>
      <c r="BA103" s="122">
        <f t="shared" si="46"/>
        <v>1</v>
      </c>
      <c r="BB103" s="122">
        <f t="shared" si="46"/>
        <v>1</v>
      </c>
      <c r="BC103" s="122">
        <f t="shared" si="46"/>
        <v>1</v>
      </c>
      <c r="BD103" s="122">
        <f t="shared" si="46"/>
        <v>1</v>
      </c>
      <c r="BE103" s="122">
        <f t="shared" si="46"/>
        <v>1</v>
      </c>
      <c r="BF103" s="122">
        <f t="shared" si="46"/>
        <v>1</v>
      </c>
      <c r="BG103" s="122">
        <f t="shared" si="46"/>
        <v>1</v>
      </c>
      <c r="BH103" s="122">
        <f t="shared" si="46"/>
        <v>1</v>
      </c>
      <c r="BI103" s="122">
        <f t="shared" si="46"/>
        <v>1</v>
      </c>
    </row>
    <row r="104" spans="1:61" ht="18" customHeight="1">
      <c r="A104" s="123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</row>
    <row r="105" spans="1:61" ht="18" customHeight="1">
      <c r="A105" s="124" t="s">
        <v>674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</row>
    <row r="106" spans="1:61" s="47" customFormat="1" ht="18" customHeight="1">
      <c r="A106" s="126" t="s">
        <v>177</v>
      </c>
      <c r="B106" s="125">
        <f t="shared" ref="B106:BI106" si="47">+MIN(B107+B108,B36*1000)</f>
        <v>1E-3</v>
      </c>
      <c r="C106" s="125">
        <f t="shared" si="47"/>
        <v>1E-3</v>
      </c>
      <c r="D106" s="125">
        <f t="shared" si="47"/>
        <v>1.0000000000000521E-3</v>
      </c>
      <c r="E106" s="125">
        <f t="shared" si="47"/>
        <v>1.0000000000215492E-3</v>
      </c>
      <c r="F106" s="125">
        <f t="shared" si="47"/>
        <v>1.0000000017689817E-3</v>
      </c>
      <c r="G106" s="125">
        <f t="shared" si="47"/>
        <v>1.0000000576642783E-3</v>
      </c>
      <c r="H106" s="125">
        <f t="shared" si="47"/>
        <v>1.0000010087449862E-3</v>
      </c>
      <c r="I106" s="125">
        <f t="shared" si="47"/>
        <v>1.0000113920947279E-3</v>
      </c>
      <c r="J106" s="125">
        <f t="shared" si="47"/>
        <v>1.0000940394660177E-3</v>
      </c>
      <c r="K106" s="125">
        <f t="shared" si="47"/>
        <v>1.0006133774100503E-3</v>
      </c>
      <c r="L106" s="125">
        <f t="shared" si="47"/>
        <v>1.003329590032867E-3</v>
      </c>
      <c r="M106" s="142">
        <f t="shared" si="47"/>
        <v>1.0155894218064868E-3</v>
      </c>
      <c r="N106" s="125">
        <f t="shared" si="47"/>
        <v>1.0645397255263089E-3</v>
      </c>
      <c r="O106" s="125">
        <f t="shared" si="47"/>
        <v>1.2410303223762502E-3</v>
      </c>
      <c r="P106" s="125">
        <f t="shared" si="47"/>
        <v>1.8210025266551014E-3</v>
      </c>
      <c r="Q106" s="125">
        <f t="shared" si="47"/>
        <v>3.5766183309002184E-3</v>
      </c>
      <c r="R106" s="125">
        <f t="shared" si="47"/>
        <v>8.5161838592479073E-3</v>
      </c>
      <c r="S106" s="125">
        <f t="shared" si="47"/>
        <v>2.1530289584171879E-2</v>
      </c>
      <c r="T106" s="125">
        <f t="shared" si="47"/>
        <v>5.3833188353047248E-2</v>
      </c>
      <c r="U106" s="125">
        <f t="shared" si="47"/>
        <v>0.12973744072668422</v>
      </c>
      <c r="V106" s="125">
        <f t="shared" si="47"/>
        <v>0.29919990110504918</v>
      </c>
      <c r="W106" s="125">
        <f t="shared" si="47"/>
        <v>0.66126843802292923</v>
      </c>
      <c r="X106" s="125">
        <f t="shared" si="47"/>
        <v>1.4047386546896248</v>
      </c>
      <c r="Y106" s="125">
        <f t="shared" si="47"/>
        <v>2.8696110898541152</v>
      </c>
      <c r="Z106" s="125">
        <f t="shared" si="47"/>
        <v>5.6313004966981506</v>
      </c>
      <c r="AA106" s="125">
        <f t="shared" si="47"/>
        <v>10.59131116102029</v>
      </c>
      <c r="AB106" s="125">
        <f t="shared" si="47"/>
        <v>114.27888840004199</v>
      </c>
      <c r="AC106" s="125">
        <f t="shared" si="47"/>
        <v>57.139444200020996</v>
      </c>
      <c r="AD106" s="125">
        <f t="shared" si="47"/>
        <v>28.569722100010498</v>
      </c>
      <c r="AE106" s="125">
        <f t="shared" si="47"/>
        <v>14.284861050005249</v>
      </c>
      <c r="AF106" s="125">
        <f t="shared" si="47"/>
        <v>7.1424305250026245</v>
      </c>
      <c r="AG106" s="125">
        <f t="shared" si="47"/>
        <v>3.5712152625013123</v>
      </c>
      <c r="AH106" s="125">
        <f t="shared" si="47"/>
        <v>1.7856076312506561</v>
      </c>
      <c r="AI106" s="125">
        <f t="shared" si="47"/>
        <v>0.89280381562532807</v>
      </c>
      <c r="AJ106" s="125">
        <f t="shared" si="47"/>
        <v>0.44640190781266403</v>
      </c>
      <c r="AK106" s="125">
        <f t="shared" si="47"/>
        <v>0.22320095390633202</v>
      </c>
      <c r="AL106" s="125">
        <f t="shared" si="47"/>
        <v>0.11160047695316601</v>
      </c>
      <c r="AM106" s="125">
        <f t="shared" si="47"/>
        <v>5.5800238476583004E-2</v>
      </c>
      <c r="AN106" s="125">
        <f t="shared" si="47"/>
        <v>2.7900119238291502E-2</v>
      </c>
      <c r="AO106" s="125">
        <f t="shared" si="47"/>
        <v>1.3950059619145751E-2</v>
      </c>
      <c r="AP106" s="125">
        <f t="shared" si="47"/>
        <v>6.9750298095728755E-3</v>
      </c>
      <c r="AQ106" s="125">
        <f t="shared" si="47"/>
        <v>3.4875149047864378E-3</v>
      </c>
      <c r="AR106" s="125">
        <f t="shared" si="47"/>
        <v>1.7437574523932189E-3</v>
      </c>
      <c r="AS106" s="125">
        <f t="shared" si="47"/>
        <v>8.7187872619660944E-4</v>
      </c>
      <c r="AT106" s="125">
        <f t="shared" si="47"/>
        <v>4.3593936309830472E-4</v>
      </c>
      <c r="AU106" s="125">
        <f t="shared" si="47"/>
        <v>2.1796968154915236E-4</v>
      </c>
      <c r="AV106" s="125">
        <f t="shared" si="47"/>
        <v>1.0898484077457618E-4</v>
      </c>
      <c r="AW106" s="125">
        <f t="shared" si="47"/>
        <v>5.449242038728809E-5</v>
      </c>
      <c r="AX106" s="125">
        <f t="shared" si="47"/>
        <v>2.7246210193644045E-5</v>
      </c>
      <c r="AY106" s="125">
        <f t="shared" si="47"/>
        <v>1.3623105096822023E-5</v>
      </c>
      <c r="AZ106" s="125">
        <f t="shared" si="47"/>
        <v>6.8115525484110113E-6</v>
      </c>
      <c r="BA106" s="125">
        <f t="shared" si="47"/>
        <v>3.4057762742055056E-6</v>
      </c>
      <c r="BB106" s="125">
        <f t="shared" si="47"/>
        <v>1.7028881371027528E-6</v>
      </c>
      <c r="BC106" s="125">
        <f t="shared" si="47"/>
        <v>8.5144406855137641E-7</v>
      </c>
      <c r="BD106" s="125">
        <f t="shared" si="47"/>
        <v>4.257220342756882E-7</v>
      </c>
      <c r="BE106" s="125">
        <f t="shared" si="47"/>
        <v>2.128610171378441E-7</v>
      </c>
      <c r="BF106" s="125">
        <f t="shared" si="47"/>
        <v>1.0643050856892205E-7</v>
      </c>
      <c r="BG106" s="125">
        <f t="shared" si="47"/>
        <v>5.3215254284461025E-8</v>
      </c>
      <c r="BH106" s="125">
        <f t="shared" si="47"/>
        <v>2.6607627142230513E-8</v>
      </c>
      <c r="BI106" s="125">
        <f t="shared" si="47"/>
        <v>1.3303813571115256E-8</v>
      </c>
    </row>
    <row r="107" spans="1:61" ht="18" customHeight="1">
      <c r="A107" s="126" t="s">
        <v>672</v>
      </c>
      <c r="B107" s="125">
        <f>+Controls!B9</f>
        <v>0</v>
      </c>
      <c r="C107" s="125">
        <f>+Controls!C9</f>
        <v>3.0070389287706203E-21</v>
      </c>
      <c r="D107" s="125">
        <f>+Controls!D9</f>
        <v>5.2132333743870096E-17</v>
      </c>
      <c r="E107" s="125">
        <f>+Controls!E9</f>
        <v>2.1549200322818337E-14</v>
      </c>
      <c r="F107" s="125">
        <f>+Controls!F9</f>
        <v>1.7689817099191038E-12</v>
      </c>
      <c r="G107" s="125">
        <f>+Controls!G9</f>
        <v>5.7664278346510029E-11</v>
      </c>
      <c r="H107" s="125">
        <f>+Controls!H9</f>
        <v>1.0087449862090303E-9</v>
      </c>
      <c r="I107" s="125">
        <f>+Controls!I9</f>
        <v>1.1392094727763031E-8</v>
      </c>
      <c r="J107" s="125">
        <f>+Controls!J9</f>
        <v>9.4039466017717397E-8</v>
      </c>
      <c r="K107" s="125">
        <f>+Controls!K9</f>
        <v>6.1337741005017265E-7</v>
      </c>
      <c r="L107" s="125">
        <f>+Controls!L9</f>
        <v>3.3295900328669421E-6</v>
      </c>
      <c r="M107" s="125">
        <f>+Controls!M9</f>
        <v>1.5589421806486728E-5</v>
      </c>
      <c r="N107" s="125">
        <f>+Controls!N9</f>
        <v>6.4539725526308953E-5</v>
      </c>
      <c r="O107" s="125">
        <f>+Controls!O9</f>
        <v>2.4103032237625028E-4</v>
      </c>
      <c r="P107" s="125">
        <f>+Controls!P9</f>
        <v>8.2100252665510151E-4</v>
      </c>
      <c r="Q107" s="125">
        <f>+Controls!Q9</f>
        <v>2.5766183309002184E-3</v>
      </c>
      <c r="R107" s="125">
        <f>+Controls!R9</f>
        <v>7.5161838592479073E-3</v>
      </c>
      <c r="S107" s="125">
        <f>+Controls!S9</f>
        <v>2.0530289584171878E-2</v>
      </c>
      <c r="T107" s="125">
        <f>+Controls!T9</f>
        <v>5.2833188353047247E-2</v>
      </c>
      <c r="U107" s="125">
        <f>+Controls!U9</f>
        <v>0.12873744072668422</v>
      </c>
      <c r="V107" s="125">
        <f>+Controls!V9</f>
        <v>0.29819990110504918</v>
      </c>
      <c r="W107" s="125">
        <f>+Controls!W9</f>
        <v>0.66026843802292923</v>
      </c>
      <c r="X107" s="125">
        <f>+Controls!X9</f>
        <v>1.4037386546896249</v>
      </c>
      <c r="Y107" s="125">
        <f>+Controls!Y9</f>
        <v>2.8686110898541153</v>
      </c>
      <c r="Z107" s="125">
        <f>+Controls!Z9</f>
        <v>5.6303004966981502</v>
      </c>
      <c r="AA107" s="125">
        <f>+Controls!AA9</f>
        <v>10.59031116102029</v>
      </c>
      <c r="AB107" s="125">
        <f>+Controls!AB9</f>
        <v>18.34441499938697</v>
      </c>
      <c r="AC107" s="125">
        <f>+Controls!AC9</f>
        <v>18.34441499938697</v>
      </c>
      <c r="AD107" s="125">
        <f>+Controls!AD9</f>
        <v>18.34441499938697</v>
      </c>
      <c r="AE107" s="125">
        <f>+Controls!AE9</f>
        <v>18.34441499938697</v>
      </c>
      <c r="AF107" s="125">
        <f>+Controls!AF9</f>
        <v>18.34441499938697</v>
      </c>
      <c r="AG107" s="125">
        <f>+Controls!AG9</f>
        <v>18.34441499938697</v>
      </c>
      <c r="AH107" s="125">
        <f>+Controls!AH9</f>
        <v>18.34441499938697</v>
      </c>
      <c r="AI107" s="125">
        <f>+Controls!AI9</f>
        <v>18.34441499938697</v>
      </c>
      <c r="AJ107" s="125">
        <f>+Controls!AJ9</f>
        <v>18.34441499938697</v>
      </c>
      <c r="AK107" s="125">
        <f>+Controls!AK9</f>
        <v>18.34441499938697</v>
      </c>
      <c r="AL107" s="125">
        <f>+Controls!AL9</f>
        <v>18.34441499938697</v>
      </c>
      <c r="AM107" s="125">
        <f>+Controls!AM9</f>
        <v>18.34441499938697</v>
      </c>
      <c r="AN107" s="125">
        <f>+Controls!AN9</f>
        <v>18.34441499938697</v>
      </c>
      <c r="AO107" s="125">
        <f>+Controls!AO9</f>
        <v>18.34441499938697</v>
      </c>
      <c r="AP107" s="125">
        <f>+Controls!AP9</f>
        <v>18.34441499938697</v>
      </c>
      <c r="AQ107" s="125">
        <f>+Controls!AQ9</f>
        <v>18.34441499938697</v>
      </c>
      <c r="AR107" s="125">
        <f>+Controls!AR9</f>
        <v>18.34441499938697</v>
      </c>
      <c r="AS107" s="125">
        <f>+Controls!AS9</f>
        <v>18.34441499938697</v>
      </c>
      <c r="AT107" s="125">
        <f>+Controls!AT9</f>
        <v>18.34441499938697</v>
      </c>
      <c r="AU107" s="125">
        <f>+Controls!AU9</f>
        <v>18.34441499938697</v>
      </c>
      <c r="AV107" s="125">
        <f>+Controls!AV9</f>
        <v>18.34441499938697</v>
      </c>
      <c r="AW107" s="125">
        <f>+Controls!AW9</f>
        <v>18.34441499938697</v>
      </c>
      <c r="AX107" s="125">
        <f>+Controls!AX9</f>
        <v>18.34441499938697</v>
      </c>
      <c r="AY107" s="125">
        <f>+Controls!AY9</f>
        <v>18.34441499938697</v>
      </c>
      <c r="AZ107" s="125">
        <f>+Controls!AZ9</f>
        <v>18.34441499938697</v>
      </c>
      <c r="BA107" s="125">
        <f>+Controls!BA9</f>
        <v>18.34441499938697</v>
      </c>
      <c r="BB107" s="125">
        <f>+Controls!BB9</f>
        <v>18.34441499938697</v>
      </c>
      <c r="BC107" s="125">
        <f>+Controls!BC9</f>
        <v>18.34441499938697</v>
      </c>
      <c r="BD107" s="125">
        <f>+Controls!BD9</f>
        <v>18.34441499938697</v>
      </c>
      <c r="BE107" s="125">
        <f>+Controls!BE9</f>
        <v>18.34441499938697</v>
      </c>
      <c r="BF107" s="125">
        <f>+Controls!BF9</f>
        <v>18.34441499938697</v>
      </c>
      <c r="BG107" s="125">
        <f>+Controls!BG9</f>
        <v>18.34441499938697</v>
      </c>
      <c r="BH107" s="125">
        <f>+Controls!BH9</f>
        <v>18.34441499938697</v>
      </c>
      <c r="BI107" s="125">
        <f>+Controls!BI9</f>
        <v>18.34441499938697</v>
      </c>
    </row>
    <row r="108" spans="1:61" ht="18" customHeight="1">
      <c r="A108" s="126" t="s">
        <v>675</v>
      </c>
      <c r="B108" s="125">
        <f>+Controls!B18</f>
        <v>1E-3</v>
      </c>
      <c r="C108" s="125">
        <f>+Controls!C18</f>
        <v>1E-3</v>
      </c>
      <c r="D108" s="125">
        <f>+Controls!D18</f>
        <v>1E-3</v>
      </c>
      <c r="E108" s="125">
        <f>+Controls!E18</f>
        <v>1E-3</v>
      </c>
      <c r="F108" s="125">
        <f>+Controls!F18</f>
        <v>1E-3</v>
      </c>
      <c r="G108" s="125">
        <f>+Controls!G18</f>
        <v>1E-3</v>
      </c>
      <c r="H108" s="125">
        <f>+Controls!H18</f>
        <v>1E-3</v>
      </c>
      <c r="I108" s="125">
        <f>+Controls!I18</f>
        <v>1E-3</v>
      </c>
      <c r="J108" s="125">
        <f>+Controls!J18</f>
        <v>1E-3</v>
      </c>
      <c r="K108" s="125">
        <f>+Controls!K18</f>
        <v>1E-3</v>
      </c>
      <c r="L108" s="125">
        <f>+Controls!L18</f>
        <v>1E-3</v>
      </c>
      <c r="M108" s="125">
        <f>+Controls!M18</f>
        <v>1E-3</v>
      </c>
      <c r="N108" s="125">
        <f>+Controls!N18</f>
        <v>1E-3</v>
      </c>
      <c r="O108" s="125">
        <f>+Controls!O18</f>
        <v>1E-3</v>
      </c>
      <c r="P108" s="125">
        <f>+Controls!P18</f>
        <v>1E-3</v>
      </c>
      <c r="Q108" s="125">
        <f>+Controls!Q18</f>
        <v>1E-3</v>
      </c>
      <c r="R108" s="125">
        <f>+Controls!R18</f>
        <v>1E-3</v>
      </c>
      <c r="S108" s="125">
        <f>+Controls!S18</f>
        <v>1E-3</v>
      </c>
      <c r="T108" s="125">
        <f>+Controls!T18</f>
        <v>1E-3</v>
      </c>
      <c r="U108" s="125">
        <f>+Controls!U18</f>
        <v>1E-3</v>
      </c>
      <c r="V108" s="125">
        <f>+Controls!V18</f>
        <v>1E-3</v>
      </c>
      <c r="W108" s="125">
        <f>+Controls!W18</f>
        <v>1E-3</v>
      </c>
      <c r="X108" s="125">
        <f>+Controls!X18</f>
        <v>1E-3</v>
      </c>
      <c r="Y108" s="125">
        <f>+Controls!Y18</f>
        <v>1E-3</v>
      </c>
      <c r="Z108" s="125">
        <f>+Controls!Z18</f>
        <v>1E-3</v>
      </c>
      <c r="AA108" s="125">
        <f>+Controls!AA18</f>
        <v>1E-3</v>
      </c>
      <c r="AB108" s="125">
        <f>+Controls!AB18</f>
        <v>1200</v>
      </c>
      <c r="AC108" s="125">
        <f>+Controls!AC18</f>
        <v>1200</v>
      </c>
      <c r="AD108" s="125">
        <f>+Controls!AD18</f>
        <v>1200</v>
      </c>
      <c r="AE108" s="125">
        <f>+Controls!AE18</f>
        <v>1200</v>
      </c>
      <c r="AF108" s="125">
        <f>+Controls!AF18</f>
        <v>1200</v>
      </c>
      <c r="AG108" s="125">
        <f>+Controls!AG18</f>
        <v>1200</v>
      </c>
      <c r="AH108" s="125">
        <f>+Controls!AH18</f>
        <v>1200</v>
      </c>
      <c r="AI108" s="125">
        <f>+Controls!AI18</f>
        <v>1200</v>
      </c>
      <c r="AJ108" s="125">
        <f>+Controls!AJ18</f>
        <v>1200</v>
      </c>
      <c r="AK108" s="125">
        <f>+Controls!AK18</f>
        <v>1200</v>
      </c>
      <c r="AL108" s="125">
        <f>+Controls!AL18</f>
        <v>1200</v>
      </c>
      <c r="AM108" s="125">
        <f>+Controls!AM18</f>
        <v>1200</v>
      </c>
      <c r="AN108" s="125">
        <f>+Controls!AN18</f>
        <v>1200</v>
      </c>
      <c r="AO108" s="125">
        <f>+Controls!AO18</f>
        <v>1200</v>
      </c>
      <c r="AP108" s="125">
        <f>+Controls!AP18</f>
        <v>1200</v>
      </c>
      <c r="AQ108" s="125">
        <f>+Controls!AQ18</f>
        <v>1200</v>
      </c>
      <c r="AR108" s="125">
        <f>+Controls!AR18</f>
        <v>1200</v>
      </c>
      <c r="AS108" s="125">
        <f>+Controls!AS18</f>
        <v>1200</v>
      </c>
      <c r="AT108" s="125">
        <f>+Controls!AT18</f>
        <v>1200</v>
      </c>
      <c r="AU108" s="125">
        <f>+Controls!AU18</f>
        <v>1200</v>
      </c>
      <c r="AV108" s="125">
        <f>+Controls!AV18</f>
        <v>1200</v>
      </c>
      <c r="AW108" s="125">
        <f>+Controls!AW18</f>
        <v>1200</v>
      </c>
      <c r="AX108" s="125">
        <f>+Controls!AX18</f>
        <v>1200</v>
      </c>
      <c r="AY108" s="125">
        <f>+Controls!AY18</f>
        <v>1200</v>
      </c>
      <c r="AZ108" s="125">
        <f>+Controls!AZ18</f>
        <v>1200</v>
      </c>
      <c r="BA108" s="125">
        <f>+Controls!BA18</f>
        <v>1200</v>
      </c>
      <c r="BB108" s="125">
        <f>+Controls!BB18</f>
        <v>1200</v>
      </c>
      <c r="BC108" s="125">
        <f>+Controls!BC18</f>
        <v>1200</v>
      </c>
      <c r="BD108" s="125">
        <f>+Controls!BD18</f>
        <v>1200</v>
      </c>
      <c r="BE108" s="125">
        <f>+Controls!BE18</f>
        <v>1200</v>
      </c>
      <c r="BF108" s="125">
        <f>+Controls!BF18</f>
        <v>1200</v>
      </c>
      <c r="BG108" s="125">
        <f>+Controls!BG18</f>
        <v>1200</v>
      </c>
      <c r="BH108" s="125">
        <f>+Controls!BH18</f>
        <v>1200</v>
      </c>
      <c r="BI108" s="125">
        <f>+Controls!BI18</f>
        <v>1200</v>
      </c>
    </row>
    <row r="109" spans="1:61" ht="18" customHeight="1">
      <c r="A109" s="126" t="s">
        <v>676</v>
      </c>
      <c r="B109" s="127">
        <f>+(B106/(1000*B$36))^(1/($B$38-1))</f>
        <v>4.0823031558425869E-4</v>
      </c>
      <c r="C109" s="127">
        <f t="shared" ref="C109:BI109" si="48">+(C106/(1000*C$36))^(1/($B$38-1))</f>
        <v>4.1880753886709785E-4</v>
      </c>
      <c r="D109" s="127">
        <f t="shared" si="48"/>
        <v>4.2959994064916155E-4</v>
      </c>
      <c r="E109" s="127">
        <f t="shared" si="48"/>
        <v>4.4060758721711687E-4</v>
      </c>
      <c r="F109" s="127">
        <f t="shared" si="48"/>
        <v>4.5183019687385247E-4</v>
      </c>
      <c r="G109" s="127">
        <f t="shared" si="48"/>
        <v>4.6326713073992459E-4</v>
      </c>
      <c r="H109" s="127">
        <f t="shared" si="48"/>
        <v>4.7491756719273001E-4</v>
      </c>
      <c r="I109" s="127">
        <f t="shared" si="48"/>
        <v>4.8678237413977472E-4</v>
      </c>
      <c r="J109" s="127">
        <f t="shared" si="48"/>
        <v>4.9887726042293495E-4</v>
      </c>
      <c r="K109" s="127">
        <f t="shared" si="48"/>
        <v>5.1130481926529739E-4</v>
      </c>
      <c r="L109" s="127">
        <f t="shared" si="48"/>
        <v>5.2458272472601509E-4</v>
      </c>
      <c r="M109" s="127">
        <f t="shared" si="48"/>
        <v>5.4092930398050862E-4</v>
      </c>
      <c r="N109" s="127">
        <f t="shared" si="48"/>
        <v>5.6860091499514936E-4</v>
      </c>
      <c r="O109" s="127">
        <f t="shared" si="48"/>
        <v>6.3392602496473106E-4</v>
      </c>
      <c r="P109" s="127">
        <f t="shared" si="48"/>
        <v>8.0293611958017006E-4</v>
      </c>
      <c r="Q109" s="127">
        <f t="shared" si="48"/>
        <v>1.1955827338310139E-3</v>
      </c>
      <c r="R109" s="127">
        <f t="shared" si="48"/>
        <v>1.9807489949895249E-3</v>
      </c>
      <c r="S109" s="127">
        <f t="shared" si="48"/>
        <v>3.3918726785586804E-3</v>
      </c>
      <c r="T109" s="127">
        <f t="shared" si="48"/>
        <v>5.7713194996200758E-3</v>
      </c>
      <c r="U109" s="127">
        <f t="shared" si="48"/>
        <v>9.6188180316750891E-3</v>
      </c>
      <c r="V109" s="127">
        <f t="shared" si="48"/>
        <v>1.5639937950863329E-2</v>
      </c>
      <c r="W109" s="127">
        <f t="shared" si="48"/>
        <v>2.4829452640059094E-2</v>
      </c>
      <c r="X109" s="127">
        <f t="shared" si="48"/>
        <v>3.8550209385691848E-2</v>
      </c>
      <c r="Y109" s="127">
        <f t="shared" si="48"/>
        <v>5.8549950354183374E-2</v>
      </c>
      <c r="Z109" s="127">
        <f t="shared" si="48"/>
        <v>8.6938594204655675E-2</v>
      </c>
      <c r="AA109" s="127">
        <f t="shared" si="48"/>
        <v>0.18149437941499999</v>
      </c>
      <c r="AB109" s="127">
        <f t="shared" si="48"/>
        <v>1</v>
      </c>
      <c r="AC109" s="127">
        <f t="shared" si="48"/>
        <v>1</v>
      </c>
      <c r="AD109" s="127">
        <f t="shared" si="48"/>
        <v>1</v>
      </c>
      <c r="AE109" s="127">
        <f t="shared" si="48"/>
        <v>1</v>
      </c>
      <c r="AF109" s="127">
        <f t="shared" si="48"/>
        <v>1</v>
      </c>
      <c r="AG109" s="127">
        <f t="shared" si="48"/>
        <v>1</v>
      </c>
      <c r="AH109" s="127">
        <f t="shared" si="48"/>
        <v>1</v>
      </c>
      <c r="AI109" s="127">
        <f t="shared" si="48"/>
        <v>1</v>
      </c>
      <c r="AJ109" s="127">
        <f t="shared" si="48"/>
        <v>1</v>
      </c>
      <c r="AK109" s="127">
        <f t="shared" si="48"/>
        <v>1</v>
      </c>
      <c r="AL109" s="127">
        <f t="shared" si="48"/>
        <v>1</v>
      </c>
      <c r="AM109" s="127">
        <f t="shared" si="48"/>
        <v>1</v>
      </c>
      <c r="AN109" s="127">
        <f t="shared" si="48"/>
        <v>1</v>
      </c>
      <c r="AO109" s="127">
        <f t="shared" si="48"/>
        <v>1</v>
      </c>
      <c r="AP109" s="127">
        <f t="shared" si="48"/>
        <v>1</v>
      </c>
      <c r="AQ109" s="127">
        <f t="shared" si="48"/>
        <v>1</v>
      </c>
      <c r="AR109" s="127">
        <f t="shared" si="48"/>
        <v>1</v>
      </c>
      <c r="AS109" s="127">
        <f t="shared" si="48"/>
        <v>1</v>
      </c>
      <c r="AT109" s="127">
        <f t="shared" si="48"/>
        <v>1</v>
      </c>
      <c r="AU109" s="127">
        <f t="shared" si="48"/>
        <v>1</v>
      </c>
      <c r="AV109" s="127">
        <f t="shared" si="48"/>
        <v>1</v>
      </c>
      <c r="AW109" s="127">
        <f t="shared" si="48"/>
        <v>1</v>
      </c>
      <c r="AX109" s="127">
        <f t="shared" si="48"/>
        <v>1</v>
      </c>
      <c r="AY109" s="127">
        <f t="shared" si="48"/>
        <v>1</v>
      </c>
      <c r="AZ109" s="127">
        <f t="shared" si="48"/>
        <v>1</v>
      </c>
      <c r="BA109" s="127">
        <f t="shared" si="48"/>
        <v>1</v>
      </c>
      <c r="BB109" s="127">
        <f t="shared" si="48"/>
        <v>1</v>
      </c>
      <c r="BC109" s="127">
        <f t="shared" si="48"/>
        <v>1</v>
      </c>
      <c r="BD109" s="127">
        <f t="shared" si="48"/>
        <v>1</v>
      </c>
      <c r="BE109" s="127">
        <f t="shared" si="48"/>
        <v>1</v>
      </c>
      <c r="BF109" s="127">
        <f t="shared" si="48"/>
        <v>1</v>
      </c>
      <c r="BG109" s="127">
        <f t="shared" si="48"/>
        <v>1</v>
      </c>
      <c r="BH109" s="127">
        <f t="shared" si="48"/>
        <v>1</v>
      </c>
      <c r="BI109" s="127">
        <f t="shared" si="48"/>
        <v>1</v>
      </c>
    </row>
    <row r="110" spans="1:61" s="36" customFormat="1" ht="18" customHeight="1">
      <c r="A110" s="6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</row>
    <row r="111" spans="1:61" s="36" customFormat="1" ht="18" customHeight="1">
      <c r="A111" s="129" t="s">
        <v>818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</row>
    <row r="112" spans="1:61" s="48" customFormat="1" ht="18" customHeight="1">
      <c r="A112" s="131" t="s">
        <v>678</v>
      </c>
      <c r="B112" s="131">
        <f>+B40*B61</f>
        <v>0.58967496043455192</v>
      </c>
      <c r="C112" s="131">
        <f>+C40*C61</f>
        <v>0.80732321298730136</v>
      </c>
      <c r="D112" s="131">
        <f t="shared" ref="D112:BI112" si="49">+D40*D61</f>
        <v>1.0442293654997248</v>
      </c>
      <c r="E112" s="131">
        <f t="shared" si="49"/>
        <v>1.2745461466528831</v>
      </c>
      <c r="F112" s="131">
        <f t="shared" si="49"/>
        <v>1.4944223386100555</v>
      </c>
      <c r="G112" s="131">
        <f t="shared" si="49"/>
        <v>1.6742290924285717</v>
      </c>
      <c r="H112" s="131">
        <f t="shared" si="49"/>
        <v>1.8333892707298824</v>
      </c>
      <c r="I112" s="131">
        <f t="shared" si="49"/>
        <v>1.996449539526713</v>
      </c>
      <c r="J112" s="131">
        <f t="shared" si="49"/>
        <v>2.1647808545768195</v>
      </c>
      <c r="K112" s="131">
        <f t="shared" si="49"/>
        <v>2.3394385670359403</v>
      </c>
      <c r="L112" s="131">
        <f t="shared" si="49"/>
        <v>2.4650014271893252</v>
      </c>
      <c r="M112" s="131">
        <f t="shared" si="49"/>
        <v>2.5293465123323657</v>
      </c>
      <c r="N112" s="131">
        <f t="shared" si="49"/>
        <v>2.6095250944219512</v>
      </c>
      <c r="O112" s="131">
        <f t="shared" si="49"/>
        <v>2.6727461070386016</v>
      </c>
      <c r="P112" s="131">
        <f t="shared" si="49"/>
        <v>2.7247825621981021</v>
      </c>
      <c r="Q112" s="131">
        <f t="shared" si="49"/>
        <v>2.7688071599955539</v>
      </c>
      <c r="R112" s="131">
        <f t="shared" si="49"/>
        <v>2.8066260132341836</v>
      </c>
      <c r="S112" s="131">
        <f t="shared" si="49"/>
        <v>2.8393263456283826</v>
      </c>
      <c r="T112" s="131">
        <f t="shared" si="49"/>
        <v>2.8676138006385958</v>
      </c>
      <c r="U112" s="131">
        <f t="shared" si="49"/>
        <v>2.891988881604064</v>
      </c>
      <c r="V112" s="131">
        <f t="shared" si="49"/>
        <v>2.9282494413158164</v>
      </c>
      <c r="W112" s="131">
        <f t="shared" si="49"/>
        <v>2.9803963207705779</v>
      </c>
      <c r="X112" s="131">
        <f t="shared" si="49"/>
        <v>3.0352536692282865</v>
      </c>
      <c r="Y112" s="131">
        <f t="shared" si="49"/>
        <v>3.090879572910378</v>
      </c>
      <c r="Z112" s="131">
        <f t="shared" si="49"/>
        <v>3.1462963508156521</v>
      </c>
      <c r="AA112" s="131">
        <f t="shared" si="49"/>
        <v>3.2010467513359413</v>
      </c>
      <c r="AB112" s="131">
        <f t="shared" si="49"/>
        <v>3.2550088793959104</v>
      </c>
      <c r="AC112" s="131">
        <f t="shared" si="49"/>
        <v>3.308349653055894</v>
      </c>
      <c r="AD112" s="131">
        <f t="shared" si="49"/>
        <v>3.3633091041752516</v>
      </c>
      <c r="AE112" s="131">
        <f t="shared" si="49"/>
        <v>3.4195339643627434</v>
      </c>
      <c r="AF112" s="131">
        <f t="shared" si="49"/>
        <v>3.4709733696660914</v>
      </c>
      <c r="AG112" s="131">
        <f t="shared" si="49"/>
        <v>3.5158530981369456</v>
      </c>
      <c r="AH112" s="131">
        <f t="shared" si="49"/>
        <v>3.5587766181778995</v>
      </c>
      <c r="AI112" s="131">
        <f t="shared" si="49"/>
        <v>3.600313830557615</v>
      </c>
      <c r="AJ112" s="131">
        <f t="shared" si="49"/>
        <v>3.6407452066346426</v>
      </c>
      <c r="AK112" s="131">
        <f t="shared" si="49"/>
        <v>3.6802236013321172</v>
      </c>
      <c r="AL112" s="131">
        <f t="shared" si="49"/>
        <v>3.7188469816739045</v>
      </c>
      <c r="AM112" s="131">
        <f t="shared" si="49"/>
        <v>3.7566918384237837</v>
      </c>
      <c r="AN112" s="131">
        <f t="shared" si="49"/>
        <v>3.7938273037360806</v>
      </c>
      <c r="AO112" s="131">
        <f t="shared" si="49"/>
        <v>3.8303202034628021</v>
      </c>
      <c r="AP112" s="131">
        <f t="shared" si="49"/>
        <v>3.866236148416232</v>
      </c>
      <c r="AQ112" s="131">
        <f t="shared" si="49"/>
        <v>3.9016391203216458</v>
      </c>
      <c r="AR112" s="131">
        <f t="shared" si="49"/>
        <v>3.9365906684259557</v>
      </c>
      <c r="AS112" s="131">
        <f t="shared" si="49"/>
        <v>3.9711491749164782</v>
      </c>
      <c r="AT112" s="131">
        <f t="shared" si="49"/>
        <v>4.0053693383208646</v>
      </c>
      <c r="AU112" s="131">
        <f t="shared" si="49"/>
        <v>4.0393018891741344</v>
      </c>
      <c r="AV112" s="131">
        <f t="shared" si="49"/>
        <v>4.0729935012657812</v>
      </c>
      <c r="AW112" s="131">
        <f t="shared" si="49"/>
        <v>4.1064868491208184</v>
      </c>
      <c r="AX112" s="131">
        <f t="shared" si="49"/>
        <v>4.1398207656067445</v>
      </c>
      <c r="AY112" s="131">
        <f t="shared" si="49"/>
        <v>4.173030462119824</v>
      </c>
      <c r="AZ112" s="131">
        <f t="shared" si="49"/>
        <v>4.2061477830246199</v>
      </c>
      <c r="BA112" s="131">
        <f t="shared" si="49"/>
        <v>4.2392014740929866</v>
      </c>
      <c r="BB112" s="131">
        <f t="shared" si="49"/>
        <v>4.272217451118391</v>
      </c>
      <c r="BC112" s="131">
        <f t="shared" si="49"/>
        <v>4.3052190597272189</v>
      </c>
      <c r="BD112" s="131">
        <f t="shared" si="49"/>
        <v>4.3382273209253395</v>
      </c>
      <c r="BE112" s="131">
        <f t="shared" si="49"/>
        <v>4.371261159393617</v>
      </c>
      <c r="BF112" s="131">
        <f t="shared" si="49"/>
        <v>4.4043376132400089</v>
      </c>
      <c r="BG112" s="131">
        <f t="shared" si="49"/>
        <v>4.4374720250397877</v>
      </c>
      <c r="BH112" s="131">
        <f t="shared" si="49"/>
        <v>4.4706782147120459</v>
      </c>
      <c r="BI112" s="131">
        <f t="shared" si="49"/>
        <v>4.5039686352123205</v>
      </c>
    </row>
    <row r="113" spans="1:61" s="36" customFormat="1" ht="18" customHeight="1">
      <c r="A113" s="132" t="s">
        <v>792</v>
      </c>
      <c r="B113" s="102">
        <f>+Controls!B77</f>
        <v>0.58967496043455192</v>
      </c>
      <c r="C113" s="102">
        <f>+Controls!C77</f>
        <v>0.80742718953750447</v>
      </c>
      <c r="D113" s="102">
        <f>+Controls!D77</f>
        <v>1.0442826029982819</v>
      </c>
      <c r="E113" s="102">
        <f>+Controls!E77</f>
        <v>1.2745456100982429</v>
      </c>
      <c r="F113" s="102">
        <f>+Controls!F77</f>
        <v>1.4943414327878377</v>
      </c>
      <c r="G113" s="102">
        <f>+Controls!G77</f>
        <v>1.0522028275201407</v>
      </c>
      <c r="H113" s="102">
        <f>+Controls!H77</f>
        <v>0.85478107822156624</v>
      </c>
      <c r="I113" s="102">
        <f>+Controls!I77</f>
        <v>0.7085726923404676</v>
      </c>
      <c r="J113" s="102">
        <f>+Controls!J77</f>
        <v>0.60043854360226789</v>
      </c>
      <c r="K113" s="102">
        <f>+Controls!K77</f>
        <v>0.52038518620209706</v>
      </c>
      <c r="L113" s="102">
        <f>+Controls!L77</f>
        <v>0.46348311213832272</v>
      </c>
      <c r="M113" s="102">
        <f>+Controls!M77</f>
        <v>0.41829350870483623</v>
      </c>
      <c r="N113" s="102">
        <f>+Controls!N77</f>
        <v>0.37750989160611464</v>
      </c>
      <c r="O113" s="102">
        <f>+Controls!O77</f>
        <v>0.34070267717451846</v>
      </c>
      <c r="P113" s="102">
        <f>+Controls!P77</f>
        <v>0.30748416615000285</v>
      </c>
      <c r="Q113" s="102">
        <f>+Controls!Q77</f>
        <v>0.27750445995037754</v>
      </c>
      <c r="R113" s="102">
        <f>+Controls!R77</f>
        <v>0.25044777510521571</v>
      </c>
      <c r="S113" s="102">
        <f>+Controls!S77</f>
        <v>0.22602911703245715</v>
      </c>
      <c r="T113" s="102">
        <f>+Controls!T77</f>
        <v>0.20399127812179255</v>
      </c>
      <c r="U113" s="102">
        <f>+Controls!U77</f>
        <v>0.18410212850491775</v>
      </c>
      <c r="V113" s="102">
        <f>+Controls!V77</f>
        <v>0.16615217097568827</v>
      </c>
      <c r="W113" s="102">
        <f>+Controls!W77</f>
        <v>0.15784456242690384</v>
      </c>
      <c r="X113" s="102">
        <f>+Controls!X77</f>
        <v>0.14995233430555863</v>
      </c>
      <c r="Y113" s="102">
        <f>+Controls!Y77</f>
        <v>0.14245471759028069</v>
      </c>
      <c r="Z113" s="102">
        <f>+Controls!Z77</f>
        <v>0.13533198171076666</v>
      </c>
      <c r="AA113" s="102">
        <f>+Controls!AA77</f>
        <v>0.12856538262522832</v>
      </c>
      <c r="AB113" s="102">
        <f>+Controls!AB77</f>
        <v>0.1221371134939669</v>
      </c>
      <c r="AC113" s="102">
        <f>+Controls!AC77</f>
        <v>0.11603025781926855</v>
      </c>
      <c r="AD113" s="102">
        <f>+Controls!AD77</f>
        <v>0.11022874492830512</v>
      </c>
      <c r="AE113" s="102">
        <f>+Controls!AE77</f>
        <v>0.10471730768188986</v>
      </c>
      <c r="AF113" s="102">
        <f>+Controls!AF77</f>
        <v>9.9481442297795361E-2</v>
      </c>
      <c r="AG113" s="102">
        <f>+Controls!AG77</f>
        <v>9.4507370182905587E-2</v>
      </c>
      <c r="AH113" s="102">
        <f>+Controls!AH77</f>
        <v>8.9782001673760298E-2</v>
      </c>
      <c r="AI113" s="102">
        <f>+Controls!AI77</f>
        <v>8.5292901590072273E-2</v>
      </c>
      <c r="AJ113" s="102">
        <f>+Controls!AJ77</f>
        <v>8.102825651056865E-2</v>
      </c>
      <c r="AK113" s="102">
        <f>+Controls!AK77</f>
        <v>7.6976843685040208E-2</v>
      </c>
      <c r="AL113" s="102">
        <f>+Controls!AL77</f>
        <v>7.3128001500788201E-2</v>
      </c>
      <c r="AM113" s="102">
        <f>+Controls!AM77</f>
        <v>6.9471601425748791E-2</v>
      </c>
      <c r="AN113" s="102">
        <f>+Controls!AN77</f>
        <v>6.5998021354461353E-2</v>
      </c>
      <c r="AO113" s="102">
        <f>+Controls!AO77</f>
        <v>6.2698120286738282E-2</v>
      </c>
      <c r="AP113" s="102">
        <f>+Controls!AP77</f>
        <v>5.9563214272401362E-2</v>
      </c>
      <c r="AQ113" s="102">
        <f>+Controls!AQ77</f>
        <v>5.6585053558781288E-2</v>
      </c>
      <c r="AR113" s="102">
        <f>+Controls!AR77</f>
        <v>5.3755800880842218E-2</v>
      </c>
      <c r="AS113" s="102">
        <f>+Controls!AS77</f>
        <v>5.1068010836800105E-2</v>
      </c>
      <c r="AT113" s="102">
        <f>+Controls!AT77</f>
        <v>4.8514610294960098E-2</v>
      </c>
      <c r="AU113" s="102">
        <f>+Controls!AU77</f>
        <v>4.6088879780212089E-2</v>
      </c>
      <c r="AV113" s="102">
        <f>+Controls!AV77</f>
        <v>4.3784435791201483E-2</v>
      </c>
      <c r="AW113" s="102">
        <f>+Controls!AW77</f>
        <v>4.1595214001641408E-2</v>
      </c>
      <c r="AX113" s="102">
        <f>+Controls!AX77</f>
        <v>3.9515453301559332E-2</v>
      </c>
      <c r="AY113" s="102">
        <f>+Controls!AY77</f>
        <v>3.7539680636481366E-2</v>
      </c>
      <c r="AZ113" s="102">
        <f>+Controls!AZ77</f>
        <v>3.5662696604657297E-2</v>
      </c>
      <c r="BA113" s="102">
        <f>+Controls!BA77</f>
        <v>3.387956177442443E-2</v>
      </c>
      <c r="BB113" s="102">
        <f>+Controls!BB77</f>
        <v>3.2185583685703206E-2</v>
      </c>
      <c r="BC113" s="102">
        <f>+Controls!BC77</f>
        <v>3.0576304501418045E-2</v>
      </c>
      <c r="BD113" s="102">
        <f>+Controls!BD77</f>
        <v>2.9047489276347142E-2</v>
      </c>
      <c r="BE113" s="102">
        <f>+Controls!BE77</f>
        <v>2.7595114812529783E-2</v>
      </c>
      <c r="BF113" s="102">
        <f>+Controls!BF77</f>
        <v>2.6215359071903293E-2</v>
      </c>
      <c r="BG113" s="102">
        <f>+Controls!BG77</f>
        <v>2.4904591118308127E-2</v>
      </c>
      <c r="BH113" s="102">
        <f>+Controls!BH77</f>
        <v>2.3659361562392719E-2</v>
      </c>
      <c r="BI113" s="102">
        <f>+Controls!BI77</f>
        <v>2.2476393484273081E-2</v>
      </c>
    </row>
    <row r="114" spans="1:61" ht="18" customHeight="1">
      <c r="A114" s="132" t="s">
        <v>682</v>
      </c>
      <c r="B114" s="102">
        <f>IF(1-(B113/B112)&lt;0,0,1-(B113/B112))</f>
        <v>0</v>
      </c>
      <c r="C114" s="102">
        <f>IF(1-(C113/C112)&lt;0,0,1-(C113/C112))</f>
        <v>0</v>
      </c>
      <c r="D114" s="102">
        <f>IF(1-(D113/D112)&lt;0,0,1-(D113/D112))</f>
        <v>0</v>
      </c>
      <c r="E114" s="102">
        <f>IF(1-(E113/E112)&lt;0,0,1-(E113/E112))</f>
        <v>4.2097702124266334E-7</v>
      </c>
      <c r="F114" s="102">
        <f t="shared" ref="F114:BI114" si="50">IF(1-(F113/F112)&lt;0,0,1-(F113/F112))</f>
        <v>5.413852572155875E-5</v>
      </c>
      <c r="G114" s="102">
        <f t="shared" si="50"/>
        <v>0.37152995830824076</v>
      </c>
      <c r="H114" s="102">
        <f t="shared" si="50"/>
        <v>0.53377000080224479</v>
      </c>
      <c r="I114" s="102">
        <f t="shared" si="50"/>
        <v>0.64508359549701177</v>
      </c>
      <c r="J114" s="102">
        <f t="shared" si="50"/>
        <v>0.72263310517884083</v>
      </c>
      <c r="K114" s="102">
        <f t="shared" si="50"/>
        <v>0.7775597985197692</v>
      </c>
      <c r="L114" s="102">
        <f t="shared" si="50"/>
        <v>0.81197450556172646</v>
      </c>
      <c r="M114" s="102">
        <f t="shared" si="50"/>
        <v>0.83462388143919486</v>
      </c>
      <c r="N114" s="102">
        <f t="shared" si="50"/>
        <v>0.8553338718937521</v>
      </c>
      <c r="O114" s="102">
        <f t="shared" si="50"/>
        <v>0.87252710750292084</v>
      </c>
      <c r="P114" s="102">
        <f t="shared" si="50"/>
        <v>0.88715276939310961</v>
      </c>
      <c r="Q114" s="102">
        <f t="shared" si="50"/>
        <v>0.89977472466850195</v>
      </c>
      <c r="R114" s="102">
        <f t="shared" si="50"/>
        <v>0.91076553344682531</v>
      </c>
      <c r="S114" s="102">
        <f t="shared" si="50"/>
        <v>0.92039339987090008</v>
      </c>
      <c r="T114" s="102">
        <f t="shared" si="50"/>
        <v>0.92886375491833484</v>
      </c>
      <c r="U114" s="102">
        <f t="shared" si="50"/>
        <v>0.93634065135035927</v>
      </c>
      <c r="V114" s="102">
        <f t="shared" si="50"/>
        <v>0.94325887384066998</v>
      </c>
      <c r="W114" s="102">
        <f t="shared" si="50"/>
        <v>0.94703906949325001</v>
      </c>
      <c r="X114" s="102">
        <f t="shared" si="50"/>
        <v>0.95059644080961314</v>
      </c>
      <c r="Y114" s="102">
        <f t="shared" si="50"/>
        <v>0.95391126887025723</v>
      </c>
      <c r="Z114" s="102">
        <f t="shared" si="50"/>
        <v>0.9569868929620432</v>
      </c>
      <c r="AA114" s="102">
        <f t="shared" si="50"/>
        <v>0.95983645581821875</v>
      </c>
      <c r="AB114" s="102">
        <f t="shared" si="50"/>
        <v>0.96247717962703871</v>
      </c>
      <c r="AC114" s="102">
        <f t="shared" si="50"/>
        <v>0.96492805477435184</v>
      </c>
      <c r="AD114" s="102">
        <f t="shared" si="50"/>
        <v>0.96722610336603743</v>
      </c>
      <c r="AE114" s="102">
        <f t="shared" si="50"/>
        <v>0.96937673122325463</v>
      </c>
      <c r="AF114" s="102">
        <f t="shared" si="50"/>
        <v>0.97133903614265826</v>
      </c>
      <c r="AG114" s="102">
        <f t="shared" si="50"/>
        <v>0.97311964762322256</v>
      </c>
      <c r="AH114" s="102">
        <f t="shared" si="50"/>
        <v>0.97477166697815132</v>
      </c>
      <c r="AI114" s="102">
        <f t="shared" si="50"/>
        <v>0.97630959255102989</v>
      </c>
      <c r="AJ114" s="102">
        <f t="shared" si="50"/>
        <v>0.97774404636641188</v>
      </c>
      <c r="AK114" s="102">
        <f t="shared" si="50"/>
        <v>0.97908365033657818</v>
      </c>
      <c r="AL114" s="102">
        <f t="shared" si="50"/>
        <v>0.98033584015122011</v>
      </c>
      <c r="AM114" s="102">
        <f t="shared" si="50"/>
        <v>0.9815072397700586</v>
      </c>
      <c r="AN114" s="102">
        <f t="shared" si="50"/>
        <v>0.98260384143224766</v>
      </c>
      <c r="AO114" s="102">
        <f t="shared" si="50"/>
        <v>0.98363110211254501</v>
      </c>
      <c r="AP114" s="102">
        <f t="shared" si="50"/>
        <v>0.98459400512904494</v>
      </c>
      <c r="AQ114" s="102">
        <f t="shared" si="50"/>
        <v>0.9854971072890728</v>
      </c>
      <c r="AR114" s="102">
        <f t="shared" si="50"/>
        <v>0.98634457950835497</v>
      </c>
      <c r="AS114" s="102">
        <f t="shared" si="50"/>
        <v>0.9871402436454999</v>
      </c>
      <c r="AT114" s="102">
        <f t="shared" si="50"/>
        <v>0.98788760631115768</v>
      </c>
      <c r="AU114" s="102">
        <f t="shared" si="50"/>
        <v>0.98858988977681106</v>
      </c>
      <c r="AV114" s="102">
        <f t="shared" si="50"/>
        <v>0.98925005999209314</v>
      </c>
      <c r="AW114" s="102">
        <f t="shared" si="50"/>
        <v>0.98987085176942746</v>
      </c>
      <c r="AX114" s="102">
        <f t="shared" si="50"/>
        <v>0.99045479127264391</v>
      </c>
      <c r="AY114" s="102">
        <f t="shared" si="50"/>
        <v>0.99100421600627098</v>
      </c>
      <c r="AZ114" s="102">
        <f t="shared" si="50"/>
        <v>0.99152129253551513</v>
      </c>
      <c r="BA114" s="102">
        <f t="shared" si="50"/>
        <v>0.99200803217741063</v>
      </c>
      <c r="BB114" s="102">
        <f t="shared" si="50"/>
        <v>0.99246630489810916</v>
      </c>
      <c r="BC114" s="102">
        <f t="shared" si="50"/>
        <v>0.99289785163606625</v>
      </c>
      <c r="BD114" s="102">
        <f t="shared" si="50"/>
        <v>0.99330429525068054</v>
      </c>
      <c r="BE114" s="102">
        <f t="shared" si="50"/>
        <v>0.99368715027395937</v>
      </c>
      <c r="BF114" s="102">
        <f t="shared" si="50"/>
        <v>0.99404783162101462</v>
      </c>
      <c r="BG114" s="102">
        <f t="shared" si="50"/>
        <v>0.99438766239476517</v>
      </c>
      <c r="BH114" s="102">
        <f t="shared" si="50"/>
        <v>0.9947078809017087</v>
      </c>
      <c r="BI114" s="102">
        <f t="shared" si="50"/>
        <v>0.99500964697921046</v>
      </c>
    </row>
    <row r="115" spans="1:61" s="36" customFormat="1" ht="18" customHeight="1">
      <c r="A115" s="132" t="s">
        <v>683</v>
      </c>
      <c r="B115" s="133">
        <f t="shared" ref="B115:BI115" si="51">+B$36*1000*B114^($B$38-1)</f>
        <v>0</v>
      </c>
      <c r="C115" s="133">
        <f t="shared" si="51"/>
        <v>0</v>
      </c>
      <c r="D115" s="133">
        <f t="shared" si="51"/>
        <v>0</v>
      </c>
      <c r="E115" s="133">
        <f t="shared" si="51"/>
        <v>3.6675120966006435E-9</v>
      </c>
      <c r="F115" s="133">
        <f t="shared" si="51"/>
        <v>2.1946037220485598E-5</v>
      </c>
      <c r="G115" s="133">
        <f t="shared" si="51"/>
        <v>168.84657562021218</v>
      </c>
      <c r="H115" s="133">
        <f t="shared" si="51"/>
        <v>309.9738855147711</v>
      </c>
      <c r="I115" s="133">
        <f t="shared" si="51"/>
        <v>416.97596612600955</v>
      </c>
      <c r="J115" s="133">
        <f t="shared" si="51"/>
        <v>489.44545477094016</v>
      </c>
      <c r="K115" s="133">
        <f t="shared" si="51"/>
        <v>534.51924596359459</v>
      </c>
      <c r="L115" s="133">
        <f t="shared" si="51"/>
        <v>553.29246599299995</v>
      </c>
      <c r="M115" s="133">
        <f t="shared" si="51"/>
        <v>556.86343876526166</v>
      </c>
      <c r="N115" s="133">
        <f t="shared" si="51"/>
        <v>557.63815608931407</v>
      </c>
      <c r="O115" s="133">
        <f t="shared" si="51"/>
        <v>554.00670037716134</v>
      </c>
      <c r="P115" s="133">
        <f t="shared" si="51"/>
        <v>547.37114602672273</v>
      </c>
      <c r="Q115" s="133">
        <f t="shared" si="51"/>
        <v>538.60462305964893</v>
      </c>
      <c r="R115" s="133">
        <f t="shared" si="51"/>
        <v>528.30398434100914</v>
      </c>
      <c r="S115" s="133">
        <f t="shared" si="51"/>
        <v>516.9053038160115</v>
      </c>
      <c r="T115" s="133">
        <f t="shared" si="51"/>
        <v>504.74092684829111</v>
      </c>
      <c r="U115" s="133">
        <f t="shared" si="51"/>
        <v>492.07038989440912</v>
      </c>
      <c r="V115" s="133">
        <f t="shared" si="51"/>
        <v>479.37349583226955</v>
      </c>
      <c r="W115" s="133">
        <f t="shared" si="51"/>
        <v>464.40741454196422</v>
      </c>
      <c r="X115" s="133">
        <f t="shared" si="51"/>
        <v>449.92541917898563</v>
      </c>
      <c r="Y115" s="133">
        <f t="shared" si="51"/>
        <v>435.90278992552214</v>
      </c>
      <c r="Z115" s="133">
        <f t="shared" si="51"/>
        <v>422.33471408635347</v>
      </c>
      <c r="AA115" s="133">
        <f t="shared" si="51"/>
        <v>212.30050964373049</v>
      </c>
      <c r="AB115" s="133">
        <f t="shared" si="51"/>
        <v>106.67651059396</v>
      </c>
      <c r="AC115" s="133">
        <f t="shared" si="51"/>
        <v>53.582983553774845</v>
      </c>
      <c r="AD115" s="133">
        <f t="shared" si="51"/>
        <v>26.906451877392875</v>
      </c>
      <c r="AE115" s="133">
        <f t="shared" si="51"/>
        <v>13.507117681953114</v>
      </c>
      <c r="AF115" s="133">
        <f t="shared" si="51"/>
        <v>6.7781869213049264</v>
      </c>
      <c r="AG115" s="133">
        <f t="shared" si="51"/>
        <v>3.4002845579790129</v>
      </c>
      <c r="AH115" s="133">
        <f t="shared" si="51"/>
        <v>1.7053410590151141</v>
      </c>
      <c r="AI115" s="133">
        <f t="shared" si="51"/>
        <v>0.8550935670522356</v>
      </c>
      <c r="AJ115" s="133">
        <f t="shared" si="51"/>
        <v>0.42867816822014887</v>
      </c>
      <c r="AK115" s="133">
        <f t="shared" si="51"/>
        <v>0.21486797129589758</v>
      </c>
      <c r="AL115" s="133">
        <f t="shared" si="51"/>
        <v>0.10768143519339426</v>
      </c>
      <c r="AM115" s="133">
        <f t="shared" si="51"/>
        <v>5.395657426928601E-2</v>
      </c>
      <c r="AN115" s="133">
        <f t="shared" si="51"/>
        <v>2.7032566692431707E-2</v>
      </c>
      <c r="AO115" s="133">
        <f t="shared" si="51"/>
        <v>1.3541728996985263E-2</v>
      </c>
      <c r="AP115" s="133">
        <f t="shared" si="51"/>
        <v>6.7827998973003512E-3</v>
      </c>
      <c r="AQ115" s="133">
        <f t="shared" si="51"/>
        <v>3.397001270257125E-3</v>
      </c>
      <c r="AR115" s="133">
        <f t="shared" si="51"/>
        <v>1.7011306468788013E-3</v>
      </c>
      <c r="AS115" s="133">
        <f t="shared" si="51"/>
        <v>8.5180076271562752E-4</v>
      </c>
      <c r="AT115" s="133">
        <f t="shared" si="51"/>
        <v>4.2648096469912247E-4</v>
      </c>
      <c r="AU115" s="133">
        <f t="shared" si="51"/>
        <v>2.135134244564095E-4</v>
      </c>
      <c r="AV115" s="133">
        <f t="shared" si="51"/>
        <v>1.0688507037660732E-4</v>
      </c>
      <c r="AW115" s="133">
        <f t="shared" si="51"/>
        <v>5.3502917317601955E-5</v>
      </c>
      <c r="AX115" s="133">
        <f t="shared" si="51"/>
        <v>2.6779871309697951E-5</v>
      </c>
      <c r="AY115" s="133">
        <f t="shared" si="51"/>
        <v>1.3403308410051853E-5</v>
      </c>
      <c r="AZ115" s="133">
        <f t="shared" si="51"/>
        <v>6.7079496215749957E-6</v>
      </c>
      <c r="BA115" s="133">
        <f t="shared" si="51"/>
        <v>3.3569390431349987E-6</v>
      </c>
      <c r="BB115" s="133">
        <f t="shared" si="51"/>
        <v>1.6798654881554252E-6</v>
      </c>
      <c r="BC115" s="133">
        <f t="shared" si="51"/>
        <v>8.4059025748377786E-7</v>
      </c>
      <c r="BD115" s="133">
        <f t="shared" si="51"/>
        <v>4.2060486617821432E-7</v>
      </c>
      <c r="BE115" s="133">
        <f t="shared" si="51"/>
        <v>2.1044836013430746E-7</v>
      </c>
      <c r="BF115" s="133">
        <f t="shared" si="51"/>
        <v>1.0529293836442285E-7</v>
      </c>
      <c r="BG115" s="133">
        <f t="shared" si="51"/>
        <v>5.2678870043860368E-8</v>
      </c>
      <c r="BH115" s="133">
        <f t="shared" si="51"/>
        <v>2.6354704549415373E-8</v>
      </c>
      <c r="BI115" s="133">
        <f t="shared" si="51"/>
        <v>1.3184548888835434E-8</v>
      </c>
    </row>
    <row r="116" spans="1:61" s="49" customFormat="1" ht="18" customHeight="1">
      <c r="A116" s="132" t="s">
        <v>686</v>
      </c>
      <c r="B116" s="102">
        <f t="shared" ref="B116:AG116" si="52">+B112*(1-B103)</f>
        <v>0.58943423723936161</v>
      </c>
      <c r="C116" s="102">
        <f t="shared" si="52"/>
        <v>0.80698509993939982</v>
      </c>
      <c r="D116" s="102">
        <f t="shared" si="52"/>
        <v>1.043780764626282</v>
      </c>
      <c r="E116" s="102">
        <f t="shared" si="52"/>
        <v>1.2739845719504095</v>
      </c>
      <c r="F116" s="102">
        <f t="shared" si="52"/>
        <v>1.4937471134705886</v>
      </c>
      <c r="G116" s="102">
        <f t="shared" si="52"/>
        <v>1.6734534771207208</v>
      </c>
      <c r="H116" s="102">
        <f t="shared" si="52"/>
        <v>1.83251856195771</v>
      </c>
      <c r="I116" s="102">
        <f t="shared" si="52"/>
        <v>1.9954777030800119</v>
      </c>
      <c r="J116" s="102">
        <f t="shared" si="52"/>
        <v>2.1637008946346721</v>
      </c>
      <c r="K116" s="102">
        <f t="shared" si="52"/>
        <v>2.3382424008222396</v>
      </c>
      <c r="L116" s="102">
        <f t="shared" si="52"/>
        <v>2.4637083300241969</v>
      </c>
      <c r="M116" s="102">
        <f t="shared" si="52"/>
        <v>2.5279783146839243</v>
      </c>
      <c r="N116" s="102">
        <f t="shared" si="52"/>
        <v>2.60804131606556</v>
      </c>
      <c r="O116" s="102">
        <f t="shared" si="52"/>
        <v>2.6710517837232266</v>
      </c>
      <c r="P116" s="102">
        <f t="shared" si="52"/>
        <v>2.7225947358609113</v>
      </c>
      <c r="Q116" s="102">
        <f t="shared" si="52"/>
        <v>2.7654968219617557</v>
      </c>
      <c r="R116" s="102">
        <f t="shared" si="52"/>
        <v>2.8010667915791583</v>
      </c>
      <c r="S116" s="102">
        <f t="shared" si="52"/>
        <v>2.8296957121711337</v>
      </c>
      <c r="T116" s="102">
        <f t="shared" si="52"/>
        <v>2.8510638851935908</v>
      </c>
      <c r="U116" s="102">
        <f t="shared" si="52"/>
        <v>2.864171366802287</v>
      </c>
      <c r="V116" s="102">
        <f t="shared" si="52"/>
        <v>2.8824518017489869</v>
      </c>
      <c r="W116" s="102">
        <f t="shared" si="52"/>
        <v>2.9063947114753983</v>
      </c>
      <c r="X116" s="102">
        <f t="shared" si="52"/>
        <v>2.9182440047408464</v>
      </c>
      <c r="Y116" s="102">
        <f t="shared" si="52"/>
        <v>2.9099087273657158</v>
      </c>
      <c r="Z116" s="102">
        <f t="shared" si="52"/>
        <v>2.8727617691245011</v>
      </c>
      <c r="AA116" s="102">
        <f t="shared" si="52"/>
        <v>2.6200747577238226</v>
      </c>
      <c r="AB116" s="102">
        <f t="shared" si="52"/>
        <v>0</v>
      </c>
      <c r="AC116" s="102">
        <f t="shared" si="52"/>
        <v>0</v>
      </c>
      <c r="AD116" s="102">
        <f t="shared" si="52"/>
        <v>0</v>
      </c>
      <c r="AE116" s="102">
        <f t="shared" si="52"/>
        <v>0</v>
      </c>
      <c r="AF116" s="102">
        <f t="shared" si="52"/>
        <v>0</v>
      </c>
      <c r="AG116" s="102">
        <f t="shared" si="52"/>
        <v>0</v>
      </c>
      <c r="AH116" s="102">
        <f t="shared" ref="AH116:BI116" si="53">+AH112*(1-AH103)</f>
        <v>0</v>
      </c>
      <c r="AI116" s="102">
        <f t="shared" si="53"/>
        <v>0</v>
      </c>
      <c r="AJ116" s="102">
        <f t="shared" si="53"/>
        <v>0</v>
      </c>
      <c r="AK116" s="102">
        <f t="shared" si="53"/>
        <v>0</v>
      </c>
      <c r="AL116" s="102">
        <f t="shared" si="53"/>
        <v>0</v>
      </c>
      <c r="AM116" s="102">
        <f t="shared" si="53"/>
        <v>0</v>
      </c>
      <c r="AN116" s="102">
        <f t="shared" si="53"/>
        <v>0</v>
      </c>
      <c r="AO116" s="102">
        <f t="shared" si="53"/>
        <v>0</v>
      </c>
      <c r="AP116" s="102">
        <f t="shared" si="53"/>
        <v>0</v>
      </c>
      <c r="AQ116" s="102">
        <f t="shared" si="53"/>
        <v>0</v>
      </c>
      <c r="AR116" s="102">
        <f t="shared" si="53"/>
        <v>0</v>
      </c>
      <c r="AS116" s="102">
        <f t="shared" si="53"/>
        <v>0</v>
      </c>
      <c r="AT116" s="102">
        <f t="shared" si="53"/>
        <v>0</v>
      </c>
      <c r="AU116" s="102">
        <f t="shared" si="53"/>
        <v>0</v>
      </c>
      <c r="AV116" s="102">
        <f t="shared" si="53"/>
        <v>0</v>
      </c>
      <c r="AW116" s="102">
        <f t="shared" si="53"/>
        <v>0</v>
      </c>
      <c r="AX116" s="102">
        <f t="shared" si="53"/>
        <v>0</v>
      </c>
      <c r="AY116" s="102">
        <f t="shared" si="53"/>
        <v>0</v>
      </c>
      <c r="AZ116" s="102">
        <f t="shared" si="53"/>
        <v>0</v>
      </c>
      <c r="BA116" s="102">
        <f t="shared" si="53"/>
        <v>0</v>
      </c>
      <c r="BB116" s="102">
        <f t="shared" si="53"/>
        <v>0</v>
      </c>
      <c r="BC116" s="102">
        <f t="shared" si="53"/>
        <v>0</v>
      </c>
      <c r="BD116" s="102">
        <f t="shared" si="53"/>
        <v>0</v>
      </c>
      <c r="BE116" s="102">
        <f t="shared" si="53"/>
        <v>0</v>
      </c>
      <c r="BF116" s="102">
        <f t="shared" si="53"/>
        <v>0</v>
      </c>
      <c r="BG116" s="102">
        <f t="shared" si="53"/>
        <v>0</v>
      </c>
      <c r="BH116" s="102">
        <f t="shared" si="53"/>
        <v>0</v>
      </c>
      <c r="BI116" s="102">
        <f t="shared" si="53"/>
        <v>0</v>
      </c>
    </row>
    <row r="117" spans="1:61" s="43" customFormat="1" ht="18" customHeight="1">
      <c r="A117" s="134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</row>
    <row r="118" spans="1:61" s="50" customFormat="1" ht="18" customHeight="1">
      <c r="A118" s="136" t="s">
        <v>687</v>
      </c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</row>
    <row r="119" spans="1:61" s="50" customFormat="1" ht="18" customHeight="1">
      <c r="A119" s="51" t="s">
        <v>678</v>
      </c>
      <c r="B119" s="138">
        <f>+B112</f>
        <v>0.58967496043455192</v>
      </c>
      <c r="C119" s="138">
        <f t="shared" ref="C119:BI120" si="54">+C112</f>
        <v>0.80732321298730136</v>
      </c>
      <c r="D119" s="138">
        <f t="shared" si="54"/>
        <v>1.0442293654997248</v>
      </c>
      <c r="E119" s="138">
        <f t="shared" si="54"/>
        <v>1.2745461466528831</v>
      </c>
      <c r="F119" s="138">
        <f t="shared" si="54"/>
        <v>1.4944223386100555</v>
      </c>
      <c r="G119" s="138">
        <f t="shared" si="54"/>
        <v>1.6742290924285717</v>
      </c>
      <c r="H119" s="138">
        <f t="shared" si="54"/>
        <v>1.8333892707298824</v>
      </c>
      <c r="I119" s="138">
        <f t="shared" si="54"/>
        <v>1.996449539526713</v>
      </c>
      <c r="J119" s="138">
        <f t="shared" si="54"/>
        <v>2.1647808545768195</v>
      </c>
      <c r="K119" s="138">
        <f t="shared" si="54"/>
        <v>2.3394385670359403</v>
      </c>
      <c r="L119" s="138">
        <f t="shared" si="54"/>
        <v>2.4650014271893252</v>
      </c>
      <c r="M119" s="138">
        <f t="shared" si="54"/>
        <v>2.5293465123323657</v>
      </c>
      <c r="N119" s="138">
        <f t="shared" si="54"/>
        <v>2.6095250944219512</v>
      </c>
      <c r="O119" s="138">
        <f t="shared" si="54"/>
        <v>2.6727461070386016</v>
      </c>
      <c r="P119" s="138">
        <f t="shared" si="54"/>
        <v>2.7247825621981021</v>
      </c>
      <c r="Q119" s="138">
        <f t="shared" si="54"/>
        <v>2.7688071599955539</v>
      </c>
      <c r="R119" s="138">
        <f t="shared" si="54"/>
        <v>2.8066260132341836</v>
      </c>
      <c r="S119" s="138">
        <f t="shared" si="54"/>
        <v>2.8393263456283826</v>
      </c>
      <c r="T119" s="138">
        <f t="shared" si="54"/>
        <v>2.8676138006385958</v>
      </c>
      <c r="U119" s="138">
        <f t="shared" si="54"/>
        <v>2.891988881604064</v>
      </c>
      <c r="V119" s="138">
        <f t="shared" si="54"/>
        <v>2.9282494413158164</v>
      </c>
      <c r="W119" s="138">
        <f t="shared" si="54"/>
        <v>2.9803963207705779</v>
      </c>
      <c r="X119" s="138">
        <f t="shared" si="54"/>
        <v>3.0352536692282865</v>
      </c>
      <c r="Y119" s="138">
        <f t="shared" si="54"/>
        <v>3.090879572910378</v>
      </c>
      <c r="Z119" s="138">
        <f t="shared" si="54"/>
        <v>3.1462963508156521</v>
      </c>
      <c r="AA119" s="138">
        <f t="shared" si="54"/>
        <v>3.2010467513359413</v>
      </c>
      <c r="AB119" s="138">
        <f t="shared" si="54"/>
        <v>3.2550088793959104</v>
      </c>
      <c r="AC119" s="138">
        <f t="shared" si="54"/>
        <v>3.308349653055894</v>
      </c>
      <c r="AD119" s="138">
        <f t="shared" si="54"/>
        <v>3.3633091041752516</v>
      </c>
      <c r="AE119" s="138">
        <f t="shared" si="54"/>
        <v>3.4195339643627434</v>
      </c>
      <c r="AF119" s="138">
        <f t="shared" si="54"/>
        <v>3.4709733696660914</v>
      </c>
      <c r="AG119" s="138">
        <f t="shared" si="54"/>
        <v>3.5158530981369456</v>
      </c>
      <c r="AH119" s="138">
        <f t="shared" si="54"/>
        <v>3.5587766181778995</v>
      </c>
      <c r="AI119" s="138">
        <f t="shared" si="54"/>
        <v>3.600313830557615</v>
      </c>
      <c r="AJ119" s="138">
        <f t="shared" si="54"/>
        <v>3.6407452066346426</v>
      </c>
      <c r="AK119" s="138">
        <f t="shared" si="54"/>
        <v>3.6802236013321172</v>
      </c>
      <c r="AL119" s="138">
        <f t="shared" si="54"/>
        <v>3.7188469816739045</v>
      </c>
      <c r="AM119" s="138">
        <f t="shared" si="54"/>
        <v>3.7566918384237837</v>
      </c>
      <c r="AN119" s="138">
        <f t="shared" si="54"/>
        <v>3.7938273037360806</v>
      </c>
      <c r="AO119" s="138">
        <f t="shared" si="54"/>
        <v>3.8303202034628021</v>
      </c>
      <c r="AP119" s="138">
        <f t="shared" si="54"/>
        <v>3.866236148416232</v>
      </c>
      <c r="AQ119" s="138">
        <f t="shared" si="54"/>
        <v>3.9016391203216458</v>
      </c>
      <c r="AR119" s="138">
        <f t="shared" si="54"/>
        <v>3.9365906684259557</v>
      </c>
      <c r="AS119" s="138">
        <f t="shared" si="54"/>
        <v>3.9711491749164782</v>
      </c>
      <c r="AT119" s="138">
        <f t="shared" si="54"/>
        <v>4.0053693383208646</v>
      </c>
      <c r="AU119" s="138">
        <f t="shared" si="54"/>
        <v>4.0393018891741344</v>
      </c>
      <c r="AV119" s="138">
        <f t="shared" si="54"/>
        <v>4.0729935012657812</v>
      </c>
      <c r="AW119" s="138">
        <f t="shared" si="54"/>
        <v>4.1064868491208184</v>
      </c>
      <c r="AX119" s="138">
        <f t="shared" si="54"/>
        <v>4.1398207656067445</v>
      </c>
      <c r="AY119" s="138">
        <f t="shared" si="54"/>
        <v>4.173030462119824</v>
      </c>
      <c r="AZ119" s="138">
        <f t="shared" si="54"/>
        <v>4.2061477830246199</v>
      </c>
      <c r="BA119" s="138">
        <f t="shared" si="54"/>
        <v>4.2392014740929866</v>
      </c>
      <c r="BB119" s="138">
        <f t="shared" si="54"/>
        <v>4.272217451118391</v>
      </c>
      <c r="BC119" s="138">
        <f t="shared" si="54"/>
        <v>4.3052190597272189</v>
      </c>
      <c r="BD119" s="138">
        <f t="shared" si="54"/>
        <v>4.3382273209253395</v>
      </c>
      <c r="BE119" s="138">
        <f t="shared" si="54"/>
        <v>4.371261159393617</v>
      </c>
      <c r="BF119" s="138">
        <f t="shared" si="54"/>
        <v>4.4043376132400089</v>
      </c>
      <c r="BG119" s="138">
        <f t="shared" si="54"/>
        <v>4.4374720250397877</v>
      </c>
      <c r="BH119" s="138">
        <f t="shared" si="54"/>
        <v>4.4706782147120459</v>
      </c>
      <c r="BI119" s="138">
        <f t="shared" si="54"/>
        <v>4.5039686352123205</v>
      </c>
    </row>
    <row r="120" spans="1:61" s="50" customFormat="1" ht="18" customHeight="1">
      <c r="A120" s="139" t="s">
        <v>792</v>
      </c>
      <c r="B120" s="138">
        <f>+B113</f>
        <v>0.58967496043455192</v>
      </c>
      <c r="C120" s="138">
        <f t="shared" si="54"/>
        <v>0.80742718953750447</v>
      </c>
      <c r="D120" s="138">
        <f t="shared" si="54"/>
        <v>1.0442826029982819</v>
      </c>
      <c r="E120" s="138">
        <f t="shared" si="54"/>
        <v>1.2745456100982429</v>
      </c>
      <c r="F120" s="138">
        <f t="shared" si="54"/>
        <v>1.4943414327878377</v>
      </c>
      <c r="G120" s="138">
        <f t="shared" si="54"/>
        <v>1.0522028275201407</v>
      </c>
      <c r="H120" s="138">
        <f t="shared" si="54"/>
        <v>0.85478107822156624</v>
      </c>
      <c r="I120" s="138">
        <f t="shared" si="54"/>
        <v>0.7085726923404676</v>
      </c>
      <c r="J120" s="138">
        <f t="shared" si="54"/>
        <v>0.60043854360226789</v>
      </c>
      <c r="K120" s="138">
        <f t="shared" si="54"/>
        <v>0.52038518620209706</v>
      </c>
      <c r="L120" s="138">
        <f t="shared" si="54"/>
        <v>0.46348311213832272</v>
      </c>
      <c r="M120" s="138">
        <f t="shared" si="54"/>
        <v>0.41829350870483623</v>
      </c>
      <c r="N120" s="138">
        <f t="shared" si="54"/>
        <v>0.37750989160611464</v>
      </c>
      <c r="O120" s="138">
        <f t="shared" si="54"/>
        <v>0.34070267717451846</v>
      </c>
      <c r="P120" s="138">
        <f t="shared" si="54"/>
        <v>0.30748416615000285</v>
      </c>
      <c r="Q120" s="138">
        <f t="shared" si="54"/>
        <v>0.27750445995037754</v>
      </c>
      <c r="R120" s="138">
        <f t="shared" si="54"/>
        <v>0.25044777510521571</v>
      </c>
      <c r="S120" s="138">
        <f t="shared" si="54"/>
        <v>0.22602911703245715</v>
      </c>
      <c r="T120" s="138">
        <f t="shared" si="54"/>
        <v>0.20399127812179255</v>
      </c>
      <c r="U120" s="138">
        <f t="shared" si="54"/>
        <v>0.18410212850491775</v>
      </c>
      <c r="V120" s="138">
        <f t="shared" si="54"/>
        <v>0.16615217097568827</v>
      </c>
      <c r="W120" s="138">
        <f t="shared" si="54"/>
        <v>0.15784456242690384</v>
      </c>
      <c r="X120" s="138">
        <f t="shared" si="54"/>
        <v>0.14995233430555863</v>
      </c>
      <c r="Y120" s="138">
        <f t="shared" si="54"/>
        <v>0.14245471759028069</v>
      </c>
      <c r="Z120" s="138">
        <f t="shared" si="54"/>
        <v>0.13533198171076666</v>
      </c>
      <c r="AA120" s="138">
        <f t="shared" si="54"/>
        <v>0.12856538262522832</v>
      </c>
      <c r="AB120" s="138">
        <f t="shared" si="54"/>
        <v>0.1221371134939669</v>
      </c>
      <c r="AC120" s="138">
        <f t="shared" si="54"/>
        <v>0.11603025781926855</v>
      </c>
      <c r="AD120" s="138">
        <f t="shared" si="54"/>
        <v>0.11022874492830512</v>
      </c>
      <c r="AE120" s="138">
        <f t="shared" si="54"/>
        <v>0.10471730768188986</v>
      </c>
      <c r="AF120" s="138">
        <f t="shared" si="54"/>
        <v>9.9481442297795361E-2</v>
      </c>
      <c r="AG120" s="138">
        <f t="shared" si="54"/>
        <v>9.4507370182905587E-2</v>
      </c>
      <c r="AH120" s="138">
        <f t="shared" si="54"/>
        <v>8.9782001673760298E-2</v>
      </c>
      <c r="AI120" s="138">
        <f t="shared" si="54"/>
        <v>8.5292901590072273E-2</v>
      </c>
      <c r="AJ120" s="138">
        <f t="shared" si="54"/>
        <v>8.102825651056865E-2</v>
      </c>
      <c r="AK120" s="138">
        <f t="shared" si="54"/>
        <v>7.6976843685040208E-2</v>
      </c>
      <c r="AL120" s="138">
        <f t="shared" si="54"/>
        <v>7.3128001500788201E-2</v>
      </c>
      <c r="AM120" s="138">
        <f t="shared" si="54"/>
        <v>6.9471601425748791E-2</v>
      </c>
      <c r="AN120" s="138">
        <f t="shared" si="54"/>
        <v>6.5998021354461353E-2</v>
      </c>
      <c r="AO120" s="138">
        <f t="shared" si="54"/>
        <v>6.2698120286738282E-2</v>
      </c>
      <c r="AP120" s="138">
        <f t="shared" si="54"/>
        <v>5.9563214272401362E-2</v>
      </c>
      <c r="AQ120" s="138">
        <f t="shared" si="54"/>
        <v>5.6585053558781288E-2</v>
      </c>
      <c r="AR120" s="138">
        <f t="shared" si="54"/>
        <v>5.3755800880842218E-2</v>
      </c>
      <c r="AS120" s="138">
        <f t="shared" si="54"/>
        <v>5.1068010836800105E-2</v>
      </c>
      <c r="AT120" s="138">
        <f t="shared" si="54"/>
        <v>4.8514610294960098E-2</v>
      </c>
      <c r="AU120" s="138">
        <f t="shared" si="54"/>
        <v>4.6088879780212089E-2</v>
      </c>
      <c r="AV120" s="138">
        <f t="shared" si="54"/>
        <v>4.3784435791201483E-2</v>
      </c>
      <c r="AW120" s="138">
        <f t="shared" si="54"/>
        <v>4.1595214001641408E-2</v>
      </c>
      <c r="AX120" s="138">
        <f t="shared" si="54"/>
        <v>3.9515453301559332E-2</v>
      </c>
      <c r="AY120" s="138">
        <f t="shared" si="54"/>
        <v>3.7539680636481366E-2</v>
      </c>
      <c r="AZ120" s="138">
        <f t="shared" si="54"/>
        <v>3.5662696604657297E-2</v>
      </c>
      <c r="BA120" s="138">
        <f t="shared" si="54"/>
        <v>3.387956177442443E-2</v>
      </c>
      <c r="BB120" s="138">
        <f t="shared" si="54"/>
        <v>3.2185583685703206E-2</v>
      </c>
      <c r="BC120" s="138">
        <f t="shared" si="54"/>
        <v>3.0576304501418045E-2</v>
      </c>
      <c r="BD120" s="138">
        <f t="shared" si="54"/>
        <v>2.9047489276347142E-2</v>
      </c>
      <c r="BE120" s="138">
        <f t="shared" si="54"/>
        <v>2.7595114812529783E-2</v>
      </c>
      <c r="BF120" s="138">
        <f t="shared" si="54"/>
        <v>2.6215359071903293E-2</v>
      </c>
      <c r="BG120" s="138">
        <f t="shared" si="54"/>
        <v>2.4904591118308127E-2</v>
      </c>
      <c r="BH120" s="138">
        <f t="shared" si="54"/>
        <v>2.3659361562392719E-2</v>
      </c>
      <c r="BI120" s="138">
        <f t="shared" si="54"/>
        <v>2.2476393484273081E-2</v>
      </c>
    </row>
    <row r="121" spans="1:61" s="51" customFormat="1" ht="18" customHeight="1">
      <c r="A121" s="140" t="s">
        <v>793</v>
      </c>
      <c r="B121" s="138">
        <f>+B119*(1-B122)</f>
        <v>0.58967496043455192</v>
      </c>
      <c r="C121" s="138">
        <f t="shared" ref="C121:BI121" si="55">+C119*(1-C122)</f>
        <v>0.80732321298730136</v>
      </c>
      <c r="D121" s="138">
        <f t="shared" si="55"/>
        <v>1.0442293654997248</v>
      </c>
      <c r="E121" s="138">
        <f t="shared" si="55"/>
        <v>1.2745461466528831</v>
      </c>
      <c r="F121" s="138">
        <f t="shared" si="55"/>
        <v>1.4944223386100555</v>
      </c>
      <c r="G121" s="138">
        <f t="shared" si="55"/>
        <v>0.75689919574044762</v>
      </c>
      <c r="H121" s="138">
        <f t="shared" si="55"/>
        <v>0.71246464149822086</v>
      </c>
      <c r="I121" s="138">
        <f t="shared" si="55"/>
        <v>0.78281215985768915</v>
      </c>
      <c r="J121" s="138">
        <f t="shared" si="55"/>
        <v>0.75944597553399329</v>
      </c>
      <c r="K121" s="138">
        <f t="shared" si="55"/>
        <v>0.74874064572544696</v>
      </c>
      <c r="L121" s="138">
        <f t="shared" si="55"/>
        <v>0.73451516748844958</v>
      </c>
      <c r="M121" s="138">
        <f t="shared" si="55"/>
        <v>0.71066309068806166</v>
      </c>
      <c r="N121" s="138">
        <f t="shared" si="55"/>
        <v>0.69521619731452167</v>
      </c>
      <c r="O121" s="138">
        <f t="shared" si="55"/>
        <v>0.67739125319541871</v>
      </c>
      <c r="P121" s="138">
        <f t="shared" si="55"/>
        <v>0.66079582712870688</v>
      </c>
      <c r="Q121" s="138">
        <f t="shared" si="55"/>
        <v>0.64534815466577966</v>
      </c>
      <c r="R121" s="138">
        <f t="shared" si="55"/>
        <v>0.63176351247085016</v>
      </c>
      <c r="S121" s="138">
        <f t="shared" si="55"/>
        <v>0.62059187472115251</v>
      </c>
      <c r="T121" s="138">
        <f t="shared" si="55"/>
        <v>0.60929465926143156</v>
      </c>
      <c r="U121" s="138">
        <f t="shared" si="55"/>
        <v>0.59818729461959008</v>
      </c>
      <c r="V121" s="138">
        <f t="shared" si="55"/>
        <v>0.59065506115306265</v>
      </c>
      <c r="W121" s="138">
        <f t="shared" si="55"/>
        <v>0.68739671613097841</v>
      </c>
      <c r="X121" s="138">
        <f t="shared" si="55"/>
        <v>0.78528697756467158</v>
      </c>
      <c r="Y121" s="138">
        <f t="shared" si="55"/>
        <v>0.88392432731748405</v>
      </c>
      <c r="Z121" s="138">
        <f t="shared" si="55"/>
        <v>0.98299200751254678</v>
      </c>
      <c r="AA121" s="138">
        <f t="shared" si="55"/>
        <v>0.1501460615123443</v>
      </c>
      <c r="AB121" s="138">
        <f t="shared" si="55"/>
        <v>0</v>
      </c>
      <c r="AC121" s="138">
        <f t="shared" si="55"/>
        <v>0</v>
      </c>
      <c r="AD121" s="138">
        <f t="shared" si="55"/>
        <v>0</v>
      </c>
      <c r="AE121" s="138">
        <f t="shared" si="55"/>
        <v>0</v>
      </c>
      <c r="AF121" s="138">
        <f t="shared" si="55"/>
        <v>0</v>
      </c>
      <c r="AG121" s="138">
        <f t="shared" si="55"/>
        <v>0</v>
      </c>
      <c r="AH121" s="138">
        <f t="shared" si="55"/>
        <v>0</v>
      </c>
      <c r="AI121" s="138">
        <f t="shared" si="55"/>
        <v>0</v>
      </c>
      <c r="AJ121" s="138">
        <f t="shared" si="55"/>
        <v>0</v>
      </c>
      <c r="AK121" s="138">
        <f t="shared" si="55"/>
        <v>0</v>
      </c>
      <c r="AL121" s="138">
        <f t="shared" si="55"/>
        <v>0</v>
      </c>
      <c r="AM121" s="138">
        <f t="shared" si="55"/>
        <v>0</v>
      </c>
      <c r="AN121" s="138">
        <f t="shared" si="55"/>
        <v>0</v>
      </c>
      <c r="AO121" s="138">
        <f t="shared" si="55"/>
        <v>0</v>
      </c>
      <c r="AP121" s="138">
        <f t="shared" si="55"/>
        <v>0</v>
      </c>
      <c r="AQ121" s="138">
        <f t="shared" si="55"/>
        <v>0</v>
      </c>
      <c r="AR121" s="138">
        <f t="shared" si="55"/>
        <v>0</v>
      </c>
      <c r="AS121" s="138">
        <f t="shared" si="55"/>
        <v>0</v>
      </c>
      <c r="AT121" s="138">
        <f t="shared" si="55"/>
        <v>0</v>
      </c>
      <c r="AU121" s="138">
        <f t="shared" si="55"/>
        <v>0</v>
      </c>
      <c r="AV121" s="138">
        <f t="shared" si="55"/>
        <v>0</v>
      </c>
      <c r="AW121" s="138">
        <f t="shared" si="55"/>
        <v>0</v>
      </c>
      <c r="AX121" s="138">
        <f t="shared" si="55"/>
        <v>0</v>
      </c>
      <c r="AY121" s="138">
        <f t="shared" si="55"/>
        <v>0</v>
      </c>
      <c r="AZ121" s="138">
        <f t="shared" si="55"/>
        <v>0</v>
      </c>
      <c r="BA121" s="138">
        <f t="shared" si="55"/>
        <v>0</v>
      </c>
      <c r="BB121" s="138">
        <f t="shared" si="55"/>
        <v>0</v>
      </c>
      <c r="BC121" s="138">
        <f t="shared" si="55"/>
        <v>0</v>
      </c>
      <c r="BD121" s="138">
        <f t="shared" si="55"/>
        <v>0</v>
      </c>
      <c r="BE121" s="138">
        <f t="shared" si="55"/>
        <v>0</v>
      </c>
      <c r="BF121" s="138">
        <f t="shared" si="55"/>
        <v>0</v>
      </c>
      <c r="BG121" s="138">
        <f t="shared" si="55"/>
        <v>0</v>
      </c>
      <c r="BH121" s="138">
        <f t="shared" si="55"/>
        <v>0</v>
      </c>
      <c r="BI121" s="138">
        <f t="shared" si="55"/>
        <v>0</v>
      </c>
    </row>
    <row r="122" spans="1:61" s="50" customFormat="1" ht="18" customHeight="1">
      <c r="A122" s="139" t="s">
        <v>682</v>
      </c>
      <c r="B122" s="141">
        <f t="shared" ref="B122:L122" si="56">+(B123/(1000*B$36))^(1/($B$38-1))</f>
        <v>0</v>
      </c>
      <c r="C122" s="141">
        <f t="shared" si="56"/>
        <v>0</v>
      </c>
      <c r="D122" s="141">
        <f t="shared" si="56"/>
        <v>0</v>
      </c>
      <c r="E122" s="141">
        <f t="shared" si="56"/>
        <v>0</v>
      </c>
      <c r="F122" s="141">
        <f t="shared" si="56"/>
        <v>0</v>
      </c>
      <c r="G122" s="141">
        <f t="shared" si="56"/>
        <v>0.54791181256890054</v>
      </c>
      <c r="H122" s="141">
        <f t="shared" si="56"/>
        <v>0.61139477967241251</v>
      </c>
      <c r="I122" s="141">
        <f t="shared" si="56"/>
        <v>0.60789784847591688</v>
      </c>
      <c r="J122" s="141">
        <f t="shared" si="56"/>
        <v>0.64918112892196056</v>
      </c>
      <c r="K122" s="141">
        <f t="shared" si="56"/>
        <v>0.67994857557892685</v>
      </c>
      <c r="L122" s="141">
        <f t="shared" si="56"/>
        <v>0.70202241695009171</v>
      </c>
      <c r="M122" s="141">
        <f t="shared" ref="M122:BI122" si="57">+(M123/(1000*M$36))^(1/($B$38-1))</f>
        <v>0.71903292521484385</v>
      </c>
      <c r="N122" s="141">
        <f t="shared" si="57"/>
        <v>0.73358516505528282</v>
      </c>
      <c r="O122" s="141">
        <f t="shared" si="57"/>
        <v>0.74655607900371534</v>
      </c>
      <c r="P122" s="141">
        <f t="shared" si="57"/>
        <v>0.75748676745947829</v>
      </c>
      <c r="Q122" s="141">
        <f t="shared" si="57"/>
        <v>0.76692195686650277</v>
      </c>
      <c r="R122" s="141">
        <f t="shared" si="57"/>
        <v>0.77490285150501947</v>
      </c>
      <c r="S122" s="141">
        <f t="shared" si="57"/>
        <v>0.78142988893240206</v>
      </c>
      <c r="T122" s="141">
        <f t="shared" si="57"/>
        <v>0.78752555203711661</v>
      </c>
      <c r="U122" s="141">
        <f t="shared" si="57"/>
        <v>0.79315712504129654</v>
      </c>
      <c r="V122" s="141">
        <f t="shared" si="57"/>
        <v>0.79829072864514905</v>
      </c>
      <c r="W122" s="141">
        <f t="shared" si="57"/>
        <v>0.7693606345771985</v>
      </c>
      <c r="X122" s="141">
        <f t="shared" si="57"/>
        <v>0.74127797438283605</v>
      </c>
      <c r="Y122" s="141">
        <f t="shared" si="57"/>
        <v>0.71402175126312695</v>
      </c>
      <c r="Z122" s="141">
        <f t="shared" si="57"/>
        <v>0.68757170402663625</v>
      </c>
      <c r="AA122" s="141">
        <f t="shared" si="57"/>
        <v>0.95309469896068166</v>
      </c>
      <c r="AB122" s="141">
        <f t="shared" si="57"/>
        <v>1</v>
      </c>
      <c r="AC122" s="141">
        <f t="shared" si="57"/>
        <v>1</v>
      </c>
      <c r="AD122" s="141">
        <f t="shared" si="57"/>
        <v>1</v>
      </c>
      <c r="AE122" s="141">
        <f t="shared" si="57"/>
        <v>1</v>
      </c>
      <c r="AF122" s="141">
        <f t="shared" si="57"/>
        <v>1</v>
      </c>
      <c r="AG122" s="141">
        <f t="shared" si="57"/>
        <v>1</v>
      </c>
      <c r="AH122" s="141">
        <f t="shared" si="57"/>
        <v>1</v>
      </c>
      <c r="AI122" s="141">
        <f t="shared" si="57"/>
        <v>1</v>
      </c>
      <c r="AJ122" s="141">
        <f t="shared" si="57"/>
        <v>1</v>
      </c>
      <c r="AK122" s="141">
        <f t="shared" si="57"/>
        <v>1</v>
      </c>
      <c r="AL122" s="141">
        <f t="shared" si="57"/>
        <v>1</v>
      </c>
      <c r="AM122" s="141">
        <f t="shared" si="57"/>
        <v>1</v>
      </c>
      <c r="AN122" s="141">
        <f t="shared" si="57"/>
        <v>1</v>
      </c>
      <c r="AO122" s="141">
        <f t="shared" si="57"/>
        <v>1</v>
      </c>
      <c r="AP122" s="141">
        <f t="shared" si="57"/>
        <v>1</v>
      </c>
      <c r="AQ122" s="141">
        <f t="shared" si="57"/>
        <v>1</v>
      </c>
      <c r="AR122" s="141">
        <f t="shared" si="57"/>
        <v>1</v>
      </c>
      <c r="AS122" s="141">
        <f t="shared" si="57"/>
        <v>1</v>
      </c>
      <c r="AT122" s="141">
        <f t="shared" si="57"/>
        <v>1</v>
      </c>
      <c r="AU122" s="141">
        <f t="shared" si="57"/>
        <v>1</v>
      </c>
      <c r="AV122" s="141">
        <f t="shared" si="57"/>
        <v>1</v>
      </c>
      <c r="AW122" s="141">
        <f t="shared" si="57"/>
        <v>1</v>
      </c>
      <c r="AX122" s="141">
        <f t="shared" si="57"/>
        <v>1</v>
      </c>
      <c r="AY122" s="141">
        <f t="shared" si="57"/>
        <v>1</v>
      </c>
      <c r="AZ122" s="141">
        <f t="shared" si="57"/>
        <v>1</v>
      </c>
      <c r="BA122" s="141">
        <f t="shared" si="57"/>
        <v>1</v>
      </c>
      <c r="BB122" s="141">
        <f t="shared" si="57"/>
        <v>1</v>
      </c>
      <c r="BC122" s="141">
        <f t="shared" si="57"/>
        <v>1</v>
      </c>
      <c r="BD122" s="141">
        <f t="shared" si="57"/>
        <v>1</v>
      </c>
      <c r="BE122" s="141">
        <f t="shared" si="57"/>
        <v>1</v>
      </c>
      <c r="BF122" s="141">
        <f t="shared" si="57"/>
        <v>1</v>
      </c>
      <c r="BG122" s="141">
        <f t="shared" si="57"/>
        <v>1</v>
      </c>
      <c r="BH122" s="141">
        <f t="shared" si="57"/>
        <v>1</v>
      </c>
      <c r="BI122" s="141">
        <f t="shared" si="57"/>
        <v>1</v>
      </c>
    </row>
    <row r="123" spans="1:61" s="50" customFormat="1" ht="18" customHeight="1">
      <c r="A123" s="139" t="s">
        <v>794</v>
      </c>
      <c r="B123" s="137">
        <f>+Global!B118*B46</f>
        <v>0</v>
      </c>
      <c r="C123" s="137">
        <f>+Global!C118*C46</f>
        <v>0</v>
      </c>
      <c r="D123" s="137">
        <f>+Global!D118*D46</f>
        <v>0</v>
      </c>
      <c r="E123" s="137">
        <f>+Global!E118*E46</f>
        <v>0</v>
      </c>
      <c r="F123" s="137">
        <f>+Global!F118*F46</f>
        <v>0</v>
      </c>
      <c r="G123" s="137">
        <f>+Global!G118*G46</f>
        <v>339.76805314882199</v>
      </c>
      <c r="H123" s="137">
        <f>+Global!H118*H46</f>
        <v>395.79173718574299</v>
      </c>
      <c r="I123" s="137">
        <f>+Global!I118*I46</f>
        <v>374.71175607071802</v>
      </c>
      <c r="J123" s="137">
        <f>+Global!J118*J46</f>
        <v>403.56245905854098</v>
      </c>
      <c r="K123" s="137">
        <f>+Global!K118*K46</f>
        <v>419.85509970481502</v>
      </c>
      <c r="L123" s="137">
        <f>+Global!L118*L46</f>
        <v>425.80446662506</v>
      </c>
      <c r="M123" s="137">
        <f>+Global!M118*M46</f>
        <v>425.80724998740197</v>
      </c>
      <c r="N123" s="137">
        <f>+Global!N118*N46</f>
        <v>422.97942985617198</v>
      </c>
      <c r="O123" s="137">
        <f>+Global!O118*O46</f>
        <v>418.43242488488897</v>
      </c>
      <c r="P123" s="137">
        <f>+Global!P118*P46</f>
        <v>411.86970500908501</v>
      </c>
      <c r="Q123" s="137">
        <f>+Global!Q118*Q46</f>
        <v>404</v>
      </c>
      <c r="R123" s="137">
        <f>+Global!R118*R46</f>
        <v>395</v>
      </c>
      <c r="S123" s="137">
        <f>+Global!S118*S46</f>
        <v>385</v>
      </c>
      <c r="T123" s="137">
        <f>+Global!T118*T46</f>
        <v>375</v>
      </c>
      <c r="U123" s="137">
        <f>+Global!U118*U46</f>
        <v>365</v>
      </c>
      <c r="V123" s="137">
        <f>+Global!V118*V46</f>
        <v>355</v>
      </c>
      <c r="W123" s="137">
        <f>+Global!W118*W46</f>
        <v>319.5</v>
      </c>
      <c r="X123" s="137">
        <f>+Global!X118*X46</f>
        <v>287.55</v>
      </c>
      <c r="Y123" s="137">
        <f>+Global!Y118*Y46</f>
        <v>258.79500000000002</v>
      </c>
      <c r="Z123" s="137">
        <f>+Global!Z118*Z46</f>
        <v>232.91550000000001</v>
      </c>
      <c r="AA123" s="137">
        <f>+MIN(Global!AA118,AA36*1000)</f>
        <v>209.62395000000001</v>
      </c>
      <c r="AB123" s="137">
        <f>+MIN(Global!AB118,AB36*1000)</f>
        <v>114.27888840004199</v>
      </c>
      <c r="AC123" s="137">
        <f>+MIN(Global!AC118,AC36*1000)</f>
        <v>57.139444200020996</v>
      </c>
      <c r="AD123" s="137">
        <f>+MIN(Global!AD118,AD36*1000)</f>
        <v>28.569722100010498</v>
      </c>
      <c r="AE123" s="137">
        <f>+MIN(Global!AE118,AE36*1000)</f>
        <v>14.284861050005249</v>
      </c>
      <c r="AF123" s="137">
        <f>+MIN(Global!AF118,AF36*1000)</f>
        <v>7.1424305250026245</v>
      </c>
      <c r="AG123" s="137">
        <f>+MIN(Global!AG118,AG36*1000)</f>
        <v>3.5712152625013123</v>
      </c>
      <c r="AH123" s="137">
        <f>+MIN(Global!AH118,AH36*1000)</f>
        <v>1.7856076312506561</v>
      </c>
      <c r="AI123" s="137">
        <f>+MIN(Global!AI118,AI36*1000)</f>
        <v>0.89280381562532807</v>
      </c>
      <c r="AJ123" s="137">
        <f>+MIN(Global!AJ118,AJ36*1000)</f>
        <v>0.44640190781266403</v>
      </c>
      <c r="AK123" s="137">
        <f>+MIN(Global!AK118,AK36*1000)</f>
        <v>0.22320095390633202</v>
      </c>
      <c r="AL123" s="137">
        <f>+MIN(Global!AL118,AL36*1000)</f>
        <v>0.11160047695316601</v>
      </c>
      <c r="AM123" s="137">
        <f>+MIN(Global!AM118,AM36*1000)</f>
        <v>5.5800238476583004E-2</v>
      </c>
      <c r="AN123" s="137">
        <f>+MIN(Global!AN118,AN36*1000)</f>
        <v>2.7900119238291502E-2</v>
      </c>
      <c r="AO123" s="137">
        <f>+MIN(Global!AO118,AO36*1000)</f>
        <v>1.3950059619145751E-2</v>
      </c>
      <c r="AP123" s="137">
        <f>+MIN(Global!AP118,AP36*1000)</f>
        <v>6.9750298095728755E-3</v>
      </c>
      <c r="AQ123" s="137">
        <f>+MIN(Global!AQ118,AQ36*1000)</f>
        <v>3.4875149047864378E-3</v>
      </c>
      <c r="AR123" s="137">
        <f>+MIN(Global!AR118,AR36*1000)</f>
        <v>1.7437574523932189E-3</v>
      </c>
      <c r="AS123" s="137">
        <f>+MIN(Global!AS118,AS36*1000)</f>
        <v>8.7187872619660944E-4</v>
      </c>
      <c r="AT123" s="137">
        <f>+MIN(Global!AT118,AT36*1000)</f>
        <v>4.3593936309830472E-4</v>
      </c>
      <c r="AU123" s="137">
        <f>+MIN(Global!AU118,AU36*1000)</f>
        <v>2.1796968154915236E-4</v>
      </c>
      <c r="AV123" s="137">
        <f>+MIN(Global!AV118,AV36*1000)</f>
        <v>1.0898484077457618E-4</v>
      </c>
      <c r="AW123" s="137">
        <f>+MIN(Global!AW118,AW36*1000)</f>
        <v>5.449242038728809E-5</v>
      </c>
      <c r="AX123" s="137">
        <f>+MIN(Global!AX118,AX36*1000)</f>
        <v>2.7246210193644045E-5</v>
      </c>
      <c r="AY123" s="137">
        <f>+MIN(Global!AY118,AY36*1000)</f>
        <v>1.3623105096822023E-5</v>
      </c>
      <c r="AZ123" s="137">
        <f>+MIN(Global!AZ118,AZ36*1000)</f>
        <v>6.8115525484110113E-6</v>
      </c>
      <c r="BA123" s="137">
        <f>+MIN(Global!BA118,BA36*1000)</f>
        <v>3.4057762742055056E-6</v>
      </c>
      <c r="BB123" s="137">
        <f>+MIN(Global!BB118,BB36*1000)</f>
        <v>1.7028881371027528E-6</v>
      </c>
      <c r="BC123" s="137">
        <f>+MIN(Global!BC118,BC36*1000)</f>
        <v>8.5144406855137641E-7</v>
      </c>
      <c r="BD123" s="137">
        <f>+MIN(Global!BD118,BD36*1000)</f>
        <v>4.257220342756882E-7</v>
      </c>
      <c r="BE123" s="137">
        <f>+MIN(Global!BE118,BE36*1000)</f>
        <v>2.128610171378441E-7</v>
      </c>
      <c r="BF123" s="137">
        <f>+MIN(Global!BF118,BF36*1000)</f>
        <v>1.0643050856892205E-7</v>
      </c>
      <c r="BG123" s="137">
        <f>+MIN(Global!BG118,BG36*1000)</f>
        <v>5.3215254284461025E-8</v>
      </c>
      <c r="BH123" s="137">
        <f>+MIN(Global!BH118,BH36*1000)</f>
        <v>2.6607627142230513E-8</v>
      </c>
      <c r="BI123" s="137">
        <f>+MIN(Global!BI118,BI36*1000)</f>
        <v>1.3303813571115256E-8</v>
      </c>
    </row>
    <row r="124" spans="1:61" s="50" customFormat="1" ht="18" customHeight="1">
      <c r="A124" s="139" t="s">
        <v>686</v>
      </c>
      <c r="B124" s="138">
        <f>+B119*(1-B122)</f>
        <v>0.58967496043455192</v>
      </c>
      <c r="C124" s="138">
        <f t="shared" ref="C124:BI124" si="58">+C119*(1-C122)</f>
        <v>0.80732321298730136</v>
      </c>
      <c r="D124" s="138">
        <f t="shared" si="58"/>
        <v>1.0442293654997248</v>
      </c>
      <c r="E124" s="138">
        <f t="shared" si="58"/>
        <v>1.2745461466528831</v>
      </c>
      <c r="F124" s="138">
        <f t="shared" si="58"/>
        <v>1.4944223386100555</v>
      </c>
      <c r="G124" s="138">
        <f t="shared" si="58"/>
        <v>0.75689919574044762</v>
      </c>
      <c r="H124" s="138">
        <f t="shared" si="58"/>
        <v>0.71246464149822086</v>
      </c>
      <c r="I124" s="138">
        <f t="shared" si="58"/>
        <v>0.78281215985768915</v>
      </c>
      <c r="J124" s="138">
        <f t="shared" si="58"/>
        <v>0.75944597553399329</v>
      </c>
      <c r="K124" s="138">
        <f t="shared" si="58"/>
        <v>0.74874064572544696</v>
      </c>
      <c r="L124" s="138">
        <f t="shared" si="58"/>
        <v>0.73451516748844958</v>
      </c>
      <c r="M124" s="138">
        <f t="shared" si="58"/>
        <v>0.71066309068806166</v>
      </c>
      <c r="N124" s="138">
        <f t="shared" si="58"/>
        <v>0.69521619731452167</v>
      </c>
      <c r="O124" s="138">
        <f t="shared" si="58"/>
        <v>0.67739125319541871</v>
      </c>
      <c r="P124" s="138">
        <f t="shared" si="58"/>
        <v>0.66079582712870688</v>
      </c>
      <c r="Q124" s="138">
        <f t="shared" si="58"/>
        <v>0.64534815466577966</v>
      </c>
      <c r="R124" s="138">
        <f t="shared" si="58"/>
        <v>0.63176351247085016</v>
      </c>
      <c r="S124" s="138">
        <f t="shared" si="58"/>
        <v>0.62059187472115251</v>
      </c>
      <c r="T124" s="138">
        <f t="shared" si="58"/>
        <v>0.60929465926143156</v>
      </c>
      <c r="U124" s="138">
        <f t="shared" si="58"/>
        <v>0.59818729461959008</v>
      </c>
      <c r="V124" s="138">
        <f t="shared" si="58"/>
        <v>0.59065506115306265</v>
      </c>
      <c r="W124" s="138">
        <f t="shared" si="58"/>
        <v>0.68739671613097841</v>
      </c>
      <c r="X124" s="138">
        <f t="shared" si="58"/>
        <v>0.78528697756467158</v>
      </c>
      <c r="Y124" s="138">
        <f t="shared" si="58"/>
        <v>0.88392432731748405</v>
      </c>
      <c r="Z124" s="138">
        <f t="shared" si="58"/>
        <v>0.98299200751254678</v>
      </c>
      <c r="AA124" s="138">
        <f t="shared" si="58"/>
        <v>0.1501460615123443</v>
      </c>
      <c r="AB124" s="138">
        <f t="shared" si="58"/>
        <v>0</v>
      </c>
      <c r="AC124" s="138">
        <f t="shared" si="58"/>
        <v>0</v>
      </c>
      <c r="AD124" s="138">
        <f t="shared" si="58"/>
        <v>0</v>
      </c>
      <c r="AE124" s="138">
        <f t="shared" si="58"/>
        <v>0</v>
      </c>
      <c r="AF124" s="138">
        <f t="shared" si="58"/>
        <v>0</v>
      </c>
      <c r="AG124" s="138">
        <f t="shared" si="58"/>
        <v>0</v>
      </c>
      <c r="AH124" s="138">
        <f t="shared" si="58"/>
        <v>0</v>
      </c>
      <c r="AI124" s="138">
        <f t="shared" si="58"/>
        <v>0</v>
      </c>
      <c r="AJ124" s="138">
        <f t="shared" si="58"/>
        <v>0</v>
      </c>
      <c r="AK124" s="138">
        <f t="shared" si="58"/>
        <v>0</v>
      </c>
      <c r="AL124" s="138">
        <f t="shared" si="58"/>
        <v>0</v>
      </c>
      <c r="AM124" s="138">
        <f t="shared" si="58"/>
        <v>0</v>
      </c>
      <c r="AN124" s="138">
        <f t="shared" si="58"/>
        <v>0</v>
      </c>
      <c r="AO124" s="138">
        <f t="shared" si="58"/>
        <v>0</v>
      </c>
      <c r="AP124" s="138">
        <f t="shared" si="58"/>
        <v>0</v>
      </c>
      <c r="AQ124" s="138">
        <f t="shared" si="58"/>
        <v>0</v>
      </c>
      <c r="AR124" s="138">
        <f t="shared" si="58"/>
        <v>0</v>
      </c>
      <c r="AS124" s="138">
        <f t="shared" si="58"/>
        <v>0</v>
      </c>
      <c r="AT124" s="138">
        <f t="shared" si="58"/>
        <v>0</v>
      </c>
      <c r="AU124" s="138">
        <f t="shared" si="58"/>
        <v>0</v>
      </c>
      <c r="AV124" s="138">
        <f t="shared" si="58"/>
        <v>0</v>
      </c>
      <c r="AW124" s="138">
        <f t="shared" si="58"/>
        <v>0</v>
      </c>
      <c r="AX124" s="138">
        <f t="shared" si="58"/>
        <v>0</v>
      </c>
      <c r="AY124" s="138">
        <f t="shared" si="58"/>
        <v>0</v>
      </c>
      <c r="AZ124" s="138">
        <f t="shared" si="58"/>
        <v>0</v>
      </c>
      <c r="BA124" s="138">
        <f t="shared" si="58"/>
        <v>0</v>
      </c>
      <c r="BB124" s="138">
        <f t="shared" si="58"/>
        <v>0</v>
      </c>
      <c r="BC124" s="138">
        <f t="shared" si="58"/>
        <v>0</v>
      </c>
      <c r="BD124" s="138">
        <f t="shared" si="58"/>
        <v>0</v>
      </c>
      <c r="BE124" s="138">
        <f t="shared" si="58"/>
        <v>0</v>
      </c>
      <c r="BF124" s="138">
        <f t="shared" si="58"/>
        <v>0</v>
      </c>
      <c r="BG124" s="138">
        <f t="shared" si="58"/>
        <v>0</v>
      </c>
      <c r="BH124" s="138">
        <f t="shared" si="58"/>
        <v>0</v>
      </c>
      <c r="BI124" s="138">
        <f t="shared" si="58"/>
        <v>0</v>
      </c>
    </row>
    <row r="126" spans="1:61" ht="26.25" customHeight="1">
      <c r="A126" s="82" t="s">
        <v>795</v>
      </c>
      <c r="B126" s="54"/>
    </row>
    <row r="127" spans="1:61" ht="18" customHeight="1">
      <c r="A127" s="54" t="s">
        <v>796</v>
      </c>
      <c r="B127" s="54"/>
    </row>
    <row r="128" spans="1:61" ht="18" customHeight="1">
      <c r="A128" s="54" t="s">
        <v>797</v>
      </c>
      <c r="B128" s="54"/>
      <c r="C128" s="54">
        <f t="shared" ref="C128:BI128" si="59">+$B$7*C61/C74</f>
        <v>0.16016404005619284</v>
      </c>
      <c r="D128" s="54">
        <f t="shared" si="59"/>
        <v>0.14504355501706953</v>
      </c>
      <c r="E128" s="54">
        <f t="shared" si="59"/>
        <v>0.13701365742255001</v>
      </c>
      <c r="F128" s="54">
        <f t="shared" si="59"/>
        <v>0.13199278508887977</v>
      </c>
      <c r="G128" s="54">
        <f t="shared" si="59"/>
        <v>0.12781953547791666</v>
      </c>
      <c r="H128" s="54">
        <f t="shared" si="59"/>
        <v>0.12429647753028172</v>
      </c>
      <c r="I128" s="54">
        <f t="shared" si="59"/>
        <v>0.1215321591640109</v>
      </c>
      <c r="J128" s="54">
        <f t="shared" si="59"/>
        <v>0.11918460803272417</v>
      </c>
      <c r="K128" s="54">
        <f t="shared" si="59"/>
        <v>0.11705950726362692</v>
      </c>
      <c r="L128" s="54">
        <f t="shared" si="59"/>
        <v>0.11504984325372759</v>
      </c>
      <c r="M128" s="54">
        <f t="shared" si="59"/>
        <v>0.11352764837283166</v>
      </c>
      <c r="N128" s="54">
        <f t="shared" si="59"/>
        <v>0.11008766992055766</v>
      </c>
      <c r="O128" s="54">
        <f t="shared" si="59"/>
        <v>0.10810881106998377</v>
      </c>
      <c r="P128" s="54">
        <f t="shared" si="59"/>
        <v>0.10690319588581591</v>
      </c>
      <c r="Q128" s="54">
        <f t="shared" si="59"/>
        <v>0.10613569827436709</v>
      </c>
      <c r="R128" s="54">
        <f t="shared" si="59"/>
        <v>0.1056357296018324</v>
      </c>
      <c r="S128" s="54">
        <f t="shared" si="59"/>
        <v>0.10531289484790939</v>
      </c>
      <c r="T128" s="54">
        <f t="shared" si="59"/>
        <v>0.10511715638899645</v>
      </c>
      <c r="U128" s="54">
        <f t="shared" si="59"/>
        <v>0.10501926205846158</v>
      </c>
      <c r="V128" s="54">
        <f t="shared" si="59"/>
        <v>0.10555635805727169</v>
      </c>
      <c r="W128" s="54">
        <f t="shared" si="59"/>
        <v>0.10646250514390444</v>
      </c>
      <c r="X128" s="54">
        <f t="shared" si="59"/>
        <v>0.10703178466445472</v>
      </c>
      <c r="Y128" s="54">
        <f t="shared" si="59"/>
        <v>0.10744332519601993</v>
      </c>
      <c r="Z128" s="54">
        <f t="shared" si="59"/>
        <v>0.10779022245974963</v>
      </c>
      <c r="AA128" s="54">
        <f t="shared" si="59"/>
        <v>0.10811910178201689</v>
      </c>
      <c r="AB128" s="54">
        <f t="shared" si="59"/>
        <v>0.10844757506101427</v>
      </c>
      <c r="AC128" s="54">
        <f t="shared" si="59"/>
        <v>0.1087698067188166</v>
      </c>
      <c r="AD128" s="54">
        <f t="shared" si="59"/>
        <v>0.10892310519808959</v>
      </c>
      <c r="AE128" s="54">
        <f t="shared" si="59"/>
        <v>0.10894715717196239</v>
      </c>
      <c r="AF128" s="54">
        <f t="shared" si="59"/>
        <v>0.10870727339779945</v>
      </c>
      <c r="AG128" s="54">
        <f t="shared" si="59"/>
        <v>0.10832370119184694</v>
      </c>
      <c r="AH128" s="54">
        <f t="shared" si="59"/>
        <v>0.10804420841633423</v>
      </c>
      <c r="AI128" s="54">
        <f t="shared" si="59"/>
        <v>0.10782917894838862</v>
      </c>
      <c r="AJ128" s="54">
        <f t="shared" si="59"/>
        <v>0.10766104669673725</v>
      </c>
      <c r="AK128" s="54">
        <f t="shared" si="59"/>
        <v>0.10753166601151327</v>
      </c>
      <c r="AL128" s="54">
        <f t="shared" si="59"/>
        <v>0.10743678604751652</v>
      </c>
      <c r="AM128" s="54">
        <f t="shared" si="59"/>
        <v>0.10737358544068173</v>
      </c>
      <c r="AN128" s="54">
        <f t="shared" si="59"/>
        <v>0.10733966108065079</v>
      </c>
      <c r="AO128" s="54">
        <f t="shared" si="59"/>
        <v>0.10733267836837861</v>
      </c>
      <c r="AP128" s="54">
        <f t="shared" si="59"/>
        <v>0.10735030035017433</v>
      </c>
      <c r="AQ128" s="54">
        <f t="shared" si="59"/>
        <v>0.10739021799295825</v>
      </c>
      <c r="AR128" s="54">
        <f t="shared" si="59"/>
        <v>0.10745020405965788</v>
      </c>
      <c r="AS128" s="54">
        <f t="shared" si="59"/>
        <v>0.10752816047113992</v>
      </c>
      <c r="AT128" s="54">
        <f t="shared" si="59"/>
        <v>0.10762215038164098</v>
      </c>
      <c r="AU128" s="54">
        <f t="shared" si="59"/>
        <v>0.10773041499109806</v>
      </c>
      <c r="AV128" s="54">
        <f t="shared" si="59"/>
        <v>0.10785137812475307</v>
      </c>
      <c r="AW128" s="54">
        <f t="shared" si="59"/>
        <v>0.10798364211784721</v>
      </c>
      <c r="AX128" s="54">
        <f t="shared" si="59"/>
        <v>0.10812597810051502</v>
      </c>
      <c r="AY128" s="54">
        <f t="shared" si="59"/>
        <v>0.10827731307799231</v>
      </c>
      <c r="AZ128" s="54">
        <f t="shared" si="59"/>
        <v>0.10843671552686875</v>
      </c>
      <c r="BA128" s="54">
        <f t="shared" si="59"/>
        <v>0.10860338067404531</v>
      </c>
      <c r="BB128" s="54">
        <f t="shared" si="59"/>
        <v>0.10877661620516484</v>
      </c>
      <c r="BC128" s="54">
        <f t="shared" si="59"/>
        <v>0.10895582884698511</v>
      </c>
      <c r="BD128" s="54">
        <f t="shared" si="59"/>
        <v>0.10914051205885923</v>
      </c>
      <c r="BE128" s="54">
        <f t="shared" si="59"/>
        <v>0.10933023492859506</v>
      </c>
      <c r="BF128" s="54">
        <f t="shared" si="59"/>
        <v>0.10952463227800729</v>
      </c>
      <c r="BG128" s="54">
        <f t="shared" si="59"/>
        <v>0.10972339592844504</v>
      </c>
      <c r="BH128" s="54">
        <f t="shared" si="59"/>
        <v>0.10992626704538988</v>
      </c>
      <c r="BI128" s="54">
        <f t="shared" si="59"/>
        <v>0.11013302946594609</v>
      </c>
    </row>
    <row r="129" spans="1:61" ht="18" customHeight="1">
      <c r="A129" s="54" t="s">
        <v>798</v>
      </c>
      <c r="B129" s="54"/>
      <c r="C129" s="54">
        <f>+$B$14+LN(D56/C56)/10+$B$18*LN(D88/C88)/10</f>
        <v>7.200741609549155E-2</v>
      </c>
      <c r="D129" s="54">
        <f t="shared" ref="D129:BH129" si="60">+$B$14+LN(E56/D56)/10+$B$18*LN(E88/D88)/10</f>
        <v>6.2390609455202736E-2</v>
      </c>
      <c r="E129" s="54">
        <f t="shared" si="60"/>
        <v>5.606603809180831E-2</v>
      </c>
      <c r="F129" s="54">
        <f t="shared" si="60"/>
        <v>4.8239115620054188E-2</v>
      </c>
      <c r="G129" s="54">
        <f t="shared" si="60"/>
        <v>4.3344501135999358E-2</v>
      </c>
      <c r="H129" s="54">
        <f t="shared" si="60"/>
        <v>4.1065575549737304E-2</v>
      </c>
      <c r="I129" s="54">
        <f t="shared" si="60"/>
        <v>3.9113819786510642E-2</v>
      </c>
      <c r="J129" s="54">
        <f t="shared" si="60"/>
        <v>3.874210213557136E-2</v>
      </c>
      <c r="K129" s="54">
        <f t="shared" si="60"/>
        <v>3.5295739141218418E-2</v>
      </c>
      <c r="L129" s="54">
        <f t="shared" si="60"/>
        <v>2.8546446102040265E-2</v>
      </c>
      <c r="M129" s="54">
        <f t="shared" si="60"/>
        <v>3.034297393906946E-2</v>
      </c>
      <c r="N129" s="54">
        <f t="shared" si="60"/>
        <v>2.8522093532455651E-2</v>
      </c>
      <c r="O129" s="54">
        <f t="shared" si="60"/>
        <v>2.716754731643321E-2</v>
      </c>
      <c r="P129" s="54">
        <f t="shared" si="60"/>
        <v>2.6088147704845431E-2</v>
      </c>
      <c r="Q129" s="54">
        <f t="shared" si="60"/>
        <v>2.518642096217236E-2</v>
      </c>
      <c r="R129" s="54">
        <f t="shared" si="60"/>
        <v>2.4409708946722435E-2</v>
      </c>
      <c r="S129" s="54">
        <f t="shared" si="60"/>
        <v>2.3728024190363278E-2</v>
      </c>
      <c r="T129" s="54">
        <f t="shared" si="60"/>
        <v>2.3123228627696307E-2</v>
      </c>
      <c r="U129" s="54">
        <f t="shared" si="60"/>
        <v>2.2997571814952308E-2</v>
      </c>
      <c r="V129" s="54">
        <f t="shared" si="60"/>
        <v>2.3082613871895044E-2</v>
      </c>
      <c r="W129" s="54">
        <f t="shared" si="60"/>
        <v>2.2883924971684524E-2</v>
      </c>
      <c r="X129" s="54">
        <f t="shared" si="60"/>
        <v>2.2617869668888343E-2</v>
      </c>
      <c r="Y129" s="54">
        <f t="shared" si="60"/>
        <v>2.2334415095462513E-2</v>
      </c>
      <c r="Z129" s="54">
        <f t="shared" si="60"/>
        <v>2.2071369888622759E-2</v>
      </c>
      <c r="AA129" s="54">
        <f t="shared" si="60"/>
        <v>2.186708478926034E-2</v>
      </c>
      <c r="AB129" s="54">
        <f t="shared" si="60"/>
        <v>2.2157845563789729E-2</v>
      </c>
      <c r="AC129" s="54">
        <f t="shared" si="60"/>
        <v>2.2190235587443308E-2</v>
      </c>
      <c r="AD129" s="54">
        <f t="shared" si="60"/>
        <v>2.2156260668315299E-2</v>
      </c>
      <c r="AE129" s="54">
        <f t="shared" si="60"/>
        <v>2.1944061672060953E-2</v>
      </c>
      <c r="AF129" s="54">
        <f t="shared" si="60"/>
        <v>2.1651120985080197E-2</v>
      </c>
      <c r="AG129" s="54">
        <f t="shared" si="60"/>
        <v>2.1441230839534264E-2</v>
      </c>
      <c r="AH129" s="54">
        <f t="shared" si="60"/>
        <v>2.1256119246856831E-2</v>
      </c>
      <c r="AI129" s="54">
        <f t="shared" si="60"/>
        <v>2.1088326419108835E-2</v>
      </c>
      <c r="AJ129" s="54">
        <f t="shared" si="60"/>
        <v>2.0934577121982059E-2</v>
      </c>
      <c r="AK129" s="54">
        <f t="shared" si="60"/>
        <v>2.0793595370223839E-2</v>
      </c>
      <c r="AL129" s="54">
        <f t="shared" si="60"/>
        <v>2.0664766558996486E-2</v>
      </c>
      <c r="AM129" s="54">
        <f t="shared" si="60"/>
        <v>2.0547588501413548E-2</v>
      </c>
      <c r="AN129" s="54">
        <f t="shared" si="60"/>
        <v>2.0441485113344999E-2</v>
      </c>
      <c r="AO129" s="54">
        <f t="shared" si="60"/>
        <v>2.0345774683636624E-2</v>
      </c>
      <c r="AP129" s="54">
        <f t="shared" si="60"/>
        <v>2.025969522775329E-2</v>
      </c>
      <c r="AQ129" s="54">
        <f t="shared" si="60"/>
        <v>2.0182443774065074E-2</v>
      </c>
      <c r="AR129" s="54">
        <f t="shared" si="60"/>
        <v>2.0113212388828291E-2</v>
      </c>
      <c r="AS129" s="54">
        <f t="shared" si="60"/>
        <v>2.0051215590382247E-2</v>
      </c>
      <c r="AT129" s="54">
        <f t="shared" si="60"/>
        <v>1.9995708803894667E-2</v>
      </c>
      <c r="AU129" s="54">
        <f t="shared" si="60"/>
        <v>1.9945999310037189E-2</v>
      </c>
      <c r="AV129" s="54">
        <f t="shared" si="60"/>
        <v>1.9901451533640119E-2</v>
      </c>
      <c r="AW129" s="54">
        <f t="shared" si="60"/>
        <v>1.9861488353782354E-2</v>
      </c>
      <c r="AX129" s="54">
        <f t="shared" si="60"/>
        <v>1.9825589782474493E-2</v>
      </c>
      <c r="AY129" s="54">
        <f t="shared" si="60"/>
        <v>1.9793290018007052E-2</v>
      </c>
      <c r="AZ129" s="54">
        <f t="shared" si="60"/>
        <v>1.9764173589604181E-2</v>
      </c>
      <c r="BA129" s="54">
        <f t="shared" si="60"/>
        <v>1.973787108473813E-2</v>
      </c>
      <c r="BB129" s="54">
        <f t="shared" si="60"/>
        <v>1.9714054783701779E-2</v>
      </c>
      <c r="BC129" s="54">
        <f t="shared" si="60"/>
        <v>1.9692434406783709E-2</v>
      </c>
      <c r="BD129" s="54">
        <f t="shared" si="60"/>
        <v>1.9672753096295889E-2</v>
      </c>
      <c r="BE129" s="54">
        <f t="shared" si="60"/>
        <v>1.9654783699185673E-2</v>
      </c>
      <c r="BF129" s="54">
        <f t="shared" si="60"/>
        <v>1.9638325378453288E-2</v>
      </c>
      <c r="BG129" s="54">
        <f t="shared" si="60"/>
        <v>1.9623200557424725E-2</v>
      </c>
      <c r="BH129" s="54">
        <f t="shared" si="60"/>
        <v>1.4999999999999999E-2</v>
      </c>
      <c r="BI129" s="54" t="e">
        <f>+$B$14/100+LN(BJ56/BI56)/10+$B$18*LN(BJ88/BI88)/10</f>
        <v>#NUM!</v>
      </c>
    </row>
    <row r="130" spans="1:61" ht="18" customHeight="1">
      <c r="A130" s="54" t="s">
        <v>799</v>
      </c>
      <c r="B130" s="54"/>
      <c r="C130" s="54">
        <f>+$B$14+LN(C56/B56)/10+$B$18*LN(C88/B88)/10</f>
        <v>8.2442966973953327E-2</v>
      </c>
      <c r="D130" s="54">
        <f t="shared" ref="D130:BH130" si="61">+$B$14+LN(D56/C56)/10+$B$18*LN(D88/C88)/10</f>
        <v>7.200741609549155E-2</v>
      </c>
      <c r="E130" s="54">
        <f t="shared" si="61"/>
        <v>6.2390609455202736E-2</v>
      </c>
      <c r="F130" s="54">
        <f t="shared" si="61"/>
        <v>5.606603809180831E-2</v>
      </c>
      <c r="G130" s="54">
        <f t="shared" si="61"/>
        <v>4.8239115620054188E-2</v>
      </c>
      <c r="H130" s="54">
        <f t="shared" si="61"/>
        <v>4.3344501135999358E-2</v>
      </c>
      <c r="I130" s="54">
        <f t="shared" si="61"/>
        <v>4.1065575549737304E-2</v>
      </c>
      <c r="J130" s="54">
        <f t="shared" si="61"/>
        <v>3.9113819786510642E-2</v>
      </c>
      <c r="K130" s="54">
        <f t="shared" si="61"/>
        <v>3.874210213557136E-2</v>
      </c>
      <c r="L130" s="54">
        <f t="shared" si="61"/>
        <v>3.5295739141218418E-2</v>
      </c>
      <c r="M130" s="54">
        <f t="shared" si="61"/>
        <v>2.8546446102040265E-2</v>
      </c>
      <c r="N130" s="54">
        <f t="shared" si="61"/>
        <v>3.034297393906946E-2</v>
      </c>
      <c r="O130" s="54">
        <f t="shared" si="61"/>
        <v>2.8522093532455651E-2</v>
      </c>
      <c r="P130" s="54">
        <f t="shared" si="61"/>
        <v>2.716754731643321E-2</v>
      </c>
      <c r="Q130" s="54">
        <f t="shared" si="61"/>
        <v>2.6088147704845431E-2</v>
      </c>
      <c r="R130" s="54">
        <f t="shared" si="61"/>
        <v>2.518642096217236E-2</v>
      </c>
      <c r="S130" s="54">
        <f t="shared" si="61"/>
        <v>2.4409708946722435E-2</v>
      </c>
      <c r="T130" s="54">
        <f t="shared" si="61"/>
        <v>2.3728024190363278E-2</v>
      </c>
      <c r="U130" s="54">
        <f t="shared" si="61"/>
        <v>2.3123228627696307E-2</v>
      </c>
      <c r="V130" s="54">
        <f t="shared" si="61"/>
        <v>2.2997571814952308E-2</v>
      </c>
      <c r="W130" s="54">
        <f t="shared" si="61"/>
        <v>2.3082613871895044E-2</v>
      </c>
      <c r="X130" s="54">
        <f t="shared" si="61"/>
        <v>2.2883924971684524E-2</v>
      </c>
      <c r="Y130" s="54">
        <f t="shared" si="61"/>
        <v>2.2617869668888343E-2</v>
      </c>
      <c r="Z130" s="54">
        <f t="shared" si="61"/>
        <v>2.2334415095462513E-2</v>
      </c>
      <c r="AA130" s="54">
        <f t="shared" si="61"/>
        <v>2.2071369888622759E-2</v>
      </c>
      <c r="AB130" s="54">
        <f t="shared" si="61"/>
        <v>2.186708478926034E-2</v>
      </c>
      <c r="AC130" s="54">
        <f t="shared" si="61"/>
        <v>2.2157845563789729E-2</v>
      </c>
      <c r="AD130" s="54">
        <f t="shared" si="61"/>
        <v>2.2190235587443308E-2</v>
      </c>
      <c r="AE130" s="54">
        <f t="shared" si="61"/>
        <v>2.2156260668315299E-2</v>
      </c>
      <c r="AF130" s="54">
        <f t="shared" si="61"/>
        <v>2.1944061672060953E-2</v>
      </c>
      <c r="AG130" s="54">
        <f t="shared" si="61"/>
        <v>2.1651120985080197E-2</v>
      </c>
      <c r="AH130" s="54">
        <f t="shared" si="61"/>
        <v>2.1441230839534264E-2</v>
      </c>
      <c r="AI130" s="54">
        <f t="shared" si="61"/>
        <v>2.1256119246856831E-2</v>
      </c>
      <c r="AJ130" s="54">
        <f t="shared" si="61"/>
        <v>2.1088326419108835E-2</v>
      </c>
      <c r="AK130" s="54">
        <f t="shared" si="61"/>
        <v>2.0934577121982059E-2</v>
      </c>
      <c r="AL130" s="54">
        <f t="shared" si="61"/>
        <v>2.0793595370223839E-2</v>
      </c>
      <c r="AM130" s="54">
        <f t="shared" si="61"/>
        <v>2.0664766558996486E-2</v>
      </c>
      <c r="AN130" s="54">
        <f t="shared" si="61"/>
        <v>2.0547588501413548E-2</v>
      </c>
      <c r="AO130" s="54">
        <f t="shared" si="61"/>
        <v>2.0441485113344999E-2</v>
      </c>
      <c r="AP130" s="54">
        <f t="shared" si="61"/>
        <v>2.0345774683636624E-2</v>
      </c>
      <c r="AQ130" s="54">
        <f t="shared" si="61"/>
        <v>2.025969522775329E-2</v>
      </c>
      <c r="AR130" s="54">
        <f t="shared" si="61"/>
        <v>2.0182443774065074E-2</v>
      </c>
      <c r="AS130" s="54">
        <f t="shared" si="61"/>
        <v>2.0113212388828291E-2</v>
      </c>
      <c r="AT130" s="54">
        <f t="shared" si="61"/>
        <v>2.0051215590382247E-2</v>
      </c>
      <c r="AU130" s="54">
        <f t="shared" si="61"/>
        <v>1.9995708803894667E-2</v>
      </c>
      <c r="AV130" s="54">
        <f t="shared" si="61"/>
        <v>1.9945999310037189E-2</v>
      </c>
      <c r="AW130" s="54">
        <f t="shared" si="61"/>
        <v>1.9901451533640119E-2</v>
      </c>
      <c r="AX130" s="54">
        <f t="shared" si="61"/>
        <v>1.9861488353782354E-2</v>
      </c>
      <c r="AY130" s="54">
        <f t="shared" si="61"/>
        <v>1.9825589782474493E-2</v>
      </c>
      <c r="AZ130" s="54">
        <f t="shared" si="61"/>
        <v>1.9793290018007052E-2</v>
      </c>
      <c r="BA130" s="54">
        <f t="shared" si="61"/>
        <v>1.9764173589604181E-2</v>
      </c>
      <c r="BB130" s="54">
        <f t="shared" si="61"/>
        <v>1.973787108473813E-2</v>
      </c>
      <c r="BC130" s="54">
        <f t="shared" si="61"/>
        <v>1.9714054783701779E-2</v>
      </c>
      <c r="BD130" s="54">
        <f t="shared" si="61"/>
        <v>1.9692434406783709E-2</v>
      </c>
      <c r="BE130" s="54">
        <f t="shared" si="61"/>
        <v>1.9672753096295889E-2</v>
      </c>
      <c r="BF130" s="54">
        <f t="shared" si="61"/>
        <v>1.9654783699185673E-2</v>
      </c>
      <c r="BG130" s="54">
        <f t="shared" si="61"/>
        <v>1.9638325378453288E-2</v>
      </c>
      <c r="BH130" s="54">
        <f t="shared" si="61"/>
        <v>1.9623200557424725E-2</v>
      </c>
      <c r="BI130" s="54">
        <f>+$B$14/100+LN(BI56/BH56)/10+$B$18*LN(BI88/BH88)/10</f>
        <v>1.4999999999999999E-4</v>
      </c>
    </row>
    <row r="131" spans="1:61" ht="18" customHeight="1">
      <c r="A131" s="54" t="s">
        <v>819</v>
      </c>
      <c r="B131" s="54"/>
      <c r="C131" s="54">
        <f t="shared" ref="C131:BG131" si="62">+AVERAGE(C129:C130)</f>
        <v>7.7225191534722432E-2</v>
      </c>
      <c r="D131" s="54">
        <f t="shared" si="62"/>
        <v>6.719901277534715E-2</v>
      </c>
      <c r="E131" s="54">
        <f t="shared" si="62"/>
        <v>5.9228323773505523E-2</v>
      </c>
      <c r="F131" s="54">
        <f t="shared" si="62"/>
        <v>5.2152576855931249E-2</v>
      </c>
      <c r="G131" s="54">
        <f t="shared" si="62"/>
        <v>4.5791808378026773E-2</v>
      </c>
      <c r="H131" s="54">
        <f t="shared" si="62"/>
        <v>4.2205038342868331E-2</v>
      </c>
      <c r="I131" s="54">
        <f t="shared" si="62"/>
        <v>4.0089697668123973E-2</v>
      </c>
      <c r="J131" s="54">
        <f t="shared" si="62"/>
        <v>3.8927960961041001E-2</v>
      </c>
      <c r="K131" s="54">
        <f t="shared" si="62"/>
        <v>3.7018920638394889E-2</v>
      </c>
      <c r="L131" s="54">
        <f t="shared" si="62"/>
        <v>3.1921092621629343E-2</v>
      </c>
      <c r="M131" s="54">
        <f t="shared" si="62"/>
        <v>2.9444710020554862E-2</v>
      </c>
      <c r="N131" s="54">
        <f t="shared" si="62"/>
        <v>2.9432533735762555E-2</v>
      </c>
      <c r="O131" s="54">
        <f t="shared" si="62"/>
        <v>2.784482042444443E-2</v>
      </c>
      <c r="P131" s="54">
        <f t="shared" si="62"/>
        <v>2.6627847510639319E-2</v>
      </c>
      <c r="Q131" s="54">
        <f t="shared" si="62"/>
        <v>2.5637284333508897E-2</v>
      </c>
      <c r="R131" s="54">
        <f t="shared" si="62"/>
        <v>2.4798064954447398E-2</v>
      </c>
      <c r="S131" s="54">
        <f t="shared" si="62"/>
        <v>2.4068866568542856E-2</v>
      </c>
      <c r="T131" s="54">
        <f t="shared" si="62"/>
        <v>2.3425626409029794E-2</v>
      </c>
      <c r="U131" s="54">
        <f t="shared" si="62"/>
        <v>2.3060400221324308E-2</v>
      </c>
      <c r="V131" s="54">
        <f t="shared" si="62"/>
        <v>2.3040092843423676E-2</v>
      </c>
      <c r="W131" s="54">
        <f t="shared" si="62"/>
        <v>2.2983269421789784E-2</v>
      </c>
      <c r="X131" s="54">
        <f t="shared" si="62"/>
        <v>2.2750897320286435E-2</v>
      </c>
      <c r="Y131" s="54">
        <f t="shared" si="62"/>
        <v>2.2476142382175428E-2</v>
      </c>
      <c r="Z131" s="54">
        <f t="shared" si="62"/>
        <v>2.2202892492042638E-2</v>
      </c>
      <c r="AA131" s="54">
        <f t="shared" si="62"/>
        <v>2.1969227338941549E-2</v>
      </c>
      <c r="AB131" s="54">
        <f t="shared" si="62"/>
        <v>2.2012465176525033E-2</v>
      </c>
      <c r="AC131" s="54">
        <f t="shared" si="62"/>
        <v>2.2174040575616519E-2</v>
      </c>
      <c r="AD131" s="54">
        <f t="shared" si="62"/>
        <v>2.2173248127879304E-2</v>
      </c>
      <c r="AE131" s="54">
        <f t="shared" si="62"/>
        <v>2.2050161170188126E-2</v>
      </c>
      <c r="AF131" s="54">
        <f t="shared" si="62"/>
        <v>2.1797591328570575E-2</v>
      </c>
      <c r="AG131" s="54">
        <f t="shared" si="62"/>
        <v>2.1546175912307231E-2</v>
      </c>
      <c r="AH131" s="54">
        <f t="shared" si="62"/>
        <v>2.1348675043195549E-2</v>
      </c>
      <c r="AI131" s="54">
        <f t="shared" si="62"/>
        <v>2.1172222832982833E-2</v>
      </c>
      <c r="AJ131" s="54">
        <f t="shared" si="62"/>
        <v>2.1011451770545447E-2</v>
      </c>
      <c r="AK131" s="54">
        <f t="shared" si="62"/>
        <v>2.0864086246102947E-2</v>
      </c>
      <c r="AL131" s="54">
        <f t="shared" si="62"/>
        <v>2.0729180964610162E-2</v>
      </c>
      <c r="AM131" s="54">
        <f t="shared" si="62"/>
        <v>2.0606177530205015E-2</v>
      </c>
      <c r="AN131" s="54">
        <f t="shared" si="62"/>
        <v>2.0494536807379275E-2</v>
      </c>
      <c r="AO131" s="54">
        <f t="shared" si="62"/>
        <v>2.0393629898490813E-2</v>
      </c>
      <c r="AP131" s="54">
        <f t="shared" si="62"/>
        <v>2.0302734955694957E-2</v>
      </c>
      <c r="AQ131" s="54">
        <f t="shared" si="62"/>
        <v>2.0221069500909183E-2</v>
      </c>
      <c r="AR131" s="54">
        <f t="shared" si="62"/>
        <v>2.0147828081446682E-2</v>
      </c>
      <c r="AS131" s="54">
        <f t="shared" si="62"/>
        <v>2.0082213989605267E-2</v>
      </c>
      <c r="AT131" s="54">
        <f t="shared" si="62"/>
        <v>2.0023462197138457E-2</v>
      </c>
      <c r="AU131" s="54">
        <f t="shared" si="62"/>
        <v>1.9970854056965928E-2</v>
      </c>
      <c r="AV131" s="54">
        <f t="shared" si="62"/>
        <v>1.9923725421838654E-2</v>
      </c>
      <c r="AW131" s="54">
        <f t="shared" si="62"/>
        <v>1.9881469943711236E-2</v>
      </c>
      <c r="AX131" s="54">
        <f t="shared" si="62"/>
        <v>1.9843539068128423E-2</v>
      </c>
      <c r="AY131" s="54">
        <f t="shared" si="62"/>
        <v>1.9809439900240772E-2</v>
      </c>
      <c r="AZ131" s="54">
        <f t="shared" si="62"/>
        <v>1.9778731803805617E-2</v>
      </c>
      <c r="BA131" s="54">
        <f t="shared" si="62"/>
        <v>1.9751022337171156E-2</v>
      </c>
      <c r="BB131" s="54">
        <f t="shared" si="62"/>
        <v>1.9725962934219955E-2</v>
      </c>
      <c r="BC131" s="54">
        <f t="shared" si="62"/>
        <v>1.9703244595242746E-2</v>
      </c>
      <c r="BD131" s="54">
        <f t="shared" si="62"/>
        <v>1.9682593751539801E-2</v>
      </c>
      <c r="BE131" s="54">
        <f t="shared" si="62"/>
        <v>1.9663768397740783E-2</v>
      </c>
      <c r="BF131" s="54">
        <f t="shared" si="62"/>
        <v>1.9646554538819479E-2</v>
      </c>
      <c r="BG131" s="54">
        <f t="shared" si="62"/>
        <v>1.9630762967939006E-2</v>
      </c>
      <c r="BH131" s="54" t="e">
        <f>+$B$14/100+LN(BH58/BG58)/10+$B$18*LN(BI90/BH90)/10</f>
        <v>#DIV/0!</v>
      </c>
      <c r="BI131" s="54" t="e">
        <f>+BH131</f>
        <v>#DIV/0!</v>
      </c>
    </row>
    <row r="132" spans="1:61" ht="18" customHeight="1">
      <c r="A132" s="54" t="s">
        <v>801</v>
      </c>
      <c r="B132" s="54">
        <f t="shared" ref="B132:BI132" si="63">+B88^-$B$18</f>
        <v>6.4106480182573894E-2</v>
      </c>
      <c r="C132" s="54">
        <f t="shared" si="63"/>
        <v>3.9506606319322575E-2</v>
      </c>
      <c r="D132" s="54">
        <f t="shared" si="63"/>
        <v>2.6060112411488669E-2</v>
      </c>
      <c r="E132" s="54">
        <f t="shared" si="63"/>
        <v>1.8271943115337808E-2</v>
      </c>
      <c r="F132" s="54">
        <f t="shared" si="63"/>
        <v>1.3278643029624095E-2</v>
      </c>
      <c r="G132" s="54">
        <f t="shared" si="63"/>
        <v>1.0032783706180924E-2</v>
      </c>
      <c r="H132" s="54">
        <f t="shared" si="63"/>
        <v>7.8231649912818245E-3</v>
      </c>
      <c r="I132" s="54">
        <f t="shared" si="63"/>
        <v>6.2408073712450184E-3</v>
      </c>
      <c r="J132" s="54">
        <f t="shared" si="63"/>
        <v>5.076629085423205E-3</v>
      </c>
      <c r="K132" s="54">
        <f t="shared" si="63"/>
        <v>4.1449990816178365E-3</v>
      </c>
      <c r="L132" s="54">
        <f t="shared" si="63"/>
        <v>3.4248717039931818E-3</v>
      </c>
      <c r="M132" s="54">
        <f t="shared" si="63"/>
        <v>2.959916657895132E-3</v>
      </c>
      <c r="N132" s="54">
        <f t="shared" si="63"/>
        <v>2.5125368324299966E-3</v>
      </c>
      <c r="O132" s="54">
        <f t="shared" si="63"/>
        <v>2.1719677592322946E-3</v>
      </c>
      <c r="P132" s="54">
        <f t="shared" si="63"/>
        <v>1.9031675802040644E-3</v>
      </c>
      <c r="Q132" s="54">
        <f t="shared" si="63"/>
        <v>1.6857317271396185E-3</v>
      </c>
      <c r="R132" s="54">
        <f t="shared" si="63"/>
        <v>1.5066627112082158E-3</v>
      </c>
      <c r="S132" s="54">
        <f t="shared" si="63"/>
        <v>1.3571155807033258E-3</v>
      </c>
      <c r="T132" s="54">
        <f t="shared" si="63"/>
        <v>1.230773544324113E-3</v>
      </c>
      <c r="U132" s="54">
        <f t="shared" si="63"/>
        <v>1.1229645901460526E-3</v>
      </c>
      <c r="V132" s="54">
        <f t="shared" si="63"/>
        <v>1.0336494436672375E-3</v>
      </c>
      <c r="W132" s="54">
        <f t="shared" si="63"/>
        <v>9.578218461174956E-4</v>
      </c>
      <c r="X132" s="54">
        <f t="shared" si="63"/>
        <v>8.893221233273543E-4</v>
      </c>
      <c r="Y132" s="54">
        <f t="shared" si="63"/>
        <v>8.2792103659364393E-4</v>
      </c>
      <c r="Z132" s="54">
        <f t="shared" si="63"/>
        <v>7.7294709044219156E-4</v>
      </c>
      <c r="AA132" s="54">
        <f t="shared" si="63"/>
        <v>7.2352410815407599E-4</v>
      </c>
      <c r="AB132" s="54">
        <f t="shared" si="63"/>
        <v>6.7864623703684185E-4</v>
      </c>
      <c r="AC132" s="54">
        <f t="shared" si="63"/>
        <v>6.347038404295502E-4</v>
      </c>
      <c r="AD132" s="54">
        <f t="shared" si="63"/>
        <v>5.9341447919724233E-4</v>
      </c>
      <c r="AE132" s="54">
        <f t="shared" si="63"/>
        <v>5.5499964163063158E-4</v>
      </c>
      <c r="AF132" s="54">
        <f t="shared" si="63"/>
        <v>5.1896961423315076E-4</v>
      </c>
      <c r="AG132" s="54">
        <f t="shared" si="63"/>
        <v>4.8557517923840328E-4</v>
      </c>
      <c r="AH132" s="54">
        <f t="shared" si="63"/>
        <v>4.5528418957595479E-4</v>
      </c>
      <c r="AI132" s="54">
        <f t="shared" si="63"/>
        <v>4.2767374376724402E-4</v>
      </c>
      <c r="AJ132" s="54">
        <f t="shared" si="63"/>
        <v>4.0241237037002479E-4</v>
      </c>
      <c r="AK132" s="54">
        <f t="shared" si="63"/>
        <v>3.7922571752914148E-4</v>
      </c>
      <c r="AL132" s="54">
        <f t="shared" si="63"/>
        <v>3.5787924851998776E-4</v>
      </c>
      <c r="AM132" s="54">
        <f t="shared" si="63"/>
        <v>3.3816974355076174E-4</v>
      </c>
      <c r="AN132" s="54">
        <f t="shared" si="63"/>
        <v>3.1992035822246315E-4</v>
      </c>
      <c r="AO132" s="54">
        <f t="shared" si="63"/>
        <v>3.0297710243415665E-4</v>
      </c>
      <c r="AP132" s="54">
        <f t="shared" si="63"/>
        <v>2.8720593048825775E-4</v>
      </c>
      <c r="AQ132" s="54">
        <f t="shared" si="63"/>
        <v>2.7249016835349799E-4</v>
      </c>
      <c r="AR132" s="54">
        <f t="shared" si="63"/>
        <v>2.587282016694561E-4</v>
      </c>
      <c r="AS132" s="54">
        <f t="shared" si="63"/>
        <v>2.458314091642556E-4</v>
      </c>
      <c r="AT132" s="54">
        <f t="shared" si="63"/>
        <v>2.3372233693045322E-4</v>
      </c>
      <c r="AU132" s="54">
        <f t="shared" si="63"/>
        <v>2.2233310459613925E-4</v>
      </c>
      <c r="AV132" s="54">
        <f t="shared" si="63"/>
        <v>2.1160402792040574E-4</v>
      </c>
      <c r="AW132" s="54">
        <f t="shared" si="63"/>
        <v>2.0148243774741775E-4</v>
      </c>
      <c r="AX132" s="54">
        <f t="shared" si="63"/>
        <v>1.9192167315394988E-4</v>
      </c>
      <c r="AY132" s="54">
        <f t="shared" si="63"/>
        <v>1.8288022651497408E-4</v>
      </c>
      <c r="AZ132" s="54">
        <f t="shared" si="63"/>
        <v>1.7432101939639881E-4</v>
      </c>
      <c r="BA132" s="54">
        <f t="shared" si="63"/>
        <v>1.6621079007870954E-4</v>
      </c>
      <c r="BB132" s="54">
        <f t="shared" si="63"/>
        <v>1.5851957570576846E-4</v>
      </c>
      <c r="BC132" s="54">
        <f t="shared" si="63"/>
        <v>1.5122027427613398E-4</v>
      </c>
      <c r="BD132" s="54">
        <f t="shared" si="63"/>
        <v>1.4428827379794391E-4</v>
      </c>
      <c r="BE132" s="54">
        <f t="shared" si="63"/>
        <v>1.3770113783615352E-4</v>
      </c>
      <c r="BF132" s="54">
        <f t="shared" si="63"/>
        <v>1.3143833836343829E-4</v>
      </c>
      <c r="BG132" s="54">
        <f t="shared" si="63"/>
        <v>1.2548102828200753E-4</v>
      </c>
      <c r="BH132" s="54">
        <f t="shared" si="63"/>
        <v>1.1981184722695882E-4</v>
      </c>
      <c r="BI132" s="54">
        <f t="shared" si="63"/>
        <v>1.1981184722695882E-4</v>
      </c>
    </row>
    <row r="133" spans="1:61" ht="18" customHeight="1">
      <c r="A133" s="54" t="s">
        <v>802</v>
      </c>
      <c r="B133" s="54">
        <f t="shared" ref="B133:AG133" si="64">+B17*B132/$B132</f>
        <v>1</v>
      </c>
      <c r="C133" s="54">
        <f t="shared" si="64"/>
        <v>0.5310157101896601</v>
      </c>
      <c r="D133" s="54">
        <f t="shared" si="64"/>
        <v>0.30182381728042751</v>
      </c>
      <c r="E133" s="54">
        <f t="shared" si="64"/>
        <v>0.18234822272708892</v>
      </c>
      <c r="F133" s="54">
        <f t="shared" si="64"/>
        <v>0.11418526750869792</v>
      </c>
      <c r="G133" s="54">
        <f t="shared" si="64"/>
        <v>7.4339118123790654E-2</v>
      </c>
      <c r="H133" s="54">
        <f t="shared" si="64"/>
        <v>4.9947990730366792E-2</v>
      </c>
      <c r="I133" s="54">
        <f t="shared" si="64"/>
        <v>3.4333326864190702E-2</v>
      </c>
      <c r="J133" s="54">
        <f t="shared" si="64"/>
        <v>2.4065235801810893E-2</v>
      </c>
      <c r="K133" s="54">
        <f t="shared" si="64"/>
        <v>1.6930847735343313E-2</v>
      </c>
      <c r="L133" s="54">
        <f t="shared" si="64"/>
        <v>1.2054193265282577E-2</v>
      </c>
      <c r="M133" s="54">
        <f t="shared" si="64"/>
        <v>8.9766212863958399E-3</v>
      </c>
      <c r="N133" s="54">
        <f t="shared" si="64"/>
        <v>6.5657665165033711E-3</v>
      </c>
      <c r="O133" s="54">
        <f t="shared" si="64"/>
        <v>4.8906428608449038E-3</v>
      </c>
      <c r="P133" s="54">
        <f t="shared" si="64"/>
        <v>3.6925737998744807E-3</v>
      </c>
      <c r="Q133" s="54">
        <f t="shared" si="64"/>
        <v>2.8182543830564378E-3</v>
      </c>
      <c r="R133" s="54">
        <f t="shared" si="64"/>
        <v>2.1704378168992716E-3</v>
      </c>
      <c r="S133" s="54">
        <f t="shared" si="64"/>
        <v>1.6845648012515809E-3</v>
      </c>
      <c r="T133" s="54">
        <f t="shared" si="64"/>
        <v>1.3164022482111985E-3</v>
      </c>
      <c r="U133" s="54">
        <f t="shared" si="64"/>
        <v>1.034942216032184E-3</v>
      </c>
      <c r="V133" s="54">
        <f t="shared" si="64"/>
        <v>8.2084828116837439E-4</v>
      </c>
      <c r="W133" s="54">
        <f t="shared" si="64"/>
        <v>6.5541131335787031E-4</v>
      </c>
      <c r="X133" s="54">
        <f t="shared" si="64"/>
        <v>5.2435796478046822E-4</v>
      </c>
      <c r="Y133" s="54">
        <f t="shared" si="64"/>
        <v>4.2062711773295519E-4</v>
      </c>
      <c r="Z133" s="54">
        <f t="shared" si="64"/>
        <v>3.3837455268507648E-4</v>
      </c>
      <c r="AA133" s="54">
        <f t="shared" si="64"/>
        <v>2.7292323602407247E-4</v>
      </c>
      <c r="AB133" s="54">
        <f t="shared" si="64"/>
        <v>2.2058223271575323E-4</v>
      </c>
      <c r="AC133" s="54">
        <f t="shared" si="64"/>
        <v>1.7776153285644708E-4</v>
      </c>
      <c r="AD133" s="54">
        <f t="shared" si="64"/>
        <v>1.4320704281440419E-4</v>
      </c>
      <c r="AE133" s="54">
        <f t="shared" si="64"/>
        <v>1.1540869179917147E-4</v>
      </c>
      <c r="AF133" s="54">
        <f t="shared" si="64"/>
        <v>9.2988089200954333E-5</v>
      </c>
      <c r="AG133" s="54">
        <f t="shared" si="64"/>
        <v>7.4968953691487603E-5</v>
      </c>
      <c r="AH133" s="54">
        <f t="shared" ref="AH133:BI133" si="65">+AH17*AH132/$B132</f>
        <v>6.0568541657262073E-5</v>
      </c>
      <c r="AI133" s="54">
        <f t="shared" si="65"/>
        <v>4.9024899706401838E-5</v>
      </c>
      <c r="AJ133" s="54">
        <f t="shared" si="65"/>
        <v>3.9747976620958228E-5</v>
      </c>
      <c r="AK133" s="54">
        <f t="shared" si="65"/>
        <v>3.2276100734965895E-5</v>
      </c>
      <c r="AL133" s="54">
        <f t="shared" si="65"/>
        <v>2.62457733908146E-5</v>
      </c>
      <c r="AM133" s="54">
        <f t="shared" si="65"/>
        <v>2.1369638904154498E-5</v>
      </c>
      <c r="AN133" s="54">
        <f t="shared" si="65"/>
        <v>1.7419829119118499E-5</v>
      </c>
      <c r="AO133" s="54">
        <f t="shared" si="65"/>
        <v>1.4215148415854866E-5</v>
      </c>
      <c r="AP133" s="54">
        <f t="shared" si="65"/>
        <v>1.1611132243325878E-5</v>
      </c>
      <c r="AQ133" s="54">
        <f t="shared" si="65"/>
        <v>9.4923027832819182E-6</v>
      </c>
      <c r="AR133" s="54">
        <f t="shared" si="65"/>
        <v>7.7661199302053591E-6</v>
      </c>
      <c r="AS133" s="54">
        <f t="shared" si="65"/>
        <v>6.3582451873834934E-6</v>
      </c>
      <c r="AT133" s="54">
        <f t="shared" si="65"/>
        <v>5.2088241770426031E-6</v>
      </c>
      <c r="AU133" s="54">
        <f t="shared" si="65"/>
        <v>4.2695606579178539E-6</v>
      </c>
      <c r="AV133" s="54">
        <f t="shared" si="65"/>
        <v>3.5014067401140017E-6</v>
      </c>
      <c r="AW133" s="54">
        <f t="shared" si="65"/>
        <v>2.8727339530420004E-6</v>
      </c>
      <c r="AX133" s="54">
        <f t="shared" si="65"/>
        <v>2.357880600098237E-6</v>
      </c>
      <c r="AY133" s="54">
        <f t="shared" si="65"/>
        <v>1.9359944884594727E-6</v>
      </c>
      <c r="AZ133" s="54">
        <f t="shared" si="65"/>
        <v>1.5901082836895603E-6</v>
      </c>
      <c r="BA133" s="54">
        <f t="shared" si="65"/>
        <v>1.3063986849196122E-6</v>
      </c>
      <c r="BB133" s="54">
        <f t="shared" si="65"/>
        <v>1.0735913393133258E-6</v>
      </c>
      <c r="BC133" s="54">
        <f t="shared" si="65"/>
        <v>8.8248167741137282E-7</v>
      </c>
      <c r="BD133" s="54">
        <f t="shared" si="65"/>
        <v>7.2554823655967844E-7</v>
      </c>
      <c r="BE133" s="54">
        <f t="shared" si="65"/>
        <v>5.9663999111931883E-7</v>
      </c>
      <c r="BF133" s="54">
        <f t="shared" si="65"/>
        <v>4.9072306173466463E-7</v>
      </c>
      <c r="BG133" s="54">
        <f t="shared" si="65"/>
        <v>4.0367518654913467E-7</v>
      </c>
      <c r="BH133" s="54">
        <f t="shared" si="65"/>
        <v>3.3211869842063061E-7</v>
      </c>
      <c r="BI133" s="54">
        <f t="shared" si="65"/>
        <v>2.8617579947127991E-7</v>
      </c>
    </row>
    <row r="134" spans="1:61" ht="18" customHeight="1">
      <c r="A134" s="54" t="s">
        <v>820</v>
      </c>
      <c r="B134" s="54"/>
      <c r="C134" s="54">
        <f>+(C133/B133)^-0.1-1</f>
        <v>6.5342525044921773E-2</v>
      </c>
      <c r="D134" s="54">
        <f t="shared" ref="D134:BI134" si="66">+(D133/C133)^-0.1-1</f>
        <v>5.8121128025731217E-2</v>
      </c>
      <c r="E134" s="54">
        <f t="shared" si="66"/>
        <v>5.1683831761429433E-2</v>
      </c>
      <c r="F134" s="54">
        <f t="shared" si="66"/>
        <v>4.7922453895720585E-2</v>
      </c>
      <c r="G134" s="54">
        <f t="shared" si="66"/>
        <v>4.3852815373824017E-2</v>
      </c>
      <c r="H134" s="54">
        <f t="shared" si="66"/>
        <v>4.0566735114706098E-2</v>
      </c>
      <c r="I134" s="54">
        <f t="shared" si="66"/>
        <v>3.8198060999006689E-2</v>
      </c>
      <c r="J134" s="54">
        <f t="shared" si="66"/>
        <v>3.617372809440389E-2</v>
      </c>
      <c r="K134" s="54">
        <f t="shared" si="66"/>
        <v>3.5788635607503005E-2</v>
      </c>
      <c r="L134" s="54">
        <f t="shared" si="66"/>
        <v>3.4556122899220165E-2</v>
      </c>
      <c r="M134" s="54">
        <f t="shared" si="66"/>
        <v>2.9917706599069449E-2</v>
      </c>
      <c r="N134" s="54">
        <f t="shared" si="66"/>
        <v>3.1769645460586471E-2</v>
      </c>
      <c r="O134" s="54">
        <f t="shared" si="66"/>
        <v>2.9892625761845926E-2</v>
      </c>
      <c r="P134" s="54">
        <f t="shared" si="66"/>
        <v>2.8498532997406567E-2</v>
      </c>
      <c r="Q134" s="54">
        <f t="shared" si="66"/>
        <v>2.7388971018484254E-2</v>
      </c>
      <c r="R134" s="54">
        <f t="shared" si="66"/>
        <v>2.6462964473368267E-2</v>
      </c>
      <c r="S134" s="54">
        <f t="shared" si="66"/>
        <v>2.56660078983868E-2</v>
      </c>
      <c r="T134" s="54">
        <f t="shared" si="66"/>
        <v>2.4967065272019973E-2</v>
      </c>
      <c r="U134" s="54">
        <f t="shared" si="66"/>
        <v>2.4347357156312643E-2</v>
      </c>
      <c r="V134" s="54">
        <f t="shared" si="66"/>
        <v>2.344691430018897E-2</v>
      </c>
      <c r="W134" s="54">
        <f t="shared" si="66"/>
        <v>2.2762735221433239E-2</v>
      </c>
      <c r="X134" s="54">
        <f t="shared" si="66"/>
        <v>2.2559543805003912E-2</v>
      </c>
      <c r="Y134" s="54">
        <f t="shared" si="66"/>
        <v>2.2287522603895882E-2</v>
      </c>
      <c r="Z134" s="54">
        <f t="shared" si="66"/>
        <v>2.1997791594987381E-2</v>
      </c>
      <c r="AA134" s="54">
        <f t="shared" si="66"/>
        <v>2.1728995328842204E-2</v>
      </c>
      <c r="AB134" s="54">
        <f t="shared" si="66"/>
        <v>2.152029263766031E-2</v>
      </c>
      <c r="AC134" s="54">
        <f t="shared" si="66"/>
        <v>2.1817353853927246E-2</v>
      </c>
      <c r="AD134" s="54">
        <f t="shared" si="66"/>
        <v>2.1850451078195388E-2</v>
      </c>
      <c r="AE134" s="54">
        <f t="shared" si="66"/>
        <v>2.1815734381510632E-2</v>
      </c>
      <c r="AF134" s="54">
        <f t="shared" si="66"/>
        <v>2.1835812585336178E-2</v>
      </c>
      <c r="AG134" s="54">
        <f t="shared" si="66"/>
        <v>2.1773388142118266E-2</v>
      </c>
      <c r="AH134" s="54">
        <f t="shared" si="66"/>
        <v>2.1558950481929129E-2</v>
      </c>
      <c r="AI134" s="54">
        <f t="shared" si="66"/>
        <v>2.1369865579035086E-2</v>
      </c>
      <c r="AJ134" s="54">
        <f t="shared" si="66"/>
        <v>2.1198501418353777E-2</v>
      </c>
      <c r="AK134" s="54">
        <f t="shared" si="66"/>
        <v>2.1041504935892519E-2</v>
      </c>
      <c r="AL134" s="54">
        <f t="shared" si="66"/>
        <v>2.089756686246802E-2</v>
      </c>
      <c r="AM134" s="54">
        <f t="shared" si="66"/>
        <v>2.076605431402867E-2</v>
      </c>
      <c r="AN134" s="54">
        <f t="shared" si="66"/>
        <v>2.0646449938178657E-2</v>
      </c>
      <c r="AO134" s="54">
        <f t="shared" si="66"/>
        <v>2.0538161636799668E-2</v>
      </c>
      <c r="AP134" s="54">
        <f t="shared" si="66"/>
        <v>2.0440490164979286E-2</v>
      </c>
      <c r="AQ134" s="54">
        <f t="shared" si="66"/>
        <v>2.0352654983281093E-2</v>
      </c>
      <c r="AR134" s="54">
        <f t="shared" si="66"/>
        <v>2.0273834301954397E-2</v>
      </c>
      <c r="AS134" s="54">
        <f t="shared" si="66"/>
        <v>2.0203201776106905E-2</v>
      </c>
      <c r="AT134" s="54">
        <f t="shared" si="66"/>
        <v>2.0139954404419846E-2</v>
      </c>
      <c r="AU134" s="54">
        <f t="shared" si="66"/>
        <v>2.0083331285281503E-2</v>
      </c>
      <c r="AV134" s="54">
        <f t="shared" si="66"/>
        <v>2.0032624719500181E-2</v>
      </c>
      <c r="AW134" s="54">
        <f t="shared" si="66"/>
        <v>1.9987185546330721E-2</v>
      </c>
      <c r="AX134" s="54">
        <f t="shared" si="66"/>
        <v>1.9946424429459819E-2</v>
      </c>
      <c r="AY134" s="54">
        <f t="shared" si="66"/>
        <v>1.9909810467210409E-2</v>
      </c>
      <c r="AZ134" s="54">
        <f t="shared" si="66"/>
        <v>1.9876868152572058E-2</v>
      </c>
      <c r="BA134" s="54">
        <f t="shared" si="66"/>
        <v>1.9847173413064967E-2</v>
      </c>
      <c r="BB134" s="54">
        <f t="shared" si="66"/>
        <v>1.9820349230596834E-2</v>
      </c>
      <c r="BC134" s="54">
        <f t="shared" si="66"/>
        <v>1.9796061171383661E-2</v>
      </c>
      <c r="BD134" s="54">
        <f t="shared" si="66"/>
        <v>1.9774013034506543E-2</v>
      </c>
      <c r="BE134" s="54">
        <f t="shared" si="66"/>
        <v>1.9753942743034658E-2</v>
      </c>
      <c r="BF134" s="54">
        <f t="shared" si="66"/>
        <v>1.9735618544120204E-2</v>
      </c>
      <c r="BG134" s="54">
        <f t="shared" si="66"/>
        <v>1.9718835546358671E-2</v>
      </c>
      <c r="BH134" s="54">
        <f t="shared" si="66"/>
        <v>1.9703412598106373E-2</v>
      </c>
      <c r="BI134" s="54">
        <f t="shared" si="66"/>
        <v>1.4999999999999902E-2</v>
      </c>
    </row>
    <row r="135" spans="1:61" ht="18" customHeight="1">
      <c r="A135" s="54" t="s">
        <v>804</v>
      </c>
      <c r="B135" s="54"/>
      <c r="C135" s="54">
        <f>+LN(C56/B56)/10</f>
        <v>1.9035212254373903E-2</v>
      </c>
      <c r="D135" s="54">
        <f t="shared" ref="D135:K135" si="67">+LN(D56/C56)/10</f>
        <v>1.5401213969369203E-2</v>
      </c>
      <c r="E135" s="54">
        <f t="shared" si="67"/>
        <v>1.1886692955409495E-2</v>
      </c>
      <c r="F135" s="54">
        <f t="shared" si="67"/>
        <v>9.1450617987396277E-3</v>
      </c>
      <c r="G135" s="54">
        <f t="shared" si="67"/>
        <v>5.2092300348727154E-3</v>
      </c>
      <c r="H135" s="54">
        <f t="shared" si="67"/>
        <v>3.4676112907547998E-3</v>
      </c>
      <c r="I135" s="54">
        <f t="shared" si="67"/>
        <v>3.4676112907547998E-3</v>
      </c>
      <c r="J135" s="54">
        <f t="shared" si="67"/>
        <v>3.4676112907547998E-3</v>
      </c>
      <c r="K135" s="54">
        <f t="shared" si="67"/>
        <v>3.4676112907547998E-3</v>
      </c>
    </row>
    <row r="136" spans="1:61" ht="18" customHeight="1">
      <c r="A136" s="54" t="s">
        <v>805</v>
      </c>
      <c r="B136" s="54"/>
      <c r="C136" s="54">
        <f>+C134+C135</f>
        <v>8.437773729929568E-2</v>
      </c>
      <c r="D136" s="54">
        <f t="shared" ref="D136:K136" si="68">+D134+D135</f>
        <v>7.3522341995100424E-2</v>
      </c>
      <c r="E136" s="54">
        <f t="shared" si="68"/>
        <v>6.3570524716838925E-2</v>
      </c>
      <c r="F136" s="54">
        <f t="shared" si="68"/>
        <v>5.7067515694460211E-2</v>
      </c>
      <c r="G136" s="54">
        <f t="shared" si="68"/>
        <v>4.9062045408696735E-2</v>
      </c>
      <c r="H136" s="54">
        <f t="shared" si="68"/>
        <v>4.4034346405460896E-2</v>
      </c>
      <c r="I136" s="54">
        <f t="shared" si="68"/>
        <v>4.1665672289761486E-2</v>
      </c>
      <c r="J136" s="54">
        <f t="shared" si="68"/>
        <v>3.9641339385158687E-2</v>
      </c>
      <c r="K136" s="54">
        <f t="shared" si="68"/>
        <v>3.9256246898257803E-2</v>
      </c>
    </row>
    <row r="137" spans="1:61" ht="18" customHeight="1">
      <c r="A137" s="54" t="s">
        <v>806</v>
      </c>
      <c r="B137" s="54"/>
      <c r="C137" s="54">
        <f>+C136-C129</f>
        <v>1.237032120380413E-2</v>
      </c>
      <c r="D137" s="54">
        <f t="shared" ref="D137:K137" si="69">+D136-D129</f>
        <v>1.1131732539897687E-2</v>
      </c>
      <c r="E137" s="54">
        <f t="shared" si="69"/>
        <v>7.5044866250306153E-3</v>
      </c>
      <c r="F137" s="54">
        <f t="shared" si="69"/>
        <v>8.8284000744060231E-3</v>
      </c>
      <c r="G137" s="54">
        <f t="shared" si="69"/>
        <v>5.7175442726973766E-3</v>
      </c>
      <c r="H137" s="54">
        <f t="shared" si="69"/>
        <v>2.9687708557235917E-3</v>
      </c>
      <c r="I137" s="54">
        <f t="shared" si="69"/>
        <v>2.5518525032508441E-3</v>
      </c>
      <c r="J137" s="54">
        <f t="shared" si="69"/>
        <v>8.9923724958732715E-4</v>
      </c>
      <c r="K137" s="54">
        <f t="shared" si="69"/>
        <v>3.9605077570393846E-3</v>
      </c>
    </row>
    <row r="138" spans="1:61" ht="18" customHeight="1">
      <c r="A138" s="54"/>
      <c r="B138" s="54" t="s">
        <v>807</v>
      </c>
    </row>
    <row r="139" spans="1:61" ht="18" customHeight="1">
      <c r="A139" s="54" t="s">
        <v>808</v>
      </c>
      <c r="B139" s="54">
        <f t="shared" ref="B139:BI139" si="70">+$B$7*B68/B74-(1-(1-0.1)^10)/10</f>
        <v>0.1269801551713301</v>
      </c>
      <c r="C139" s="54">
        <f t="shared" si="70"/>
        <v>9.429774069345663E-2</v>
      </c>
      <c r="D139" s="54">
        <f t="shared" si="70"/>
        <v>7.9001805990217042E-2</v>
      </c>
      <c r="E139" s="54">
        <f t="shared" si="70"/>
        <v>7.0712643559668567E-2</v>
      </c>
      <c r="F139" s="54">
        <f t="shared" si="70"/>
        <v>6.5371498067980663E-2</v>
      </c>
      <c r="G139" s="54">
        <f t="shared" si="70"/>
        <v>6.08393763984965E-2</v>
      </c>
      <c r="H139" s="54">
        <f t="shared" si="70"/>
        <v>5.6929864489151244E-2</v>
      </c>
      <c r="I139" s="54">
        <f t="shared" si="70"/>
        <v>5.3753886913956023E-2</v>
      </c>
      <c r="J139" s="54">
        <f t="shared" si="70"/>
        <v>5.0977540772484731E-2</v>
      </c>
      <c r="K139" s="54">
        <f t="shared" si="70"/>
        <v>4.8398156806925732E-2</v>
      </c>
      <c r="L139" s="54">
        <f t="shared" si="70"/>
        <v>4.5922893834960177E-2</v>
      </c>
      <c r="M139" s="54">
        <f t="shared" si="70"/>
        <v>4.3926194621202716E-2</v>
      </c>
      <c r="N139" s="54">
        <f t="shared" si="70"/>
        <v>4.0106846541375182E-2</v>
      </c>
      <c r="O139" s="54">
        <f t="shared" si="70"/>
        <v>3.7699500634013922E-2</v>
      </c>
      <c r="P139" s="54">
        <f t="shared" si="70"/>
        <v>3.6035154245117315E-2</v>
      </c>
      <c r="Q139" s="54">
        <f t="shared" si="70"/>
        <v>3.4787999490334467E-2</v>
      </c>
      <c r="R139" s="54">
        <f t="shared" si="70"/>
        <v>3.3792834893215093E-2</v>
      </c>
      <c r="S139" s="54">
        <f t="shared" si="70"/>
        <v>3.296252034814745E-2</v>
      </c>
      <c r="T139" s="54">
        <f t="shared" si="70"/>
        <v>3.2249135107720983E-2</v>
      </c>
      <c r="U139" s="54">
        <f t="shared" si="70"/>
        <v>3.1624998584056735E-2</v>
      </c>
      <c r="V139" s="54">
        <f t="shared" si="70"/>
        <v>3.1581736813625319E-2</v>
      </c>
      <c r="W139" s="54">
        <f t="shared" si="70"/>
        <v>3.1865677039084314E-2</v>
      </c>
      <c r="X139" s="54">
        <f t="shared" si="70"/>
        <v>3.1831186461595037E-2</v>
      </c>
      <c r="Y139" s="54">
        <f t="shared" si="70"/>
        <v>3.1647987652997076E-2</v>
      </c>
      <c r="Z139" s="54">
        <f t="shared" si="70"/>
        <v>3.140492104365325E-2</v>
      </c>
      <c r="AA139" s="54">
        <f t="shared" si="70"/>
        <v>3.1155605529793295E-2</v>
      </c>
      <c r="AB139" s="54">
        <f t="shared" si="70"/>
        <v>3.0942157506856846E-2</v>
      </c>
      <c r="AC139" s="54">
        <f t="shared" si="70"/>
        <v>3.1057656742953868E-2</v>
      </c>
      <c r="AD139" s="54">
        <f t="shared" si="70"/>
        <v>3.1116835470188939E-2</v>
      </c>
      <c r="AE139" s="54">
        <f t="shared" si="70"/>
        <v>3.1114687433228011E-2</v>
      </c>
      <c r="AF139" s="54">
        <f t="shared" si="70"/>
        <v>3.0903667349354388E-2</v>
      </c>
      <c r="AG139" s="54">
        <f t="shared" si="70"/>
        <v>3.0572452784816531E-2</v>
      </c>
      <c r="AH139" s="54">
        <f t="shared" si="70"/>
        <v>3.0328812932386401E-2</v>
      </c>
      <c r="AI139" s="54">
        <f t="shared" si="70"/>
        <v>3.0130074340002269E-2</v>
      </c>
      <c r="AJ139" s="54">
        <f t="shared" si="70"/>
        <v>2.9957365265359609E-2</v>
      </c>
      <c r="AK139" s="54">
        <f t="shared" si="70"/>
        <v>2.9802323218440271E-2</v>
      </c>
      <c r="AL139" s="54">
        <f t="shared" si="70"/>
        <v>2.9661337281199227E-2</v>
      </c>
      <c r="AM139" s="54">
        <f t="shared" si="70"/>
        <v>2.9532796040053752E-2</v>
      </c>
      <c r="AN139" s="54">
        <f t="shared" si="70"/>
        <v>2.9415827154724267E-2</v>
      </c>
      <c r="AO139" s="54">
        <f t="shared" si="70"/>
        <v>2.9309760620034195E-2</v>
      </c>
      <c r="AP139" s="54">
        <f t="shared" si="70"/>
        <v>2.9213929955121926E-2</v>
      </c>
      <c r="AQ139" s="54">
        <f t="shared" si="70"/>
        <v>2.9127621712410873E-2</v>
      </c>
      <c r="AR139" s="54">
        <f t="shared" si="70"/>
        <v>2.9050083092847512E-2</v>
      </c>
      <c r="AS139" s="54">
        <f t="shared" si="70"/>
        <v>2.8980546850756378E-2</v>
      </c>
      <c r="AT139" s="54">
        <f t="shared" si="70"/>
        <v>2.8918256555025126E-2</v>
      </c>
      <c r="AU139" s="54">
        <f t="shared" si="70"/>
        <v>2.8862486360563155E-2</v>
      </c>
      <c r="AV139" s="54">
        <f t="shared" si="70"/>
        <v>2.8812554262002341E-2</v>
      </c>
      <c r="AW139" s="54">
        <f t="shared" si="70"/>
        <v>2.8767829648593077E-2</v>
      </c>
      <c r="AX139" s="54">
        <f t="shared" si="70"/>
        <v>2.8727736488448855E-2</v>
      </c>
      <c r="AY139" s="54">
        <f t="shared" si="70"/>
        <v>2.8691753428541869E-2</v>
      </c>
      <c r="AZ139" s="54">
        <f t="shared" si="70"/>
        <v>2.8659411868096035E-2</v>
      </c>
      <c r="BA139" s="54">
        <f t="shared" si="70"/>
        <v>2.863029280488659E-2</v>
      </c>
      <c r="BB139" s="54">
        <f t="shared" si="70"/>
        <v>2.8604023026575429E-2</v>
      </c>
      <c r="BC139" s="54">
        <f t="shared" si="70"/>
        <v>2.8580271038981947E-2</v>
      </c>
      <c r="BD139" s="54">
        <f t="shared" si="70"/>
        <v>2.8558742988550004E-2</v>
      </c>
      <c r="BE139" s="54">
        <f t="shared" si="70"/>
        <v>2.8539178739549656E-2</v>
      </c>
      <c r="BF139" s="54">
        <f t="shared" si="70"/>
        <v>2.8521348199130908E-2</v>
      </c>
      <c r="BG139" s="54">
        <f t="shared" si="70"/>
        <v>2.8505047937601655E-2</v>
      </c>
      <c r="BH139" s="54">
        <f t="shared" si="70"/>
        <v>2.8490098121117108E-2</v>
      </c>
      <c r="BI139" s="54">
        <f t="shared" si="70"/>
        <v>2.8476339754733432E-2</v>
      </c>
    </row>
    <row r="140" spans="1:61" ht="18" customHeight="1">
      <c r="A140" s="54" t="s">
        <v>809</v>
      </c>
      <c r="B140" s="54">
        <v>1</v>
      </c>
      <c r="C140" s="54">
        <f t="shared" ref="C140:AH140" si="71">+B140/(1+C131)^10</f>
        <v>0.47526407689340683</v>
      </c>
      <c r="D140" s="54">
        <f t="shared" si="71"/>
        <v>0.24801665216151283</v>
      </c>
      <c r="E140" s="54">
        <f t="shared" si="71"/>
        <v>0.13950346282412637</v>
      </c>
      <c r="F140" s="54">
        <f t="shared" si="71"/>
        <v>8.390691551269791E-2</v>
      </c>
      <c r="G140" s="54">
        <f t="shared" si="71"/>
        <v>5.3622295214438405E-2</v>
      </c>
      <c r="H140" s="54">
        <f t="shared" si="71"/>
        <v>3.5466122991391159E-2</v>
      </c>
      <c r="I140" s="54">
        <f t="shared" si="71"/>
        <v>2.3938987045393694E-2</v>
      </c>
      <c r="J140" s="54">
        <f t="shared" si="71"/>
        <v>1.6339976310229043E-2</v>
      </c>
      <c r="K140" s="54">
        <f t="shared" si="71"/>
        <v>1.1360164493952682E-2</v>
      </c>
      <c r="L140" s="54">
        <f t="shared" si="71"/>
        <v>8.296973902872767E-3</v>
      </c>
      <c r="M140" s="54">
        <f t="shared" si="71"/>
        <v>6.2071102811557853E-3</v>
      </c>
      <c r="N140" s="54">
        <f t="shared" si="71"/>
        <v>4.6441962952261393E-3</v>
      </c>
      <c r="O140" s="54">
        <f t="shared" si="71"/>
        <v>3.5288650514222154E-3</v>
      </c>
      <c r="P140" s="54">
        <f t="shared" si="71"/>
        <v>2.7133426817630858E-3</v>
      </c>
      <c r="Q140" s="54">
        <f t="shared" si="71"/>
        <v>2.1065251354190425E-3</v>
      </c>
      <c r="R140" s="54">
        <f t="shared" si="71"/>
        <v>1.6488596056539566E-3</v>
      </c>
      <c r="S140" s="54">
        <f t="shared" si="71"/>
        <v>1.2998464371591085E-3</v>
      </c>
      <c r="T140" s="54">
        <f t="shared" si="71"/>
        <v>1.0311673983121781E-3</v>
      </c>
      <c r="U140" s="54">
        <f t="shared" si="71"/>
        <v>8.209494703354897E-4</v>
      </c>
      <c r="V140" s="54">
        <f t="shared" si="71"/>
        <v>6.5371716248866884E-4</v>
      </c>
      <c r="W140" s="54">
        <f t="shared" si="71"/>
        <v>5.2084029568132215E-4</v>
      </c>
      <c r="X140" s="54">
        <f t="shared" si="71"/>
        <v>4.1591624617778389E-4</v>
      </c>
      <c r="Y140" s="54">
        <f t="shared" si="71"/>
        <v>3.3302286403780472E-4</v>
      </c>
      <c r="Z140" s="54">
        <f t="shared" si="71"/>
        <v>2.6736404073235897E-4</v>
      </c>
      <c r="AA140" s="54">
        <f t="shared" si="71"/>
        <v>2.1514180465721845E-4</v>
      </c>
      <c r="AB140" s="54">
        <f t="shared" si="71"/>
        <v>1.7304652374581353E-4</v>
      </c>
      <c r="AC140" s="54">
        <f t="shared" si="71"/>
        <v>1.3896787173909545E-4</v>
      </c>
      <c r="AD140" s="54">
        <f t="shared" si="71"/>
        <v>1.1160131204310672E-4</v>
      </c>
      <c r="AE140" s="54">
        <f t="shared" si="71"/>
        <v>8.9731967410848707E-5</v>
      </c>
      <c r="AF140" s="54">
        <f t="shared" si="71"/>
        <v>7.232666565051237E-5</v>
      </c>
      <c r="AG140" s="54">
        <f t="shared" si="71"/>
        <v>5.8441105169170937E-5</v>
      </c>
      <c r="AH140" s="54">
        <f t="shared" si="71"/>
        <v>4.7312742389404465E-5</v>
      </c>
      <c r="AI140" s="54">
        <f t="shared" ref="AI140:BG140" si="72">+AH140/(1+AI131)^10</f>
        <v>3.8369681341993972E-5</v>
      </c>
      <c r="AJ140" s="54">
        <f t="shared" si="72"/>
        <v>3.1166071333873087E-5</v>
      </c>
      <c r="AK140" s="54">
        <f t="shared" si="72"/>
        <v>2.53514499424999E-5</v>
      </c>
      <c r="AL140" s="54">
        <f t="shared" si="72"/>
        <v>2.0648927344252491E-5</v>
      </c>
      <c r="AM140" s="54">
        <f t="shared" si="72"/>
        <v>1.683897178005919E-5</v>
      </c>
      <c r="AN140" s="54">
        <f t="shared" si="72"/>
        <v>1.3747025187341983E-5</v>
      </c>
      <c r="AO140" s="54">
        <f t="shared" si="72"/>
        <v>1.123392036714851E-5</v>
      </c>
      <c r="AP140" s="54">
        <f t="shared" si="72"/>
        <v>9.1884198859289546E-6</v>
      </c>
      <c r="AQ140" s="54">
        <f t="shared" si="72"/>
        <v>7.5213872598458261E-6</v>
      </c>
      <c r="AR140" s="54">
        <f t="shared" si="72"/>
        <v>6.1612219977289689E-6</v>
      </c>
      <c r="AS140" s="54">
        <f t="shared" si="72"/>
        <v>5.0502758933426683E-6</v>
      </c>
      <c r="AT140" s="54">
        <f t="shared" si="72"/>
        <v>4.1420323877076166E-6</v>
      </c>
      <c r="AU140" s="54">
        <f t="shared" si="72"/>
        <v>3.3988803139003027E-6</v>
      </c>
      <c r="AV140" s="54">
        <f t="shared" si="72"/>
        <v>2.7903515819350647E-6</v>
      </c>
      <c r="AW140" s="54">
        <f t="shared" si="72"/>
        <v>2.2917219010317029E-6</v>
      </c>
      <c r="AX140" s="54">
        <f t="shared" si="72"/>
        <v>1.8828964050657473E-6</v>
      </c>
      <c r="AY140" s="54">
        <f t="shared" si="72"/>
        <v>1.5475195675420754E-6</v>
      </c>
      <c r="AZ140" s="54">
        <f t="shared" si="72"/>
        <v>1.2722622671327293E-6</v>
      </c>
      <c r="BA140" s="54">
        <f t="shared" si="72"/>
        <v>1.0462492343284348E-6</v>
      </c>
      <c r="BB140" s="54">
        <f t="shared" si="72"/>
        <v>8.6059810279051463E-7</v>
      </c>
      <c r="BC140" s="54">
        <f t="shared" si="72"/>
        <v>7.0804746537518409E-7</v>
      </c>
      <c r="BD140" s="54">
        <f t="shared" si="72"/>
        <v>5.8265612204912391E-7</v>
      </c>
      <c r="BE140" s="54">
        <f t="shared" si="72"/>
        <v>4.7955943033020726E-7</v>
      </c>
      <c r="BF140" s="54">
        <f t="shared" si="72"/>
        <v>3.9477157562042493E-7</v>
      </c>
      <c r="BG140" s="54">
        <f t="shared" si="72"/>
        <v>3.2502485663762567E-7</v>
      </c>
      <c r="BH140" s="54">
        <f>+BG140</f>
        <v>3.2502485663762567E-7</v>
      </c>
      <c r="BI140" s="54">
        <f>+BH140</f>
        <v>3.2502485663762567E-7</v>
      </c>
    </row>
    <row r="141" spans="1:61" ht="18" customHeight="1">
      <c r="A141" s="54" t="s">
        <v>806</v>
      </c>
      <c r="B141" s="54">
        <f t="shared" ref="B141:K141" si="73">+B139-C131</f>
        <v>4.9754963636607669E-2</v>
      </c>
      <c r="C141" s="54">
        <f t="shared" si="73"/>
        <v>2.709872791810948E-2</v>
      </c>
      <c r="D141" s="54">
        <f t="shared" si="73"/>
        <v>1.9773482216711519E-2</v>
      </c>
      <c r="E141" s="54">
        <f t="shared" si="73"/>
        <v>1.8560066703737318E-2</v>
      </c>
      <c r="F141" s="54">
        <f t="shared" si="73"/>
        <v>1.957968968995389E-2</v>
      </c>
      <c r="G141" s="54">
        <f t="shared" si="73"/>
        <v>1.8634338055628169E-2</v>
      </c>
      <c r="H141" s="54">
        <f t="shared" si="73"/>
        <v>1.6840166821027271E-2</v>
      </c>
      <c r="I141" s="54">
        <f t="shared" si="73"/>
        <v>1.4825925952915021E-2</v>
      </c>
      <c r="J141" s="54">
        <f t="shared" si="73"/>
        <v>1.3958620134089841E-2</v>
      </c>
      <c r="K141" s="54">
        <f t="shared" si="73"/>
        <v>1.6477064185296389E-2</v>
      </c>
    </row>
    <row r="142" spans="1:61" ht="18" customHeight="1">
      <c r="A142" s="54" t="s">
        <v>801</v>
      </c>
      <c r="B142" s="54"/>
      <c r="C142" s="54">
        <f>+EXP(C128-0.1)</f>
        <v>1.062010744559458</v>
      </c>
      <c r="D142" s="54">
        <f>+EXP(D128-0.1)</f>
        <v>1.0460734206622029</v>
      </c>
    </row>
    <row r="143" spans="1:61" ht="18" customHeight="1">
      <c r="A143" s="54" t="s">
        <v>810</v>
      </c>
      <c r="B143" s="54"/>
    </row>
    <row r="144" spans="1:61" ht="18" customHeight="1">
      <c r="A144" s="54" t="s">
        <v>811</v>
      </c>
      <c r="B144" s="54">
        <f>+SUMPRODUCT(B140:U140*B84:U84)*10</f>
        <v>132.38040673846226</v>
      </c>
    </row>
    <row r="145" spans="1:74" ht="18" customHeight="1">
      <c r="A145" s="54" t="s">
        <v>812</v>
      </c>
      <c r="B145" s="54">
        <f>+SUMPRODUCT(B140:AE140*B84:AE84)*10</f>
        <v>135.04884843646684</v>
      </c>
    </row>
    <row r="146" spans="1:74" ht="18" customHeight="1">
      <c r="A146" s="54" t="s">
        <v>813</v>
      </c>
      <c r="B146" s="54">
        <f>+SUMPRODUCT(B140:BI140*B84:BI84)*10</f>
        <v>135.65375040614796</v>
      </c>
    </row>
    <row r="147" spans="1:74" ht="18" customHeight="1">
      <c r="A147" s="54"/>
      <c r="B147" s="54"/>
    </row>
    <row r="148" spans="1:74" s="39" customFormat="1" ht="18" customHeight="1">
      <c r="A148" s="54" t="s">
        <v>814</v>
      </c>
      <c r="B148" s="54">
        <v>1</v>
      </c>
      <c r="C148" s="54">
        <f t="shared" ref="C148:AH148" si="74">+B148/(1+B79)^10</f>
        <v>0.53101571018966021</v>
      </c>
      <c r="D148" s="54">
        <f t="shared" si="74"/>
        <v>0.30182381728042762</v>
      </c>
      <c r="E148" s="54">
        <f t="shared" si="74"/>
        <v>0.18234822272708892</v>
      </c>
      <c r="F148" s="54">
        <f t="shared" si="74"/>
        <v>0.1141852675086978</v>
      </c>
      <c r="G148" s="54">
        <f t="shared" si="74"/>
        <v>7.4339118123790668E-2</v>
      </c>
      <c r="H148" s="54">
        <f t="shared" si="74"/>
        <v>4.9947990730366848E-2</v>
      </c>
      <c r="I148" s="54">
        <f t="shared" si="74"/>
        <v>3.4333326864190716E-2</v>
      </c>
      <c r="J148" s="54">
        <f t="shared" si="74"/>
        <v>2.4065235801810865E-2</v>
      </c>
      <c r="K148" s="54">
        <f t="shared" si="74"/>
        <v>1.6930847735343302E-2</v>
      </c>
      <c r="L148" s="54">
        <f t="shared" si="74"/>
        <v>1.2054193265282578E-2</v>
      </c>
      <c r="M148" s="54">
        <f t="shared" si="74"/>
        <v>8.9766212863958538E-3</v>
      </c>
      <c r="N148" s="54">
        <f t="shared" si="74"/>
        <v>6.5657665165033798E-3</v>
      </c>
      <c r="O148" s="54">
        <f t="shared" si="74"/>
        <v>4.8906428608448994E-3</v>
      </c>
      <c r="P148" s="54">
        <f t="shared" si="74"/>
        <v>3.6925737998744746E-3</v>
      </c>
      <c r="Q148" s="54">
        <f t="shared" si="74"/>
        <v>2.8182543830564365E-3</v>
      </c>
      <c r="R148" s="54">
        <f t="shared" si="74"/>
        <v>2.1704378168992695E-3</v>
      </c>
      <c r="S148" s="54">
        <f t="shared" si="74"/>
        <v>1.6845648012515796E-3</v>
      </c>
      <c r="T148" s="54">
        <f t="shared" si="74"/>
        <v>1.316402248211195E-3</v>
      </c>
      <c r="U148" s="54">
        <f t="shared" si="74"/>
        <v>1.0349422160321805E-3</v>
      </c>
      <c r="V148" s="54">
        <f t="shared" si="74"/>
        <v>8.2084828116837059E-4</v>
      </c>
      <c r="W148" s="54">
        <f t="shared" si="74"/>
        <v>6.5541131335786781E-4</v>
      </c>
      <c r="X148" s="54">
        <f t="shared" si="74"/>
        <v>5.2435796478046649E-4</v>
      </c>
      <c r="Y148" s="54">
        <f t="shared" si="74"/>
        <v>4.2062711773295346E-4</v>
      </c>
      <c r="Z148" s="54">
        <f t="shared" si="74"/>
        <v>3.383745526850748E-4</v>
      </c>
      <c r="AA148" s="54">
        <f t="shared" si="74"/>
        <v>2.7292323602407084E-4</v>
      </c>
      <c r="AB148" s="54">
        <f t="shared" si="74"/>
        <v>2.2058223271575206E-4</v>
      </c>
      <c r="AC148" s="54">
        <f t="shared" si="74"/>
        <v>1.7776153285644624E-4</v>
      </c>
      <c r="AD148" s="54">
        <f t="shared" si="74"/>
        <v>1.432070428144034E-4</v>
      </c>
      <c r="AE148" s="54">
        <f t="shared" si="74"/>
        <v>1.1540869179917088E-4</v>
      </c>
      <c r="AF148" s="54">
        <f t="shared" si="74"/>
        <v>9.2988089200953859E-5</v>
      </c>
      <c r="AG148" s="54">
        <f t="shared" si="74"/>
        <v>7.4968953691487196E-5</v>
      </c>
      <c r="AH148" s="54">
        <f t="shared" si="74"/>
        <v>6.0568541657261755E-5</v>
      </c>
      <c r="AI148" s="54">
        <f t="shared" ref="AI148:BI148" si="75">+AH148/(1+AH79)^10</f>
        <v>4.9024899706401581E-5</v>
      </c>
      <c r="AJ148" s="54">
        <f t="shared" si="75"/>
        <v>3.9747976620958025E-5</v>
      </c>
      <c r="AK148" s="54">
        <f t="shared" si="75"/>
        <v>3.2276100734965739E-5</v>
      </c>
      <c r="AL148" s="54">
        <f t="shared" si="75"/>
        <v>2.6245773390814512E-5</v>
      </c>
      <c r="AM148" s="54">
        <f t="shared" si="75"/>
        <v>2.1369638904154437E-5</v>
      </c>
      <c r="AN148" s="54">
        <f t="shared" si="75"/>
        <v>1.7419829119118448E-5</v>
      </c>
      <c r="AO148" s="54">
        <f t="shared" si="75"/>
        <v>1.421514841585483E-5</v>
      </c>
      <c r="AP148" s="54">
        <f t="shared" si="75"/>
        <v>1.1611132243325839E-5</v>
      </c>
      <c r="AQ148" s="54">
        <f t="shared" si="75"/>
        <v>9.4923027832818961E-6</v>
      </c>
      <c r="AR148" s="54">
        <f t="shared" si="75"/>
        <v>7.7661199302053404E-6</v>
      </c>
      <c r="AS148" s="54">
        <f t="shared" si="75"/>
        <v>6.3582451873834782E-6</v>
      </c>
      <c r="AT148" s="54">
        <f t="shared" si="75"/>
        <v>5.2088241770425896E-6</v>
      </c>
      <c r="AU148" s="54">
        <f t="shared" si="75"/>
        <v>4.2695606579178386E-6</v>
      </c>
      <c r="AV148" s="54">
        <f t="shared" si="75"/>
        <v>3.5014067401139924E-6</v>
      </c>
      <c r="AW148" s="54">
        <f t="shared" si="75"/>
        <v>2.8727339530419962E-6</v>
      </c>
      <c r="AX148" s="54">
        <f t="shared" si="75"/>
        <v>2.3578806000982362E-6</v>
      </c>
      <c r="AY148" s="54">
        <f t="shared" si="75"/>
        <v>1.9359944884594731E-6</v>
      </c>
      <c r="AZ148" s="54">
        <f t="shared" si="75"/>
        <v>1.5901082836895599E-6</v>
      </c>
      <c r="BA148" s="54">
        <f t="shared" si="75"/>
        <v>1.3063986849196114E-6</v>
      </c>
      <c r="BB148" s="54">
        <f t="shared" si="75"/>
        <v>1.0735913393133238E-6</v>
      </c>
      <c r="BC148" s="54">
        <f t="shared" si="75"/>
        <v>8.8248167741137176E-7</v>
      </c>
      <c r="BD148" s="54">
        <f t="shared" si="75"/>
        <v>7.2554823655967759E-7</v>
      </c>
      <c r="BE148" s="54">
        <f t="shared" si="75"/>
        <v>5.9663999111931787E-7</v>
      </c>
      <c r="BF148" s="54">
        <f t="shared" si="75"/>
        <v>4.9072306173466442E-7</v>
      </c>
      <c r="BG148" s="54">
        <f t="shared" si="75"/>
        <v>4.036751865491343E-7</v>
      </c>
      <c r="BH148" s="54">
        <f t="shared" si="75"/>
        <v>3.3211869842063034E-7</v>
      </c>
      <c r="BI148" s="54">
        <f t="shared" si="75"/>
        <v>2.8617579947127965E-7</v>
      </c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</row>
    <row r="149" spans="1:74" ht="18" customHeight="1">
      <c r="A149" s="54"/>
      <c r="B149" s="54"/>
    </row>
    <row r="150" spans="1:74" ht="18" customHeight="1">
      <c r="A150" s="54" t="s">
        <v>810</v>
      </c>
      <c r="B150" s="54"/>
    </row>
    <row r="151" spans="1:74" ht="18" customHeight="1">
      <c r="A151" s="54" t="s">
        <v>811</v>
      </c>
      <c r="B151" s="54">
        <f>+SUMPRODUCT(B148:U148*B84:U84)*10</f>
        <v>165.2152084785362</v>
      </c>
    </row>
    <row r="152" spans="1:74" ht="18" customHeight="1">
      <c r="A152" s="54" t="s">
        <v>812</v>
      </c>
      <c r="B152" s="54">
        <f>+SUMPRODUCT(B148:AE148*B84:AE84)*10</f>
        <v>168.59066587807422</v>
      </c>
    </row>
    <row r="153" spans="1:74" ht="18" customHeight="1">
      <c r="A153" s="54" t="s">
        <v>813</v>
      </c>
      <c r="B153" s="54">
        <f>+SUMPRODUCT(B148:BI148*B84:BI84)*10</f>
        <v>169.36057357271198</v>
      </c>
    </row>
    <row r="154" spans="1:74" ht="18" customHeight="1">
      <c r="A154" s="54" t="s">
        <v>813</v>
      </c>
      <c r="B154" s="54">
        <f>+SUMPRODUCT(B149:BI149*B84:BI84)*10</f>
        <v>0</v>
      </c>
    </row>
    <row r="155" spans="1:74" ht="18" customHeight="1">
      <c r="A155" s="52" t="s">
        <v>815</v>
      </c>
      <c r="B155" s="65">
        <f>+B63*B61</f>
        <v>1.1831990672083632E-2</v>
      </c>
      <c r="C155" s="65">
        <f t="shared" ref="C155:BI155" si="76">+C63*C61</f>
        <v>2.6434283193588967E-2</v>
      </c>
      <c r="D155" s="65">
        <f t="shared" si="76"/>
        <v>5.4959651906141008E-2</v>
      </c>
      <c r="E155" s="65">
        <f t="shared" si="76"/>
        <v>0.10576309745693023</v>
      </c>
      <c r="F155" s="65">
        <f t="shared" si="76"/>
        <v>0.18775685029254768</v>
      </c>
      <c r="G155" s="65">
        <f t="shared" si="76"/>
        <v>0.3052311620919031</v>
      </c>
      <c r="H155" s="65">
        <f t="shared" si="76"/>
        <v>0.46594436873954381</v>
      </c>
      <c r="I155" s="65">
        <f t="shared" si="76"/>
        <v>0.68284144208323638</v>
      </c>
      <c r="J155" s="65">
        <f t="shared" si="76"/>
        <v>0.96706526761494549</v>
      </c>
      <c r="K155" s="65">
        <f t="shared" si="76"/>
        <v>1.3364501276595768</v>
      </c>
      <c r="L155" s="65">
        <f t="shared" si="76"/>
        <v>1.7632420085497393</v>
      </c>
      <c r="M155" s="65">
        <f t="shared" si="76"/>
        <v>2.2171801625255698</v>
      </c>
      <c r="N155" s="65">
        <f t="shared" si="76"/>
        <v>2.7515514005700736</v>
      </c>
      <c r="O155" s="65">
        <f t="shared" si="76"/>
        <v>3.3422911904670838</v>
      </c>
      <c r="P155" s="65">
        <f t="shared" si="76"/>
        <v>3.9907004674668949</v>
      </c>
      <c r="Q155" s="65">
        <f t="shared" si="76"/>
        <v>4.6979367667898417</v>
      </c>
      <c r="R155" s="65">
        <f t="shared" si="76"/>
        <v>5.4642065536389586</v>
      </c>
      <c r="S155" s="65">
        <f t="shared" si="76"/>
        <v>6.2889791983293186</v>
      </c>
      <c r="T155" s="65">
        <f t="shared" si="76"/>
        <v>7.1711371326196591</v>
      </c>
      <c r="U155" s="65">
        <f t="shared" si="76"/>
        <v>8.1090578129418791</v>
      </c>
      <c r="V155" s="65">
        <f t="shared" si="76"/>
        <v>9.149184723291107</v>
      </c>
      <c r="W155" s="65">
        <f t="shared" si="76"/>
        <v>10.320809698702405</v>
      </c>
      <c r="X155" s="65">
        <f t="shared" si="76"/>
        <v>11.593672816421638</v>
      </c>
      <c r="Y155" s="65">
        <f t="shared" si="76"/>
        <v>12.962540425369472</v>
      </c>
      <c r="Z155" s="65">
        <f t="shared" si="76"/>
        <v>14.423331818196699</v>
      </c>
      <c r="AA155" s="65">
        <f t="shared" si="76"/>
        <v>15.960644207815127</v>
      </c>
      <c r="AB155" s="65">
        <f t="shared" si="76"/>
        <v>17.409096677339228</v>
      </c>
      <c r="AC155" s="65">
        <f t="shared" si="76"/>
        <v>18.645666109815249</v>
      </c>
      <c r="AD155" s="65">
        <f t="shared" si="76"/>
        <v>19.763019478580507</v>
      </c>
      <c r="AE155" s="65">
        <f t="shared" si="76"/>
        <v>20.82286001645976</v>
      </c>
      <c r="AF155" s="65">
        <f t="shared" si="76"/>
        <v>21.834027649069025</v>
      </c>
      <c r="AG155" s="65">
        <f t="shared" si="76"/>
        <v>22.813071318425706</v>
      </c>
      <c r="AH155" s="65">
        <f t="shared" si="76"/>
        <v>23.809394510114014</v>
      </c>
      <c r="AI155" s="65">
        <f t="shared" si="76"/>
        <v>24.84422585951452</v>
      </c>
      <c r="AJ155" s="65">
        <f t="shared" si="76"/>
        <v>25.93041984666861</v>
      </c>
      <c r="AK155" s="65">
        <f t="shared" si="76"/>
        <v>27.076417667843959</v>
      </c>
      <c r="AL155" s="65">
        <f t="shared" si="76"/>
        <v>28.287846122957831</v>
      </c>
      <c r="AM155" s="65">
        <f t="shared" si="76"/>
        <v>29.568561872555996</v>
      </c>
      <c r="AN155" s="65">
        <f t="shared" si="76"/>
        <v>30.921339478607823</v>
      </c>
      <c r="AO155" s="65">
        <f t="shared" si="76"/>
        <v>32.348327348600669</v>
      </c>
      <c r="AP155" s="65">
        <f t="shared" si="76"/>
        <v>33.85135120422234</v>
      </c>
      <c r="AQ155" s="65">
        <f t="shared" si="76"/>
        <v>35.432116429978507</v>
      </c>
      <c r="AR155" s="65">
        <f t="shared" si="76"/>
        <v>37.09234275320253</v>
      </c>
      <c r="AS155" s="65">
        <f t="shared" si="76"/>
        <v>38.833853311272286</v>
      </c>
      <c r="AT155" s="65">
        <f t="shared" si="76"/>
        <v>40.658632836921207</v>
      </c>
      <c r="AU155" s="65">
        <f t="shared" si="76"/>
        <v>42.568864923440358</v>
      </c>
      <c r="AV155" s="65">
        <f t="shared" si="76"/>
        <v>44.56695518153289</v>
      </c>
      <c r="AW155" s="65">
        <f t="shared" si="76"/>
        <v>46.655544987836635</v>
      </c>
      <c r="AX155" s="65">
        <f t="shared" si="76"/>
        <v>48.837519088960711</v>
      </c>
      <c r="AY155" s="65">
        <f t="shared" si="76"/>
        <v>51.116009335289519</v>
      </c>
      <c r="AZ155" s="65">
        <f t="shared" si="76"/>
        <v>53.494396129265454</v>
      </c>
      <c r="BA155" s="65">
        <f t="shared" si="76"/>
        <v>55.976308688159371</v>
      </c>
      <c r="BB155" s="65">
        <f t="shared" si="76"/>
        <v>58.565624878567583</v>
      </c>
      <c r="BC155" s="65">
        <f t="shared" si="76"/>
        <v>61.266471136732065</v>
      </c>
      <c r="BD155" s="65">
        <f t="shared" si="76"/>
        <v>64.083222816335407</v>
      </c>
      <c r="BE155" s="65">
        <f t="shared" si="76"/>
        <v>67.020505183550171</v>
      </c>
      <c r="BF155" s="65">
        <f t="shared" si="76"/>
        <v>70.083195193631781</v>
      </c>
      <c r="BG155" s="65">
        <f t="shared" si="76"/>
        <v>73.276424124099421</v>
      </c>
      <c r="BH155" s="65">
        <f t="shared" si="76"/>
        <v>76.605581099236801</v>
      </c>
      <c r="BI155" s="65">
        <f t="shared" si="76"/>
        <v>80.07631751396049</v>
      </c>
    </row>
  </sheetData>
  <phoneticPr fontId="56" type="noConversion"/>
  <pageMargins left="0.75" right="0.75" top="1" bottom="1" header="0.5" footer="0.5"/>
  <pageSetup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68A0-4B4D-46FD-94B2-068E25F0CF00}">
  <dimension ref="A1:IC155"/>
  <sheetViews>
    <sheetView zoomScale="160" workbookViewId="0">
      <pane xSplit="1" ySplit="4" topLeftCell="B51" activePane="bottomRight" state="frozen"/>
      <selection pane="topRight"/>
      <selection pane="bottomLeft"/>
      <selection pane="bottomRight" activeCell="M65" sqref="M65"/>
    </sheetView>
  </sheetViews>
  <sheetFormatPr defaultColWidth="11.54296875" defaultRowHeight="18" customHeight="1"/>
  <cols>
    <col min="1" max="1" width="68.453125" style="52" customWidth="1"/>
    <col min="2" max="2" width="11.54296875" style="65" customWidth="1"/>
    <col min="3" max="16384" width="11.54296875" style="54"/>
  </cols>
  <sheetData>
    <row r="1" spans="1:61" ht="18" customHeight="1">
      <c r="A1" s="52" t="s">
        <v>188</v>
      </c>
      <c r="B1" s="143"/>
    </row>
    <row r="2" spans="1:61" s="32" customFormat="1" ht="18" customHeight="1">
      <c r="A2" s="56"/>
      <c r="B2" s="144">
        <v>1</v>
      </c>
      <c r="C2" s="32">
        <v>2</v>
      </c>
      <c r="D2" s="32">
        <v>3</v>
      </c>
      <c r="E2" s="32">
        <v>4</v>
      </c>
      <c r="F2" s="32">
        <v>5</v>
      </c>
      <c r="G2" s="32">
        <v>6</v>
      </c>
      <c r="H2" s="32">
        <v>7</v>
      </c>
      <c r="I2" s="32">
        <v>8</v>
      </c>
      <c r="J2" s="32">
        <v>9</v>
      </c>
      <c r="K2" s="32">
        <v>10</v>
      </c>
      <c r="L2" s="32">
        <v>11</v>
      </c>
      <c r="M2" s="32">
        <v>12</v>
      </c>
      <c r="N2" s="32">
        <v>13</v>
      </c>
      <c r="O2" s="32">
        <v>14</v>
      </c>
      <c r="P2" s="32">
        <v>15</v>
      </c>
      <c r="Q2" s="32">
        <v>16</v>
      </c>
      <c r="R2" s="32">
        <v>17</v>
      </c>
      <c r="S2" s="32">
        <v>18</v>
      </c>
      <c r="T2" s="32">
        <v>19</v>
      </c>
      <c r="U2" s="32">
        <v>20</v>
      </c>
      <c r="V2" s="32">
        <v>21</v>
      </c>
      <c r="W2" s="32">
        <v>22</v>
      </c>
      <c r="X2" s="32">
        <v>23</v>
      </c>
      <c r="Y2" s="32">
        <v>24</v>
      </c>
      <c r="Z2" s="32">
        <v>25</v>
      </c>
      <c r="AA2" s="32">
        <v>26</v>
      </c>
      <c r="AB2" s="32">
        <v>27</v>
      </c>
      <c r="AC2" s="32">
        <v>28</v>
      </c>
      <c r="AD2" s="32">
        <v>29</v>
      </c>
      <c r="AE2" s="32">
        <v>30</v>
      </c>
      <c r="AF2" s="32">
        <v>31</v>
      </c>
      <c r="AG2" s="32">
        <v>32</v>
      </c>
      <c r="AH2" s="32">
        <v>33</v>
      </c>
      <c r="AI2" s="32">
        <v>34</v>
      </c>
      <c r="AJ2" s="32">
        <v>35</v>
      </c>
      <c r="AK2" s="32">
        <v>36</v>
      </c>
      <c r="AL2" s="32">
        <v>37</v>
      </c>
      <c r="AM2" s="32">
        <v>38</v>
      </c>
      <c r="AN2" s="32">
        <v>39</v>
      </c>
      <c r="AO2" s="32">
        <f>+AN2+1</f>
        <v>40</v>
      </c>
      <c r="AP2" s="32">
        <f t="shared" ref="AP2:BI2" si="0">+AO2+1</f>
        <v>41</v>
      </c>
      <c r="AQ2" s="32">
        <f t="shared" si="0"/>
        <v>42</v>
      </c>
      <c r="AR2" s="32">
        <f t="shared" si="0"/>
        <v>43</v>
      </c>
      <c r="AS2" s="32">
        <f t="shared" si="0"/>
        <v>44</v>
      </c>
      <c r="AT2" s="32">
        <f t="shared" si="0"/>
        <v>45</v>
      </c>
      <c r="AU2" s="32">
        <f t="shared" si="0"/>
        <v>46</v>
      </c>
      <c r="AV2" s="32">
        <f t="shared" si="0"/>
        <v>47</v>
      </c>
      <c r="AW2" s="32">
        <f t="shared" si="0"/>
        <v>48</v>
      </c>
      <c r="AX2" s="32">
        <f t="shared" si="0"/>
        <v>49</v>
      </c>
      <c r="AY2" s="32">
        <f t="shared" si="0"/>
        <v>50</v>
      </c>
      <c r="AZ2" s="32">
        <f t="shared" si="0"/>
        <v>51</v>
      </c>
      <c r="BA2" s="32">
        <f t="shared" si="0"/>
        <v>52</v>
      </c>
      <c r="BB2" s="32">
        <f t="shared" si="0"/>
        <v>53</v>
      </c>
      <c r="BC2" s="32">
        <f t="shared" si="0"/>
        <v>54</v>
      </c>
      <c r="BD2" s="32">
        <f t="shared" si="0"/>
        <v>55</v>
      </c>
      <c r="BE2" s="32">
        <f t="shared" si="0"/>
        <v>56</v>
      </c>
      <c r="BF2" s="32">
        <f t="shared" si="0"/>
        <v>57</v>
      </c>
      <c r="BG2" s="32">
        <f t="shared" si="0"/>
        <v>58</v>
      </c>
      <c r="BH2" s="32">
        <f t="shared" si="0"/>
        <v>59</v>
      </c>
      <c r="BI2" s="32">
        <f t="shared" si="0"/>
        <v>60</v>
      </c>
    </row>
    <row r="3" spans="1:61" s="32" customFormat="1" ht="18" customHeight="1">
      <c r="A3" s="57"/>
      <c r="B3" s="144"/>
    </row>
    <row r="4" spans="1:61" s="32" customFormat="1" ht="18" customHeight="1">
      <c r="A4" s="57"/>
      <c r="B4" s="144">
        <v>2005</v>
      </c>
      <c r="C4" s="32">
        <f>+B4+10</f>
        <v>2015</v>
      </c>
      <c r="D4" s="32">
        <f t="shared" ref="D4:BI4" si="1">+C4+10</f>
        <v>2025</v>
      </c>
      <c r="E4" s="32">
        <f t="shared" si="1"/>
        <v>2035</v>
      </c>
      <c r="F4" s="32">
        <f t="shared" si="1"/>
        <v>2045</v>
      </c>
      <c r="G4" s="32">
        <f t="shared" si="1"/>
        <v>2055</v>
      </c>
      <c r="H4" s="32">
        <f t="shared" si="1"/>
        <v>2065</v>
      </c>
      <c r="I4" s="32">
        <f t="shared" si="1"/>
        <v>2075</v>
      </c>
      <c r="J4" s="32">
        <f t="shared" si="1"/>
        <v>2085</v>
      </c>
      <c r="K4" s="32">
        <f t="shared" si="1"/>
        <v>2095</v>
      </c>
      <c r="L4" s="32">
        <f t="shared" si="1"/>
        <v>2105</v>
      </c>
      <c r="M4" s="32">
        <f t="shared" si="1"/>
        <v>2115</v>
      </c>
      <c r="N4" s="32">
        <f t="shared" si="1"/>
        <v>2125</v>
      </c>
      <c r="O4" s="32">
        <f t="shared" si="1"/>
        <v>2135</v>
      </c>
      <c r="P4" s="32">
        <f t="shared" si="1"/>
        <v>2145</v>
      </c>
      <c r="Q4" s="32">
        <f t="shared" si="1"/>
        <v>2155</v>
      </c>
      <c r="R4" s="32">
        <f t="shared" si="1"/>
        <v>2165</v>
      </c>
      <c r="S4" s="32">
        <f t="shared" si="1"/>
        <v>2175</v>
      </c>
      <c r="T4" s="32">
        <f t="shared" si="1"/>
        <v>2185</v>
      </c>
      <c r="U4" s="32">
        <f t="shared" si="1"/>
        <v>2195</v>
      </c>
      <c r="V4" s="32">
        <f t="shared" si="1"/>
        <v>2205</v>
      </c>
      <c r="W4" s="32">
        <f t="shared" si="1"/>
        <v>2215</v>
      </c>
      <c r="X4" s="32">
        <f t="shared" si="1"/>
        <v>2225</v>
      </c>
      <c r="Y4" s="32">
        <f t="shared" si="1"/>
        <v>2235</v>
      </c>
      <c r="Z4" s="32">
        <f t="shared" si="1"/>
        <v>2245</v>
      </c>
      <c r="AA4" s="32">
        <f t="shared" si="1"/>
        <v>2255</v>
      </c>
      <c r="AB4" s="32">
        <f t="shared" si="1"/>
        <v>2265</v>
      </c>
      <c r="AC4" s="32">
        <f t="shared" si="1"/>
        <v>2275</v>
      </c>
      <c r="AD4" s="32">
        <f t="shared" si="1"/>
        <v>2285</v>
      </c>
      <c r="AE4" s="32">
        <f t="shared" si="1"/>
        <v>2295</v>
      </c>
      <c r="AF4" s="32">
        <f t="shared" si="1"/>
        <v>2305</v>
      </c>
      <c r="AG4" s="32">
        <f t="shared" si="1"/>
        <v>2315</v>
      </c>
      <c r="AH4" s="32">
        <f t="shared" si="1"/>
        <v>2325</v>
      </c>
      <c r="AI4" s="32">
        <f t="shared" si="1"/>
        <v>2335</v>
      </c>
      <c r="AJ4" s="32">
        <f t="shared" si="1"/>
        <v>2345</v>
      </c>
      <c r="AK4" s="32">
        <f t="shared" si="1"/>
        <v>2355</v>
      </c>
      <c r="AL4" s="32">
        <f t="shared" si="1"/>
        <v>2365</v>
      </c>
      <c r="AM4" s="32">
        <f t="shared" si="1"/>
        <v>2375</v>
      </c>
      <c r="AN4" s="32">
        <f t="shared" si="1"/>
        <v>2385</v>
      </c>
      <c r="AO4" s="32">
        <f t="shared" si="1"/>
        <v>2395</v>
      </c>
      <c r="AP4" s="32">
        <f t="shared" si="1"/>
        <v>2405</v>
      </c>
      <c r="AQ4" s="32">
        <f t="shared" si="1"/>
        <v>2415</v>
      </c>
      <c r="AR4" s="32">
        <f t="shared" si="1"/>
        <v>2425</v>
      </c>
      <c r="AS4" s="32">
        <f t="shared" si="1"/>
        <v>2435</v>
      </c>
      <c r="AT4" s="32">
        <f t="shared" si="1"/>
        <v>2445</v>
      </c>
      <c r="AU4" s="32">
        <f t="shared" si="1"/>
        <v>2455</v>
      </c>
      <c r="AV4" s="32">
        <f t="shared" si="1"/>
        <v>2465</v>
      </c>
      <c r="AW4" s="32">
        <f t="shared" si="1"/>
        <v>2475</v>
      </c>
      <c r="AX4" s="32">
        <f t="shared" si="1"/>
        <v>2485</v>
      </c>
      <c r="AY4" s="32">
        <f t="shared" si="1"/>
        <v>2495</v>
      </c>
      <c r="AZ4" s="32">
        <f t="shared" si="1"/>
        <v>2505</v>
      </c>
      <c r="BA4" s="32">
        <f t="shared" si="1"/>
        <v>2515</v>
      </c>
      <c r="BB4" s="32">
        <f t="shared" si="1"/>
        <v>2525</v>
      </c>
      <c r="BC4" s="32">
        <f t="shared" si="1"/>
        <v>2535</v>
      </c>
      <c r="BD4" s="32">
        <f t="shared" si="1"/>
        <v>2545</v>
      </c>
      <c r="BE4" s="32">
        <f t="shared" si="1"/>
        <v>2555</v>
      </c>
      <c r="BF4" s="32">
        <f t="shared" si="1"/>
        <v>2565</v>
      </c>
      <c r="BG4" s="32">
        <f t="shared" si="1"/>
        <v>2575</v>
      </c>
      <c r="BH4" s="32">
        <f t="shared" si="1"/>
        <v>2585</v>
      </c>
      <c r="BI4" s="32">
        <f t="shared" si="1"/>
        <v>2595</v>
      </c>
    </row>
    <row r="5" spans="1:61" ht="18" customHeight="1">
      <c r="A5" s="58"/>
    </row>
    <row r="6" spans="1:61" ht="18" customHeight="1">
      <c r="A6" s="59" t="s">
        <v>738</v>
      </c>
    </row>
    <row r="7" spans="1:61" ht="18" customHeight="1">
      <c r="A7" s="52" t="s">
        <v>233</v>
      </c>
      <c r="B7" s="65">
        <f>+Parameters!N35</f>
        <v>0.3</v>
      </c>
    </row>
    <row r="8" spans="1:61" ht="18" customHeight="1">
      <c r="A8" s="52" t="s">
        <v>236</v>
      </c>
      <c r="B8" s="145">
        <f>+Parameters!N36</f>
        <v>0.1</v>
      </c>
    </row>
    <row r="9" spans="1:61" ht="18" customHeight="1">
      <c r="A9" s="54" t="s">
        <v>237</v>
      </c>
      <c r="B9" s="65">
        <f>Parameters!N37</f>
        <v>1.30053013555199</v>
      </c>
    </row>
    <row r="10" spans="1:61" ht="18" customHeight="1">
      <c r="A10" s="54" t="str">
        <f>+Parameters!A38</f>
        <v>Initial real interest rate (percent per decade annualized)</v>
      </c>
      <c r="B10" s="65">
        <f>+Parameters!N38</f>
        <v>8.2765473111546348E-2</v>
      </c>
    </row>
    <row r="11" spans="1:61" ht="18" customHeight="1">
      <c r="A11" s="54" t="s">
        <v>242</v>
      </c>
      <c r="B11" s="65">
        <f>+Parameters!N39</f>
        <v>2.1347524454330231</v>
      </c>
    </row>
    <row r="12" spans="1:61" ht="18" customHeight="1">
      <c r="A12" s="54" t="s">
        <v>739</v>
      </c>
      <c r="B12" s="65">
        <f>+Parameters!N40</f>
        <v>1.2512595399070268</v>
      </c>
    </row>
    <row r="13" spans="1:61" ht="18" customHeight="1">
      <c r="A13" s="59" t="s">
        <v>247</v>
      </c>
    </row>
    <row r="14" spans="1:61" ht="18" customHeight="1">
      <c r="A14" s="52" t="s">
        <v>740</v>
      </c>
      <c r="B14" s="54">
        <f>+$B$15</f>
        <v>1.4999999999999999E-2</v>
      </c>
      <c r="C14" s="54">
        <f t="shared" ref="C14:BI14" si="2">+B14*(1-$B$16)</f>
        <v>1.4999999999999999E-2</v>
      </c>
      <c r="D14" s="54">
        <f t="shared" si="2"/>
        <v>1.4999999999999999E-2</v>
      </c>
      <c r="E14" s="54">
        <f t="shared" si="2"/>
        <v>1.4999999999999999E-2</v>
      </c>
      <c r="F14" s="54">
        <f t="shared" si="2"/>
        <v>1.4999999999999999E-2</v>
      </c>
      <c r="G14" s="54">
        <f t="shared" si="2"/>
        <v>1.4999999999999999E-2</v>
      </c>
      <c r="H14" s="54">
        <f t="shared" si="2"/>
        <v>1.4999999999999999E-2</v>
      </c>
      <c r="I14" s="54">
        <f t="shared" si="2"/>
        <v>1.4999999999999999E-2</v>
      </c>
      <c r="J14" s="54">
        <f t="shared" si="2"/>
        <v>1.4999999999999999E-2</v>
      </c>
      <c r="K14" s="54">
        <f t="shared" si="2"/>
        <v>1.4999999999999999E-2</v>
      </c>
      <c r="L14" s="54">
        <f t="shared" si="2"/>
        <v>1.4999999999999999E-2</v>
      </c>
      <c r="M14" s="54">
        <f t="shared" si="2"/>
        <v>1.4999999999999999E-2</v>
      </c>
      <c r="N14" s="54">
        <f t="shared" si="2"/>
        <v>1.4999999999999999E-2</v>
      </c>
      <c r="O14" s="54">
        <f t="shared" si="2"/>
        <v>1.4999999999999999E-2</v>
      </c>
      <c r="P14" s="54">
        <f t="shared" si="2"/>
        <v>1.4999999999999999E-2</v>
      </c>
      <c r="Q14" s="54">
        <f t="shared" si="2"/>
        <v>1.4999999999999999E-2</v>
      </c>
      <c r="R14" s="54">
        <f t="shared" si="2"/>
        <v>1.4999999999999999E-2</v>
      </c>
      <c r="S14" s="54">
        <f t="shared" si="2"/>
        <v>1.4999999999999999E-2</v>
      </c>
      <c r="T14" s="54">
        <f t="shared" si="2"/>
        <v>1.4999999999999999E-2</v>
      </c>
      <c r="U14" s="54">
        <f t="shared" si="2"/>
        <v>1.4999999999999999E-2</v>
      </c>
      <c r="V14" s="54">
        <f t="shared" si="2"/>
        <v>1.4999999999999999E-2</v>
      </c>
      <c r="W14" s="54">
        <f t="shared" si="2"/>
        <v>1.4999999999999999E-2</v>
      </c>
      <c r="X14" s="54">
        <f t="shared" si="2"/>
        <v>1.4999999999999999E-2</v>
      </c>
      <c r="Y14" s="54">
        <f t="shared" si="2"/>
        <v>1.4999999999999999E-2</v>
      </c>
      <c r="Z14" s="54">
        <f t="shared" si="2"/>
        <v>1.4999999999999999E-2</v>
      </c>
      <c r="AA14" s="54">
        <f t="shared" si="2"/>
        <v>1.4999999999999999E-2</v>
      </c>
      <c r="AB14" s="54">
        <f t="shared" si="2"/>
        <v>1.4999999999999999E-2</v>
      </c>
      <c r="AC14" s="54">
        <f t="shared" si="2"/>
        <v>1.4999999999999999E-2</v>
      </c>
      <c r="AD14" s="54">
        <f t="shared" si="2"/>
        <v>1.4999999999999999E-2</v>
      </c>
      <c r="AE14" s="54">
        <f t="shared" si="2"/>
        <v>1.4999999999999999E-2</v>
      </c>
      <c r="AF14" s="54">
        <f t="shared" si="2"/>
        <v>1.4999999999999999E-2</v>
      </c>
      <c r="AG14" s="54">
        <f t="shared" si="2"/>
        <v>1.4999999999999999E-2</v>
      </c>
      <c r="AH14" s="54">
        <f t="shared" si="2"/>
        <v>1.4999999999999999E-2</v>
      </c>
      <c r="AI14" s="54">
        <f t="shared" si="2"/>
        <v>1.4999999999999999E-2</v>
      </c>
      <c r="AJ14" s="54">
        <f t="shared" si="2"/>
        <v>1.4999999999999999E-2</v>
      </c>
      <c r="AK14" s="54">
        <f t="shared" si="2"/>
        <v>1.4999999999999999E-2</v>
      </c>
      <c r="AL14" s="54">
        <f t="shared" si="2"/>
        <v>1.4999999999999999E-2</v>
      </c>
      <c r="AM14" s="54">
        <f t="shared" si="2"/>
        <v>1.4999999999999999E-2</v>
      </c>
      <c r="AN14" s="54">
        <f t="shared" si="2"/>
        <v>1.4999999999999999E-2</v>
      </c>
      <c r="AO14" s="54">
        <f t="shared" si="2"/>
        <v>1.4999999999999999E-2</v>
      </c>
      <c r="AP14" s="54">
        <f t="shared" si="2"/>
        <v>1.4999999999999999E-2</v>
      </c>
      <c r="AQ14" s="54">
        <f t="shared" si="2"/>
        <v>1.4999999999999999E-2</v>
      </c>
      <c r="AR14" s="54">
        <f t="shared" si="2"/>
        <v>1.4999999999999999E-2</v>
      </c>
      <c r="AS14" s="54">
        <f t="shared" si="2"/>
        <v>1.4999999999999999E-2</v>
      </c>
      <c r="AT14" s="54">
        <f t="shared" si="2"/>
        <v>1.4999999999999999E-2</v>
      </c>
      <c r="AU14" s="54">
        <f t="shared" si="2"/>
        <v>1.4999999999999999E-2</v>
      </c>
      <c r="AV14" s="54">
        <f t="shared" si="2"/>
        <v>1.4999999999999999E-2</v>
      </c>
      <c r="AW14" s="54">
        <f t="shared" si="2"/>
        <v>1.4999999999999999E-2</v>
      </c>
      <c r="AX14" s="54">
        <f t="shared" si="2"/>
        <v>1.4999999999999999E-2</v>
      </c>
      <c r="AY14" s="54">
        <f t="shared" si="2"/>
        <v>1.4999999999999999E-2</v>
      </c>
      <c r="AZ14" s="54">
        <f t="shared" si="2"/>
        <v>1.4999999999999999E-2</v>
      </c>
      <c r="BA14" s="54">
        <f t="shared" si="2"/>
        <v>1.4999999999999999E-2</v>
      </c>
      <c r="BB14" s="54">
        <f t="shared" si="2"/>
        <v>1.4999999999999999E-2</v>
      </c>
      <c r="BC14" s="54">
        <f t="shared" si="2"/>
        <v>1.4999999999999999E-2</v>
      </c>
      <c r="BD14" s="54">
        <f t="shared" si="2"/>
        <v>1.4999999999999999E-2</v>
      </c>
      <c r="BE14" s="54">
        <f t="shared" si="2"/>
        <v>1.4999999999999999E-2</v>
      </c>
      <c r="BF14" s="54">
        <f t="shared" si="2"/>
        <v>1.4999999999999999E-2</v>
      </c>
      <c r="BG14" s="54">
        <f t="shared" si="2"/>
        <v>1.4999999999999999E-2</v>
      </c>
      <c r="BH14" s="54">
        <f t="shared" si="2"/>
        <v>1.4999999999999999E-2</v>
      </c>
      <c r="BI14" s="54">
        <f t="shared" si="2"/>
        <v>1.4999999999999999E-2</v>
      </c>
    </row>
    <row r="15" spans="1:61" ht="18" customHeight="1">
      <c r="A15" s="52" t="s">
        <v>741</v>
      </c>
      <c r="B15" s="65">
        <f>+Parameters!N43</f>
        <v>1.4999999999999999E-2</v>
      </c>
    </row>
    <row r="16" spans="1:61" ht="18" customHeight="1">
      <c r="A16" s="54" t="s">
        <v>742</v>
      </c>
      <c r="B16" s="54">
        <f>+Parameters!C44</f>
        <v>0</v>
      </c>
    </row>
    <row r="17" spans="1:103" s="33" customFormat="1" ht="18" customHeight="1">
      <c r="A17" s="61" t="s">
        <v>743</v>
      </c>
      <c r="B17" s="62">
        <v>1</v>
      </c>
      <c r="C17" s="33">
        <f t="shared" ref="C17:BN17" si="3">B17/(1+B14)^10</f>
        <v>0.86166723172218462</v>
      </c>
      <c r="D17" s="33">
        <f t="shared" si="3"/>
        <v>0.74247041822377302</v>
      </c>
      <c r="E17" s="33">
        <f t="shared" si="3"/>
        <v>0.63976242990649113</v>
      </c>
      <c r="F17" s="33">
        <f t="shared" si="3"/>
        <v>0.55126232193738434</v>
      </c>
      <c r="G17" s="33">
        <f t="shared" si="3"/>
        <v>0.4750046788965297</v>
      </c>
      <c r="H17" s="33">
        <f t="shared" si="3"/>
        <v>0.40929596671985796</v>
      </c>
      <c r="I17" s="33">
        <f t="shared" si="3"/>
        <v>0.35267692259855543</v>
      </c>
      <c r="J17" s="33">
        <f t="shared" si="3"/>
        <v>0.30389014758779642</v>
      </c>
      <c r="K17" s="33">
        <f t="shared" si="3"/>
        <v>0.26185218221962264</v>
      </c>
      <c r="L17" s="33">
        <f t="shared" si="3"/>
        <v>0.2256294449735953</v>
      </c>
      <c r="M17" s="33">
        <f t="shared" si="3"/>
        <v>0.19441749924541085</v>
      </c>
      <c r="N17" s="33">
        <f t="shared" si="3"/>
        <v>0.16752318837314309</v>
      </c>
      <c r="O17" s="33">
        <f t="shared" si="3"/>
        <v>0.14434924197476026</v>
      </c>
      <c r="P17" s="33">
        <f t="shared" si="3"/>
        <v>0.12438101173358745</v>
      </c>
      <c r="Q17" s="33">
        <f t="shared" si="3"/>
        <v>0.10717504205928487</v>
      </c>
      <c r="R17" s="33">
        <f t="shared" si="3"/>
        <v>9.234922180093269E-2</v>
      </c>
      <c r="S17" s="33">
        <f t="shared" si="3"/>
        <v>7.9574298300907689E-2</v>
      </c>
      <c r="T17" s="33">
        <f t="shared" si="3"/>
        <v>6.8566565333178467E-2</v>
      </c>
      <c r="U17" s="33">
        <f t="shared" si="3"/>
        <v>5.9081562539338203E-2</v>
      </c>
      <c r="V17" s="33">
        <f t="shared" si="3"/>
        <v>5.0908646439092674E-2</v>
      </c>
      <c r="W17" s="33">
        <f t="shared" si="3"/>
        <v>4.386631244789644E-2</v>
      </c>
      <c r="X17" s="33">
        <f t="shared" si="3"/>
        <v>3.7798164012839336E-2</v>
      </c>
      <c r="Y17" s="33">
        <f t="shared" si="3"/>
        <v>3.2569439349124374E-2</v>
      </c>
      <c r="Z17" s="33">
        <f t="shared" si="3"/>
        <v>2.8064018642703591E-2</v>
      </c>
      <c r="AA17" s="33">
        <f t="shared" si="3"/>
        <v>2.4181845254858184E-2</v>
      </c>
      <c r="AB17" s="33">
        <f t="shared" si="3"/>
        <v>2.0836703658687897E-2</v>
      </c>
      <c r="AC17" s="33">
        <f t="shared" si="3"/>
        <v>1.7954304759797118E-2</v>
      </c>
      <c r="AD17" s="33">
        <f t="shared" si="3"/>
        <v>1.5470636079870826E-2</v>
      </c>
      <c r="AE17" s="33">
        <f t="shared" si="3"/>
        <v>1.3330540163923646E-2</v>
      </c>
      <c r="AF17" s="33">
        <f t="shared" si="3"/>
        <v>1.1486489640409485E-2</v>
      </c>
      <c r="AG17" s="33">
        <f t="shared" si="3"/>
        <v>9.8975317306571921E-3</v>
      </c>
      <c r="AH17" s="33">
        <f t="shared" si="3"/>
        <v>8.5283787672378666E-3</v>
      </c>
      <c r="AI17" s="33">
        <f t="shared" si="3"/>
        <v>7.3486245234441099E-3</v>
      </c>
      <c r="AJ17" s="33">
        <f t="shared" si="3"/>
        <v>6.3320689500818445E-3</v>
      </c>
      <c r="AK17" s="33">
        <f t="shared" si="3"/>
        <v>5.4561363232910227E-3</v>
      </c>
      <c r="AL17" s="33">
        <f t="shared" si="3"/>
        <v>4.7013738815890344E-3</v>
      </c>
      <c r="AM17" s="33">
        <f t="shared" si="3"/>
        <v>4.0510198178398049E-3</v>
      </c>
      <c r="AN17" s="33">
        <f t="shared" si="3"/>
        <v>3.4906310320897333E-3</v>
      </c>
      <c r="AO17" s="33">
        <f t="shared" si="3"/>
        <v>3.0077623783843128E-3</v>
      </c>
      <c r="AP17" s="33">
        <f t="shared" si="3"/>
        <v>2.591690282260545E-3</v>
      </c>
      <c r="AQ17" s="33">
        <f t="shared" si="3"/>
        <v>2.2331745909967313E-3</v>
      </c>
      <c r="AR17" s="33">
        <f t="shared" si="3"/>
        <v>1.9242533677764754E-3</v>
      </c>
      <c r="AS17" s="33">
        <f t="shared" si="3"/>
        <v>1.6580660725440464E-3</v>
      </c>
      <c r="AT17" s="33">
        <f t="shared" si="3"/>
        <v>1.4287012027415034E-3</v>
      </c>
      <c r="AU17" s="33">
        <f t="shared" si="3"/>
        <v>1.2310650103244268E-3</v>
      </c>
      <c r="AV17" s="33">
        <f t="shared" si="3"/>
        <v>1.0607683795162916E-3</v>
      </c>
      <c r="AW17" s="33">
        <f t="shared" si="3"/>
        <v>9.140293530762307E-4</v>
      </c>
      <c r="AX17" s="33">
        <f t="shared" si="3"/>
        <v>7.8758914237801497E-4</v>
      </c>
      <c r="AY17" s="33">
        <f t="shared" si="3"/>
        <v>6.7863975604731371E-4</v>
      </c>
      <c r="AZ17" s="33">
        <f t="shared" si="3"/>
        <v>5.8476163992990751E-4</v>
      </c>
      <c r="BA17" s="33">
        <f t="shared" si="3"/>
        <v>5.0386994349572826E-4</v>
      </c>
      <c r="BB17" s="33">
        <f t="shared" si="3"/>
        <v>4.3416821935997774E-4</v>
      </c>
      <c r="BC17" s="33">
        <f t="shared" si="3"/>
        <v>3.741085276776622E-4</v>
      </c>
      <c r="BD17" s="33">
        <f t="shared" si="3"/>
        <v>3.223570594076735E-4</v>
      </c>
      <c r="BE17" s="33">
        <f t="shared" si="3"/>
        <v>2.7776451500591384E-4</v>
      </c>
      <c r="BF17" s="33">
        <f t="shared" si="3"/>
        <v>2.3934058071580099E-4</v>
      </c>
      <c r="BG17" s="33">
        <f t="shared" si="3"/>
        <v>2.0623193562416432E-4</v>
      </c>
      <c r="BH17" s="33">
        <f t="shared" si="3"/>
        <v>1.7770330106198147E-4</v>
      </c>
      <c r="BI17" s="33">
        <f t="shared" si="3"/>
        <v>1.5312111149397154E-4</v>
      </c>
      <c r="BJ17" s="33">
        <f t="shared" si="3"/>
        <v>1.3193944425923443E-4</v>
      </c>
      <c r="BK17" s="33">
        <f t="shared" si="3"/>
        <v>1.3193944425923443E-4</v>
      </c>
      <c r="BL17" s="33">
        <f t="shared" si="3"/>
        <v>1.3193944425923443E-4</v>
      </c>
      <c r="BM17" s="33">
        <f t="shared" si="3"/>
        <v>1.3193944425923443E-4</v>
      </c>
      <c r="BN17" s="33">
        <f t="shared" si="3"/>
        <v>1.3193944425923443E-4</v>
      </c>
      <c r="BO17" s="33">
        <f t="shared" ref="BO17:CY17" si="4">BN17/(1+BN14)^10</f>
        <v>1.3193944425923443E-4</v>
      </c>
      <c r="BP17" s="33">
        <f t="shared" si="4"/>
        <v>1.3193944425923443E-4</v>
      </c>
      <c r="BQ17" s="33">
        <f t="shared" si="4"/>
        <v>1.3193944425923443E-4</v>
      </c>
      <c r="BR17" s="33">
        <f t="shared" si="4"/>
        <v>1.3193944425923443E-4</v>
      </c>
      <c r="BS17" s="33">
        <f t="shared" si="4"/>
        <v>1.3193944425923443E-4</v>
      </c>
      <c r="BT17" s="33">
        <f t="shared" si="4"/>
        <v>1.3193944425923443E-4</v>
      </c>
      <c r="BU17" s="33">
        <f t="shared" si="4"/>
        <v>1.3193944425923443E-4</v>
      </c>
      <c r="BV17" s="33">
        <f t="shared" si="4"/>
        <v>1.3193944425923443E-4</v>
      </c>
      <c r="BW17" s="33">
        <f t="shared" si="4"/>
        <v>1.3193944425923443E-4</v>
      </c>
      <c r="BX17" s="33">
        <f t="shared" si="4"/>
        <v>1.3193944425923443E-4</v>
      </c>
      <c r="BY17" s="33">
        <f t="shared" si="4"/>
        <v>1.3193944425923443E-4</v>
      </c>
      <c r="BZ17" s="33">
        <f t="shared" si="4"/>
        <v>1.3193944425923443E-4</v>
      </c>
      <c r="CA17" s="33">
        <f t="shared" si="4"/>
        <v>1.3193944425923443E-4</v>
      </c>
      <c r="CB17" s="33">
        <f t="shared" si="4"/>
        <v>1.3193944425923443E-4</v>
      </c>
      <c r="CC17" s="33">
        <f t="shared" si="4"/>
        <v>1.3193944425923443E-4</v>
      </c>
      <c r="CD17" s="33">
        <f t="shared" si="4"/>
        <v>1.3193944425923443E-4</v>
      </c>
      <c r="CE17" s="33">
        <f t="shared" si="4"/>
        <v>1.3193944425923443E-4</v>
      </c>
      <c r="CF17" s="33">
        <f t="shared" si="4"/>
        <v>1.3193944425923443E-4</v>
      </c>
      <c r="CG17" s="33">
        <f t="shared" si="4"/>
        <v>1.3193944425923443E-4</v>
      </c>
      <c r="CH17" s="33">
        <f t="shared" si="4"/>
        <v>1.3193944425923443E-4</v>
      </c>
      <c r="CI17" s="33">
        <f t="shared" si="4"/>
        <v>1.3193944425923443E-4</v>
      </c>
      <c r="CJ17" s="33">
        <f t="shared" si="4"/>
        <v>1.3193944425923443E-4</v>
      </c>
      <c r="CK17" s="33">
        <f t="shared" si="4"/>
        <v>1.3193944425923443E-4</v>
      </c>
      <c r="CL17" s="33">
        <f t="shared" si="4"/>
        <v>1.3193944425923443E-4</v>
      </c>
      <c r="CM17" s="33">
        <f t="shared" si="4"/>
        <v>1.3193944425923443E-4</v>
      </c>
      <c r="CN17" s="33">
        <f t="shared" si="4"/>
        <v>1.3193944425923443E-4</v>
      </c>
      <c r="CO17" s="33">
        <f t="shared" si="4"/>
        <v>1.3193944425923443E-4</v>
      </c>
      <c r="CP17" s="33">
        <f t="shared" si="4"/>
        <v>1.3193944425923443E-4</v>
      </c>
      <c r="CQ17" s="33">
        <f t="shared" si="4"/>
        <v>1.3193944425923443E-4</v>
      </c>
      <c r="CR17" s="33">
        <f t="shared" si="4"/>
        <v>1.3193944425923443E-4</v>
      </c>
      <c r="CS17" s="33">
        <f t="shared" si="4"/>
        <v>1.3193944425923443E-4</v>
      </c>
      <c r="CT17" s="33">
        <f t="shared" si="4"/>
        <v>1.3193944425923443E-4</v>
      </c>
      <c r="CU17" s="33">
        <f t="shared" si="4"/>
        <v>1.3193944425923443E-4</v>
      </c>
      <c r="CV17" s="33">
        <f t="shared" si="4"/>
        <v>1.3193944425923443E-4</v>
      </c>
      <c r="CW17" s="33">
        <f t="shared" si="4"/>
        <v>1.3193944425923443E-4</v>
      </c>
      <c r="CX17" s="33">
        <f t="shared" si="4"/>
        <v>1.3193944425923443E-4</v>
      </c>
      <c r="CY17" s="33">
        <f t="shared" si="4"/>
        <v>1.3193944425923443E-4</v>
      </c>
    </row>
    <row r="18" spans="1:103" ht="18" customHeight="1">
      <c r="A18" s="52" t="s">
        <v>744</v>
      </c>
      <c r="B18" s="65">
        <f>+Parameters!N45</f>
        <v>1.5</v>
      </c>
    </row>
    <row r="19" spans="1:103" ht="18" customHeight="1">
      <c r="A19" s="63" t="s">
        <v>745</v>
      </c>
      <c r="C19" s="54">
        <f t="shared" ref="C19:BI19" si="5">+LN(C20/B20)/10</f>
        <v>2.5537886659941278E-2</v>
      </c>
      <c r="D19" s="54">
        <f t="shared" si="5"/>
        <v>2.4264658776544178E-2</v>
      </c>
      <c r="E19" s="54">
        <f t="shared" si="5"/>
        <v>2.2105326667898811E-2</v>
      </c>
      <c r="F19" s="54">
        <f t="shared" si="5"/>
        <v>2.0158489187362991E-2</v>
      </c>
      <c r="G19" s="54">
        <f t="shared" si="5"/>
        <v>1.8403224096538988E-2</v>
      </c>
      <c r="H19" s="54">
        <f t="shared" si="5"/>
        <v>1.6820670241348902E-2</v>
      </c>
      <c r="I19" s="54">
        <f t="shared" si="5"/>
        <v>1.5393824406919599E-2</v>
      </c>
      <c r="J19" s="54">
        <f t="shared" si="5"/>
        <v>1.4107358204982587E-2</v>
      </c>
      <c r="K19" s="54">
        <f t="shared" si="5"/>
        <v>1.2947453017372438E-2</v>
      </c>
      <c r="L19" s="54">
        <f t="shared" si="5"/>
        <v>1.1901651214295685E-2</v>
      </c>
      <c r="M19" s="54">
        <f t="shared" si="5"/>
        <v>1.0958722041864604E-2</v>
      </c>
      <c r="N19" s="54">
        <f t="shared" si="5"/>
        <v>1.0108540731849306E-2</v>
      </c>
      <c r="O19" s="54">
        <f t="shared" si="5"/>
        <v>9.3419795294148282E-3</v>
      </c>
      <c r="P19" s="54">
        <f t="shared" si="5"/>
        <v>8.6508094633214721E-3</v>
      </c>
      <c r="Q19" s="54">
        <f t="shared" si="5"/>
        <v>8.0276117990694135E-3</v>
      </c>
      <c r="R19" s="54">
        <f t="shared" si="5"/>
        <v>7.4656982200195926E-3</v>
      </c>
      <c r="S19" s="54">
        <f t="shared" si="5"/>
        <v>6.9590388757510254E-3</v>
      </c>
      <c r="T19" s="54">
        <f t="shared" si="5"/>
        <v>6.5021975218416839E-3</v>
      </c>
      <c r="U19" s="54">
        <f t="shared" si="5"/>
        <v>6.0902730518024922E-3</v>
      </c>
      <c r="V19" s="54">
        <f t="shared" si="5"/>
        <v>5.7188467908820748E-3</v>
      </c>
      <c r="W19" s="54">
        <f t="shared" si="5"/>
        <v>5.3839349836383131E-3</v>
      </c>
      <c r="X19" s="54">
        <f t="shared" si="5"/>
        <v>5.0819459632124985E-3</v>
      </c>
      <c r="Y19" s="54">
        <f t="shared" si="5"/>
        <v>4.8096415407544967E-3</v>
      </c>
      <c r="Z19" s="54">
        <f t="shared" si="5"/>
        <v>4.5641021989712097E-3</v>
      </c>
      <c r="AA19" s="54">
        <f t="shared" si="5"/>
        <v>4.34269571480384E-3</v>
      </c>
      <c r="AB19" s="54">
        <f t="shared" si="5"/>
        <v>4.1430488732236226E-3</v>
      </c>
      <c r="AC19" s="54">
        <f t="shared" si="5"/>
        <v>3.9630219674704221E-3</v>
      </c>
      <c r="AD19" s="54">
        <f t="shared" si="5"/>
        <v>3.8006858111027711E-3</v>
      </c>
      <c r="AE19" s="54">
        <f t="shared" si="5"/>
        <v>3.6543010143111516E-3</v>
      </c>
      <c r="AF19" s="54">
        <f t="shared" si="5"/>
        <v>3.5222993013535042E-3</v>
      </c>
      <c r="AG19" s="54">
        <f t="shared" si="5"/>
        <v>3.4032666679744685E-3</v>
      </c>
      <c r="AH19" s="54">
        <f t="shared" si="5"/>
        <v>3.2959281975007007E-3</v>
      </c>
      <c r="AI19" s="54">
        <f t="shared" si="5"/>
        <v>3.1991343721786423E-3</v>
      </c>
      <c r="AJ19" s="54">
        <f t="shared" si="5"/>
        <v>3.1118487324341263E-3</v>
      </c>
      <c r="AK19" s="54">
        <f t="shared" si="5"/>
        <v>3.0331367512535603E-3</v>
      </c>
      <c r="AL19" s="54">
        <f t="shared" si="5"/>
        <v>2.9621558039794227E-3</v>
      </c>
      <c r="AM19" s="54">
        <f t="shared" si="5"/>
        <v>2.898146125609282E-3</v>
      </c>
      <c r="AN19" s="54">
        <f t="shared" si="5"/>
        <v>2.840422658325634E-3</v>
      </c>
      <c r="AO19" s="54">
        <f t="shared" si="5"/>
        <v>2.7883677015684404E-3</v>
      </c>
      <c r="AP19" s="54">
        <f t="shared" si="5"/>
        <v>2.7414242856061578E-3</v>
      </c>
      <c r="AQ19" s="54">
        <f t="shared" si="5"/>
        <v>2.6990901973483468E-3</v>
      </c>
      <c r="AR19" s="54">
        <f t="shared" si="5"/>
        <v>2.6609125941660186E-3</v>
      </c>
      <c r="AS19" s="54">
        <f t="shared" si="5"/>
        <v>2.6264831478142766E-3</v>
      </c>
      <c r="AT19" s="54">
        <f t="shared" si="5"/>
        <v>2.59543366625765E-3</v>
      </c>
      <c r="AU19" s="54">
        <f t="shared" si="5"/>
        <v>2.5674321463408797E-3</v>
      </c>
      <c r="AV19" s="54">
        <f t="shared" si="5"/>
        <v>2.5421792148839083E-3</v>
      </c>
      <c r="AW19" s="54">
        <f t="shared" si="5"/>
        <v>2.5194049199596578E-3</v>
      </c>
      <c r="AX19" s="54">
        <f t="shared" si="5"/>
        <v>2.4988658378785459E-3</v>
      </c>
      <c r="AY19" s="54">
        <f t="shared" si="5"/>
        <v>2.4803424648015852E-3</v>
      </c>
      <c r="AZ19" s="54">
        <f t="shared" si="5"/>
        <v>2.4636368649633015E-3</v>
      </c>
      <c r="BA19" s="54">
        <f t="shared" si="5"/>
        <v>2.4485705502458269E-3</v>
      </c>
      <c r="BB19" s="54">
        <f t="shared" si="5"/>
        <v>2.4349825683338501E-3</v>
      </c>
      <c r="BC19" s="54">
        <f t="shared" si="5"/>
        <v>2.422727778920906E-3</v>
      </c>
      <c r="BD19" s="54">
        <f t="shared" si="5"/>
        <v>2.4116752994609316E-3</v>
      </c>
      <c r="BE19" s="54">
        <f t="shared" si="5"/>
        <v>2.4017071037793574E-3</v>
      </c>
      <c r="BF19" s="54">
        <f t="shared" si="5"/>
        <v>2.3927167585026292E-3</v>
      </c>
      <c r="BG19" s="54">
        <f t="shared" si="5"/>
        <v>2.3846082837448725E-3</v>
      </c>
      <c r="BH19" s="54">
        <f t="shared" si="5"/>
        <v>2.3772951258255472E-3</v>
      </c>
      <c r="BI19" s="54">
        <f t="shared" si="5"/>
        <v>2.3706992309963236E-3</v>
      </c>
    </row>
    <row r="20" spans="1:103" s="34" customFormat="1" ht="18" customHeight="1">
      <c r="A20" s="64" t="s">
        <v>746</v>
      </c>
      <c r="B20" s="146">
        <f>+B21</f>
        <v>1.2512595399070268</v>
      </c>
      <c r="C20" s="34">
        <f>+B20*EXP(C22*10)</f>
        <v>1.6153142867154928</v>
      </c>
      <c r="D20" s="34">
        <f>+C20*EXP(D22*10)</f>
        <v>2.0589087929297372</v>
      </c>
      <c r="E20" s="34">
        <f>+D20*EXP(E22*10)</f>
        <v>2.5682619779585245</v>
      </c>
      <c r="F20" s="34">
        <f>+E20*EXP(F22*10)</f>
        <v>3.1418578245860989</v>
      </c>
      <c r="G20" s="34">
        <f t="shared" ref="G20:BI20" si="6">+F20*EXP(G22*10)</f>
        <v>3.7766845810654086</v>
      </c>
      <c r="H20" s="34">
        <f t="shared" si="6"/>
        <v>4.4685020125082469</v>
      </c>
      <c r="I20" s="34">
        <f t="shared" si="6"/>
        <v>5.2121449843377619</v>
      </c>
      <c r="J20" s="34">
        <f t="shared" si="6"/>
        <v>6.0018338148238461</v>
      </c>
      <c r="K20" s="34">
        <f t="shared" si="6"/>
        <v>6.8314680266889933</v>
      </c>
      <c r="L20" s="34">
        <f t="shared" si="6"/>
        <v>7.6948871410386834</v>
      </c>
      <c r="M20" s="34">
        <f t="shared" si="6"/>
        <v>8.5860888764460093</v>
      </c>
      <c r="N20" s="34">
        <f t="shared" si="6"/>
        <v>9.4994008518257456</v>
      </c>
      <c r="O20" s="34">
        <f t="shared" si="6"/>
        <v>10.42960632364005</v>
      </c>
      <c r="P20" s="34">
        <f t="shared" si="6"/>
        <v>11.372027571758466</v>
      </c>
      <c r="Q20" s="34">
        <f t="shared" si="6"/>
        <v>12.322572415964405</v>
      </c>
      <c r="R20" s="34">
        <f t="shared" si="6"/>
        <v>13.277750219402161</v>
      </c>
      <c r="S20" s="34">
        <f t="shared" si="6"/>
        <v>14.234663866287327</v>
      </c>
      <c r="T20" s="34">
        <f t="shared" si="6"/>
        <v>15.190983825503722</v>
      </c>
      <c r="U20" s="34">
        <f t="shared" si="6"/>
        <v>16.144909730178348</v>
      </c>
      <c r="V20" s="34">
        <f t="shared" si="6"/>
        <v>17.095124072857562</v>
      </c>
      <c r="W20" s="34">
        <f t="shared" si="6"/>
        <v>18.040741749903418</v>
      </c>
      <c r="X20" s="34">
        <f t="shared" si="6"/>
        <v>18.981258362501951</v>
      </c>
      <c r="Y20" s="34">
        <f t="shared" si="6"/>
        <v>19.916499439911401</v>
      </c>
      <c r="Z20" s="34">
        <f t="shared" si="6"/>
        <v>20.846572115030515</v>
      </c>
      <c r="AA20" s="34">
        <f t="shared" si="6"/>
        <v>21.771820258765363</v>
      </c>
      <c r="AB20" s="34">
        <f t="shared" si="6"/>
        <v>22.692783663404732</v>
      </c>
      <c r="AC20" s="34">
        <f t="shared" si="6"/>
        <v>23.610161545675926</v>
      </c>
      <c r="AD20" s="34">
        <f t="shared" si="6"/>
        <v>24.524780403890649</v>
      </c>
      <c r="AE20" s="34">
        <f t="shared" si="6"/>
        <v>25.437566096423858</v>
      </c>
      <c r="AF20" s="34">
        <f t="shared" si="6"/>
        <v>26.349519897118814</v>
      </c>
      <c r="AG20" s="34">
        <f t="shared" si="6"/>
        <v>27.261698214854782</v>
      </c>
      <c r="AH20" s="34">
        <f t="shared" si="6"/>
        <v>28.175195628920136</v>
      </c>
      <c r="AI20" s="34">
        <f t="shared" si="6"/>
        <v>29.091130880243931</v>
      </c>
      <c r="AJ20" s="34">
        <f t="shared" si="6"/>
        <v>30.01063546388006</v>
      </c>
      <c r="AK20" s="34">
        <f t="shared" si="6"/>
        <v>30.934844484845154</v>
      </c>
      <c r="AL20" s="34">
        <f t="shared" si="6"/>
        <v>31.864889463219637</v>
      </c>
      <c r="AM20" s="34">
        <f t="shared" si="6"/>
        <v>32.801892802142618</v>
      </c>
      <c r="AN20" s="34">
        <f t="shared" si="6"/>
        <v>33.746963661653098</v>
      </c>
      <c r="AO20" s="34">
        <f t="shared" si="6"/>
        <v>34.701195010627067</v>
      </c>
      <c r="AP20" s="34">
        <f t="shared" si="6"/>
        <v>35.66566165724317</v>
      </c>
      <c r="AQ20" s="34">
        <f t="shared" si="6"/>
        <v>36.641419084789028</v>
      </c>
      <c r="AR20" s="34">
        <f t="shared" si="6"/>
        <v>37.629502943807047</v>
      </c>
      <c r="AS20" s="34">
        <f t="shared" si="6"/>
        <v>38.630929073395372</v>
      </c>
      <c r="AT20" s="34">
        <f t="shared" si="6"/>
        <v>39.646693943900502</v>
      </c>
      <c r="AU20" s="34">
        <f t="shared" si="6"/>
        <v>40.677775430336148</v>
      </c>
      <c r="AV20" s="34">
        <f t="shared" si="6"/>
        <v>41.72513384077542</v>
      </c>
      <c r="AW20" s="34">
        <f t="shared" si="6"/>
        <v>42.78971313686457</v>
      </c>
      <c r="AX20" s="34">
        <f t="shared" si="6"/>
        <v>43.872442294686053</v>
      </c>
      <c r="AY20" s="34">
        <f t="shared" si="6"/>
        <v>44.974236763653821</v>
      </c>
      <c r="AZ20" s="34">
        <f t="shared" si="6"/>
        <v>46.095999989142527</v>
      </c>
      <c r="BA20" s="34">
        <f t="shared" si="6"/>
        <v>47.238624971315915</v>
      </c>
      <c r="BB20" s="34">
        <f t="shared" si="6"/>
        <v>48.402995838294004</v>
      </c>
      <c r="BC20" s="34">
        <f t="shared" si="6"/>
        <v>49.589989416532866</v>
      </c>
      <c r="BD20" s="34">
        <f t="shared" si="6"/>
        <v>50.800476785221441</v>
      </c>
      <c r="BE20" s="34">
        <f t="shared" si="6"/>
        <v>52.035324804743922</v>
      </c>
      <c r="BF20" s="34">
        <f t="shared" si="6"/>
        <v>53.295397611920066</v>
      </c>
      <c r="BG20" s="34">
        <f t="shared" si="6"/>
        <v>54.581558076908671</v>
      </c>
      <c r="BH20" s="34">
        <f t="shared" si="6"/>
        <v>55.894669218420177</v>
      </c>
      <c r="BI20" s="34">
        <f t="shared" si="6"/>
        <v>57.235595575301076</v>
      </c>
    </row>
    <row r="21" spans="1:103" ht="18" customHeight="1">
      <c r="A21" s="52" t="s">
        <v>747</v>
      </c>
      <c r="B21" s="65">
        <f>+Parameters!N40</f>
        <v>1.2512595399070268</v>
      </c>
    </row>
    <row r="22" spans="1:103" ht="18" customHeight="1">
      <c r="A22" s="52" t="s">
        <v>748</v>
      </c>
      <c r="C22" s="54">
        <f>+Data!C62</f>
        <v>2.5537886659941278E-2</v>
      </c>
      <c r="D22" s="54">
        <f>+Data!D62</f>
        <v>2.4264658776544174E-2</v>
      </c>
      <c r="E22" s="54">
        <f>+Data!E62</f>
        <v>2.2105326667898811E-2</v>
      </c>
      <c r="F22" s="54">
        <f>+Data!F62</f>
        <v>2.0158489187362988E-2</v>
      </c>
      <c r="G22" s="54">
        <f>+Data!G62</f>
        <v>1.8403224096538988E-2</v>
      </c>
      <c r="H22" s="54">
        <f>+Data!H62</f>
        <v>1.6820670241348895E-2</v>
      </c>
      <c r="I22" s="54">
        <f>+Data!I62</f>
        <v>1.5393824406919597E-2</v>
      </c>
      <c r="J22" s="54">
        <f>+Data!J62</f>
        <v>1.4107358204982583E-2</v>
      </c>
      <c r="K22" s="54">
        <f>+Data!K62</f>
        <v>1.2947453017372445E-2</v>
      </c>
      <c r="L22" s="54">
        <f>+Data!L62</f>
        <v>1.1901651214295683E-2</v>
      </c>
      <c r="M22" s="54">
        <f>+Data!M62</f>
        <v>1.0958722041864611E-2</v>
      </c>
      <c r="N22" s="54">
        <f>+Data!N62</f>
        <v>1.0108540731849306E-2</v>
      </c>
      <c r="O22" s="54">
        <f>+Data!O62</f>
        <v>9.3419795294148282E-3</v>
      </c>
      <c r="P22" s="54">
        <f>+Data!P62</f>
        <v>8.6508094633214686E-3</v>
      </c>
      <c r="Q22" s="54">
        <f>+Data!Q62</f>
        <v>8.0276117990694222E-3</v>
      </c>
      <c r="R22" s="54">
        <f>+Data!R62</f>
        <v>7.4656982200195961E-3</v>
      </c>
      <c r="S22" s="54">
        <f>+Data!S62</f>
        <v>6.9590388757510314E-3</v>
      </c>
      <c r="T22" s="54">
        <f>+Data!T62</f>
        <v>6.5021975218416891E-3</v>
      </c>
      <c r="U22" s="54">
        <f>+Data!U62</f>
        <v>6.0902730518024913E-3</v>
      </c>
      <c r="V22" s="54">
        <f>+Data!V62</f>
        <v>5.718846790882073E-3</v>
      </c>
      <c r="W22" s="54">
        <f>+Data!W62</f>
        <v>5.3839349836383235E-3</v>
      </c>
      <c r="X22" s="54">
        <f>+Data!X62</f>
        <v>5.0819459632125081E-3</v>
      </c>
      <c r="Y22" s="54">
        <f>+Data!Y62</f>
        <v>4.8096415407545019E-3</v>
      </c>
      <c r="Z22" s="54">
        <f>+Data!Z62</f>
        <v>4.5641021989712063E-3</v>
      </c>
      <c r="AA22" s="54">
        <f>+Data!AA62</f>
        <v>4.3426957148038426E-3</v>
      </c>
      <c r="AB22" s="54">
        <f>+Data!AB62</f>
        <v>4.1430488732236313E-3</v>
      </c>
      <c r="AC22" s="54">
        <f>+Data!AC62</f>
        <v>3.963021967470416E-3</v>
      </c>
      <c r="AD22" s="54">
        <f>+Data!AD62</f>
        <v>3.8006858111027612E-3</v>
      </c>
      <c r="AE22" s="54">
        <f>+Data!AE62</f>
        <v>3.654301014311156E-3</v>
      </c>
      <c r="AF22" s="54">
        <f>+Data!AF62</f>
        <v>3.5222993013534994E-3</v>
      </c>
      <c r="AG22" s="54">
        <f>+Data!AG62</f>
        <v>3.4032666679744755E-3</v>
      </c>
      <c r="AH22" s="54">
        <f>+Data!AH62</f>
        <v>3.2959281975006999E-3</v>
      </c>
      <c r="AI22" s="54">
        <f>+Data!AI62</f>
        <v>3.1991343721786344E-3</v>
      </c>
      <c r="AJ22" s="54">
        <f>+Data!AJ62</f>
        <v>3.1118487324341307E-3</v>
      </c>
      <c r="AK22" s="54">
        <f>+Data!AK62</f>
        <v>3.0331367512535594E-3</v>
      </c>
      <c r="AL22" s="54">
        <f>+Data!AL62</f>
        <v>2.9621558039794244E-3</v>
      </c>
      <c r="AM22" s="54">
        <f>+Data!AM62</f>
        <v>2.8981461256092906E-3</v>
      </c>
      <c r="AN22" s="54">
        <f>+Data!AN62</f>
        <v>2.8404226583256271E-3</v>
      </c>
      <c r="AO22" s="54">
        <f>+Data!AO62</f>
        <v>2.7883677015684391E-3</v>
      </c>
      <c r="AP22" s="54">
        <f>+Data!AP62</f>
        <v>2.7414242856061469E-3</v>
      </c>
      <c r="AQ22" s="54">
        <f>+Data!AQ62</f>
        <v>2.6990901973483481E-3</v>
      </c>
      <c r="AR22" s="54">
        <f>+Data!AR62</f>
        <v>2.6609125941660255E-3</v>
      </c>
      <c r="AS22" s="54">
        <f>+Data!AS62</f>
        <v>2.6264831478142875E-3</v>
      </c>
      <c r="AT22" s="54">
        <f>+Data!AT62</f>
        <v>2.5954336662576561E-3</v>
      </c>
      <c r="AU22" s="54">
        <f>+Data!AU62</f>
        <v>2.5674321463408797E-3</v>
      </c>
      <c r="AV22" s="54">
        <f>+Data!AV62</f>
        <v>2.542179214883907E-3</v>
      </c>
      <c r="AW22" s="54">
        <f>+Data!AW62</f>
        <v>2.5194049199596534E-3</v>
      </c>
      <c r="AX22" s="54">
        <f>+Data!AX62</f>
        <v>2.4988658378785359E-3</v>
      </c>
      <c r="AY22" s="54">
        <f>+Data!AY62</f>
        <v>2.4803424648015809E-3</v>
      </c>
      <c r="AZ22" s="54">
        <f>+Data!AZ62</f>
        <v>2.4636368649632997E-3</v>
      </c>
      <c r="BA22" s="54">
        <f>+Data!BA62</f>
        <v>2.4485705502458174E-3</v>
      </c>
      <c r="BB22" s="54">
        <f>+Data!BB62</f>
        <v>2.4349825683338483E-3</v>
      </c>
      <c r="BC22" s="54">
        <f>+Data!BC62</f>
        <v>2.4227277789209056E-3</v>
      </c>
      <c r="BD22" s="54">
        <f>+Data!BD62</f>
        <v>2.4116752994609312E-3</v>
      </c>
      <c r="BE22" s="54">
        <f>+Data!BE62</f>
        <v>2.4017071037793574E-3</v>
      </c>
      <c r="BF22" s="54">
        <f>+Data!BF62</f>
        <v>2.3927167585026258E-3</v>
      </c>
      <c r="BG22" s="54">
        <f>+Data!BG62</f>
        <v>2.3846082837448673E-3</v>
      </c>
      <c r="BH22" s="54">
        <f>+Data!BH62</f>
        <v>2.3772951258255394E-3</v>
      </c>
      <c r="BI22" s="54">
        <f>+Data!BI62</f>
        <v>2.370699230996328E-3</v>
      </c>
    </row>
    <row r="23" spans="1:103" ht="18" customHeight="1">
      <c r="A23" s="59" t="s">
        <v>257</v>
      </c>
    </row>
    <row r="24" spans="1:103" ht="18" customHeight="1">
      <c r="A24" s="52" t="s">
        <v>144</v>
      </c>
      <c r="B24" s="65">
        <f>+Parameters!N51</f>
        <v>0.34097373142773602</v>
      </c>
    </row>
    <row r="25" spans="1:103" ht="18" customHeight="1">
      <c r="A25" s="52" t="s">
        <v>145</v>
      </c>
      <c r="B25" s="65">
        <f>+Parameters!N52</f>
        <v>0.198320367510081</v>
      </c>
    </row>
    <row r="26" spans="1:103" ht="18" customHeight="1">
      <c r="A26" s="52" t="s">
        <v>147</v>
      </c>
      <c r="B26" s="65">
        <f>+Parameters!N53</f>
        <v>2</v>
      </c>
    </row>
    <row r="27" spans="1:103" ht="18" customHeight="1">
      <c r="A27" s="52" t="str">
        <f>+Parameters!A54</f>
        <v>Threshold for catastrophic damages</v>
      </c>
      <c r="B27" s="65">
        <f>+Parameters!N54</f>
        <v>4</v>
      </c>
    </row>
    <row r="28" spans="1:103" ht="18" customHeight="1">
      <c r="A28" s="52" t="str">
        <f>+Parameters!A55</f>
        <v>Exponent for catastrophic damages</v>
      </c>
      <c r="B28" s="65">
        <f>+Parameters!N55</f>
        <v>6</v>
      </c>
    </row>
    <row r="29" spans="1:103" ht="18" customHeight="1">
      <c r="A29" s="52" t="str">
        <f>+Parameters!A56</f>
        <v>Damage rate at threshold for catastrophic damages</v>
      </c>
      <c r="B29" s="65">
        <f>+Parameters!N56</f>
        <v>0</v>
      </c>
    </row>
    <row r="30" spans="1:103" ht="18" customHeight="1">
      <c r="A30" s="59" t="s">
        <v>265</v>
      </c>
    </row>
    <row r="31" spans="1:103" s="35" customFormat="1" ht="18" customHeight="1">
      <c r="A31" s="66" t="s">
        <v>749</v>
      </c>
      <c r="B31" s="54">
        <f>+B36*B40/$B38</f>
        <v>7.2840800838647426E-2</v>
      </c>
      <c r="C31" s="54">
        <f>+C36*C40/$B38</f>
        <v>4.6949215960029239E-2</v>
      </c>
      <c r="D31" s="54">
        <f>+D36*D40/$B38</f>
        <v>3.6660084089904357E-2</v>
      </c>
      <c r="E31" s="54">
        <f>+E36*E40/$B38</f>
        <v>2.9143312017519712E-2</v>
      </c>
      <c r="F31" s="54">
        <f>+F36*F40/$B38</f>
        <v>2.3545197514925186E-2</v>
      </c>
      <c r="G31" s="54">
        <f t="shared" ref="G31:BI31" si="7">+G36*G40/$B38</f>
        <v>1.9301817550052253E-2</v>
      </c>
      <c r="H31" s="54">
        <f t="shared" si="7"/>
        <v>1.6032826740185149E-2</v>
      </c>
      <c r="I31" s="54">
        <f t="shared" si="7"/>
        <v>1.3476708548713591E-2</v>
      </c>
      <c r="J31" s="54">
        <f t="shared" si="7"/>
        <v>1.1450415581605446E-2</v>
      </c>
      <c r="K31" s="54">
        <f t="shared" si="7"/>
        <v>9.8236886260101679E-3</v>
      </c>
      <c r="L31" s="54">
        <f t="shared" si="7"/>
        <v>8.5023990605969553E-3</v>
      </c>
      <c r="M31" s="54">
        <f t="shared" si="7"/>
        <v>7.4175488281023232E-3</v>
      </c>
      <c r="N31" s="54">
        <f t="shared" si="7"/>
        <v>6.5178838016616888E-3</v>
      </c>
      <c r="O31" s="54">
        <f t="shared" si="7"/>
        <v>5.7648552590014238E-3</v>
      </c>
      <c r="P31" s="54">
        <f t="shared" si="7"/>
        <v>5.1291322099204896E-3</v>
      </c>
      <c r="Q31" s="54">
        <f t="shared" si="7"/>
        <v>4.5881537497544098E-3</v>
      </c>
      <c r="R31" s="54">
        <f t="shared" si="7"/>
        <v>4.1243889405423884E-3</v>
      </c>
      <c r="S31" s="54">
        <f t="shared" si="7"/>
        <v>3.7240845624237438E-3</v>
      </c>
      <c r="T31" s="54">
        <f t="shared" si="7"/>
        <v>3.376353579434623E-3</v>
      </c>
      <c r="U31" s="54">
        <f t="shared" si="7"/>
        <v>3.0725044243595087E-3</v>
      </c>
      <c r="V31" s="54">
        <f t="shared" si="7"/>
        <v>2.8055424375423607E-3</v>
      </c>
      <c r="W31" s="54">
        <f t="shared" si="7"/>
        <v>2.5697957001859346E-3</v>
      </c>
      <c r="X31" s="54">
        <f t="shared" si="7"/>
        <v>2.3606316693236258E-3</v>
      </c>
      <c r="Y31" s="54">
        <f t="shared" si="7"/>
        <v>2.1742407337958362E-3</v>
      </c>
      <c r="Z31" s="54">
        <f t="shared" si="7"/>
        <v>2.0074695427057024E-3</v>
      </c>
      <c r="AA31" s="54">
        <f t="shared" si="7"/>
        <v>9.6375089621731724E-4</v>
      </c>
      <c r="AB31" s="54">
        <f t="shared" si="7"/>
        <v>4.6340456336156632E-4</v>
      </c>
      <c r="AC31" s="54">
        <f t="shared" si="7"/>
        <v>2.2313491437000627E-4</v>
      </c>
      <c r="AD31" s="54">
        <f t="shared" si="7"/>
        <v>1.0757845347997489E-4</v>
      </c>
      <c r="AE31" s="54">
        <f t="shared" si="7"/>
        <v>5.1925244533418703E-5</v>
      </c>
      <c r="AF31" s="54">
        <f t="shared" si="7"/>
        <v>2.5088676005194606E-5</v>
      </c>
      <c r="AG31" s="54">
        <f t="shared" si="7"/>
        <v>1.2133281696219296E-5</v>
      </c>
      <c r="AH31" s="54">
        <f t="shared" si="7"/>
        <v>5.8727299213757143E-6</v>
      </c>
      <c r="AI31" s="54">
        <f t="shared" si="7"/>
        <v>2.8446370760279873E-6</v>
      </c>
      <c r="AJ31" s="54">
        <f t="shared" si="7"/>
        <v>1.3788159039842809E-6</v>
      </c>
      <c r="AK31" s="54">
        <f t="shared" si="7"/>
        <v>6.6872725598808567E-7</v>
      </c>
      <c r="AL31" s="54">
        <f t="shared" si="7"/>
        <v>3.2451050114889114E-7</v>
      </c>
      <c r="AM31" s="54">
        <f t="shared" si="7"/>
        <v>1.5755122231552736E-7</v>
      </c>
      <c r="AN31" s="54">
        <f t="shared" si="7"/>
        <v>7.6525603048837904E-8</v>
      </c>
      <c r="AO31" s="54">
        <f t="shared" si="7"/>
        <v>3.7184719548093664E-8</v>
      </c>
      <c r="AP31" s="54">
        <f t="shared" si="7"/>
        <v>1.8074976829864106E-8</v>
      </c>
      <c r="AQ31" s="54">
        <f t="shared" si="7"/>
        <v>8.7888272557175258E-9</v>
      </c>
      <c r="AR31" s="54">
        <f t="shared" si="7"/>
        <v>4.2747434355136508E-9</v>
      </c>
      <c r="AS31" s="54">
        <f t="shared" si="7"/>
        <v>2.0797088086884161E-9</v>
      </c>
      <c r="AT31" s="54">
        <f t="shared" si="7"/>
        <v>1.0120384784863339E-9</v>
      </c>
      <c r="AU31" s="54">
        <f t="shared" si="7"/>
        <v>4.9258743957281242E-10</v>
      </c>
      <c r="AV31" s="54">
        <f t="shared" si="7"/>
        <v>2.3980170994647423E-10</v>
      </c>
      <c r="AW31" s="54">
        <f t="shared" si="7"/>
        <v>1.1676040361479188E-10</v>
      </c>
      <c r="AX31" s="54">
        <f t="shared" si="7"/>
        <v>5.6859866096301276E-11</v>
      </c>
      <c r="AY31" s="54">
        <f t="shared" si="7"/>
        <v>2.7693402469355091E-11</v>
      </c>
      <c r="AZ31" s="54">
        <f t="shared" si="7"/>
        <v>1.3489660441604895E-11</v>
      </c>
      <c r="BA31" s="54">
        <f t="shared" si="7"/>
        <v>6.571651320734882E-12</v>
      </c>
      <c r="BB31" s="54">
        <f t="shared" si="7"/>
        <v>3.201783203443243E-12</v>
      </c>
      <c r="BC31" s="54">
        <f t="shared" si="7"/>
        <v>1.5600871320546527E-12</v>
      </c>
      <c r="BD31" s="54">
        <f t="shared" si="7"/>
        <v>7.6022361907465429E-13</v>
      </c>
      <c r="BE31" s="54">
        <f t="shared" si="7"/>
        <v>3.7048094515222724E-13</v>
      </c>
      <c r="BF31" s="54">
        <f t="shared" si="7"/>
        <v>1.8055902708917659E-13</v>
      </c>
      <c r="BG31" s="54">
        <f t="shared" si="7"/>
        <v>8.8003200569785253E-14</v>
      </c>
      <c r="BH31" s="54">
        <f t="shared" si="7"/>
        <v>4.2894446340818565E-14</v>
      </c>
      <c r="BI31" s="54">
        <f t="shared" si="7"/>
        <v>2.0908586324008475E-14</v>
      </c>
    </row>
    <row r="32" spans="1:103" s="35" customFormat="1" ht="18" customHeight="1">
      <c r="A32" s="66" t="s">
        <v>750</v>
      </c>
      <c r="B32" s="65">
        <f>+Parameters!N58</f>
        <v>1.3860000000000001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</row>
    <row r="33" spans="1:61" s="35" customFormat="1" ht="18" customHeight="1">
      <c r="A33" s="66" t="s">
        <v>751</v>
      </c>
      <c r="B33" s="65">
        <f>+Parameters!N60</f>
        <v>0.1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</row>
    <row r="34" spans="1:61" s="35" customFormat="1" ht="18" customHeight="1">
      <c r="A34" s="66" t="s">
        <v>752</v>
      </c>
      <c r="B34" s="65">
        <f>+Parameters!N61</f>
        <v>0.05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</row>
    <row r="35" spans="1:61" s="35" customFormat="1" ht="18" customHeight="1">
      <c r="A35" s="66" t="s">
        <v>753</v>
      </c>
      <c r="B35" s="65">
        <f>+Parameters!N65</f>
        <v>1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</row>
    <row r="36" spans="1:61" s="35" customFormat="1" ht="18" customHeight="1">
      <c r="A36" s="67" t="s">
        <v>754</v>
      </c>
      <c r="B36" s="65">
        <f>+B32</f>
        <v>1.3860000000000001</v>
      </c>
      <c r="C36" s="54">
        <f>+IF(C4&gt;$B$37,0,$B$33*$B$32+(B36-$B$33*$B$32)*(1-$B$34))</f>
        <v>1.3236300000000001</v>
      </c>
      <c r="D36" s="54">
        <f t="shared" ref="D36:K36" si="8">+IF(D4&gt;$B$37,0,$B$33*$B$32+(C36-$B$33*$B$32)*(1-$B$34))</f>
        <v>1.2643785000000001</v>
      </c>
      <c r="E36" s="54">
        <f t="shared" si="8"/>
        <v>1.208089575</v>
      </c>
      <c r="F36" s="54">
        <f t="shared" si="8"/>
        <v>1.1546150962499999</v>
      </c>
      <c r="G36" s="54">
        <f t="shared" si="8"/>
        <v>1.1038143414374999</v>
      </c>
      <c r="H36" s="54">
        <f t="shared" si="8"/>
        <v>1.0555536243656247</v>
      </c>
      <c r="I36" s="54">
        <f t="shared" si="8"/>
        <v>1.0097059431473434</v>
      </c>
      <c r="J36" s="54">
        <f t="shared" si="8"/>
        <v>0.96615064598997624</v>
      </c>
      <c r="K36" s="54">
        <f t="shared" si="8"/>
        <v>0.92477311369047743</v>
      </c>
      <c r="L36" s="54">
        <f>+IF(L4&gt;$B$37,J36*Parameters!$B$105,$B$33*$B$32+(K36-$B$33*$B$32)*(1-$B$34))</f>
        <v>0.88546445800595353</v>
      </c>
      <c r="M36" s="54">
        <f>+IF(M4&gt;$B$37,K36*Parameters!$B$105,$B$33*$B$32+(L36-$B$33*$B$32)*(1-$B$34))</f>
        <v>0.84812123510565585</v>
      </c>
      <c r="N36" s="54">
        <f>+IF(N4&gt;$B$37,L36*Parameters!$B$105,$B$33*$B$32+(M36-$B$33*$B$32)*(1-$B$34))</f>
        <v>0.81264517335037301</v>
      </c>
      <c r="O36" s="54">
        <f>+IF(O4&gt;$B$37,M36*Parameters!$B$105,$B$33*$B$32+(N36-$B$33*$B$32)*(1-$B$34))</f>
        <v>0.77894291468285437</v>
      </c>
      <c r="P36" s="54">
        <f>+IF(P4&gt;$B$37,N36*Parameters!$B$105,$B$33*$B$32+(O36-$B$33*$B$32)*(1-$B$34))</f>
        <v>0.74692576894871165</v>
      </c>
      <c r="Q36" s="54">
        <f>+IF(Q4&gt;$B$37,O36*Parameters!$B$105,$B$33*$B$32+(P36-$B$33*$B$32)*(1-$B$34))</f>
        <v>0.71650948050127605</v>
      </c>
      <c r="R36" s="54">
        <f>+IF(R4&gt;$B$37,P36*Parameters!$B$105,$B$33*$B$32+(Q36-$B$33*$B$32)*(1-$B$34))</f>
        <v>0.68761400647621218</v>
      </c>
      <c r="S36" s="54">
        <f>+IF(S4&gt;$B$37,Q36*Parameters!$B$105,$B$33*$B$32+(R36-$B$33*$B$32)*(1-$B$34))</f>
        <v>0.6601633061524016</v>
      </c>
      <c r="T36" s="54">
        <f>+IF(T4&gt;$B$37,R36*Parameters!$B$105,$B$33*$B$32+(S36-$B$33*$B$32)*(1-$B$34))</f>
        <v>0.63408514084478151</v>
      </c>
      <c r="U36" s="54">
        <f>+IF(U4&gt;$B$37,S36*Parameters!$B$105,$B$33*$B$32+(T36-$B$33*$B$32)*(1-$B$34))</f>
        <v>0.60931088380254239</v>
      </c>
      <c r="V36" s="54">
        <f>+IF(V4&gt;$B$37,T36*Parameters!$B$105,$B$33*$B$32+(U36-$B$33*$B$32)*(1-$B$34))</f>
        <v>0.58577533961241524</v>
      </c>
      <c r="W36" s="54">
        <f>+IF(W4&gt;$B$37,U36*Parameters!$B$105,$B$33*$B$32+(V36-$B$33*$B$32)*(1-$B$34))</f>
        <v>0.56341657263179445</v>
      </c>
      <c r="X36" s="54">
        <f>+IF(X4&gt;$B$37,V36*Parameters!$B$105,$B$33*$B$32+(W36-$B$33*$B$32)*(1-$B$34))</f>
        <v>0.54217574400020474</v>
      </c>
      <c r="Y36" s="54">
        <f>+IF(Y4&gt;$B$37,W36*Parameters!$B$105,$B$33*$B$32+(X36-$B$33*$B$32)*(1-$B$34))</f>
        <v>0.52199695680019442</v>
      </c>
      <c r="Z36" s="54">
        <f>+IF(Z4&gt;$B$37,Y36*Parameters!$B$105,$B$33*$B$32+(Y36-$B$33*$B$32)*(1-$B$34))</f>
        <v>0.50282710896018468</v>
      </c>
      <c r="AA36" s="54">
        <f>+IF(AA4&gt;$B$37,Z36*Parameters!$B$105,$B$33*$B$32+(Z36-$B$33*$B$32)*(1-$B$34))</f>
        <v>0.25141355448009234</v>
      </c>
      <c r="AB36" s="54">
        <f>+IF(AB4&gt;$B$37,AA36*Parameters!$B$105,$B$33*$B$32+(AA36-$B$33*$B$32)*(1-$B$34))</f>
        <v>0.12570677724004617</v>
      </c>
      <c r="AC36" s="54">
        <f>+IF(AC4&gt;$B$37,AB36*Parameters!$B$105,$B$33*$B$32+(AB36-$B$33*$B$32)*(1-$B$34))</f>
        <v>6.2853388620023085E-2</v>
      </c>
      <c r="AD36" s="54">
        <f>+IF(AD4&gt;$B$37,AC36*Parameters!$B$105,$B$33*$B$32+(AC36-$B$33*$B$32)*(1-$B$34))</f>
        <v>3.1426694310011542E-2</v>
      </c>
      <c r="AE36" s="54">
        <f>+IF(AE4&gt;$B$37,AD36*Parameters!$B$105,$B$33*$B$32+(AD36-$B$33*$B$32)*(1-$B$34))</f>
        <v>1.5713347155005771E-2</v>
      </c>
      <c r="AF36" s="54">
        <f>+IF(AF4&gt;$B$37,AE36*Parameters!$B$105,$B$33*$B$32+(AE36-$B$33*$B$32)*(1-$B$34))</f>
        <v>7.8566735775028856E-3</v>
      </c>
      <c r="AG36" s="54">
        <f>+IF(AG4&gt;$B$37,AF36*Parameters!$B$105,$B$33*$B$32+(AF36-$B$33*$B$32)*(1-$B$34))</f>
        <v>3.9283367887514428E-3</v>
      </c>
      <c r="AH36" s="54">
        <f>+IF(AH4&gt;$B$37,AG36*Parameters!$B$105,$B$33*$B$32+(AG36-$B$33*$B$32)*(1-$B$34))</f>
        <v>1.9641683943757214E-3</v>
      </c>
      <c r="AI36" s="54">
        <f>+IF(AI4&gt;$B$37,AH36*Parameters!$B$105,$B$33*$B$32+(AH36-$B$33*$B$32)*(1-$B$34))</f>
        <v>9.820841971878607E-4</v>
      </c>
      <c r="AJ36" s="54">
        <f>+IF(AJ4&gt;$B$37,AI36*Parameters!$B$105,$B$33*$B$32+(AI36-$B$33*$B$32)*(1-$B$34))</f>
        <v>4.9104209859393035E-4</v>
      </c>
      <c r="AK36" s="54">
        <f>+IF(AK4&gt;$B$37,AJ36*Parameters!$B$105,$B$33*$B$32+(AJ36-$B$33*$B$32)*(1-$B$34))</f>
        <v>2.4552104929696517E-4</v>
      </c>
      <c r="AL36" s="54">
        <f>+IF(AL4&gt;$B$37,AK36*Parameters!$B$105,$B$33*$B$32+(AK36-$B$33*$B$32)*(1-$B$34))</f>
        <v>1.2276052464848259E-4</v>
      </c>
      <c r="AM36" s="54">
        <f>+IF(AM4&gt;$B$37,AL36*Parameters!$B$105,$B$33*$B$32+(AL36-$B$33*$B$32)*(1-$B$34))</f>
        <v>6.1380262324241294E-5</v>
      </c>
      <c r="AN36" s="54">
        <f>+IF(AN4&gt;$B$37,AM36*Parameters!$B$105,$B$33*$B$32+(AM36-$B$33*$B$32)*(1-$B$34))</f>
        <v>3.0690131162120647E-5</v>
      </c>
      <c r="AO36" s="54">
        <f>+IF(AO4&gt;$B$37,AN36*Parameters!$B$105,$B$33*$B$32+(AN36-$B$33*$B$32)*(1-$B$34))</f>
        <v>1.5345065581060323E-5</v>
      </c>
      <c r="AP36" s="54">
        <f>+IF(AP4&gt;$B$37,AO36*Parameters!$B$105,$B$33*$B$32+(AO36-$B$33*$B$32)*(1-$B$34))</f>
        <v>7.6725327905301617E-6</v>
      </c>
      <c r="AQ36" s="54">
        <f>+IF(AQ4&gt;$B$37,AP36*Parameters!$B$105,$B$33*$B$32+(AP36-$B$33*$B$32)*(1-$B$34))</f>
        <v>3.8362663952650808E-6</v>
      </c>
      <c r="AR36" s="54">
        <f>+IF(AR4&gt;$B$37,AQ36*Parameters!$B$105,$B$33*$B$32+(AQ36-$B$33*$B$32)*(1-$B$34))</f>
        <v>1.9181331976325404E-6</v>
      </c>
      <c r="AS36" s="54">
        <f>+IF(AS4&gt;$B$37,AR36*Parameters!$B$105,$B$33*$B$32+(AR36-$B$33*$B$32)*(1-$B$34))</f>
        <v>9.5906659881627021E-7</v>
      </c>
      <c r="AT36" s="54">
        <f>+IF(AT4&gt;$B$37,AS36*Parameters!$B$105,$B$33*$B$32+(AS36-$B$33*$B$32)*(1-$B$34))</f>
        <v>4.7953329940813511E-7</v>
      </c>
      <c r="AU36" s="54">
        <f>+IF(AU4&gt;$B$37,AT36*Parameters!$B$105,$B$33*$B$32+(AT36-$B$33*$B$32)*(1-$B$34))</f>
        <v>2.3976664970406755E-7</v>
      </c>
      <c r="AV36" s="54">
        <f>+IF(AV4&gt;$B$37,AU36*Parameters!$B$105,$B$33*$B$32+(AU36-$B$33*$B$32)*(1-$B$34))</f>
        <v>1.1988332485203378E-7</v>
      </c>
      <c r="AW36" s="54">
        <f>+IF(AW4&gt;$B$37,AV36*Parameters!$B$105,$B$33*$B$32+(AV36-$B$33*$B$32)*(1-$B$34))</f>
        <v>5.9941662426016888E-8</v>
      </c>
      <c r="AX36" s="54">
        <f>+IF(AX4&gt;$B$37,AW36*Parameters!$B$105,$B$33*$B$32+(AW36-$B$33*$B$32)*(1-$B$34))</f>
        <v>2.9970831213008444E-8</v>
      </c>
      <c r="AY36" s="54">
        <f>+IF(AY4&gt;$B$37,AX36*Parameters!$B$105,$B$33*$B$32+(AX36-$B$33*$B$32)*(1-$B$34))</f>
        <v>1.4985415606504222E-8</v>
      </c>
      <c r="AZ36" s="54">
        <f>+IF(AZ4&gt;$B$37,AY36*Parameters!$B$105,$B$33*$B$32+(AY36-$B$33*$B$32)*(1-$B$34))</f>
        <v>7.492707803252111E-9</v>
      </c>
      <c r="BA36" s="54">
        <f>+IF(BA4&gt;$B$37,AZ36*Parameters!$B$105,$B$33*$B$32+(AZ36-$B$33*$B$32)*(1-$B$34))</f>
        <v>3.7463539016260555E-9</v>
      </c>
      <c r="BB36" s="54">
        <f>+IF(BB4&gt;$B$37,BA36*Parameters!$B$105,$B$33*$B$32+(BA36-$B$33*$B$32)*(1-$B$34))</f>
        <v>1.8731769508130278E-9</v>
      </c>
      <c r="BC36" s="54">
        <f>+IF(BC4&gt;$B$37,BB36*Parameters!$B$105,$B$33*$B$32+(BB36-$B$33*$B$32)*(1-$B$34))</f>
        <v>9.3658847540651388E-10</v>
      </c>
      <c r="BD36" s="54">
        <f>+IF(BD4&gt;$B$37,BC36*Parameters!$B$105,$B$33*$B$32+(BC36-$B$33*$B$32)*(1-$B$34))</f>
        <v>4.6829423770325694E-10</v>
      </c>
      <c r="BE36" s="54">
        <f>+IF(BE4&gt;$B$37,BD36*Parameters!$B$105,$B$33*$B$32+(BD36-$B$33*$B$32)*(1-$B$34))</f>
        <v>2.3414711885162847E-10</v>
      </c>
      <c r="BF36" s="54">
        <f>+IF(BF4&gt;$B$37,BE36*Parameters!$B$105,$B$33*$B$32+(BE36-$B$33*$B$32)*(1-$B$34))</f>
        <v>1.1707355942581423E-10</v>
      </c>
      <c r="BG36" s="54">
        <f>+IF(BG4&gt;$B$37,BF36*Parameters!$B$105,$B$33*$B$32+(BF36-$B$33*$B$32)*(1-$B$34))</f>
        <v>5.8536779712907117E-11</v>
      </c>
      <c r="BH36" s="54">
        <f>+IF(BH4&gt;$B$37,BG36*Parameters!$B$105,$B$33*$B$32+(BG36-$B$33*$B$32)*(1-$B$34))</f>
        <v>2.9268389856453559E-11</v>
      </c>
      <c r="BI36" s="54">
        <f>+IF(BI4&gt;$B$37,BH36*Parameters!$B$105,$B$33*$B$32+(BH36-$B$33*$B$32)*(1-$B$34))</f>
        <v>1.4634194928226779E-11</v>
      </c>
    </row>
    <row r="37" spans="1:61" s="35" customFormat="1" ht="18" customHeight="1">
      <c r="A37" s="66" t="s">
        <v>273</v>
      </c>
      <c r="B37" s="65">
        <f>+Parameters!N64</f>
        <v>2250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</row>
    <row r="38" spans="1:61" s="36" customFormat="1" ht="18" customHeight="1">
      <c r="A38" s="68" t="s">
        <v>150</v>
      </c>
      <c r="B38" s="147">
        <f>+Parameters!C63</f>
        <v>2.8</v>
      </c>
    </row>
    <row r="39" spans="1:61" ht="18" customHeight="1">
      <c r="A39" s="59" t="s">
        <v>277</v>
      </c>
      <c r="B39" s="128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</row>
    <row r="40" spans="1:61" s="37" customFormat="1" ht="18" customHeight="1">
      <c r="A40" s="72" t="s">
        <v>755</v>
      </c>
      <c r="B40" s="81">
        <f>+B41</f>
        <v>0.14715313300736851</v>
      </c>
      <c r="C40" s="35">
        <f>+B40*EXP(C42*10)*Data!G97</f>
        <v>9.931612662759369E-2</v>
      </c>
      <c r="D40" s="35">
        <f>+C40*EXP(D42*10)</f>
        <v>8.1184736573527774E-2</v>
      </c>
      <c r="E40" s="35">
        <f>+D40*EXP(E42*10)</f>
        <v>6.7545714604031068E-2</v>
      </c>
      <c r="F40" s="35">
        <f>+E40*EXP(F42*10)</f>
        <v>5.7098294709560897E-2</v>
      </c>
      <c r="G40" s="35">
        <f t="shared" ref="G40:BI40" si="9">+F40*EXP(G42*10)</f>
        <v>4.8962119000703748E-2</v>
      </c>
      <c r="H40" s="35">
        <f t="shared" si="9"/>
        <v>4.2529260320145201E-2</v>
      </c>
      <c r="I40" s="35">
        <f t="shared" si="9"/>
        <v>3.7372052915500692E-2</v>
      </c>
      <c r="J40" s="35">
        <f t="shared" si="9"/>
        <v>3.3184435327519184E-2</v>
      </c>
      <c r="K40" s="35">
        <f t="shared" si="9"/>
        <v>2.9743866625900704E-2</v>
      </c>
      <c r="L40" s="35">
        <f t="shared" si="9"/>
        <v>2.6886135467575605E-2</v>
      </c>
      <c r="M40" s="35">
        <f t="shared" si="9"/>
        <v>2.4488405500304636E-2</v>
      </c>
      <c r="N40" s="35">
        <f t="shared" si="9"/>
        <v>2.2457617719442463E-2</v>
      </c>
      <c r="O40" s="35">
        <f t="shared" si="9"/>
        <v>2.0722436035991183E-2</v>
      </c>
      <c r="P40" s="35">
        <f t="shared" si="9"/>
        <v>1.9227573588726354E-2</v>
      </c>
      <c r="Q40" s="35">
        <f t="shared" si="9"/>
        <v>1.7929742521096297E-2</v>
      </c>
      <c r="R40" s="35">
        <f t="shared" si="9"/>
        <v>1.6794726292298407E-2</v>
      </c>
      <c r="S40" s="35">
        <f t="shared" si="9"/>
        <v>1.5795238356339759E-2</v>
      </c>
      <c r="T40" s="35">
        <f t="shared" si="9"/>
        <v>1.4909338531134493E-2</v>
      </c>
      <c r="U40" s="35">
        <f t="shared" si="9"/>
        <v>1.4119249494638235E-2</v>
      </c>
      <c r="V40" s="35">
        <f t="shared" si="9"/>
        <v>1.3410463523978835E-2</v>
      </c>
      <c r="W40" s="35">
        <f t="shared" si="9"/>
        <v>1.2771061963814457E-2</v>
      </c>
      <c r="X40" s="35">
        <f t="shared" si="9"/>
        <v>1.2191192149871714E-2</v>
      </c>
      <c r="Y40" s="35">
        <f t="shared" si="9"/>
        <v>1.1662661966358179E-2</v>
      </c>
      <c r="Z40" s="35">
        <f t="shared" si="9"/>
        <v>1.1178623068274241E-2</v>
      </c>
      <c r="AA40" s="35">
        <f t="shared" si="9"/>
        <v>1.0733321498869956E-2</v>
      </c>
      <c r="AB40" s="35">
        <f t="shared" si="9"/>
        <v>1.0321899947642864E-2</v>
      </c>
      <c r="AC40" s="35">
        <f t="shared" si="9"/>
        <v>9.9402398813066267E-3</v>
      </c>
      <c r="AD40" s="35">
        <f t="shared" si="9"/>
        <v>9.5848346877504924E-3</v>
      </c>
      <c r="AE40" s="35">
        <f t="shared" si="9"/>
        <v>9.252687111113404E-3</v>
      </c>
      <c r="AF40" s="35">
        <f t="shared" si="9"/>
        <v>8.9412258408821613E-3</v>
      </c>
      <c r="AG40" s="35">
        <f t="shared" si="9"/>
        <v>8.6482373015201296E-3</v>
      </c>
      <c r="AH40" s="35">
        <f t="shared" si="9"/>
        <v>8.3718095795337049E-3</v>
      </c>
      <c r="AI40" s="35">
        <f t="shared" si="9"/>
        <v>8.110286099384979E-3</v>
      </c>
      <c r="AJ40" s="35">
        <f t="shared" si="9"/>
        <v>7.8622271740260673E-3</v>
      </c>
      <c r="AK40" s="35">
        <f t="shared" si="9"/>
        <v>7.6263779506003616E-3</v>
      </c>
      <c r="AL40" s="35">
        <f t="shared" si="9"/>
        <v>7.4016415767096232E-3</v>
      </c>
      <c r="AM40" s="35">
        <f t="shared" si="9"/>
        <v>7.1870566494671535E-3</v>
      </c>
      <c r="AN40" s="35">
        <f t="shared" si="9"/>
        <v>6.9817781945882111E-3</v>
      </c>
      <c r="AO40" s="35">
        <f t="shared" si="9"/>
        <v>6.7850615681414317E-3</v>
      </c>
      <c r="AP40" s="35">
        <f t="shared" si="9"/>
        <v>6.5962487884163755E-3</v>
      </c>
      <c r="AQ40" s="35">
        <f t="shared" si="9"/>
        <v>6.4147568965446265E-3</v>
      </c>
      <c r="AR40" s="35">
        <f t="shared" si="9"/>
        <v>6.2400680172843732E-3</v>
      </c>
      <c r="AS40" s="35">
        <f t="shared" si="9"/>
        <v>6.0717208497458276E-3</v>
      </c>
      <c r="AT40" s="35">
        <f t="shared" si="9"/>
        <v>5.909303364874231E-3</v>
      </c>
      <c r="AU40" s="35">
        <f t="shared" si="9"/>
        <v>5.752446524594685E-3</v>
      </c>
      <c r="AV40" s="35">
        <f t="shared" si="9"/>
        <v>5.6008188685028526E-3</v>
      </c>
      <c r="AW40" s="35">
        <f t="shared" si="9"/>
        <v>5.4541218392955013E-3</v>
      </c>
      <c r="AX40" s="35">
        <f t="shared" si="9"/>
        <v>5.312085738901416E-3</v>
      </c>
      <c r="AY40" s="35">
        <f t="shared" si="9"/>
        <v>5.1744662243827502E-3</v>
      </c>
      <c r="AZ40" s="35">
        <f t="shared" si="9"/>
        <v>5.0410412668300871E-3</v>
      </c>
      <c r="BA40" s="35">
        <f t="shared" si="9"/>
        <v>4.911608508227458E-3</v>
      </c>
      <c r="BB40" s="35">
        <f t="shared" si="9"/>
        <v>4.7859829610597884E-3</v>
      </c>
      <c r="BC40" s="35">
        <f t="shared" si="9"/>
        <v>4.6639950036295808E-3</v>
      </c>
      <c r="BD40" s="35">
        <f t="shared" si="9"/>
        <v>4.5454886309275371E-3</v>
      </c>
      <c r="BE40" s="35">
        <f t="shared" si="9"/>
        <v>4.43031992669348E-3</v>
      </c>
      <c r="BF40" s="35">
        <f t="shared" si="9"/>
        <v>4.318355727196071E-3</v>
      </c>
      <c r="BG40" s="35">
        <f t="shared" si="9"/>
        <v>4.2094724514041984E-3</v>
      </c>
      <c r="BH40" s="35">
        <f t="shared" si="9"/>
        <v>4.1035550757435825E-3</v>
      </c>
      <c r="BI40" s="35">
        <f t="shared" si="9"/>
        <v>4.000496234630755E-3</v>
      </c>
    </row>
    <row r="41" spans="1:61" ht="18" customHeight="1">
      <c r="A41" s="52" t="s">
        <v>756</v>
      </c>
      <c r="B41" s="65">
        <f>+Parameters!N69</f>
        <v>0.14715313300736851</v>
      </c>
    </row>
    <row r="42" spans="1:61" s="37" customFormat="1" ht="18" customHeight="1">
      <c r="A42" s="72" t="s">
        <v>757</v>
      </c>
      <c r="B42" s="80"/>
      <c r="C42" s="35">
        <f>+Data!H80</f>
        <v>-2.21200782996398E-2</v>
      </c>
      <c r="D42" s="35">
        <f>+Data!I80</f>
        <v>-2.0158070469675819E-2</v>
      </c>
      <c r="E42" s="35">
        <f>+Data!J80</f>
        <v>-1.8392263422708239E-2</v>
      </c>
      <c r="F42" s="35">
        <f>+Data!K80</f>
        <v>-1.6803037080437417E-2</v>
      </c>
      <c r="G42" s="35">
        <f>+Data!L80</f>
        <v>-1.5372733372393676E-2</v>
      </c>
      <c r="H42" s="35">
        <f>+Data!M80</f>
        <v>-1.4085460035154309E-2</v>
      </c>
      <c r="I42" s="35">
        <f>+Data!N80</f>
        <v>-1.2926914031638878E-2</v>
      </c>
      <c r="J42" s="35">
        <f>+Data!O80</f>
        <v>-1.1884222628474991E-2</v>
      </c>
      <c r="K42" s="35">
        <f>+Data!P80</f>
        <v>-1.0945800365627492E-2</v>
      </c>
      <c r="L42" s="35">
        <f>+Data!Q80</f>
        <v>-1.0101220329064744E-2</v>
      </c>
      <c r="M42" s="35">
        <f>+Data!R80</f>
        <v>-9.3410982961582689E-3</v>
      </c>
      <c r="N42" s="35">
        <f>+Data!S80</f>
        <v>-8.656988466542441E-3</v>
      </c>
      <c r="O42" s="35">
        <f>+Data!T80</f>
        <v>-8.0412896198881964E-3</v>
      </c>
      <c r="P42" s="35">
        <f>+Data!U80</f>
        <v>-7.487160657899377E-3</v>
      </c>
      <c r="Q42" s="35">
        <f>+Data!V80</f>
        <v>-6.9884445921094395E-3</v>
      </c>
      <c r="R42" s="35">
        <f>+Data!W80</f>
        <v>-6.5396001328984956E-3</v>
      </c>
      <c r="S42" s="35">
        <f>+Data!X80</f>
        <v>-6.1356401196086454E-3</v>
      </c>
      <c r="T42" s="35">
        <f>+Data!Y80</f>
        <v>-5.7720761076477806E-3</v>
      </c>
      <c r="U42" s="35">
        <f>+Data!Z80</f>
        <v>-5.444868496883002E-3</v>
      </c>
      <c r="V42" s="35">
        <f>+Data!AA80</f>
        <v>-5.1503816471947014E-3</v>
      </c>
      <c r="W42" s="35">
        <f>+Data!AB80</f>
        <v>-4.8853434824752311E-3</v>
      </c>
      <c r="X42" s="35">
        <f>+Data!AC80</f>
        <v>-4.646809134227708E-3</v>
      </c>
      <c r="Y42" s="35">
        <f>+Data!AD80</f>
        <v>-4.4321282208049373E-3</v>
      </c>
      <c r="Z42" s="35">
        <f>+Data!AE80</f>
        <v>-4.2389153987244434E-3</v>
      </c>
      <c r="AA42" s="35">
        <f>+Data!AF80</f>
        <v>-4.0650238588519991E-3</v>
      </c>
      <c r="AB42" s="35">
        <f>+Data!AG80</f>
        <v>-3.9085214729667993E-3</v>
      </c>
      <c r="AC42" s="35">
        <f>+Data!AH80</f>
        <v>-3.7676693256701193E-3</v>
      </c>
      <c r="AD42" s="35">
        <f>+Data!AI80</f>
        <v>-3.6409023931031075E-3</v>
      </c>
      <c r="AE42" s="35">
        <f>+Data!AJ80</f>
        <v>-3.5268121537927969E-3</v>
      </c>
      <c r="AF42" s="35">
        <f>+Data!AK80</f>
        <v>-3.4241309384135171E-3</v>
      </c>
      <c r="AG42" s="35">
        <f>+Data!AL80</f>
        <v>-3.3317178445721653E-3</v>
      </c>
      <c r="AH42" s="35">
        <f>+Data!AM80</f>
        <v>-3.2485460601149488E-3</v>
      </c>
      <c r="AI42" s="35">
        <f>+Data!AN80</f>
        <v>-3.1736914541034538E-3</v>
      </c>
      <c r="AJ42" s="35">
        <f>+Data!AO80</f>
        <v>-3.1063223086931083E-3</v>
      </c>
      <c r="AK42" s="35">
        <f>+Data!AP80</f>
        <v>-3.0456900778237975E-3</v>
      </c>
      <c r="AL42" s="35">
        <f>+Data!AQ80</f>
        <v>-2.9911210700414178E-3</v>
      </c>
      <c r="AM42" s="35">
        <f>+Data!AR80</f>
        <v>-2.9420089630372761E-3</v>
      </c>
      <c r="AN42" s="35">
        <f>+Data!AS80</f>
        <v>-2.8978080667335484E-3</v>
      </c>
      <c r="AO42" s="35">
        <f>+Data!AT80</f>
        <v>-2.8580272600601934E-3</v>
      </c>
      <c r="AP42" s="35">
        <f>+Data!AU80</f>
        <v>-2.8222245340541741E-3</v>
      </c>
      <c r="AQ42" s="35">
        <f>+Data!AV80</f>
        <v>-2.7900020806487565E-3</v>
      </c>
      <c r="AR42" s="35">
        <f>+Data!AW80</f>
        <v>-2.7610018725838809E-3</v>
      </c>
      <c r="AS42" s="35">
        <f>+Data!AX80</f>
        <v>-2.7349016853254931E-3</v>
      </c>
      <c r="AT42" s="35">
        <f>+Data!AY80</f>
        <v>-2.7114115167929439E-3</v>
      </c>
      <c r="AU42" s="35">
        <f>+Data!AZ80</f>
        <v>-2.6902703651136496E-3</v>
      </c>
      <c r="AV42" s="35">
        <f>+Data!BA80</f>
        <v>-2.6712433286022845E-3</v>
      </c>
      <c r="AW42" s="35">
        <f>+Data!BB80</f>
        <v>-2.6541189957420561E-3</v>
      </c>
      <c r="AX42" s="35">
        <f>+Data!BC80</f>
        <v>-2.6387070961678503E-3</v>
      </c>
      <c r="AY42" s="35">
        <f>+Data!BD80</f>
        <v>-2.6248363865510652E-3</v>
      </c>
      <c r="AZ42" s="35">
        <f>+Data!BE80</f>
        <v>-2.6123527478959588E-3</v>
      </c>
      <c r="BA42" s="35">
        <f>+Data!BF80</f>
        <v>-2.6011174731063631E-3</v>
      </c>
      <c r="BB42" s="35">
        <f>+Data!BG80</f>
        <v>-2.5910057257957269E-3</v>
      </c>
      <c r="BC42" s="35">
        <f>+Data!BH80</f>
        <v>-2.581905153216154E-3</v>
      </c>
      <c r="BD42" s="35">
        <f>+Data!BI80</f>
        <v>-2.5737146378945388E-3</v>
      </c>
      <c r="BE42" s="35">
        <f>+Data!BJ80</f>
        <v>-2.566343174105085E-3</v>
      </c>
      <c r="BF42" s="35">
        <f>+Data!BK80</f>
        <v>-2.5597088566945763E-3</v>
      </c>
      <c r="BG42" s="35">
        <f>+Data!BL80</f>
        <v>-2.5537379710251188E-3</v>
      </c>
      <c r="BH42" s="35">
        <f>+Data!BM80</f>
        <v>-2.5483641739226068E-3</v>
      </c>
      <c r="BI42" s="35">
        <f>+Data!BN80</f>
        <v>-2.543527756530346E-3</v>
      </c>
    </row>
    <row r="43" spans="1:61" ht="18" customHeight="1">
      <c r="A43" s="52" t="s">
        <v>758</v>
      </c>
      <c r="B43" s="65">
        <f>+B44</f>
        <v>0.3</v>
      </c>
      <c r="C43" s="54">
        <f>+B43*(1-Parameters!$N$71)</f>
        <v>0.24</v>
      </c>
      <c r="D43" s="54">
        <f>+C43*(1-Parameters!$N$71)</f>
        <v>0.192</v>
      </c>
      <c r="E43" s="54">
        <f>+D43*(1-Parameters!$N$71)</f>
        <v>0.15360000000000001</v>
      </c>
      <c r="F43" s="54">
        <f>+E43*(1-Parameters!$N$71)</f>
        <v>0.12288000000000002</v>
      </c>
      <c r="G43" s="54">
        <f>+F43*(1-Parameters!$N$71)</f>
        <v>9.8304000000000016E-2</v>
      </c>
      <c r="H43" s="54">
        <f>+G43*(1-Parameters!$N$71)</f>
        <v>7.8643200000000024E-2</v>
      </c>
      <c r="I43" s="54">
        <f>+H43*(1-Parameters!$N$71)</f>
        <v>6.2914560000000022E-2</v>
      </c>
      <c r="J43" s="54">
        <f>+I43*(1-Parameters!$N$71)</f>
        <v>5.033164800000002E-2</v>
      </c>
      <c r="K43" s="54">
        <f>+J43*(1-Parameters!$N$71)</f>
        <v>4.0265318400000021E-2</v>
      </c>
      <c r="L43" s="54">
        <f>+K43*(1-Parameters!$N$71)</f>
        <v>3.2212254720000021E-2</v>
      </c>
      <c r="M43" s="54">
        <f>+L43*(1-Parameters!$N$71)</f>
        <v>2.5769803776000019E-2</v>
      </c>
      <c r="N43" s="54">
        <f>+M43*(1-Parameters!$N$71)</f>
        <v>2.0615843020800016E-2</v>
      </c>
      <c r="O43" s="54">
        <f>+N43*(1-Parameters!$N$71)</f>
        <v>1.6492674416640013E-2</v>
      </c>
      <c r="P43" s="54">
        <f>+O43*(1-Parameters!$N$71)</f>
        <v>1.3194139533312011E-2</v>
      </c>
      <c r="Q43" s="54">
        <f>+P43*(1-Parameters!$N$71)</f>
        <v>1.055531162664961E-2</v>
      </c>
      <c r="R43" s="54">
        <f>+Q43*(1-Parameters!$N$71)</f>
        <v>8.4442493013196888E-3</v>
      </c>
      <c r="S43" s="54">
        <f>+R43*(1-Parameters!$N$71)</f>
        <v>6.7553994410557514E-3</v>
      </c>
      <c r="T43" s="54">
        <f>+S43*(1-Parameters!$N$71)</f>
        <v>5.4043195528446011E-3</v>
      </c>
      <c r="U43" s="54">
        <f>+T43*(1-Parameters!$N$71)</f>
        <v>4.3234556422756809E-3</v>
      </c>
      <c r="V43" s="54">
        <f>+U43*(1-Parameters!$N$71)</f>
        <v>3.4587645138205447E-3</v>
      </c>
      <c r="W43" s="54">
        <f>+V43*(1-Parameters!$N$71)</f>
        <v>2.7670116110564361E-3</v>
      </c>
      <c r="X43" s="54">
        <f>+W43*(1-Parameters!$N$71)</f>
        <v>2.2136092888451488E-3</v>
      </c>
      <c r="Y43" s="54">
        <f>+X43*(1-Parameters!$N$71)</f>
        <v>1.7708874310761191E-3</v>
      </c>
      <c r="Z43" s="54">
        <f>+Y43*(1-Parameters!$N$71)</f>
        <v>1.4167099448608954E-3</v>
      </c>
      <c r="AA43" s="54">
        <f>+Z43*(1-Parameters!$N$71)</f>
        <v>1.1333679558887164E-3</v>
      </c>
      <c r="AB43" s="54">
        <f>+AA43*(1-Parameters!$N$71)</f>
        <v>9.0669436471097322E-4</v>
      </c>
      <c r="AC43" s="54">
        <f>+AB43*(1-Parameters!$N$71)</f>
        <v>7.253554917687786E-4</v>
      </c>
      <c r="AD43" s="54">
        <f>+AC43*(1-Parameters!$N$71)</f>
        <v>5.8028439341502292E-4</v>
      </c>
      <c r="AE43" s="54">
        <f>+AD43*(1-Parameters!$N$71)</f>
        <v>4.6422751473201835E-4</v>
      </c>
      <c r="AF43" s="54">
        <f>+AE43*(1-Parameters!$N$71)</f>
        <v>3.7138201178561471E-4</v>
      </c>
      <c r="AG43" s="54">
        <f>+AF43*(1-Parameters!$N$71)</f>
        <v>2.9710560942849181E-4</v>
      </c>
      <c r="AH43" s="54">
        <f>+AG43*(1-Parameters!$N$71)</f>
        <v>2.3768448754279346E-4</v>
      </c>
      <c r="AI43" s="54">
        <f>+AH43*(1-Parameters!$N$71)</f>
        <v>1.9014759003423479E-4</v>
      </c>
      <c r="AJ43" s="54">
        <f>+AI43*(1-Parameters!$N$71)</f>
        <v>1.5211807202738785E-4</v>
      </c>
      <c r="AK43" s="54">
        <f>+AJ43*(1-Parameters!$N$71)</f>
        <v>1.2169445762191029E-4</v>
      </c>
      <c r="AL43" s="54">
        <f>+AK43*(1-Parameters!$N$71)</f>
        <v>9.7355566097528235E-5</v>
      </c>
      <c r="AM43" s="54">
        <f>+AL43*(1-Parameters!$N$71)</f>
        <v>7.7884452878022588E-5</v>
      </c>
      <c r="AN43" s="54">
        <f>+AM43*(1-Parameters!$N$71)</f>
        <v>6.2307562302418073E-5</v>
      </c>
      <c r="AO43" s="54">
        <f>+AN43*(1-Parameters!$N$71)</f>
        <v>4.9846049841934464E-5</v>
      </c>
      <c r="AP43" s="54">
        <f>+AO43*(1-Parameters!$N$71)</f>
        <v>3.9876839873547576E-5</v>
      </c>
      <c r="AQ43" s="54">
        <f>+AP43*(1-Parameters!$N$71)</f>
        <v>3.1901471898838065E-5</v>
      </c>
      <c r="AR43" s="54">
        <f>+AQ43*(1-Parameters!$N$71)</f>
        <v>2.5521177519070453E-5</v>
      </c>
      <c r="AS43" s="54">
        <f>+AR43*(1-Parameters!$N$71)</f>
        <v>2.0416942015256364E-5</v>
      </c>
      <c r="AT43" s="54">
        <f>+AS43*(1-Parameters!$N$71)</f>
        <v>1.6333553612205091E-5</v>
      </c>
      <c r="AU43" s="54">
        <f>+AT43*(1-Parameters!$N$71)</f>
        <v>1.3066842889764074E-5</v>
      </c>
      <c r="AV43" s="54">
        <f>+AU43*(1-Parameters!$N$71)</f>
        <v>1.0453474311811259E-5</v>
      </c>
      <c r="AW43" s="54">
        <f>+AV43*(1-Parameters!$N$71)</f>
        <v>8.3627794494490072E-6</v>
      </c>
      <c r="AX43" s="54">
        <f>+AW43*(1-Parameters!$N$71)</f>
        <v>6.6902235595592064E-6</v>
      </c>
      <c r="AY43" s="54">
        <f>+AX43*(1-Parameters!$N$71)</f>
        <v>5.3521788476473655E-6</v>
      </c>
      <c r="AZ43" s="54">
        <f>+AY43*(1-Parameters!$N$71)</f>
        <v>4.2817430781178924E-6</v>
      </c>
      <c r="BA43" s="54">
        <f>+AZ43*(1-Parameters!$N$71)</f>
        <v>3.4253944624943139E-6</v>
      </c>
      <c r="BB43" s="54">
        <f>+BA43*(1-Parameters!$N$71)</f>
        <v>2.7403155699954512E-6</v>
      </c>
      <c r="BC43" s="54">
        <f>+BB43*(1-Parameters!$N$71)</f>
        <v>2.1922524559963612E-6</v>
      </c>
      <c r="BD43" s="54">
        <f>+BC43*(1-Parameters!$N$71)</f>
        <v>1.7538019647970891E-6</v>
      </c>
      <c r="BE43" s="54">
        <f>+BD43*(1-Parameters!$N$71)</f>
        <v>1.4030415718376714E-6</v>
      </c>
      <c r="BF43" s="54">
        <f>+BE43*(1-Parameters!$N$71)</f>
        <v>1.1224332574701373E-6</v>
      </c>
      <c r="BG43" s="54">
        <f>+BF43*(1-Parameters!$N$71)</f>
        <v>8.9794660597610985E-7</v>
      </c>
      <c r="BH43" s="54">
        <f>+BG43*(1-Parameters!$N$71)</f>
        <v>7.1835728478088796E-7</v>
      </c>
      <c r="BI43" s="54">
        <f>+BH43*(1-Parameters!$N$71)</f>
        <v>5.7468582782471037E-7</v>
      </c>
    </row>
    <row r="44" spans="1:61" ht="18" customHeight="1">
      <c r="A44" s="52" t="s">
        <v>284</v>
      </c>
      <c r="B44" s="65">
        <f>+Parameters!N70</f>
        <v>0.3</v>
      </c>
    </row>
    <row r="45" spans="1:61" ht="18" customHeight="1">
      <c r="A45" s="73" t="s">
        <v>759</v>
      </c>
      <c r="B45" s="76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</row>
    <row r="46" spans="1:61" ht="18" customHeight="1">
      <c r="A46" s="75" t="s">
        <v>204</v>
      </c>
      <c r="B46" s="76">
        <f>+Copen!V232</f>
        <v>0</v>
      </c>
      <c r="C46" s="76">
        <f>+Copen!W232</f>
        <v>0</v>
      </c>
      <c r="D46" s="76">
        <f>+Copen!X232</f>
        <v>0</v>
      </c>
      <c r="E46" s="76">
        <f>+Copen!Y232</f>
        <v>0</v>
      </c>
      <c r="F46" s="76">
        <f>+Copen!Z232</f>
        <v>0</v>
      </c>
      <c r="G46" s="76">
        <f>+Copen!AA232</f>
        <v>0</v>
      </c>
      <c r="H46" s="76">
        <f>+Copen!AB232</f>
        <v>0</v>
      </c>
      <c r="I46" s="76">
        <f>+Copen!AC232</f>
        <v>1</v>
      </c>
      <c r="J46" s="76">
        <f>+Copen!AD232</f>
        <v>1</v>
      </c>
      <c r="K46" s="76">
        <f>+Copen!AE232</f>
        <v>1</v>
      </c>
      <c r="L46" s="76">
        <f>+Copen!AF232</f>
        <v>1</v>
      </c>
      <c r="M46" s="76">
        <f>+Copen!AG232</f>
        <v>1</v>
      </c>
      <c r="N46" s="76">
        <f>+Copen!AH232</f>
        <v>1</v>
      </c>
      <c r="O46" s="76">
        <f>+Copen!AI232</f>
        <v>1</v>
      </c>
      <c r="P46" s="76">
        <f>+Copen!AJ232</f>
        <v>1</v>
      </c>
      <c r="Q46" s="76">
        <f>+Copen!AK232</f>
        <v>1</v>
      </c>
      <c r="R46" s="76">
        <f>+Copen!AL232</f>
        <v>1</v>
      </c>
      <c r="S46" s="76">
        <f>+Copen!AM232</f>
        <v>1</v>
      </c>
      <c r="T46" s="76">
        <f>+Copen!AN232</f>
        <v>1</v>
      </c>
      <c r="U46" s="76">
        <f>+Copen!AO232</f>
        <v>1</v>
      </c>
      <c r="V46" s="76">
        <f>+Copen!AP232</f>
        <v>1</v>
      </c>
      <c r="W46" s="76">
        <f>+Copen!AQ232</f>
        <v>1</v>
      </c>
      <c r="X46" s="76">
        <f>+Copen!AR232</f>
        <v>1</v>
      </c>
      <c r="Y46" s="76">
        <f>+Copen!AS232</f>
        <v>1</v>
      </c>
      <c r="Z46" s="76">
        <f>+Copen!AT232</f>
        <v>1</v>
      </c>
      <c r="AA46" s="76">
        <f>+Copen!AU232</f>
        <v>1</v>
      </c>
      <c r="AB46" s="76">
        <f>+Copen!AV232</f>
        <v>1</v>
      </c>
      <c r="AC46" s="76">
        <f>+Copen!AW232</f>
        <v>1</v>
      </c>
      <c r="AD46" s="76">
        <f>+Copen!AX232</f>
        <v>1</v>
      </c>
      <c r="AE46" s="76">
        <f>+Copen!AY232</f>
        <v>1</v>
      </c>
      <c r="AF46" s="76">
        <f>+Copen!AZ232</f>
        <v>1</v>
      </c>
      <c r="AG46" s="76">
        <f>+Copen!BA232</f>
        <v>1</v>
      </c>
      <c r="AH46" s="76">
        <f>+Copen!BB232</f>
        <v>1</v>
      </c>
      <c r="AI46" s="76">
        <f>+Copen!BC232</f>
        <v>1</v>
      </c>
      <c r="AJ46" s="76">
        <f>+Copen!BD232</f>
        <v>1</v>
      </c>
      <c r="AK46" s="76">
        <f>+Copen!BE232</f>
        <v>1</v>
      </c>
      <c r="AL46" s="76">
        <f>+Copen!BF232</f>
        <v>1</v>
      </c>
      <c r="AM46" s="76">
        <f>+Copen!BG232</f>
        <v>1</v>
      </c>
      <c r="AN46" s="76">
        <f>+Copen!BH232</f>
        <v>1</v>
      </c>
      <c r="AO46" s="76">
        <f>+Copen!BI232</f>
        <v>1</v>
      </c>
      <c r="AP46" s="76">
        <f>+Copen!BJ232</f>
        <v>1</v>
      </c>
      <c r="AQ46" s="76">
        <f>+Copen!BK232</f>
        <v>1</v>
      </c>
      <c r="AR46" s="76">
        <f>+Copen!BL232</f>
        <v>1</v>
      </c>
      <c r="AS46" s="76">
        <f>+Copen!BM232</f>
        <v>1</v>
      </c>
      <c r="AT46" s="76">
        <f>+Copen!BN232</f>
        <v>1</v>
      </c>
      <c r="AU46" s="76">
        <f>+Copen!BO232</f>
        <v>1</v>
      </c>
      <c r="AV46" s="76">
        <f>+Copen!BP232</f>
        <v>1</v>
      </c>
      <c r="AW46" s="76">
        <f>+Copen!BQ232</f>
        <v>1</v>
      </c>
      <c r="AX46" s="76">
        <f>+Copen!BR232</f>
        <v>1</v>
      </c>
      <c r="AY46" s="76">
        <f>+Copen!BS232</f>
        <v>1</v>
      </c>
      <c r="AZ46" s="76">
        <f>+Copen!BT232</f>
        <v>1</v>
      </c>
      <c r="BA46" s="76">
        <f>+Copen!BU232</f>
        <v>1</v>
      </c>
      <c r="BB46" s="76">
        <f>+Copen!BV232</f>
        <v>1</v>
      </c>
      <c r="BC46" s="76">
        <f>+Copen!BW232</f>
        <v>1</v>
      </c>
      <c r="BD46" s="76">
        <f>+Copen!BX232</f>
        <v>1</v>
      </c>
      <c r="BE46" s="76">
        <f>+Copen!BY232</f>
        <v>1</v>
      </c>
      <c r="BF46" s="76">
        <f>+Copen!BZ232</f>
        <v>1</v>
      </c>
      <c r="BG46" s="76">
        <f>+Copen!CA232</f>
        <v>1</v>
      </c>
      <c r="BH46" s="76">
        <f>+Copen!CB232</f>
        <v>1</v>
      </c>
      <c r="BI46" s="76">
        <f>+Copen!CC232</f>
        <v>1</v>
      </c>
    </row>
    <row r="47" spans="1:61" ht="18" customHeight="1">
      <c r="A47" s="77" t="s">
        <v>760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</row>
    <row r="48" spans="1:61" ht="18" customHeight="1">
      <c r="A48" s="78" t="s">
        <v>761</v>
      </c>
      <c r="B48" s="79">
        <f>+Parameters!D139</f>
        <v>3.5089495025022602E-3</v>
      </c>
      <c r="C48" s="79">
        <f>+Parameters!E139</f>
        <v>0</v>
      </c>
      <c r="D48" s="65"/>
      <c r="E48" s="65"/>
      <c r="F48" s="65"/>
      <c r="G48" s="65"/>
      <c r="H48" s="65"/>
      <c r="I48" s="65"/>
      <c r="J48" s="74"/>
      <c r="K48" s="74"/>
      <c r="L48" s="74"/>
      <c r="M48" s="95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</row>
    <row r="49" spans="1:105" ht="18" customHeight="1">
      <c r="A49" s="78" t="s">
        <v>334</v>
      </c>
      <c r="B49" s="65">
        <f>+Parameters!B128</f>
        <v>2</v>
      </c>
      <c r="C49" s="80">
        <f>+Parameters!B127</f>
        <v>4</v>
      </c>
      <c r="D49" s="80"/>
      <c r="E49" s="80"/>
      <c r="F49" s="80"/>
      <c r="G49" s="80"/>
      <c r="H49" s="80"/>
      <c r="I49" s="80"/>
      <c r="J49" s="80"/>
      <c r="K49" s="80"/>
      <c r="L49" s="80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</row>
    <row r="50" spans="1:105" ht="18" customHeight="1">
      <c r="A50" s="78" t="s">
        <v>762</v>
      </c>
      <c r="B50" s="81">
        <v>0</v>
      </c>
      <c r="C50" s="81">
        <f>100*$B$49*(Global!B135*$B$48+Global!B135^2*$C$48)*(B61/$B61)^(1/$C$49)</f>
        <v>8.5412473858773555E-2</v>
      </c>
      <c r="D50" s="81">
        <f>100*$B$49*(Global!C135*$B$48+Global!C135^2*$C$48)*(C61/$B61)^(1/$C$49)</f>
        <v>0.11893107685655314</v>
      </c>
      <c r="E50" s="81">
        <f>100*$B$49*(Global!D135*$B$48+Global!D135^2*$C$48)*(D61/$B61)^(1/$C$49)</f>
        <v>0.17433503876318815</v>
      </c>
      <c r="F50" s="81">
        <f>100*$B$49*(Global!E135*$B$48+Global!E135^2*$C$48)*(E61/$B61)^(1/$C$49)</f>
        <v>0.24535283306240666</v>
      </c>
      <c r="G50" s="81">
        <f>100*$B$49*(Global!F135*$B$48+Global!F135^2*$C$48)*(F61/$B61)^(1/$C$49)</f>
        <v>0.3338687159550488</v>
      </c>
      <c r="H50" s="81">
        <f>100*$B$49*(Global!G135*$B$48+Global!G135^2*$C$48)*(G61/$B61)^(1/$C$49)</f>
        <v>0.43760005381938061</v>
      </c>
      <c r="I50" s="81">
        <f>100*$B$49*(Global!H135*$B$48+Global!H135^2*$C$48)*(H61/$B61)^(1/$C$49)</f>
        <v>0.5563566100805144</v>
      </c>
      <c r="J50" s="81">
        <f>100*$B$49*(Global!I135*$B$48+Global!I135^2*$C$48)*(I61/$B61)^(1/$C$49)</f>
        <v>0.6931942157033355</v>
      </c>
      <c r="K50" s="81">
        <f>100*$B$49*(Global!J135*$B$48+Global!J135^2*$C$48)*(J61/$B61)^(1/$C$49)</f>
        <v>0.88905462929349499</v>
      </c>
      <c r="L50" s="81">
        <f>100*$B$49*(Global!K135*$B$48+Global!K135^2*$C$48)*(K61/$B61)^(1/$C$49)</f>
        <v>1.1221209339905782</v>
      </c>
      <c r="M50" s="81">
        <f>100*$B$49*(Global!L135*$B$48+Global!L135^2*$C$48)*(L61/$B61)^(1/$C$49)</f>
        <v>1.38403924534769</v>
      </c>
      <c r="N50" s="81">
        <f>100*$B$49*(Global!M135*$B$48+Global!M135^2*$C$48)*(M61/$B61)^(1/$C$49)</f>
        <v>1.6591164957646556</v>
      </c>
      <c r="O50" s="81">
        <f>100*$B$49*(Global!N135*$B$48+Global!N135^2*$C$48)*(N61/$B61)^(1/$C$49)</f>
        <v>1.9620776118587402</v>
      </c>
      <c r="P50" s="81">
        <f>100*$B$49*(Global!O135*$B$48+Global!O135^2*$C$48)*(O61/$B61)^(1/$C$49)</f>
        <v>2.2923464643085198</v>
      </c>
      <c r="Q50" s="81">
        <f>100*$B$49*(Global!P135*$B$48+Global!P135^2*$C$48)*(P61/$B61)^(1/$C$49)</f>
        <v>2.6485893305491084</v>
      </c>
      <c r="R50" s="81">
        <f>100*$B$49*(Global!Q135*$B$48+Global!Q135^2*$C$48)*(Q61/$B61)^(1/$C$49)</f>
        <v>3.029470648510904</v>
      </c>
      <c r="S50" s="81">
        <f>100*$B$49*(Global!R135*$B$48+Global!R135^2*$C$48)*(R61/$B61)^(1/$C$49)</f>
        <v>3.4336699828933539</v>
      </c>
      <c r="T50" s="81">
        <f>100*$B$49*(Global!S135*$B$48+Global!S135^2*$C$48)*(S61/$B61)^(1/$C$49)</f>
        <v>3.8598936535021866</v>
      </c>
      <c r="U50" s="81">
        <f>100*$B$49*(Global!T135*$B$48+Global!T135^2*$C$48)*(T61/$B61)^(1/$C$49)</f>
        <v>4.3068808362481947</v>
      </c>
      <c r="V50" s="81">
        <f>100*$B$49*(Global!U135*$B$48+Global!U135^2*$C$48)*(U61/$B61)^(1/$C$49)</f>
        <v>4.7734038275625945</v>
      </c>
      <c r="W50" s="81">
        <f>100*$B$49*(Global!V135*$B$48+Global!V135^2*$C$48)*(V61/$B61)^(1/$C$49)</f>
        <v>5.2659395195316003</v>
      </c>
      <c r="X50" s="81">
        <f>100*$B$49*(Global!W135*$B$48+Global!W135^2*$C$48)*(W61/$B61)^(1/$C$49)</f>
        <v>5.7872920132444499</v>
      </c>
      <c r="Y50" s="81">
        <f>100*$B$49*(Global!X135*$B$48+Global!X135^2*$C$48)*(X61/$B61)^(1/$C$49)</f>
        <v>6.3421159896859347</v>
      </c>
      <c r="Z50" s="81">
        <f>100*$B$49*(Global!Y135*$B$48+Global!Y135^2*$C$48)*(Y61/$B61)^(1/$C$49)</f>
        <v>6.9221137390992649</v>
      </c>
      <c r="AA50" s="81">
        <f>100*$B$49*(Global!Z135*$B$48+Global!Z135^2*$C$48)*(Z61/$B61)^(1/$C$49)</f>
        <v>7.5253633929360504</v>
      </c>
      <c r="AB50" s="81">
        <f>100*$B$49*(Global!AA135*$B$48+Global!AA135^2*$C$48)*(AA61/$B61)^(1/$C$49)</f>
        <v>8.1500086930330777</v>
      </c>
      <c r="AC50" s="81">
        <f>100*$B$49*(Global!AB135*$B$48+Global!AB135^2*$C$48)*(AB61/$B61)^(1/$C$49)</f>
        <v>8.7897727330020565</v>
      </c>
      <c r="AD50" s="81">
        <f>100*$B$49*(Global!AC135*$B$48+Global!AC135^2*$C$48)*(AC61/$B61)^(1/$C$49)</f>
        <v>9.4363739864826126</v>
      </c>
      <c r="AE50" s="81">
        <f>100*$B$49*(Global!AD135*$B$48+Global!AD135^2*$C$48)*(AD61/$B61)^(1/$C$49)</f>
        <v>10.085927577935845</v>
      </c>
      <c r="AF50" s="81">
        <f>100*$B$49*(Global!AE135*$B$48+Global!AE135^2*$C$48)*(AE61/$B61)^(1/$C$49)</f>
        <v>10.735322986535662</v>
      </c>
      <c r="AG50" s="81">
        <f>100*$B$49*(Global!AF135*$B$48+Global!AF135^2*$C$48)*(AF61/$B61)^(1/$C$49)</f>
        <v>11.377584191972444</v>
      </c>
      <c r="AH50" s="81">
        <f>100*$B$49*(Global!AG135*$B$48+Global!AG135^2*$C$48)*(AG61/$B61)^(1/$C$49)</f>
        <v>12.009732181810033</v>
      </c>
      <c r="AI50" s="81">
        <f>100*$B$49*(Global!AH135*$B$48+Global!AH135^2*$C$48)*(AH61/$B61)^(1/$C$49)</f>
        <v>12.635380296328917</v>
      </c>
      <c r="AJ50" s="81">
        <f>100*$B$49*(Global!AI135*$B$48+Global!AI135^2*$C$48)*(AI61/$B61)^(1/$C$49)</f>
        <v>13.25516606297249</v>
      </c>
      <c r="AK50" s="81">
        <f>100*$B$49*(Global!AJ135*$B$48+Global!AJ135^2*$C$48)*(AJ61/$B61)^(1/$C$49)</f>
        <v>13.869713633602743</v>
      </c>
      <c r="AL50" s="81">
        <f>100*$B$49*(Global!AK135*$B$48+Global!AK135^2*$C$48)*(AK61/$B61)^(1/$C$49)</f>
        <v>14.47968045582313</v>
      </c>
      <c r="AM50" s="81">
        <f>100*$B$49*(Global!AL135*$B$48+Global!AL135^2*$C$48)*(AL61/$B61)^(1/$C$49)</f>
        <v>15.085743403405434</v>
      </c>
      <c r="AN50" s="81">
        <f>100*$B$49*(Global!AM135*$B$48+Global!AM135^2*$C$48)*(AM61/$B61)^(1/$C$49)</f>
        <v>15.688578911108479</v>
      </c>
      <c r="AO50" s="81">
        <f>100*$B$49*(Global!AN135*$B$48+Global!AN135^2*$C$48)*(AN61/$B61)^(1/$C$49)</f>
        <v>16.288844721595307</v>
      </c>
      <c r="AP50" s="81">
        <f>100*$B$49*(Global!AO135*$B$48+Global!AO135^2*$C$48)*(AO61/$B61)^(1/$C$49)</f>
        <v>16.887165882351489</v>
      </c>
      <c r="AQ50" s="81">
        <f>100*$B$49*(Global!AP135*$B$48+Global!AP135^2*$C$48)*(AP61/$B61)^(1/$C$49)</f>
        <v>17.484125423338792</v>
      </c>
      <c r="AR50" s="81">
        <f>100*$B$49*(Global!AQ135*$B$48+Global!AQ135^2*$C$48)*(AQ61/$B61)^(1/$C$49)</f>
        <v>18.080259169959046</v>
      </c>
      <c r="AS50" s="81">
        <f>100*$B$49*(Global!AR135*$B$48+Global!AR135^2*$C$48)*(AR61/$B61)^(1/$C$49)</f>
        <v>18.676053815538424</v>
      </c>
      <c r="AT50" s="81">
        <f>100*$B$49*(Global!AS135*$B$48+Global!AS135^2*$C$48)*(AS61/$B61)^(1/$C$49)</f>
        <v>19.271947362525268</v>
      </c>
      <c r="AU50" s="81">
        <f>100*$B$49*(Global!AT135*$B$48+Global!AT135^2*$C$48)*(AT61/$B61)^(1/$C$49)</f>
        <v>19.868331160591357</v>
      </c>
      <c r="AV50" s="81">
        <f>100*$B$49*(Global!AU135*$B$48+Global!AU135^2*$C$48)*(AU61/$B61)^(1/$C$49)</f>
        <v>20.465552928923252</v>
      </c>
      <c r="AW50" s="81">
        <f>100*$B$49*(Global!AV135*$B$48+Global!AV135^2*$C$48)*(AV61/$B61)^(1/$C$49)</f>
        <v>21.063920304597129</v>
      </c>
      <c r="AX50" s="81">
        <f>100*$B$49*(Global!AW135*$B$48+Global!AW135^2*$C$48)*(AW61/$B61)^(1/$C$49)</f>
        <v>21.663704591010731</v>
      </c>
      <c r="AY50" s="81">
        <f>100*$B$49*(Global!AX135*$B$48+Global!AX135^2*$C$48)*(AX61/$B61)^(1/$C$49)</f>
        <v>22.265144485309566</v>
      </c>
      <c r="AZ50" s="81">
        <f>100*$B$49*(Global!AY135*$B$48+Global!AY135^2*$C$48)*(AY61/$B61)^(1/$C$49)</f>
        <v>22.868449643194058</v>
      </c>
      <c r="BA50" s="81">
        <f>100*$B$49*(Global!AZ135*$B$48+Global!AZ135^2*$C$48)*(AZ61/$B61)^(1/$C$49)</f>
        <v>23.473803997401841</v>
      </c>
      <c r="BB50" s="81">
        <f>100*$B$49*(Global!BA135*$B$48+Global!BA135^2*$C$48)*(BA61/$B61)^(1/$C$49)</f>
        <v>24.081368786975464</v>
      </c>
      <c r="BC50" s="81">
        <f>100*$B$49*(Global!BB135*$B$48+Global!BB135^2*$C$48)*(BB61/$B61)^(1/$C$49)</f>
        <v>24.691285282230389</v>
      </c>
      <c r="BD50" s="81">
        <f>100*$B$49*(Global!BC135*$B$48+Global!BC135^2*$C$48)*(BC61/$B61)^(1/$C$49)</f>
        <v>25.303677208541131</v>
      </c>
      <c r="BE50" s="81">
        <f>100*$B$49*(Global!BD135*$B$48+Global!BD135^2*$C$48)*(BD61/$B61)^(1/$C$49)</f>
        <v>25.918652883362551</v>
      </c>
      <c r="BF50" s="81">
        <f>100*$B$49*(Global!BE135*$B$48+Global!BE135^2*$C$48)*(BE61/$B61)^(1/$C$49)</f>
        <v>26.53630708735804</v>
      </c>
      <c r="BG50" s="81">
        <f>100*$B$49*(Global!BF135*$B$48+Global!BF135^2*$C$48)*(BF61/$B61)^(1/$C$49)</f>
        <v>27.156722693645754</v>
      </c>
      <c r="BH50" s="81">
        <f>100*$B$49*(Global!BG135*$B$48+Global!BG135^2*$C$48)*(BG61/$B61)^(1/$C$49)</f>
        <v>27.779972080113275</v>
      </c>
      <c r="BI50" s="81">
        <f>100*$B$49*(Global!BH135*$B$48+Global!BH135^2*$C$48)*(BH61/$B61)^(1/$C$49)</f>
        <v>28.406118349283968</v>
      </c>
      <c r="BJ50" s="81">
        <f>100*$B$49*(Global!BI135*$B$48+Global!BI135^2*$C$48)*(BI61/$B61)^(1/$C$49)</f>
        <v>29.035216378903716</v>
      </c>
      <c r="BK50" s="81">
        <f>100*$B$49*(Global!BJ80*$B$48+Global!BJ80^2*$C$48)*(BJ61/$B61)^(1/$C$49)</f>
        <v>29.438500119836409</v>
      </c>
      <c r="BL50" s="81">
        <f>100*$B$49*(Global!BK80*$B$48+Global!BK80^2*$C$48)*(BK61/$B61)^(1/$C$49)</f>
        <v>29.83227132676403</v>
      </c>
      <c r="BM50" s="81">
        <f>100*$B$49*(Global!BL80*$B$48+Global!BL80^2*$C$48)*(BL61/$B61)^(1/$C$49)</f>
        <v>30.218464724425331</v>
      </c>
      <c r="BN50" s="81">
        <f>100*$B$49*(Global!BM80*$B$48+Global!BM80^2*$C$48)*(BM61/$B61)^(1/$C$49)</f>
        <v>30.598403302208613</v>
      </c>
      <c r="BO50" s="81">
        <f>100*$B$49*(Global!BN80*$B$48+Global!BN80^2*$C$48)*(BN61/$B61)^(1/$C$49)</f>
        <v>30.972996169688539</v>
      </c>
      <c r="BP50" s="81">
        <f>100*$B$49*(Global!BO80*$B$48+Global!BO80^2*$C$48)*(BO61/$B61)^(1/$C$49)</f>
        <v>31.34287228091614</v>
      </c>
      <c r="BQ50" s="81">
        <f>100*$B$49*(Global!BP80*$B$48+Global!BP80^2*$C$48)*(BP61/$B61)^(1/$C$49)</f>
        <v>31.708470836542187</v>
      </c>
      <c r="BR50" s="81">
        <f>100*$B$49*(Global!BQ80*$B$48+Global!BQ80^2*$C$48)*(BQ61/$B61)^(1/$C$49)</f>
        <v>32.070102413916615</v>
      </c>
      <c r="BS50" s="81">
        <f>100*$B$49*(Global!BR80*$B$48+Global!BR80^2*$C$48)*(BR61/$B61)^(1/$C$49)</f>
        <v>32.427990314535897</v>
      </c>
      <c r="BT50" s="81">
        <f>100*$B$49*(Global!BS80*$B$48+Global!BS80^2*$C$48)*(BS61/$B61)^(1/$C$49)</f>
        <v>32.782298539352624</v>
      </c>
      <c r="BU50" s="81">
        <f>100*$B$49*(Global!BT80*$B$48+Global!BT80^2*$C$48)*(BT61/$B61)^(1/$C$49)</f>
        <v>33.133150723353687</v>
      </c>
      <c r="BV50" s="81">
        <f>100*$B$49*(Global!BU80*$B$48+Global!BU80^2*$C$48)*(BU61/$B61)^(1/$C$49)</f>
        <v>33.480642956497448</v>
      </c>
      <c r="BW50" s="81">
        <f>100*$B$49*(Global!BV80*$B$48+Global!BV80^2*$C$48)*(BV61/$B61)^(1/$C$49)</f>
        <v>33.824852469398536</v>
      </c>
      <c r="BX50" s="81">
        <f>100*$B$49*(Global!BW80*$B$48+Global!BW80^2*$C$48)*(BW61/$B61)^(1/$C$49)</f>
        <v>34.16584352114846</v>
      </c>
      <c r="BY50" s="81">
        <f>100*$B$49*(Global!BX80*$B$48+Global!BX80^2*$C$48)*(BX61/$B61)^(1/$C$49)</f>
        <v>34.503671393504106</v>
      </c>
      <c r="BZ50" s="81">
        <f>100*$B$49*(Global!BY80*$B$48+Global!BY80^2*$C$48)*(BY61/$B61)^(1/$C$49)</f>
        <v>34.838385102934403</v>
      </c>
      <c r="CA50" s="81">
        <f>100*$B$49*(Global!BZ80*$B$48+Global!BZ80^2*$C$48)*(BZ61/$B61)^(1/$C$49)</f>
        <v>35.170029244144651</v>
      </c>
      <c r="CB50" s="81">
        <f>100*$B$49*(Global!CA80*$B$48+Global!CA80^2*$C$48)*(CA61/$B61)^(1/$C$49)</f>
        <v>35.498645244932632</v>
      </c>
      <c r="CC50" s="81">
        <f>100*$B$49*(Global!CB80*$B$48+Global!CB80^2*$C$48)*(CB61/$B61)^(1/$C$49)</f>
        <v>35.824272221788704</v>
      </c>
      <c r="CD50" s="81">
        <f>100*$B$49*(Global!CC80*$B$48+Global!CC80^2*$C$48)*(CC61/$B61)^(1/$C$49)</f>
        <v>36.146947564488826</v>
      </c>
      <c r="CE50" s="81">
        <f>100*$B$49*(Global!CD80*$B$48+Global!CD80^2*$C$48)*(CD61/$B61)^(1/$C$49)</f>
        <v>36.466707336559068</v>
      </c>
      <c r="CF50" s="81">
        <f>100*$B$49*(Global!CE80*$B$48+Global!CE80^2*$C$48)*(CE61/$B61)^(1/$C$49)</f>
        <v>36.783586550498008</v>
      </c>
      <c r="CG50" s="81">
        <f>100*$B$49*(Global!CF80*$B$48+Global!CF80^2*$C$48)*(CF61/$B61)^(1/$C$49)</f>
        <v>37.097619357698633</v>
      </c>
      <c r="CH50" s="81">
        <f>100*$B$49*(Global!CG80*$B$48+Global!CG80^2*$C$48)*(CG61/$B61)^(1/$C$49)</f>
        <v>37.408839180184124</v>
      </c>
      <c r="CI50" s="81">
        <f>100*$B$49*(Global!CH80*$B$48+Global!CH80^2*$C$48)*(CH61/$B61)^(1/$C$49)</f>
        <v>37.717278802582214</v>
      </c>
      <c r="CJ50" s="81">
        <f>100*$B$49*(Global!CI80*$B$48+Global!CI80^2*$C$48)*(CI61/$B61)^(1/$C$49)</f>
        <v>38.022970436873365</v>
      </c>
      <c r="CK50" s="81">
        <f>100*$B$49*(Global!CJ80*$B$48+Global!CJ80^2*$C$48)*(CJ61/$B61)^(1/$C$49)</f>
        <v>38.325945768453117</v>
      </c>
      <c r="CL50" s="81">
        <f>100*$B$49*(Global!CK80*$B$48+Global!CK80^2*$C$48)*(CK61/$B61)^(1/$C$49)</f>
        <v>38.626235989337488</v>
      </c>
      <c r="CM50" s="81">
        <f>100*$B$49*(Global!CL80*$B$48+Global!CL80^2*$C$48)*(CL61/$B61)^(1/$C$49)</f>
        <v>38.923871822496565</v>
      </c>
      <c r="CN50" s="81">
        <f>100*$B$49*(Global!CM80*$B$48+Global!CM80^2*$C$48)*(CM61/$B61)^(1/$C$49)</f>
        <v>39.218883540048651</v>
      </c>
      <c r="CO50" s="81">
        <f>100*$B$49*(Global!CN80*$B$48+Global!CN80^2*$C$48)*(CN61/$B61)^(1/$C$49)</f>
        <v>39.511300977192093</v>
      </c>
      <c r="CP50" s="81">
        <f>100*$B$49*(Global!CO80*$B$48+Global!CO80^2*$C$48)*(CO61/$B61)^(1/$C$49)</f>
        <v>39.801153543169043</v>
      </c>
      <c r="CQ50" s="81">
        <f>100*$B$49*(Global!CP80*$B$48+Global!CP80^2*$C$48)*(CP61/$B61)^(1/$C$49)</f>
        <v>40.08847023015651</v>
      </c>
      <c r="CR50" s="81">
        <f>100*$B$49*(Global!CQ80*$B$48+Global!CQ80^2*$C$48)*(CQ61/$B61)^(1/$C$49)</f>
        <v>40.373279620706086</v>
      </c>
      <c r="CS50" s="81">
        <f>100*$B$49*(Global!CR80*$B$48+Global!CR80^2*$C$48)*(CR61/$B61)^(1/$C$49)</f>
        <v>40.655609894165998</v>
      </c>
      <c r="CT50" s="81">
        <f>100*$B$49*(Global!CS80*$B$48+Global!CS80^2*$C$48)*(CS61/$B61)^(1/$C$49)</f>
        <v>40.935488832388693</v>
      </c>
      <c r="CU50" s="81">
        <f>100*$B$49*(Global!CT80*$B$48+Global!CT80^2*$C$48)*(CT61/$B61)^(1/$C$49)</f>
        <v>41.212943824937639</v>
      </c>
      <c r="CV50" s="81">
        <f>100*$B$49*(Global!CU80*$B$48+Global!CU80^2*$C$48)*(CU61/$B61)^(1/$C$49)</f>
        <v>41.488001873943929</v>
      </c>
      <c r="CW50" s="81"/>
      <c r="CX50" s="65"/>
      <c r="CY50" s="65"/>
      <c r="CZ50" s="65"/>
      <c r="DA50" s="65"/>
    </row>
    <row r="51" spans="1:105" ht="18" customHeight="1">
      <c r="A51" s="82" t="s">
        <v>817</v>
      </c>
    </row>
    <row r="52" spans="1:105" ht="18" customHeight="1">
      <c r="A52" s="54" t="s">
        <v>763</v>
      </c>
      <c r="B52" s="148">
        <f>+Data!B242/1000</f>
        <v>1.2996994918834299E-3</v>
      </c>
      <c r="C52" s="84">
        <f>+B95-B92</f>
        <v>-8.5265128291212022E-14</v>
      </c>
    </row>
    <row r="53" spans="1:105" ht="18" customHeight="1">
      <c r="A53" s="52" t="s">
        <v>764</v>
      </c>
      <c r="B53" s="149">
        <f>+Data!O177</f>
        <v>28.239191448273701</v>
      </c>
      <c r="C53" s="84">
        <f>+Data!Q177</f>
        <v>76.683017337879306</v>
      </c>
    </row>
    <row r="54" spans="1:105" ht="18" customHeight="1">
      <c r="A54" s="52" t="s">
        <v>765</v>
      </c>
    </row>
    <row r="55" spans="1:105" s="38" customFormat="1" ht="13">
      <c r="A55" s="86" t="s">
        <v>253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</row>
    <row r="56" spans="1:105" ht="18" customHeight="1">
      <c r="A56" s="52" t="s">
        <v>630</v>
      </c>
      <c r="B56" s="65">
        <f>B57</f>
        <v>763.50611154103399</v>
      </c>
      <c r="C56" s="65">
        <f>B56*EXP(B58)</f>
        <v>946.29363600988165</v>
      </c>
      <c r="D56" s="65">
        <f>C56*EXP(C58)</f>
        <v>1137.6991088911182</v>
      </c>
      <c r="E56" s="65">
        <f t="shared" ref="E56:BI56" si="10">D56*EXP(D58)</f>
        <v>1325.5728111834637</v>
      </c>
      <c r="F56" s="65">
        <f t="shared" si="10"/>
        <v>1503.1748556643367</v>
      </c>
      <c r="G56" s="65">
        <f t="shared" si="10"/>
        <v>1611.4417457695636</v>
      </c>
      <c r="H56" s="65">
        <f t="shared" si="10"/>
        <v>1668.2449350273405</v>
      </c>
      <c r="I56" s="65">
        <f t="shared" si="10"/>
        <v>1727.0504320435737</v>
      </c>
      <c r="J56" s="65">
        <f t="shared" si="10"/>
        <v>1787.9288180023825</v>
      </c>
      <c r="K56" s="65">
        <f t="shared" si="10"/>
        <v>1850.9531620688329</v>
      </c>
      <c r="L56" s="65">
        <f t="shared" si="10"/>
        <v>1863.1005860693228</v>
      </c>
      <c r="M56" s="65">
        <f t="shared" si="10"/>
        <v>1823.3617677448258</v>
      </c>
      <c r="N56" s="65">
        <f t="shared" si="10"/>
        <v>1784.4705545864883</v>
      </c>
      <c r="O56" s="65">
        <f t="shared" si="10"/>
        <v>1746.4088676843683</v>
      </c>
      <c r="P56" s="65">
        <f t="shared" si="10"/>
        <v>1709.1590137408316</v>
      </c>
      <c r="Q56" s="65">
        <f t="shared" si="10"/>
        <v>1672.7036768456735</v>
      </c>
      <c r="R56" s="65">
        <f t="shared" si="10"/>
        <v>1637.0259104266706</v>
      </c>
      <c r="S56" s="65">
        <f t="shared" si="10"/>
        <v>1602.1091293718234</v>
      </c>
      <c r="T56" s="65">
        <f t="shared" si="10"/>
        <v>1567.9371023196263</v>
      </c>
      <c r="U56" s="65">
        <f t="shared" si="10"/>
        <v>1534.4939441137817</v>
      </c>
      <c r="V56" s="65">
        <f t="shared" si="10"/>
        <v>1514.3063853972103</v>
      </c>
      <c r="W56" s="65">
        <f t="shared" si="10"/>
        <v>1506.8650549886877</v>
      </c>
      <c r="X56" s="65">
        <f t="shared" si="10"/>
        <v>1514.5301178843081</v>
      </c>
      <c r="Y56" s="65">
        <f t="shared" si="10"/>
        <v>1522.2341711254801</v>
      </c>
      <c r="Z56" s="65">
        <f t="shared" si="10"/>
        <v>1529.9774130467861</v>
      </c>
      <c r="AA56" s="65">
        <f t="shared" si="10"/>
        <v>1537.7600429916886</v>
      </c>
      <c r="AB56" s="65">
        <f t="shared" si="10"/>
        <v>1545.5822613176631</v>
      </c>
      <c r="AC56" s="65">
        <f t="shared" si="10"/>
        <v>1553.4442694013558</v>
      </c>
      <c r="AD56" s="65">
        <f t="shared" si="10"/>
        <v>1561.3462696437675</v>
      </c>
      <c r="AE56" s="65">
        <f t="shared" si="10"/>
        <v>1569.288465475465</v>
      </c>
      <c r="AF56" s="65">
        <f t="shared" si="10"/>
        <v>1573.2747005921581</v>
      </c>
      <c r="AG56" s="65">
        <f t="shared" si="10"/>
        <v>1573.2747005921581</v>
      </c>
      <c r="AH56" s="65">
        <f t="shared" si="10"/>
        <v>1573.2747005921581</v>
      </c>
      <c r="AI56" s="65">
        <f t="shared" si="10"/>
        <v>1573.2747005921581</v>
      </c>
      <c r="AJ56" s="65">
        <f t="shared" si="10"/>
        <v>1573.2747005921581</v>
      </c>
      <c r="AK56" s="65">
        <f t="shared" si="10"/>
        <v>1573.2747005921581</v>
      </c>
      <c r="AL56" s="65">
        <f t="shared" si="10"/>
        <v>1573.2747005921581</v>
      </c>
      <c r="AM56" s="65">
        <f t="shared" si="10"/>
        <v>1573.2747005921581</v>
      </c>
      <c r="AN56" s="65">
        <f t="shared" si="10"/>
        <v>1573.2747005921581</v>
      </c>
      <c r="AO56" s="65">
        <f t="shared" si="10"/>
        <v>1573.2747005921581</v>
      </c>
      <c r="AP56" s="65">
        <f t="shared" si="10"/>
        <v>1573.2747005921581</v>
      </c>
      <c r="AQ56" s="65">
        <f t="shared" si="10"/>
        <v>1573.2747005921581</v>
      </c>
      <c r="AR56" s="65">
        <f t="shared" si="10"/>
        <v>1573.2747005921581</v>
      </c>
      <c r="AS56" s="65">
        <f t="shared" si="10"/>
        <v>1573.2747005921581</v>
      </c>
      <c r="AT56" s="65">
        <f t="shared" si="10"/>
        <v>1573.2747005921581</v>
      </c>
      <c r="AU56" s="65">
        <f t="shared" si="10"/>
        <v>1573.2747005921581</v>
      </c>
      <c r="AV56" s="65">
        <f t="shared" si="10"/>
        <v>1573.2747005921581</v>
      </c>
      <c r="AW56" s="65">
        <f t="shared" si="10"/>
        <v>1573.2747005921581</v>
      </c>
      <c r="AX56" s="65">
        <f t="shared" si="10"/>
        <v>1573.2747005921581</v>
      </c>
      <c r="AY56" s="65">
        <f t="shared" si="10"/>
        <v>1573.2747005921581</v>
      </c>
      <c r="AZ56" s="65">
        <f t="shared" si="10"/>
        <v>1573.2747005921581</v>
      </c>
      <c r="BA56" s="65">
        <f t="shared" si="10"/>
        <v>1573.2747005921581</v>
      </c>
      <c r="BB56" s="65">
        <f t="shared" si="10"/>
        <v>1573.2747005921581</v>
      </c>
      <c r="BC56" s="65">
        <f t="shared" si="10"/>
        <v>1573.2747005921581</v>
      </c>
      <c r="BD56" s="65">
        <f t="shared" si="10"/>
        <v>1573.2747005921581</v>
      </c>
      <c r="BE56" s="65">
        <f t="shared" si="10"/>
        <v>1573.2747005921581</v>
      </c>
      <c r="BF56" s="65">
        <f t="shared" si="10"/>
        <v>1573.2747005921581</v>
      </c>
      <c r="BG56" s="65">
        <f t="shared" si="10"/>
        <v>1573.2747005921581</v>
      </c>
      <c r="BH56" s="65">
        <f t="shared" si="10"/>
        <v>1573.2747005921581</v>
      </c>
      <c r="BI56" s="65">
        <f t="shared" si="10"/>
        <v>1573.2747005921581</v>
      </c>
    </row>
    <row r="57" spans="1:105" s="38" customFormat="1" ht="13">
      <c r="A57" s="89" t="s">
        <v>631</v>
      </c>
      <c r="B57" s="88">
        <f>Parameters!N48</f>
        <v>763.50611154103399</v>
      </c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</row>
    <row r="58" spans="1:105" ht="18" customHeight="1">
      <c r="A58" s="52" t="s">
        <v>766</v>
      </c>
      <c r="B58" s="65">
        <f>+Data!B46*10</f>
        <v>0.21463178909744998</v>
      </c>
      <c r="C58" s="65">
        <f>+Data!C46*10</f>
        <v>0.18421025792865897</v>
      </c>
      <c r="D58" s="65">
        <f>+Data!D46*10</f>
        <v>0.15283677903762299</v>
      </c>
      <c r="E58" s="65">
        <f>+Data!E46*10</f>
        <v>0.12573476542533901</v>
      </c>
      <c r="F58" s="65">
        <f>+Data!F46*10</f>
        <v>6.9549830775917601E-2</v>
      </c>
      <c r="G58" s="65">
        <f>+Data!G46*10</f>
        <v>3.4642864150270097E-2</v>
      </c>
      <c r="H58" s="65">
        <f>+Data!H46*10</f>
        <v>3.4642864150270097E-2</v>
      </c>
      <c r="I58" s="65">
        <f>+Data!I46*10</f>
        <v>3.4642864150270097E-2</v>
      </c>
      <c r="J58" s="65">
        <f>+Data!J46*10</f>
        <v>3.4642864150270097E-2</v>
      </c>
      <c r="K58" s="65">
        <f>+Data!K46*10</f>
        <v>6.5413524623984011E-3</v>
      </c>
      <c r="L58" s="65">
        <f>+Data!L46*10</f>
        <v>-2.1560159225473302E-2</v>
      </c>
      <c r="M58" s="65">
        <f>+Data!M46*10</f>
        <v>-2.1560159225473302E-2</v>
      </c>
      <c r="N58" s="65">
        <f>+Data!N46*10</f>
        <v>-2.1560159225473302E-2</v>
      </c>
      <c r="O58" s="65">
        <f>+Data!O46*10</f>
        <v>-2.1560159225473302E-2</v>
      </c>
      <c r="P58" s="65">
        <f>+Data!P46*10</f>
        <v>-2.1560159225473302E-2</v>
      </c>
      <c r="Q58" s="65">
        <f>+Data!Q46*10</f>
        <v>-2.1560159225473302E-2</v>
      </c>
      <c r="R58" s="65">
        <f>+Data!R46*10</f>
        <v>-2.1560159225473302E-2</v>
      </c>
      <c r="S58" s="65">
        <f>+Data!S46*10</f>
        <v>-2.1560159225473302E-2</v>
      </c>
      <c r="T58" s="65">
        <f>+Data!T46*10</f>
        <v>-2.1560159225473302E-2</v>
      </c>
      <c r="U58" s="65">
        <f>+Data!U46*10</f>
        <v>-1.32431458780728E-2</v>
      </c>
      <c r="V58" s="65">
        <f>+Data!V46*10</f>
        <v>-4.9261325306723504E-3</v>
      </c>
      <c r="W58" s="65">
        <f>+Data!W46*10</f>
        <v>5.0738674693276498E-3</v>
      </c>
      <c r="X58" s="65">
        <f>+Data!X46*10</f>
        <v>5.0738674693276498E-3</v>
      </c>
      <c r="Y58" s="65">
        <f>+Data!Y46*10</f>
        <v>5.0738674693276498E-3</v>
      </c>
      <c r="Z58" s="65">
        <f>+Data!Z46*10</f>
        <v>5.0738674693276498E-3</v>
      </c>
      <c r="AA58" s="65">
        <f>+Data!AA46*10</f>
        <v>5.0738674693276498E-3</v>
      </c>
      <c r="AB58" s="65">
        <f>+Data!AB46*10</f>
        <v>5.0738674693276498E-3</v>
      </c>
      <c r="AC58" s="65">
        <f>+Data!AC46*10</f>
        <v>5.0738674693276498E-3</v>
      </c>
      <c r="AD58" s="65">
        <f>+Data!AD46*10</f>
        <v>5.0738674693276498E-3</v>
      </c>
      <c r="AE58" s="65">
        <f>+Data!AE46*10</f>
        <v>2.5369337346638201E-3</v>
      </c>
      <c r="AF58" s="65">
        <f>+Data!AF44*10</f>
        <v>0</v>
      </c>
      <c r="AG58" s="65">
        <f>+Data!AG44*10</f>
        <v>0</v>
      </c>
      <c r="AH58" s="65">
        <f>+Data!AH44*10</f>
        <v>0</v>
      </c>
      <c r="AI58" s="65">
        <f>+Data!AI44*10</f>
        <v>0</v>
      </c>
      <c r="AJ58" s="65">
        <f>+Data!AJ44*10</f>
        <v>0</v>
      </c>
      <c r="AK58" s="65">
        <f>+Data!AK44*10</f>
        <v>0</v>
      </c>
      <c r="AL58" s="65">
        <f>+Data!AL44*10</f>
        <v>0</v>
      </c>
      <c r="AM58" s="65">
        <f>+Data!AM44*10</f>
        <v>0</v>
      </c>
      <c r="AN58" s="65">
        <f>+Data!AN44*10</f>
        <v>0</v>
      </c>
      <c r="AO58" s="65">
        <f>+Data!AO44*10</f>
        <v>0</v>
      </c>
      <c r="AP58" s="65">
        <f>+Data!AP44*10</f>
        <v>0</v>
      </c>
      <c r="AQ58" s="65">
        <f>+Data!AQ44*10</f>
        <v>0</v>
      </c>
      <c r="AR58" s="65">
        <f>+Data!AR44*10</f>
        <v>0</v>
      </c>
      <c r="AS58" s="65">
        <f>+Data!AS44*10</f>
        <v>0</v>
      </c>
      <c r="AT58" s="65">
        <f>+Data!AT44*10</f>
        <v>0</v>
      </c>
      <c r="AU58" s="65">
        <f>+Data!AU44*10</f>
        <v>0</v>
      </c>
      <c r="AV58" s="65">
        <f>+Data!AV44*10</f>
        <v>0</v>
      </c>
      <c r="AW58" s="65">
        <f>+Data!AW44*10</f>
        <v>0</v>
      </c>
      <c r="AX58" s="65">
        <f>+Data!AX44*10</f>
        <v>0</v>
      </c>
      <c r="AY58" s="65">
        <f>+Data!AY44*10</f>
        <v>0</v>
      </c>
      <c r="AZ58" s="65">
        <f>+Data!AZ44*10</f>
        <v>0</v>
      </c>
      <c r="BA58" s="65">
        <f>+Data!BA44*10</f>
        <v>0</v>
      </c>
      <c r="BB58" s="65">
        <f>+Data!BB44*10</f>
        <v>0</v>
      </c>
      <c r="BC58" s="65">
        <f>+Data!BC44*10</f>
        <v>0</v>
      </c>
      <c r="BD58" s="65">
        <f>+Data!BD44*10</f>
        <v>0</v>
      </c>
      <c r="BE58" s="65">
        <f>+Data!BE44*10</f>
        <v>0</v>
      </c>
      <c r="BF58" s="65">
        <f>+Data!BF44*10</f>
        <v>0</v>
      </c>
      <c r="BG58" s="65">
        <f>+Data!BG44*10</f>
        <v>0</v>
      </c>
      <c r="BH58" s="65">
        <f>+Data!BH44*10</f>
        <v>0</v>
      </c>
      <c r="BI58" s="65">
        <f>+Data!BI44*10</f>
        <v>0</v>
      </c>
    </row>
    <row r="59" spans="1:105" s="38" customFormat="1" ht="13">
      <c r="A59" s="89" t="s">
        <v>633</v>
      </c>
      <c r="B59" s="88">
        <f>+BI56</f>
        <v>1573.2747005921581</v>
      </c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</row>
    <row r="60" spans="1:105" ht="18" customHeight="1">
      <c r="A60" s="82" t="s">
        <v>634</v>
      </c>
      <c r="B60" s="54"/>
    </row>
    <row r="61" spans="1:105" s="37" customFormat="1" ht="18" customHeight="1">
      <c r="A61" s="92" t="s">
        <v>635</v>
      </c>
      <c r="B61" s="37">
        <f t="shared" ref="B61:BI61" si="11">B20*B74^$B7*(B56/1000)^(1-$B7)</f>
        <v>1.30053013555199</v>
      </c>
      <c r="C61" s="37">
        <f t="shared" si="11"/>
        <v>2.456785311394861</v>
      </c>
      <c r="D61" s="37">
        <f t="shared" si="11"/>
        <v>4.3589948007245569</v>
      </c>
      <c r="E61" s="37">
        <f t="shared" si="11"/>
        <v>7.1362204354990624</v>
      </c>
      <c r="F61" s="37">
        <f t="shared" si="11"/>
        <v>10.965294915120969</v>
      </c>
      <c r="G61" s="37">
        <f t="shared" si="11"/>
        <v>15.498159464094234</v>
      </c>
      <c r="H61" s="37">
        <f t="shared" si="11"/>
        <v>20.641994601495949</v>
      </c>
      <c r="I61" s="37">
        <f t="shared" si="11"/>
        <v>26.873489513092927</v>
      </c>
      <c r="J61" s="37">
        <f t="shared" si="11"/>
        <v>34.299880167360236</v>
      </c>
      <c r="K61" s="37">
        <f t="shared" si="11"/>
        <v>43.02030448003471</v>
      </c>
      <c r="L61" s="37">
        <f t="shared" si="11"/>
        <v>51.673712317731827</v>
      </c>
      <c r="M61" s="37">
        <f t="shared" si="11"/>
        <v>59.595142558494388</v>
      </c>
      <c r="N61" s="37">
        <f t="shared" si="11"/>
        <v>67.711274821771397</v>
      </c>
      <c r="O61" s="37">
        <f t="shared" si="11"/>
        <v>76.037957387406891</v>
      </c>
      <c r="P61" s="37">
        <f t="shared" si="11"/>
        <v>84.485117432766017</v>
      </c>
      <c r="Q61" s="37">
        <f t="shared" si="11"/>
        <v>92.969460191953814</v>
      </c>
      <c r="R61" s="37">
        <f t="shared" si="11"/>
        <v>101.41609219528019</v>
      </c>
      <c r="S61" s="37">
        <f t="shared" si="11"/>
        <v>109.75941712608616</v>
      </c>
      <c r="T61" s="37">
        <f t="shared" si="11"/>
        <v>117.94354102766587</v>
      </c>
      <c r="U61" s="37">
        <f t="shared" si="11"/>
        <v>125.92226536082889</v>
      </c>
      <c r="V61" s="37">
        <f t="shared" si="11"/>
        <v>134.43918074412449</v>
      </c>
      <c r="W61" s="37">
        <f t="shared" si="11"/>
        <v>143.77943495162754</v>
      </c>
      <c r="X61" s="37">
        <f t="shared" si="11"/>
        <v>154.38598106278531</v>
      </c>
      <c r="Y61" s="37">
        <f t="shared" si="11"/>
        <v>165.44584078081377</v>
      </c>
      <c r="Z61" s="37">
        <f t="shared" si="11"/>
        <v>176.81959737762648</v>
      </c>
      <c r="AA61" s="37">
        <f t="shared" si="11"/>
        <v>188.42757446583522</v>
      </c>
      <c r="AB61" s="37">
        <f t="shared" si="11"/>
        <v>200.22914198669162</v>
      </c>
      <c r="AC61" s="37">
        <f t="shared" si="11"/>
        <v>212.24905310598399</v>
      </c>
      <c r="AD61" s="37">
        <f t="shared" si="11"/>
        <v>224.62182812612593</v>
      </c>
      <c r="AE61" s="37">
        <f t="shared" si="11"/>
        <v>237.35720833523786</v>
      </c>
      <c r="AF61" s="37">
        <f t="shared" si="11"/>
        <v>250.00002864517094</v>
      </c>
      <c r="AG61" s="37">
        <f t="shared" si="11"/>
        <v>262.37112483723001</v>
      </c>
      <c r="AH61" s="37">
        <f t="shared" si="11"/>
        <v>274.81227276182301</v>
      </c>
      <c r="AI61" s="37">
        <f t="shared" si="11"/>
        <v>287.36630338817616</v>
      </c>
      <c r="AJ61" s="37">
        <f t="shared" si="11"/>
        <v>300.05446731077564</v>
      </c>
      <c r="AK61" s="37">
        <f t="shared" si="11"/>
        <v>312.89039857989064</v>
      </c>
      <c r="AL61" s="37">
        <f t="shared" si="11"/>
        <v>325.88528583371323</v>
      </c>
      <c r="AM61" s="37">
        <f t="shared" si="11"/>
        <v>339.05020598256084</v>
      </c>
      <c r="AN61" s="37">
        <f t="shared" si="11"/>
        <v>352.3970395976184</v>
      </c>
      <c r="AO61" s="37">
        <f t="shared" si="11"/>
        <v>365.93870187524993</v>
      </c>
      <c r="AP61" s="37">
        <f t="shared" si="11"/>
        <v>379.68907142300719</v>
      </c>
      <c r="AQ61" s="37">
        <f t="shared" si="11"/>
        <v>393.66280879921447</v>
      </c>
      <c r="AR61" s="37">
        <f t="shared" si="11"/>
        <v>407.87515577588164</v>
      </c>
      <c r="AS61" s="37">
        <f t="shared" si="11"/>
        <v>422.34175425049847</v>
      </c>
      <c r="AT61" s="37">
        <f t="shared" si="11"/>
        <v>437.07849796797677</v>
      </c>
      <c r="AU61" s="37">
        <f t="shared" si="11"/>
        <v>452.10141824267032</v>
      </c>
      <c r="AV61" s="37">
        <f t="shared" si="11"/>
        <v>467.42659992036232</v>
      </c>
      <c r="AW61" s="37">
        <f t="shared" si="11"/>
        <v>483.07012229112513</v>
      </c>
      <c r="AX61" s="37">
        <f t="shared" si="11"/>
        <v>499.048019688306</v>
      </c>
      <c r="AY61" s="37">
        <f t="shared" si="11"/>
        <v>515.37625714888406</v>
      </c>
      <c r="AZ61" s="37">
        <f t="shared" si="11"/>
        <v>532.07071731744588</v>
      </c>
      <c r="BA61" s="37">
        <f t="shared" si="11"/>
        <v>549.14719555198008</v>
      </c>
      <c r="BB61" s="37">
        <f t="shared" si="11"/>
        <v>566.62140086035163</v>
      </c>
      <c r="BC61" s="37">
        <f t="shared" si="11"/>
        <v>584.50896084542649</v>
      </c>
      <c r="BD61" s="37">
        <f t="shared" si="11"/>
        <v>602.82542927287625</v>
      </c>
      <c r="BE61" s="37">
        <f t="shared" si="11"/>
        <v>621.5862952157679</v>
      </c>
      <c r="BF61" s="37">
        <f t="shared" si="11"/>
        <v>640.80699299241235</v>
      </c>
      <c r="BG61" s="37">
        <f t="shared" si="11"/>
        <v>660.50291231515416</v>
      </c>
      <c r="BH61" s="37">
        <f t="shared" si="11"/>
        <v>680.6894082216271</v>
      </c>
      <c r="BI61" s="37">
        <f t="shared" si="11"/>
        <v>701.38181047761179</v>
      </c>
      <c r="BJ61" s="37">
        <f>+BI61</f>
        <v>701.38181047761179</v>
      </c>
      <c r="BK61" s="37">
        <f t="shared" ref="BK61:CV61" si="12">+BJ61</f>
        <v>701.38181047761179</v>
      </c>
      <c r="BL61" s="37">
        <f t="shared" si="12"/>
        <v>701.38181047761179</v>
      </c>
      <c r="BM61" s="37">
        <f t="shared" si="12"/>
        <v>701.38181047761179</v>
      </c>
      <c r="BN61" s="37">
        <f t="shared" si="12"/>
        <v>701.38181047761179</v>
      </c>
      <c r="BO61" s="37">
        <f t="shared" si="12"/>
        <v>701.38181047761179</v>
      </c>
      <c r="BP61" s="37">
        <f t="shared" si="12"/>
        <v>701.38181047761179</v>
      </c>
      <c r="BQ61" s="37">
        <f t="shared" si="12"/>
        <v>701.38181047761179</v>
      </c>
      <c r="BR61" s="37">
        <f t="shared" si="12"/>
        <v>701.38181047761179</v>
      </c>
      <c r="BS61" s="37">
        <f t="shared" si="12"/>
        <v>701.38181047761179</v>
      </c>
      <c r="BT61" s="37">
        <f t="shared" si="12"/>
        <v>701.38181047761179</v>
      </c>
      <c r="BU61" s="37">
        <f t="shared" si="12"/>
        <v>701.38181047761179</v>
      </c>
      <c r="BV61" s="37">
        <f t="shared" si="12"/>
        <v>701.38181047761179</v>
      </c>
      <c r="BW61" s="37">
        <f t="shared" si="12"/>
        <v>701.38181047761179</v>
      </c>
      <c r="BX61" s="37">
        <f t="shared" si="12"/>
        <v>701.38181047761179</v>
      </c>
      <c r="BY61" s="37">
        <f t="shared" si="12"/>
        <v>701.38181047761179</v>
      </c>
      <c r="BZ61" s="37">
        <f t="shared" si="12"/>
        <v>701.38181047761179</v>
      </c>
      <c r="CA61" s="37">
        <f t="shared" si="12"/>
        <v>701.38181047761179</v>
      </c>
      <c r="CB61" s="37">
        <f t="shared" si="12"/>
        <v>701.38181047761179</v>
      </c>
      <c r="CC61" s="37">
        <f t="shared" si="12"/>
        <v>701.38181047761179</v>
      </c>
      <c r="CD61" s="37">
        <f t="shared" si="12"/>
        <v>701.38181047761179</v>
      </c>
      <c r="CE61" s="37">
        <f t="shared" si="12"/>
        <v>701.38181047761179</v>
      </c>
      <c r="CF61" s="37">
        <f t="shared" si="12"/>
        <v>701.38181047761179</v>
      </c>
      <c r="CG61" s="37">
        <f t="shared" si="12"/>
        <v>701.38181047761179</v>
      </c>
      <c r="CH61" s="37">
        <f t="shared" si="12"/>
        <v>701.38181047761179</v>
      </c>
      <c r="CI61" s="37">
        <f t="shared" si="12"/>
        <v>701.38181047761179</v>
      </c>
      <c r="CJ61" s="37">
        <f t="shared" si="12"/>
        <v>701.38181047761179</v>
      </c>
      <c r="CK61" s="37">
        <f t="shared" si="12"/>
        <v>701.38181047761179</v>
      </c>
      <c r="CL61" s="37">
        <f t="shared" si="12"/>
        <v>701.38181047761179</v>
      </c>
      <c r="CM61" s="37">
        <f t="shared" si="12"/>
        <v>701.38181047761179</v>
      </c>
      <c r="CN61" s="37">
        <f t="shared" si="12"/>
        <v>701.38181047761179</v>
      </c>
      <c r="CO61" s="37">
        <f t="shared" si="12"/>
        <v>701.38181047761179</v>
      </c>
      <c r="CP61" s="37">
        <f t="shared" si="12"/>
        <v>701.38181047761179</v>
      </c>
      <c r="CQ61" s="37">
        <f t="shared" si="12"/>
        <v>701.38181047761179</v>
      </c>
      <c r="CR61" s="37">
        <f t="shared" si="12"/>
        <v>701.38181047761179</v>
      </c>
      <c r="CS61" s="37">
        <f t="shared" si="12"/>
        <v>701.38181047761179</v>
      </c>
      <c r="CT61" s="37">
        <f t="shared" si="12"/>
        <v>701.38181047761179</v>
      </c>
      <c r="CU61" s="37">
        <f t="shared" si="12"/>
        <v>701.38181047761179</v>
      </c>
      <c r="CV61" s="37">
        <f t="shared" si="12"/>
        <v>701.38181047761179</v>
      </c>
    </row>
    <row r="62" spans="1:105" s="39" customFormat="1" ht="18" customHeight="1">
      <c r="A62" s="93" t="s">
        <v>767</v>
      </c>
      <c r="B62" s="39">
        <f>($B24*B81+$B25*B81^$B$26+$B$29*(B81/$B$27)^$B$28)*Parameters!$B$116*0.01</f>
        <v>4.1963109826271576E-3</v>
      </c>
      <c r="C62" s="39">
        <f>($B24*C81+$B25*C81^$B$26+$B$29*(C81/$B$27)^$B$28)*Parameters!$B$116*0.01</f>
        <v>5.2462113775586308E-3</v>
      </c>
      <c r="D62" s="39">
        <f>($B24*D81+$B25*D81^$B$26+$B$29*(D81/$B$27)^$B$28)*Parameters!$B$116*0.01</f>
        <v>7.1935972545450989E-3</v>
      </c>
      <c r="E62" s="39">
        <f>($B24*E81+$B25*E81^$B$26+$B$29*(E81/$B$27)^$B$28)*Parameters!$B$116*0.01</f>
        <v>9.7676845998022708E-3</v>
      </c>
      <c r="F62" s="39">
        <f>($B24*F81+$B25*F81^$B$26+$B$29*(F81/$B$27)^$B$28)*Parameters!$B$116*0.01</f>
        <v>1.2901781897363232E-2</v>
      </c>
      <c r="G62" s="39">
        <f>($B24*G81+$B25*G81^$B$26+$B$29*(G81/$B$27)^$B$28)*Parameters!$B$116*0.01</f>
        <v>1.6509897120626321E-2</v>
      </c>
      <c r="H62" s="39">
        <f>($B24*H81+$B25*H81^$B$26+$B$29*(H81/$B$27)^$B$28)*Parameters!$B$116*0.01</f>
        <v>2.0495787955957852E-2</v>
      </c>
      <c r="I62" s="39">
        <f>($B24*I81+$B25*I81^$B$26+$B$29*(I81/$B$27)^$B$28)*Parameters!$B$116*0.01</f>
        <v>2.4774913726146749E-2</v>
      </c>
      <c r="J62" s="39">
        <f>($B24*J81+$B25*J81^$B$26+$B$29*(J81/$B$27)^$B$28)*Parameters!$B$116*0.01</f>
        <v>2.9283705830134066E-2</v>
      </c>
      <c r="K62" s="39">
        <f>($B24*K81+$B25*K81^$B$26+$B$29*(K81/$B$27)^$B$28)*Parameters!$B$116*0.01</f>
        <v>3.3977174351014459E-2</v>
      </c>
      <c r="L62" s="39">
        <f>($B24*L81+$B25*L81^$B$26+$B$29*(L81/$B$27)^$B$28)*Parameters!$B$116*0.01</f>
        <v>3.8824722143538187E-2</v>
      </c>
      <c r="M62" s="39">
        <f>($B24*M81+$B25*M81^$B$26+$B$29*(M81/$B$27)^$B$28)*Parameters!$B$116*0.01</f>
        <v>4.366313616144317E-2</v>
      </c>
      <c r="N62" s="39">
        <f>($B24*N81+$B25*N81^$B$26+$B$29*(N81/$B$27)^$B$28)*Parameters!$B$116*0.01</f>
        <v>4.8501347291985464E-2</v>
      </c>
      <c r="O62" s="39">
        <f>($B24*O81+$B25*O81^$B$26+$B$29*(O81/$B$27)^$B$28)*Parameters!$B$116*0.01</f>
        <v>5.3344200738824149E-2</v>
      </c>
      <c r="P62" s="39">
        <f>($B24*P81+$B25*P81^$B$26+$B$29*(P81/$B$27)^$B$28)*Parameters!$B$116*0.01</f>
        <v>5.8189270709198222E-2</v>
      </c>
      <c r="Q62" s="39">
        <f>($B24*Q81+$B25*Q81^$B$26+$B$29*(Q81/$B$27)^$B$28)*Parameters!$B$116*0.01</f>
        <v>6.3030673848470428E-2</v>
      </c>
      <c r="R62" s="39">
        <f>($B24*R81+$B25*R81^$B$26+$B$29*(R81/$B$27)^$B$28)*Parameters!$B$116*0.01</f>
        <v>6.786079317529381E-2</v>
      </c>
      <c r="S62" s="39">
        <f>($B24*S81+$B25*S81^$B$26+$B$29*(S81/$B$27)^$B$28)*Parameters!$B$116*0.01</f>
        <v>7.2670921980896183E-2</v>
      </c>
      <c r="T62" s="39">
        <f>($B24*T81+$B25*T81^$B$26+$B$29*(T81/$B$27)^$B$28)*Parameters!$B$116*0.01</f>
        <v>7.7451290100118572E-2</v>
      </c>
      <c r="U62" s="39">
        <f>($B24*U81+$B25*U81^$B$26+$B$29*(U81/$B$27)^$B$28)*Parameters!$B$116*0.01</f>
        <v>8.2190655895449827E-2</v>
      </c>
      <c r="V62" s="39">
        <f>($B24*V81+$B25*V81^$B$26+$B$29*(V81/$B$27)^$B$28)*Parameters!$B$116*0.01</f>
        <v>8.6880274821358461E-2</v>
      </c>
      <c r="W62" s="39">
        <f>($B24*W81+$B25*W81^$B$26+$B$29*(W81/$B$27)^$B$28)*Parameters!$B$116*0.01</f>
        <v>9.1516465465909358E-2</v>
      </c>
      <c r="X62" s="39">
        <f>($B24*X81+$B25*X81^$B$26+$B$29*(X81/$B$27)^$B$28)*Parameters!$B$116*0.01</f>
        <v>9.6092655413718447E-2</v>
      </c>
      <c r="Y62" s="39">
        <f>($B24*Y81+$B25*Y81^$B$26+$B$29*(Y81/$B$27)^$B$28)*Parameters!$B$116*0.01</f>
        <v>0.10059100932009767</v>
      </c>
      <c r="Z62" s="39">
        <f>($B24*Z81+$B25*Z81^$B$26+$B$29*(Z81/$B$27)^$B$28)*Parameters!$B$116*0.01</f>
        <v>0.10497938561200337</v>
      </c>
      <c r="AA62" s="39">
        <f>($B24*AA81+$B25*AA81^$B$26+$B$29*(AA81/$B$27)^$B$28)*Parameters!$B$116*0.01</f>
        <v>0.10912468486953149</v>
      </c>
      <c r="AB62" s="39">
        <f>($B24*AB81+$B25*AB81^$B$26+$B$29*(AB81/$B$27)^$B$28)*Parameters!$B$116*0.01</f>
        <v>0.1116958202146688</v>
      </c>
      <c r="AC62" s="39">
        <f>($B24*AC81+$B25*AC81^$B$26+$B$29*(AC81/$B$27)^$B$28)*Parameters!$B$116*0.01</f>
        <v>0.11195913296593091</v>
      </c>
      <c r="AD62" s="39">
        <f>($B24*AD81+$B25*AD81^$B$26+$B$29*(AD81/$B$27)^$B$28)*Parameters!$B$116*0.01</f>
        <v>0.11083611327894756</v>
      </c>
      <c r="AE62" s="39">
        <f>($B24*AE81+$B25*AE81^$B$26+$B$29*(AE81/$B$27)^$B$28)*Parameters!$B$116*0.01</f>
        <v>0.10895656052239819</v>
      </c>
      <c r="AF62" s="39">
        <f>($B24*AF81+$B25*AF81^$B$26+$B$29*(AF81/$B$27)^$B$28)*Parameters!$B$116*0.01</f>
        <v>0.10673228796216805</v>
      </c>
      <c r="AG62" s="39">
        <f>($B24*AG81+$B25*AG81^$B$26+$B$29*(AG81/$B$27)^$B$28)*Parameters!$B$116*0.01</f>
        <v>0.10442145319963693</v>
      </c>
      <c r="AH62" s="39">
        <f>($B24*AH81+$B25*AH81^$B$26+$B$29*(AH81/$B$27)^$B$28)*Parameters!$B$116*0.01</f>
        <v>0.10217791195182079</v>
      </c>
      <c r="AI62" s="39">
        <f>($B24*AI81+$B25*AI81^$B$26+$B$29*(AI81/$B$27)^$B$28)*Parameters!$B$116*0.01</f>
        <v>0.10008672818968192</v>
      </c>
      <c r="AJ62" s="39">
        <f>($B24*AJ81+$B25*AJ81^$B$26+$B$29*(AJ81/$B$27)^$B$28)*Parameters!$B$116*0.01</f>
        <v>9.8188778612538108E-2</v>
      </c>
      <c r="AK62" s="39">
        <f>($B24*AK81+$B25*AK81^$B$26+$B$29*(AK81/$B$27)^$B$28)*Parameters!$B$116*0.01</f>
        <v>9.6497379163352021E-2</v>
      </c>
      <c r="AL62" s="39">
        <f>($B24*AL81+$B25*AL81^$B$26+$B$29*(AL81/$B$27)^$B$28)*Parameters!$B$116*0.01</f>
        <v>9.5009309545877857E-2</v>
      </c>
      <c r="AM62" s="39">
        <f>($B24*AM81+$B25*AM81^$B$26+$B$29*(AM81/$B$27)^$B$28)*Parameters!$B$116*0.01</f>
        <v>9.3712001525792774E-2</v>
      </c>
      <c r="AN62" s="39">
        <f>($B24*AN81+$B25*AN81^$B$26+$B$29*(AN81/$B$27)^$B$28)*Parameters!$B$116*0.01</f>
        <v>9.258814368460476E-2</v>
      </c>
      <c r="AO62" s="39">
        <f>($B24*AO81+$B25*AO81^$B$26+$B$29*(AO81/$B$27)^$B$28)*Parameters!$B$116*0.01</f>
        <v>9.1618567469205187E-2</v>
      </c>
      <c r="AP62" s="39">
        <f>($B24*AP81+$B25*AP81^$B$26+$B$29*(AP81/$B$27)^$B$28)*Parameters!$B$116*0.01</f>
        <v>9.0784001680586923E-2</v>
      </c>
      <c r="AQ62" s="39">
        <f>($B24*AQ81+$B25*AQ81^$B$26+$B$29*(AQ81/$B$27)^$B$28)*Parameters!$B$116*0.01</f>
        <v>9.0066089708618707E-2</v>
      </c>
      <c r="AR62" s="39">
        <f>($B24*AR81+$B25*AR81^$B$26+$B$29*(AR81/$B$27)^$B$28)*Parameters!$B$116*0.01</f>
        <v>8.9447932339294489E-2</v>
      </c>
      <c r="AS62" s="39">
        <f>($B24*AS81+$B25*AS81^$B$26+$B$29*(AS81/$B$27)^$B$28)*Parameters!$B$116*0.01</f>
        <v>8.8914330299369126E-2</v>
      </c>
      <c r="AT62" s="39">
        <f>($B24*AT81+$B25*AT81^$B$26+$B$29*(AT81/$B$27)^$B$28)*Parameters!$B$116*0.01</f>
        <v>8.8451841310085724E-2</v>
      </c>
      <c r="AU62" s="39">
        <f>($B24*AU81+$B25*AU81^$B$26+$B$29*(AU81/$B$27)^$B$28)*Parameters!$B$116*0.01</f>
        <v>8.8048726791098875E-2</v>
      </c>
      <c r="AV62" s="39">
        <f>($B24*AV81+$B25*AV81^$B$26+$B$29*(AV81/$B$27)^$B$28)*Parameters!$B$116*0.01</f>
        <v>8.7694836977808971E-2</v>
      </c>
      <c r="AW62" s="39">
        <f>($B24*AW81+$B25*AW81^$B$26+$B$29*(AW81/$B$27)^$B$28)*Parameters!$B$116*0.01</f>
        <v>8.7381465694555904E-2</v>
      </c>
      <c r="AX62" s="39">
        <f>($B24*AX81+$B25*AX81^$B$26+$B$29*(AX81/$B$27)^$B$28)*Parameters!$B$116*0.01</f>
        <v>8.7101194417905731E-2</v>
      </c>
      <c r="AY62" s="39">
        <f>($B24*AY81+$B25*AY81^$B$26+$B$29*(AY81/$B$27)^$B$28)*Parameters!$B$116*0.01</f>
        <v>8.6847737603375927E-2</v>
      </c>
      <c r="AZ62" s="39">
        <f>($B24*AZ81+$B25*AZ81^$B$26+$B$29*(AZ81/$B$27)^$B$28)*Parameters!$B$116*0.01</f>
        <v>8.6615796224898539E-2</v>
      </c>
      <c r="BA62" s="39">
        <f>($B24*BA81+$B25*BA81^$B$26+$B$29*(BA81/$B$27)^$B$28)*Parameters!$B$116*0.01</f>
        <v>8.640092321430734E-2</v>
      </c>
      <c r="BB62" s="39">
        <f>($B24*BB81+$B25*BB81^$B$26+$B$29*(BB81/$B$27)^$B$28)*Parameters!$B$116*0.01</f>
        <v>8.6199402402883832E-2</v>
      </c>
      <c r="BC62" s="39">
        <f>($B24*BC81+$B25*BC81^$B$26+$B$29*(BC81/$B$27)^$B$28)*Parameters!$B$116*0.01</f>
        <v>8.6008141265909263E-2</v>
      </c>
      <c r="BD62" s="39">
        <f>($B24*BD81+$B25*BD81^$B$26+$B$29*(BD81/$B$27)^$B$28)*Parameters!$B$116*0.01</f>
        <v>8.5824576990213827E-2</v>
      </c>
      <c r="BE62" s="39">
        <f>($B24*BE81+$B25*BE81^$B$26+$B$29*(BE81/$B$27)^$B$28)*Parameters!$B$116*0.01</f>
        <v>8.5646594946011803E-2</v>
      </c>
      <c r="BF62" s="39">
        <f>($B24*BF81+$B25*BF81^$B$26+$B$29*(BF81/$B$27)^$B$28)*Parameters!$B$116*0.01</f>
        <v>8.5472458427948081E-2</v>
      </c>
      <c r="BG62" s="39">
        <f>($B24*BG81+$B25*BG81^$B$26+$B$29*(BG81/$B$27)^$B$28)*Parameters!$B$116*0.01</f>
        <v>8.5300748455524836E-2</v>
      </c>
      <c r="BH62" s="39">
        <f>($B24*BH81+$B25*BH81^$B$26+$B$29*(BH81/$B$27)^$B$28)*Parameters!$B$116*0.01</f>
        <v>8.5130312435763161E-2</v>
      </c>
      <c r="BI62" s="39">
        <f>($B24*BI81+$B25*BI81^$B$26+$B$29*(BI81/$B$27)^$B$28)*Parameters!$B$116*0.01</f>
        <v>8.4960220554990362E-2</v>
      </c>
      <c r="BJ62" s="39">
        <f>($B24*BJ81+$B25*BJ81^$B$26+$B$29*(BJ81/$B$27)^$B$28)*Parameters!$B$116*0.01</f>
        <v>8.316518377919474E-2</v>
      </c>
      <c r="BK62" s="39">
        <f>($B24*BK81+$B25*BK81^$B$26+$B$29*(BK81/$B$27)^$B$28)*Parameters!$B$116*0.01</f>
        <v>8.1886889521648742E-2</v>
      </c>
      <c r="BL62" s="39">
        <f>($B24*BL81+$B25*BL81^$B$26+$B$29*(BL81/$B$27)^$B$28)*Parameters!$B$116*0.01</f>
        <v>8.0953433277548975E-2</v>
      </c>
      <c r="BM62" s="39">
        <f>($B24*BM81+$B25*BM81^$B$26+$B$29*(BM81/$B$27)^$B$28)*Parameters!$B$116*0.01</f>
        <v>8.0250942549274132E-2</v>
      </c>
      <c r="BN62" s="39">
        <f>($B24*BN81+$B25*BN81^$B$26+$B$29*(BN81/$B$27)^$B$28)*Parameters!$B$116*0.01</f>
        <v>7.9703494842865458E-2</v>
      </c>
      <c r="BO62" s="39">
        <f>($B24*BO81+$B25*BO81^$B$26+$B$29*(BO81/$B$27)^$B$28)*Parameters!$B$116*0.01</f>
        <v>7.9260239263939505E-2</v>
      </c>
      <c r="BP62" s="39">
        <f>($B24*BP81+$B25*BP81^$B$26+$B$29*(BP81/$B$27)^$B$28)*Parameters!$B$116*0.01</f>
        <v>7.8887009766580737E-2</v>
      </c>
      <c r="BQ62" s="39">
        <f>($B24*BQ81+$B25*BQ81^$B$26+$B$29*(BQ81/$B$27)^$B$28)*Parameters!$B$116*0.01</f>
        <v>7.8560801492422547E-2</v>
      </c>
      <c r="BR62" s="39">
        <f>($B24*BR81+$B25*BR81^$B$26+$B$29*(BR81/$B$27)^$B$28)*Parameters!$B$116*0.01</f>
        <v>7.8266103150250899E-2</v>
      </c>
      <c r="BS62" s="39">
        <f>($B24*BS81+$B25*BS81^$B$26+$B$29*(BS81/$B$27)^$B$28)*Parameters!$B$116*0.01</f>
        <v>7.7992447710630075E-2</v>
      </c>
      <c r="BT62" s="39">
        <f>($B24*BT81+$B25*BT81^$B$26+$B$29*(BT81/$B$27)^$B$28)*Parameters!$B$116*0.01</f>
        <v>7.7732770051508512E-2</v>
      </c>
      <c r="BU62" s="39">
        <f>($B24*BU81+$B25*BU81^$B$26+$B$29*(BU81/$B$27)^$B$28)*Parameters!$B$116*0.01</f>
        <v>7.7482302524118335E-2</v>
      </c>
      <c r="BV62" s="39">
        <f>($B24*BV81+$B25*BV81^$B$26+$B$29*(BV81/$B$27)^$B$28)*Parameters!$B$116*0.01</f>
        <v>7.7237830723152032E-2</v>
      </c>
      <c r="BW62" s="39">
        <f>($B24*BW81+$B25*BW81^$B$26+$B$29*(BW81/$B$27)^$B$28)*Parameters!$B$116*0.01</f>
        <v>7.6997191224288011E-2</v>
      </c>
      <c r="BX62" s="39">
        <f>($B24*BX81+$B25*BX81^$B$26+$B$29*(BX81/$B$27)^$B$28)*Parameters!$B$116*0.01</f>
        <v>7.6758932227632692E-2</v>
      </c>
      <c r="BY62" s="39">
        <f>($B24*BY81+$B25*BY81^$B$26+$B$29*(BY81/$B$27)^$B$28)*Parameters!$B$116*0.01</f>
        <v>7.6522084054619202E-2</v>
      </c>
      <c r="BZ62" s="39">
        <f>($B24*BZ81+$B25*BZ81^$B$26+$B$29*(BZ81/$B$27)^$B$28)*Parameters!$B$116*0.01</f>
        <v>7.628600381084169E-2</v>
      </c>
      <c r="CA62" s="39">
        <f>($B24*CA81+$B25*CA81^$B$26+$B$29*(CA81/$B$27)^$B$28)*Parameters!$B$116*0.01</f>
        <v>7.605027016671316E-2</v>
      </c>
      <c r="CB62" s="39">
        <f>($B24*CB81+$B25*CB81^$B$26+$B$29*(CB81/$B$27)^$B$28)*Parameters!$B$116*0.01</f>
        <v>7.5814612030918452E-2</v>
      </c>
      <c r="CC62" s="39">
        <f>($B24*CC81+$B25*CC81^$B$26+$B$29*(CC81/$B$27)^$B$28)*Parameters!$B$116*0.01</f>
        <v>7.5578860159737471E-2</v>
      </c>
      <c r="CD62" s="39">
        <f>($B24*CD81+$B25*CD81^$B$26+$B$29*(CD81/$B$27)^$B$28)*Parameters!$B$116*0.01</f>
        <v>7.5342914297650748E-2</v>
      </c>
      <c r="CE62" s="39">
        <f>($B24*CE81+$B25*CE81^$B$26+$B$29*(CE81/$B$27)^$B$28)*Parameters!$B$116*0.01</f>
        <v>7.510672084231719E-2</v>
      </c>
      <c r="CF62" s="39">
        <f>($B24*CF81+$B25*CF81^$B$26+$B$29*(CF81/$B$27)^$B$28)*Parameters!$B$116*0.01</f>
        <v>7.4870257646496741E-2</v>
      </c>
      <c r="CG62" s="39">
        <f>($B24*CG81+$B25*CG81^$B$26+$B$29*(CG81/$B$27)^$B$28)*Parameters!$B$116*0.01</f>
        <v>7.463352366395172E-2</v>
      </c>
      <c r="CH62" s="39">
        <f>($B24*CH81+$B25*CH81^$B$26+$B$29*(CH81/$B$27)^$B$28)*Parameters!$B$116*0.01</f>
        <v>7.439653188634858E-2</v>
      </c>
      <c r="CI62" s="39">
        <f>($B24*CI81+$B25*CI81^$B$26+$B$29*(CI81/$B$27)^$B$28)*Parameters!$B$116*0.01</f>
        <v>7.4159304518709737E-2</v>
      </c>
      <c r="CJ62" s="39">
        <f>($B24*CJ81+$B25*CJ81^$B$26+$B$29*(CJ81/$B$27)^$B$28)*Parameters!$B$116*0.01</f>
        <v>7.3921869679661203E-2</v>
      </c>
      <c r="CK62" s="39">
        <f>($B24*CK81+$B25*CK81^$B$26+$B$29*(CK81/$B$27)^$B$28)*Parameters!$B$116*0.01</f>
        <v>7.3684259142011113E-2</v>
      </c>
      <c r="CL62" s="39">
        <f>($B24*CL81+$B25*CL81^$B$26+$B$29*(CL81/$B$27)^$B$28)*Parameters!$B$116*0.01</f>
        <v>7.3446506784491869E-2</v>
      </c>
      <c r="CM62" s="39">
        <f>($B24*CM81+$B25*CM81^$B$26+$B$29*(CM81/$B$27)^$B$28)*Parameters!$B$116*0.01</f>
        <v>7.320864753074359E-2</v>
      </c>
      <c r="CN62" s="39">
        <f>($B24*CN81+$B25*CN81^$B$26+$B$29*(CN81/$B$27)^$B$28)*Parameters!$B$116*0.01</f>
        <v>7.297071662298793E-2</v>
      </c>
      <c r="CO62" s="39">
        <f>($B24*CO81+$B25*CO81^$B$26+$B$29*(CO81/$B$27)^$B$28)*Parameters!$B$116*0.01</f>
        <v>7.2732749126282026E-2</v>
      </c>
      <c r="CP62" s="39">
        <f>($B24*CP81+$B25*CP81^$B$26+$B$29*(CP81/$B$27)^$B$28)*Parameters!$B$116*0.01</f>
        <v>7.249477959215124E-2</v>
      </c>
      <c r="CQ62" s="39">
        <f>($B24*CQ81+$B25*CQ81^$B$26+$B$29*(CQ81/$B$27)^$B$28)*Parameters!$B$116*0.01</f>
        <v>7.2256841832784274E-2</v>
      </c>
      <c r="CR62" s="39">
        <f>($B24*CR81+$B25*CR81^$B$26+$B$29*(CR81/$B$27)^$B$28)*Parameters!$B$116*0.01</f>
        <v>7.2018968772222289E-2</v>
      </c>
      <c r="CS62" s="39">
        <f>($B24*CS81+$B25*CS81^$B$26+$B$29*(CS81/$B$27)^$B$28)*Parameters!$B$116*0.01</f>
        <v>7.1781192351377976E-2</v>
      </c>
      <c r="CT62" s="39">
        <f>($B24*CT81+$B25*CT81^$B$26+$B$29*(CT81/$B$27)^$B$28)*Parameters!$B$116*0.01</f>
        <v>7.1543543470836329E-2</v>
      </c>
      <c r="CU62" s="39">
        <f>($B24*CU81+$B25*CU81^$B$26+$B$29*(CU81/$B$27)^$B$28)*Parameters!$B$116*0.01</f>
        <v>7.1306051960265793E-2</v>
      </c>
      <c r="CV62" s="39">
        <f>($B24*CV81+$B25*CV81^$B$26+$B$29*(CV81/$B$27)^$B$28)*Parameters!$B$116*0.01</f>
        <v>7.1068746566623583E-2</v>
      </c>
    </row>
    <row r="63" spans="1:105" s="39" customFormat="1" ht="18" customHeight="1">
      <c r="A63" s="93" t="s">
        <v>768</v>
      </c>
      <c r="B63" s="39">
        <f t="shared" ref="B63:BM63" si="13">+B62+B50/100</f>
        <v>4.1963109826271576E-3</v>
      </c>
      <c r="C63" s="39">
        <f t="shared" si="13"/>
        <v>6.1003361161463664E-3</v>
      </c>
      <c r="D63" s="39">
        <f t="shared" si="13"/>
        <v>8.3829080231106294E-3</v>
      </c>
      <c r="E63" s="39">
        <f t="shared" si="13"/>
        <v>1.1511034987434152E-2</v>
      </c>
      <c r="F63" s="39">
        <f t="shared" si="13"/>
        <v>1.5355310227987298E-2</v>
      </c>
      <c r="G63" s="39">
        <f t="shared" si="13"/>
        <v>1.9848584280176808E-2</v>
      </c>
      <c r="H63" s="39">
        <f t="shared" si="13"/>
        <v>2.4871788494151659E-2</v>
      </c>
      <c r="I63" s="39">
        <f t="shared" si="13"/>
        <v>3.0338479826951894E-2</v>
      </c>
      <c r="J63" s="39">
        <f t="shared" si="13"/>
        <v>3.6215647987167421E-2</v>
      </c>
      <c r="K63" s="39">
        <f t="shared" si="13"/>
        <v>4.2867720643949406E-2</v>
      </c>
      <c r="L63" s="39">
        <f t="shared" si="13"/>
        <v>5.0045931483443967E-2</v>
      </c>
      <c r="M63" s="39">
        <f t="shared" si="13"/>
        <v>5.7503528614920071E-2</v>
      </c>
      <c r="N63" s="39">
        <f t="shared" si="13"/>
        <v>6.5092512249632015E-2</v>
      </c>
      <c r="O63" s="39">
        <f t="shared" si="13"/>
        <v>7.2964976857411545E-2</v>
      </c>
      <c r="P63" s="39">
        <f t="shared" si="13"/>
        <v>8.1112735352283416E-2</v>
      </c>
      <c r="Q63" s="39">
        <f t="shared" si="13"/>
        <v>8.9516567153961515E-2</v>
      </c>
      <c r="R63" s="39">
        <f t="shared" si="13"/>
        <v>9.8155499660402851E-2</v>
      </c>
      <c r="S63" s="39">
        <f t="shared" si="13"/>
        <v>0.10700762180982973</v>
      </c>
      <c r="T63" s="39">
        <f t="shared" si="13"/>
        <v>0.11605022663514045</v>
      </c>
      <c r="U63" s="39">
        <f t="shared" si="13"/>
        <v>0.12525946425793177</v>
      </c>
      <c r="V63" s="39">
        <f t="shared" si="13"/>
        <v>0.13461431309698441</v>
      </c>
      <c r="W63" s="39">
        <f t="shared" si="13"/>
        <v>0.14417586066122537</v>
      </c>
      <c r="X63" s="39">
        <f t="shared" si="13"/>
        <v>0.15396557554616294</v>
      </c>
      <c r="Y63" s="39">
        <f t="shared" si="13"/>
        <v>0.16401216921695699</v>
      </c>
      <c r="Z63" s="39">
        <f t="shared" si="13"/>
        <v>0.17420052300299602</v>
      </c>
      <c r="AA63" s="39">
        <f t="shared" si="13"/>
        <v>0.18437831879889199</v>
      </c>
      <c r="AB63" s="39">
        <f t="shared" si="13"/>
        <v>0.19319590714499957</v>
      </c>
      <c r="AC63" s="39">
        <f t="shared" si="13"/>
        <v>0.19985686029595146</v>
      </c>
      <c r="AD63" s="39">
        <f t="shared" si="13"/>
        <v>0.2051998531437737</v>
      </c>
      <c r="AE63" s="39">
        <f t="shared" si="13"/>
        <v>0.20981583630175665</v>
      </c>
      <c r="AF63" s="39">
        <f t="shared" si="13"/>
        <v>0.21408551782752466</v>
      </c>
      <c r="AG63" s="39">
        <f t="shared" si="13"/>
        <v>0.21819729511936137</v>
      </c>
      <c r="AH63" s="39">
        <f t="shared" si="13"/>
        <v>0.22227523376992112</v>
      </c>
      <c r="AI63" s="39">
        <f t="shared" si="13"/>
        <v>0.22644053115297108</v>
      </c>
      <c r="AJ63" s="39">
        <f t="shared" si="13"/>
        <v>0.23074043924226301</v>
      </c>
      <c r="AK63" s="39">
        <f t="shared" si="13"/>
        <v>0.23519451549937945</v>
      </c>
      <c r="AL63" s="39">
        <f t="shared" si="13"/>
        <v>0.23980611410410915</v>
      </c>
      <c r="AM63" s="39">
        <f t="shared" si="13"/>
        <v>0.24456943555984711</v>
      </c>
      <c r="AN63" s="39">
        <f t="shared" si="13"/>
        <v>0.24947393279568952</v>
      </c>
      <c r="AO63" s="39">
        <f t="shared" si="13"/>
        <v>0.25450701468515824</v>
      </c>
      <c r="AP63" s="39">
        <f t="shared" si="13"/>
        <v>0.25965566050410183</v>
      </c>
      <c r="AQ63" s="39">
        <f t="shared" si="13"/>
        <v>0.26490734394200666</v>
      </c>
      <c r="AR63" s="39">
        <f t="shared" si="13"/>
        <v>0.27025052403888494</v>
      </c>
      <c r="AS63" s="39">
        <f t="shared" si="13"/>
        <v>0.27567486845475336</v>
      </c>
      <c r="AT63" s="39">
        <f t="shared" si="13"/>
        <v>0.28117131493533842</v>
      </c>
      <c r="AU63" s="39">
        <f t="shared" si="13"/>
        <v>0.28673203839701245</v>
      </c>
      <c r="AV63" s="39">
        <f t="shared" si="13"/>
        <v>0.29235036626704147</v>
      </c>
      <c r="AW63" s="39">
        <f t="shared" si="13"/>
        <v>0.29802066874052718</v>
      </c>
      <c r="AX63" s="39">
        <f t="shared" si="13"/>
        <v>0.30373824032801305</v>
      </c>
      <c r="AY63" s="39">
        <f t="shared" si="13"/>
        <v>0.30949918245647157</v>
      </c>
      <c r="AZ63" s="39">
        <f t="shared" si="13"/>
        <v>0.31530029265683912</v>
      </c>
      <c r="BA63" s="39">
        <f t="shared" si="13"/>
        <v>0.32113896318832574</v>
      </c>
      <c r="BB63" s="39">
        <f t="shared" si="13"/>
        <v>0.32701309027263847</v>
      </c>
      <c r="BC63" s="39">
        <f t="shared" si="13"/>
        <v>0.33292099408821313</v>
      </c>
      <c r="BD63" s="39">
        <f t="shared" si="13"/>
        <v>0.33886134907562515</v>
      </c>
      <c r="BE63" s="39">
        <f t="shared" si="13"/>
        <v>0.34483312377963732</v>
      </c>
      <c r="BF63" s="39">
        <f t="shared" si="13"/>
        <v>0.3508355293015285</v>
      </c>
      <c r="BG63" s="39">
        <f t="shared" si="13"/>
        <v>0.35686797539198234</v>
      </c>
      <c r="BH63" s="39">
        <f t="shared" si="13"/>
        <v>0.36293003323689588</v>
      </c>
      <c r="BI63" s="39">
        <f t="shared" si="13"/>
        <v>0.36902140404783007</v>
      </c>
      <c r="BJ63" s="39">
        <f t="shared" si="13"/>
        <v>0.37351734756823191</v>
      </c>
      <c r="BK63" s="39">
        <f t="shared" si="13"/>
        <v>0.37627189072001282</v>
      </c>
      <c r="BL63" s="39">
        <f t="shared" si="13"/>
        <v>0.37927614654518926</v>
      </c>
      <c r="BM63" s="39">
        <f t="shared" si="13"/>
        <v>0.38243558979352743</v>
      </c>
      <c r="BN63" s="39">
        <f t="shared" ref="BN63:CV63" si="14">+BN62+BN50/100</f>
        <v>0.38568752786495164</v>
      </c>
      <c r="BO63" s="39">
        <f t="shared" si="14"/>
        <v>0.38899020096082487</v>
      </c>
      <c r="BP63" s="39">
        <f t="shared" si="14"/>
        <v>0.39231573257574215</v>
      </c>
      <c r="BQ63" s="39">
        <f t="shared" si="14"/>
        <v>0.39564550985784441</v>
      </c>
      <c r="BR63" s="39">
        <f t="shared" si="14"/>
        <v>0.39896712728941702</v>
      </c>
      <c r="BS63" s="39">
        <f t="shared" si="14"/>
        <v>0.40227235085598906</v>
      </c>
      <c r="BT63" s="39">
        <f t="shared" si="14"/>
        <v>0.40555575544503475</v>
      </c>
      <c r="BU63" s="39">
        <f t="shared" si="14"/>
        <v>0.40881380975765524</v>
      </c>
      <c r="BV63" s="39">
        <f t="shared" si="14"/>
        <v>0.41204426028812652</v>
      </c>
      <c r="BW63" s="39">
        <f t="shared" si="14"/>
        <v>0.41524571591827336</v>
      </c>
      <c r="BX63" s="39">
        <f t="shared" si="14"/>
        <v>0.41841736743911728</v>
      </c>
      <c r="BY63" s="39">
        <f t="shared" si="14"/>
        <v>0.42155879798966023</v>
      </c>
      <c r="BZ63" s="39">
        <f t="shared" si="14"/>
        <v>0.42466985484018571</v>
      </c>
      <c r="CA63" s="39">
        <f t="shared" si="14"/>
        <v>0.42775056260815969</v>
      </c>
      <c r="CB63" s="39">
        <f t="shared" si="14"/>
        <v>0.43080106448024474</v>
      </c>
      <c r="CC63" s="39">
        <f t="shared" si="14"/>
        <v>0.43382158237762453</v>
      </c>
      <c r="CD63" s="39">
        <f t="shared" si="14"/>
        <v>0.43681238994253901</v>
      </c>
      <c r="CE63" s="39">
        <f t="shared" si="14"/>
        <v>0.43977379420790785</v>
      </c>
      <c r="CF63" s="39">
        <f t="shared" si="14"/>
        <v>0.44270612315147684</v>
      </c>
      <c r="CG63" s="39">
        <f t="shared" si="14"/>
        <v>0.44560971724093806</v>
      </c>
      <c r="CH63" s="39">
        <f t="shared" si="14"/>
        <v>0.44848492368818982</v>
      </c>
      <c r="CI63" s="39">
        <f t="shared" si="14"/>
        <v>0.45133209254453188</v>
      </c>
      <c r="CJ63" s="39">
        <f t="shared" si="14"/>
        <v>0.45415157404839485</v>
      </c>
      <c r="CK63" s="39">
        <f t="shared" si="14"/>
        <v>0.45694371682654228</v>
      </c>
      <c r="CL63" s="39">
        <f t="shared" si="14"/>
        <v>0.45970886667786676</v>
      </c>
      <c r="CM63" s="39">
        <f t="shared" si="14"/>
        <v>0.46244736575570922</v>
      </c>
      <c r="CN63" s="39">
        <f t="shared" si="14"/>
        <v>0.46515955202347442</v>
      </c>
      <c r="CO63" s="39">
        <f t="shared" si="14"/>
        <v>0.46784575889820296</v>
      </c>
      <c r="CP63" s="39">
        <f t="shared" si="14"/>
        <v>0.47050631502384166</v>
      </c>
      <c r="CQ63" s="39">
        <f t="shared" si="14"/>
        <v>0.47314154413434939</v>
      </c>
      <c r="CR63" s="39">
        <f t="shared" si="14"/>
        <v>0.47575176497928318</v>
      </c>
      <c r="CS63" s="39">
        <f t="shared" si="14"/>
        <v>0.47833729129303798</v>
      </c>
      <c r="CT63" s="39">
        <f t="shared" si="14"/>
        <v>0.48089843179472325</v>
      </c>
      <c r="CU63" s="39">
        <f t="shared" si="14"/>
        <v>0.48343549020964216</v>
      </c>
      <c r="CV63" s="39">
        <f t="shared" si="14"/>
        <v>0.4859487653060629</v>
      </c>
    </row>
    <row r="64" spans="1:105" s="40" customFormat="1" ht="18" customHeight="1">
      <c r="A64" s="94" t="s">
        <v>769</v>
      </c>
      <c r="B64" s="40">
        <f>+B61-B65</f>
        <v>5.434623520687909E-3</v>
      </c>
      <c r="C64" s="40">
        <f>+C63*C61/(1+C63^Parameters!$B$125)</f>
        <v>1.4987216164719968E-2</v>
      </c>
      <c r="D64" s="40">
        <f>+D63*D61/(1+D63^Parameters!$B$125)</f>
        <v>3.6541052487691406E-2</v>
      </c>
      <c r="E64" s="40">
        <f>+E63*E61/(1+E63^Parameters!$B$125)</f>
        <v>8.214528311107229E-2</v>
      </c>
      <c r="F64" s="40">
        <f>+F63*F61/(1+F63^Parameters!$B$125)</f>
        <v>0.16837550516305413</v>
      </c>
      <c r="G64" s="40">
        <f>+G63*G61/(1+G63^Parameters!$B$125)</f>
        <v>0.30761652431069425</v>
      </c>
      <c r="H64" s="40">
        <f>+H63*H61/(1+H63^Parameters!$B$125)</f>
        <v>0.51340332382582765</v>
      </c>
      <c r="I64" s="40">
        <f>+I63*I61/(1+I63^Parameters!$B$125)</f>
        <v>0.81530081947277255</v>
      </c>
      <c r="J64" s="40">
        <f>+J63*J61/(1+J63^Parameters!$B$125)</f>
        <v>1.2421923861431388</v>
      </c>
      <c r="K64" s="40">
        <f>+K63*K61/(1+K63^Parameters!$B$125)</f>
        <v>1.8441823944677347</v>
      </c>
      <c r="L64" s="40">
        <f>+L63*L61/(1+L63^Parameters!$B$125)</f>
        <v>2.5860590661481466</v>
      </c>
      <c r="M64" s="40">
        <f>+M63*M61/(1+M63^Parameters!$B$125)</f>
        <v>3.4269309854212686</v>
      </c>
      <c r="N64" s="40">
        <f>+N63*N61/(1+N63^Parameters!$B$125)</f>
        <v>4.4074969857683355</v>
      </c>
      <c r="O64" s="40">
        <f>+O63*O61/(1+O63^Parameters!$B$125)</f>
        <v>5.5481078010332592</v>
      </c>
      <c r="P64" s="40">
        <f>+P63*P61/(1+P63^Parameters!$B$125)</f>
        <v>6.8528189714460552</v>
      </c>
      <c r="Q64" s="40">
        <f>+Q63*Q61/(1+Q63^Parameters!$B$125)</f>
        <v>8.32230692626562</v>
      </c>
      <c r="R64" s="40">
        <f>+R63*R61/(1+R63^Parameters!$B$125)</f>
        <v>9.9545472022068502</v>
      </c>
      <c r="S64" s="40">
        <f>+S63*S61/(1+S63^Parameters!$B$125)</f>
        <v>11.745094195583492</v>
      </c>
      <c r="T64" s="40">
        <f>+T63*T61/(1+T63^Parameters!$B$125)</f>
        <v>13.687374660347318</v>
      </c>
      <c r="U64" s="40">
        <f>+U63*U61/(1+U63^Parameters!$B$125)</f>
        <v>15.772955482245059</v>
      </c>
      <c r="V64" s="40">
        <f>+V63*V61/(1+V63^Parameters!$B$125)</f>
        <v>18.097437933830246</v>
      </c>
      <c r="W64" s="40">
        <f>+W63*W61/(1+W63^Parameters!$B$125)</f>
        <v>20.729523699087643</v>
      </c>
      <c r="X64" s="40">
        <f>+X63*X61/(1+X63^Parameters!$B$125)</f>
        <v>23.770126252653128</v>
      </c>
      <c r="Y64" s="40">
        <f>+Y63*Y61/(1+Y63^Parameters!$B$125)</f>
        <v>27.135130852182822</v>
      </c>
      <c r="Z64" s="40">
        <f>+Z63*Z61/(1+Z63^Parameters!$B$125)</f>
        <v>30.802065547724634</v>
      </c>
      <c r="AA64" s="40">
        <f>+AA63*AA61/(1+AA63^Parameters!$B$125)</f>
        <v>34.741957817923925</v>
      </c>
      <c r="AB64" s="40">
        <f>+AB63*AB61/(1+AB63^Parameters!$B$125)</f>
        <v>38.683447920749842</v>
      </c>
      <c r="AC64" s="40">
        <f>+AC63*AC61/(1+AC63^Parameters!$B$125)</f>
        <v>42.419425041789708</v>
      </c>
      <c r="AD64" s="40">
        <f>+AD63*AD61/(1+AD63^Parameters!$B$125)</f>
        <v>46.092360043389824</v>
      </c>
      <c r="AE64" s="40">
        <f>+AE63*AE61/(1+AE63^Parameters!$B$125)</f>
        <v>49.801292934873125</v>
      </c>
      <c r="AF64" s="40">
        <f>+AF63*AF61/(1+AF63^Parameters!$B$125)</f>
        <v>53.521374765089014</v>
      </c>
      <c r="AG64" s="40">
        <f>+AG63*AG61/(1+AG63^Parameters!$B$125)</f>
        <v>57.248655752688066</v>
      </c>
      <c r="AH64" s="40">
        <f>+AH63*AH61/(1+AH63^Parameters!$B$125)</f>
        <v>61.083944188984368</v>
      </c>
      <c r="AI64" s="40">
        <f>+AI63*AI61/(1+AI63^Parameters!$B$125)</f>
        <v>65.071355310850549</v>
      </c>
      <c r="AJ64" s="40">
        <f>+AJ63*AJ61/(1+AJ63^Parameters!$B$125)</f>
        <v>69.234669965547369</v>
      </c>
      <c r="AK64" s="40">
        <f>+AK63*AK61/(1+AK63^Parameters!$B$125)</f>
        <v>73.590067583828144</v>
      </c>
      <c r="AL64" s="40">
        <f>+AL63*AL61/(1+AL63^Parameters!$B$125)</f>
        <v>78.149234889068069</v>
      </c>
      <c r="AM64" s="40">
        <f>+AM63*AM61/(1+AM63^Parameters!$B$125)</f>
        <v>82.9212540161855</v>
      </c>
      <c r="AN64" s="40">
        <f>+AN63*AN61/(1+AN63^Parameters!$B$125)</f>
        <v>87.913793280479581</v>
      </c>
      <c r="AO64" s="40">
        <f>+AO63*AO61/(1+AO63^Parameters!$B$125)</f>
        <v>93.133860376762144</v>
      </c>
      <c r="AP64" s="40">
        <f>+AP63*AP61/(1+AP63^Parameters!$B$125)</f>
        <v>98.58827928457238</v>
      </c>
      <c r="AQ64" s="40">
        <f>+AQ63*AQ61/(1+AQ63^Parameters!$B$125)</f>
        <v>104.28399160439531</v>
      </c>
      <c r="AR64" s="40">
        <f>+AR63*AR61/(1+AR63^Parameters!$B$125)</f>
        <v>110.22824552608149</v>
      </c>
      <c r="AS64" s="40">
        <f>+AS63*AS61/(1+AS63^Parameters!$B$125)</f>
        <v>116.4287124033859</v>
      </c>
      <c r="AT64" s="40">
        <f>+AT63*AT61/(1+AT63^Parameters!$B$125)</f>
        <v>122.89355647962968</v>
      </c>
      <c r="AU64" s="40">
        <f>+AU63*AU61/(1+AU63^Parameters!$B$125)</f>
        <v>129.63147427800658</v>
      </c>
      <c r="AV64" s="40">
        <f>+AV63*AV61/(1+AV63^Parameters!$B$125)</f>
        <v>136.65171445514534</v>
      </c>
      <c r="AW64" s="40">
        <f>+AW63*AW61/(1+AW63^Parameters!$B$125)</f>
        <v>143.9640852512</v>
      </c>
      <c r="AX64" s="40">
        <f>+AX63*AX61/(1+AX63^Parameters!$B$125)</f>
        <v>151.57895428288728</v>
      </c>
      <c r="AY64" s="40">
        <f>+AY63*AY61/(1+AY63^Parameters!$B$125)</f>
        <v>159.50724384671133</v>
      </c>
      <c r="AZ64" s="40">
        <f>+AZ63*AZ61/(1+AZ63^Parameters!$B$125)</f>
        <v>167.76042383867986</v>
      </c>
      <c r="BA64" s="40">
        <f>+BA63*BA61/(1+BA63^Parameters!$B$125)</f>
        <v>176.3505036742917</v>
      </c>
      <c r="BB64" s="40">
        <f>+BB63*BB61/(1+BB63^Parameters!$B$125)</f>
        <v>185.29002409515738</v>
      </c>
      <c r="BC64" s="40">
        <f>+BC63*BC61/(1+BC63^Parameters!$B$125)</f>
        <v>194.5920494036053</v>
      </c>
      <c r="BD64" s="40">
        <f>+BD63*BD61/(1+BD63^Parameters!$B$125)</f>
        <v>204.27016042647455</v>
      </c>
      <c r="BE64" s="40">
        <f>+BE63*BE61/(1+BE63^Parameters!$B$125)</f>
        <v>214.33844834219587</v>
      </c>
      <c r="BF64" s="40">
        <f>+BF63*BF61/(1+BF63^Parameters!$B$125)</f>
        <v>224.81150938951373</v>
      </c>
      <c r="BG64" s="40">
        <f>+BG63*BG61/(1+BG63^Parameters!$B$125)</f>
        <v>235.70444039669272</v>
      </c>
      <c r="BH64" s="40">
        <f>+BH63*BH61/(1+BH63^Parameters!$B$125)</f>
        <v>247.03283501612202</v>
      </c>
      <c r="BI64" s="40">
        <f>+BI63*BI61/(1+BI63^Parameters!$B$125)</f>
        <v>258.81278051323233</v>
      </c>
      <c r="BJ64" s="40">
        <f>+BJ63*BJ61/(1+BJ63^Parameters!$B$125)</f>
        <v>261.96442666083357</v>
      </c>
      <c r="BK64" s="40">
        <f>+BK63*BK61/(1+BK63^Parameters!$B$125)</f>
        <v>263.89524757273955</v>
      </c>
      <c r="BL64" s="40">
        <f>+BL63*BL61/(1+BL63^Parameters!$B$125)</f>
        <v>266.00100563168832</v>
      </c>
      <c r="BM64" s="40">
        <f>+BM63*BM61/(1+BM63^Parameters!$B$125)</f>
        <v>268.21541626554114</v>
      </c>
      <c r="BN64" s="40">
        <f>+BN63*BN61/(1+BN63^Parameters!$B$125)</f>
        <v>270.49451438661436</v>
      </c>
      <c r="BO64" s="40">
        <f>+BO63*BO61/(1+BO63^Parameters!$B$125)</f>
        <v>272.80901200249343</v>
      </c>
      <c r="BP64" s="40">
        <f>+BP63*BP61/(1+BP63^Parameters!$B$125)</f>
        <v>275.13935531721881</v>
      </c>
      <c r="BQ64" s="40">
        <f>+BQ63*BQ61/(1+BQ63^Parameters!$B$125)</f>
        <v>277.47248552764609</v>
      </c>
      <c r="BR64" s="40">
        <f>+BR63*BR61/(1+BR63^Parameters!$B$125)</f>
        <v>279.7996957815418</v>
      </c>
      <c r="BS64" s="40">
        <f>+BS63*BS61/(1+BS63^Parameters!$B$125)</f>
        <v>282.11520369470219</v>
      </c>
      <c r="BT64" s="40">
        <f>+BT63*BT61/(1+BT63^Parameters!$B$125)</f>
        <v>284.41519593737218</v>
      </c>
      <c r="BU64" s="40">
        <f>+BU63*BU61/(1+BU63^Parameters!$B$125)</f>
        <v>286.69718661780638</v>
      </c>
      <c r="BV64" s="40">
        <f>+BV63*BV61/(1+BV63^Parameters!$B$125)</f>
        <v>288.95958537154524</v>
      </c>
      <c r="BW64" s="40">
        <f>+BW63*BW61/(1+BW63^Parameters!$B$125)</f>
        <v>291.20140611946266</v>
      </c>
      <c r="BX64" s="40">
        <f>+BX63*BX61/(1+BX63^Parameters!$B$125)</f>
        <v>293.42207043341028</v>
      </c>
      <c r="BY64" s="40">
        <f>+BY63*BY61/(1+BY63^Parameters!$B$125)</f>
        <v>295.62127464910907</v>
      </c>
      <c r="BZ64" s="40">
        <f>+BZ63*BZ61/(1+BZ63^Parameters!$B$125)</f>
        <v>297.79889998998499</v>
      </c>
      <c r="CA64" s="40">
        <f>+CA63*CA61/(1+CA63^Parameters!$B$125)</f>
        <v>299.95495174001474</v>
      </c>
      <c r="CB64" s="40">
        <f>+CB63*CB61/(1+CB63^Parameters!$B$125)</f>
        <v>302.08951805137474</v>
      </c>
      <c r="CC64" s="40">
        <f>+CC63*CC61/(1+CC63^Parameters!$B$125)</f>
        <v>304.20274203254905</v>
      </c>
      <c r="CD64" s="40">
        <f>+CD63*CD61/(1+CD63^Parameters!$B$125)</f>
        <v>306.29480282455921</v>
      </c>
      <c r="CE64" s="40">
        <f>+CE63*CE61/(1+CE63^Parameters!$B$125)</f>
        <v>308.36590276409891</v>
      </c>
      <c r="CF64" s="40">
        <f>+CF63*CF61/(1+CF63^Parameters!$B$125)</f>
        <v>310.41625867159604</v>
      </c>
      <c r="CG64" s="40">
        <f>+CG63*CG61/(1+CG63^Parameters!$B$125)</f>
        <v>312.44609593675375</v>
      </c>
      <c r="CH64" s="40">
        <f>+CH63*CH61/(1+CH63^Parameters!$B$125)</f>
        <v>314.45564450300327</v>
      </c>
      <c r="CI64" s="40">
        <f>+CI63*CI61/(1+CI63^Parameters!$B$125)</f>
        <v>316.44513614228333</v>
      </c>
      <c r="CJ64" s="40">
        <f>+CJ63*CJ61/(1+CJ63^Parameters!$B$125)</f>
        <v>318.41480260771243</v>
      </c>
      <c r="CK64" s="40">
        <f>+CK63*CK61/(1+CK63^Parameters!$B$125)</f>
        <v>320.36487438444982</v>
      </c>
      <c r="CL64" s="40">
        <f>+CL63*CL61/(1+CL63^Parameters!$B$125)</f>
        <v>322.29557984889351</v>
      </c>
      <c r="CM64" s="40">
        <f>+CM63*CM61/(1+CM63^Parameters!$B$125)</f>
        <v>324.20714470720475</v>
      </c>
      <c r="CN64" s="40">
        <f>+CN63*CN61/(1+CN63^Parameters!$B$125)</f>
        <v>326.09979162539867</v>
      </c>
      <c r="CO64" s="40">
        <f>+CO63*CO61/(1+CO63^Parameters!$B$125)</f>
        <v>327.97373999118543</v>
      </c>
      <c r="CP64" s="40">
        <f>+CP63*CP61/(1+CP63^Parameters!$B$125)</f>
        <v>329.8292057667332</v>
      </c>
      <c r="CQ64" s="40">
        <f>+CQ63*CQ61/(1+CQ63^Parameters!$B$125)</f>
        <v>331.66640140441137</v>
      </c>
      <c r="CR64" s="40">
        <f>+CR63*CR61/(1+CR63^Parameters!$B$125)</f>
        <v>333.48553580633279</v>
      </c>
      <c r="CS64" s="40">
        <f>+CS63*CS61/(1+CS63^Parameters!$B$125)</f>
        <v>335.28681431449826</v>
      </c>
      <c r="CT64" s="40">
        <f>+CT63*CT61/(1+CT63^Parameters!$B$125)</f>
        <v>337.07043872240735</v>
      </c>
      <c r="CU64" s="40">
        <f>+CU63*CU61/(1+CU63^Parameters!$B$125)</f>
        <v>338.83660730179741</v>
      </c>
      <c r="CV64" s="40">
        <f>+CV63*CV61/(1+CV63^Parameters!$B$125)</f>
        <v>340.58551484007569</v>
      </c>
    </row>
    <row r="65" spans="1:237" s="37" customFormat="1" ht="18" customHeight="1">
      <c r="A65" s="92" t="s">
        <v>638</v>
      </c>
      <c r="B65" s="37">
        <f>+B61/(1+B63)</f>
        <v>1.2950955120313021</v>
      </c>
      <c r="C65" s="37">
        <f t="shared" ref="C65:BN65" si="15">+C61-C64</f>
        <v>2.441798095230141</v>
      </c>
      <c r="D65" s="37">
        <f t="shared" si="15"/>
        <v>4.3224537482368657</v>
      </c>
      <c r="E65" s="37">
        <f t="shared" si="15"/>
        <v>7.0540751523879903</v>
      </c>
      <c r="F65" s="37">
        <f t="shared" si="15"/>
        <v>10.796919409957916</v>
      </c>
      <c r="G65" s="37">
        <f t="shared" si="15"/>
        <v>15.190542939783541</v>
      </c>
      <c r="H65" s="37">
        <f t="shared" si="15"/>
        <v>20.128591277670122</v>
      </c>
      <c r="I65" s="37">
        <f t="shared" si="15"/>
        <v>26.058188693620156</v>
      </c>
      <c r="J65" s="37">
        <f t="shared" si="15"/>
        <v>33.057687781217098</v>
      </c>
      <c r="K65" s="37">
        <f t="shared" si="15"/>
        <v>41.176122085566973</v>
      </c>
      <c r="L65" s="37">
        <f t="shared" si="15"/>
        <v>49.087653251583681</v>
      </c>
      <c r="M65" s="37">
        <f t="shared" si="15"/>
        <v>56.168211573073123</v>
      </c>
      <c r="N65" s="37">
        <f t="shared" si="15"/>
        <v>63.303777836003064</v>
      </c>
      <c r="O65" s="37">
        <f t="shared" si="15"/>
        <v>70.489849586373637</v>
      </c>
      <c r="P65" s="37">
        <f t="shared" si="15"/>
        <v>77.632298461319962</v>
      </c>
      <c r="Q65" s="37">
        <f t="shared" si="15"/>
        <v>84.647153265688189</v>
      </c>
      <c r="R65" s="37">
        <f t="shared" si="15"/>
        <v>91.461544993073332</v>
      </c>
      <c r="S65" s="37">
        <f t="shared" si="15"/>
        <v>98.014322930502672</v>
      </c>
      <c r="T65" s="37">
        <f t="shared" si="15"/>
        <v>104.25616636731856</v>
      </c>
      <c r="U65" s="37">
        <f t="shared" si="15"/>
        <v>110.14930987858384</v>
      </c>
      <c r="V65" s="37">
        <f t="shared" si="15"/>
        <v>116.34174281029424</v>
      </c>
      <c r="W65" s="37">
        <f t="shared" si="15"/>
        <v>123.04991125253989</v>
      </c>
      <c r="X65" s="37">
        <f t="shared" si="15"/>
        <v>130.61585481013219</v>
      </c>
      <c r="Y65" s="37">
        <f t="shared" si="15"/>
        <v>138.31070992863096</v>
      </c>
      <c r="Z65" s="37">
        <f t="shared" si="15"/>
        <v>146.01753182990186</v>
      </c>
      <c r="AA65" s="37">
        <f t="shared" si="15"/>
        <v>153.6856166479113</v>
      </c>
      <c r="AB65" s="37">
        <f t="shared" si="15"/>
        <v>161.54569406594177</v>
      </c>
      <c r="AC65" s="37">
        <f t="shared" si="15"/>
        <v>169.82962806419428</v>
      </c>
      <c r="AD65" s="37">
        <f t="shared" si="15"/>
        <v>178.52946808273612</v>
      </c>
      <c r="AE65" s="37">
        <f t="shared" si="15"/>
        <v>187.55591540036474</v>
      </c>
      <c r="AF65" s="37">
        <f t="shared" si="15"/>
        <v>196.47865388008194</v>
      </c>
      <c r="AG65" s="37">
        <f t="shared" si="15"/>
        <v>205.12246908454193</v>
      </c>
      <c r="AH65" s="37">
        <f t="shared" si="15"/>
        <v>213.72832857283865</v>
      </c>
      <c r="AI65" s="37">
        <f t="shared" si="15"/>
        <v>222.29494807732561</v>
      </c>
      <c r="AJ65" s="37">
        <f t="shared" si="15"/>
        <v>230.81979734522827</v>
      </c>
      <c r="AK65" s="37">
        <f t="shared" si="15"/>
        <v>239.30033099606248</v>
      </c>
      <c r="AL65" s="37">
        <f t="shared" si="15"/>
        <v>247.73605094464517</v>
      </c>
      <c r="AM65" s="37">
        <f t="shared" si="15"/>
        <v>256.12895196637533</v>
      </c>
      <c r="AN65" s="37">
        <f t="shared" si="15"/>
        <v>264.48324631713882</v>
      </c>
      <c r="AO65" s="37">
        <f t="shared" si="15"/>
        <v>272.8048414984878</v>
      </c>
      <c r="AP65" s="37">
        <f t="shared" si="15"/>
        <v>281.10079213843483</v>
      </c>
      <c r="AQ65" s="37">
        <f t="shared" si="15"/>
        <v>289.37881719481913</v>
      </c>
      <c r="AR65" s="37">
        <f t="shared" si="15"/>
        <v>297.64691024980016</v>
      </c>
      <c r="AS65" s="37">
        <f t="shared" si="15"/>
        <v>305.91304184711259</v>
      </c>
      <c r="AT65" s="37">
        <f t="shared" si="15"/>
        <v>314.18494148834708</v>
      </c>
      <c r="AU65" s="37">
        <f t="shared" si="15"/>
        <v>322.46994396466374</v>
      </c>
      <c r="AV65" s="37">
        <f t="shared" si="15"/>
        <v>330.77488546521698</v>
      </c>
      <c r="AW65" s="37">
        <f t="shared" si="15"/>
        <v>339.10603703992513</v>
      </c>
      <c r="AX65" s="37">
        <f t="shared" si="15"/>
        <v>347.46906540541875</v>
      </c>
      <c r="AY65" s="37">
        <f t="shared" si="15"/>
        <v>355.86901330217273</v>
      </c>
      <c r="AZ65" s="37">
        <f t="shared" si="15"/>
        <v>364.31029347876603</v>
      </c>
      <c r="BA65" s="37">
        <f t="shared" si="15"/>
        <v>372.79669187768837</v>
      </c>
      <c r="BB65" s="37">
        <f t="shared" si="15"/>
        <v>381.33137676519425</v>
      </c>
      <c r="BC65" s="37">
        <f t="shared" si="15"/>
        <v>389.91691144182118</v>
      </c>
      <c r="BD65" s="37">
        <f t="shared" si="15"/>
        <v>398.5552688464017</v>
      </c>
      <c r="BE65" s="37">
        <f t="shared" si="15"/>
        <v>407.24784687357203</v>
      </c>
      <c r="BF65" s="37">
        <f t="shared" si="15"/>
        <v>415.99548360289862</v>
      </c>
      <c r="BG65" s="37">
        <f t="shared" si="15"/>
        <v>424.79847191846147</v>
      </c>
      <c r="BH65" s="37">
        <f t="shared" si="15"/>
        <v>433.65657320550508</v>
      </c>
      <c r="BI65" s="37">
        <f t="shared" si="15"/>
        <v>442.56902996437947</v>
      </c>
      <c r="BJ65" s="37">
        <f t="shared" si="15"/>
        <v>439.41738381677823</v>
      </c>
      <c r="BK65" s="37">
        <f t="shared" si="15"/>
        <v>437.48656290487224</v>
      </c>
      <c r="BL65" s="37">
        <f t="shared" si="15"/>
        <v>435.38080484592348</v>
      </c>
      <c r="BM65" s="37">
        <f t="shared" si="15"/>
        <v>433.16639421207066</v>
      </c>
      <c r="BN65" s="37">
        <f t="shared" si="15"/>
        <v>430.88729609099744</v>
      </c>
      <c r="BO65" s="37">
        <f t="shared" ref="BO65:CV65" si="16">+BO61-BO64</f>
        <v>428.57279847511836</v>
      </c>
      <c r="BP65" s="37">
        <f t="shared" si="16"/>
        <v>426.24245516039298</v>
      </c>
      <c r="BQ65" s="37">
        <f t="shared" si="16"/>
        <v>423.90932494996571</v>
      </c>
      <c r="BR65" s="37">
        <f t="shared" si="16"/>
        <v>421.58211469606999</v>
      </c>
      <c r="BS65" s="37">
        <f t="shared" si="16"/>
        <v>419.26660678290961</v>
      </c>
      <c r="BT65" s="37">
        <f t="shared" si="16"/>
        <v>416.96661454023962</v>
      </c>
      <c r="BU65" s="37">
        <f t="shared" si="16"/>
        <v>414.68462385980541</v>
      </c>
      <c r="BV65" s="37">
        <f t="shared" si="16"/>
        <v>412.42222510606655</v>
      </c>
      <c r="BW65" s="37">
        <f t="shared" si="16"/>
        <v>410.18040435814913</v>
      </c>
      <c r="BX65" s="37">
        <f t="shared" si="16"/>
        <v>407.95974004420151</v>
      </c>
      <c r="BY65" s="37">
        <f t="shared" si="16"/>
        <v>405.76053582850273</v>
      </c>
      <c r="BZ65" s="37">
        <f t="shared" si="16"/>
        <v>403.5829104876268</v>
      </c>
      <c r="CA65" s="37">
        <f t="shared" si="16"/>
        <v>401.42685873759706</v>
      </c>
      <c r="CB65" s="37">
        <f t="shared" si="16"/>
        <v>399.29229242623705</v>
      </c>
      <c r="CC65" s="37">
        <f t="shared" si="16"/>
        <v>397.17906844506274</v>
      </c>
      <c r="CD65" s="37">
        <f t="shared" si="16"/>
        <v>395.08700765305258</v>
      </c>
      <c r="CE65" s="37">
        <f t="shared" si="16"/>
        <v>393.01590771351289</v>
      </c>
      <c r="CF65" s="37">
        <f t="shared" si="16"/>
        <v>390.96555180601575</v>
      </c>
      <c r="CG65" s="37">
        <f t="shared" si="16"/>
        <v>388.93571454085804</v>
      </c>
      <c r="CH65" s="37">
        <f t="shared" si="16"/>
        <v>386.92616597460852</v>
      </c>
      <c r="CI65" s="37">
        <f t="shared" si="16"/>
        <v>384.93667433532846</v>
      </c>
      <c r="CJ65" s="37">
        <f t="shared" si="16"/>
        <v>382.96700786989936</v>
      </c>
      <c r="CK65" s="37">
        <f t="shared" si="16"/>
        <v>381.01693609316197</v>
      </c>
      <c r="CL65" s="37">
        <f t="shared" si="16"/>
        <v>379.08623062871828</v>
      </c>
      <c r="CM65" s="37">
        <f t="shared" si="16"/>
        <v>377.17466577040705</v>
      </c>
      <c r="CN65" s="37">
        <f t="shared" si="16"/>
        <v>375.28201885221313</v>
      </c>
      <c r="CO65" s="37">
        <f t="shared" si="16"/>
        <v>373.40807048642637</v>
      </c>
      <c r="CP65" s="37">
        <f t="shared" si="16"/>
        <v>371.5526047108786</v>
      </c>
      <c r="CQ65" s="37">
        <f t="shared" si="16"/>
        <v>369.71540907320042</v>
      </c>
      <c r="CR65" s="37">
        <f t="shared" si="16"/>
        <v>367.896274671279</v>
      </c>
      <c r="CS65" s="37">
        <f t="shared" si="16"/>
        <v>366.09499616311354</v>
      </c>
      <c r="CT65" s="37">
        <f t="shared" si="16"/>
        <v>364.31137175520445</v>
      </c>
      <c r="CU65" s="37">
        <f t="shared" si="16"/>
        <v>362.54520317581438</v>
      </c>
      <c r="CV65" s="37">
        <f t="shared" si="16"/>
        <v>360.7962956375361</v>
      </c>
    </row>
    <row r="66" spans="1:237" s="35" customFormat="1" ht="18" customHeight="1">
      <c r="A66" s="54" t="s">
        <v>770</v>
      </c>
      <c r="B66" s="35">
        <f t="shared" ref="B66:AG66" si="17">(B31*(B103)^$B38)</f>
        <v>2.0347956390270578E-11</v>
      </c>
      <c r="C66" s="35">
        <f t="shared" si="17"/>
        <v>1.4089004139162186E-11</v>
      </c>
      <c r="D66" s="35">
        <f t="shared" si="17"/>
        <v>1.1813664444249763E-11</v>
      </c>
      <c r="E66" s="35">
        <f t="shared" si="17"/>
        <v>1.0080818708426946E-11</v>
      </c>
      <c r="F66" s="35">
        <f t="shared" si="17"/>
        <v>8.7386515735853061E-12</v>
      </c>
      <c r="G66" s="35">
        <f t="shared" si="17"/>
        <v>7.6831223695563856E-12</v>
      </c>
      <c r="H66" s="35">
        <f t="shared" si="17"/>
        <v>6.8415189525785145E-12</v>
      </c>
      <c r="I66" s="35">
        <f t="shared" si="17"/>
        <v>6.162157290139857E-12</v>
      </c>
      <c r="J66" s="35">
        <f t="shared" si="17"/>
        <v>5.6080904814077167E-12</v>
      </c>
      <c r="K66" s="35">
        <f t="shared" si="17"/>
        <v>5.1545368456281984E-12</v>
      </c>
      <c r="L66" s="35">
        <f t="shared" si="17"/>
        <v>4.7932714022853912E-12</v>
      </c>
      <c r="M66" s="35">
        <f t="shared" si="17"/>
        <v>4.556855094923387E-12</v>
      </c>
      <c r="N66" s="35">
        <f t="shared" si="17"/>
        <v>4.6044646620347673E-12</v>
      </c>
      <c r="O66" s="35">
        <f t="shared" si="17"/>
        <v>5.522145107555621E-12</v>
      </c>
      <c r="P66" s="35">
        <f t="shared" si="17"/>
        <v>9.5227428707783778E-12</v>
      </c>
      <c r="Q66" s="35">
        <f t="shared" si="17"/>
        <v>2.5970022025806835E-11</v>
      </c>
      <c r="R66" s="35">
        <f t="shared" si="17"/>
        <v>9.5960706368434844E-11</v>
      </c>
      <c r="S66" s="35">
        <f t="shared" si="17"/>
        <v>3.9071638966125849E-10</v>
      </c>
      <c r="T66" s="35">
        <f t="shared" si="17"/>
        <v>1.5690241500601426E-9</v>
      </c>
      <c r="U66" s="35">
        <f t="shared" si="17"/>
        <v>5.9682180304056448E-9</v>
      </c>
      <c r="V66" s="35">
        <f t="shared" si="17"/>
        <v>2.1256232564716525E-8</v>
      </c>
      <c r="W66" s="35">
        <f t="shared" si="17"/>
        <v>7.1026102669815777E-8</v>
      </c>
      <c r="X66" s="35">
        <f t="shared" si="17"/>
        <v>2.2362197734635287E-7</v>
      </c>
      <c r="Y66" s="35">
        <f t="shared" si="17"/>
        <v>6.6373282116990077E-7</v>
      </c>
      <c r="Z66" s="35">
        <f t="shared" si="17"/>
        <v>1.8537691949920122E-6</v>
      </c>
      <c r="AA66" s="35">
        <f t="shared" si="17"/>
        <v>6.9886465734279242E-6</v>
      </c>
      <c r="AB66" s="35">
        <f t="shared" si="17"/>
        <v>4.6340456336156632E-4</v>
      </c>
      <c r="AC66" s="35">
        <f t="shared" si="17"/>
        <v>2.2313491437000627E-4</v>
      </c>
      <c r="AD66" s="35">
        <f t="shared" si="17"/>
        <v>1.0757845347997489E-4</v>
      </c>
      <c r="AE66" s="35">
        <f t="shared" si="17"/>
        <v>5.1925244533418703E-5</v>
      </c>
      <c r="AF66" s="35">
        <f t="shared" si="17"/>
        <v>2.5088676005194606E-5</v>
      </c>
      <c r="AG66" s="35">
        <f t="shared" si="17"/>
        <v>1.2133281696219296E-5</v>
      </c>
      <c r="AH66" s="35">
        <f t="shared" ref="AH66:BI66" si="18">(AH31*(AH103)^$B38)</f>
        <v>5.8727299213757143E-6</v>
      </c>
      <c r="AI66" s="35">
        <f t="shared" si="18"/>
        <v>2.8446370760279873E-6</v>
      </c>
      <c r="AJ66" s="35">
        <f t="shared" si="18"/>
        <v>1.3788159039842809E-6</v>
      </c>
      <c r="AK66" s="35">
        <f t="shared" si="18"/>
        <v>6.6872725598808567E-7</v>
      </c>
      <c r="AL66" s="35">
        <f t="shared" si="18"/>
        <v>3.2451050114889114E-7</v>
      </c>
      <c r="AM66" s="35">
        <f t="shared" si="18"/>
        <v>1.5755122231552736E-7</v>
      </c>
      <c r="AN66" s="35">
        <f t="shared" si="18"/>
        <v>7.6525603048837904E-8</v>
      </c>
      <c r="AO66" s="35">
        <f t="shared" si="18"/>
        <v>3.7184719548093664E-8</v>
      </c>
      <c r="AP66" s="35">
        <f t="shared" si="18"/>
        <v>1.8074976829864106E-8</v>
      </c>
      <c r="AQ66" s="35">
        <f t="shared" si="18"/>
        <v>8.7888272557175258E-9</v>
      </c>
      <c r="AR66" s="35">
        <f t="shared" si="18"/>
        <v>4.2747434355136508E-9</v>
      </c>
      <c r="AS66" s="35">
        <f t="shared" si="18"/>
        <v>2.0797088086884161E-9</v>
      </c>
      <c r="AT66" s="35">
        <f t="shared" si="18"/>
        <v>1.0120384784863339E-9</v>
      </c>
      <c r="AU66" s="35">
        <f t="shared" si="18"/>
        <v>4.9258743957281242E-10</v>
      </c>
      <c r="AV66" s="35">
        <f t="shared" si="18"/>
        <v>2.3980170994647423E-10</v>
      </c>
      <c r="AW66" s="35">
        <f t="shared" si="18"/>
        <v>1.1676040361479188E-10</v>
      </c>
      <c r="AX66" s="35">
        <f t="shared" si="18"/>
        <v>5.6859866096301276E-11</v>
      </c>
      <c r="AY66" s="35">
        <f t="shared" si="18"/>
        <v>2.7693402469355091E-11</v>
      </c>
      <c r="AZ66" s="35">
        <f t="shared" si="18"/>
        <v>1.3489660441604895E-11</v>
      </c>
      <c r="BA66" s="35">
        <f t="shared" si="18"/>
        <v>6.571651320734882E-12</v>
      </c>
      <c r="BB66" s="35">
        <f t="shared" si="18"/>
        <v>3.201783203443243E-12</v>
      </c>
      <c r="BC66" s="35">
        <f t="shared" si="18"/>
        <v>1.5600871320546527E-12</v>
      </c>
      <c r="BD66" s="35">
        <f t="shared" si="18"/>
        <v>7.6022361907465429E-13</v>
      </c>
      <c r="BE66" s="35">
        <f t="shared" si="18"/>
        <v>3.7048094515222724E-13</v>
      </c>
      <c r="BF66" s="35">
        <f t="shared" si="18"/>
        <v>1.8055902708917659E-13</v>
      </c>
      <c r="BG66" s="35">
        <f t="shared" si="18"/>
        <v>8.8003200569785253E-14</v>
      </c>
      <c r="BH66" s="35">
        <f t="shared" si="18"/>
        <v>4.2894446340818565E-14</v>
      </c>
      <c r="BI66" s="35">
        <f t="shared" si="18"/>
        <v>2.0908586324008475E-14</v>
      </c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4"/>
      <c r="EO66" s="54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4"/>
      <c r="FA66" s="54"/>
      <c r="FB66" s="54"/>
      <c r="FC66" s="54"/>
      <c r="FD66" s="54"/>
      <c r="FE66" s="54"/>
      <c r="FF66" s="54"/>
      <c r="FG66" s="54"/>
      <c r="FH66" s="54"/>
      <c r="FI66" s="54"/>
      <c r="FJ66" s="54"/>
      <c r="FK66" s="54"/>
      <c r="FL66" s="54"/>
      <c r="FM66" s="54"/>
      <c r="FN66" s="54"/>
      <c r="FO66" s="54"/>
      <c r="FP66" s="54"/>
      <c r="FQ66" s="54"/>
      <c r="FR66" s="54"/>
      <c r="FS66" s="54"/>
      <c r="FT66" s="54"/>
      <c r="FU66" s="54"/>
      <c r="FV66" s="54"/>
      <c r="FW66" s="54"/>
      <c r="FX66" s="54"/>
      <c r="FY66" s="54"/>
      <c r="FZ66" s="54"/>
      <c r="GA66" s="54"/>
      <c r="GB66" s="54"/>
      <c r="GC66" s="54"/>
      <c r="GD66" s="54"/>
      <c r="GE66" s="54"/>
      <c r="GF66" s="54"/>
      <c r="GG66" s="54"/>
      <c r="GH66" s="54"/>
      <c r="GI66" s="54"/>
      <c r="GJ66" s="54"/>
      <c r="GK66" s="54"/>
      <c r="GL66" s="54"/>
      <c r="GM66" s="54"/>
      <c r="GN66" s="54"/>
      <c r="GO66" s="54"/>
      <c r="GP66" s="54"/>
      <c r="GQ66" s="54"/>
      <c r="GR66" s="54"/>
      <c r="GS66" s="54"/>
      <c r="GT66" s="54"/>
      <c r="GU66" s="54"/>
      <c r="GV66" s="54"/>
      <c r="GW66" s="54"/>
      <c r="GX66" s="54"/>
      <c r="GY66" s="54"/>
      <c r="GZ66" s="54"/>
      <c r="HA66" s="54"/>
      <c r="HB66" s="54"/>
      <c r="HC66" s="54"/>
      <c r="HD66" s="54"/>
      <c r="HE66" s="54"/>
      <c r="HF66" s="54"/>
      <c r="HG66" s="54"/>
      <c r="HH66" s="54"/>
      <c r="HI66" s="54"/>
      <c r="HJ66" s="54"/>
      <c r="HK66" s="54"/>
      <c r="HL66" s="54"/>
      <c r="HM66" s="54"/>
      <c r="HN66" s="54"/>
      <c r="HO66" s="54"/>
      <c r="HP66" s="54"/>
      <c r="HQ66" s="54"/>
      <c r="HR66" s="54"/>
      <c r="HS66" s="54"/>
      <c r="HT66" s="54"/>
      <c r="HU66" s="54"/>
      <c r="HV66" s="54"/>
      <c r="HW66" s="54"/>
      <c r="HX66" s="54"/>
      <c r="HY66" s="54"/>
      <c r="HZ66" s="54"/>
      <c r="IA66" s="54"/>
      <c r="IB66" s="54"/>
      <c r="IC66" s="54"/>
    </row>
    <row r="67" spans="1:237" s="35" customFormat="1" ht="18" customHeight="1">
      <c r="A67" s="54" t="s">
        <v>771</v>
      </c>
      <c r="B67" s="54">
        <f>+B61*B66</f>
        <v>2.6463130482444577E-11</v>
      </c>
      <c r="C67" s="54">
        <f>+C61*C66</f>
        <v>3.4613658421275056E-11</v>
      </c>
      <c r="D67" s="54">
        <f t="shared" ref="D67:BI67" si="19">+D61*D66</f>
        <v>5.149570188998928E-11</v>
      </c>
      <c r="E67" s="54">
        <f t="shared" si="19"/>
        <v>7.1938944473637632E-11</v>
      </c>
      <c r="F67" s="54">
        <f t="shared" si="19"/>
        <v>9.5821891664848819E-11</v>
      </c>
      <c r="G67" s="54">
        <f t="shared" si="19"/>
        <v>1.1907425566553441E-10</v>
      </c>
      <c r="H67" s="54">
        <f t="shared" si="19"/>
        <v>1.4122259728515793E-10</v>
      </c>
      <c r="I67" s="54">
        <f t="shared" si="19"/>
        <v>1.6559866931460259E-10</v>
      </c>
      <c r="J67" s="54">
        <f t="shared" si="19"/>
        <v>1.9235683147999826E-10</v>
      </c>
      <c r="K67" s="54">
        <f t="shared" si="19"/>
        <v>2.2174974455248276E-10</v>
      </c>
      <c r="L67" s="54">
        <f t="shared" si="19"/>
        <v>2.4768612750250632E-10</v>
      </c>
      <c r="M67" s="54">
        <f t="shared" si="19"/>
        <v>2.715664290003607E-10</v>
      </c>
      <c r="N67" s="54">
        <f t="shared" si="19"/>
        <v>3.1177417213817086E-10</v>
      </c>
      <c r="O67" s="54">
        <f t="shared" si="19"/>
        <v>4.1989263437539177E-10</v>
      </c>
      <c r="P67" s="54">
        <f t="shared" si="19"/>
        <v>8.0453004971974669E-10</v>
      </c>
      <c r="Q67" s="54">
        <f t="shared" si="19"/>
        <v>2.4144189289124122E-9</v>
      </c>
      <c r="R67" s="54">
        <f t="shared" si="19"/>
        <v>9.7319598441853987E-9</v>
      </c>
      <c r="S67" s="54">
        <f t="shared" si="19"/>
        <v>4.2884803190828493E-8</v>
      </c>
      <c r="T67" s="54">
        <f t="shared" si="19"/>
        <v>1.85056264216017E-7</v>
      </c>
      <c r="U67" s="54">
        <f t="shared" si="19"/>
        <v>7.5153153455602309E-7</v>
      </c>
      <c r="V67" s="54">
        <f t="shared" si="19"/>
        <v>2.8576704917070696E-6</v>
      </c>
      <c r="W67" s="54">
        <f t="shared" si="19"/>
        <v>1.0212092908682397E-5</v>
      </c>
      <c r="X67" s="54">
        <f t="shared" si="19"/>
        <v>3.452409835981664E-5</v>
      </c>
      <c r="Y67" s="54">
        <f t="shared" si="19"/>
        <v>1.0981183465227574E-4</v>
      </c>
      <c r="Z67" s="54">
        <f t="shared" si="19"/>
        <v>3.2778272268953434E-4</v>
      </c>
      <c r="AA67" s="54">
        <f t="shared" si="19"/>
        <v>1.3168537226299942E-3</v>
      </c>
      <c r="AB67" s="54">
        <f t="shared" si="19"/>
        <v>9.2787098114603894E-2</v>
      </c>
      <c r="AC67" s="54">
        <f t="shared" si="19"/>
        <v>4.736017428991865E-2</v>
      </c>
      <c r="AD67" s="54">
        <f t="shared" si="19"/>
        <v>2.4164468887653355E-2</v>
      </c>
      <c r="AE67" s="54">
        <f t="shared" si="19"/>
        <v>1.2324831084576833E-2</v>
      </c>
      <c r="AF67" s="54">
        <f t="shared" si="19"/>
        <v>6.2721697199680645E-3</v>
      </c>
      <c r="AG67" s="54">
        <f t="shared" si="19"/>
        <v>3.1834227666040307E-3</v>
      </c>
      <c r="AH67" s="54">
        <f t="shared" si="19"/>
        <v>1.6138982570096222E-3</v>
      </c>
      <c r="AI67" s="54">
        <f t="shared" si="19"/>
        <v>8.1745284101911295E-4</v>
      </c>
      <c r="AJ67" s="54">
        <f t="shared" si="19"/>
        <v>4.1371987158962898E-4</v>
      </c>
      <c r="AK67" s="54">
        <f t="shared" si="19"/>
        <v>2.0923833766734869E-4</v>
      </c>
      <c r="AL67" s="54">
        <f t="shared" si="19"/>
        <v>1.0575319742294792E-4</v>
      </c>
      <c r="AM67" s="54">
        <f t="shared" si="19"/>
        <v>5.3417774378883784E-5</v>
      </c>
      <c r="AN67" s="54">
        <f t="shared" si="19"/>
        <v>2.6967395967832959E-5</v>
      </c>
      <c r="AO67" s="54">
        <f t="shared" si="19"/>
        <v>1.3607328001024626E-5</v>
      </c>
      <c r="AP67" s="54">
        <f t="shared" si="19"/>
        <v>6.8628711685234727E-6</v>
      </c>
      <c r="AQ67" s="54">
        <f t="shared" si="19"/>
        <v>3.4598344235368532E-6</v>
      </c>
      <c r="AR67" s="54">
        <f t="shared" si="19"/>
        <v>1.7435616446620578E-6</v>
      </c>
      <c r="AS67" s="54">
        <f t="shared" si="19"/>
        <v>8.7834786659167995E-7</v>
      </c>
      <c r="AT67" s="54">
        <f t="shared" si="19"/>
        <v>4.4234025806260342E-7</v>
      </c>
      <c r="AU67" s="54">
        <f t="shared" si="19"/>
        <v>2.2269948003939415E-7</v>
      </c>
      <c r="AV67" s="54">
        <f t="shared" si="19"/>
        <v>1.1208969793536938E-7</v>
      </c>
      <c r="AW67" s="54">
        <f t="shared" si="19"/>
        <v>5.6403462452958645E-8</v>
      </c>
      <c r="AX67" s="54">
        <f t="shared" si="19"/>
        <v>2.8375803575101403E-8</v>
      </c>
      <c r="AY67" s="54">
        <f t="shared" si="19"/>
        <v>1.427252211237389E-8</v>
      </c>
      <c r="AZ67" s="54">
        <f t="shared" si="19"/>
        <v>7.1774533075334904E-9</v>
      </c>
      <c r="BA67" s="54">
        <f t="shared" si="19"/>
        <v>3.6088038929270265E-9</v>
      </c>
      <c r="BB67" s="54">
        <f t="shared" si="19"/>
        <v>1.8141988839861546E-9</v>
      </c>
      <c r="BC67" s="54">
        <f t="shared" si="19"/>
        <v>9.1188490838558665E-10</v>
      </c>
      <c r="BD67" s="54">
        <f t="shared" si="19"/>
        <v>4.5828212951205802E-10</v>
      </c>
      <c r="BE67" s="54">
        <f t="shared" si="19"/>
        <v>2.3028587814520905E-10</v>
      </c>
      <c r="BF67" s="54">
        <f t="shared" si="19"/>
        <v>1.1570348720665077E-10</v>
      </c>
      <c r="BG67" s="54">
        <f t="shared" si="19"/>
        <v>5.8126370269397793E-11</v>
      </c>
      <c r="BH67" s="54">
        <f t="shared" si="19"/>
        <v>2.9197795295726129E-11</v>
      </c>
      <c r="BI67" s="54">
        <f t="shared" si="19"/>
        <v>1.4664902130460497E-11</v>
      </c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  <c r="FK67" s="54"/>
      <c r="FL67" s="54"/>
      <c r="FM67" s="54"/>
      <c r="FN67" s="54"/>
      <c r="FO67" s="54"/>
      <c r="FP67" s="54"/>
      <c r="FQ67" s="54"/>
      <c r="FR67" s="54"/>
      <c r="FS67" s="54"/>
      <c r="FT67" s="54"/>
      <c r="FU67" s="54"/>
      <c r="FV67" s="54"/>
      <c r="FW67" s="54"/>
      <c r="FX67" s="54"/>
      <c r="FY67" s="54"/>
      <c r="FZ67" s="54"/>
      <c r="GA67" s="54"/>
      <c r="GB67" s="54"/>
      <c r="GC67" s="54"/>
      <c r="GD67" s="54"/>
      <c r="GE67" s="54"/>
      <c r="GF67" s="54"/>
      <c r="GG67" s="54"/>
      <c r="GH67" s="54"/>
      <c r="GI67" s="54"/>
      <c r="GJ67" s="54"/>
      <c r="GK67" s="54"/>
      <c r="GL67" s="54"/>
      <c r="GM67" s="54"/>
      <c r="GN67" s="54"/>
      <c r="GO67" s="54"/>
      <c r="GP67" s="54"/>
      <c r="GQ67" s="54"/>
      <c r="GR67" s="54"/>
      <c r="GS67" s="54"/>
      <c r="GT67" s="54"/>
      <c r="GU67" s="54"/>
      <c r="GV67" s="54"/>
      <c r="GW67" s="54"/>
      <c r="GX67" s="54"/>
      <c r="GY67" s="54"/>
      <c r="GZ67" s="54"/>
      <c r="HA67" s="54"/>
      <c r="HB67" s="54"/>
      <c r="HC67" s="54"/>
      <c r="HD67" s="54"/>
      <c r="HE67" s="54"/>
      <c r="HF67" s="54"/>
      <c r="HG67" s="54"/>
      <c r="HH67" s="54"/>
      <c r="HI67" s="54"/>
      <c r="HJ67" s="54"/>
      <c r="HK67" s="54"/>
      <c r="HL67" s="54"/>
      <c r="HM67" s="54"/>
      <c r="HN67" s="54"/>
      <c r="HO67" s="54"/>
      <c r="HP67" s="54"/>
      <c r="HQ67" s="54"/>
      <c r="HR67" s="54"/>
      <c r="HS67" s="54"/>
      <c r="HT67" s="54"/>
      <c r="HU67" s="54"/>
      <c r="HV67" s="54"/>
      <c r="HW67" s="54"/>
      <c r="HX67" s="54"/>
      <c r="HY67" s="54"/>
      <c r="HZ67" s="54"/>
      <c r="IA67" s="54"/>
      <c r="IB67" s="54"/>
      <c r="IC67" s="54"/>
    </row>
    <row r="68" spans="1:237" s="35" customFormat="1" ht="18" customHeight="1">
      <c r="A68" s="54" t="s">
        <v>772</v>
      </c>
      <c r="B68" s="54">
        <f>+B65-B67</f>
        <v>1.2950955120048391</v>
      </c>
      <c r="C68" s="54">
        <f>+C65-C67</f>
        <v>2.4417980951955274</v>
      </c>
      <c r="D68" s="54">
        <f>+D65-D67</f>
        <v>4.32245374818537</v>
      </c>
      <c r="E68" s="54">
        <f>+E65-E67</f>
        <v>7.0540751523160514</v>
      </c>
      <c r="F68" s="54">
        <f>+F65-F67</f>
        <v>10.796919409862094</v>
      </c>
      <c r="G68" s="54">
        <f t="shared" ref="G68:BI68" si="20">+G65-G67</f>
        <v>15.190542939664466</v>
      </c>
      <c r="H68" s="54">
        <f t="shared" si="20"/>
        <v>20.128591277528898</v>
      </c>
      <c r="I68" s="54">
        <f t="shared" si="20"/>
        <v>26.058188693454557</v>
      </c>
      <c r="J68" s="54">
        <f t="shared" si="20"/>
        <v>33.05768778102474</v>
      </c>
      <c r="K68" s="54">
        <f t="shared" si="20"/>
        <v>41.17612208534522</v>
      </c>
      <c r="L68" s="54">
        <f t="shared" si="20"/>
        <v>49.087653251335993</v>
      </c>
      <c r="M68" s="54">
        <f t="shared" si="20"/>
        <v>56.168211572801553</v>
      </c>
      <c r="N68" s="54">
        <f t="shared" si="20"/>
        <v>63.303777835691292</v>
      </c>
      <c r="O68" s="54">
        <f t="shared" si="20"/>
        <v>70.489849585953749</v>
      </c>
      <c r="P68" s="54">
        <f t="shared" si="20"/>
        <v>77.632298460515429</v>
      </c>
      <c r="Q68" s="54">
        <f t="shared" si="20"/>
        <v>84.647153263273765</v>
      </c>
      <c r="R68" s="54">
        <f t="shared" si="20"/>
        <v>91.461544983341369</v>
      </c>
      <c r="S68" s="54">
        <f t="shared" si="20"/>
        <v>98.014322887617865</v>
      </c>
      <c r="T68" s="54">
        <f t="shared" si="20"/>
        <v>104.25616618226229</v>
      </c>
      <c r="U68" s="54">
        <f t="shared" si="20"/>
        <v>110.14930912705231</v>
      </c>
      <c r="V68" s="54">
        <f t="shared" si="20"/>
        <v>116.34173995262374</v>
      </c>
      <c r="W68" s="54">
        <f t="shared" si="20"/>
        <v>123.04990104044698</v>
      </c>
      <c r="X68" s="54">
        <f t="shared" si="20"/>
        <v>130.61582028603382</v>
      </c>
      <c r="Y68" s="54">
        <f t="shared" si="20"/>
        <v>138.31060011679631</v>
      </c>
      <c r="Z68" s="54">
        <f t="shared" si="20"/>
        <v>146.01720404717918</v>
      </c>
      <c r="AA68" s="54">
        <f t="shared" si="20"/>
        <v>153.68429979418866</v>
      </c>
      <c r="AB68" s="54">
        <f t="shared" si="20"/>
        <v>161.45290696782718</v>
      </c>
      <c r="AC68" s="54">
        <f t="shared" si="20"/>
        <v>169.78226788990438</v>
      </c>
      <c r="AD68" s="54">
        <f t="shared" si="20"/>
        <v>178.50530361384847</v>
      </c>
      <c r="AE68" s="54">
        <f t="shared" si="20"/>
        <v>187.54359056928016</v>
      </c>
      <c r="AF68" s="54">
        <f t="shared" si="20"/>
        <v>196.47238171036196</v>
      </c>
      <c r="AG68" s="54">
        <f t="shared" si="20"/>
        <v>205.11928566177534</v>
      </c>
      <c r="AH68" s="54">
        <f t="shared" si="20"/>
        <v>213.72671467458164</v>
      </c>
      <c r="AI68" s="54">
        <f t="shared" si="20"/>
        <v>222.29413062448461</v>
      </c>
      <c r="AJ68" s="54">
        <f t="shared" si="20"/>
        <v>230.81938362535666</v>
      </c>
      <c r="AK68" s="54">
        <f t="shared" si="20"/>
        <v>239.30012175772481</v>
      </c>
      <c r="AL68" s="54">
        <f t="shared" si="20"/>
        <v>247.73594519144774</v>
      </c>
      <c r="AM68" s="54">
        <f t="shared" si="20"/>
        <v>256.12889854860094</v>
      </c>
      <c r="AN68" s="54">
        <f t="shared" si="20"/>
        <v>264.48321934974285</v>
      </c>
      <c r="AO68" s="54">
        <f t="shared" si="20"/>
        <v>272.80482789115979</v>
      </c>
      <c r="AP68" s="54">
        <f t="shared" si="20"/>
        <v>281.10078527556368</v>
      </c>
      <c r="AQ68" s="54">
        <f t="shared" si="20"/>
        <v>289.3788137349847</v>
      </c>
      <c r="AR68" s="54">
        <f t="shared" si="20"/>
        <v>297.6469085062385</v>
      </c>
      <c r="AS68" s="54">
        <f t="shared" si="20"/>
        <v>305.91304096876473</v>
      </c>
      <c r="AT68" s="54">
        <f t="shared" si="20"/>
        <v>314.18494104600683</v>
      </c>
      <c r="AU68" s="54">
        <f t="shared" si="20"/>
        <v>322.46994374196424</v>
      </c>
      <c r="AV68" s="54">
        <f t="shared" si="20"/>
        <v>330.77488535312727</v>
      </c>
      <c r="AW68" s="54">
        <f t="shared" si="20"/>
        <v>339.10603698352168</v>
      </c>
      <c r="AX68" s="54">
        <f t="shared" si="20"/>
        <v>347.46906537704297</v>
      </c>
      <c r="AY68" s="54">
        <f t="shared" si="20"/>
        <v>355.8690132879002</v>
      </c>
      <c r="AZ68" s="54">
        <f t="shared" si="20"/>
        <v>364.31029347158858</v>
      </c>
      <c r="BA68" s="54">
        <f t="shared" si="20"/>
        <v>372.79669187407956</v>
      </c>
      <c r="BB68" s="54">
        <f t="shared" si="20"/>
        <v>381.33137676338004</v>
      </c>
      <c r="BC68" s="54">
        <f t="shared" si="20"/>
        <v>389.9169114409093</v>
      </c>
      <c r="BD68" s="54">
        <f t="shared" si="20"/>
        <v>398.55526884594343</v>
      </c>
      <c r="BE68" s="54">
        <f t="shared" si="20"/>
        <v>407.24784687334176</v>
      </c>
      <c r="BF68" s="54">
        <f t="shared" si="20"/>
        <v>415.99548360278294</v>
      </c>
      <c r="BG68" s="54">
        <f t="shared" si="20"/>
        <v>424.79847191840332</v>
      </c>
      <c r="BH68" s="54">
        <f t="shared" si="20"/>
        <v>433.65657320547587</v>
      </c>
      <c r="BI68" s="54">
        <f t="shared" si="20"/>
        <v>442.5690299643648</v>
      </c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  <c r="FK68" s="54"/>
      <c r="FL68" s="54"/>
      <c r="FM68" s="54"/>
      <c r="FN68" s="54"/>
      <c r="FO68" s="54"/>
      <c r="FP68" s="54"/>
      <c r="FQ68" s="54"/>
      <c r="FR68" s="54"/>
      <c r="FS68" s="54"/>
      <c r="FT68" s="54"/>
      <c r="FU68" s="54"/>
      <c r="FV68" s="54"/>
      <c r="FW68" s="54"/>
      <c r="FX68" s="54"/>
      <c r="FY68" s="54"/>
      <c r="FZ68" s="54"/>
      <c r="GA68" s="54"/>
      <c r="GB68" s="54"/>
      <c r="GC68" s="54"/>
      <c r="GD68" s="54"/>
      <c r="GE68" s="54"/>
      <c r="GF68" s="54"/>
      <c r="GG68" s="54"/>
      <c r="GH68" s="54"/>
      <c r="GI68" s="54"/>
      <c r="GJ68" s="54"/>
      <c r="GK68" s="54"/>
      <c r="GL68" s="54"/>
      <c r="GM68" s="54"/>
      <c r="GN68" s="54"/>
      <c r="GO68" s="54"/>
      <c r="GP68" s="54"/>
      <c r="GQ68" s="54"/>
      <c r="GR68" s="54"/>
      <c r="GS68" s="54"/>
      <c r="GT68" s="54"/>
      <c r="GU68" s="54"/>
      <c r="GV68" s="54"/>
      <c r="GW68" s="54"/>
      <c r="GX68" s="54"/>
      <c r="GY68" s="54"/>
      <c r="GZ68" s="54"/>
      <c r="HA68" s="54"/>
      <c r="HB68" s="54"/>
      <c r="HC68" s="54"/>
      <c r="HD68" s="54"/>
      <c r="HE68" s="54"/>
      <c r="HF68" s="54"/>
      <c r="HG68" s="54"/>
      <c r="HH68" s="54"/>
      <c r="HI68" s="54"/>
      <c r="HJ68" s="54"/>
      <c r="HK68" s="54"/>
      <c r="HL68" s="54"/>
      <c r="HM68" s="54"/>
      <c r="HN68" s="54"/>
      <c r="HO68" s="54"/>
      <c r="HP68" s="54"/>
      <c r="HQ68" s="54"/>
      <c r="HR68" s="54"/>
      <c r="HS68" s="54"/>
      <c r="HT68" s="54"/>
      <c r="HU68" s="54"/>
      <c r="HV68" s="54"/>
      <c r="HW68" s="54"/>
      <c r="HX68" s="54"/>
      <c r="HY68" s="54"/>
      <c r="HZ68" s="54"/>
      <c r="IA68" s="54"/>
      <c r="IB68" s="54"/>
      <c r="IC68" s="54"/>
    </row>
    <row r="69" spans="1:237" ht="18" customHeight="1">
      <c r="A69" s="82" t="s">
        <v>277</v>
      </c>
      <c r="B69" s="54"/>
    </row>
    <row r="70" spans="1:237" s="37" customFormat="1" ht="18" customHeight="1">
      <c r="A70" s="72" t="s">
        <v>131</v>
      </c>
      <c r="B70" s="37">
        <f t="shared" ref="B70:AG70" si="21">+B71+B43</f>
        <v>0.49130298725162214</v>
      </c>
      <c r="C70" s="37">
        <f t="shared" si="21"/>
        <v>0.48390148283972462</v>
      </c>
      <c r="D70" s="37">
        <f t="shared" si="21"/>
        <v>0.54573965665690838</v>
      </c>
      <c r="E70" s="37">
        <f t="shared" si="21"/>
        <v>0.63541967984315217</v>
      </c>
      <c r="F70" s="37">
        <f t="shared" si="21"/>
        <v>0.74871133934463974</v>
      </c>
      <c r="G70" s="37">
        <f t="shared" si="21"/>
        <v>0.85679332007622722</v>
      </c>
      <c r="H70" s="37">
        <f t="shared" si="21"/>
        <v>0.95613653906053553</v>
      </c>
      <c r="I70" s="37">
        <f t="shared" si="21"/>
        <v>1.0667683611155649</v>
      </c>
      <c r="J70" s="37">
        <f t="shared" si="21"/>
        <v>1.1880152546720915</v>
      </c>
      <c r="K70" s="37">
        <f t="shared" si="21"/>
        <v>1.3192349983871801</v>
      </c>
      <c r="L70" s="37">
        <f t="shared" si="21"/>
        <v>1.4208274645282144</v>
      </c>
      <c r="M70" s="37">
        <f t="shared" si="21"/>
        <v>1.4844111066137669</v>
      </c>
      <c r="N70" s="37">
        <f t="shared" si="21"/>
        <v>1.5404297258918966</v>
      </c>
      <c r="O70" s="37">
        <f t="shared" si="21"/>
        <v>1.5912370251905488</v>
      </c>
      <c r="P70" s="37">
        <f t="shared" si="21"/>
        <v>1.6364008950050635</v>
      </c>
      <c r="Q70" s="37">
        <f t="shared" si="21"/>
        <v>1.6755836374034287</v>
      </c>
      <c r="R70" s="37">
        <f t="shared" si="21"/>
        <v>1.7085000295218502</v>
      </c>
      <c r="S70" s="37">
        <f t="shared" si="21"/>
        <v>1.7348544143507756</v>
      </c>
      <c r="T70" s="37">
        <f t="shared" si="21"/>
        <v>1.7542392569153367</v>
      </c>
      <c r="U70" s="37">
        <f t="shared" si="21"/>
        <v>1.766031745656272</v>
      </c>
      <c r="V70" s="37">
        <f t="shared" si="21"/>
        <v>1.7796075795660751</v>
      </c>
      <c r="W70" s="37">
        <f t="shared" si="21"/>
        <v>1.7957421576693533</v>
      </c>
      <c r="X70" s="37">
        <f t="shared" si="21"/>
        <v>1.8155474956812352</v>
      </c>
      <c r="Y70" s="37">
        <f t="shared" si="21"/>
        <v>1.8241617854808347</v>
      </c>
      <c r="Z70" s="37">
        <f t="shared" si="21"/>
        <v>1.8150359372616858</v>
      </c>
      <c r="AA70" s="37">
        <f t="shared" si="21"/>
        <v>1.6754535851336918</v>
      </c>
      <c r="AB70" s="37">
        <f t="shared" si="21"/>
        <v>9.0669436471097322E-4</v>
      </c>
      <c r="AC70" s="37">
        <f t="shared" si="21"/>
        <v>7.253554917687786E-4</v>
      </c>
      <c r="AD70" s="37">
        <f t="shared" si="21"/>
        <v>5.8028439341502292E-4</v>
      </c>
      <c r="AE70" s="37">
        <f t="shared" si="21"/>
        <v>4.6422751473201835E-4</v>
      </c>
      <c r="AF70" s="37">
        <f t="shared" si="21"/>
        <v>3.7138201178561471E-4</v>
      </c>
      <c r="AG70" s="37">
        <f t="shared" si="21"/>
        <v>2.9710560942849181E-4</v>
      </c>
      <c r="AH70" s="37">
        <f t="shared" ref="AH70:BI70" si="22">+AH71+AH43</f>
        <v>2.3768448754279346E-4</v>
      </c>
      <c r="AI70" s="37">
        <f t="shared" si="22"/>
        <v>1.9014759003423479E-4</v>
      </c>
      <c r="AJ70" s="37">
        <f t="shared" si="22"/>
        <v>1.5211807202738785E-4</v>
      </c>
      <c r="AK70" s="37">
        <f t="shared" si="22"/>
        <v>1.2169445762191029E-4</v>
      </c>
      <c r="AL70" s="37">
        <f t="shared" si="22"/>
        <v>9.7355566097528235E-5</v>
      </c>
      <c r="AM70" s="37">
        <f t="shared" si="22"/>
        <v>7.7884452878022588E-5</v>
      </c>
      <c r="AN70" s="37">
        <f t="shared" si="22"/>
        <v>6.2307562302418073E-5</v>
      </c>
      <c r="AO70" s="37">
        <f t="shared" si="22"/>
        <v>4.9846049841934464E-5</v>
      </c>
      <c r="AP70" s="37">
        <f t="shared" si="22"/>
        <v>3.9876839873547576E-5</v>
      </c>
      <c r="AQ70" s="37">
        <f t="shared" si="22"/>
        <v>3.1901471898838065E-5</v>
      </c>
      <c r="AR70" s="37">
        <f t="shared" si="22"/>
        <v>2.5521177519070453E-5</v>
      </c>
      <c r="AS70" s="37">
        <f t="shared" si="22"/>
        <v>2.0416942015256364E-5</v>
      </c>
      <c r="AT70" s="37">
        <f t="shared" si="22"/>
        <v>1.6333553612205091E-5</v>
      </c>
      <c r="AU70" s="37">
        <f t="shared" si="22"/>
        <v>1.3066842889764074E-5</v>
      </c>
      <c r="AV70" s="37">
        <f t="shared" si="22"/>
        <v>1.0453474311811259E-5</v>
      </c>
      <c r="AW70" s="37">
        <f t="shared" si="22"/>
        <v>8.3627794494490072E-6</v>
      </c>
      <c r="AX70" s="37">
        <f t="shared" si="22"/>
        <v>6.6902235595592064E-6</v>
      </c>
      <c r="AY70" s="37">
        <f t="shared" si="22"/>
        <v>5.3521788476473655E-6</v>
      </c>
      <c r="AZ70" s="37">
        <f t="shared" si="22"/>
        <v>4.2817430781178924E-6</v>
      </c>
      <c r="BA70" s="37">
        <f t="shared" si="22"/>
        <v>3.4253944624943139E-6</v>
      </c>
      <c r="BB70" s="37">
        <f t="shared" si="22"/>
        <v>2.7403155699954512E-6</v>
      </c>
      <c r="BC70" s="37">
        <f t="shared" si="22"/>
        <v>2.1922524559963612E-6</v>
      </c>
      <c r="BD70" s="37">
        <f t="shared" si="22"/>
        <v>1.7538019647970891E-6</v>
      </c>
      <c r="BE70" s="37">
        <f t="shared" si="22"/>
        <v>1.4030415718376714E-6</v>
      </c>
      <c r="BF70" s="37">
        <f t="shared" si="22"/>
        <v>1.1224332574701373E-6</v>
      </c>
      <c r="BG70" s="37">
        <f t="shared" si="22"/>
        <v>8.9794660597610985E-7</v>
      </c>
      <c r="BH70" s="37">
        <f t="shared" si="22"/>
        <v>7.1835728478088796E-7</v>
      </c>
      <c r="BI70" s="37">
        <f t="shared" si="22"/>
        <v>5.7468582782471037E-7</v>
      </c>
    </row>
    <row r="71" spans="1:237" s="37" customFormat="1" ht="18" customHeight="1">
      <c r="A71" s="72" t="s">
        <v>649</v>
      </c>
      <c r="B71" s="80">
        <f t="shared" ref="B71:AG71" si="23">+B102</f>
        <v>0.19130298725162215</v>
      </c>
      <c r="C71" s="80">
        <f t="shared" si="23"/>
        <v>0.24390148283972463</v>
      </c>
      <c r="D71" s="80">
        <f t="shared" si="23"/>
        <v>0.35373965665690837</v>
      </c>
      <c r="E71" s="80">
        <f t="shared" si="23"/>
        <v>0.48181967984315216</v>
      </c>
      <c r="F71" s="80">
        <f t="shared" si="23"/>
        <v>0.62583133934463975</v>
      </c>
      <c r="G71" s="80">
        <f t="shared" si="23"/>
        <v>0.75848932007622716</v>
      </c>
      <c r="H71" s="80">
        <f t="shared" si="23"/>
        <v>0.8774933390605355</v>
      </c>
      <c r="I71" s="80">
        <f t="shared" si="23"/>
        <v>1.0038538011155649</v>
      </c>
      <c r="J71" s="80">
        <f t="shared" si="23"/>
        <v>1.1376836066720915</v>
      </c>
      <c r="K71" s="80">
        <f t="shared" si="23"/>
        <v>1.2789696799871801</v>
      </c>
      <c r="L71" s="80">
        <f t="shared" si="23"/>
        <v>1.3886152098082143</v>
      </c>
      <c r="M71" s="80">
        <f t="shared" si="23"/>
        <v>1.4586413028377669</v>
      </c>
      <c r="N71" s="80">
        <f t="shared" si="23"/>
        <v>1.5198138828710965</v>
      </c>
      <c r="O71" s="80">
        <f t="shared" si="23"/>
        <v>1.5747443507739087</v>
      </c>
      <c r="P71" s="80">
        <f t="shared" si="23"/>
        <v>1.6232067554717515</v>
      </c>
      <c r="Q71" s="80">
        <f t="shared" si="23"/>
        <v>1.6650283257767791</v>
      </c>
      <c r="R71" s="80">
        <f t="shared" si="23"/>
        <v>1.7000557802205305</v>
      </c>
      <c r="S71" s="80">
        <f t="shared" si="23"/>
        <v>1.7280990149097197</v>
      </c>
      <c r="T71" s="80">
        <f t="shared" si="23"/>
        <v>1.7488349373624921</v>
      </c>
      <c r="U71" s="80">
        <f t="shared" si="23"/>
        <v>1.7617082900139962</v>
      </c>
      <c r="V71" s="80">
        <f t="shared" si="23"/>
        <v>1.7761488150522546</v>
      </c>
      <c r="W71" s="80">
        <f t="shared" si="23"/>
        <v>1.7929751460582968</v>
      </c>
      <c r="X71" s="80">
        <f t="shared" si="23"/>
        <v>1.81333388639239</v>
      </c>
      <c r="Y71" s="80">
        <f t="shared" si="23"/>
        <v>1.8223908980497585</v>
      </c>
      <c r="Z71" s="80">
        <f t="shared" si="23"/>
        <v>1.8136192273168248</v>
      </c>
      <c r="AA71" s="80">
        <f t="shared" si="23"/>
        <v>1.6743202171778031</v>
      </c>
      <c r="AB71" s="80">
        <f t="shared" si="23"/>
        <v>0</v>
      </c>
      <c r="AC71" s="80">
        <f t="shared" si="23"/>
        <v>0</v>
      </c>
      <c r="AD71" s="80">
        <f t="shared" si="23"/>
        <v>0</v>
      </c>
      <c r="AE71" s="80">
        <f t="shared" si="23"/>
        <v>0</v>
      </c>
      <c r="AF71" s="80">
        <f t="shared" si="23"/>
        <v>0</v>
      </c>
      <c r="AG71" s="80">
        <f t="shared" si="23"/>
        <v>0</v>
      </c>
      <c r="AH71" s="80">
        <f t="shared" ref="AH71:BI71" si="24">+AH102</f>
        <v>0</v>
      </c>
      <c r="AI71" s="80">
        <f t="shared" si="24"/>
        <v>0</v>
      </c>
      <c r="AJ71" s="80">
        <f t="shared" si="24"/>
        <v>0</v>
      </c>
      <c r="AK71" s="80">
        <f t="shared" si="24"/>
        <v>0</v>
      </c>
      <c r="AL71" s="80">
        <f t="shared" si="24"/>
        <v>0</v>
      </c>
      <c r="AM71" s="80">
        <f t="shared" si="24"/>
        <v>0</v>
      </c>
      <c r="AN71" s="80">
        <f t="shared" si="24"/>
        <v>0</v>
      </c>
      <c r="AO71" s="80">
        <f t="shared" si="24"/>
        <v>0</v>
      </c>
      <c r="AP71" s="80">
        <f t="shared" si="24"/>
        <v>0</v>
      </c>
      <c r="AQ71" s="80">
        <f t="shared" si="24"/>
        <v>0</v>
      </c>
      <c r="AR71" s="80">
        <f t="shared" si="24"/>
        <v>0</v>
      </c>
      <c r="AS71" s="80">
        <f t="shared" si="24"/>
        <v>0</v>
      </c>
      <c r="AT71" s="80">
        <f t="shared" si="24"/>
        <v>0</v>
      </c>
      <c r="AU71" s="80">
        <f t="shared" si="24"/>
        <v>0</v>
      </c>
      <c r="AV71" s="80">
        <f t="shared" si="24"/>
        <v>0</v>
      </c>
      <c r="AW71" s="80">
        <f t="shared" si="24"/>
        <v>0</v>
      </c>
      <c r="AX71" s="80">
        <f t="shared" si="24"/>
        <v>0</v>
      </c>
      <c r="AY71" s="80">
        <f t="shared" si="24"/>
        <v>0</v>
      </c>
      <c r="AZ71" s="80">
        <f t="shared" si="24"/>
        <v>0</v>
      </c>
      <c r="BA71" s="80">
        <f t="shared" si="24"/>
        <v>0</v>
      </c>
      <c r="BB71" s="80">
        <f t="shared" si="24"/>
        <v>0</v>
      </c>
      <c r="BC71" s="80">
        <f t="shared" si="24"/>
        <v>0</v>
      </c>
      <c r="BD71" s="80">
        <f t="shared" si="24"/>
        <v>0</v>
      </c>
      <c r="BE71" s="80">
        <f t="shared" si="24"/>
        <v>0</v>
      </c>
      <c r="BF71" s="80">
        <f t="shared" si="24"/>
        <v>0</v>
      </c>
      <c r="BG71" s="80">
        <f t="shared" si="24"/>
        <v>0</v>
      </c>
      <c r="BH71" s="80">
        <f t="shared" si="24"/>
        <v>0</v>
      </c>
      <c r="BI71" s="80">
        <f t="shared" si="24"/>
        <v>0</v>
      </c>
    </row>
    <row r="72" spans="1:237" ht="18" customHeight="1">
      <c r="A72" s="59" t="s">
        <v>773</v>
      </c>
    </row>
    <row r="73" spans="1:237" s="37" customFormat="1" ht="18" customHeight="1">
      <c r="A73" s="72" t="s">
        <v>774</v>
      </c>
      <c r="B73" s="80">
        <f>(B97)*B68</f>
        <v>0.38579420112353213</v>
      </c>
      <c r="C73" s="37">
        <f>(C97)*C68</f>
        <v>0.74130737647651157</v>
      </c>
      <c r="D73" s="37">
        <f>(D97)*D68</f>
        <v>1.248074050032427</v>
      </c>
      <c r="E73" s="37">
        <f>(E97)*E68</f>
        <v>1.9464753521763283</v>
      </c>
      <c r="F73" s="37">
        <f>(F97)*F68</f>
        <v>2.7654452484687639</v>
      </c>
      <c r="G73" s="37">
        <f t="shared" ref="G73:BI73" si="25">(G97)*G68</f>
        <v>3.706717524683572</v>
      </c>
      <c r="H73" s="37">
        <f t="shared" si="25"/>
        <v>4.8825080743508735</v>
      </c>
      <c r="I73" s="37">
        <f t="shared" si="25"/>
        <v>6.2937910063649927</v>
      </c>
      <c r="J73" s="37">
        <f t="shared" si="25"/>
        <v>7.9643654907193229</v>
      </c>
      <c r="K73" s="37">
        <f t="shared" si="25"/>
        <v>9.5537491851718404</v>
      </c>
      <c r="L73" s="37">
        <f t="shared" si="25"/>
        <v>11.04009925997231</v>
      </c>
      <c r="M73" s="37">
        <f t="shared" si="25"/>
        <v>12.569452568418031</v>
      </c>
      <c r="N73" s="37">
        <f t="shared" si="25"/>
        <v>14.16626612503174</v>
      </c>
      <c r="O73" s="37">
        <f t="shared" si="25"/>
        <v>15.774381916667714</v>
      </c>
      <c r="P73" s="37">
        <f t="shared" si="25"/>
        <v>17.372735680073394</v>
      </c>
      <c r="Q73" s="37">
        <f t="shared" si="25"/>
        <v>18.942536146362521</v>
      </c>
      <c r="R73" s="37">
        <f t="shared" si="25"/>
        <v>20.46747651938815</v>
      </c>
      <c r="S73" s="37">
        <f t="shared" si="25"/>
        <v>21.933872346366282</v>
      </c>
      <c r="T73" s="37">
        <f t="shared" si="25"/>
        <v>23.330686505738992</v>
      </c>
      <c r="U73" s="37">
        <f t="shared" si="25"/>
        <v>24.64946769262859</v>
      </c>
      <c r="V73" s="37">
        <f t="shared" si="25"/>
        <v>26.035224215147466</v>
      </c>
      <c r="W73" s="37">
        <f t="shared" si="25"/>
        <v>27.536392051075701</v>
      </c>
      <c r="X73" s="37">
        <f t="shared" si="25"/>
        <v>29.229510995598677</v>
      </c>
      <c r="Y73" s="37">
        <f t="shared" si="25"/>
        <v>30.951466660536088</v>
      </c>
      <c r="Z73" s="37">
        <f t="shared" si="25"/>
        <v>32.676068349891601</v>
      </c>
      <c r="AA73" s="37">
        <f t="shared" si="25"/>
        <v>34.391828806402579</v>
      </c>
      <c r="AB73" s="37">
        <f t="shared" si="25"/>
        <v>36.130305725240518</v>
      </c>
      <c r="AC73" s="37">
        <f t="shared" si="25"/>
        <v>37.994269417578927</v>
      </c>
      <c r="AD73" s="37">
        <f t="shared" si="25"/>
        <v>39.946330569510359</v>
      </c>
      <c r="AE73" s="37">
        <f t="shared" si="25"/>
        <v>41.968939372690798</v>
      </c>
      <c r="AF73" s="37">
        <f t="shared" si="25"/>
        <v>43.96704494875447</v>
      </c>
      <c r="AG73" s="37">
        <f t="shared" si="25"/>
        <v>45.902069156176211</v>
      </c>
      <c r="AH73" s="37">
        <f t="shared" si="25"/>
        <v>47.828259570344272</v>
      </c>
      <c r="AI73" s="37">
        <f t="shared" si="25"/>
        <v>49.745495768556417</v>
      </c>
      <c r="AJ73" s="37">
        <f t="shared" si="25"/>
        <v>51.653296644312164</v>
      </c>
      <c r="AK73" s="37">
        <f t="shared" si="25"/>
        <v>53.55113587962073</v>
      </c>
      <c r="AL73" s="37">
        <f t="shared" si="25"/>
        <v>55.438923999566406</v>
      </c>
      <c r="AM73" s="37">
        <f t="shared" si="25"/>
        <v>57.317118554416105</v>
      </c>
      <c r="AN73" s="37">
        <f t="shared" si="25"/>
        <v>59.186667826341832</v>
      </c>
      <c r="AO73" s="37">
        <f t="shared" si="25"/>
        <v>61.048896672968176</v>
      </c>
      <c r="AP73" s="37">
        <f t="shared" si="25"/>
        <v>62.905385244225727</v>
      </c>
      <c r="AQ73" s="37">
        <f t="shared" si="25"/>
        <v>64.757861639096234</v>
      </c>
      <c r="AR73" s="37">
        <f t="shared" si="25"/>
        <v>66.608115050205086</v>
      </c>
      <c r="AS73" s="37">
        <f t="shared" si="25"/>
        <v>68.45792933131878</v>
      </c>
      <c r="AT73" s="37">
        <f t="shared" si="25"/>
        <v>70.309034302621356</v>
      </c>
      <c r="AU73" s="37">
        <f t="shared" si="25"/>
        <v>72.163071408308355</v>
      </c>
      <c r="AV73" s="37">
        <f t="shared" si="25"/>
        <v>74.021570490653062</v>
      </c>
      <c r="AW73" s="37">
        <f t="shared" si="25"/>
        <v>75.885934911849077</v>
      </c>
      <c r="AX73" s="37">
        <f t="shared" si="25"/>
        <v>77.757432788979287</v>
      </c>
      <c r="AY73" s="37">
        <f t="shared" si="25"/>
        <v>79.637192601268353</v>
      </c>
      <c r="AZ73" s="37">
        <f t="shared" si="25"/>
        <v>81.526201845368561</v>
      </c>
      <c r="BA73" s="37">
        <f t="shared" si="25"/>
        <v>83.42530774904418</v>
      </c>
      <c r="BB73" s="37">
        <f t="shared" si="25"/>
        <v>85.335219314653003</v>
      </c>
      <c r="BC73" s="37">
        <f t="shared" si="25"/>
        <v>87.25651016372764</v>
      </c>
      <c r="BD73" s="37">
        <f t="shared" si="25"/>
        <v>89.189621805192061</v>
      </c>
      <c r="BE73" s="37">
        <f t="shared" si="25"/>
        <v>91.134867063197817</v>
      </c>
      <c r="BF73" s="37">
        <f t="shared" si="25"/>
        <v>93.092433485157827</v>
      </c>
      <c r="BG73" s="37">
        <f t="shared" si="25"/>
        <v>95.062386613362975</v>
      </c>
      <c r="BH73" s="37">
        <f t="shared" si="25"/>
        <v>97.044673050056574</v>
      </c>
      <c r="BI73" s="37">
        <f t="shared" si="25"/>
        <v>99.039123280214469</v>
      </c>
    </row>
    <row r="74" spans="1:237" s="37" customFormat="1" ht="18" customHeight="1">
      <c r="A74" s="72" t="s">
        <v>775</v>
      </c>
      <c r="B74" s="81">
        <f>+B11</f>
        <v>2.1347524454330231</v>
      </c>
      <c r="C74" s="37">
        <f t="shared" ref="C74:BI74" si="26">+B74*(1-$B$8)^10+10*B73</f>
        <v>4.6022841639085685</v>
      </c>
      <c r="D74" s="37">
        <f t="shared" si="26"/>
        <v>9.0177910279336899</v>
      </c>
      <c r="E74" s="37">
        <f t="shared" si="26"/>
        <v>15.625049809091966</v>
      </c>
      <c r="F74" s="37">
        <f t="shared" si="26"/>
        <v>24.912871515682273</v>
      </c>
      <c r="G74" s="37">
        <f t="shared" si="26"/>
        <v>36.34103366318746</v>
      </c>
      <c r="H74" s="37">
        <f t="shared" si="26"/>
        <v>49.738510176137517</v>
      </c>
      <c r="I74" s="37">
        <f t="shared" si="26"/>
        <v>66.167826884622343</v>
      </c>
      <c r="J74" s="37">
        <f t="shared" si="26"/>
        <v>86.009204726586887</v>
      </c>
      <c r="K74" s="37">
        <f t="shared" si="26"/>
        <v>109.6332102455011</v>
      </c>
      <c r="L74" s="37">
        <f t="shared" si="26"/>
        <v>133.76422858327507</v>
      </c>
      <c r="M74" s="37">
        <f t="shared" si="26"/>
        <v>157.0416951633193</v>
      </c>
      <c r="N74" s="37">
        <f t="shared" si="26"/>
        <v>180.45157898438623</v>
      </c>
      <c r="O74" s="37">
        <f t="shared" si="26"/>
        <v>204.58223632417517</v>
      </c>
      <c r="P74" s="37">
        <f t="shared" si="26"/>
        <v>229.07723420036012</v>
      </c>
      <c r="Q74" s="37">
        <f t="shared" si="26"/>
        <v>253.60164948413791</v>
      </c>
      <c r="R74" s="37">
        <f t="shared" si="26"/>
        <v>277.85078901254144</v>
      </c>
      <c r="S74" s="37">
        <f t="shared" si="26"/>
        <v>301.55534488732872</v>
      </c>
      <c r="T74" s="37">
        <f t="shared" si="26"/>
        <v>324.48457072279416</v>
      </c>
      <c r="U74" s="37">
        <f t="shared" si="26"/>
        <v>346.44763901353195</v>
      </c>
      <c r="V74" s="37">
        <f t="shared" si="26"/>
        <v>367.29349927385215</v>
      </c>
      <c r="W74" s="37">
        <f t="shared" si="26"/>
        <v>388.41956653715198</v>
      </c>
      <c r="X74" s="37">
        <f t="shared" si="26"/>
        <v>410.79744907524935</v>
      </c>
      <c r="Y74" s="37">
        <f t="shared" si="26"/>
        <v>435.53132369660398</v>
      </c>
      <c r="Z74" s="37">
        <f t="shared" si="26"/>
        <v>461.37504916658099</v>
      </c>
      <c r="AA74" s="37">
        <f t="shared" si="26"/>
        <v>487.6322159433804</v>
      </c>
      <c r="AB74" s="37">
        <f t="shared" si="26"/>
        <v>513.94512846167004</v>
      </c>
      <c r="AC74" s="37">
        <f t="shared" si="26"/>
        <v>540.50464294141455</v>
      </c>
      <c r="AD74" s="37">
        <f t="shared" si="26"/>
        <v>568.40500994340925</v>
      </c>
      <c r="AE74" s="37">
        <f t="shared" si="26"/>
        <v>597.6538779071966</v>
      </c>
      <c r="AF74" s="37">
        <f t="shared" si="26"/>
        <v>628.07841559530516</v>
      </c>
      <c r="AG74" s="37">
        <f t="shared" si="26"/>
        <v>658.6678516977953</v>
      </c>
      <c r="AH74" s="37">
        <f t="shared" si="26"/>
        <v>688.68397063576754</v>
      </c>
      <c r="AI74" s="37">
        <f t="shared" si="26"/>
        <v>718.41184830659643</v>
      </c>
      <c r="AJ74" s="37">
        <f t="shared" si="26"/>
        <v>747.94968030246616</v>
      </c>
      <c r="AK74" s="37">
        <f t="shared" si="26"/>
        <v>777.3268942442794</v>
      </c>
      <c r="AL74" s="37">
        <f t="shared" si="26"/>
        <v>806.54848772908053</v>
      </c>
      <c r="AM74" s="37">
        <f t="shared" si="26"/>
        <v>835.615308562054</v>
      </c>
      <c r="AN74" s="37">
        <f t="shared" si="26"/>
        <v>864.53222785725836</v>
      </c>
      <c r="AO74" s="37">
        <f t="shared" si="26"/>
        <v>893.31042688886509</v>
      </c>
      <c r="AP74" s="37">
        <f t="shared" si="26"/>
        <v>921.9670529023565</v>
      </c>
      <c r="AQ74" s="37">
        <f t="shared" si="26"/>
        <v>950.52388627184519</v>
      </c>
      <c r="AR74" s="37">
        <f t="shared" si="26"/>
        <v>979.00580233401934</v>
      </c>
      <c r="AS74" s="37">
        <f t="shared" si="26"/>
        <v>1007.4393665087258</v>
      </c>
      <c r="AT74" s="37">
        <f t="shared" si="26"/>
        <v>1035.8516801227827</v>
      </c>
      <c r="AU74" s="37">
        <f t="shared" si="26"/>
        <v>1064.2694910263897</v>
      </c>
      <c r="AV74" s="37">
        <f t="shared" si="26"/>
        <v>1092.7185400601863</v>
      </c>
      <c r="AW74" s="37">
        <f t="shared" si="26"/>
        <v>1121.2231009230659</v>
      </c>
      <c r="AX74" s="37">
        <f t="shared" si="26"/>
        <v>1149.8056709524303</v>
      </c>
      <c r="AY74" s="37">
        <f t="shared" si="26"/>
        <v>1178.4867756556202</v>
      </c>
      <c r="AZ74" s="37">
        <f t="shared" si="26"/>
        <v>1207.2848566267639</v>
      </c>
      <c r="BA74" s="37">
        <f t="shared" si="26"/>
        <v>1236.216219018658</v>
      </c>
      <c r="BB74" s="37">
        <f t="shared" si="26"/>
        <v>1265.2950203641876</v>
      </c>
      <c r="BC74" s="37">
        <f t="shared" si="26"/>
        <v>1294.5332871134128</v>
      </c>
      <c r="BD74" s="37">
        <f t="shared" si="26"/>
        <v>1323.9409488455067</v>
      </c>
      <c r="BE74" s="37">
        <f t="shared" si="26"/>
        <v>1353.525882879886</v>
      </c>
      <c r="BF74" s="37">
        <f t="shared" si="26"/>
        <v>1383.2939641095122</v>
      </c>
      <c r="BG74" s="37">
        <f t="shared" si="26"/>
        <v>1413.2491164570285</v>
      </c>
      <c r="BH74" s="37">
        <f t="shared" si="26"/>
        <v>1443.3933635325698</v>
      </c>
      <c r="BI74" s="37">
        <f t="shared" si="26"/>
        <v>1473.7268769477946</v>
      </c>
    </row>
    <row r="75" spans="1:237" s="37" customFormat="1" ht="18" customHeight="1">
      <c r="A75" s="59" t="s">
        <v>776</v>
      </c>
      <c r="B75" s="80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</row>
    <row r="76" spans="1:237" s="34" customFormat="1" ht="18" customHeight="1">
      <c r="A76" s="64" t="s">
        <v>777</v>
      </c>
      <c r="B76" s="65">
        <f>+B14</f>
        <v>1.4999999999999999E-2</v>
      </c>
      <c r="C76" s="54">
        <f t="shared" ref="C76:BI76" si="27">+C14</f>
        <v>1.4999999999999999E-2</v>
      </c>
      <c r="D76" s="54">
        <f t="shared" si="27"/>
        <v>1.4999999999999999E-2</v>
      </c>
      <c r="E76" s="54">
        <f t="shared" si="27"/>
        <v>1.4999999999999999E-2</v>
      </c>
      <c r="F76" s="54">
        <f t="shared" si="27"/>
        <v>1.4999999999999999E-2</v>
      </c>
      <c r="G76" s="54">
        <f t="shared" si="27"/>
        <v>1.4999999999999999E-2</v>
      </c>
      <c r="H76" s="54">
        <f t="shared" si="27"/>
        <v>1.4999999999999999E-2</v>
      </c>
      <c r="I76" s="54">
        <f t="shared" si="27"/>
        <v>1.4999999999999999E-2</v>
      </c>
      <c r="J76" s="54">
        <f t="shared" si="27"/>
        <v>1.4999999999999999E-2</v>
      </c>
      <c r="K76" s="54">
        <f t="shared" si="27"/>
        <v>1.4999999999999999E-2</v>
      </c>
      <c r="L76" s="54">
        <f t="shared" si="27"/>
        <v>1.4999999999999999E-2</v>
      </c>
      <c r="M76" s="54">
        <f t="shared" si="27"/>
        <v>1.4999999999999999E-2</v>
      </c>
      <c r="N76" s="54">
        <f t="shared" si="27"/>
        <v>1.4999999999999999E-2</v>
      </c>
      <c r="O76" s="54">
        <f t="shared" si="27"/>
        <v>1.4999999999999999E-2</v>
      </c>
      <c r="P76" s="54">
        <f t="shared" si="27"/>
        <v>1.4999999999999999E-2</v>
      </c>
      <c r="Q76" s="54">
        <f t="shared" si="27"/>
        <v>1.4999999999999999E-2</v>
      </c>
      <c r="R76" s="54">
        <f t="shared" si="27"/>
        <v>1.4999999999999999E-2</v>
      </c>
      <c r="S76" s="54">
        <f t="shared" si="27"/>
        <v>1.4999999999999999E-2</v>
      </c>
      <c r="T76" s="54">
        <f t="shared" si="27"/>
        <v>1.4999999999999999E-2</v>
      </c>
      <c r="U76" s="54">
        <f t="shared" si="27"/>
        <v>1.4999999999999999E-2</v>
      </c>
      <c r="V76" s="54">
        <f t="shared" si="27"/>
        <v>1.4999999999999999E-2</v>
      </c>
      <c r="W76" s="54">
        <f t="shared" si="27"/>
        <v>1.4999999999999999E-2</v>
      </c>
      <c r="X76" s="54">
        <f t="shared" si="27"/>
        <v>1.4999999999999999E-2</v>
      </c>
      <c r="Y76" s="54">
        <f t="shared" si="27"/>
        <v>1.4999999999999999E-2</v>
      </c>
      <c r="Z76" s="54">
        <f t="shared" si="27"/>
        <v>1.4999999999999999E-2</v>
      </c>
      <c r="AA76" s="54">
        <f t="shared" si="27"/>
        <v>1.4999999999999999E-2</v>
      </c>
      <c r="AB76" s="54">
        <f t="shared" si="27"/>
        <v>1.4999999999999999E-2</v>
      </c>
      <c r="AC76" s="54">
        <f t="shared" si="27"/>
        <v>1.4999999999999999E-2</v>
      </c>
      <c r="AD76" s="54">
        <f t="shared" si="27"/>
        <v>1.4999999999999999E-2</v>
      </c>
      <c r="AE76" s="54">
        <f t="shared" si="27"/>
        <v>1.4999999999999999E-2</v>
      </c>
      <c r="AF76" s="54">
        <f t="shared" si="27"/>
        <v>1.4999999999999999E-2</v>
      </c>
      <c r="AG76" s="54">
        <f t="shared" si="27"/>
        <v>1.4999999999999999E-2</v>
      </c>
      <c r="AH76" s="54">
        <f t="shared" si="27"/>
        <v>1.4999999999999999E-2</v>
      </c>
      <c r="AI76" s="54">
        <f t="shared" si="27"/>
        <v>1.4999999999999999E-2</v>
      </c>
      <c r="AJ76" s="54">
        <f t="shared" si="27"/>
        <v>1.4999999999999999E-2</v>
      </c>
      <c r="AK76" s="54">
        <f t="shared" si="27"/>
        <v>1.4999999999999999E-2</v>
      </c>
      <c r="AL76" s="54">
        <f t="shared" si="27"/>
        <v>1.4999999999999999E-2</v>
      </c>
      <c r="AM76" s="54">
        <f t="shared" si="27"/>
        <v>1.4999999999999999E-2</v>
      </c>
      <c r="AN76" s="54">
        <f t="shared" si="27"/>
        <v>1.4999999999999999E-2</v>
      </c>
      <c r="AO76" s="54">
        <f t="shared" si="27"/>
        <v>1.4999999999999999E-2</v>
      </c>
      <c r="AP76" s="54">
        <f t="shared" si="27"/>
        <v>1.4999999999999999E-2</v>
      </c>
      <c r="AQ76" s="54">
        <f t="shared" si="27"/>
        <v>1.4999999999999999E-2</v>
      </c>
      <c r="AR76" s="54">
        <f t="shared" si="27"/>
        <v>1.4999999999999999E-2</v>
      </c>
      <c r="AS76" s="54">
        <f t="shared" si="27"/>
        <v>1.4999999999999999E-2</v>
      </c>
      <c r="AT76" s="54">
        <f t="shared" si="27"/>
        <v>1.4999999999999999E-2</v>
      </c>
      <c r="AU76" s="54">
        <f t="shared" si="27"/>
        <v>1.4999999999999999E-2</v>
      </c>
      <c r="AV76" s="54">
        <f t="shared" si="27"/>
        <v>1.4999999999999999E-2</v>
      </c>
      <c r="AW76" s="54">
        <f t="shared" si="27"/>
        <v>1.4999999999999999E-2</v>
      </c>
      <c r="AX76" s="54">
        <f t="shared" si="27"/>
        <v>1.4999999999999999E-2</v>
      </c>
      <c r="AY76" s="54">
        <f t="shared" si="27"/>
        <v>1.4999999999999999E-2</v>
      </c>
      <c r="AZ76" s="54">
        <f t="shared" si="27"/>
        <v>1.4999999999999999E-2</v>
      </c>
      <c r="BA76" s="54">
        <f t="shared" si="27"/>
        <v>1.4999999999999999E-2</v>
      </c>
      <c r="BB76" s="54">
        <f t="shared" si="27"/>
        <v>1.4999999999999999E-2</v>
      </c>
      <c r="BC76" s="54">
        <f t="shared" si="27"/>
        <v>1.4999999999999999E-2</v>
      </c>
      <c r="BD76" s="54">
        <f t="shared" si="27"/>
        <v>1.4999999999999999E-2</v>
      </c>
      <c r="BE76" s="54">
        <f t="shared" si="27"/>
        <v>1.4999999999999999E-2</v>
      </c>
      <c r="BF76" s="54">
        <f t="shared" si="27"/>
        <v>1.4999999999999999E-2</v>
      </c>
      <c r="BG76" s="54">
        <f t="shared" si="27"/>
        <v>1.4999999999999999E-2</v>
      </c>
      <c r="BH76" s="54">
        <f t="shared" si="27"/>
        <v>1.4999999999999999E-2</v>
      </c>
      <c r="BI76" s="54">
        <f t="shared" si="27"/>
        <v>1.4999999999999999E-2</v>
      </c>
    </row>
    <row r="77" spans="1:237" s="34" customFormat="1" ht="18" customHeight="1">
      <c r="A77" s="64" t="s">
        <v>778</v>
      </c>
      <c r="B77" s="65">
        <f t="shared" ref="B77:BI77" si="28">+$B$7*B61/B74</f>
        <v>0.18276547311154634</v>
      </c>
      <c r="C77" s="54">
        <f t="shared" si="28"/>
        <v>0.16014560752209575</v>
      </c>
      <c r="D77" s="54">
        <f t="shared" si="28"/>
        <v>0.14501316743386647</v>
      </c>
      <c r="E77" s="54">
        <f t="shared" si="28"/>
        <v>0.13701499558766098</v>
      </c>
      <c r="F77" s="54">
        <f t="shared" si="28"/>
        <v>0.13204372978303786</v>
      </c>
      <c r="G77" s="54">
        <f t="shared" si="28"/>
        <v>0.12793933937927698</v>
      </c>
      <c r="H77" s="54">
        <f t="shared" si="28"/>
        <v>0.12450309344849934</v>
      </c>
      <c r="I77" s="54">
        <f t="shared" si="28"/>
        <v>0.1218424003554744</v>
      </c>
      <c r="J77" s="54">
        <f t="shared" si="28"/>
        <v>0.11963793971725063</v>
      </c>
      <c r="K77" s="54">
        <f t="shared" si="28"/>
        <v>0.11772063697769924</v>
      </c>
      <c r="L77" s="54">
        <f t="shared" si="28"/>
        <v>0.11589132505383298</v>
      </c>
      <c r="M77" s="54">
        <f t="shared" si="28"/>
        <v>0.11384583405671399</v>
      </c>
      <c r="N77" s="54">
        <f t="shared" si="28"/>
        <v>0.11256971294381998</v>
      </c>
      <c r="O77" s="54">
        <f t="shared" si="28"/>
        <v>0.11150228693402194</v>
      </c>
      <c r="P77" s="54">
        <f t="shared" si="28"/>
        <v>0.11064187726162951</v>
      </c>
      <c r="Q77" s="54">
        <f t="shared" si="28"/>
        <v>0.10997893000428074</v>
      </c>
      <c r="R77" s="54">
        <f t="shared" si="28"/>
        <v>0.10950059838487901</v>
      </c>
      <c r="S77" s="54">
        <f t="shared" si="28"/>
        <v>0.10919330629052122</v>
      </c>
      <c r="T77" s="54">
        <f t="shared" si="28"/>
        <v>0.10904389761733037</v>
      </c>
      <c r="U77" s="54">
        <f t="shared" si="28"/>
        <v>0.10904008385167012</v>
      </c>
      <c r="V77" s="54">
        <f t="shared" si="28"/>
        <v>0.10980797183444349</v>
      </c>
      <c r="W77" s="54">
        <f t="shared" si="28"/>
        <v>0.11104958195086845</v>
      </c>
      <c r="X77" s="54">
        <f t="shared" si="28"/>
        <v>0.11274606116249647</v>
      </c>
      <c r="Y77" s="54">
        <f t="shared" si="28"/>
        <v>0.11396138356473198</v>
      </c>
      <c r="Z77" s="54">
        <f t="shared" si="28"/>
        <v>0.11497344580967045</v>
      </c>
      <c r="AA77" s="54">
        <f t="shared" si="28"/>
        <v>0.1159239904410133</v>
      </c>
      <c r="AB77" s="54">
        <f t="shared" si="28"/>
        <v>0.11687773513060432</v>
      </c>
      <c r="AC77" s="54">
        <f t="shared" si="28"/>
        <v>0.11780604803925229</v>
      </c>
      <c r="AD77" s="54">
        <f t="shared" si="28"/>
        <v>0.11855375526078987</v>
      </c>
      <c r="AE77" s="54">
        <f t="shared" si="28"/>
        <v>0.11914448334195929</v>
      </c>
      <c r="AF77" s="54">
        <f t="shared" si="28"/>
        <v>0.11941185484373762</v>
      </c>
      <c r="AG77" s="54">
        <f t="shared" si="28"/>
        <v>0.11950080339928706</v>
      </c>
      <c r="AH77" s="54">
        <f t="shared" si="28"/>
        <v>0.11971192207717271</v>
      </c>
      <c r="AI77" s="54">
        <f t="shared" si="28"/>
        <v>0.12000065313463631</v>
      </c>
      <c r="AJ77" s="54">
        <f t="shared" si="28"/>
        <v>0.1203507970707744</v>
      </c>
      <c r="AK77" s="54">
        <f t="shared" si="28"/>
        <v>0.1207562999157841</v>
      </c>
      <c r="AL77" s="54">
        <f t="shared" si="28"/>
        <v>0.12121476543261886</v>
      </c>
      <c r="AM77" s="54">
        <f t="shared" si="28"/>
        <v>0.1217247467256217</v>
      </c>
      <c r="AN77" s="54">
        <f t="shared" si="28"/>
        <v>0.12228475523846018</v>
      </c>
      <c r="AO77" s="54">
        <f t="shared" si="28"/>
        <v>0.12289301373645858</v>
      </c>
      <c r="AP77" s="54">
        <f t="shared" si="28"/>
        <v>0.12354749670101906</v>
      </c>
      <c r="AQ77" s="54">
        <f t="shared" si="28"/>
        <v>0.12424605456573308</v>
      </c>
      <c r="AR77" s="54">
        <f t="shared" si="28"/>
        <v>0.12498653883464581</v>
      </c>
      <c r="AS77" s="54">
        <f t="shared" si="28"/>
        <v>0.12576690020982231</v>
      </c>
      <c r="AT77" s="54">
        <f t="shared" si="28"/>
        <v>0.12658525530880113</v>
      </c>
      <c r="AU77" s="54">
        <f t="shared" si="28"/>
        <v>0.12743992627468637</v>
      </c>
      <c r="AV77" s="54">
        <f t="shared" si="28"/>
        <v>0.12832945981531987</v>
      </c>
      <c r="AW77" s="54">
        <f t="shared" si="28"/>
        <v>0.12925263185179545</v>
      </c>
      <c r="AX77" s="54">
        <f t="shared" si="28"/>
        <v>0.13020844277318386</v>
      </c>
      <c r="AY77" s="54">
        <f t="shared" si="28"/>
        <v>0.13119610702347542</v>
      </c>
      <c r="AZ77" s="54">
        <f t="shared" si="28"/>
        <v>0.13221503965619705</v>
      </c>
      <c r="BA77" s="54">
        <f t="shared" si="28"/>
        <v>0.13326484164426544</v>
      </c>
      <c r="BB77" s="54">
        <f t="shared" si="28"/>
        <v>0.13434528510922186</v>
      </c>
      <c r="BC77" s="54">
        <f t="shared" si="28"/>
        <v>0.13545629919230145</v>
      </c>
      <c r="BD77" s="54">
        <f t="shared" si="28"/>
        <v>0.13659795698559238</v>
      </c>
      <c r="BE77" s="54">
        <f t="shared" si="28"/>
        <v>0.13777046373724833</v>
      </c>
      <c r="BF77" s="54">
        <f t="shared" si="28"/>
        <v>0.13897414641108369</v>
      </c>
      <c r="BG77" s="54">
        <f t="shared" si="28"/>
        <v>0.14020944459622539</v>
      </c>
      <c r="BH77" s="54">
        <f t="shared" si="28"/>
        <v>0.14147690271119931</v>
      </c>
      <c r="BI77" s="54">
        <f t="shared" si="28"/>
        <v>0.14277716341787072</v>
      </c>
    </row>
    <row r="78" spans="1:237" s="34" customFormat="1" ht="18" customHeight="1">
      <c r="A78" s="64" t="s">
        <v>779</v>
      </c>
      <c r="B78" s="65">
        <f t="shared" ref="B78:BI78" si="29">+$B$7*B61/B74*(1-(1-$B$8)^10)/$B$8/10</f>
        <v>0.11903909304287383</v>
      </c>
      <c r="C78" s="54">
        <f t="shared" si="29"/>
        <v>0.10430628690242454</v>
      </c>
      <c r="D78" s="54">
        <f t="shared" si="29"/>
        <v>9.4450202419065765E-2</v>
      </c>
      <c r="E78" s="54">
        <f t="shared" si="29"/>
        <v>8.9240820655846945E-2</v>
      </c>
      <c r="F78" s="54">
        <f t="shared" si="29"/>
        <v>8.600292805730228E-2</v>
      </c>
      <c r="G78" s="54">
        <f t="shared" si="29"/>
        <v>8.3329650097086164E-2</v>
      </c>
      <c r="H78" s="54">
        <f t="shared" si="29"/>
        <v>8.1091549037252048E-2</v>
      </c>
      <c r="I78" s="54">
        <f t="shared" si="29"/>
        <v>7.935858226148787E-2</v>
      </c>
      <c r="J78" s="54">
        <f t="shared" si="29"/>
        <v>7.7922769519861823E-2</v>
      </c>
      <c r="K78" s="54">
        <f t="shared" si="29"/>
        <v>7.6673988908736682E-2</v>
      </c>
      <c r="L78" s="54">
        <f t="shared" si="29"/>
        <v>7.5482518612940433E-2</v>
      </c>
      <c r="M78" s="54">
        <f t="shared" si="29"/>
        <v>7.4150246225935482E-2</v>
      </c>
      <c r="N78" s="54">
        <f t="shared" si="29"/>
        <v>7.331908103206404E-2</v>
      </c>
      <c r="O78" s="54">
        <f t="shared" si="29"/>
        <v>7.2623843458284543E-2</v>
      </c>
      <c r="P78" s="54">
        <f t="shared" si="29"/>
        <v>7.2063440088308853E-2</v>
      </c>
      <c r="Q78" s="54">
        <f t="shared" si="29"/>
        <v>7.1631648246521032E-2</v>
      </c>
      <c r="R78" s="54">
        <f t="shared" si="29"/>
        <v>7.1320100550022802E-2</v>
      </c>
      <c r="S78" s="54">
        <f t="shared" si="29"/>
        <v>7.1119954583780745E-2</v>
      </c>
      <c r="T78" s="54">
        <f t="shared" si="29"/>
        <v>7.1022641493695499E-2</v>
      </c>
      <c r="U78" s="54">
        <f t="shared" si="29"/>
        <v>7.1020157505896547E-2</v>
      </c>
      <c r="V78" s="54">
        <f t="shared" si="29"/>
        <v>7.1520299504664986E-2</v>
      </c>
      <c r="W78" s="54">
        <f t="shared" si="29"/>
        <v>7.2328986942482493E-2</v>
      </c>
      <c r="X78" s="54">
        <f t="shared" si="29"/>
        <v>7.3433940428937985E-2</v>
      </c>
      <c r="Y78" s="54">
        <f t="shared" si="29"/>
        <v>7.4225506111743444E-2</v>
      </c>
      <c r="Z78" s="54">
        <f t="shared" si="29"/>
        <v>7.4884684071832658E-2</v>
      </c>
      <c r="AA78" s="54">
        <f t="shared" si="29"/>
        <v>7.5503794283873452E-2</v>
      </c>
      <c r="AB78" s="54">
        <f t="shared" si="29"/>
        <v>7.6124988762844209E-2</v>
      </c>
      <c r="AC78" s="54">
        <f t="shared" si="29"/>
        <v>7.672961897458011E-2</v>
      </c>
      <c r="AD78" s="54">
        <f t="shared" si="29"/>
        <v>7.7216616808460453E-2</v>
      </c>
      <c r="AE78" s="54">
        <f t="shared" si="29"/>
        <v>7.760137074376447E-2</v>
      </c>
      <c r="AF78" s="54">
        <f t="shared" si="29"/>
        <v>7.7775515567375525E-2</v>
      </c>
      <c r="AG78" s="54">
        <f t="shared" si="29"/>
        <v>7.7833449679326844E-2</v>
      </c>
      <c r="AH78" s="54">
        <f t="shared" si="29"/>
        <v>7.797095582593136E-2</v>
      </c>
      <c r="AI78" s="54">
        <f t="shared" si="29"/>
        <v>7.8159012588670113E-2</v>
      </c>
      <c r="AJ78" s="54">
        <f t="shared" si="29"/>
        <v>7.8387068883345096E-2</v>
      </c>
      <c r="AK78" s="54">
        <f t="shared" si="29"/>
        <v>7.8651181628900724E-2</v>
      </c>
      <c r="AL78" s="54">
        <f t="shared" si="29"/>
        <v>7.8949790104485898E-2</v>
      </c>
      <c r="AM78" s="54">
        <f t="shared" si="29"/>
        <v>7.9281951915764329E-2</v>
      </c>
      <c r="AN78" s="54">
        <f t="shared" si="29"/>
        <v>7.9646697533903549E-2</v>
      </c>
      <c r="AO78" s="54">
        <f t="shared" si="29"/>
        <v>8.0042869407642298E-2</v>
      </c>
      <c r="AP78" s="54">
        <f t="shared" si="29"/>
        <v>8.0469148273047811E-2</v>
      </c>
      <c r="AQ78" s="54">
        <f t="shared" si="29"/>
        <v>8.092413407117377E-2</v>
      </c>
      <c r="AR78" s="54">
        <f t="shared" si="29"/>
        <v>8.1406427440283397E-2</v>
      </c>
      <c r="AS78" s="54">
        <f t="shared" si="29"/>
        <v>8.1914693628449081E-2</v>
      </c>
      <c r="AT78" s="54">
        <f t="shared" si="29"/>
        <v>8.2447705948068079E-2</v>
      </c>
      <c r="AU78" s="54">
        <f t="shared" si="29"/>
        <v>8.3004371574769698E-2</v>
      </c>
      <c r="AV78" s="54">
        <f t="shared" si="29"/>
        <v>8.3583743948038483E-2</v>
      </c>
      <c r="AW78" s="54">
        <f t="shared" si="29"/>
        <v>8.418502579889181E-2</v>
      </c>
      <c r="AX78" s="54">
        <f t="shared" si="29"/>
        <v>8.4807566059179967E-2</v>
      </c>
      <c r="AY78" s="54">
        <f t="shared" si="29"/>
        <v>8.5450853079337336E-2</v>
      </c>
      <c r="AZ78" s="54">
        <f t="shared" si="29"/>
        <v>8.6114505871114605E-2</v>
      </c>
      <c r="BA78" s="54">
        <f t="shared" si="29"/>
        <v>8.6798264539569431E-2</v>
      </c>
      <c r="BB78" s="54">
        <f t="shared" si="29"/>
        <v>8.7501980662548606E-2</v>
      </c>
      <c r="BC78" s="54">
        <f t="shared" si="29"/>
        <v>8.8225608088210866E-2</v>
      </c>
      <c r="BD78" s="54">
        <f t="shared" si="29"/>
        <v>8.8969194423009115E-2</v>
      </c>
      <c r="BE78" s="54">
        <f t="shared" si="29"/>
        <v>8.9732873349490941E-2</v>
      </c>
      <c r="BF78" s="54">
        <f t="shared" si="29"/>
        <v>9.0516857826237987E-2</v>
      </c>
      <c r="BG78" s="54">
        <f t="shared" si="29"/>
        <v>9.1321434167126125E-2</v>
      </c>
      <c r="BH78" s="54">
        <f t="shared" si="29"/>
        <v>9.2146956963678833E-2</v>
      </c>
      <c r="BI78" s="54">
        <f t="shared" si="29"/>
        <v>9.2993844795424746E-2</v>
      </c>
    </row>
    <row r="79" spans="1:237" s="34" customFormat="1" ht="18" customHeight="1">
      <c r="A79" s="64" t="s">
        <v>780</v>
      </c>
      <c r="B79" s="65">
        <f>+C134</f>
        <v>7.9602792692601954E-2</v>
      </c>
      <c r="C79" s="54">
        <f t="shared" ref="C79:BI79" si="30">+D134</f>
        <v>7.9054308425495101E-2</v>
      </c>
      <c r="D79" s="54">
        <f t="shared" si="30"/>
        <v>7.0479908184446716E-2</v>
      </c>
      <c r="E79" s="54">
        <f t="shared" si="30"/>
        <v>6.6011563762483405E-2</v>
      </c>
      <c r="F79" s="54">
        <f t="shared" si="30"/>
        <v>5.9812343377973143E-2</v>
      </c>
      <c r="G79" s="54">
        <f t="shared" si="30"/>
        <v>5.3586063187995414E-2</v>
      </c>
      <c r="H79" s="54">
        <f t="shared" si="30"/>
        <v>4.9827769447744696E-2</v>
      </c>
      <c r="I79" s="54">
        <f t="shared" si="30"/>
        <v>4.6551124407334221E-2</v>
      </c>
      <c r="J79" s="54">
        <f t="shared" si="30"/>
        <v>4.5381247345964493E-2</v>
      </c>
      <c r="K79" s="54">
        <f t="shared" si="30"/>
        <v>4.2532863947241317E-2</v>
      </c>
      <c r="L79" s="54">
        <f t="shared" si="30"/>
        <v>3.930416765423872E-2</v>
      </c>
      <c r="M79" s="54">
        <f t="shared" si="30"/>
        <v>3.6719854425064202E-2</v>
      </c>
      <c r="N79" s="54">
        <f t="shared" si="30"/>
        <v>3.4844520141278812E-2</v>
      </c>
      <c r="O79" s="54">
        <f t="shared" si="30"/>
        <v>3.3137058883695225E-2</v>
      </c>
      <c r="P79" s="54">
        <f t="shared" si="30"/>
        <v>3.1587444936961528E-2</v>
      </c>
      <c r="Q79" s="54">
        <f t="shared" si="30"/>
        <v>3.0183257357321303E-2</v>
      </c>
      <c r="R79" s="54">
        <f t="shared" si="30"/>
        <v>2.8911953195279283E-2</v>
      </c>
      <c r="S79" s="54">
        <f t="shared" si="30"/>
        <v>2.7761611215090909E-2</v>
      </c>
      <c r="T79" s="54">
        <f t="shared" si="30"/>
        <v>2.6721283894767023E-2</v>
      </c>
      <c r="U79" s="54">
        <f t="shared" si="30"/>
        <v>2.5396480791420872E-2</v>
      </c>
      <c r="V79" s="54">
        <f t="shared" si="30"/>
        <v>2.4327443091783696E-2</v>
      </c>
      <c r="W79" s="54">
        <f t="shared" si="30"/>
        <v>2.3346447730083542E-2</v>
      </c>
      <c r="X79" s="54">
        <f t="shared" si="30"/>
        <v>2.2973684581783615E-2</v>
      </c>
      <c r="Y79" s="54">
        <f t="shared" si="30"/>
        <v>2.2510540814076441E-2</v>
      </c>
      <c r="Z79" s="54">
        <f t="shared" si="30"/>
        <v>2.2043382294564262E-2</v>
      </c>
      <c r="AA79" s="54">
        <f t="shared" si="30"/>
        <v>2.1757805925440632E-2</v>
      </c>
      <c r="AB79" s="54">
        <f t="shared" si="30"/>
        <v>2.1909598986944001E-2</v>
      </c>
      <c r="AC79" s="54">
        <f t="shared" si="30"/>
        <v>2.1878656632507765E-2</v>
      </c>
      <c r="AD79" s="54">
        <f t="shared" si="30"/>
        <v>2.1770064495878927E-2</v>
      </c>
      <c r="AE79" s="54">
        <f t="shared" si="30"/>
        <v>2.1717114798544435E-2</v>
      </c>
      <c r="AF79" s="54">
        <f t="shared" si="30"/>
        <v>2.157860780244869E-2</v>
      </c>
      <c r="AG79" s="54">
        <f t="shared" si="30"/>
        <v>2.1277795051816151E-2</v>
      </c>
      <c r="AH79" s="54">
        <f t="shared" si="30"/>
        <v>2.1001594046648364E-2</v>
      </c>
      <c r="AI79" s="54">
        <f t="shared" si="30"/>
        <v>2.0745994552389124E-2</v>
      </c>
      <c r="AJ79" s="54">
        <f t="shared" si="30"/>
        <v>2.0508528804579207E-2</v>
      </c>
      <c r="AK79" s="54">
        <f t="shared" si="30"/>
        <v>2.0288421197362183E-2</v>
      </c>
      <c r="AL79" s="54">
        <f t="shared" si="30"/>
        <v>2.0085268510849463E-2</v>
      </c>
      <c r="AM79" s="54">
        <f t="shared" si="30"/>
        <v>1.9898547681789003E-2</v>
      </c>
      <c r="AN79" s="54">
        <f t="shared" si="30"/>
        <v>1.9727500307104462E-2</v>
      </c>
      <c r="AO79" s="54">
        <f t="shared" si="30"/>
        <v>1.9571162238402495E-2</v>
      </c>
      <c r="AP79" s="54">
        <f t="shared" si="30"/>
        <v>1.9428434970992559E-2</v>
      </c>
      <c r="AQ79" s="54">
        <f t="shared" si="30"/>
        <v>1.929815678863056E-2</v>
      </c>
      <c r="AR79" s="54">
        <f t="shared" si="30"/>
        <v>1.9179159545989144E-2</v>
      </c>
      <c r="AS79" s="54">
        <f t="shared" si="30"/>
        <v>1.9070308846719231E-2</v>
      </c>
      <c r="AT79" s="54">
        <f t="shared" si="30"/>
        <v>1.8970529794635871E-2</v>
      </c>
      <c r="AU79" s="54">
        <f t="shared" si="30"/>
        <v>1.8878821635524012E-2</v>
      </c>
      <c r="AV79" s="54">
        <f t="shared" si="30"/>
        <v>1.87942644383714E-2</v>
      </c>
      <c r="AW79" s="54">
        <f t="shared" si="30"/>
        <v>1.871602037705844E-2</v>
      </c>
      <c r="AX79" s="54">
        <f t="shared" si="30"/>
        <v>1.864333153933817E-2</v>
      </c>
      <c r="AY79" s="54">
        <f t="shared" si="30"/>
        <v>1.8575515644154272E-2</v>
      </c>
      <c r="AZ79" s="54">
        <f t="shared" si="30"/>
        <v>1.8511960622494827E-2</v>
      </c>
      <c r="BA79" s="54">
        <f t="shared" si="30"/>
        <v>1.8452118702232623E-2</v>
      </c>
      <c r="BB79" s="54">
        <f t="shared" si="30"/>
        <v>1.8395500412682786E-2</v>
      </c>
      <c r="BC79" s="54">
        <f t="shared" si="30"/>
        <v>1.8341668768088626E-2</v>
      </c>
      <c r="BD79" s="54">
        <f t="shared" si="30"/>
        <v>1.8290233782436882E-2</v>
      </c>
      <c r="BE79" s="54">
        <f t="shared" si="30"/>
        <v>1.8240847396505666E-2</v>
      </c>
      <c r="BF79" s="54">
        <f t="shared" si="30"/>
        <v>1.8193198851213177E-2</v>
      </c>
      <c r="BG79" s="54">
        <f t="shared" si="30"/>
        <v>1.8147010511514017E-2</v>
      </c>
      <c r="BH79" s="54">
        <f t="shared" si="30"/>
        <v>1.4999999999999902E-2</v>
      </c>
      <c r="BI79" s="54">
        <f t="shared" si="30"/>
        <v>0</v>
      </c>
    </row>
    <row r="80" spans="1:237" ht="18" customHeight="1">
      <c r="A80" s="96" t="s">
        <v>781</v>
      </c>
      <c r="B80" s="150"/>
      <c r="C80" s="97"/>
      <c r="D80" s="97"/>
      <c r="E80" s="97"/>
      <c r="F80" s="97"/>
      <c r="G80" s="97"/>
      <c r="H80" s="97"/>
      <c r="I80" s="97"/>
      <c r="J80" s="97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</row>
    <row r="81" spans="1:103" ht="18" customHeight="1">
      <c r="A81" s="98" t="s">
        <v>660</v>
      </c>
      <c r="B81" s="99">
        <f>+Global!B70</f>
        <v>0.83</v>
      </c>
      <c r="C81" s="100">
        <f>+Global!C70</f>
        <v>0.98</v>
      </c>
      <c r="D81" s="100">
        <f>+Global!D70</f>
        <v>1.2299072803648878</v>
      </c>
      <c r="E81" s="100">
        <f>+Global!E70</f>
        <v>1.5203061790744932</v>
      </c>
      <c r="F81" s="100">
        <f>+Global!F70</f>
        <v>1.8319126422158489</v>
      </c>
      <c r="G81" s="100">
        <f>+Global!G70</f>
        <v>2.1509718132816515</v>
      </c>
      <c r="H81" s="100">
        <f>+Global!H70</f>
        <v>2.4680617535638172</v>
      </c>
      <c r="I81" s="100">
        <f>+Global!I70</f>
        <v>2.7778418001671961</v>
      </c>
      <c r="J81" s="100">
        <f>+Global!J70</f>
        <v>3.0779677409816255</v>
      </c>
      <c r="K81" s="100">
        <f>+Global!K70</f>
        <v>3.367812676156571</v>
      </c>
      <c r="L81" s="100">
        <f>+Global!L70</f>
        <v>3.6476485330626893</v>
      </c>
      <c r="M81" s="100">
        <f>+Global!M70</f>
        <v>3.9106156129397851</v>
      </c>
      <c r="N81" s="100">
        <f>+Global!N70</f>
        <v>4.1598146898624559</v>
      </c>
      <c r="O81" s="100">
        <f>+Global!O70</f>
        <v>4.3974364966447048</v>
      </c>
      <c r="P81" s="100">
        <f>+Global!P70</f>
        <v>4.624874484385562</v>
      </c>
      <c r="Q81" s="100">
        <f>+Global!Q70</f>
        <v>4.8430870914360984</v>
      </c>
      <c r="R81" s="100">
        <f>+Global!R70</f>
        <v>5.0527710121251976</v>
      </c>
      <c r="S81" s="100">
        <f>+Global!S70</f>
        <v>5.254444721491887</v>
      </c>
      <c r="T81" s="100">
        <f>+Global!T70</f>
        <v>5.448486015626937</v>
      </c>
      <c r="U81" s="100">
        <f>+Global!U70</f>
        <v>5.6351426051912696</v>
      </c>
      <c r="V81" s="100">
        <f>+Global!V70</f>
        <v>5.8147037467486919</v>
      </c>
      <c r="W81" s="100">
        <f>+Global!W70</f>
        <v>5.9875921126930871</v>
      </c>
      <c r="X81" s="100">
        <f>+Global!X70</f>
        <v>6.1540649059706602</v>
      </c>
      <c r="Y81" s="100">
        <f>+Global!Y70</f>
        <v>6.3139419480150911</v>
      </c>
      <c r="Z81" s="100">
        <f>+Global!Z70</f>
        <v>6.4665489888029484</v>
      </c>
      <c r="AA81" s="100">
        <f>+Global!AA70</f>
        <v>6.6078391386183553</v>
      </c>
      <c r="AB81" s="100">
        <f>+Global!AB70</f>
        <v>6.6941469848905317</v>
      </c>
      <c r="AC81" s="100">
        <f>+Global!AC70</f>
        <v>6.7029302629115044</v>
      </c>
      <c r="AD81" s="100">
        <f>+Global!AD70</f>
        <v>6.6653985107224925</v>
      </c>
      <c r="AE81" s="100">
        <f>+Global!AE70</f>
        <v>6.602160769418175</v>
      </c>
      <c r="AF81" s="100">
        <f>+Global!AF70</f>
        <v>6.5266254657074185</v>
      </c>
      <c r="AG81" s="100">
        <f>+Global!AG70</f>
        <v>6.4473235814257066</v>
      </c>
      <c r="AH81" s="100">
        <f>+Global!AH70</f>
        <v>6.3694987945756134</v>
      </c>
      <c r="AI81" s="100">
        <f>+Global!AI70</f>
        <v>6.2961969489256724</v>
      </c>
      <c r="AJ81" s="100">
        <f>+Global!AJ70</f>
        <v>6.2290123662265486</v>
      </c>
      <c r="AK81" s="100">
        <f>+Global!AK70</f>
        <v>6.1685981748003895</v>
      </c>
      <c r="AL81" s="100">
        <f>+Global!AL70</f>
        <v>6.1150139032819579</v>
      </c>
      <c r="AM81" s="100">
        <f>+Global!AM70</f>
        <v>6.0679606470388148</v>
      </c>
      <c r="AN81" s="100">
        <f>+Global!AN70</f>
        <v>6.0269385264868687</v>
      </c>
      <c r="AO81" s="100">
        <f>+Global!AO70</f>
        <v>5.9913505027218186</v>
      </c>
      <c r="AP81" s="100">
        <f>+Global!AP70</f>
        <v>5.9605692883416195</v>
      </c>
      <c r="AQ81" s="100">
        <f>+Global!AQ70</f>
        <v>5.9339790197070856</v>
      </c>
      <c r="AR81" s="100">
        <f>+Global!AR70</f>
        <v>5.9109998264642964</v>
      </c>
      <c r="AS81" s="100">
        <f>+Global!AS70</f>
        <v>5.8911009649362658</v>
      </c>
      <c r="AT81" s="100">
        <f>+Global!AT70</f>
        <v>5.87380644913324</v>
      </c>
      <c r="AU81" s="100">
        <f>+Global!AU70</f>
        <v>5.8586958948093724</v>
      </c>
      <c r="AV81" s="100">
        <f>+Global!AV70</f>
        <v>5.8454024353092047</v>
      </c>
      <c r="AW81" s="100">
        <f>+Global!AW70</f>
        <v>5.8336089665463726</v>
      </c>
      <c r="AX81" s="100">
        <f>+Global!AX70</f>
        <v>5.8230435577570425</v>
      </c>
      <c r="AY81" s="100">
        <f>+Global!AY70</f>
        <v>5.8134745720157381</v>
      </c>
      <c r="AZ81" s="100">
        <f>+Global!AZ70</f>
        <v>5.8047058385258348</v>
      </c>
      <c r="BA81" s="100">
        <f>+Global!BA70</f>
        <v>5.7965720807963557</v>
      </c>
      <c r="BB81" s="100">
        <f>+Global!BB70</f>
        <v>5.7889347120161716</v>
      </c>
      <c r="BC81" s="100">
        <f>+Global!BC70</f>
        <v>5.781678047702707</v>
      </c>
      <c r="BD81" s="100">
        <f>+Global!BD70</f>
        <v>5.7747059463955921</v>
      </c>
      <c r="BE81" s="100">
        <f>+Global!BE70</f>
        <v>5.7679388649405352</v>
      </c>
      <c r="BF81" s="100">
        <f>+Global!BF70</f>
        <v>5.7613113009234738</v>
      </c>
      <c r="BG81" s="100">
        <f>+Global!BG70</f>
        <v>5.7547695876650806</v>
      </c>
      <c r="BH81" s="100">
        <f>+Global!BH70</f>
        <v>5.7482700044940342</v>
      </c>
      <c r="BI81" s="100">
        <f>+Global!BI70</f>
        <v>5.741777165139843</v>
      </c>
      <c r="BJ81" s="100">
        <f>+Global!BJ70</f>
        <v>5.6728626418279404</v>
      </c>
      <c r="BK81" s="100">
        <f>+Global!BK70</f>
        <v>5.623340170100998</v>
      </c>
      <c r="BL81" s="100">
        <f>+Global!BL70</f>
        <v>5.586936759513164</v>
      </c>
      <c r="BM81" s="100">
        <f>+Global!BM70</f>
        <v>5.5594045173597815</v>
      </c>
      <c r="BN81" s="100">
        <f>+Global!BN70</f>
        <v>5.5378666246520272</v>
      </c>
      <c r="BO81" s="100">
        <f>+Global!BO70</f>
        <v>5.5203746298768746</v>
      </c>
      <c r="BP81" s="100">
        <f>+Global!BP70</f>
        <v>5.5056087652326173</v>
      </c>
      <c r="BQ81" s="100">
        <f>+Global!BQ70</f>
        <v>5.4926750652491734</v>
      </c>
      <c r="BR81" s="100">
        <f>+Global!BR70</f>
        <v>5.4809680070040292</v>
      </c>
      <c r="BS81" s="100">
        <f>+Global!BS70</f>
        <v>5.4700775013311276</v>
      </c>
      <c r="BT81" s="100">
        <f>+Global!BT70</f>
        <v>5.4597259065679644</v>
      </c>
      <c r="BU81" s="100">
        <f>+Global!BU70</f>
        <v>5.4497253669216583</v>
      </c>
      <c r="BV81" s="100">
        <f>+Global!BV70</f>
        <v>5.4399489113739659</v>
      </c>
      <c r="BW81" s="100">
        <f>+Global!BW70</f>
        <v>5.4303108699955311</v>
      </c>
      <c r="BX81" s="100">
        <f>+Global!BX70</f>
        <v>5.4207536000109213</v>
      </c>
      <c r="BY81" s="100">
        <f>+Global!BY70</f>
        <v>5.4112384855193305</v>
      </c>
      <c r="BZ81" s="100">
        <f>+Global!BZ70</f>
        <v>5.4017398323779933</v>
      </c>
      <c r="CA81" s="100">
        <f>+Global!CA70</f>
        <v>5.3922407248726261</v>
      </c>
      <c r="CB81" s="100">
        <f>+Global!CB70</f>
        <v>5.382730212106253</v>
      </c>
      <c r="CC81" s="100">
        <f>+Global!CC70</f>
        <v>5.3732013960108569</v>
      </c>
      <c r="CD81" s="100">
        <f>+Global!CD70</f>
        <v>5.3636501309795701</v>
      </c>
      <c r="CE81" s="100">
        <f>+Global!CE70</f>
        <v>5.354074138617948</v>
      </c>
      <c r="CF81" s="100">
        <f>+Global!CF70</f>
        <v>5.3444724044288199</v>
      </c>
      <c r="CG81" s="100">
        <f>+Global!CG70</f>
        <v>5.3348447661273504</v>
      </c>
      <c r="CH81" s="100">
        <f>+Global!CH70</f>
        <v>5.3251916323313431</v>
      </c>
      <c r="CI81" s="100">
        <f>+Global!CI70</f>
        <v>5.3155137900537381</v>
      </c>
      <c r="CJ81" s="100">
        <f>+Global!CJ70</f>
        <v>5.305812272763661</v>
      </c>
      <c r="CK81" s="100">
        <f>+Global!CK70</f>
        <v>5.296088269826301</v>
      </c>
      <c r="CL81" s="100">
        <f>+Global!CL70</f>
        <v>5.28634306426616</v>
      </c>
      <c r="CM81" s="100">
        <f>+Global!CM70</f>
        <v>5.2765779899610949</v>
      </c>
      <c r="CN81" s="100">
        <f>+Global!CN70</f>
        <v>5.2667944022014526</v>
      </c>
      <c r="CO81" s="100">
        <f>+Global!CO70</f>
        <v>5.2569936574697183</v>
      </c>
      <c r="CP81" s="100">
        <f>+Global!CP70</f>
        <v>5.2471770996029372</v>
      </c>
      <c r="CQ81" s="100">
        <f>+Global!CQ70</f>
        <v>5.2373460503901574</v>
      </c>
      <c r="CR81" s="100">
        <f>+Global!CR70</f>
        <v>5.227501803264138</v>
      </c>
      <c r="CS81" s="100">
        <f>+Global!CS70</f>
        <v>5.2176456191611997</v>
      </c>
      <c r="CT81" s="100">
        <f>+Global!CT70</f>
        <v>5.2077787239069746</v>
      </c>
      <c r="CU81" s="100">
        <f>+Global!CU70</f>
        <v>5.1979023066806045</v>
      </c>
      <c r="CV81" s="100">
        <f>+Global!CV70</f>
        <v>5.1880175192440179</v>
      </c>
      <c r="CW81" s="100">
        <f>+Global!CW70</f>
        <v>5.1781254757155164</v>
      </c>
      <c r="CX81" s="100">
        <f>+Global!CX70</f>
        <v>5.168227252731131</v>
      </c>
      <c r="CY81" s="100">
        <f>+Global!CY70</f>
        <v>5.1583238898819594</v>
      </c>
    </row>
    <row r="83" spans="1:103" ht="18" customHeight="1">
      <c r="A83" s="59" t="s">
        <v>247</v>
      </c>
      <c r="B83" s="65">
        <f>LN(B84*10^6/B56)*B56</f>
        <v>5407.5401770844219</v>
      </c>
      <c r="C83" s="65">
        <f t="shared" ref="C83:N83" si="31">LN(C84*10^6/C56)*C56</f>
        <v>7091.4057551071855</v>
      </c>
      <c r="D83" s="65">
        <f t="shared" si="31"/>
        <v>8989.9283161343265</v>
      </c>
      <c r="E83" s="65">
        <f t="shared" si="31"/>
        <v>10944.777747687298</v>
      </c>
      <c r="F83" s="65">
        <f t="shared" si="31"/>
        <v>12902.567408160783</v>
      </c>
      <c r="G83" s="65">
        <f t="shared" si="31"/>
        <v>14296.011103578758</v>
      </c>
      <c r="H83" s="65">
        <f t="shared" si="31"/>
        <v>15214.903912063537</v>
      </c>
      <c r="I83" s="65">
        <f t="shared" si="31"/>
        <v>16139.670557389143</v>
      </c>
      <c r="J83" s="65">
        <f t="shared" si="31"/>
        <v>17073.467196568745</v>
      </c>
      <c r="K83" s="65">
        <f t="shared" si="31"/>
        <v>18039.240373419019</v>
      </c>
      <c r="L83" s="65">
        <f t="shared" si="31"/>
        <v>18490.062293063707</v>
      </c>
      <c r="M83" s="65">
        <f t="shared" si="31"/>
        <v>18383.319404336209</v>
      </c>
      <c r="N83" s="65">
        <f t="shared" si="31"/>
        <v>18243.099741006565</v>
      </c>
    </row>
    <row r="84" spans="1:103" s="41" customFormat="1" ht="18" customHeight="1">
      <c r="A84" s="101" t="s">
        <v>643</v>
      </c>
      <c r="B84" s="102">
        <f>B68-B73</f>
        <v>0.90930131088130695</v>
      </c>
      <c r="C84" s="41">
        <f t="shared" ref="C84:BH84" si="32">C68-C73</f>
        <v>1.7004907187190157</v>
      </c>
      <c r="D84" s="41">
        <f t="shared" si="32"/>
        <v>3.074379698152943</v>
      </c>
      <c r="E84" s="41">
        <f t="shared" si="32"/>
        <v>5.1075998001397229</v>
      </c>
      <c r="F84" s="41">
        <f t="shared" si="32"/>
        <v>8.03147416139333</v>
      </c>
      <c r="G84" s="41">
        <f t="shared" si="32"/>
        <v>11.483825414980894</v>
      </c>
      <c r="H84" s="41">
        <f t="shared" si="32"/>
        <v>15.246083203178024</v>
      </c>
      <c r="I84" s="41">
        <f t="shared" si="32"/>
        <v>19.764397687089563</v>
      </c>
      <c r="J84" s="41">
        <f t="shared" si="32"/>
        <v>25.093322290305416</v>
      </c>
      <c r="K84" s="41">
        <f t="shared" si="32"/>
        <v>31.622372900173382</v>
      </c>
      <c r="L84" s="41">
        <f t="shared" si="32"/>
        <v>38.047553991363685</v>
      </c>
      <c r="M84" s="41">
        <f t="shared" si="32"/>
        <v>43.598759004383524</v>
      </c>
      <c r="N84" s="41">
        <f t="shared" si="32"/>
        <v>49.137511710659552</v>
      </c>
      <c r="O84" s="41">
        <f t="shared" si="32"/>
        <v>54.715467669286035</v>
      </c>
      <c r="P84" s="41">
        <f t="shared" si="32"/>
        <v>60.259562780442039</v>
      </c>
      <c r="Q84" s="41">
        <f t="shared" si="32"/>
        <v>65.704617116911237</v>
      </c>
      <c r="R84" s="41">
        <f t="shared" si="32"/>
        <v>70.994068463953226</v>
      </c>
      <c r="S84" s="41">
        <f t="shared" si="32"/>
        <v>76.080450541251579</v>
      </c>
      <c r="T84" s="41">
        <f t="shared" si="32"/>
        <v>80.925479676523295</v>
      </c>
      <c r="U84" s="41">
        <f t="shared" si="32"/>
        <v>85.499841434423715</v>
      </c>
      <c r="V84" s="41">
        <f t="shared" si="32"/>
        <v>90.306515737476275</v>
      </c>
      <c r="W84" s="41">
        <f t="shared" si="32"/>
        <v>95.513508989371275</v>
      </c>
      <c r="X84" s="41">
        <f t="shared" si="32"/>
        <v>101.38630929043515</v>
      </c>
      <c r="Y84" s="41">
        <f t="shared" si="32"/>
        <v>107.35913345626022</v>
      </c>
      <c r="Z84" s="41">
        <f t="shared" si="32"/>
        <v>113.34113569728757</v>
      </c>
      <c r="AA84" s="41">
        <f t="shared" si="32"/>
        <v>119.29247098778609</v>
      </c>
      <c r="AB84" s="41">
        <f t="shared" si="32"/>
        <v>125.32260124258666</v>
      </c>
      <c r="AC84" s="41">
        <f t="shared" si="32"/>
        <v>131.78799847232546</v>
      </c>
      <c r="AD84" s="41">
        <f t="shared" si="32"/>
        <v>138.5589730443381</v>
      </c>
      <c r="AE84" s="41">
        <f t="shared" si="32"/>
        <v>145.57465119658934</v>
      </c>
      <c r="AF84" s="41">
        <f t="shared" si="32"/>
        <v>152.50533676160748</v>
      </c>
      <c r="AG84" s="41">
        <f t="shared" si="32"/>
        <v>159.21721650559914</v>
      </c>
      <c r="AH84" s="41">
        <f t="shared" si="32"/>
        <v>165.89845510423737</v>
      </c>
      <c r="AI84" s="41">
        <f t="shared" si="32"/>
        <v>172.54863485592819</v>
      </c>
      <c r="AJ84" s="41">
        <f t="shared" si="32"/>
        <v>179.16608698104449</v>
      </c>
      <c r="AK84" s="41">
        <f t="shared" si="32"/>
        <v>185.74898587810407</v>
      </c>
      <c r="AL84" s="41">
        <f t="shared" si="32"/>
        <v>192.29702119188133</v>
      </c>
      <c r="AM84" s="41">
        <f t="shared" si="32"/>
        <v>198.81177999418483</v>
      </c>
      <c r="AN84" s="41">
        <f t="shared" si="32"/>
        <v>205.29655152340104</v>
      </c>
      <c r="AO84" s="41">
        <f t="shared" si="32"/>
        <v>211.75593121819162</v>
      </c>
      <c r="AP84" s="41">
        <f t="shared" si="32"/>
        <v>218.19540003133795</v>
      </c>
      <c r="AQ84" s="41">
        <f t="shared" si="32"/>
        <v>224.62095209588847</v>
      </c>
      <c r="AR84" s="41">
        <f t="shared" si="32"/>
        <v>231.03879345603343</v>
      </c>
      <c r="AS84" s="41">
        <f t="shared" si="32"/>
        <v>237.45511163744595</v>
      </c>
      <c r="AT84" s="41">
        <f t="shared" si="32"/>
        <v>243.87590674338549</v>
      </c>
      <c r="AU84" s="41">
        <f t="shared" si="32"/>
        <v>250.30687233365589</v>
      </c>
      <c r="AV84" s="41">
        <f t="shared" si="32"/>
        <v>256.75331486247421</v>
      </c>
      <c r="AW84" s="41">
        <f t="shared" si="32"/>
        <v>263.22010207167261</v>
      </c>
      <c r="AX84" s="41">
        <f t="shared" si="32"/>
        <v>269.71163258806371</v>
      </c>
      <c r="AY84" s="41">
        <f t="shared" si="32"/>
        <v>276.23182068663186</v>
      </c>
      <c r="AZ84" s="41">
        <f t="shared" si="32"/>
        <v>282.78409162622</v>
      </c>
      <c r="BA84" s="41">
        <f t="shared" si="32"/>
        <v>289.37138412503538</v>
      </c>
      <c r="BB84" s="41">
        <f t="shared" si="32"/>
        <v>295.99615744872705</v>
      </c>
      <c r="BC84" s="41">
        <f t="shared" si="32"/>
        <v>302.66040127718168</v>
      </c>
      <c r="BD84" s="41">
        <f t="shared" si="32"/>
        <v>309.36564704075136</v>
      </c>
      <c r="BE84" s="41">
        <f t="shared" si="32"/>
        <v>316.11297981014394</v>
      </c>
      <c r="BF84" s="41">
        <f t="shared" si="32"/>
        <v>322.90305011762513</v>
      </c>
      <c r="BG84" s="41">
        <f t="shared" si="32"/>
        <v>329.73608530504032</v>
      </c>
      <c r="BH84" s="41">
        <f t="shared" si="32"/>
        <v>336.61190015541928</v>
      </c>
      <c r="BI84" s="41">
        <f>+BH84</f>
        <v>336.61190015541928</v>
      </c>
    </row>
    <row r="85" spans="1:103" s="41" customFormat="1" ht="18" customHeight="1">
      <c r="A85" s="103" t="s">
        <v>644</v>
      </c>
      <c r="B85" s="102">
        <f>+C85/C84*B84</f>
        <v>0.13194602014301057</v>
      </c>
      <c r="C85" s="102">
        <f>+(C74-B74)/10</f>
        <v>0.24675317184755455</v>
      </c>
      <c r="D85" s="102">
        <f t="shared" ref="D85:BI85" si="33">+(D74-C74)/10</f>
        <v>0.44155068640251216</v>
      </c>
      <c r="E85" s="102">
        <f t="shared" si="33"/>
        <v>0.66072587811582761</v>
      </c>
      <c r="F85" s="102">
        <f t="shared" si="33"/>
        <v>0.92878217065903068</v>
      </c>
      <c r="G85" s="102">
        <f t="shared" si="33"/>
        <v>1.1428162147505188</v>
      </c>
      <c r="H85" s="102">
        <f t="shared" si="33"/>
        <v>1.3397476512950057</v>
      </c>
      <c r="I85" s="102">
        <f t="shared" si="33"/>
        <v>1.6429316708484827</v>
      </c>
      <c r="J85" s="102">
        <f t="shared" si="33"/>
        <v>1.9841377841964545</v>
      </c>
      <c r="K85" s="102">
        <f t="shared" si="33"/>
        <v>2.3624005518914215</v>
      </c>
      <c r="L85" s="102">
        <f t="shared" si="33"/>
        <v>2.4131018337773966</v>
      </c>
      <c r="M85" s="102">
        <f t="shared" si="33"/>
        <v>2.3277466580044233</v>
      </c>
      <c r="N85" s="102">
        <f t="shared" si="33"/>
        <v>2.3409883821066928</v>
      </c>
      <c r="O85" s="102">
        <f t="shared" si="33"/>
        <v>2.4130657339788941</v>
      </c>
      <c r="P85" s="102">
        <f t="shared" si="33"/>
        <v>2.4494997876184952</v>
      </c>
      <c r="Q85" s="102">
        <f t="shared" si="33"/>
        <v>2.4524415283777783</v>
      </c>
      <c r="R85" s="102">
        <f t="shared" si="33"/>
        <v>2.4249139528403534</v>
      </c>
      <c r="S85" s="102">
        <f t="shared" si="33"/>
        <v>2.3704555874787276</v>
      </c>
      <c r="T85" s="102">
        <f t="shared" si="33"/>
        <v>2.2929225835465443</v>
      </c>
      <c r="U85" s="102">
        <f t="shared" si="33"/>
        <v>2.1963068290737793</v>
      </c>
      <c r="V85" s="102">
        <f t="shared" si="33"/>
        <v>2.0845860260320195</v>
      </c>
      <c r="W85" s="102">
        <f t="shared" si="33"/>
        <v>2.1126067263299833</v>
      </c>
      <c r="X85" s="102">
        <f t="shared" si="33"/>
        <v>2.2377882538097369</v>
      </c>
      <c r="Y85" s="102">
        <f t="shared" si="33"/>
        <v>2.473387462135463</v>
      </c>
      <c r="Z85" s="102">
        <f t="shared" si="33"/>
        <v>2.5843725469977015</v>
      </c>
      <c r="AA85" s="102">
        <f t="shared" si="33"/>
        <v>2.6257166776799408</v>
      </c>
      <c r="AB85" s="102">
        <f t="shared" si="33"/>
        <v>2.6312912518289635</v>
      </c>
      <c r="AC85" s="102">
        <f t="shared" si="33"/>
        <v>2.6559514479744508</v>
      </c>
      <c r="AD85" s="102">
        <f t="shared" si="33"/>
        <v>2.790036700199471</v>
      </c>
      <c r="AE85" s="102">
        <f t="shared" si="33"/>
        <v>2.9248867963787348</v>
      </c>
      <c r="AF85" s="102">
        <f t="shared" si="33"/>
        <v>3.0424537688108559</v>
      </c>
      <c r="AG85" s="102">
        <f t="shared" si="33"/>
        <v>3.0589436102490142</v>
      </c>
      <c r="AH85" s="102">
        <f t="shared" si="33"/>
        <v>3.0016118937972238</v>
      </c>
      <c r="AI85" s="102">
        <f t="shared" si="33"/>
        <v>2.9727877670828891</v>
      </c>
      <c r="AJ85" s="102">
        <f t="shared" si="33"/>
        <v>2.9537831995869737</v>
      </c>
      <c r="AK85" s="102">
        <f t="shared" si="33"/>
        <v>2.9377213941813238</v>
      </c>
      <c r="AL85" s="102">
        <f t="shared" si="33"/>
        <v>2.9221593484801134</v>
      </c>
      <c r="AM85" s="102">
        <f t="shared" si="33"/>
        <v>2.9066820832973463</v>
      </c>
      <c r="AN85" s="102">
        <f t="shared" si="33"/>
        <v>2.8916919295204364</v>
      </c>
      <c r="AO85" s="102">
        <f t="shared" si="33"/>
        <v>2.877819903160673</v>
      </c>
      <c r="AP85" s="102">
        <f t="shared" si="33"/>
        <v>2.8656626013491406</v>
      </c>
      <c r="AQ85" s="102">
        <f t="shared" si="33"/>
        <v>2.8556833369488688</v>
      </c>
      <c r="AR85" s="102">
        <f t="shared" si="33"/>
        <v>2.8481916062174149</v>
      </c>
      <c r="AS85" s="102">
        <f t="shared" si="33"/>
        <v>2.8433564174706474</v>
      </c>
      <c r="AT85" s="102">
        <f t="shared" si="33"/>
        <v>2.8412313614056872</v>
      </c>
      <c r="AU85" s="102">
        <f t="shared" si="33"/>
        <v>2.8417810903607004</v>
      </c>
      <c r="AV85" s="102">
        <f t="shared" si="33"/>
        <v>2.8449049033796654</v>
      </c>
      <c r="AW85" s="102">
        <f t="shared" si="33"/>
        <v>2.8504560862879544</v>
      </c>
      <c r="AX85" s="102">
        <f t="shared" si="33"/>
        <v>2.8582570029364431</v>
      </c>
      <c r="AY85" s="102">
        <f t="shared" si="33"/>
        <v>2.8681104703189932</v>
      </c>
      <c r="AZ85" s="102">
        <f t="shared" si="33"/>
        <v>2.8798080971143691</v>
      </c>
      <c r="BA85" s="102">
        <f t="shared" si="33"/>
        <v>2.8931362391894027</v>
      </c>
      <c r="BB85" s="102">
        <f t="shared" si="33"/>
        <v>2.9078801345529657</v>
      </c>
      <c r="BC85" s="102">
        <f t="shared" si="33"/>
        <v>2.9238266749225206</v>
      </c>
      <c r="BD85" s="102">
        <f t="shared" si="33"/>
        <v>2.9407661732093855</v>
      </c>
      <c r="BE85" s="102">
        <f t="shared" si="33"/>
        <v>2.9584934034379331</v>
      </c>
      <c r="BF85" s="102">
        <f t="shared" si="33"/>
        <v>2.9768081229626207</v>
      </c>
      <c r="BG85" s="102">
        <f t="shared" si="33"/>
        <v>2.9955152347516334</v>
      </c>
      <c r="BH85" s="102">
        <f t="shared" si="33"/>
        <v>3.0144247075541215</v>
      </c>
      <c r="BI85" s="102">
        <f t="shared" si="33"/>
        <v>3.0333513415224842</v>
      </c>
    </row>
    <row r="86" spans="1:103" s="41" customFormat="1" ht="19.5" customHeight="1">
      <c r="A86" s="103" t="s">
        <v>782</v>
      </c>
      <c r="B86" s="102">
        <f t="shared" ref="B86:AG86" si="34">+(1-$B$98)*(1-$B$99)*B46*B123*(B120-B124)/1000</f>
        <v>0</v>
      </c>
      <c r="C86" s="102">
        <f t="shared" si="34"/>
        <v>0</v>
      </c>
      <c r="D86" s="102">
        <f t="shared" si="34"/>
        <v>0</v>
      </c>
      <c r="E86" s="102">
        <f t="shared" si="34"/>
        <v>0</v>
      </c>
      <c r="F86" s="102">
        <f t="shared" si="34"/>
        <v>0</v>
      </c>
      <c r="G86" s="102">
        <f t="shared" si="34"/>
        <v>0</v>
      </c>
      <c r="H86" s="102">
        <f t="shared" si="34"/>
        <v>0</v>
      </c>
      <c r="I86" s="102">
        <f t="shared" si="34"/>
        <v>0</v>
      </c>
      <c r="J86" s="102">
        <f t="shared" si="34"/>
        <v>0</v>
      </c>
      <c r="K86" s="102">
        <f t="shared" si="34"/>
        <v>0</v>
      </c>
      <c r="L86" s="102">
        <f t="shared" si="34"/>
        <v>0</v>
      </c>
      <c r="M86" s="102">
        <f t="shared" si="34"/>
        <v>0</v>
      </c>
      <c r="N86" s="102">
        <f t="shared" si="34"/>
        <v>0</v>
      </c>
      <c r="O86" s="102">
        <f t="shared" si="34"/>
        <v>0</v>
      </c>
      <c r="P86" s="102">
        <f t="shared" si="34"/>
        <v>0</v>
      </c>
      <c r="Q86" s="102">
        <f t="shared" si="34"/>
        <v>0</v>
      </c>
      <c r="R86" s="102">
        <f t="shared" si="34"/>
        <v>0</v>
      </c>
      <c r="S86" s="102">
        <f t="shared" si="34"/>
        <v>0</v>
      </c>
      <c r="T86" s="102">
        <f t="shared" si="34"/>
        <v>0</v>
      </c>
      <c r="U86" s="102">
        <f t="shared" si="34"/>
        <v>0</v>
      </c>
      <c r="V86" s="102">
        <f t="shared" si="34"/>
        <v>0</v>
      </c>
      <c r="W86" s="102">
        <f t="shared" si="34"/>
        <v>0</v>
      </c>
      <c r="X86" s="102">
        <f t="shared" si="34"/>
        <v>0</v>
      </c>
      <c r="Y86" s="102">
        <f t="shared" si="34"/>
        <v>0</v>
      </c>
      <c r="Z86" s="102">
        <f t="shared" si="34"/>
        <v>0</v>
      </c>
      <c r="AA86" s="102">
        <f t="shared" si="34"/>
        <v>0</v>
      </c>
      <c r="AB86" s="102">
        <f t="shared" si="34"/>
        <v>0</v>
      </c>
      <c r="AC86" s="102">
        <f t="shared" si="34"/>
        <v>0</v>
      </c>
      <c r="AD86" s="102">
        <f t="shared" si="34"/>
        <v>0</v>
      </c>
      <c r="AE86" s="102">
        <f t="shared" si="34"/>
        <v>0</v>
      </c>
      <c r="AF86" s="102">
        <f t="shared" si="34"/>
        <v>0</v>
      </c>
      <c r="AG86" s="102">
        <f t="shared" si="34"/>
        <v>0</v>
      </c>
      <c r="AH86" s="102">
        <f t="shared" ref="AH86:BI86" si="35">+(1-$B$98)*(1-$B$99)*AH46*AH123*(AH120-AH124)/1000</f>
        <v>0</v>
      </c>
      <c r="AI86" s="102">
        <f t="shared" si="35"/>
        <v>0</v>
      </c>
      <c r="AJ86" s="102">
        <f t="shared" si="35"/>
        <v>0</v>
      </c>
      <c r="AK86" s="102">
        <f t="shared" si="35"/>
        <v>0</v>
      </c>
      <c r="AL86" s="102">
        <f t="shared" si="35"/>
        <v>0</v>
      </c>
      <c r="AM86" s="102">
        <f t="shared" si="35"/>
        <v>0</v>
      </c>
      <c r="AN86" s="102">
        <f t="shared" si="35"/>
        <v>0</v>
      </c>
      <c r="AO86" s="102">
        <f t="shared" si="35"/>
        <v>0</v>
      </c>
      <c r="AP86" s="102">
        <f t="shared" si="35"/>
        <v>0</v>
      </c>
      <c r="AQ86" s="102">
        <f t="shared" si="35"/>
        <v>0</v>
      </c>
      <c r="AR86" s="102">
        <f t="shared" si="35"/>
        <v>0</v>
      </c>
      <c r="AS86" s="102">
        <f t="shared" si="35"/>
        <v>0</v>
      </c>
      <c r="AT86" s="102">
        <f t="shared" si="35"/>
        <v>0</v>
      </c>
      <c r="AU86" s="102">
        <f t="shared" si="35"/>
        <v>0</v>
      </c>
      <c r="AV86" s="102">
        <f t="shared" si="35"/>
        <v>0</v>
      </c>
      <c r="AW86" s="102">
        <f t="shared" si="35"/>
        <v>0</v>
      </c>
      <c r="AX86" s="102">
        <f t="shared" si="35"/>
        <v>0</v>
      </c>
      <c r="AY86" s="102">
        <f t="shared" si="35"/>
        <v>0</v>
      </c>
      <c r="AZ86" s="102">
        <f t="shared" si="35"/>
        <v>0</v>
      </c>
      <c r="BA86" s="102">
        <f t="shared" si="35"/>
        <v>0</v>
      </c>
      <c r="BB86" s="102">
        <f t="shared" si="35"/>
        <v>0</v>
      </c>
      <c r="BC86" s="102">
        <f t="shared" si="35"/>
        <v>0</v>
      </c>
      <c r="BD86" s="102">
        <f t="shared" si="35"/>
        <v>0</v>
      </c>
      <c r="BE86" s="102">
        <f t="shared" si="35"/>
        <v>0</v>
      </c>
      <c r="BF86" s="102">
        <f t="shared" si="35"/>
        <v>0</v>
      </c>
      <c r="BG86" s="102">
        <f t="shared" si="35"/>
        <v>0</v>
      </c>
      <c r="BH86" s="102">
        <f t="shared" si="35"/>
        <v>0</v>
      </c>
      <c r="BI86" s="102">
        <f t="shared" si="35"/>
        <v>0</v>
      </c>
    </row>
    <row r="87" spans="1:103" s="41" customFormat="1" ht="18" customHeight="1">
      <c r="A87" s="101" t="s">
        <v>646</v>
      </c>
      <c r="B87" s="102">
        <f>+SUM(B84:B86)</f>
        <v>1.0412473310243175</v>
      </c>
      <c r="C87" s="102">
        <f>+SUM(C84:C86)</f>
        <v>1.9472438905665703</v>
      </c>
      <c r="D87" s="102">
        <f t="shared" ref="D87:BI87" si="36">+SUM(D84:D86)</f>
        <v>3.515930384555455</v>
      </c>
      <c r="E87" s="102">
        <f t="shared" si="36"/>
        <v>5.7683256782555503</v>
      </c>
      <c r="F87" s="102">
        <f t="shared" si="36"/>
        <v>8.9602563320523601</v>
      </c>
      <c r="G87" s="102">
        <f t="shared" si="36"/>
        <v>12.626641629731413</v>
      </c>
      <c r="H87" s="102">
        <f t="shared" si="36"/>
        <v>16.585830854473031</v>
      </c>
      <c r="I87" s="102">
        <f t="shared" si="36"/>
        <v>21.407329357938046</v>
      </c>
      <c r="J87" s="102">
        <f t="shared" si="36"/>
        <v>27.077460074501872</v>
      </c>
      <c r="K87" s="102">
        <f t="shared" si="36"/>
        <v>33.9847734520648</v>
      </c>
      <c r="L87" s="102">
        <f t="shared" si="36"/>
        <v>40.460655825141082</v>
      </c>
      <c r="M87" s="102">
        <f t="shared" si="36"/>
        <v>45.926505662387946</v>
      </c>
      <c r="N87" s="102">
        <f t="shared" si="36"/>
        <v>51.478500092766247</v>
      </c>
      <c r="O87" s="102">
        <f t="shared" si="36"/>
        <v>57.128533403264932</v>
      </c>
      <c r="P87" s="102">
        <f t="shared" si="36"/>
        <v>62.709062568060531</v>
      </c>
      <c r="Q87" s="102">
        <f t="shared" si="36"/>
        <v>68.157058645289013</v>
      </c>
      <c r="R87" s="102">
        <f t="shared" si="36"/>
        <v>73.418982416793583</v>
      </c>
      <c r="S87" s="102">
        <f t="shared" si="36"/>
        <v>78.45090612873031</v>
      </c>
      <c r="T87" s="102">
        <f t="shared" si="36"/>
        <v>83.218402260069837</v>
      </c>
      <c r="U87" s="102">
        <f t="shared" si="36"/>
        <v>87.696148263497491</v>
      </c>
      <c r="V87" s="102">
        <f t="shared" si="36"/>
        <v>92.391101763508289</v>
      </c>
      <c r="W87" s="102">
        <f t="shared" si="36"/>
        <v>97.62611571570126</v>
      </c>
      <c r="X87" s="102">
        <f t="shared" si="36"/>
        <v>103.62409754424489</v>
      </c>
      <c r="Y87" s="102">
        <f t="shared" si="36"/>
        <v>109.83252091839569</v>
      </c>
      <c r="Z87" s="102">
        <f t="shared" si="36"/>
        <v>115.92550824428527</v>
      </c>
      <c r="AA87" s="102">
        <f t="shared" si="36"/>
        <v>121.91818766546604</v>
      </c>
      <c r="AB87" s="102">
        <f t="shared" si="36"/>
        <v>127.95389249441563</v>
      </c>
      <c r="AC87" s="102">
        <f t="shared" si="36"/>
        <v>134.4439499202999</v>
      </c>
      <c r="AD87" s="102">
        <f t="shared" si="36"/>
        <v>141.34900974453757</v>
      </c>
      <c r="AE87" s="102">
        <f t="shared" si="36"/>
        <v>148.49953799296807</v>
      </c>
      <c r="AF87" s="102">
        <f t="shared" si="36"/>
        <v>155.54779053041833</v>
      </c>
      <c r="AG87" s="102">
        <f t="shared" si="36"/>
        <v>162.27616011584814</v>
      </c>
      <c r="AH87" s="102">
        <f t="shared" si="36"/>
        <v>168.90006699803459</v>
      </c>
      <c r="AI87" s="102">
        <f t="shared" si="36"/>
        <v>175.52142262301106</v>
      </c>
      <c r="AJ87" s="102">
        <f t="shared" si="36"/>
        <v>182.11987018063147</v>
      </c>
      <c r="AK87" s="102">
        <f t="shared" si="36"/>
        <v>188.68670727228539</v>
      </c>
      <c r="AL87" s="102">
        <f t="shared" si="36"/>
        <v>195.21918054036144</v>
      </c>
      <c r="AM87" s="102">
        <f t="shared" si="36"/>
        <v>201.71846207748217</v>
      </c>
      <c r="AN87" s="102">
        <f t="shared" si="36"/>
        <v>208.18824345292148</v>
      </c>
      <c r="AO87" s="102">
        <f t="shared" si="36"/>
        <v>214.6337511213523</v>
      </c>
      <c r="AP87" s="102">
        <f t="shared" si="36"/>
        <v>221.06106263268708</v>
      </c>
      <c r="AQ87" s="102">
        <f t="shared" si="36"/>
        <v>227.47663543283733</v>
      </c>
      <c r="AR87" s="102">
        <f t="shared" si="36"/>
        <v>233.88698506225086</v>
      </c>
      <c r="AS87" s="102">
        <f t="shared" si="36"/>
        <v>240.29846805491661</v>
      </c>
      <c r="AT87" s="102">
        <f t="shared" si="36"/>
        <v>246.71713810479116</v>
      </c>
      <c r="AU87" s="102">
        <f t="shared" si="36"/>
        <v>253.1486534240166</v>
      </c>
      <c r="AV87" s="102">
        <f t="shared" si="36"/>
        <v>259.59821976585386</v>
      </c>
      <c r="AW87" s="102">
        <f t="shared" si="36"/>
        <v>266.07055815796059</v>
      </c>
      <c r="AX87" s="102">
        <f t="shared" si="36"/>
        <v>272.56988959100016</v>
      </c>
      <c r="AY87" s="102">
        <f t="shared" si="36"/>
        <v>279.09993115695084</v>
      </c>
      <c r="AZ87" s="102">
        <f t="shared" si="36"/>
        <v>285.6638997233344</v>
      </c>
      <c r="BA87" s="102">
        <f t="shared" si="36"/>
        <v>292.26452036422478</v>
      </c>
      <c r="BB87" s="102">
        <f t="shared" si="36"/>
        <v>298.90403758328</v>
      </c>
      <c r="BC87" s="102">
        <f t="shared" si="36"/>
        <v>305.58422795210419</v>
      </c>
      <c r="BD87" s="102">
        <f t="shared" si="36"/>
        <v>312.30641321396075</v>
      </c>
      <c r="BE87" s="102">
        <f t="shared" si="36"/>
        <v>319.0714732135819</v>
      </c>
      <c r="BF87" s="102">
        <f t="shared" si="36"/>
        <v>325.87985824058774</v>
      </c>
      <c r="BG87" s="102">
        <f t="shared" si="36"/>
        <v>332.73160053979194</v>
      </c>
      <c r="BH87" s="102">
        <f t="shared" si="36"/>
        <v>339.62632486297338</v>
      </c>
      <c r="BI87" s="102">
        <f t="shared" si="36"/>
        <v>339.64525149694174</v>
      </c>
    </row>
    <row r="88" spans="1:103" ht="18" customHeight="1">
      <c r="A88" s="52" t="s">
        <v>783</v>
      </c>
      <c r="B88" s="65">
        <f t="shared" ref="B88:AG88" si="37">(B84/B56)*1000</f>
        <v>1.1909548556802054</v>
      </c>
      <c r="C88" s="54">
        <f t="shared" si="37"/>
        <v>1.7970011146743656</v>
      </c>
      <c r="D88" s="54">
        <f t="shared" si="37"/>
        <v>2.7022783740680349</v>
      </c>
      <c r="E88" s="54">
        <f t="shared" si="37"/>
        <v>3.853126555590475</v>
      </c>
      <c r="F88" s="54">
        <f t="shared" si="37"/>
        <v>5.3430072563605879</v>
      </c>
      <c r="G88" s="54">
        <f t="shared" si="37"/>
        <v>7.1264291403203375</v>
      </c>
      <c r="H88" s="54">
        <f t="shared" si="37"/>
        <v>9.1389956492978417</v>
      </c>
      <c r="I88" s="54">
        <f t="shared" si="37"/>
        <v>11.444018842983565</v>
      </c>
      <c r="J88" s="54">
        <f t="shared" si="37"/>
        <v>14.034855324017702</v>
      </c>
      <c r="K88" s="54">
        <f t="shared" si="37"/>
        <v>17.084372283536702</v>
      </c>
      <c r="L88" s="54">
        <f t="shared" si="37"/>
        <v>20.421631701396503</v>
      </c>
      <c r="M88" s="54">
        <f t="shared" si="37"/>
        <v>23.911195120816554</v>
      </c>
      <c r="N88" s="54">
        <f t="shared" si="37"/>
        <v>27.536185219960711</v>
      </c>
      <c r="O88" s="54">
        <f t="shared" si="37"/>
        <v>31.330273615614086</v>
      </c>
      <c r="P88" s="54">
        <f t="shared" si="37"/>
        <v>35.256849886981612</v>
      </c>
      <c r="Q88" s="54">
        <f t="shared" si="37"/>
        <v>39.28048824572128</v>
      </c>
      <c r="R88" s="54">
        <f t="shared" si="37"/>
        <v>43.36771214907008</v>
      </c>
      <c r="S88" s="54">
        <f t="shared" si="37"/>
        <v>47.487683046336691</v>
      </c>
      <c r="T88" s="54">
        <f t="shared" si="37"/>
        <v>51.612707905694108</v>
      </c>
      <c r="U88" s="54">
        <f t="shared" si="37"/>
        <v>55.718591632372032</v>
      </c>
      <c r="V88" s="54">
        <f t="shared" si="37"/>
        <v>59.635564247976419</v>
      </c>
      <c r="W88" s="54">
        <f t="shared" si="37"/>
        <v>63.385575684538189</v>
      </c>
      <c r="X88" s="54">
        <f t="shared" si="37"/>
        <v>66.942418703475298</v>
      </c>
      <c r="Y88" s="54">
        <f t="shared" si="37"/>
        <v>70.527344276395468</v>
      </c>
      <c r="Z88" s="54">
        <f t="shared" si="37"/>
        <v>74.080267284195287</v>
      </c>
      <c r="AA88" s="54">
        <f t="shared" si="37"/>
        <v>77.575478392392355</v>
      </c>
      <c r="AB88" s="54">
        <f t="shared" si="37"/>
        <v>81.084394133602927</v>
      </c>
      <c r="AC88" s="54">
        <f t="shared" si="37"/>
        <v>84.836000278987825</v>
      </c>
      <c r="AD88" s="54">
        <f t="shared" si="37"/>
        <v>88.743269663014175</v>
      </c>
      <c r="AE88" s="54">
        <f t="shared" si="37"/>
        <v>92.764749374795755</v>
      </c>
      <c r="AF88" s="54">
        <f t="shared" si="37"/>
        <v>96.934970545326024</v>
      </c>
      <c r="AG88" s="54">
        <f t="shared" si="37"/>
        <v>101.20115479240343</v>
      </c>
      <c r="AH88" s="54">
        <f t="shared" ref="AH88:BI88" si="38">(AH84/AH56)*1000</f>
        <v>105.44786300942586</v>
      </c>
      <c r="AI88" s="54">
        <f t="shared" si="38"/>
        <v>109.67482969819788</v>
      </c>
      <c r="AJ88" s="54">
        <f t="shared" si="38"/>
        <v>113.88099415417342</v>
      </c>
      <c r="AK88" s="54">
        <f t="shared" si="38"/>
        <v>118.06519599418385</v>
      </c>
      <c r="AL88" s="54">
        <f t="shared" si="38"/>
        <v>122.22723795120044</v>
      </c>
      <c r="AM88" s="54">
        <f t="shared" si="38"/>
        <v>126.36812879489825</v>
      </c>
      <c r="AN88" s="54">
        <f t="shared" si="38"/>
        <v>130.48995922080888</v>
      </c>
      <c r="AO88" s="54">
        <f t="shared" si="38"/>
        <v>134.59565016744358</v>
      </c>
      <c r="AP88" s="54">
        <f t="shared" si="38"/>
        <v>138.68868542105986</v>
      </c>
      <c r="AQ88" s="54">
        <f t="shared" si="38"/>
        <v>142.77287495396982</v>
      </c>
      <c r="AR88" s="54">
        <f t="shared" si="38"/>
        <v>146.85216343279006</v>
      </c>
      <c r="AS88" s="54">
        <f t="shared" si="38"/>
        <v>150.93048375345467</v>
      </c>
      <c r="AT88" s="54">
        <f t="shared" si="38"/>
        <v>155.01164968304269</v>
      </c>
      <c r="AU88" s="54">
        <f t="shared" si="38"/>
        <v>159.09928014442994</v>
      </c>
      <c r="AV88" s="54">
        <f t="shared" si="38"/>
        <v>163.19674800963617</v>
      </c>
      <c r="AW88" s="54">
        <f t="shared" si="38"/>
        <v>167.30714729767178</v>
      </c>
      <c r="AX88" s="54">
        <f t="shared" si="38"/>
        <v>171.433273850109</v>
      </c>
      <c r="AY88" s="54">
        <f t="shared" si="38"/>
        <v>175.57761564630903</v>
      </c>
      <c r="AZ88" s="54">
        <f t="shared" si="38"/>
        <v>179.74234983870531</v>
      </c>
      <c r="BA88" s="54">
        <f t="shared" si="38"/>
        <v>183.929344326277</v>
      </c>
      <c r="BB88" s="54">
        <f t="shared" si="38"/>
        <v>188.14016225985094</v>
      </c>
      <c r="BC88" s="54">
        <f t="shared" si="38"/>
        <v>192.37606831360387</v>
      </c>
      <c r="BD88" s="54">
        <f t="shared" si="38"/>
        <v>196.63803589056033</v>
      </c>
      <c r="BE88" s="54">
        <f t="shared" si="38"/>
        <v>200.92675468000823</v>
      </c>
      <c r="BF88" s="54">
        <f t="shared" si="38"/>
        <v>205.24263817125455</v>
      </c>
      <c r="BG88" s="54">
        <f t="shared" si="38"/>
        <v>209.58583086662003</v>
      </c>
      <c r="BH88" s="54">
        <f t="shared" si="38"/>
        <v>213.95621503906685</v>
      </c>
      <c r="BI88" s="54">
        <f t="shared" si="38"/>
        <v>213.95621503906685</v>
      </c>
    </row>
    <row r="89" spans="1:103" ht="18" customHeight="1">
      <c r="A89" s="52" t="s">
        <v>784</v>
      </c>
      <c r="C89" s="54">
        <f>+LN(C88/B88)/10</f>
        <v>4.1136384299445272E-2</v>
      </c>
      <c r="D89" s="54">
        <f>+LN(D88/C88)/10</f>
        <v>4.0797603132440435E-2</v>
      </c>
      <c r="E89" s="54">
        <f>+LN(E88/D88)/10</f>
        <v>3.5478965166926904E-2</v>
      </c>
      <c r="F89" s="54">
        <f>+LN(F88/E88)/10</f>
        <v>3.2690373998848679E-2</v>
      </c>
    </row>
    <row r="90" spans="1:103" s="35" customFormat="1" ht="18" customHeight="1">
      <c r="A90" s="66" t="s">
        <v>785</v>
      </c>
      <c r="B90" s="81">
        <f t="shared" ref="B90:BI90" si="39">+(1/(1-$B$18))*(B88)^(1-$B$18)+1</f>
        <v>-0.83266187779200651</v>
      </c>
      <c r="C90" s="35">
        <f t="shared" si="39"/>
        <v>-0.49195533724428464</v>
      </c>
      <c r="D90" s="35">
        <f t="shared" si="39"/>
        <v>-0.21664801764821595</v>
      </c>
      <c r="E90" s="35">
        <f t="shared" si="39"/>
        <v>-1.8880754195672811E-2</v>
      </c>
      <c r="F90" s="35">
        <f t="shared" si="39"/>
        <v>0.13475895400519089</v>
      </c>
      <c r="G90" s="35">
        <f t="shared" si="39"/>
        <v>0.25080648399612981</v>
      </c>
      <c r="H90" s="35">
        <f t="shared" si="39"/>
        <v>0.3384224485559314</v>
      </c>
      <c r="I90" s="35">
        <f t="shared" si="39"/>
        <v>0.40879143992620048</v>
      </c>
      <c r="J90" s="35">
        <f t="shared" si="39"/>
        <v>0.46614166752329689</v>
      </c>
      <c r="K90" s="35">
        <f t="shared" si="39"/>
        <v>0.51612801037295175</v>
      </c>
      <c r="L90" s="35">
        <f t="shared" si="39"/>
        <v>0.55742714221382283</v>
      </c>
      <c r="M90" s="35">
        <f t="shared" si="39"/>
        <v>0.59099430614124904</v>
      </c>
      <c r="N90" s="35">
        <f t="shared" si="39"/>
        <v>0.61886563515680593</v>
      </c>
      <c r="O90" s="35">
        <f t="shared" si="39"/>
        <v>0.64268775319734961</v>
      </c>
      <c r="P90" s="35">
        <f t="shared" si="39"/>
        <v>0.66317195670747053</v>
      </c>
      <c r="Q90" s="35">
        <f t="shared" si="39"/>
        <v>0.68088916011240075</v>
      </c>
      <c r="R90" s="35">
        <f t="shared" si="39"/>
        <v>0.69629863783432633</v>
      </c>
      <c r="S90" s="35">
        <f t="shared" si="39"/>
        <v>0.70977186881695231</v>
      </c>
      <c r="T90" s="35">
        <f t="shared" si="39"/>
        <v>0.72161125510095403</v>
      </c>
      <c r="U90" s="35">
        <f t="shared" si="39"/>
        <v>0.73206470276186331</v>
      </c>
      <c r="V90" s="35">
        <f t="shared" si="39"/>
        <v>0.74101337907543763</v>
      </c>
      <c r="W90" s="35">
        <f t="shared" si="39"/>
        <v>0.748791242111009</v>
      </c>
      <c r="X90" s="35">
        <f t="shared" si="39"/>
        <v>0.75555604841322221</v>
      </c>
      <c r="Y90" s="35">
        <f t="shared" si="39"/>
        <v>0.76184964659767362</v>
      </c>
      <c r="Z90" s="35">
        <f t="shared" si="39"/>
        <v>0.76763071302930497</v>
      </c>
      <c r="AA90" s="35">
        <f t="shared" si="39"/>
        <v>0.77292581483957434</v>
      </c>
      <c r="AB90" s="35">
        <f t="shared" si="39"/>
        <v>0.77789345437989277</v>
      </c>
      <c r="AC90" s="35">
        <f t="shared" si="39"/>
        <v>0.78285996513001677</v>
      </c>
      <c r="AD90" s="35">
        <f t="shared" si="39"/>
        <v>0.78769399278367791</v>
      </c>
      <c r="AE90" s="35">
        <f t="shared" si="39"/>
        <v>0.7923468574865643</v>
      </c>
      <c r="AF90" s="35">
        <f t="shared" si="39"/>
        <v>0.7968626632362692</v>
      </c>
      <c r="AG90" s="35">
        <f t="shared" si="39"/>
        <v>0.80119044118203342</v>
      </c>
      <c r="AH90" s="35">
        <f t="shared" si="39"/>
        <v>0.80523491521988044</v>
      </c>
      <c r="AI90" s="35">
        <f t="shared" si="39"/>
        <v>0.80902500324999116</v>
      </c>
      <c r="AJ90" s="35">
        <f t="shared" si="39"/>
        <v>0.81258498985227756</v>
      </c>
      <c r="AK90" s="35">
        <f t="shared" si="39"/>
        <v>0.81593591787680464</v>
      </c>
      <c r="AL90" s="35">
        <f t="shared" si="39"/>
        <v>0.81909690514619482</v>
      </c>
      <c r="AM90" s="35">
        <f t="shared" si="39"/>
        <v>0.82208555167115005</v>
      </c>
      <c r="AN90" s="35">
        <f t="shared" si="39"/>
        <v>0.82491802058047825</v>
      </c>
      <c r="AO90" s="35">
        <f t="shared" si="39"/>
        <v>0.827609041912576</v>
      </c>
      <c r="AP90" s="35">
        <f t="shared" si="39"/>
        <v>0.83017192776597637</v>
      </c>
      <c r="AQ90" s="35">
        <f t="shared" si="39"/>
        <v>0.83261862033830236</v>
      </c>
      <c r="AR90" s="35">
        <f t="shared" si="39"/>
        <v>0.83495976962386376</v>
      </c>
      <c r="AS90" s="35">
        <f t="shared" si="39"/>
        <v>0.83720483072284702</v>
      </c>
      <c r="AT90" s="35">
        <f t="shared" si="39"/>
        <v>0.8393621708150909</v>
      </c>
      <c r="AU90" s="35">
        <f t="shared" si="39"/>
        <v>0.84143917809139124</v>
      </c>
      <c r="AV90" s="35">
        <f t="shared" si="39"/>
        <v>0.84344236740503353</v>
      </c>
      <c r="AW90" s="35">
        <f t="shared" si="39"/>
        <v>0.84537747945894215</v>
      </c>
      <c r="AX90" s="35">
        <f t="shared" si="39"/>
        <v>0.8472495718530727</v>
      </c>
      <c r="AY90" s="35">
        <f t="shared" si="39"/>
        <v>0.84906310134473084</v>
      </c>
      <c r="AZ90" s="35">
        <f t="shared" si="39"/>
        <v>0.85082199733214814</v>
      </c>
      <c r="BA90" s="35">
        <f t="shared" si="39"/>
        <v>0.85252972696476159</v>
      </c>
      <c r="BB90" s="35">
        <f t="shared" si="39"/>
        <v>0.85418935249701333</v>
      </c>
      <c r="BC90" s="35">
        <f t="shared" si="39"/>
        <v>0.85580358159859848</v>
      </c>
      <c r="BD90" s="35">
        <f t="shared" si="39"/>
        <v>0.85737481135668026</v>
      </c>
      <c r="BE90" s="35">
        <f t="shared" si="39"/>
        <v>0.8589051666843126</v>
      </c>
      <c r="BF90" s="35">
        <f t="shared" si="39"/>
        <v>0.86039653380364478</v>
      </c>
      <c r="BG90" s="35">
        <f t="shared" si="39"/>
        <v>0.86185058941498127</v>
      </c>
      <c r="BH90" s="35">
        <f t="shared" si="39"/>
        <v>0.86326882610122158</v>
      </c>
      <c r="BI90" s="35">
        <f t="shared" si="39"/>
        <v>0.86326882610122158</v>
      </c>
    </row>
    <row r="91" spans="1:103" ht="18" customHeight="1">
      <c r="A91" s="52" t="s">
        <v>786</v>
      </c>
      <c r="B91" s="65">
        <f t="shared" ref="B91:AG91" si="40">B17*B56*B90</f>
        <v>-635.7424325414305</v>
      </c>
      <c r="C91" s="54">
        <f t="shared" si="40"/>
        <v>-401.13556955247458</v>
      </c>
      <c r="D91" s="54">
        <f t="shared" si="40"/>
        <v>-183.00429921759564</v>
      </c>
      <c r="E91" s="54">
        <f t="shared" si="40"/>
        <v>-16.011855366298839</v>
      </c>
      <c r="F91" s="54">
        <f t="shared" si="40"/>
        <v>111.66715302788204</v>
      </c>
      <c r="G91" s="54">
        <f t="shared" si="40"/>
        <v>191.97790927299974</v>
      </c>
      <c r="H91" s="54">
        <f t="shared" si="40"/>
        <v>231.07685248806735</v>
      </c>
      <c r="I91" s="54">
        <f t="shared" si="40"/>
        <v>248.99111807338619</v>
      </c>
      <c r="J91" s="54">
        <f t="shared" si="40"/>
        <v>253.27059458407246</v>
      </c>
      <c r="K91" s="54">
        <f t="shared" si="40"/>
        <v>250.15492390328225</v>
      </c>
      <c r="L91" s="54">
        <f t="shared" si="40"/>
        <v>234.32584352121643</v>
      </c>
      <c r="M91" s="54">
        <f t="shared" si="40"/>
        <v>209.50360171129498</v>
      </c>
      <c r="N91" s="54">
        <f t="shared" si="40"/>
        <v>185.00381480509989</v>
      </c>
      <c r="O91" s="54">
        <f t="shared" si="40"/>
        <v>162.01695280516353</v>
      </c>
      <c r="P91" s="54">
        <f t="shared" si="40"/>
        <v>140.9816885762641</v>
      </c>
      <c r="Q91" s="54">
        <f t="shared" si="40"/>
        <v>122.06442069364066</v>
      </c>
      <c r="R91" s="54">
        <f t="shared" si="40"/>
        <v>105.26508344261569</v>
      </c>
      <c r="S91" s="54">
        <f t="shared" si="40"/>
        <v>90.486480243658121</v>
      </c>
      <c r="T91" s="54">
        <f t="shared" si="40"/>
        <v>77.57902738336125</v>
      </c>
      <c r="U91" s="54">
        <f t="shared" si="40"/>
        <v>66.369205517185037</v>
      </c>
      <c r="V91" s="54">
        <f t="shared" si="40"/>
        <v>57.125676095776171</v>
      </c>
      <c r="W91" s="54">
        <f t="shared" si="40"/>
        <v>49.495560351396392</v>
      </c>
      <c r="X91" s="54">
        <f t="shared" si="40"/>
        <v>43.252907439644126</v>
      </c>
      <c r="Y91" s="54">
        <f t="shared" si="40"/>
        <v>37.771220627748505</v>
      </c>
      <c r="Z91" s="54">
        <f t="shared" si="40"/>
        <v>32.960001454709037</v>
      </c>
      <c r="AA91" s="54">
        <f t="shared" si="40"/>
        <v>28.741923043085556</v>
      </c>
      <c r="AB91" s="54">
        <f t="shared" si="40"/>
        <v>25.051933892456983</v>
      </c>
      <c r="AC91" s="54">
        <f t="shared" si="40"/>
        <v>21.834756556653844</v>
      </c>
      <c r="AD91" s="54">
        <f t="shared" si="40"/>
        <v>19.026764096260511</v>
      </c>
      <c r="AE91" s="54">
        <f t="shared" si="40"/>
        <v>16.575470703227758</v>
      </c>
      <c r="AF91" s="54">
        <f t="shared" si="40"/>
        <v>14.400426761166903</v>
      </c>
      <c r="AG91" s="54">
        <f t="shared" si="40"/>
        <v>12.475766014164378</v>
      </c>
      <c r="AH91" s="54">
        <f t="shared" ref="AH91:BI91" si="41">AH17*AH56*AH90</f>
        <v>10.804225424871793</v>
      </c>
      <c r="AI91" s="54">
        <f t="shared" si="41"/>
        <v>9.353465755631186</v>
      </c>
      <c r="AJ91" s="54">
        <f t="shared" si="41"/>
        <v>8.0950398298122153</v>
      </c>
      <c r="AK91" s="54">
        <f t="shared" si="41"/>
        <v>7.0039949311541996</v>
      </c>
      <c r="AL91" s="54">
        <f t="shared" si="41"/>
        <v>6.058493331885348</v>
      </c>
      <c r="AM91" s="54">
        <f t="shared" si="41"/>
        <v>5.2394529188028933</v>
      </c>
      <c r="AN91" s="54">
        <f t="shared" si="41"/>
        <v>4.5302200226680736</v>
      </c>
      <c r="AO91" s="54">
        <f t="shared" si="41"/>
        <v>3.9162761570703011</v>
      </c>
      <c r="AP91" s="54">
        <f t="shared" si="41"/>
        <v>3.3849768501459221</v>
      </c>
      <c r="AQ91" s="54">
        <f t="shared" si="41"/>
        <v>2.9253198344629152</v>
      </c>
      <c r="AR91" s="54">
        <f t="shared" si="41"/>
        <v>2.5277397901768572</v>
      </c>
      <c r="AS91" s="54">
        <f t="shared" si="41"/>
        <v>2.1839269990897421</v>
      </c>
      <c r="AT91" s="54">
        <f t="shared" si="41"/>
        <v>1.886667470036455</v>
      </c>
      <c r="AU91" s="54">
        <f t="shared" si="41"/>
        <v>1.6297022909149641</v>
      </c>
      <c r="AV91" s="54">
        <f t="shared" si="41"/>
        <v>1.4076041442352876</v>
      </c>
      <c r="AW91" s="54">
        <f t="shared" si="41"/>
        <v>1.2156690947214688</v>
      </c>
      <c r="AX91" s="54">
        <f t="shared" si="41"/>
        <v>1.0498219221269736</v>
      </c>
      <c r="AY91" s="54">
        <f t="shared" si="41"/>
        <v>0.90653343086572113</v>
      </c>
      <c r="AZ91" s="54">
        <f t="shared" si="41"/>
        <v>0.78274831977778025</v>
      </c>
      <c r="BA91" s="54">
        <f t="shared" si="41"/>
        <v>0.67582233923620916</v>
      </c>
      <c r="BB91" s="54">
        <f t="shared" si="41"/>
        <v>0.58346759775256674</v>
      </c>
      <c r="BC91" s="54">
        <f t="shared" si="41"/>
        <v>0.50370500542636309</v>
      </c>
      <c r="BD91" s="54">
        <f t="shared" si="41"/>
        <v>0.4348229565533992</v>
      </c>
      <c r="BE91" s="54">
        <f t="shared" si="41"/>
        <v>0.37534145836355443</v>
      </c>
      <c r="BF91" s="54">
        <f t="shared" si="41"/>
        <v>0.32398100740129188</v>
      </c>
      <c r="BG91" s="54">
        <f t="shared" si="41"/>
        <v>0.27963559991542741</v>
      </c>
      <c r="BH91" s="54">
        <f t="shared" si="41"/>
        <v>0.241349338362738</v>
      </c>
      <c r="BI91" s="54">
        <f t="shared" si="41"/>
        <v>0.20796281626500135</v>
      </c>
    </row>
    <row r="92" spans="1:103" ht="18" customHeight="1">
      <c r="A92" s="104" t="s">
        <v>787</v>
      </c>
      <c r="B92" s="120">
        <f>SUM(B91:AO91)*10*B52+B53</f>
        <v>52.394809496520566</v>
      </c>
      <c r="C92" s="46">
        <v>61.186995780446701</v>
      </c>
      <c r="D92" s="106">
        <f>+B92-C92</f>
        <v>-8.7921862839261351</v>
      </c>
      <c r="I92" s="35"/>
    </row>
    <row r="93" spans="1:103" s="35" customFormat="1" ht="18" customHeight="1">
      <c r="A93" s="66" t="s">
        <v>788</v>
      </c>
      <c r="B93" s="35">
        <f>+B90*Data!B367</f>
        <v>-0.83266187779200651</v>
      </c>
      <c r="C93" s="35">
        <f>+C90*Data!C367</f>
        <v>-0.54751959555119645</v>
      </c>
      <c r="D93" s="35">
        <f>+D90*Data!D367</f>
        <v>-0.29022676656755253</v>
      </c>
      <c r="E93" s="35">
        <f>+E90*Data!E367</f>
        <v>-2.9513680392110567E-2</v>
      </c>
      <c r="F93" s="35">
        <f>+F90*Data!F367</f>
        <v>0.24368461203917693</v>
      </c>
      <c r="G93" s="35">
        <f>+G90*Data!G367</f>
        <v>0.50963898435653598</v>
      </c>
      <c r="H93" s="35">
        <f>+H90*Data!H367</f>
        <v>0.74785132740542248</v>
      </c>
      <c r="I93" s="35">
        <f>+I90*Data!I367</f>
        <v>0.96907767567781566</v>
      </c>
      <c r="J93" s="35">
        <f>+J90*Data!J367</f>
        <v>1.1719190430202697</v>
      </c>
      <c r="K93" s="35">
        <f>+K90*Data!K367</f>
        <v>1.3865222678845079</v>
      </c>
      <c r="L93" s="35">
        <f>+L90*Data!L367</f>
        <v>1.5861869484692488</v>
      </c>
      <c r="M93" s="35">
        <f>+M90*Data!M367</f>
        <v>1.7627746914503382</v>
      </c>
      <c r="N93" s="35">
        <f>+N90*Data!N367</f>
        <v>1.9208056521191017</v>
      </c>
      <c r="O93" s="35">
        <f>+O90*Data!O367</f>
        <v>2.0608020405794645</v>
      </c>
      <c r="P93" s="35">
        <f>+P90*Data!P367</f>
        <v>2.185700390839127</v>
      </c>
      <c r="Q93" s="35">
        <f>+Q90*Data!Q367</f>
        <v>2.2977913405466981</v>
      </c>
      <c r="R93" s="35">
        <f>+R90*Data!R367</f>
        <v>2.39890870703019</v>
      </c>
      <c r="S93" s="35">
        <f>+S90*Data!S367</f>
        <v>2.4905664048948313</v>
      </c>
      <c r="T93" s="35">
        <f>+T90*Data!T367</f>
        <v>2.5740493217573408</v>
      </c>
      <c r="U93" s="35">
        <f>+U90*Data!U367</f>
        <v>2.6504759550276304</v>
      </c>
      <c r="V93" s="35">
        <f>+V90*Data!V367</f>
        <v>2.714434310660446</v>
      </c>
      <c r="W93" s="35">
        <f>+W90*Data!W367</f>
        <v>2.765680299199933</v>
      </c>
      <c r="X93" s="35">
        <f>+X90*Data!X367</f>
        <v>2.7981169660666767</v>
      </c>
      <c r="Y93" s="35">
        <f>+Y90*Data!Y367</f>
        <v>2.829324115817176</v>
      </c>
      <c r="Z93" s="35">
        <f>+Z90*Data!Z367</f>
        <v>2.8584163375140781</v>
      </c>
      <c r="AA93" s="35">
        <f>+AA90*Data!AA367</f>
        <v>2.8853448638512047</v>
      </c>
      <c r="AB93" s="35">
        <f>+AB90*Data!AB367</f>
        <v>2.9136777502734819</v>
      </c>
      <c r="AC93" s="35">
        <f>+AC90*Data!AC367</f>
        <v>2.9440524153682701</v>
      </c>
      <c r="AD93" s="35">
        <f>+AD90*Data!AD367</f>
        <v>2.9761004122507848</v>
      </c>
      <c r="AE93" s="35">
        <f>+AE90*Data!AE367</f>
        <v>3.0088348557620304</v>
      </c>
      <c r="AF93" s="35">
        <f>+AF90*Data!AF367</f>
        <v>3.0415689700187278</v>
      </c>
      <c r="AG93" s="35">
        <f>+AG90*Data!AG367</f>
        <v>3.073692770110255</v>
      </c>
      <c r="AH93" s="35">
        <f>+AH90*Data!AH367</f>
        <v>3.1046892004647151</v>
      </c>
      <c r="AI93" s="35">
        <f>+AI90*Data!AI367</f>
        <v>3.1343473859841584</v>
      </c>
      <c r="AJ93" s="35">
        <f>+AJ90*Data!AJ367</f>
        <v>3.1625949360220647</v>
      </c>
      <c r="AK93" s="35">
        <f>+AK90*Data!AK367</f>
        <v>3.1894099598413681</v>
      </c>
      <c r="AL93" s="35">
        <f>+AL90*Data!AL367</f>
        <v>3.2148009607924535</v>
      </c>
      <c r="AM93" s="35">
        <f>+AM90*Data!AM367</f>
        <v>3.2387919598047366</v>
      </c>
      <c r="AN93" s="35">
        <f>+AN90*Data!AN367</f>
        <v>3.2614118306763755</v>
      </c>
      <c r="AO93" s="35">
        <f>+AO90*Data!AO367</f>
        <v>3.2826871364172616</v>
      </c>
      <c r="AP93" s="35">
        <f>+AP90*Data!AP367</f>
        <v>3.3026376651368383</v>
      </c>
      <c r="AQ93" s="35">
        <f>+AQ90*Data!AQ367</f>
        <v>3.3212739603590902</v>
      </c>
      <c r="AR93" s="35">
        <f>+AR90*Data!AR367</f>
        <v>3.3385962850592392</v>
      </c>
      <c r="AS93" s="35">
        <f>+AS90*Data!AS367</f>
        <v>3.3545945935644772</v>
      </c>
      <c r="AT93" s="35">
        <f>+AT90*Data!AT367</f>
        <v>3.3692491927960613</v>
      </c>
      <c r="AU93" s="35">
        <f>+AU90*Data!AU367</f>
        <v>3.3825318519066498</v>
      </c>
      <c r="AV93" s="35">
        <f>+AV90*Data!AV367</f>
        <v>3.3944071695368376</v>
      </c>
      <c r="AW93" s="35">
        <f>+AW90*Data!AW367</f>
        <v>3.4048340325245263</v>
      </c>
      <c r="AX93" s="35">
        <f>+AX90*Data!AX367</f>
        <v>3.4137669979704484</v>
      </c>
      <c r="AY93" s="35">
        <f>+AY90*Data!AY367</f>
        <v>3.4211573974859943</v>
      </c>
      <c r="AZ93" s="35">
        <f>+AZ90*Data!AZ367</f>
        <v>3.4269538907739374</v>
      </c>
      <c r="BA93" s="35">
        <f>+BA90*Data!BA367</f>
        <v>3.4311020787053774</v>
      </c>
      <c r="BB93" s="35">
        <f>+BB90*Data!BB367</f>
        <v>3.4335426264957949</v>
      </c>
      <c r="BC93" s="35">
        <f>+BC90*Data!BC367</f>
        <v>3.4342071746031158</v>
      </c>
      <c r="BD93" s="35">
        <f>+BD90*Data!BD367</f>
        <v>3.4330112113173685</v>
      </c>
      <c r="BE93" s="35">
        <f>+BE90*Data!BE367</f>
        <v>3.4298432160954748</v>
      </c>
      <c r="BF93" s="35">
        <f>+BF90*Data!BF367</f>
        <v>3.4245500297577465</v>
      </c>
      <c r="BG93" s="35">
        <f>+BG90*Data!BG367</f>
        <v>3.4169198882343279</v>
      </c>
      <c r="BH93" s="35">
        <f>+BH90*Data!BH367</f>
        <v>3.4066670038731166</v>
      </c>
      <c r="BI93" s="35">
        <f>+BI90*Data!BI367</f>
        <v>3.40500979834454</v>
      </c>
    </row>
    <row r="94" spans="1:103" ht="18" customHeight="1">
      <c r="A94" s="52" t="s">
        <v>789</v>
      </c>
      <c r="B94" s="65">
        <f>B$17*B$56*B93</f>
        <v>-635.7424325414305</v>
      </c>
      <c r="C94" s="65">
        <f t="shared" ref="C94:BH94" si="42">C$17*C$56*C93</f>
        <v>-446.4421222317398</v>
      </c>
      <c r="D94" s="65">
        <f t="shared" si="42"/>
        <v>-245.15685214404286</v>
      </c>
      <c r="E94" s="65">
        <f t="shared" si="42"/>
        <v>-25.029126319220349</v>
      </c>
      <c r="F94" s="65">
        <f t="shared" si="42"/>
        <v>201.92770910102681</v>
      </c>
      <c r="G94" s="65">
        <f t="shared" si="42"/>
        <v>390.09927152558208</v>
      </c>
      <c r="H94" s="65">
        <f t="shared" si="42"/>
        <v>510.63731618060052</v>
      </c>
      <c r="I94" s="65">
        <f t="shared" si="42"/>
        <v>590.25632731091014</v>
      </c>
      <c r="J94" s="65">
        <f t="shared" si="42"/>
        <v>636.74340551267449</v>
      </c>
      <c r="K94" s="65">
        <f t="shared" si="42"/>
        <v>672.01423957251711</v>
      </c>
      <c r="L94" s="65">
        <f t="shared" si="42"/>
        <v>666.78596454104286</v>
      </c>
      <c r="M94" s="65">
        <f t="shared" si="42"/>
        <v>624.89205568775333</v>
      </c>
      <c r="N94" s="65">
        <f t="shared" si="42"/>
        <v>574.20601977874003</v>
      </c>
      <c r="O94" s="65">
        <f t="shared" si="42"/>
        <v>519.51334888253587</v>
      </c>
      <c r="P94" s="65">
        <f t="shared" si="42"/>
        <v>464.65133018015234</v>
      </c>
      <c r="Q94" s="65">
        <f t="shared" si="42"/>
        <v>411.92984892342162</v>
      </c>
      <c r="R94" s="65">
        <f t="shared" si="42"/>
        <v>362.66238578630379</v>
      </c>
      <c r="S94" s="65">
        <f t="shared" si="42"/>
        <v>317.51411642683041</v>
      </c>
      <c r="T94" s="65">
        <f t="shared" si="42"/>
        <v>276.73105346839145</v>
      </c>
      <c r="U94" s="65">
        <f t="shared" si="42"/>
        <v>240.29294502785046</v>
      </c>
      <c r="V94" s="65">
        <f t="shared" si="42"/>
        <v>209.25923821716057</v>
      </c>
      <c r="W94" s="65">
        <f t="shared" si="42"/>
        <v>182.81316402125387</v>
      </c>
      <c r="X94" s="65">
        <f t="shared" si="42"/>
        <v>160.18228481229619</v>
      </c>
      <c r="Y94" s="65">
        <f t="shared" si="42"/>
        <v>140.2731180400161</v>
      </c>
      <c r="Z94" s="65">
        <f t="shared" si="42"/>
        <v>122.73272166356298</v>
      </c>
      <c r="AA94" s="65">
        <f t="shared" si="42"/>
        <v>107.29407458953382</v>
      </c>
      <c r="AB94" s="65">
        <f t="shared" si="42"/>
        <v>93.834524474770802</v>
      </c>
      <c r="AC94" s="65">
        <f t="shared" si="42"/>
        <v>82.112600775183225</v>
      </c>
      <c r="AD94" s="65">
        <f t="shared" si="42"/>
        <v>71.887764778511198</v>
      </c>
      <c r="AE94" s="65">
        <f t="shared" si="42"/>
        <v>62.943209190906309</v>
      </c>
      <c r="AF94" s="65">
        <f t="shared" si="42"/>
        <v>54.965420281971362</v>
      </c>
      <c r="AG94" s="65">
        <f t="shared" si="42"/>
        <v>47.862118453072974</v>
      </c>
      <c r="AH94" s="65">
        <f t="shared" si="42"/>
        <v>41.657113175260378</v>
      </c>
      <c r="AI94" s="65">
        <f t="shared" si="42"/>
        <v>36.237459687010322</v>
      </c>
      <c r="AJ94" s="65">
        <f t="shared" si="42"/>
        <v>31.506036036076885</v>
      </c>
      <c r="AK94" s="65">
        <f t="shared" si="42"/>
        <v>27.377899051472436</v>
      </c>
      <c r="AL94" s="65">
        <f t="shared" si="42"/>
        <v>23.778444359795749</v>
      </c>
      <c r="AM94" s="65">
        <f t="shared" si="42"/>
        <v>20.642009767351311</v>
      </c>
      <c r="AN94" s="65">
        <f t="shared" si="42"/>
        <v>17.910765444425426</v>
      </c>
      <c r="AO94" s="65">
        <f t="shared" si="42"/>
        <v>15.533795200887052</v>
      </c>
      <c r="AP94" s="65">
        <f t="shared" si="42"/>
        <v>13.466309407729831</v>
      </c>
      <c r="AQ94" s="65">
        <f t="shared" si="42"/>
        <v>11.668954254201052</v>
      </c>
      <c r="AR94" s="65">
        <f t="shared" si="42"/>
        <v>10.107196753781992</v>
      </c>
      <c r="AS94" s="65">
        <f t="shared" si="42"/>
        <v>8.7507733293422003</v>
      </c>
      <c r="AT94" s="65">
        <f t="shared" si="42"/>
        <v>7.5731943510416624</v>
      </c>
      <c r="AU94" s="65">
        <f t="shared" si="42"/>
        <v>6.5512993115544846</v>
      </c>
      <c r="AV94" s="65">
        <f t="shared" si="42"/>
        <v>5.6648584227066312</v>
      </c>
      <c r="AW94" s="65">
        <f t="shared" si="42"/>
        <v>4.8962169049559678</v>
      </c>
      <c r="AX94" s="65">
        <f t="shared" si="42"/>
        <v>4.229978450935663</v>
      </c>
      <c r="AY94" s="65">
        <f t="shared" si="42"/>
        <v>3.6527244537687351</v>
      </c>
      <c r="AZ94" s="65">
        <f t="shared" si="42"/>
        <v>3.1527656882054509</v>
      </c>
      <c r="BA94" s="65">
        <f t="shared" si="42"/>
        <v>2.7199232585642537</v>
      </c>
      <c r="BB94" s="65">
        <f t="shared" si="42"/>
        <v>2.3453357996165662</v>
      </c>
      <c r="BC94" s="65">
        <f t="shared" si="42"/>
        <v>2.021290142637036</v>
      </c>
      <c r="BD94" s="65">
        <f t="shared" si="42"/>
        <v>1.7410729415107324</v>
      </c>
      <c r="BE94" s="65">
        <f t="shared" si="42"/>
        <v>1.4988410881929002</v>
      </c>
      <c r="BF94" s="65">
        <f t="shared" si="42"/>
        <v>1.2895091099823521</v>
      </c>
      <c r="BG94" s="65">
        <f t="shared" si="42"/>
        <v>1.1086520732763481</v>
      </c>
      <c r="BH94" s="65">
        <f t="shared" si="42"/>
        <v>0.95242270141994212</v>
      </c>
      <c r="BI94" s="65">
        <f>BI$17*BI$56*BI93/(1-(BJ17/BI17))</f>
        <v>5.9297028416252351</v>
      </c>
    </row>
    <row r="95" spans="1:103" ht="39" customHeight="1">
      <c r="A95" s="104" t="s">
        <v>787</v>
      </c>
      <c r="B95" s="107">
        <f>SUM(B94:BI94)*10*B52+B53-C53</f>
        <v>52.39480949652048</v>
      </c>
      <c r="C95" s="105">
        <v>52.394809496520601</v>
      </c>
      <c r="D95" s="108">
        <f>+B95-C95</f>
        <v>-1.2079226507921703E-13</v>
      </c>
      <c r="I95" s="35"/>
    </row>
    <row r="96" spans="1:103" ht="21.75" customHeight="1">
      <c r="A96" s="109" t="s">
        <v>790</v>
      </c>
      <c r="C96" s="111"/>
      <c r="D96" s="111"/>
    </row>
    <row r="97" spans="1:61" s="42" customFormat="1" ht="18" customHeight="1">
      <c r="A97" s="112" t="s">
        <v>673</v>
      </c>
      <c r="B97" s="151">
        <f>+Controls!B36</f>
        <v>0.29788860940944301</v>
      </c>
      <c r="C97" s="151">
        <f>+Controls!C36</f>
        <v>0.30359077514848798</v>
      </c>
      <c r="D97" s="151">
        <f>+Controls!D36</f>
        <v>0.28874202541933203</v>
      </c>
      <c r="E97" s="151">
        <f>+Controls!E36</f>
        <v>0.27593629358162503</v>
      </c>
      <c r="F97" s="151">
        <f>+Controls!F36</f>
        <v>0.25613280450558501</v>
      </c>
      <c r="G97" s="151">
        <f>+Controls!G36</f>
        <v>0.24401481496786101</v>
      </c>
      <c r="H97" s="151">
        <f>+Controls!H36</f>
        <v>0.242565811339296</v>
      </c>
      <c r="I97" s="151">
        <f>+Controls!I36</f>
        <v>0.24152833799787099</v>
      </c>
      <c r="J97" s="151">
        <f>+Controls!J36</f>
        <v>0.24092324736913101</v>
      </c>
      <c r="K97" s="151">
        <f>+Controls!K36</f>
        <v>0.23202158681601701</v>
      </c>
      <c r="L97" s="151">
        <f>+Controls!L36</f>
        <v>0.22490582720354099</v>
      </c>
      <c r="M97" s="151">
        <f>+Controls!M36</f>
        <v>0.223782317728353</v>
      </c>
      <c r="N97" s="151">
        <f>+Controls!N36</f>
        <v>0.223782317728353</v>
      </c>
      <c r="O97" s="151">
        <f>+Controls!O36</f>
        <v>0.223782317728353</v>
      </c>
      <c r="P97" s="151">
        <f>+Controls!P36</f>
        <v>0.223782317728353</v>
      </c>
      <c r="Q97" s="151">
        <f>+Controls!Q36</f>
        <v>0.223782317728353</v>
      </c>
      <c r="R97" s="151">
        <f>+Controls!R36</f>
        <v>0.223782317728353</v>
      </c>
      <c r="S97" s="151">
        <f>+Controls!S36</f>
        <v>0.223782317728353</v>
      </c>
      <c r="T97" s="151">
        <f>+Controls!T36</f>
        <v>0.223782317728353</v>
      </c>
      <c r="U97" s="151">
        <f>+Controls!U36</f>
        <v>0.223782317728353</v>
      </c>
      <c r="V97" s="151">
        <f>+Controls!V36</f>
        <v>0.223782317728353</v>
      </c>
      <c r="W97" s="151">
        <f>+Controls!W36</f>
        <v>0.223782317728353</v>
      </c>
      <c r="X97" s="151">
        <f>+Controls!X36</f>
        <v>0.223782317728353</v>
      </c>
      <c r="Y97" s="151">
        <f>+Controls!Y36</f>
        <v>0.223782317728353</v>
      </c>
      <c r="Z97" s="151">
        <f>+Controls!Z36</f>
        <v>0.223782317728353</v>
      </c>
      <c r="AA97" s="151">
        <f>+Controls!AA36</f>
        <v>0.223782317728353</v>
      </c>
      <c r="AB97" s="151">
        <f>+Controls!AB36</f>
        <v>0.223782317728353</v>
      </c>
      <c r="AC97" s="151">
        <f>+Controls!AC36</f>
        <v>0.223782317728353</v>
      </c>
      <c r="AD97" s="151">
        <f>+Controls!AD36</f>
        <v>0.223782317728353</v>
      </c>
      <c r="AE97" s="151">
        <f>+Controls!AE36</f>
        <v>0.223782317728353</v>
      </c>
      <c r="AF97" s="151">
        <f>+Controls!AF36</f>
        <v>0.223782317728353</v>
      </c>
      <c r="AG97" s="151">
        <f>+Controls!AG36</f>
        <v>0.223782317728353</v>
      </c>
      <c r="AH97" s="151">
        <f>+Controls!AH36</f>
        <v>0.223782317728353</v>
      </c>
      <c r="AI97" s="151">
        <f>+Controls!AI36</f>
        <v>0.223782317728353</v>
      </c>
      <c r="AJ97" s="151">
        <f>+Controls!AJ36</f>
        <v>0.223782317728353</v>
      </c>
      <c r="AK97" s="151">
        <f>+Controls!AK36</f>
        <v>0.223782317728353</v>
      </c>
      <c r="AL97" s="151">
        <f>+Controls!AL36</f>
        <v>0.223782317728353</v>
      </c>
      <c r="AM97" s="151">
        <f>+Controls!AM36</f>
        <v>0.223782317728353</v>
      </c>
      <c r="AN97" s="151">
        <f>+Controls!AN36</f>
        <v>0.223782317728353</v>
      </c>
      <c r="AO97" s="151">
        <f>+Controls!AO36</f>
        <v>0.223782317728353</v>
      </c>
      <c r="AP97" s="151">
        <f>+Controls!AP36</f>
        <v>0.223782317728353</v>
      </c>
      <c r="AQ97" s="151">
        <f>+Controls!AQ36</f>
        <v>0.223782317728353</v>
      </c>
      <c r="AR97" s="151">
        <f>+Controls!AR36</f>
        <v>0.223782317728353</v>
      </c>
      <c r="AS97" s="151">
        <f>+Controls!AS36</f>
        <v>0.223782317728353</v>
      </c>
      <c r="AT97" s="151">
        <f>+Controls!AT36</f>
        <v>0.223782317728353</v>
      </c>
      <c r="AU97" s="151">
        <f>+Controls!AU36</f>
        <v>0.223782317728353</v>
      </c>
      <c r="AV97" s="151">
        <f>+Controls!AV36</f>
        <v>0.223782317728353</v>
      </c>
      <c r="AW97" s="151">
        <f>+Controls!AW36</f>
        <v>0.223782317728353</v>
      </c>
      <c r="AX97" s="151">
        <f>+Controls!AX36</f>
        <v>0.223782317728353</v>
      </c>
      <c r="AY97" s="151">
        <f>+Controls!AY36</f>
        <v>0.223782317728353</v>
      </c>
      <c r="AZ97" s="151">
        <f>+Controls!AZ36</f>
        <v>0.223782317728353</v>
      </c>
      <c r="BA97" s="151">
        <f>+Controls!BA36</f>
        <v>0.223782317728353</v>
      </c>
      <c r="BB97" s="151">
        <f>+Controls!BB36</f>
        <v>0.223782317728353</v>
      </c>
      <c r="BC97" s="151">
        <f>+Controls!BC36</f>
        <v>0.223782317728353</v>
      </c>
      <c r="BD97" s="151">
        <f>+Controls!BD36</f>
        <v>0.223782317728353</v>
      </c>
      <c r="BE97" s="151">
        <f>+Controls!BE36</f>
        <v>0.223782317728353</v>
      </c>
      <c r="BF97" s="151">
        <f>+Controls!BF36</f>
        <v>0.223782317728353</v>
      </c>
      <c r="BG97" s="151">
        <f>+Controls!BG36</f>
        <v>0.223782317728353</v>
      </c>
      <c r="BH97" s="151">
        <f>+Controls!BH36</f>
        <v>0.223782317728353</v>
      </c>
      <c r="BI97" s="151">
        <f>+Controls!BI36</f>
        <v>0.223782317728353</v>
      </c>
    </row>
    <row r="98" spans="1:61" s="36" customFormat="1" ht="18" customHeight="1">
      <c r="A98" s="114" t="str">
        <f>+Controls!C1</f>
        <v>Control = 1 if tax or 0 if capped</v>
      </c>
      <c r="B98" s="114">
        <f>+Controls!I1</f>
        <v>1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</row>
    <row r="99" spans="1:61" s="36" customFormat="1" ht="18" customHeight="1">
      <c r="A99" s="114" t="str">
        <f>+Controls!C2</f>
        <v>Trade (0) or no trade (1)</v>
      </c>
      <c r="B99" s="114">
        <f>+Controls!I2</f>
        <v>1</v>
      </c>
    </row>
    <row r="100" spans="1:61" s="43" customFormat="1" ht="18" customHeight="1">
      <c r="A100" s="116"/>
      <c r="B100" s="116"/>
    </row>
    <row r="101" spans="1:61" s="44" customFormat="1" ht="18" customHeight="1">
      <c r="A101" s="117" t="s">
        <v>791</v>
      </c>
      <c r="B101" s="118">
        <f t="shared" ref="B101:AG101" si="43">+B$36*1000*B103^($B$38-1)</f>
        <v>9.9999999999999937E-4</v>
      </c>
      <c r="C101" s="118">
        <f t="shared" si="43"/>
        <v>9.999999999999998E-4</v>
      </c>
      <c r="D101" s="118">
        <f t="shared" si="43"/>
        <v>1.0000000000000534E-3</v>
      </c>
      <c r="E101" s="118">
        <f t="shared" si="43"/>
        <v>1.0000000000215483E-3</v>
      </c>
      <c r="F101" s="118">
        <f t="shared" si="43"/>
        <v>1.0000000017689826E-3</v>
      </c>
      <c r="G101" s="118">
        <f t="shared" si="43"/>
        <v>1.0000000576642798E-3</v>
      </c>
      <c r="H101" s="118">
        <f t="shared" si="43"/>
        <v>1.0000010087449871E-3</v>
      </c>
      <c r="I101" s="118">
        <f t="shared" si="43"/>
        <v>1.0000113920947305E-3</v>
      </c>
      <c r="J101" s="118">
        <f t="shared" si="43"/>
        <v>1.0000940394660192E-3</v>
      </c>
      <c r="K101" s="118">
        <f t="shared" si="43"/>
        <v>1.0006133774100512E-3</v>
      </c>
      <c r="L101" s="118">
        <f t="shared" si="43"/>
        <v>1.0033295900328694E-3</v>
      </c>
      <c r="M101" s="118">
        <f t="shared" si="43"/>
        <v>1.0155894218064863E-3</v>
      </c>
      <c r="N101" s="118">
        <f t="shared" si="43"/>
        <v>1.0645397255263091E-3</v>
      </c>
      <c r="O101" s="118">
        <f t="shared" si="43"/>
        <v>1.2410303223762522E-3</v>
      </c>
      <c r="P101" s="118">
        <f t="shared" si="43"/>
        <v>1.8210025266551034E-3</v>
      </c>
      <c r="Q101" s="118">
        <f t="shared" si="43"/>
        <v>3.5766183309002201E-3</v>
      </c>
      <c r="R101" s="118">
        <f t="shared" si="43"/>
        <v>8.5161838592479003E-3</v>
      </c>
      <c r="S101" s="118">
        <f t="shared" si="43"/>
        <v>2.1530289584171886E-2</v>
      </c>
      <c r="T101" s="118">
        <f t="shared" si="43"/>
        <v>5.3833188353047234E-2</v>
      </c>
      <c r="U101" s="118">
        <f t="shared" si="43"/>
        <v>0.12973744072668456</v>
      </c>
      <c r="V101" s="118">
        <f t="shared" si="43"/>
        <v>0.29919990110504929</v>
      </c>
      <c r="W101" s="118">
        <f t="shared" si="43"/>
        <v>0.66126843802292923</v>
      </c>
      <c r="X101" s="118">
        <f t="shared" si="43"/>
        <v>1.4047386546896243</v>
      </c>
      <c r="Y101" s="118">
        <f t="shared" si="43"/>
        <v>2.8696110898541183</v>
      </c>
      <c r="Z101" s="118">
        <f t="shared" si="43"/>
        <v>5.6313004966981497</v>
      </c>
      <c r="AA101" s="118">
        <f t="shared" si="43"/>
        <v>10.59131116102029</v>
      </c>
      <c r="AB101" s="118">
        <f t="shared" si="43"/>
        <v>125.70677724004616</v>
      </c>
      <c r="AC101" s="118">
        <f t="shared" si="43"/>
        <v>62.853388620023082</v>
      </c>
      <c r="AD101" s="118">
        <f t="shared" si="43"/>
        <v>31.426694310011541</v>
      </c>
      <c r="AE101" s="118">
        <f t="shared" si="43"/>
        <v>15.713347155005771</v>
      </c>
      <c r="AF101" s="118">
        <f t="shared" si="43"/>
        <v>7.8566735775028853</v>
      </c>
      <c r="AG101" s="118">
        <f t="shared" si="43"/>
        <v>3.9283367887514427</v>
      </c>
      <c r="AH101" s="118">
        <f t="shared" ref="AH101:BI101" si="44">+AH$36*1000*AH103^($B$38-1)</f>
        <v>1.9641683943757213</v>
      </c>
      <c r="AI101" s="118">
        <f t="shared" si="44"/>
        <v>0.98208419718786066</v>
      </c>
      <c r="AJ101" s="118">
        <f t="shared" si="44"/>
        <v>0.49104209859393033</v>
      </c>
      <c r="AK101" s="118">
        <f t="shared" si="44"/>
        <v>0.24552104929696517</v>
      </c>
      <c r="AL101" s="118">
        <f t="shared" si="44"/>
        <v>0.12276052464848258</v>
      </c>
      <c r="AM101" s="118">
        <f t="shared" si="44"/>
        <v>6.1380262324241291E-2</v>
      </c>
      <c r="AN101" s="118">
        <f t="shared" si="44"/>
        <v>3.0690131162120646E-2</v>
      </c>
      <c r="AO101" s="118">
        <f t="shared" si="44"/>
        <v>1.5345065581060323E-2</v>
      </c>
      <c r="AP101" s="118">
        <f t="shared" si="44"/>
        <v>7.6725327905301614E-3</v>
      </c>
      <c r="AQ101" s="118">
        <f t="shared" si="44"/>
        <v>3.8362663952650807E-3</v>
      </c>
      <c r="AR101" s="118">
        <f t="shared" si="44"/>
        <v>1.9181331976325404E-3</v>
      </c>
      <c r="AS101" s="118">
        <f t="shared" si="44"/>
        <v>9.5906659881627018E-4</v>
      </c>
      <c r="AT101" s="118">
        <f t="shared" si="44"/>
        <v>4.7953329940813509E-4</v>
      </c>
      <c r="AU101" s="118">
        <f t="shared" si="44"/>
        <v>2.3976664970406754E-4</v>
      </c>
      <c r="AV101" s="118">
        <f t="shared" si="44"/>
        <v>1.1988332485203377E-4</v>
      </c>
      <c r="AW101" s="118">
        <f t="shared" si="44"/>
        <v>5.9941662426016886E-5</v>
      </c>
      <c r="AX101" s="118">
        <f t="shared" si="44"/>
        <v>2.9970831213008443E-5</v>
      </c>
      <c r="AY101" s="118">
        <f t="shared" si="44"/>
        <v>1.4985415606504222E-5</v>
      </c>
      <c r="AZ101" s="118">
        <f t="shared" si="44"/>
        <v>7.4927078032521108E-6</v>
      </c>
      <c r="BA101" s="118">
        <f t="shared" si="44"/>
        <v>3.7463539016260554E-6</v>
      </c>
      <c r="BB101" s="118">
        <f t="shared" si="44"/>
        <v>1.8731769508130277E-6</v>
      </c>
      <c r="BC101" s="118">
        <f t="shared" si="44"/>
        <v>9.3658847540651385E-7</v>
      </c>
      <c r="BD101" s="118">
        <f t="shared" si="44"/>
        <v>4.6829423770325692E-7</v>
      </c>
      <c r="BE101" s="118">
        <f t="shared" si="44"/>
        <v>2.3414711885162846E-7</v>
      </c>
      <c r="BF101" s="118">
        <f t="shared" si="44"/>
        <v>1.1707355942581423E-7</v>
      </c>
      <c r="BG101" s="118">
        <f t="shared" si="44"/>
        <v>5.8536779712907115E-8</v>
      </c>
      <c r="BH101" s="118">
        <f t="shared" si="44"/>
        <v>2.9268389856453558E-8</v>
      </c>
      <c r="BI101" s="118">
        <f t="shared" si="44"/>
        <v>1.4634194928226779E-8</v>
      </c>
    </row>
    <row r="102" spans="1:61" s="45" customFormat="1" ht="18" customHeight="1">
      <c r="A102" s="119" t="s">
        <v>694</v>
      </c>
      <c r="B102" s="120">
        <f>+B119*(1-MIN(B103,1))</f>
        <v>0.19130298725162215</v>
      </c>
      <c r="C102" s="120">
        <f>+C119*(1-MIN(C103,1))</f>
        <v>0.24390148283972463</v>
      </c>
      <c r="D102" s="120">
        <f t="shared" ref="D102:BI102" si="45">+D119*(1-MIN(D103,1))</f>
        <v>0.35373965665690837</v>
      </c>
      <c r="E102" s="120">
        <f t="shared" si="45"/>
        <v>0.48181967984315216</v>
      </c>
      <c r="F102" s="120">
        <f t="shared" si="45"/>
        <v>0.62583133934463975</v>
      </c>
      <c r="G102" s="120">
        <f t="shared" si="45"/>
        <v>0.75848932007622716</v>
      </c>
      <c r="H102" s="120">
        <f t="shared" si="45"/>
        <v>0.8774933390605355</v>
      </c>
      <c r="I102" s="120">
        <f t="shared" si="45"/>
        <v>1.0038538011155649</v>
      </c>
      <c r="J102" s="120">
        <f t="shared" si="45"/>
        <v>1.1376836066720915</v>
      </c>
      <c r="K102" s="120">
        <f t="shared" si="45"/>
        <v>1.2789696799871801</v>
      </c>
      <c r="L102" s="120">
        <f t="shared" si="45"/>
        <v>1.3886152098082143</v>
      </c>
      <c r="M102" s="120">
        <f t="shared" si="45"/>
        <v>1.4586413028377669</v>
      </c>
      <c r="N102" s="120">
        <f t="shared" si="45"/>
        <v>1.5198138828710965</v>
      </c>
      <c r="O102" s="120">
        <f t="shared" si="45"/>
        <v>1.5747443507739087</v>
      </c>
      <c r="P102" s="120">
        <f t="shared" si="45"/>
        <v>1.6232067554717515</v>
      </c>
      <c r="Q102" s="120">
        <f t="shared" si="45"/>
        <v>1.6650283257767791</v>
      </c>
      <c r="R102" s="120">
        <f t="shared" si="45"/>
        <v>1.7000557802205305</v>
      </c>
      <c r="S102" s="120">
        <f t="shared" si="45"/>
        <v>1.7280990149097197</v>
      </c>
      <c r="T102" s="120">
        <f t="shared" si="45"/>
        <v>1.7488349373624921</v>
      </c>
      <c r="U102" s="120">
        <f t="shared" si="45"/>
        <v>1.7617082900139962</v>
      </c>
      <c r="V102" s="120">
        <f t="shared" si="45"/>
        <v>1.7761488150522546</v>
      </c>
      <c r="W102" s="120">
        <f t="shared" si="45"/>
        <v>1.7929751460582968</v>
      </c>
      <c r="X102" s="120">
        <f t="shared" si="45"/>
        <v>1.81333388639239</v>
      </c>
      <c r="Y102" s="120">
        <f t="shared" si="45"/>
        <v>1.8223908980497585</v>
      </c>
      <c r="Z102" s="120">
        <f t="shared" si="45"/>
        <v>1.8136192273168248</v>
      </c>
      <c r="AA102" s="120">
        <f t="shared" si="45"/>
        <v>1.6743202171778031</v>
      </c>
      <c r="AB102" s="120">
        <f t="shared" si="45"/>
        <v>0</v>
      </c>
      <c r="AC102" s="120">
        <f t="shared" si="45"/>
        <v>0</v>
      </c>
      <c r="AD102" s="120">
        <f t="shared" si="45"/>
        <v>0</v>
      </c>
      <c r="AE102" s="120">
        <f t="shared" si="45"/>
        <v>0</v>
      </c>
      <c r="AF102" s="120">
        <f t="shared" si="45"/>
        <v>0</v>
      </c>
      <c r="AG102" s="120">
        <f t="shared" si="45"/>
        <v>0</v>
      </c>
      <c r="AH102" s="120">
        <f t="shared" si="45"/>
        <v>0</v>
      </c>
      <c r="AI102" s="120">
        <f t="shared" si="45"/>
        <v>0</v>
      </c>
      <c r="AJ102" s="120">
        <f t="shared" si="45"/>
        <v>0</v>
      </c>
      <c r="AK102" s="120">
        <f t="shared" si="45"/>
        <v>0</v>
      </c>
      <c r="AL102" s="120">
        <f t="shared" si="45"/>
        <v>0</v>
      </c>
      <c r="AM102" s="120">
        <f t="shared" si="45"/>
        <v>0</v>
      </c>
      <c r="AN102" s="120">
        <f t="shared" si="45"/>
        <v>0</v>
      </c>
      <c r="AO102" s="120">
        <f t="shared" si="45"/>
        <v>0</v>
      </c>
      <c r="AP102" s="120">
        <f t="shared" si="45"/>
        <v>0</v>
      </c>
      <c r="AQ102" s="120">
        <f t="shared" si="45"/>
        <v>0</v>
      </c>
      <c r="AR102" s="120">
        <f t="shared" si="45"/>
        <v>0</v>
      </c>
      <c r="AS102" s="120">
        <f t="shared" si="45"/>
        <v>0</v>
      </c>
      <c r="AT102" s="120">
        <f t="shared" si="45"/>
        <v>0</v>
      </c>
      <c r="AU102" s="120">
        <f t="shared" si="45"/>
        <v>0</v>
      </c>
      <c r="AV102" s="120">
        <f t="shared" si="45"/>
        <v>0</v>
      </c>
      <c r="AW102" s="120">
        <f t="shared" si="45"/>
        <v>0</v>
      </c>
      <c r="AX102" s="120">
        <f t="shared" si="45"/>
        <v>0</v>
      </c>
      <c r="AY102" s="120">
        <f t="shared" si="45"/>
        <v>0</v>
      </c>
      <c r="AZ102" s="120">
        <f t="shared" si="45"/>
        <v>0</v>
      </c>
      <c r="BA102" s="120">
        <f t="shared" si="45"/>
        <v>0</v>
      </c>
      <c r="BB102" s="120">
        <f t="shared" si="45"/>
        <v>0</v>
      </c>
      <c r="BC102" s="120">
        <f t="shared" si="45"/>
        <v>0</v>
      </c>
      <c r="BD102" s="120">
        <f t="shared" si="45"/>
        <v>0</v>
      </c>
      <c r="BE102" s="120">
        <f t="shared" si="45"/>
        <v>0</v>
      </c>
      <c r="BF102" s="120">
        <f t="shared" si="45"/>
        <v>0</v>
      </c>
      <c r="BG102" s="120">
        <f t="shared" si="45"/>
        <v>0</v>
      </c>
      <c r="BH102" s="120">
        <f t="shared" si="45"/>
        <v>0</v>
      </c>
      <c r="BI102" s="120">
        <f t="shared" si="45"/>
        <v>0</v>
      </c>
    </row>
    <row r="103" spans="1:61" s="46" customFormat="1" ht="18" customHeight="1">
      <c r="A103" s="121" t="s">
        <v>681</v>
      </c>
      <c r="B103" s="122">
        <f>+IF($B$98=1,B109,IF($B$99=1,B114,B122))</f>
        <v>3.8717679147140402E-4</v>
      </c>
      <c r="C103" s="122">
        <f>+IF($B$98&gt;0,C109,IF($B$99&gt;0,C114,C122))</f>
        <v>3.9720851919222591E-4</v>
      </c>
      <c r="D103" s="122">
        <f t="shared" ref="D103:BI103" si="46">+IF($B$98&gt;0,D109,IF($B$99&gt;0,D114,D122))</f>
        <v>4.0744432808424637E-4</v>
      </c>
      <c r="E103" s="122">
        <f t="shared" si="46"/>
        <v>4.1788428101555272E-4</v>
      </c>
      <c r="F103" s="122">
        <f t="shared" si="46"/>
        <v>4.2852811081690504E-4</v>
      </c>
      <c r="G103" s="122">
        <f t="shared" si="46"/>
        <v>4.3937521155757098E-4</v>
      </c>
      <c r="H103" s="122">
        <f t="shared" si="46"/>
        <v>4.5042480398821362E-4</v>
      </c>
      <c r="I103" s="122">
        <f t="shared" si="46"/>
        <v>4.6167771125603857E-4</v>
      </c>
      <c r="J103" s="122">
        <f t="shared" si="46"/>
        <v>4.7314883205612707E-4</v>
      </c>
      <c r="K103" s="122">
        <f t="shared" si="46"/>
        <v>4.8493546860594266E-4</v>
      </c>
      <c r="L103" s="122">
        <f t="shared" si="46"/>
        <v>4.9752859713532124E-4</v>
      </c>
      <c r="M103" s="122">
        <f t="shared" si="46"/>
        <v>5.130321397819014E-4</v>
      </c>
      <c r="N103" s="122">
        <f t="shared" si="46"/>
        <v>5.3927665215271821E-4</v>
      </c>
      <c r="O103" s="122">
        <f t="shared" si="46"/>
        <v>6.0123277230107351E-4</v>
      </c>
      <c r="P103" s="122">
        <f t="shared" si="46"/>
        <v>7.6152656642028567E-4</v>
      </c>
      <c r="Q103" s="122">
        <f t="shared" si="46"/>
        <v>1.1339233495209623E-3</v>
      </c>
      <c r="R103" s="122">
        <f t="shared" si="46"/>
        <v>1.8785964964230207E-3</v>
      </c>
      <c r="S103" s="122">
        <f t="shared" si="46"/>
        <v>3.2169447751187741E-3</v>
      </c>
      <c r="T103" s="122">
        <f t="shared" si="46"/>
        <v>5.4736771893611246E-3</v>
      </c>
      <c r="U103" s="122">
        <f t="shared" si="46"/>
        <v>9.1227499798029656E-3</v>
      </c>
      <c r="V103" s="122">
        <f t="shared" si="46"/>
        <v>1.4833344716108612E-2</v>
      </c>
      <c r="W103" s="122">
        <f t="shared" si="46"/>
        <v>2.3548931669639974E-2</v>
      </c>
      <c r="X103" s="122">
        <f t="shared" si="46"/>
        <v>3.6562072464268805E-2</v>
      </c>
      <c r="Y103" s="122">
        <f t="shared" si="46"/>
        <v>5.5530373550280419E-2</v>
      </c>
      <c r="Z103" s="122">
        <f t="shared" si="46"/>
        <v>8.2454939464792085E-2</v>
      </c>
      <c r="AA103" s="122">
        <f t="shared" si="46"/>
        <v>0.17213423111760454</v>
      </c>
      <c r="AB103" s="122">
        <f t="shared" si="46"/>
        <v>1</v>
      </c>
      <c r="AC103" s="122">
        <f t="shared" si="46"/>
        <v>1</v>
      </c>
      <c r="AD103" s="122">
        <f t="shared" si="46"/>
        <v>1</v>
      </c>
      <c r="AE103" s="122">
        <f t="shared" si="46"/>
        <v>1</v>
      </c>
      <c r="AF103" s="122">
        <f t="shared" si="46"/>
        <v>1</v>
      </c>
      <c r="AG103" s="122">
        <f t="shared" si="46"/>
        <v>1</v>
      </c>
      <c r="AH103" s="122">
        <f t="shared" si="46"/>
        <v>1</v>
      </c>
      <c r="AI103" s="122">
        <f t="shared" si="46"/>
        <v>1</v>
      </c>
      <c r="AJ103" s="122">
        <f t="shared" si="46"/>
        <v>1</v>
      </c>
      <c r="AK103" s="122">
        <f t="shared" si="46"/>
        <v>1</v>
      </c>
      <c r="AL103" s="122">
        <f t="shared" si="46"/>
        <v>1</v>
      </c>
      <c r="AM103" s="122">
        <f t="shared" si="46"/>
        <v>1</v>
      </c>
      <c r="AN103" s="122">
        <f t="shared" si="46"/>
        <v>1</v>
      </c>
      <c r="AO103" s="122">
        <f t="shared" si="46"/>
        <v>1</v>
      </c>
      <c r="AP103" s="122">
        <f t="shared" si="46"/>
        <v>1</v>
      </c>
      <c r="AQ103" s="122">
        <f t="shared" si="46"/>
        <v>1</v>
      </c>
      <c r="AR103" s="122">
        <f t="shared" si="46"/>
        <v>1</v>
      </c>
      <c r="AS103" s="122">
        <f t="shared" si="46"/>
        <v>1</v>
      </c>
      <c r="AT103" s="122">
        <f t="shared" si="46"/>
        <v>1</v>
      </c>
      <c r="AU103" s="122">
        <f t="shared" si="46"/>
        <v>1</v>
      </c>
      <c r="AV103" s="122">
        <f t="shared" si="46"/>
        <v>1</v>
      </c>
      <c r="AW103" s="122">
        <f t="shared" si="46"/>
        <v>1</v>
      </c>
      <c r="AX103" s="122">
        <f t="shared" si="46"/>
        <v>1</v>
      </c>
      <c r="AY103" s="122">
        <f t="shared" si="46"/>
        <v>1</v>
      </c>
      <c r="AZ103" s="122">
        <f t="shared" si="46"/>
        <v>1</v>
      </c>
      <c r="BA103" s="122">
        <f t="shared" si="46"/>
        <v>1</v>
      </c>
      <c r="BB103" s="122">
        <f t="shared" si="46"/>
        <v>1</v>
      </c>
      <c r="BC103" s="122">
        <f t="shared" si="46"/>
        <v>1</v>
      </c>
      <c r="BD103" s="122">
        <f t="shared" si="46"/>
        <v>1</v>
      </c>
      <c r="BE103" s="122">
        <f t="shared" si="46"/>
        <v>1</v>
      </c>
      <c r="BF103" s="122">
        <f t="shared" si="46"/>
        <v>1</v>
      </c>
      <c r="BG103" s="122">
        <f t="shared" si="46"/>
        <v>1</v>
      </c>
      <c r="BH103" s="122">
        <f t="shared" si="46"/>
        <v>1</v>
      </c>
      <c r="BI103" s="122">
        <f t="shared" si="46"/>
        <v>1</v>
      </c>
    </row>
    <row r="104" spans="1:61" ht="18" customHeight="1">
      <c r="A104" s="123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</row>
    <row r="105" spans="1:61" ht="18" customHeight="1">
      <c r="A105" s="124" t="s">
        <v>674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</row>
    <row r="106" spans="1:61" s="47" customFormat="1" ht="18" customHeight="1">
      <c r="A106" s="126" t="s">
        <v>177</v>
      </c>
      <c r="B106" s="125">
        <f t="shared" ref="B106:BI106" si="47">+MIN(B107+B108,B36*1000)</f>
        <v>1E-3</v>
      </c>
      <c r="C106" s="125">
        <f t="shared" si="47"/>
        <v>1E-3</v>
      </c>
      <c r="D106" s="125">
        <f t="shared" si="47"/>
        <v>1.0000000000000521E-3</v>
      </c>
      <c r="E106" s="125">
        <f t="shared" si="47"/>
        <v>1.0000000000215492E-3</v>
      </c>
      <c r="F106" s="125">
        <f t="shared" si="47"/>
        <v>1.0000000017689817E-3</v>
      </c>
      <c r="G106" s="125">
        <f t="shared" si="47"/>
        <v>1.0000000576642783E-3</v>
      </c>
      <c r="H106" s="125">
        <f t="shared" si="47"/>
        <v>1.0000010087449862E-3</v>
      </c>
      <c r="I106" s="125">
        <f t="shared" si="47"/>
        <v>1.0000113920947279E-3</v>
      </c>
      <c r="J106" s="125">
        <f t="shared" si="47"/>
        <v>1.0000940394660177E-3</v>
      </c>
      <c r="K106" s="125">
        <f t="shared" si="47"/>
        <v>1.0006133774100503E-3</v>
      </c>
      <c r="L106" s="125">
        <f t="shared" si="47"/>
        <v>1.003329590032867E-3</v>
      </c>
      <c r="M106" s="142">
        <f t="shared" si="47"/>
        <v>1.0155894218064868E-3</v>
      </c>
      <c r="N106" s="125">
        <f t="shared" si="47"/>
        <v>1.0645397255263089E-3</v>
      </c>
      <c r="O106" s="125">
        <f t="shared" si="47"/>
        <v>1.2410303223762502E-3</v>
      </c>
      <c r="P106" s="125">
        <f t="shared" si="47"/>
        <v>1.8210025266551014E-3</v>
      </c>
      <c r="Q106" s="125">
        <f t="shared" si="47"/>
        <v>3.5766183309002184E-3</v>
      </c>
      <c r="R106" s="125">
        <f t="shared" si="47"/>
        <v>8.5161838592479073E-3</v>
      </c>
      <c r="S106" s="125">
        <f t="shared" si="47"/>
        <v>2.1530289584171879E-2</v>
      </c>
      <c r="T106" s="125">
        <f t="shared" si="47"/>
        <v>5.3833188353047248E-2</v>
      </c>
      <c r="U106" s="125">
        <f t="shared" si="47"/>
        <v>0.12973744072668422</v>
      </c>
      <c r="V106" s="125">
        <f t="shared" si="47"/>
        <v>0.29919990110504918</v>
      </c>
      <c r="W106" s="125">
        <f t="shared" si="47"/>
        <v>0.66126843802292923</v>
      </c>
      <c r="X106" s="125">
        <f t="shared" si="47"/>
        <v>1.4047386546896248</v>
      </c>
      <c r="Y106" s="125">
        <f t="shared" si="47"/>
        <v>2.8696110898541152</v>
      </c>
      <c r="Z106" s="125">
        <f t="shared" si="47"/>
        <v>5.6313004966981506</v>
      </c>
      <c r="AA106" s="125">
        <f t="shared" si="47"/>
        <v>10.59131116102029</v>
      </c>
      <c r="AB106" s="125">
        <f t="shared" si="47"/>
        <v>125.70677724004616</v>
      </c>
      <c r="AC106" s="125">
        <f t="shared" si="47"/>
        <v>62.853388620023082</v>
      </c>
      <c r="AD106" s="125">
        <f t="shared" si="47"/>
        <v>31.426694310011541</v>
      </c>
      <c r="AE106" s="125">
        <f t="shared" si="47"/>
        <v>15.713347155005771</v>
      </c>
      <c r="AF106" s="125">
        <f t="shared" si="47"/>
        <v>7.8566735775028853</v>
      </c>
      <c r="AG106" s="125">
        <f t="shared" si="47"/>
        <v>3.9283367887514427</v>
      </c>
      <c r="AH106" s="125">
        <f t="shared" si="47"/>
        <v>1.9641683943757213</v>
      </c>
      <c r="AI106" s="125">
        <f t="shared" si="47"/>
        <v>0.98208419718786066</v>
      </c>
      <c r="AJ106" s="125">
        <f t="shared" si="47"/>
        <v>0.49104209859393033</v>
      </c>
      <c r="AK106" s="125">
        <f t="shared" si="47"/>
        <v>0.24552104929696517</v>
      </c>
      <c r="AL106" s="125">
        <f t="shared" si="47"/>
        <v>0.12276052464848258</v>
      </c>
      <c r="AM106" s="125">
        <f t="shared" si="47"/>
        <v>6.1380262324241291E-2</v>
      </c>
      <c r="AN106" s="125">
        <f t="shared" si="47"/>
        <v>3.0690131162120646E-2</v>
      </c>
      <c r="AO106" s="125">
        <f t="shared" si="47"/>
        <v>1.5345065581060323E-2</v>
      </c>
      <c r="AP106" s="125">
        <f t="shared" si="47"/>
        <v>7.6725327905301614E-3</v>
      </c>
      <c r="AQ106" s="125">
        <f t="shared" si="47"/>
        <v>3.8362663952650807E-3</v>
      </c>
      <c r="AR106" s="125">
        <f t="shared" si="47"/>
        <v>1.9181331976325404E-3</v>
      </c>
      <c r="AS106" s="125">
        <f t="shared" si="47"/>
        <v>9.5906659881627018E-4</v>
      </c>
      <c r="AT106" s="125">
        <f t="shared" si="47"/>
        <v>4.7953329940813509E-4</v>
      </c>
      <c r="AU106" s="125">
        <f t="shared" si="47"/>
        <v>2.3976664970406754E-4</v>
      </c>
      <c r="AV106" s="125">
        <f t="shared" si="47"/>
        <v>1.1988332485203377E-4</v>
      </c>
      <c r="AW106" s="125">
        <f t="shared" si="47"/>
        <v>5.9941662426016886E-5</v>
      </c>
      <c r="AX106" s="125">
        <f t="shared" si="47"/>
        <v>2.9970831213008443E-5</v>
      </c>
      <c r="AY106" s="125">
        <f t="shared" si="47"/>
        <v>1.4985415606504222E-5</v>
      </c>
      <c r="AZ106" s="125">
        <f t="shared" si="47"/>
        <v>7.4927078032521108E-6</v>
      </c>
      <c r="BA106" s="125">
        <f t="shared" si="47"/>
        <v>3.7463539016260554E-6</v>
      </c>
      <c r="BB106" s="125">
        <f t="shared" si="47"/>
        <v>1.8731769508130277E-6</v>
      </c>
      <c r="BC106" s="125">
        <f t="shared" si="47"/>
        <v>9.3658847540651385E-7</v>
      </c>
      <c r="BD106" s="125">
        <f t="shared" si="47"/>
        <v>4.6829423770325692E-7</v>
      </c>
      <c r="BE106" s="125">
        <f t="shared" si="47"/>
        <v>2.3414711885162846E-7</v>
      </c>
      <c r="BF106" s="125">
        <f t="shared" si="47"/>
        <v>1.1707355942581423E-7</v>
      </c>
      <c r="BG106" s="125">
        <f t="shared" si="47"/>
        <v>5.8536779712907115E-8</v>
      </c>
      <c r="BH106" s="125">
        <f t="shared" si="47"/>
        <v>2.9268389856453558E-8</v>
      </c>
      <c r="BI106" s="125">
        <f t="shared" si="47"/>
        <v>1.4634194928226779E-8</v>
      </c>
    </row>
    <row r="107" spans="1:61" ht="18" customHeight="1">
      <c r="A107" s="126" t="s">
        <v>672</v>
      </c>
      <c r="B107" s="125">
        <f>+Controls!B9</f>
        <v>0</v>
      </c>
      <c r="C107" s="125">
        <f>+Controls!C9</f>
        <v>3.0070389287706203E-21</v>
      </c>
      <c r="D107" s="125">
        <f>+Controls!D9</f>
        <v>5.2132333743870096E-17</v>
      </c>
      <c r="E107" s="125">
        <f>+Controls!E9</f>
        <v>2.1549200322818337E-14</v>
      </c>
      <c r="F107" s="125">
        <f>+Controls!F9</f>
        <v>1.7689817099191038E-12</v>
      </c>
      <c r="G107" s="125">
        <f>+Controls!G9</f>
        <v>5.7664278346510029E-11</v>
      </c>
      <c r="H107" s="125">
        <f>+Controls!H9</f>
        <v>1.0087449862090303E-9</v>
      </c>
      <c r="I107" s="125">
        <f>+Controls!I9</f>
        <v>1.1392094727763031E-8</v>
      </c>
      <c r="J107" s="125">
        <f>+Controls!J9</f>
        <v>9.4039466017717397E-8</v>
      </c>
      <c r="K107" s="125">
        <f>+Controls!K9</f>
        <v>6.1337741005017265E-7</v>
      </c>
      <c r="L107" s="125">
        <f>+Controls!L9</f>
        <v>3.3295900328669421E-6</v>
      </c>
      <c r="M107" s="125">
        <f>+Controls!M9</f>
        <v>1.5589421806486728E-5</v>
      </c>
      <c r="N107" s="125">
        <f>+Controls!N9</f>
        <v>6.4539725526308953E-5</v>
      </c>
      <c r="O107" s="125">
        <f>+Controls!O9</f>
        <v>2.4103032237625028E-4</v>
      </c>
      <c r="P107" s="125">
        <f>+Controls!P9</f>
        <v>8.2100252665510151E-4</v>
      </c>
      <c r="Q107" s="125">
        <f>+Controls!Q9</f>
        <v>2.5766183309002184E-3</v>
      </c>
      <c r="R107" s="125">
        <f>+Controls!R9</f>
        <v>7.5161838592479073E-3</v>
      </c>
      <c r="S107" s="125">
        <f>+Controls!S9</f>
        <v>2.0530289584171878E-2</v>
      </c>
      <c r="T107" s="125">
        <f>+Controls!T9</f>
        <v>5.2833188353047247E-2</v>
      </c>
      <c r="U107" s="125">
        <f>+Controls!U9</f>
        <v>0.12873744072668422</v>
      </c>
      <c r="V107" s="125">
        <f>+Controls!V9</f>
        <v>0.29819990110504918</v>
      </c>
      <c r="W107" s="125">
        <f>+Controls!W9</f>
        <v>0.66026843802292923</v>
      </c>
      <c r="X107" s="125">
        <f>+Controls!X9</f>
        <v>1.4037386546896249</v>
      </c>
      <c r="Y107" s="125">
        <f>+Controls!Y9</f>
        <v>2.8686110898541153</v>
      </c>
      <c r="Z107" s="125">
        <f>+Controls!Z9</f>
        <v>5.6303004966981502</v>
      </c>
      <c r="AA107" s="125">
        <f>+Controls!AA9</f>
        <v>10.59031116102029</v>
      </c>
      <c r="AB107" s="125">
        <f>+Controls!AB9</f>
        <v>18.34441499938697</v>
      </c>
      <c r="AC107" s="125">
        <f>+Controls!AC9</f>
        <v>18.34441499938697</v>
      </c>
      <c r="AD107" s="125">
        <f>+Controls!AD9</f>
        <v>18.34441499938697</v>
      </c>
      <c r="AE107" s="125">
        <f>+Controls!AE9</f>
        <v>18.34441499938697</v>
      </c>
      <c r="AF107" s="125">
        <f>+Controls!AF9</f>
        <v>18.34441499938697</v>
      </c>
      <c r="AG107" s="125">
        <f>+Controls!AG9</f>
        <v>18.34441499938697</v>
      </c>
      <c r="AH107" s="125">
        <f>+Controls!AH9</f>
        <v>18.34441499938697</v>
      </c>
      <c r="AI107" s="125">
        <f>+Controls!AI9</f>
        <v>18.34441499938697</v>
      </c>
      <c r="AJ107" s="125">
        <f>+Controls!AJ9</f>
        <v>18.34441499938697</v>
      </c>
      <c r="AK107" s="125">
        <f>+Controls!AK9</f>
        <v>18.34441499938697</v>
      </c>
      <c r="AL107" s="125">
        <f>+Controls!AL9</f>
        <v>18.34441499938697</v>
      </c>
      <c r="AM107" s="125">
        <f>+Controls!AM9</f>
        <v>18.34441499938697</v>
      </c>
      <c r="AN107" s="125">
        <f>+Controls!AN9</f>
        <v>18.34441499938697</v>
      </c>
      <c r="AO107" s="125">
        <f>+Controls!AO9</f>
        <v>18.34441499938697</v>
      </c>
      <c r="AP107" s="125">
        <f>+Controls!AP9</f>
        <v>18.34441499938697</v>
      </c>
      <c r="AQ107" s="125">
        <f>+Controls!AQ9</f>
        <v>18.34441499938697</v>
      </c>
      <c r="AR107" s="125">
        <f>+Controls!AR9</f>
        <v>18.34441499938697</v>
      </c>
      <c r="AS107" s="125">
        <f>+Controls!AS9</f>
        <v>18.34441499938697</v>
      </c>
      <c r="AT107" s="125">
        <f>+Controls!AT9</f>
        <v>18.34441499938697</v>
      </c>
      <c r="AU107" s="125">
        <f>+Controls!AU9</f>
        <v>18.34441499938697</v>
      </c>
      <c r="AV107" s="125">
        <f>+Controls!AV9</f>
        <v>18.34441499938697</v>
      </c>
      <c r="AW107" s="125">
        <f>+Controls!AW9</f>
        <v>18.34441499938697</v>
      </c>
      <c r="AX107" s="125">
        <f>+Controls!AX9</f>
        <v>18.34441499938697</v>
      </c>
      <c r="AY107" s="125">
        <f>+Controls!AY9</f>
        <v>18.34441499938697</v>
      </c>
      <c r="AZ107" s="125">
        <f>+Controls!AZ9</f>
        <v>18.34441499938697</v>
      </c>
      <c r="BA107" s="125">
        <f>+Controls!BA9</f>
        <v>18.34441499938697</v>
      </c>
      <c r="BB107" s="125">
        <f>+Controls!BB9</f>
        <v>18.34441499938697</v>
      </c>
      <c r="BC107" s="125">
        <f>+Controls!BC9</f>
        <v>18.34441499938697</v>
      </c>
      <c r="BD107" s="125">
        <f>+Controls!BD9</f>
        <v>18.34441499938697</v>
      </c>
      <c r="BE107" s="125">
        <f>+Controls!BE9</f>
        <v>18.34441499938697</v>
      </c>
      <c r="BF107" s="125">
        <f>+Controls!BF9</f>
        <v>18.34441499938697</v>
      </c>
      <c r="BG107" s="125">
        <f>+Controls!BG9</f>
        <v>18.34441499938697</v>
      </c>
      <c r="BH107" s="125">
        <f>+Controls!BH9</f>
        <v>18.34441499938697</v>
      </c>
      <c r="BI107" s="125">
        <f>+Controls!BI9</f>
        <v>18.34441499938697</v>
      </c>
    </row>
    <row r="108" spans="1:61" ht="18" customHeight="1">
      <c r="A108" s="126" t="s">
        <v>675</v>
      </c>
      <c r="B108" s="125">
        <f>+Controls!B19</f>
        <v>1E-3</v>
      </c>
      <c r="C108" s="125">
        <f>+Controls!C19</f>
        <v>1E-3</v>
      </c>
      <c r="D108" s="125">
        <f>+Controls!D19</f>
        <v>1E-3</v>
      </c>
      <c r="E108" s="125">
        <f>+Controls!E19</f>
        <v>1E-3</v>
      </c>
      <c r="F108" s="125">
        <f>+Controls!F19</f>
        <v>1E-3</v>
      </c>
      <c r="G108" s="125">
        <f>+Controls!G19</f>
        <v>1E-3</v>
      </c>
      <c r="H108" s="125">
        <f>+Controls!H19</f>
        <v>1E-3</v>
      </c>
      <c r="I108" s="125">
        <f>+Controls!I19</f>
        <v>1E-3</v>
      </c>
      <c r="J108" s="125">
        <f>+Controls!J19</f>
        <v>1E-3</v>
      </c>
      <c r="K108" s="125">
        <f>+Controls!K19</f>
        <v>1E-3</v>
      </c>
      <c r="L108" s="125">
        <f>+Controls!L19</f>
        <v>1E-3</v>
      </c>
      <c r="M108" s="125">
        <f>+Controls!M19</f>
        <v>1E-3</v>
      </c>
      <c r="N108" s="125">
        <f>+Controls!N19</f>
        <v>1E-3</v>
      </c>
      <c r="O108" s="125">
        <f>+Controls!O19</f>
        <v>1E-3</v>
      </c>
      <c r="P108" s="125">
        <f>+Controls!P19</f>
        <v>1E-3</v>
      </c>
      <c r="Q108" s="125">
        <f>+Controls!Q19</f>
        <v>1E-3</v>
      </c>
      <c r="R108" s="125">
        <f>+Controls!R19</f>
        <v>1E-3</v>
      </c>
      <c r="S108" s="125">
        <f>+Controls!S19</f>
        <v>1E-3</v>
      </c>
      <c r="T108" s="125">
        <f>+Controls!T19</f>
        <v>1E-3</v>
      </c>
      <c r="U108" s="125">
        <f>+Controls!U19</f>
        <v>1E-3</v>
      </c>
      <c r="V108" s="125">
        <f>+Controls!V19</f>
        <v>1E-3</v>
      </c>
      <c r="W108" s="125">
        <f>+Controls!W19</f>
        <v>1E-3</v>
      </c>
      <c r="X108" s="125">
        <f>+Controls!X19</f>
        <v>1E-3</v>
      </c>
      <c r="Y108" s="125">
        <f>+Controls!Y19</f>
        <v>1E-3</v>
      </c>
      <c r="Z108" s="125">
        <f>+Controls!Z19</f>
        <v>1E-3</v>
      </c>
      <c r="AA108" s="125">
        <f>+Controls!AA19</f>
        <v>1E-3</v>
      </c>
      <c r="AB108" s="125">
        <f>+Controls!AB19</f>
        <v>1200</v>
      </c>
      <c r="AC108" s="125">
        <f>+Controls!AC19</f>
        <v>1200</v>
      </c>
      <c r="AD108" s="125">
        <f>+Controls!AD19</f>
        <v>1200</v>
      </c>
      <c r="AE108" s="125">
        <f>+Controls!AE19</f>
        <v>1200</v>
      </c>
      <c r="AF108" s="125">
        <f>+Controls!AF19</f>
        <v>1200</v>
      </c>
      <c r="AG108" s="125">
        <f>+Controls!AG19</f>
        <v>1200</v>
      </c>
      <c r="AH108" s="125">
        <f>+Controls!AH19</f>
        <v>1200</v>
      </c>
      <c r="AI108" s="125">
        <f>+Controls!AI19</f>
        <v>1200</v>
      </c>
      <c r="AJ108" s="125">
        <f>+Controls!AJ19</f>
        <v>1200</v>
      </c>
      <c r="AK108" s="125">
        <f>+Controls!AK19</f>
        <v>1200</v>
      </c>
      <c r="AL108" s="125">
        <f>+Controls!AL19</f>
        <v>1200</v>
      </c>
      <c r="AM108" s="125">
        <f>+Controls!AM19</f>
        <v>1200</v>
      </c>
      <c r="AN108" s="125">
        <f>+Controls!AN19</f>
        <v>1200</v>
      </c>
      <c r="AO108" s="125">
        <f>+Controls!AO19</f>
        <v>1200</v>
      </c>
      <c r="AP108" s="125">
        <f>+Controls!AP19</f>
        <v>1200</v>
      </c>
      <c r="AQ108" s="125">
        <f>+Controls!AQ19</f>
        <v>1200</v>
      </c>
      <c r="AR108" s="125">
        <f>+Controls!AR19</f>
        <v>1200</v>
      </c>
      <c r="AS108" s="125">
        <f>+Controls!AS19</f>
        <v>1200</v>
      </c>
      <c r="AT108" s="125">
        <f>+Controls!AT19</f>
        <v>1200</v>
      </c>
      <c r="AU108" s="125">
        <f>+Controls!AU19</f>
        <v>1200</v>
      </c>
      <c r="AV108" s="125">
        <f>+Controls!AV19</f>
        <v>1200</v>
      </c>
      <c r="AW108" s="125">
        <f>+Controls!AW19</f>
        <v>1200</v>
      </c>
      <c r="AX108" s="125">
        <f>+Controls!AX19</f>
        <v>1200</v>
      </c>
      <c r="AY108" s="125">
        <f>+Controls!AY19</f>
        <v>1200</v>
      </c>
      <c r="AZ108" s="125">
        <f>+Controls!AZ19</f>
        <v>1200</v>
      </c>
      <c r="BA108" s="125">
        <f>+Controls!BA19</f>
        <v>1200</v>
      </c>
      <c r="BB108" s="125">
        <f>+Controls!BB19</f>
        <v>1200</v>
      </c>
      <c r="BC108" s="125">
        <f>+Controls!BC19</f>
        <v>1200</v>
      </c>
      <c r="BD108" s="125">
        <f>+Controls!BD19</f>
        <v>1200</v>
      </c>
      <c r="BE108" s="125">
        <f>+Controls!BE19</f>
        <v>1200</v>
      </c>
      <c r="BF108" s="125">
        <f>+Controls!BF19</f>
        <v>1200</v>
      </c>
      <c r="BG108" s="125">
        <f>+Controls!BG19</f>
        <v>1200</v>
      </c>
      <c r="BH108" s="125">
        <f>+Controls!BH19</f>
        <v>1200</v>
      </c>
      <c r="BI108" s="125">
        <f>+Controls!BI19</f>
        <v>1200</v>
      </c>
    </row>
    <row r="109" spans="1:61" ht="18" customHeight="1">
      <c r="A109" s="126" t="s">
        <v>676</v>
      </c>
      <c r="B109" s="127">
        <f>+(B106/(1000*B$36))^(1/($B$38-1))</f>
        <v>3.8717679147140402E-4</v>
      </c>
      <c r="C109" s="127">
        <f t="shared" ref="C109:BI109" si="48">+(C106/(1000*C$36))^(1/($B$38-1))</f>
        <v>3.9720851919222591E-4</v>
      </c>
      <c r="D109" s="127">
        <f t="shared" si="48"/>
        <v>4.0744432808424637E-4</v>
      </c>
      <c r="E109" s="127">
        <f t="shared" si="48"/>
        <v>4.1788428101555272E-4</v>
      </c>
      <c r="F109" s="127">
        <f t="shared" si="48"/>
        <v>4.2852811081690504E-4</v>
      </c>
      <c r="G109" s="127">
        <f t="shared" si="48"/>
        <v>4.3937521155757098E-4</v>
      </c>
      <c r="H109" s="127">
        <f t="shared" si="48"/>
        <v>4.5042480398821362E-4</v>
      </c>
      <c r="I109" s="127">
        <f t="shared" si="48"/>
        <v>4.6167771125603857E-4</v>
      </c>
      <c r="J109" s="127">
        <f t="shared" si="48"/>
        <v>4.7314883205612707E-4</v>
      </c>
      <c r="K109" s="127">
        <f t="shared" si="48"/>
        <v>4.8493546860594266E-4</v>
      </c>
      <c r="L109" s="127">
        <f t="shared" si="48"/>
        <v>4.9752859713532124E-4</v>
      </c>
      <c r="M109" s="127">
        <f t="shared" si="48"/>
        <v>5.130321397819014E-4</v>
      </c>
      <c r="N109" s="127">
        <f t="shared" si="48"/>
        <v>5.3927665215271821E-4</v>
      </c>
      <c r="O109" s="127">
        <f t="shared" si="48"/>
        <v>6.0123277230107351E-4</v>
      </c>
      <c r="P109" s="127">
        <f t="shared" si="48"/>
        <v>7.6152656642028567E-4</v>
      </c>
      <c r="Q109" s="127">
        <f t="shared" si="48"/>
        <v>1.1339233495209623E-3</v>
      </c>
      <c r="R109" s="127">
        <f t="shared" si="48"/>
        <v>1.8785964964230207E-3</v>
      </c>
      <c r="S109" s="127">
        <f t="shared" si="48"/>
        <v>3.2169447751187741E-3</v>
      </c>
      <c r="T109" s="127">
        <f t="shared" si="48"/>
        <v>5.4736771893611246E-3</v>
      </c>
      <c r="U109" s="127">
        <f t="shared" si="48"/>
        <v>9.1227499798029656E-3</v>
      </c>
      <c r="V109" s="127">
        <f t="shared" si="48"/>
        <v>1.4833344716108612E-2</v>
      </c>
      <c r="W109" s="127">
        <f t="shared" si="48"/>
        <v>2.3548931669639974E-2</v>
      </c>
      <c r="X109" s="127">
        <f t="shared" si="48"/>
        <v>3.6562072464268805E-2</v>
      </c>
      <c r="Y109" s="127">
        <f t="shared" si="48"/>
        <v>5.5530373550280419E-2</v>
      </c>
      <c r="Z109" s="127">
        <f t="shared" si="48"/>
        <v>8.2454939464792085E-2</v>
      </c>
      <c r="AA109" s="127">
        <f t="shared" si="48"/>
        <v>0.17213423111760454</v>
      </c>
      <c r="AB109" s="127">
        <f t="shared" si="48"/>
        <v>1</v>
      </c>
      <c r="AC109" s="127">
        <f t="shared" si="48"/>
        <v>1</v>
      </c>
      <c r="AD109" s="127">
        <f t="shared" si="48"/>
        <v>1</v>
      </c>
      <c r="AE109" s="127">
        <f t="shared" si="48"/>
        <v>1</v>
      </c>
      <c r="AF109" s="127">
        <f t="shared" si="48"/>
        <v>1</v>
      </c>
      <c r="AG109" s="127">
        <f t="shared" si="48"/>
        <v>1</v>
      </c>
      <c r="AH109" s="127">
        <f t="shared" si="48"/>
        <v>1</v>
      </c>
      <c r="AI109" s="127">
        <f t="shared" si="48"/>
        <v>1</v>
      </c>
      <c r="AJ109" s="127">
        <f t="shared" si="48"/>
        <v>1</v>
      </c>
      <c r="AK109" s="127">
        <f t="shared" si="48"/>
        <v>1</v>
      </c>
      <c r="AL109" s="127">
        <f t="shared" si="48"/>
        <v>1</v>
      </c>
      <c r="AM109" s="127">
        <f t="shared" si="48"/>
        <v>1</v>
      </c>
      <c r="AN109" s="127">
        <f t="shared" si="48"/>
        <v>1</v>
      </c>
      <c r="AO109" s="127">
        <f t="shared" si="48"/>
        <v>1</v>
      </c>
      <c r="AP109" s="127">
        <f t="shared" si="48"/>
        <v>1</v>
      </c>
      <c r="AQ109" s="127">
        <f t="shared" si="48"/>
        <v>1</v>
      </c>
      <c r="AR109" s="127">
        <f t="shared" si="48"/>
        <v>1</v>
      </c>
      <c r="AS109" s="127">
        <f t="shared" si="48"/>
        <v>1</v>
      </c>
      <c r="AT109" s="127">
        <f t="shared" si="48"/>
        <v>1</v>
      </c>
      <c r="AU109" s="127">
        <f t="shared" si="48"/>
        <v>1</v>
      </c>
      <c r="AV109" s="127">
        <f t="shared" si="48"/>
        <v>1</v>
      </c>
      <c r="AW109" s="127">
        <f t="shared" si="48"/>
        <v>1</v>
      </c>
      <c r="AX109" s="127">
        <f t="shared" si="48"/>
        <v>1</v>
      </c>
      <c r="AY109" s="127">
        <f t="shared" si="48"/>
        <v>1</v>
      </c>
      <c r="AZ109" s="127">
        <f t="shared" si="48"/>
        <v>1</v>
      </c>
      <c r="BA109" s="127">
        <f t="shared" si="48"/>
        <v>1</v>
      </c>
      <c r="BB109" s="127">
        <f t="shared" si="48"/>
        <v>1</v>
      </c>
      <c r="BC109" s="127">
        <f t="shared" si="48"/>
        <v>1</v>
      </c>
      <c r="BD109" s="127">
        <f t="shared" si="48"/>
        <v>1</v>
      </c>
      <c r="BE109" s="127">
        <f t="shared" si="48"/>
        <v>1</v>
      </c>
      <c r="BF109" s="127">
        <f t="shared" si="48"/>
        <v>1</v>
      </c>
      <c r="BG109" s="127">
        <f t="shared" si="48"/>
        <v>1</v>
      </c>
      <c r="BH109" s="127">
        <f t="shared" si="48"/>
        <v>1</v>
      </c>
      <c r="BI109" s="127">
        <f t="shared" si="48"/>
        <v>1</v>
      </c>
    </row>
    <row r="110" spans="1:61" s="36" customFormat="1" ht="18" customHeight="1">
      <c r="A110" s="6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</row>
    <row r="111" spans="1:61" s="36" customFormat="1" ht="18" customHeight="1">
      <c r="A111" s="129" t="s">
        <v>818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</row>
    <row r="112" spans="1:61" s="48" customFormat="1" ht="18" customHeight="1">
      <c r="A112" s="131" t="s">
        <v>678</v>
      </c>
      <c r="B112" s="131">
        <f>+B40*B61</f>
        <v>0.19137708401697298</v>
      </c>
      <c r="C112" s="131">
        <f>+C40*C61</f>
        <v>0.2439984010833042</v>
      </c>
      <c r="D112" s="131">
        <f t="shared" ref="D112:BI112" si="49">+D40*D61</f>
        <v>0.35388384462220035</v>
      </c>
      <c r="E112" s="131">
        <f t="shared" si="49"/>
        <v>0.48202110888767397</v>
      </c>
      <c r="F112" s="131">
        <f t="shared" si="49"/>
        <v>0.62609964064082668</v>
      </c>
      <c r="G112" s="131">
        <f t="shared" si="49"/>
        <v>0.75882272797286487</v>
      </c>
      <c r="H112" s="131">
        <f t="shared" si="49"/>
        <v>0.87788876193405307</v>
      </c>
      <c r="I112" s="131">
        <f t="shared" si="49"/>
        <v>1.0043174721074619</v>
      </c>
      <c r="J112" s="131">
        <f t="shared" si="49"/>
        <v>1.1382221551554237</v>
      </c>
      <c r="K112" s="131">
        <f t="shared" si="49"/>
        <v>1.2795901986597908</v>
      </c>
      <c r="L112" s="131">
        <f t="shared" si="49"/>
        <v>1.3893064294870681</v>
      </c>
      <c r="M112" s="131">
        <f t="shared" si="49"/>
        <v>1.4593900168208729</v>
      </c>
      <c r="N112" s="131">
        <f t="shared" si="49"/>
        <v>1.5206339252434515</v>
      </c>
      <c r="O112" s="131">
        <f t="shared" si="49"/>
        <v>1.5756917082679625</v>
      </c>
      <c r="P112" s="131">
        <f t="shared" si="49"/>
        <v>1.6244438125906964</v>
      </c>
      <c r="Q112" s="131">
        <f t="shared" si="49"/>
        <v>1.6669184835670439</v>
      </c>
      <c r="R112" s="131">
        <f t="shared" si="49"/>
        <v>1.7032555100542315</v>
      </c>
      <c r="S112" s="131">
        <f t="shared" si="49"/>
        <v>1.7336761553594513</v>
      </c>
      <c r="T112" s="131">
        <f t="shared" si="49"/>
        <v>1.7584601807422207</v>
      </c>
      <c r="U112" s="131">
        <f t="shared" si="49"/>
        <v>1.7779278815595851</v>
      </c>
      <c r="V112" s="131">
        <f t="shared" si="49"/>
        <v>1.8028917295626792</v>
      </c>
      <c r="W112" s="131">
        <f t="shared" si="49"/>
        <v>1.8362160728894654</v>
      </c>
      <c r="X112" s="131">
        <f t="shared" si="49"/>
        <v>1.8821491603828713</v>
      </c>
      <c r="Y112" s="131">
        <f t="shared" si="49"/>
        <v>1.9295389147665476</v>
      </c>
      <c r="Z112" s="131">
        <f t="shared" si="49"/>
        <v>1.9765996301684987</v>
      </c>
      <c r="AA112" s="131">
        <f t="shared" si="49"/>
        <v>2.0224537359940689</v>
      </c>
      <c r="AB112" s="131">
        <f t="shared" si="49"/>
        <v>2.0667451701890078</v>
      </c>
      <c r="AC112" s="131">
        <f t="shared" si="49"/>
        <v>2.1098065024536701</v>
      </c>
      <c r="AD112" s="131">
        <f t="shared" si="49"/>
        <v>2.1529630898492211</v>
      </c>
      <c r="AE112" s="131">
        <f t="shared" si="49"/>
        <v>2.1961919822933145</v>
      </c>
      <c r="AF112" s="131">
        <f t="shared" si="49"/>
        <v>2.2353067163434828</v>
      </c>
      <c r="AG112" s="131">
        <f t="shared" si="49"/>
        <v>2.2690477486591272</v>
      </c>
      <c r="AH112" s="131">
        <f t="shared" si="49"/>
        <v>2.3006760176808592</v>
      </c>
      <c r="AI112" s="131">
        <f t="shared" si="49"/>
        <v>2.3306229358007715</v>
      </c>
      <c r="AJ112" s="131">
        <f t="shared" si="49"/>
        <v>2.3590963865786967</v>
      </c>
      <c r="AK112" s="131">
        <f t="shared" si="49"/>
        <v>2.3862204366842366</v>
      </c>
      <c r="AL112" s="131">
        <f t="shared" si="49"/>
        <v>2.4120860808647113</v>
      </c>
      <c r="AM112" s="131">
        <f t="shared" si="49"/>
        <v>2.4367730374101719</v>
      </c>
      <c r="AN112" s="131">
        <f t="shared" si="49"/>
        <v>2.4603579669000903</v>
      </c>
      <c r="AO112" s="131">
        <f t="shared" si="49"/>
        <v>2.4829166223893231</v>
      </c>
      <c r="AP112" s="131">
        <f t="shared" si="49"/>
        <v>2.5045235773489498</v>
      </c>
      <c r="AQ112" s="131">
        <f t="shared" si="49"/>
        <v>2.5252512176578898</v>
      </c>
      <c r="AR112" s="131">
        <f t="shared" si="49"/>
        <v>2.5451687146019606</v>
      </c>
      <c r="AS112" s="131">
        <f t="shared" si="49"/>
        <v>2.5643412350009802</v>
      </c>
      <c r="AT112" s="131">
        <f t="shared" si="49"/>
        <v>2.58282943875634</v>
      </c>
      <c r="AU112" s="131">
        <f t="shared" si="49"/>
        <v>2.6006892321343771</v>
      </c>
      <c r="AV112" s="131">
        <f t="shared" si="49"/>
        <v>2.6179717204740993</v>
      </c>
      <c r="AW112" s="131">
        <f t="shared" si="49"/>
        <v>2.634723303899174</v>
      </c>
      <c r="AX112" s="131">
        <f t="shared" si="49"/>
        <v>2.6509858684132435</v>
      </c>
      <c r="AY112" s="131">
        <f t="shared" si="49"/>
        <v>2.6667970354656996</v>
      </c>
      <c r="AZ112" s="131">
        <f t="shared" si="49"/>
        <v>2.6821904428691306</v>
      </c>
      <c r="BA112" s="131">
        <f t="shared" si="49"/>
        <v>2.6971960379423532</v>
      </c>
      <c r="BB112" s="131">
        <f t="shared" si="49"/>
        <v>2.7118403698894711</v>
      </c>
      <c r="BC112" s="131">
        <f t="shared" si="49"/>
        <v>2.7261468729597875</v>
      </c>
      <c r="BD112" s="131">
        <f t="shared" si="49"/>
        <v>2.7401361351938709</v>
      </c>
      <c r="BE112" s="131">
        <f t="shared" si="49"/>
        <v>2.7538261498539929</v>
      </c>
      <c r="BF112" s="131">
        <f t="shared" si="49"/>
        <v>2.7672325482160764</v>
      </c>
      <c r="BG112" s="131">
        <f t="shared" si="49"/>
        <v>2.7803688134628843</v>
      </c>
      <c r="BH112" s="131">
        <f t="shared" si="49"/>
        <v>2.7932464761127531</v>
      </c>
      <c r="BI112" s="131">
        <f t="shared" si="49"/>
        <v>2.8058752918541878</v>
      </c>
    </row>
    <row r="113" spans="1:61" s="36" customFormat="1" ht="18" customHeight="1">
      <c r="A113" s="132" t="s">
        <v>792</v>
      </c>
      <c r="B113" s="102">
        <f>+Controls!B78</f>
        <v>0.19137708401697298</v>
      </c>
      <c r="C113" s="102">
        <f>+Controls!C78</f>
        <v>0.24403788868483117</v>
      </c>
      <c r="D113" s="102">
        <f>+Controls!D78</f>
        <v>0.35389319854131812</v>
      </c>
      <c r="E113" s="102">
        <f>+Controls!E78</f>
        <v>0.48200312688199887</v>
      </c>
      <c r="F113" s="102">
        <f>+Controls!F78</f>
        <v>0.6260305422447725</v>
      </c>
      <c r="G113" s="102">
        <f>+Controls!G78</f>
        <v>0.75868965138535904</v>
      </c>
      <c r="H113" s="102">
        <f>+Controls!H78</f>
        <v>0.87768254899933362</v>
      </c>
      <c r="I113" s="102">
        <f>+Controls!I78</f>
        <v>0.72755691791705779</v>
      </c>
      <c r="J113" s="102">
        <f>+Controls!J78</f>
        <v>0.61652561678451745</v>
      </c>
      <c r="K113" s="102">
        <f>+Controls!K78</f>
        <v>0.53432745333766096</v>
      </c>
      <c r="L113" s="102">
        <f>+Controls!L78</f>
        <v>0.47590084718073689</v>
      </c>
      <c r="M113" s="102">
        <f>+Controls!M78</f>
        <v>0.429500514580615</v>
      </c>
      <c r="N113" s="102">
        <f>+Controls!N78</f>
        <v>0.38762421440900502</v>
      </c>
      <c r="O113" s="102">
        <f>+Controls!O78</f>
        <v>0.34983085350412696</v>
      </c>
      <c r="P113" s="102">
        <f>+Controls!P78</f>
        <v>0.31572234528747456</v>
      </c>
      <c r="Q113" s="102">
        <f>+Controls!Q78</f>
        <v>0.28493941662194577</v>
      </c>
      <c r="R113" s="102">
        <f>+Controls!R78</f>
        <v>0.257157823501306</v>
      </c>
      <c r="S113" s="102">
        <f>+Controls!S78</f>
        <v>0.23208493570992866</v>
      </c>
      <c r="T113" s="102">
        <f>+Controls!T78</f>
        <v>0.2094566544782106</v>
      </c>
      <c r="U113" s="102">
        <f>+Controls!U78</f>
        <v>0.18903463066658505</v>
      </c>
      <c r="V113" s="102">
        <f>+Controls!V78</f>
        <v>0.17060375417659299</v>
      </c>
      <c r="W113" s="102">
        <f>+Controls!W78</f>
        <v>0.16207356646776333</v>
      </c>
      <c r="X113" s="102">
        <f>+Controls!X78</f>
        <v>0.15396988814437515</v>
      </c>
      <c r="Y113" s="102">
        <f>+Controls!Y78</f>
        <v>0.14627139373715639</v>
      </c>
      <c r="Z113" s="102">
        <f>+Controls!Z78</f>
        <v>0.13895782405029858</v>
      </c>
      <c r="AA113" s="102">
        <f>+Controls!AA78</f>
        <v>0.13200993284778365</v>
      </c>
      <c r="AB113" s="102">
        <f>+Controls!AB78</f>
        <v>0.12540943620539446</v>
      </c>
      <c r="AC113" s="102">
        <f>+Controls!AC78</f>
        <v>0.11913896439512474</v>
      </c>
      <c r="AD113" s="102">
        <f>+Controls!AD78</f>
        <v>0.11318201617536849</v>
      </c>
      <c r="AE113" s="102">
        <f>+Controls!AE78</f>
        <v>0.10752291536660007</v>
      </c>
      <c r="AF113" s="102">
        <f>+Controls!AF78</f>
        <v>0.10214676959827006</v>
      </c>
      <c r="AG113" s="102">
        <f>+Controls!AG78</f>
        <v>9.7039431118356556E-2</v>
      </c>
      <c r="AH113" s="102">
        <f>+Controls!AH78</f>
        <v>9.218745956243872E-2</v>
      </c>
      <c r="AI113" s="102">
        <f>+Controls!AI78</f>
        <v>8.7578086584316775E-2</v>
      </c>
      <c r="AJ113" s="102">
        <f>+Controls!AJ78</f>
        <v>8.3199182255100937E-2</v>
      </c>
      <c r="AK113" s="102">
        <f>+Controls!AK78</f>
        <v>7.9039223142345891E-2</v>
      </c>
      <c r="AL113" s="102">
        <f>+Controls!AL78</f>
        <v>7.5087261985228596E-2</v>
      </c>
      <c r="AM113" s="102">
        <f>+Controls!AM78</f>
        <v>7.1332898885967166E-2</v>
      </c>
      <c r="AN113" s="102">
        <f>+Controls!AN78</f>
        <v>6.7766253941668811E-2</v>
      </c>
      <c r="AO113" s="102">
        <f>+Controls!AO78</f>
        <v>6.4377941244585374E-2</v>
      </c>
      <c r="AP113" s="102">
        <f>+Controls!AP78</f>
        <v>6.1159044182356105E-2</v>
      </c>
      <c r="AQ113" s="102">
        <f>+Controls!AQ78</f>
        <v>5.8101091973238296E-2</v>
      </c>
      <c r="AR113" s="102">
        <f>+Controls!AR78</f>
        <v>5.519603737457638E-2</v>
      </c>
      <c r="AS113" s="102">
        <f>+Controls!AS78</f>
        <v>5.2436235505847556E-2</v>
      </c>
      <c r="AT113" s="102">
        <f>+Controls!AT78</f>
        <v>4.9814423730555175E-2</v>
      </c>
      <c r="AU113" s="102">
        <f>+Controls!AU78</f>
        <v>4.7323702544027416E-2</v>
      </c>
      <c r="AV113" s="102">
        <f>+Controls!AV78</f>
        <v>4.4957517416826041E-2</v>
      </c>
      <c r="AW113" s="102">
        <f>+Controls!AW78</f>
        <v>4.2709641545984736E-2</v>
      </c>
      <c r="AX113" s="102">
        <f>+Controls!AX78</f>
        <v>4.0574159468685499E-2</v>
      </c>
      <c r="AY113" s="102">
        <f>+Controls!AY78</f>
        <v>3.8545451495251223E-2</v>
      </c>
      <c r="AZ113" s="102">
        <f>+Controls!AZ78</f>
        <v>3.6618178920488659E-2</v>
      </c>
      <c r="BA113" s="102">
        <f>+Controls!BA78</f>
        <v>3.4787269974464227E-2</v>
      </c>
      <c r="BB113" s="102">
        <f>+Controls!BB78</f>
        <v>3.3047906475741011E-2</v>
      </c>
      <c r="BC113" s="102">
        <f>+Controls!BC78</f>
        <v>3.1395511151953957E-2</v>
      </c>
      <c r="BD113" s="102">
        <f>+Controls!BD78</f>
        <v>2.9825735594356258E-2</v>
      </c>
      <c r="BE113" s="102">
        <f>+Controls!BE78</f>
        <v>2.8334448814638445E-2</v>
      </c>
      <c r="BF113" s="102">
        <f>+Controls!BF78</f>
        <v>2.6917726373906523E-2</v>
      </c>
      <c r="BG113" s="102">
        <f>+Controls!BG78</f>
        <v>2.5571840055211195E-2</v>
      </c>
      <c r="BH113" s="102">
        <f>+Controls!BH78</f>
        <v>2.4293248052450634E-2</v>
      </c>
      <c r="BI113" s="102">
        <f>+Controls!BI78</f>
        <v>2.30785856498281E-2</v>
      </c>
    </row>
    <row r="114" spans="1:61" ht="18" customHeight="1">
      <c r="A114" s="132" t="s">
        <v>682</v>
      </c>
      <c r="B114" s="102">
        <f>IF(1-(B113/B112)&lt;0,0,1-(B113/B112))</f>
        <v>0</v>
      </c>
      <c r="C114" s="102">
        <f>IF(1-(C113/C112)&lt;0,0,1-(C113/C112))</f>
        <v>0</v>
      </c>
      <c r="D114" s="102">
        <f>IF(1-(D113/D112)&lt;0,0,1-(D113/D112))</f>
        <v>0</v>
      </c>
      <c r="E114" s="102">
        <f>IF(1-(E113/E112)&lt;0,0,1-(E113/E112))</f>
        <v>3.7305431948020384E-5</v>
      </c>
      <c r="F114" s="102">
        <f t="shared" ref="F114:BI114" si="50">IF(1-(F113/F112)&lt;0,0,1-(F113/F112))</f>
        <v>1.1036325780899858E-4</v>
      </c>
      <c r="G114" s="102">
        <f t="shared" si="50"/>
        <v>1.7537243232201849E-4</v>
      </c>
      <c r="H114" s="102">
        <f t="shared" si="50"/>
        <v>2.3489642840979208E-4</v>
      </c>
      <c r="I114" s="102">
        <f t="shared" si="50"/>
        <v>0.27557078501248133</v>
      </c>
      <c r="J114" s="102">
        <f t="shared" si="50"/>
        <v>0.45834333482963074</v>
      </c>
      <c r="K114" s="102">
        <f t="shared" si="50"/>
        <v>0.58242298675208559</v>
      </c>
      <c r="L114" s="102">
        <f t="shared" si="50"/>
        <v>0.65745436925931489</v>
      </c>
      <c r="M114" s="102">
        <f t="shared" si="50"/>
        <v>0.70569860720560729</v>
      </c>
      <c r="N114" s="102">
        <f t="shared" si="50"/>
        <v>0.74509038107449377</v>
      </c>
      <c r="O114" s="102">
        <f t="shared" si="50"/>
        <v>0.77798267791313735</v>
      </c>
      <c r="P114" s="102">
        <f t="shared" si="50"/>
        <v>0.80564280349964579</v>
      </c>
      <c r="Q114" s="102">
        <f t="shared" si="50"/>
        <v>0.82906217704647256</v>
      </c>
      <c r="R114" s="102">
        <f t="shared" si="50"/>
        <v>0.84901981999569864</v>
      </c>
      <c r="S114" s="102">
        <f t="shared" si="50"/>
        <v>0.86613132158940642</v>
      </c>
      <c r="T114" s="102">
        <f t="shared" si="50"/>
        <v>0.88088632499497255</v>
      </c>
      <c r="U114" s="102">
        <f t="shared" si="50"/>
        <v>0.89367699746023144</v>
      </c>
      <c r="V114" s="102">
        <f t="shared" si="50"/>
        <v>0.90537215775127233</v>
      </c>
      <c r="W114" s="102">
        <f t="shared" si="50"/>
        <v>0.9117350246190119</v>
      </c>
      <c r="X114" s="102">
        <f t="shared" si="50"/>
        <v>0.91819464079400903</v>
      </c>
      <c r="Y114" s="102">
        <f t="shared" si="50"/>
        <v>0.92419360261782879</v>
      </c>
      <c r="Z114" s="102">
        <f t="shared" si="50"/>
        <v>0.92969854798644636</v>
      </c>
      <c r="AA114" s="102">
        <f t="shared" si="50"/>
        <v>0.93472783555026606</v>
      </c>
      <c r="AB114" s="102">
        <f t="shared" si="50"/>
        <v>0.93932031969189234</v>
      </c>
      <c r="AC114" s="102">
        <f t="shared" si="50"/>
        <v>0.94353085732906405</v>
      </c>
      <c r="AD114" s="102">
        <f t="shared" si="50"/>
        <v>0.94742965324905082</v>
      </c>
      <c r="AE114" s="102">
        <f t="shared" si="50"/>
        <v>0.951041203941414</v>
      </c>
      <c r="AF114" s="102">
        <f t="shared" si="50"/>
        <v>0.95430301852921473</v>
      </c>
      <c r="AG114" s="102">
        <f t="shared" si="50"/>
        <v>0.95723341160374387</v>
      </c>
      <c r="AH114" s="102">
        <f t="shared" si="50"/>
        <v>0.95993027316581236</v>
      </c>
      <c r="AI114" s="102">
        <f t="shared" si="50"/>
        <v>0.96242288478370863</v>
      </c>
      <c r="AJ114" s="102">
        <f t="shared" si="50"/>
        <v>0.96473260578565789</v>
      </c>
      <c r="AK114" s="102">
        <f t="shared" si="50"/>
        <v>0.96687681409175485</v>
      </c>
      <c r="AL114" s="102">
        <f t="shared" si="50"/>
        <v>0.96887040533880509</v>
      </c>
      <c r="AM114" s="102">
        <f t="shared" si="50"/>
        <v>0.97072649040725578</v>
      </c>
      <c r="AN114" s="102">
        <f t="shared" si="50"/>
        <v>0.9724567502561221</v>
      </c>
      <c r="AO114" s="102">
        <f t="shared" si="50"/>
        <v>0.97407164595698981</v>
      </c>
      <c r="AP114" s="102">
        <f t="shared" si="50"/>
        <v>0.9755805676035626</v>
      </c>
      <c r="AQ114" s="102">
        <f t="shared" si="50"/>
        <v>0.9769919556648603</v>
      </c>
      <c r="AR114" s="102">
        <f t="shared" si="50"/>
        <v>0.97831340725747984</v>
      </c>
      <c r="AS114" s="102">
        <f t="shared" si="50"/>
        <v>0.97955177150757489</v>
      </c>
      <c r="AT114" s="102">
        <f t="shared" si="50"/>
        <v>0.98071323526707932</v>
      </c>
      <c r="AU114" s="102">
        <f t="shared" si="50"/>
        <v>0.98180339966832986</v>
      </c>
      <c r="AV114" s="102">
        <f t="shared" si="50"/>
        <v>0.98282734795596471</v>
      </c>
      <c r="AW114" s="102">
        <f t="shared" si="50"/>
        <v>0.98378970517216058</v>
      </c>
      <c r="AX114" s="102">
        <f t="shared" si="50"/>
        <v>0.98469469039721014</v>
      </c>
      <c r="AY114" s="102">
        <f t="shared" si="50"/>
        <v>0.98554616231282854</v>
      </c>
      <c r="AZ114" s="102">
        <f t="shared" si="50"/>
        <v>0.98634765886298581</v>
      </c>
      <c r="BA114" s="102">
        <f t="shared" si="50"/>
        <v>0.98710243175316137</v>
      </c>
      <c r="BB114" s="102">
        <f t="shared" si="50"/>
        <v>0.98781347647056084</v>
      </c>
      <c r="BC114" s="102">
        <f t="shared" si="50"/>
        <v>0.98848355843796931</v>
      </c>
      <c r="BD114" s="102">
        <f t="shared" si="50"/>
        <v>0.98911523584128569</v>
      </c>
      <c r="BE114" s="102">
        <f t="shared" si="50"/>
        <v>0.98971087960068183</v>
      </c>
      <c r="BF114" s="102">
        <f t="shared" si="50"/>
        <v>0.9902726908906665</v>
      </c>
      <c r="BG114" s="102">
        <f t="shared" si="50"/>
        <v>0.99080271655638297</v>
      </c>
      <c r="BH114" s="102">
        <f t="shared" si="50"/>
        <v>0.99130286272256984</v>
      </c>
      <c r="BI114" s="102">
        <f t="shared" si="50"/>
        <v>0.99177490684748959</v>
      </c>
    </row>
    <row r="115" spans="1:61" s="36" customFormat="1" ht="18" customHeight="1">
      <c r="A115" s="132" t="s">
        <v>683</v>
      </c>
      <c r="B115" s="133">
        <f t="shared" ref="B115:BI115" si="51">+B$36*1000*B114^($B$38-1)</f>
        <v>0</v>
      </c>
      <c r="C115" s="133">
        <f t="shared" si="51"/>
        <v>0</v>
      </c>
      <c r="D115" s="133">
        <f t="shared" si="51"/>
        <v>0</v>
      </c>
      <c r="E115" s="133">
        <f t="shared" si="51"/>
        <v>1.2920784047299222E-5</v>
      </c>
      <c r="F115" s="133">
        <f t="shared" si="51"/>
        <v>8.7000420744935746E-5</v>
      </c>
      <c r="G115" s="133">
        <f t="shared" si="51"/>
        <v>1.9143723730605824E-4</v>
      </c>
      <c r="H115" s="133">
        <f t="shared" si="51"/>
        <v>3.0978318842479909E-4</v>
      </c>
      <c r="I115" s="133">
        <f t="shared" si="51"/>
        <v>99.223518828227682</v>
      </c>
      <c r="J115" s="133">
        <f t="shared" si="51"/>
        <v>237.24032214817134</v>
      </c>
      <c r="K115" s="133">
        <f t="shared" si="51"/>
        <v>349.51394473185877</v>
      </c>
      <c r="L115" s="133">
        <f t="shared" si="51"/>
        <v>416.22603529838074</v>
      </c>
      <c r="M115" s="133">
        <f t="shared" si="51"/>
        <v>452.86901302388003</v>
      </c>
      <c r="N115" s="133">
        <f t="shared" si="51"/>
        <v>478.49464575608761</v>
      </c>
      <c r="O115" s="133">
        <f t="shared" si="51"/>
        <v>495.73718980311747</v>
      </c>
      <c r="P115" s="133">
        <f t="shared" si="51"/>
        <v>506.21382354126814</v>
      </c>
      <c r="Q115" s="133">
        <f t="shared" si="51"/>
        <v>511.30345294066029</v>
      </c>
      <c r="R115" s="133">
        <f t="shared" si="51"/>
        <v>512.14956283225217</v>
      </c>
      <c r="S115" s="133">
        <f t="shared" si="51"/>
        <v>509.68531472895808</v>
      </c>
      <c r="T115" s="133">
        <f t="shared" si="51"/>
        <v>504.66517691579213</v>
      </c>
      <c r="U115" s="133">
        <f t="shared" si="51"/>
        <v>497.69580389697012</v>
      </c>
      <c r="V115" s="133">
        <f t="shared" si="51"/>
        <v>489.80129290251284</v>
      </c>
      <c r="W115" s="133">
        <f t="shared" si="51"/>
        <v>477.0821492229839</v>
      </c>
      <c r="X115" s="133">
        <f t="shared" si="51"/>
        <v>464.96754568002262</v>
      </c>
      <c r="Y115" s="133">
        <f t="shared" si="51"/>
        <v>452.94064627319455</v>
      </c>
      <c r="Z115" s="133">
        <f t="shared" si="51"/>
        <v>440.99590692697586</v>
      </c>
      <c r="AA115" s="133">
        <f t="shared" si="51"/>
        <v>222.64964381685027</v>
      </c>
      <c r="AB115" s="133">
        <f t="shared" si="51"/>
        <v>112.31128171328731</v>
      </c>
      <c r="AC115" s="133">
        <f t="shared" si="51"/>
        <v>56.609548500725104</v>
      </c>
      <c r="AD115" s="133">
        <f t="shared" si="51"/>
        <v>28.515648539197979</v>
      </c>
      <c r="AE115" s="133">
        <f t="shared" si="51"/>
        <v>14.355803502524655</v>
      </c>
      <c r="AF115" s="133">
        <f t="shared" si="51"/>
        <v>7.222275407346741</v>
      </c>
      <c r="AG115" s="133">
        <f t="shared" si="51"/>
        <v>3.631122012764183</v>
      </c>
      <c r="AH115" s="133">
        <f t="shared" si="51"/>
        <v>1.8247785077913283</v>
      </c>
      <c r="AI115" s="133">
        <f t="shared" si="51"/>
        <v>0.91665817734623123</v>
      </c>
      <c r="AJ115" s="133">
        <f t="shared" si="51"/>
        <v>0.46031089015025994</v>
      </c>
      <c r="AK115" s="133">
        <f t="shared" si="51"/>
        <v>0.23107703910253155</v>
      </c>
      <c r="AL115" s="133">
        <f t="shared" si="51"/>
        <v>0.11596768254444294</v>
      </c>
      <c r="AM115" s="133">
        <f t="shared" si="51"/>
        <v>5.8183939987111119E-2</v>
      </c>
      <c r="AN115" s="133">
        <f t="shared" si="51"/>
        <v>2.9185374876131695E-2</v>
      </c>
      <c r="AO115" s="133">
        <f t="shared" si="51"/>
        <v>1.463633603848505E-2</v>
      </c>
      <c r="AP115" s="133">
        <f t="shared" si="51"/>
        <v>7.3385863230461222E-3</v>
      </c>
      <c r="AQ115" s="133">
        <f t="shared" si="51"/>
        <v>3.6788538559640268E-3</v>
      </c>
      <c r="AR115" s="133">
        <f t="shared" si="51"/>
        <v>1.8439076726532715E-3</v>
      </c>
      <c r="AS115" s="133">
        <f t="shared" si="51"/>
        <v>9.2405554202657089E-4</v>
      </c>
      <c r="AT115" s="133">
        <f t="shared" si="51"/>
        <v>4.6301433388714681E-4</v>
      </c>
      <c r="AU115" s="133">
        <f t="shared" si="51"/>
        <v>2.3197059247160174E-4</v>
      </c>
      <c r="AV115" s="133">
        <f t="shared" si="51"/>
        <v>1.1620312240712573E-4</v>
      </c>
      <c r="AW115" s="133">
        <f t="shared" si="51"/>
        <v>5.8204005889911192E-5</v>
      </c>
      <c r="AX115" s="133">
        <f t="shared" si="51"/>
        <v>2.9150208197675599E-5</v>
      </c>
      <c r="AY115" s="133">
        <f t="shared" si="51"/>
        <v>1.4597797682476714E-5</v>
      </c>
      <c r="AZ115" s="133">
        <f t="shared" si="51"/>
        <v>7.3095868249065674E-6</v>
      </c>
      <c r="BA115" s="133">
        <f t="shared" si="51"/>
        <v>3.6598290506427081E-6</v>
      </c>
      <c r="BB115" s="133">
        <f t="shared" si="51"/>
        <v>1.8322878825584519E-6</v>
      </c>
      <c r="BC115" s="133">
        <f t="shared" si="51"/>
        <v>9.1726288185501583E-7</v>
      </c>
      <c r="BD115" s="133">
        <f t="shared" si="51"/>
        <v>4.5915912406177495E-7</v>
      </c>
      <c r="BE115" s="133">
        <f t="shared" si="51"/>
        <v>2.2982847643466686E-7</v>
      </c>
      <c r="BF115" s="133">
        <f t="shared" si="51"/>
        <v>1.1503168119715912E-7</v>
      </c>
      <c r="BG115" s="133">
        <f t="shared" si="51"/>
        <v>5.7571264237962701E-8</v>
      </c>
      <c r="BH115" s="133">
        <f t="shared" si="51"/>
        <v>2.8811792599107092E-8</v>
      </c>
      <c r="BI115" s="133">
        <f t="shared" si="51"/>
        <v>1.4418246435468894E-8</v>
      </c>
    </row>
    <row r="116" spans="1:61" s="49" customFormat="1" ht="18" customHeight="1">
      <c r="A116" s="132" t="s">
        <v>686</v>
      </c>
      <c r="B116" s="102">
        <f t="shared" ref="B116:AG116" si="52">+B112*(1-B103)</f>
        <v>0.19130298725162215</v>
      </c>
      <c r="C116" s="102">
        <f t="shared" si="52"/>
        <v>0.24390148283972463</v>
      </c>
      <c r="D116" s="102">
        <f t="shared" si="52"/>
        <v>0.35373965665690837</v>
      </c>
      <c r="E116" s="102">
        <f t="shared" si="52"/>
        <v>0.48181967984315216</v>
      </c>
      <c r="F116" s="102">
        <f t="shared" si="52"/>
        <v>0.62583133934463975</v>
      </c>
      <c r="G116" s="102">
        <f t="shared" si="52"/>
        <v>0.75848932007622716</v>
      </c>
      <c r="H116" s="102">
        <f t="shared" si="52"/>
        <v>0.8774933390605355</v>
      </c>
      <c r="I116" s="102">
        <f t="shared" si="52"/>
        <v>1.0038538011155649</v>
      </c>
      <c r="J116" s="102">
        <f t="shared" si="52"/>
        <v>1.1376836066720915</v>
      </c>
      <c r="K116" s="102">
        <f t="shared" si="52"/>
        <v>1.2789696799871801</v>
      </c>
      <c r="L116" s="102">
        <f t="shared" si="52"/>
        <v>1.3886152098082143</v>
      </c>
      <c r="M116" s="102">
        <f t="shared" si="52"/>
        <v>1.4586413028377669</v>
      </c>
      <c r="N116" s="102">
        <f t="shared" si="52"/>
        <v>1.5198138828710965</v>
      </c>
      <c r="O116" s="102">
        <f t="shared" si="52"/>
        <v>1.5747443507739087</v>
      </c>
      <c r="P116" s="102">
        <f t="shared" si="52"/>
        <v>1.6232067554717515</v>
      </c>
      <c r="Q116" s="102">
        <f t="shared" si="52"/>
        <v>1.6650283257767791</v>
      </c>
      <c r="R116" s="102">
        <f t="shared" si="52"/>
        <v>1.7000557802205305</v>
      </c>
      <c r="S116" s="102">
        <f t="shared" si="52"/>
        <v>1.7280990149097197</v>
      </c>
      <c r="T116" s="102">
        <f t="shared" si="52"/>
        <v>1.7488349373624921</v>
      </c>
      <c r="U116" s="102">
        <f t="shared" si="52"/>
        <v>1.7617082900139962</v>
      </c>
      <c r="V116" s="102">
        <f t="shared" si="52"/>
        <v>1.7761488150522546</v>
      </c>
      <c r="W116" s="102">
        <f t="shared" si="52"/>
        <v>1.7929751460582968</v>
      </c>
      <c r="X116" s="102">
        <f t="shared" si="52"/>
        <v>1.81333388639239</v>
      </c>
      <c r="Y116" s="102">
        <f t="shared" si="52"/>
        <v>1.8223908980497585</v>
      </c>
      <c r="Z116" s="102">
        <f t="shared" si="52"/>
        <v>1.8136192273168248</v>
      </c>
      <c r="AA116" s="102">
        <f t="shared" si="52"/>
        <v>1.6743202171778031</v>
      </c>
      <c r="AB116" s="102">
        <f t="shared" si="52"/>
        <v>0</v>
      </c>
      <c r="AC116" s="102">
        <f t="shared" si="52"/>
        <v>0</v>
      </c>
      <c r="AD116" s="102">
        <f t="shared" si="52"/>
        <v>0</v>
      </c>
      <c r="AE116" s="102">
        <f t="shared" si="52"/>
        <v>0</v>
      </c>
      <c r="AF116" s="102">
        <f t="shared" si="52"/>
        <v>0</v>
      </c>
      <c r="AG116" s="102">
        <f t="shared" si="52"/>
        <v>0</v>
      </c>
      <c r="AH116" s="102">
        <f t="shared" ref="AH116:BI116" si="53">+AH112*(1-AH103)</f>
        <v>0</v>
      </c>
      <c r="AI116" s="102">
        <f t="shared" si="53"/>
        <v>0</v>
      </c>
      <c r="AJ116" s="102">
        <f t="shared" si="53"/>
        <v>0</v>
      </c>
      <c r="AK116" s="102">
        <f t="shared" si="53"/>
        <v>0</v>
      </c>
      <c r="AL116" s="102">
        <f t="shared" si="53"/>
        <v>0</v>
      </c>
      <c r="AM116" s="102">
        <f t="shared" si="53"/>
        <v>0</v>
      </c>
      <c r="AN116" s="102">
        <f t="shared" si="53"/>
        <v>0</v>
      </c>
      <c r="AO116" s="102">
        <f t="shared" si="53"/>
        <v>0</v>
      </c>
      <c r="AP116" s="102">
        <f t="shared" si="53"/>
        <v>0</v>
      </c>
      <c r="AQ116" s="102">
        <f t="shared" si="53"/>
        <v>0</v>
      </c>
      <c r="AR116" s="102">
        <f t="shared" si="53"/>
        <v>0</v>
      </c>
      <c r="AS116" s="102">
        <f t="shared" si="53"/>
        <v>0</v>
      </c>
      <c r="AT116" s="102">
        <f t="shared" si="53"/>
        <v>0</v>
      </c>
      <c r="AU116" s="102">
        <f t="shared" si="53"/>
        <v>0</v>
      </c>
      <c r="AV116" s="102">
        <f t="shared" si="53"/>
        <v>0</v>
      </c>
      <c r="AW116" s="102">
        <f t="shared" si="53"/>
        <v>0</v>
      </c>
      <c r="AX116" s="102">
        <f t="shared" si="53"/>
        <v>0</v>
      </c>
      <c r="AY116" s="102">
        <f t="shared" si="53"/>
        <v>0</v>
      </c>
      <c r="AZ116" s="102">
        <f t="shared" si="53"/>
        <v>0</v>
      </c>
      <c r="BA116" s="102">
        <f t="shared" si="53"/>
        <v>0</v>
      </c>
      <c r="BB116" s="102">
        <f t="shared" si="53"/>
        <v>0</v>
      </c>
      <c r="BC116" s="102">
        <f t="shared" si="53"/>
        <v>0</v>
      </c>
      <c r="BD116" s="102">
        <f t="shared" si="53"/>
        <v>0</v>
      </c>
      <c r="BE116" s="102">
        <f t="shared" si="53"/>
        <v>0</v>
      </c>
      <c r="BF116" s="102">
        <f t="shared" si="53"/>
        <v>0</v>
      </c>
      <c r="BG116" s="102">
        <f t="shared" si="53"/>
        <v>0</v>
      </c>
      <c r="BH116" s="102">
        <f t="shared" si="53"/>
        <v>0</v>
      </c>
      <c r="BI116" s="102">
        <f t="shared" si="53"/>
        <v>0</v>
      </c>
    </row>
    <row r="117" spans="1:61" s="43" customFormat="1" ht="18" customHeight="1">
      <c r="A117" s="134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</row>
    <row r="118" spans="1:61" s="50" customFormat="1" ht="18" customHeight="1">
      <c r="A118" s="136" t="s">
        <v>687</v>
      </c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</row>
    <row r="119" spans="1:61" s="50" customFormat="1" ht="18" customHeight="1">
      <c r="A119" s="51" t="s">
        <v>678</v>
      </c>
      <c r="B119" s="138">
        <f>+B112</f>
        <v>0.19137708401697298</v>
      </c>
      <c r="C119" s="138">
        <f t="shared" ref="C119:BI120" si="54">+C112</f>
        <v>0.2439984010833042</v>
      </c>
      <c r="D119" s="138">
        <f t="shared" si="54"/>
        <v>0.35388384462220035</v>
      </c>
      <c r="E119" s="138">
        <f t="shared" si="54"/>
        <v>0.48202110888767397</v>
      </c>
      <c r="F119" s="138">
        <f t="shared" si="54"/>
        <v>0.62609964064082668</v>
      </c>
      <c r="G119" s="138">
        <f t="shared" si="54"/>
        <v>0.75882272797286487</v>
      </c>
      <c r="H119" s="138">
        <f t="shared" si="54"/>
        <v>0.87788876193405307</v>
      </c>
      <c r="I119" s="138">
        <f t="shared" si="54"/>
        <v>1.0043174721074619</v>
      </c>
      <c r="J119" s="138">
        <f t="shared" si="54"/>
        <v>1.1382221551554237</v>
      </c>
      <c r="K119" s="138">
        <f t="shared" si="54"/>
        <v>1.2795901986597908</v>
      </c>
      <c r="L119" s="138">
        <f t="shared" si="54"/>
        <v>1.3893064294870681</v>
      </c>
      <c r="M119" s="138">
        <f t="shared" si="54"/>
        <v>1.4593900168208729</v>
      </c>
      <c r="N119" s="138">
        <f t="shared" si="54"/>
        <v>1.5206339252434515</v>
      </c>
      <c r="O119" s="138">
        <f t="shared" si="54"/>
        <v>1.5756917082679625</v>
      </c>
      <c r="P119" s="138">
        <f t="shared" si="54"/>
        <v>1.6244438125906964</v>
      </c>
      <c r="Q119" s="138">
        <f t="shared" si="54"/>
        <v>1.6669184835670439</v>
      </c>
      <c r="R119" s="138">
        <f t="shared" si="54"/>
        <v>1.7032555100542315</v>
      </c>
      <c r="S119" s="138">
        <f t="shared" si="54"/>
        <v>1.7336761553594513</v>
      </c>
      <c r="T119" s="138">
        <f t="shared" si="54"/>
        <v>1.7584601807422207</v>
      </c>
      <c r="U119" s="138">
        <f t="shared" si="54"/>
        <v>1.7779278815595851</v>
      </c>
      <c r="V119" s="138">
        <f t="shared" si="54"/>
        <v>1.8028917295626792</v>
      </c>
      <c r="W119" s="138">
        <f t="shared" si="54"/>
        <v>1.8362160728894654</v>
      </c>
      <c r="X119" s="138">
        <f t="shared" si="54"/>
        <v>1.8821491603828713</v>
      </c>
      <c r="Y119" s="138">
        <f t="shared" si="54"/>
        <v>1.9295389147665476</v>
      </c>
      <c r="Z119" s="138">
        <f t="shared" si="54"/>
        <v>1.9765996301684987</v>
      </c>
      <c r="AA119" s="138">
        <f t="shared" si="54"/>
        <v>2.0224537359940689</v>
      </c>
      <c r="AB119" s="138">
        <f t="shared" si="54"/>
        <v>2.0667451701890078</v>
      </c>
      <c r="AC119" s="138">
        <f t="shared" si="54"/>
        <v>2.1098065024536701</v>
      </c>
      <c r="AD119" s="138">
        <f t="shared" si="54"/>
        <v>2.1529630898492211</v>
      </c>
      <c r="AE119" s="138">
        <f t="shared" si="54"/>
        <v>2.1961919822933145</v>
      </c>
      <c r="AF119" s="138">
        <f t="shared" si="54"/>
        <v>2.2353067163434828</v>
      </c>
      <c r="AG119" s="138">
        <f t="shared" si="54"/>
        <v>2.2690477486591272</v>
      </c>
      <c r="AH119" s="138">
        <f t="shared" si="54"/>
        <v>2.3006760176808592</v>
      </c>
      <c r="AI119" s="138">
        <f t="shared" si="54"/>
        <v>2.3306229358007715</v>
      </c>
      <c r="AJ119" s="138">
        <f t="shared" si="54"/>
        <v>2.3590963865786967</v>
      </c>
      <c r="AK119" s="138">
        <f t="shared" si="54"/>
        <v>2.3862204366842366</v>
      </c>
      <c r="AL119" s="138">
        <f t="shared" si="54"/>
        <v>2.4120860808647113</v>
      </c>
      <c r="AM119" s="138">
        <f t="shared" si="54"/>
        <v>2.4367730374101719</v>
      </c>
      <c r="AN119" s="138">
        <f t="shared" si="54"/>
        <v>2.4603579669000903</v>
      </c>
      <c r="AO119" s="138">
        <f t="shared" si="54"/>
        <v>2.4829166223893231</v>
      </c>
      <c r="AP119" s="138">
        <f t="shared" si="54"/>
        <v>2.5045235773489498</v>
      </c>
      <c r="AQ119" s="138">
        <f t="shared" si="54"/>
        <v>2.5252512176578898</v>
      </c>
      <c r="AR119" s="138">
        <f t="shared" si="54"/>
        <v>2.5451687146019606</v>
      </c>
      <c r="AS119" s="138">
        <f t="shared" si="54"/>
        <v>2.5643412350009802</v>
      </c>
      <c r="AT119" s="138">
        <f t="shared" si="54"/>
        <v>2.58282943875634</v>
      </c>
      <c r="AU119" s="138">
        <f t="shared" si="54"/>
        <v>2.6006892321343771</v>
      </c>
      <c r="AV119" s="138">
        <f t="shared" si="54"/>
        <v>2.6179717204740993</v>
      </c>
      <c r="AW119" s="138">
        <f t="shared" si="54"/>
        <v>2.634723303899174</v>
      </c>
      <c r="AX119" s="138">
        <f t="shared" si="54"/>
        <v>2.6509858684132435</v>
      </c>
      <c r="AY119" s="138">
        <f t="shared" si="54"/>
        <v>2.6667970354656996</v>
      </c>
      <c r="AZ119" s="138">
        <f t="shared" si="54"/>
        <v>2.6821904428691306</v>
      </c>
      <c r="BA119" s="138">
        <f t="shared" si="54"/>
        <v>2.6971960379423532</v>
      </c>
      <c r="BB119" s="138">
        <f t="shared" si="54"/>
        <v>2.7118403698894711</v>
      </c>
      <c r="BC119" s="138">
        <f t="shared" si="54"/>
        <v>2.7261468729597875</v>
      </c>
      <c r="BD119" s="138">
        <f t="shared" si="54"/>
        <v>2.7401361351938709</v>
      </c>
      <c r="BE119" s="138">
        <f t="shared" si="54"/>
        <v>2.7538261498539929</v>
      </c>
      <c r="BF119" s="138">
        <f t="shared" si="54"/>
        <v>2.7672325482160764</v>
      </c>
      <c r="BG119" s="138">
        <f t="shared" si="54"/>
        <v>2.7803688134628843</v>
      </c>
      <c r="BH119" s="138">
        <f t="shared" si="54"/>
        <v>2.7932464761127531</v>
      </c>
      <c r="BI119" s="138">
        <f t="shared" si="54"/>
        <v>2.8058752918541878</v>
      </c>
    </row>
    <row r="120" spans="1:61" s="50" customFormat="1" ht="18" customHeight="1">
      <c r="A120" s="139" t="s">
        <v>792</v>
      </c>
      <c r="B120" s="138">
        <f>+B113</f>
        <v>0.19137708401697298</v>
      </c>
      <c r="C120" s="138">
        <f t="shared" si="54"/>
        <v>0.24403788868483117</v>
      </c>
      <c r="D120" s="138">
        <f t="shared" si="54"/>
        <v>0.35389319854131812</v>
      </c>
      <c r="E120" s="138">
        <f t="shared" si="54"/>
        <v>0.48200312688199887</v>
      </c>
      <c r="F120" s="138">
        <f t="shared" si="54"/>
        <v>0.6260305422447725</v>
      </c>
      <c r="G120" s="138">
        <f t="shared" si="54"/>
        <v>0.75868965138535904</v>
      </c>
      <c r="H120" s="138">
        <f t="shared" si="54"/>
        <v>0.87768254899933362</v>
      </c>
      <c r="I120" s="138">
        <f t="shared" si="54"/>
        <v>0.72755691791705779</v>
      </c>
      <c r="J120" s="138">
        <f t="shared" si="54"/>
        <v>0.61652561678451745</v>
      </c>
      <c r="K120" s="138">
        <f t="shared" si="54"/>
        <v>0.53432745333766096</v>
      </c>
      <c r="L120" s="138">
        <f t="shared" si="54"/>
        <v>0.47590084718073689</v>
      </c>
      <c r="M120" s="138">
        <f t="shared" si="54"/>
        <v>0.429500514580615</v>
      </c>
      <c r="N120" s="138">
        <f t="shared" si="54"/>
        <v>0.38762421440900502</v>
      </c>
      <c r="O120" s="138">
        <f t="shared" si="54"/>
        <v>0.34983085350412696</v>
      </c>
      <c r="P120" s="138">
        <f t="shared" si="54"/>
        <v>0.31572234528747456</v>
      </c>
      <c r="Q120" s="138">
        <f t="shared" si="54"/>
        <v>0.28493941662194577</v>
      </c>
      <c r="R120" s="138">
        <f t="shared" si="54"/>
        <v>0.257157823501306</v>
      </c>
      <c r="S120" s="138">
        <f t="shared" si="54"/>
        <v>0.23208493570992866</v>
      </c>
      <c r="T120" s="138">
        <f t="shared" si="54"/>
        <v>0.2094566544782106</v>
      </c>
      <c r="U120" s="138">
        <f t="shared" si="54"/>
        <v>0.18903463066658505</v>
      </c>
      <c r="V120" s="138">
        <f t="shared" si="54"/>
        <v>0.17060375417659299</v>
      </c>
      <c r="W120" s="138">
        <f t="shared" si="54"/>
        <v>0.16207356646776333</v>
      </c>
      <c r="X120" s="138">
        <f t="shared" si="54"/>
        <v>0.15396988814437515</v>
      </c>
      <c r="Y120" s="138">
        <f t="shared" si="54"/>
        <v>0.14627139373715639</v>
      </c>
      <c r="Z120" s="138">
        <f t="shared" si="54"/>
        <v>0.13895782405029858</v>
      </c>
      <c r="AA120" s="138">
        <f t="shared" si="54"/>
        <v>0.13200993284778365</v>
      </c>
      <c r="AB120" s="138">
        <f t="shared" si="54"/>
        <v>0.12540943620539446</v>
      </c>
      <c r="AC120" s="138">
        <f t="shared" si="54"/>
        <v>0.11913896439512474</v>
      </c>
      <c r="AD120" s="138">
        <f t="shared" si="54"/>
        <v>0.11318201617536849</v>
      </c>
      <c r="AE120" s="138">
        <f t="shared" si="54"/>
        <v>0.10752291536660007</v>
      </c>
      <c r="AF120" s="138">
        <f t="shared" si="54"/>
        <v>0.10214676959827006</v>
      </c>
      <c r="AG120" s="138">
        <f t="shared" si="54"/>
        <v>9.7039431118356556E-2</v>
      </c>
      <c r="AH120" s="138">
        <f t="shared" si="54"/>
        <v>9.218745956243872E-2</v>
      </c>
      <c r="AI120" s="138">
        <f t="shared" si="54"/>
        <v>8.7578086584316775E-2</v>
      </c>
      <c r="AJ120" s="138">
        <f t="shared" si="54"/>
        <v>8.3199182255100937E-2</v>
      </c>
      <c r="AK120" s="138">
        <f t="shared" si="54"/>
        <v>7.9039223142345891E-2</v>
      </c>
      <c r="AL120" s="138">
        <f t="shared" si="54"/>
        <v>7.5087261985228596E-2</v>
      </c>
      <c r="AM120" s="138">
        <f t="shared" si="54"/>
        <v>7.1332898885967166E-2</v>
      </c>
      <c r="AN120" s="138">
        <f t="shared" si="54"/>
        <v>6.7766253941668811E-2</v>
      </c>
      <c r="AO120" s="138">
        <f t="shared" si="54"/>
        <v>6.4377941244585374E-2</v>
      </c>
      <c r="AP120" s="138">
        <f t="shared" si="54"/>
        <v>6.1159044182356105E-2</v>
      </c>
      <c r="AQ120" s="138">
        <f t="shared" si="54"/>
        <v>5.8101091973238296E-2</v>
      </c>
      <c r="AR120" s="138">
        <f t="shared" si="54"/>
        <v>5.519603737457638E-2</v>
      </c>
      <c r="AS120" s="138">
        <f t="shared" si="54"/>
        <v>5.2436235505847556E-2</v>
      </c>
      <c r="AT120" s="138">
        <f t="shared" si="54"/>
        <v>4.9814423730555175E-2</v>
      </c>
      <c r="AU120" s="138">
        <f t="shared" si="54"/>
        <v>4.7323702544027416E-2</v>
      </c>
      <c r="AV120" s="138">
        <f t="shared" si="54"/>
        <v>4.4957517416826041E-2</v>
      </c>
      <c r="AW120" s="138">
        <f t="shared" si="54"/>
        <v>4.2709641545984736E-2</v>
      </c>
      <c r="AX120" s="138">
        <f t="shared" si="54"/>
        <v>4.0574159468685499E-2</v>
      </c>
      <c r="AY120" s="138">
        <f t="shared" si="54"/>
        <v>3.8545451495251223E-2</v>
      </c>
      <c r="AZ120" s="138">
        <f t="shared" si="54"/>
        <v>3.6618178920488659E-2</v>
      </c>
      <c r="BA120" s="138">
        <f t="shared" si="54"/>
        <v>3.4787269974464227E-2</v>
      </c>
      <c r="BB120" s="138">
        <f t="shared" si="54"/>
        <v>3.3047906475741011E-2</v>
      </c>
      <c r="BC120" s="138">
        <f t="shared" si="54"/>
        <v>3.1395511151953957E-2</v>
      </c>
      <c r="BD120" s="138">
        <f t="shared" si="54"/>
        <v>2.9825735594356258E-2</v>
      </c>
      <c r="BE120" s="138">
        <f t="shared" si="54"/>
        <v>2.8334448814638445E-2</v>
      </c>
      <c r="BF120" s="138">
        <f t="shared" si="54"/>
        <v>2.6917726373906523E-2</v>
      </c>
      <c r="BG120" s="138">
        <f t="shared" si="54"/>
        <v>2.5571840055211195E-2</v>
      </c>
      <c r="BH120" s="138">
        <f t="shared" si="54"/>
        <v>2.4293248052450634E-2</v>
      </c>
      <c r="BI120" s="138">
        <f t="shared" si="54"/>
        <v>2.30785856498281E-2</v>
      </c>
    </row>
    <row r="121" spans="1:61" s="51" customFormat="1" ht="18" customHeight="1">
      <c r="A121" s="140" t="s">
        <v>793</v>
      </c>
      <c r="B121" s="138">
        <f>+B119*(1-B122)</f>
        <v>0.19137708401697298</v>
      </c>
      <c r="C121" s="138">
        <f t="shared" ref="C121:BI121" si="55">+C119*(1-C122)</f>
        <v>0.2439984010833042</v>
      </c>
      <c r="D121" s="138">
        <f t="shared" si="55"/>
        <v>0.35388384462220035</v>
      </c>
      <c r="E121" s="138">
        <f t="shared" si="55"/>
        <v>0.48202110888767397</v>
      </c>
      <c r="F121" s="138">
        <f t="shared" si="55"/>
        <v>0.62609964064082668</v>
      </c>
      <c r="G121" s="138">
        <f t="shared" si="55"/>
        <v>0.75882272797286487</v>
      </c>
      <c r="H121" s="138">
        <f t="shared" si="55"/>
        <v>0.87788876193405307</v>
      </c>
      <c r="I121" s="138">
        <f t="shared" si="55"/>
        <v>0.425281308620655</v>
      </c>
      <c r="J121" s="138">
        <f t="shared" si="55"/>
        <v>0.43741748810683867</v>
      </c>
      <c r="K121" s="138">
        <f t="shared" si="55"/>
        <v>0.45440574573793591</v>
      </c>
      <c r="L121" s="138">
        <f t="shared" si="55"/>
        <v>0.46428224031682547</v>
      </c>
      <c r="M121" s="138">
        <f t="shared" si="55"/>
        <v>0.46415828975338741</v>
      </c>
      <c r="N121" s="138">
        <f t="shared" si="55"/>
        <v>0.46264948798379696</v>
      </c>
      <c r="O121" s="138">
        <f t="shared" si="55"/>
        <v>0.46001658479450891</v>
      </c>
      <c r="P121" s="138">
        <f t="shared" si="55"/>
        <v>0.45740900702952414</v>
      </c>
      <c r="Q121" s="138">
        <f t="shared" si="55"/>
        <v>0.45445240298780276</v>
      </c>
      <c r="R121" s="138">
        <f t="shared" si="55"/>
        <v>0.45146652596149062</v>
      </c>
      <c r="S121" s="138">
        <f t="shared" si="55"/>
        <v>0.44879766633371293</v>
      </c>
      <c r="T121" s="138">
        <f t="shared" si="55"/>
        <v>0.44504734566848753</v>
      </c>
      <c r="U121" s="138">
        <f t="shared" si="55"/>
        <v>0.44047825341613622</v>
      </c>
      <c r="V121" s="138">
        <f t="shared" si="55"/>
        <v>0.43788498991361019</v>
      </c>
      <c r="W121" s="138">
        <f t="shared" si="55"/>
        <v>0.49636104713425538</v>
      </c>
      <c r="X121" s="138">
        <f t="shared" si="55"/>
        <v>0.55890740052885246</v>
      </c>
      <c r="Y121" s="138">
        <f t="shared" si="55"/>
        <v>0.62285950551532865</v>
      </c>
      <c r="Z121" s="138">
        <f t="shared" si="55"/>
        <v>0.68763568571042111</v>
      </c>
      <c r="AA121" s="138">
        <f t="shared" si="55"/>
        <v>0.19427474563747274</v>
      </c>
      <c r="AB121" s="138">
        <f t="shared" si="55"/>
        <v>0</v>
      </c>
      <c r="AC121" s="138">
        <f t="shared" si="55"/>
        <v>0</v>
      </c>
      <c r="AD121" s="138">
        <f t="shared" si="55"/>
        <v>0</v>
      </c>
      <c r="AE121" s="138">
        <f t="shared" si="55"/>
        <v>0</v>
      </c>
      <c r="AF121" s="138">
        <f t="shared" si="55"/>
        <v>0</v>
      </c>
      <c r="AG121" s="138">
        <f t="shared" si="55"/>
        <v>0</v>
      </c>
      <c r="AH121" s="138">
        <f t="shared" si="55"/>
        <v>0</v>
      </c>
      <c r="AI121" s="138">
        <f t="shared" si="55"/>
        <v>0</v>
      </c>
      <c r="AJ121" s="138">
        <f t="shared" si="55"/>
        <v>0</v>
      </c>
      <c r="AK121" s="138">
        <f t="shared" si="55"/>
        <v>0</v>
      </c>
      <c r="AL121" s="138">
        <f t="shared" si="55"/>
        <v>0</v>
      </c>
      <c r="AM121" s="138">
        <f t="shared" si="55"/>
        <v>0</v>
      </c>
      <c r="AN121" s="138">
        <f t="shared" si="55"/>
        <v>0</v>
      </c>
      <c r="AO121" s="138">
        <f t="shared" si="55"/>
        <v>0</v>
      </c>
      <c r="AP121" s="138">
        <f t="shared" si="55"/>
        <v>0</v>
      </c>
      <c r="AQ121" s="138">
        <f t="shared" si="55"/>
        <v>0</v>
      </c>
      <c r="AR121" s="138">
        <f t="shared" si="55"/>
        <v>0</v>
      </c>
      <c r="AS121" s="138">
        <f t="shared" si="55"/>
        <v>0</v>
      </c>
      <c r="AT121" s="138">
        <f t="shared" si="55"/>
        <v>0</v>
      </c>
      <c r="AU121" s="138">
        <f t="shared" si="55"/>
        <v>0</v>
      </c>
      <c r="AV121" s="138">
        <f t="shared" si="55"/>
        <v>0</v>
      </c>
      <c r="AW121" s="138">
        <f t="shared" si="55"/>
        <v>0</v>
      </c>
      <c r="AX121" s="138">
        <f t="shared" si="55"/>
        <v>0</v>
      </c>
      <c r="AY121" s="138">
        <f t="shared" si="55"/>
        <v>0</v>
      </c>
      <c r="AZ121" s="138">
        <f t="shared" si="55"/>
        <v>0</v>
      </c>
      <c r="BA121" s="138">
        <f t="shared" si="55"/>
        <v>0</v>
      </c>
      <c r="BB121" s="138">
        <f t="shared" si="55"/>
        <v>0</v>
      </c>
      <c r="BC121" s="138">
        <f t="shared" si="55"/>
        <v>0</v>
      </c>
      <c r="BD121" s="138">
        <f t="shared" si="55"/>
        <v>0</v>
      </c>
      <c r="BE121" s="138">
        <f t="shared" si="55"/>
        <v>0</v>
      </c>
      <c r="BF121" s="138">
        <f t="shared" si="55"/>
        <v>0</v>
      </c>
      <c r="BG121" s="138">
        <f t="shared" si="55"/>
        <v>0</v>
      </c>
      <c r="BH121" s="138">
        <f t="shared" si="55"/>
        <v>0</v>
      </c>
      <c r="BI121" s="138">
        <f t="shared" si="55"/>
        <v>0</v>
      </c>
    </row>
    <row r="122" spans="1:61" s="50" customFormat="1" ht="18" customHeight="1">
      <c r="A122" s="139" t="s">
        <v>682</v>
      </c>
      <c r="B122" s="141">
        <f t="shared" ref="B122:L122" si="56">+(B123/(1000*B$36))^(1/($B$38-1))</f>
        <v>0</v>
      </c>
      <c r="C122" s="141">
        <f t="shared" si="56"/>
        <v>0</v>
      </c>
      <c r="D122" s="141">
        <f t="shared" si="56"/>
        <v>0</v>
      </c>
      <c r="E122" s="141">
        <f t="shared" si="56"/>
        <v>0</v>
      </c>
      <c r="F122" s="141">
        <f t="shared" si="56"/>
        <v>0</v>
      </c>
      <c r="G122" s="141">
        <f t="shared" si="56"/>
        <v>0</v>
      </c>
      <c r="H122" s="141">
        <f t="shared" si="56"/>
        <v>0</v>
      </c>
      <c r="I122" s="141">
        <f t="shared" si="56"/>
        <v>0.57654693816264713</v>
      </c>
      <c r="J122" s="141">
        <f t="shared" si="56"/>
        <v>0.61570112993705561</v>
      </c>
      <c r="K122" s="141">
        <f t="shared" si="56"/>
        <v>0.6448818174647879</v>
      </c>
      <c r="L122" s="141">
        <f t="shared" si="56"/>
        <v>0.66581725207430409</v>
      </c>
      <c r="M122" s="141">
        <f t="shared" ref="M122:BI122" si="57">+(M123/(1000*M$36))^(1/($B$38-1))</f>
        <v>0.68195048314465845</v>
      </c>
      <c r="N122" s="141">
        <f t="shared" si="57"/>
        <v>0.69575222523742697</v>
      </c>
      <c r="O122" s="141">
        <f t="shared" si="57"/>
        <v>0.70805419462404229</v>
      </c>
      <c r="P122" s="141">
        <f t="shared" si="57"/>
        <v>0.71842115837787035</v>
      </c>
      <c r="Q122" s="141">
        <f t="shared" si="57"/>
        <v>0.72736974995002834</v>
      </c>
      <c r="R122" s="141">
        <f t="shared" si="57"/>
        <v>0.73493904860632686</v>
      </c>
      <c r="S122" s="141">
        <f t="shared" si="57"/>
        <v>0.74112946933814083</v>
      </c>
      <c r="T122" s="141">
        <f t="shared" si="57"/>
        <v>0.74691076286945579</v>
      </c>
      <c r="U122" s="141">
        <f t="shared" si="57"/>
        <v>0.75225190066216185</v>
      </c>
      <c r="V122" s="141">
        <f t="shared" si="57"/>
        <v>0.75712075066214524</v>
      </c>
      <c r="W122" s="141">
        <f t="shared" si="57"/>
        <v>0.72968265855924963</v>
      </c>
      <c r="X122" s="141">
        <f t="shared" si="57"/>
        <v>0.70304829590915197</v>
      </c>
      <c r="Y122" s="141">
        <f t="shared" si="57"/>
        <v>0.67719774877373351</v>
      </c>
      <c r="Z122" s="141">
        <f t="shared" si="57"/>
        <v>0.65211180088513809</v>
      </c>
      <c r="AA122" s="141">
        <f t="shared" si="57"/>
        <v>0.90394106812931196</v>
      </c>
      <c r="AB122" s="141">
        <f t="shared" si="57"/>
        <v>1</v>
      </c>
      <c r="AC122" s="141">
        <f t="shared" si="57"/>
        <v>1</v>
      </c>
      <c r="AD122" s="141">
        <f t="shared" si="57"/>
        <v>1</v>
      </c>
      <c r="AE122" s="141">
        <f t="shared" si="57"/>
        <v>1</v>
      </c>
      <c r="AF122" s="141">
        <f t="shared" si="57"/>
        <v>1</v>
      </c>
      <c r="AG122" s="141">
        <f t="shared" si="57"/>
        <v>1</v>
      </c>
      <c r="AH122" s="141">
        <f t="shared" si="57"/>
        <v>1</v>
      </c>
      <c r="AI122" s="141">
        <f t="shared" si="57"/>
        <v>1</v>
      </c>
      <c r="AJ122" s="141">
        <f t="shared" si="57"/>
        <v>1</v>
      </c>
      <c r="AK122" s="141">
        <f t="shared" si="57"/>
        <v>1</v>
      </c>
      <c r="AL122" s="141">
        <f t="shared" si="57"/>
        <v>1</v>
      </c>
      <c r="AM122" s="141">
        <f t="shared" si="57"/>
        <v>1</v>
      </c>
      <c r="AN122" s="141">
        <f t="shared" si="57"/>
        <v>1</v>
      </c>
      <c r="AO122" s="141">
        <f t="shared" si="57"/>
        <v>1</v>
      </c>
      <c r="AP122" s="141">
        <f t="shared" si="57"/>
        <v>1</v>
      </c>
      <c r="AQ122" s="141">
        <f t="shared" si="57"/>
        <v>1</v>
      </c>
      <c r="AR122" s="141">
        <f t="shared" si="57"/>
        <v>1</v>
      </c>
      <c r="AS122" s="141">
        <f t="shared" si="57"/>
        <v>1</v>
      </c>
      <c r="AT122" s="141">
        <f t="shared" si="57"/>
        <v>1</v>
      </c>
      <c r="AU122" s="141">
        <f t="shared" si="57"/>
        <v>1</v>
      </c>
      <c r="AV122" s="141">
        <f t="shared" si="57"/>
        <v>1</v>
      </c>
      <c r="AW122" s="141">
        <f t="shared" si="57"/>
        <v>1</v>
      </c>
      <c r="AX122" s="141">
        <f t="shared" si="57"/>
        <v>1</v>
      </c>
      <c r="AY122" s="141">
        <f t="shared" si="57"/>
        <v>1</v>
      </c>
      <c r="AZ122" s="141">
        <f t="shared" si="57"/>
        <v>1</v>
      </c>
      <c r="BA122" s="141">
        <f t="shared" si="57"/>
        <v>1</v>
      </c>
      <c r="BB122" s="141">
        <f t="shared" si="57"/>
        <v>1</v>
      </c>
      <c r="BC122" s="141">
        <f t="shared" si="57"/>
        <v>1</v>
      </c>
      <c r="BD122" s="141">
        <f t="shared" si="57"/>
        <v>1</v>
      </c>
      <c r="BE122" s="141">
        <f t="shared" si="57"/>
        <v>1</v>
      </c>
      <c r="BF122" s="141">
        <f t="shared" si="57"/>
        <v>1</v>
      </c>
      <c r="BG122" s="141">
        <f t="shared" si="57"/>
        <v>1</v>
      </c>
      <c r="BH122" s="141">
        <f t="shared" si="57"/>
        <v>1</v>
      </c>
      <c r="BI122" s="141">
        <f t="shared" si="57"/>
        <v>1</v>
      </c>
    </row>
    <row r="123" spans="1:61" s="50" customFormat="1" ht="18" customHeight="1">
      <c r="A123" s="139" t="s">
        <v>794</v>
      </c>
      <c r="B123" s="137">
        <f>+Global!B118*B46</f>
        <v>0</v>
      </c>
      <c r="C123" s="137">
        <f>+Global!C118*C46</f>
        <v>0</v>
      </c>
      <c r="D123" s="137">
        <f>+Global!D118*D46</f>
        <v>0</v>
      </c>
      <c r="E123" s="137">
        <f>+Global!E118*E46</f>
        <v>0</v>
      </c>
      <c r="F123" s="137">
        <f>+Global!F118*F46</f>
        <v>0</v>
      </c>
      <c r="G123" s="137">
        <f>+Global!G118*G46</f>
        <v>0</v>
      </c>
      <c r="H123" s="137">
        <f>+Global!H118*H46</f>
        <v>0</v>
      </c>
      <c r="I123" s="137">
        <f>+Global!I118*I46</f>
        <v>374.71175607071802</v>
      </c>
      <c r="J123" s="137">
        <f>+Global!J118*J46</f>
        <v>403.56245905854098</v>
      </c>
      <c r="K123" s="137">
        <f>+Global!K118*K46</f>
        <v>419.85509970481502</v>
      </c>
      <c r="L123" s="137">
        <f>+Global!L118*L46</f>
        <v>425.80446662506</v>
      </c>
      <c r="M123" s="137">
        <f>+Global!M118*M46</f>
        <v>425.80724998740197</v>
      </c>
      <c r="N123" s="137">
        <f>+Global!N118*N46</f>
        <v>422.97942985617198</v>
      </c>
      <c r="O123" s="137">
        <f>+Global!O118*O46</f>
        <v>418.43242488488897</v>
      </c>
      <c r="P123" s="137">
        <f>+Global!P118*P46</f>
        <v>411.86970500908501</v>
      </c>
      <c r="Q123" s="137">
        <f>+Global!Q118*Q46</f>
        <v>404</v>
      </c>
      <c r="R123" s="137">
        <f>+Global!R118*R46</f>
        <v>395</v>
      </c>
      <c r="S123" s="137">
        <f>+Global!S118*S46</f>
        <v>385</v>
      </c>
      <c r="T123" s="137">
        <f>+Global!T118*T46</f>
        <v>375</v>
      </c>
      <c r="U123" s="137">
        <f>+Global!U118*U46</f>
        <v>365</v>
      </c>
      <c r="V123" s="137">
        <f>+Global!V118*V46</f>
        <v>355</v>
      </c>
      <c r="W123" s="137">
        <f>+Global!W118*W46</f>
        <v>319.5</v>
      </c>
      <c r="X123" s="137">
        <f>+Global!X118*X46</f>
        <v>287.55</v>
      </c>
      <c r="Y123" s="137">
        <f>+Global!Y118*Y46</f>
        <v>258.79500000000002</v>
      </c>
      <c r="Z123" s="137">
        <f>+Global!Z118*Z46</f>
        <v>232.91550000000001</v>
      </c>
      <c r="AA123" s="137">
        <f>+MIN(Global!AA118,AA36*1000)</f>
        <v>209.62395000000001</v>
      </c>
      <c r="AB123" s="137">
        <f>+MIN(Global!AB118,AB36*1000)</f>
        <v>125.70677724004616</v>
      </c>
      <c r="AC123" s="137">
        <f>+MIN(Global!AC118,AC36*1000)</f>
        <v>62.853388620023082</v>
      </c>
      <c r="AD123" s="137">
        <f>+MIN(Global!AD118,AD36*1000)</f>
        <v>31.426694310011541</v>
      </c>
      <c r="AE123" s="137">
        <f>+MIN(Global!AE118,AE36*1000)</f>
        <v>15.713347155005771</v>
      </c>
      <c r="AF123" s="137">
        <f>+MIN(Global!AF118,AF36*1000)</f>
        <v>7.8566735775028853</v>
      </c>
      <c r="AG123" s="137">
        <f>+MIN(Global!AG118,AG36*1000)</f>
        <v>3.9283367887514427</v>
      </c>
      <c r="AH123" s="137">
        <f>+MIN(Global!AH118,AH36*1000)</f>
        <v>1.9641683943757213</v>
      </c>
      <c r="AI123" s="137">
        <f>+MIN(Global!AI118,AI36*1000)</f>
        <v>0.98208419718786066</v>
      </c>
      <c r="AJ123" s="137">
        <f>+MIN(Global!AJ118,AJ36*1000)</f>
        <v>0.49104209859393033</v>
      </c>
      <c r="AK123" s="137">
        <f>+MIN(Global!AK118,AK36*1000)</f>
        <v>0.24552104929696517</v>
      </c>
      <c r="AL123" s="137">
        <f>+MIN(Global!AL118,AL36*1000)</f>
        <v>0.12276052464848258</v>
      </c>
      <c r="AM123" s="137">
        <f>+MIN(Global!AM118,AM36*1000)</f>
        <v>6.1380262324241291E-2</v>
      </c>
      <c r="AN123" s="137">
        <f>+MIN(Global!AN118,AN36*1000)</f>
        <v>3.0690131162120646E-2</v>
      </c>
      <c r="AO123" s="137">
        <f>+MIN(Global!AO118,AO36*1000)</f>
        <v>1.5345065581060323E-2</v>
      </c>
      <c r="AP123" s="137">
        <f>+MIN(Global!AP118,AP36*1000)</f>
        <v>7.6725327905301614E-3</v>
      </c>
      <c r="AQ123" s="137">
        <f>+MIN(Global!AQ118,AQ36*1000)</f>
        <v>3.8362663952650807E-3</v>
      </c>
      <c r="AR123" s="137">
        <f>+MIN(Global!AR118,AR36*1000)</f>
        <v>1.9181331976325404E-3</v>
      </c>
      <c r="AS123" s="137">
        <f>+MIN(Global!AS118,AS36*1000)</f>
        <v>9.5906659881627018E-4</v>
      </c>
      <c r="AT123" s="137">
        <f>+MIN(Global!AT118,AT36*1000)</f>
        <v>4.7953329940813509E-4</v>
      </c>
      <c r="AU123" s="137">
        <f>+MIN(Global!AU118,AU36*1000)</f>
        <v>2.3976664970406754E-4</v>
      </c>
      <c r="AV123" s="137">
        <f>+MIN(Global!AV118,AV36*1000)</f>
        <v>1.1988332485203377E-4</v>
      </c>
      <c r="AW123" s="137">
        <f>+MIN(Global!AW118,AW36*1000)</f>
        <v>5.9941662426016886E-5</v>
      </c>
      <c r="AX123" s="137">
        <f>+MIN(Global!AX118,AX36*1000)</f>
        <v>2.9970831213008443E-5</v>
      </c>
      <c r="AY123" s="137">
        <f>+MIN(Global!AY118,AY36*1000)</f>
        <v>1.4985415606504222E-5</v>
      </c>
      <c r="AZ123" s="137">
        <f>+MIN(Global!AZ118,AZ36*1000)</f>
        <v>7.4927078032521108E-6</v>
      </c>
      <c r="BA123" s="137">
        <f>+MIN(Global!BA118,BA36*1000)</f>
        <v>3.7463539016260554E-6</v>
      </c>
      <c r="BB123" s="137">
        <f>+MIN(Global!BB118,BB36*1000)</f>
        <v>1.8731769508130277E-6</v>
      </c>
      <c r="BC123" s="137">
        <f>+MIN(Global!BC118,BC36*1000)</f>
        <v>9.3658847540651385E-7</v>
      </c>
      <c r="BD123" s="137">
        <f>+MIN(Global!BD118,BD36*1000)</f>
        <v>4.6829423770325692E-7</v>
      </c>
      <c r="BE123" s="137">
        <f>+MIN(Global!BE118,BE36*1000)</f>
        <v>2.3414711885162846E-7</v>
      </c>
      <c r="BF123" s="137">
        <f>+MIN(Global!BF118,BF36*1000)</f>
        <v>1.1707355942581423E-7</v>
      </c>
      <c r="BG123" s="137">
        <f>+MIN(Global!BG118,BG36*1000)</f>
        <v>5.8536779712907115E-8</v>
      </c>
      <c r="BH123" s="137">
        <f>+MIN(Global!BH118,BH36*1000)</f>
        <v>2.9268389856453558E-8</v>
      </c>
      <c r="BI123" s="137">
        <f>+MIN(Global!BI118,BI36*1000)</f>
        <v>1.4634194928226779E-8</v>
      </c>
    </row>
    <row r="124" spans="1:61" s="50" customFormat="1" ht="18" customHeight="1">
      <c r="A124" s="139" t="s">
        <v>686</v>
      </c>
      <c r="B124" s="138">
        <f>+B119*(1-B122)</f>
        <v>0.19137708401697298</v>
      </c>
      <c r="C124" s="138">
        <f t="shared" ref="C124:BI124" si="58">+C119*(1-C122)</f>
        <v>0.2439984010833042</v>
      </c>
      <c r="D124" s="138">
        <f t="shared" si="58"/>
        <v>0.35388384462220035</v>
      </c>
      <c r="E124" s="138">
        <f t="shared" si="58"/>
        <v>0.48202110888767397</v>
      </c>
      <c r="F124" s="138">
        <f t="shared" si="58"/>
        <v>0.62609964064082668</v>
      </c>
      <c r="G124" s="138">
        <f t="shared" si="58"/>
        <v>0.75882272797286487</v>
      </c>
      <c r="H124" s="138">
        <f t="shared" si="58"/>
        <v>0.87788876193405307</v>
      </c>
      <c r="I124" s="138">
        <f t="shared" si="58"/>
        <v>0.425281308620655</v>
      </c>
      <c r="J124" s="138">
        <f t="shared" si="58"/>
        <v>0.43741748810683867</v>
      </c>
      <c r="K124" s="138">
        <f t="shared" si="58"/>
        <v>0.45440574573793591</v>
      </c>
      <c r="L124" s="138">
        <f t="shared" si="58"/>
        <v>0.46428224031682547</v>
      </c>
      <c r="M124" s="138">
        <f t="shared" si="58"/>
        <v>0.46415828975338741</v>
      </c>
      <c r="N124" s="138">
        <f t="shared" si="58"/>
        <v>0.46264948798379696</v>
      </c>
      <c r="O124" s="138">
        <f t="shared" si="58"/>
        <v>0.46001658479450891</v>
      </c>
      <c r="P124" s="138">
        <f t="shared" si="58"/>
        <v>0.45740900702952414</v>
      </c>
      <c r="Q124" s="138">
        <f t="shared" si="58"/>
        <v>0.45445240298780276</v>
      </c>
      <c r="R124" s="138">
        <f t="shared" si="58"/>
        <v>0.45146652596149062</v>
      </c>
      <c r="S124" s="138">
        <f t="shared" si="58"/>
        <v>0.44879766633371293</v>
      </c>
      <c r="T124" s="138">
        <f t="shared" si="58"/>
        <v>0.44504734566848753</v>
      </c>
      <c r="U124" s="138">
        <f t="shared" si="58"/>
        <v>0.44047825341613622</v>
      </c>
      <c r="V124" s="138">
        <f t="shared" si="58"/>
        <v>0.43788498991361019</v>
      </c>
      <c r="W124" s="138">
        <f t="shared" si="58"/>
        <v>0.49636104713425538</v>
      </c>
      <c r="X124" s="138">
        <f t="shared" si="58"/>
        <v>0.55890740052885246</v>
      </c>
      <c r="Y124" s="138">
        <f t="shared" si="58"/>
        <v>0.62285950551532865</v>
      </c>
      <c r="Z124" s="138">
        <f t="shared" si="58"/>
        <v>0.68763568571042111</v>
      </c>
      <c r="AA124" s="138">
        <f t="shared" si="58"/>
        <v>0.19427474563747274</v>
      </c>
      <c r="AB124" s="138">
        <f t="shared" si="58"/>
        <v>0</v>
      </c>
      <c r="AC124" s="138">
        <f t="shared" si="58"/>
        <v>0</v>
      </c>
      <c r="AD124" s="138">
        <f t="shared" si="58"/>
        <v>0</v>
      </c>
      <c r="AE124" s="138">
        <f t="shared" si="58"/>
        <v>0</v>
      </c>
      <c r="AF124" s="138">
        <f t="shared" si="58"/>
        <v>0</v>
      </c>
      <c r="AG124" s="138">
        <f t="shared" si="58"/>
        <v>0</v>
      </c>
      <c r="AH124" s="138">
        <f t="shared" si="58"/>
        <v>0</v>
      </c>
      <c r="AI124" s="138">
        <f t="shared" si="58"/>
        <v>0</v>
      </c>
      <c r="AJ124" s="138">
        <f t="shared" si="58"/>
        <v>0</v>
      </c>
      <c r="AK124" s="138">
        <f t="shared" si="58"/>
        <v>0</v>
      </c>
      <c r="AL124" s="138">
        <f t="shared" si="58"/>
        <v>0</v>
      </c>
      <c r="AM124" s="138">
        <f t="shared" si="58"/>
        <v>0</v>
      </c>
      <c r="AN124" s="138">
        <f t="shared" si="58"/>
        <v>0</v>
      </c>
      <c r="AO124" s="138">
        <f t="shared" si="58"/>
        <v>0</v>
      </c>
      <c r="AP124" s="138">
        <f t="shared" si="58"/>
        <v>0</v>
      </c>
      <c r="AQ124" s="138">
        <f t="shared" si="58"/>
        <v>0</v>
      </c>
      <c r="AR124" s="138">
        <f t="shared" si="58"/>
        <v>0</v>
      </c>
      <c r="AS124" s="138">
        <f t="shared" si="58"/>
        <v>0</v>
      </c>
      <c r="AT124" s="138">
        <f t="shared" si="58"/>
        <v>0</v>
      </c>
      <c r="AU124" s="138">
        <f t="shared" si="58"/>
        <v>0</v>
      </c>
      <c r="AV124" s="138">
        <f t="shared" si="58"/>
        <v>0</v>
      </c>
      <c r="AW124" s="138">
        <f t="shared" si="58"/>
        <v>0</v>
      </c>
      <c r="AX124" s="138">
        <f t="shared" si="58"/>
        <v>0</v>
      </c>
      <c r="AY124" s="138">
        <f t="shared" si="58"/>
        <v>0</v>
      </c>
      <c r="AZ124" s="138">
        <f t="shared" si="58"/>
        <v>0</v>
      </c>
      <c r="BA124" s="138">
        <f t="shared" si="58"/>
        <v>0</v>
      </c>
      <c r="BB124" s="138">
        <f t="shared" si="58"/>
        <v>0</v>
      </c>
      <c r="BC124" s="138">
        <f t="shared" si="58"/>
        <v>0</v>
      </c>
      <c r="BD124" s="138">
        <f t="shared" si="58"/>
        <v>0</v>
      </c>
      <c r="BE124" s="138">
        <f t="shared" si="58"/>
        <v>0</v>
      </c>
      <c r="BF124" s="138">
        <f t="shared" si="58"/>
        <v>0</v>
      </c>
      <c r="BG124" s="138">
        <f t="shared" si="58"/>
        <v>0</v>
      </c>
      <c r="BH124" s="138">
        <f t="shared" si="58"/>
        <v>0</v>
      </c>
      <c r="BI124" s="138">
        <f t="shared" si="58"/>
        <v>0</v>
      </c>
    </row>
    <row r="126" spans="1:61" ht="26.25" customHeight="1">
      <c r="A126" s="82" t="s">
        <v>795</v>
      </c>
      <c r="B126" s="54"/>
    </row>
    <row r="127" spans="1:61" ht="18" customHeight="1">
      <c r="A127" s="54" t="s">
        <v>796</v>
      </c>
      <c r="B127" s="54"/>
    </row>
    <row r="128" spans="1:61" ht="18" customHeight="1">
      <c r="A128" s="54" t="s">
        <v>797</v>
      </c>
      <c r="B128" s="54"/>
      <c r="C128" s="54">
        <f t="shared" ref="C128:BI128" si="59">+$B$7*C61/C74</f>
        <v>0.16014560752209575</v>
      </c>
      <c r="D128" s="54">
        <f t="shared" si="59"/>
        <v>0.14501316743386647</v>
      </c>
      <c r="E128" s="54">
        <f t="shared" si="59"/>
        <v>0.13701499558766098</v>
      </c>
      <c r="F128" s="54">
        <f t="shared" si="59"/>
        <v>0.13204372978303786</v>
      </c>
      <c r="G128" s="54">
        <f t="shared" si="59"/>
        <v>0.12793933937927698</v>
      </c>
      <c r="H128" s="54">
        <f t="shared" si="59"/>
        <v>0.12450309344849934</v>
      </c>
      <c r="I128" s="54">
        <f t="shared" si="59"/>
        <v>0.1218424003554744</v>
      </c>
      <c r="J128" s="54">
        <f t="shared" si="59"/>
        <v>0.11963793971725063</v>
      </c>
      <c r="K128" s="54">
        <f t="shared" si="59"/>
        <v>0.11772063697769924</v>
      </c>
      <c r="L128" s="54">
        <f t="shared" si="59"/>
        <v>0.11589132505383298</v>
      </c>
      <c r="M128" s="54">
        <f t="shared" si="59"/>
        <v>0.11384583405671399</v>
      </c>
      <c r="N128" s="54">
        <f t="shared" si="59"/>
        <v>0.11256971294381998</v>
      </c>
      <c r="O128" s="54">
        <f t="shared" si="59"/>
        <v>0.11150228693402194</v>
      </c>
      <c r="P128" s="54">
        <f t="shared" si="59"/>
        <v>0.11064187726162951</v>
      </c>
      <c r="Q128" s="54">
        <f t="shared" si="59"/>
        <v>0.10997893000428074</v>
      </c>
      <c r="R128" s="54">
        <f t="shared" si="59"/>
        <v>0.10950059838487901</v>
      </c>
      <c r="S128" s="54">
        <f t="shared" si="59"/>
        <v>0.10919330629052122</v>
      </c>
      <c r="T128" s="54">
        <f t="shared" si="59"/>
        <v>0.10904389761733037</v>
      </c>
      <c r="U128" s="54">
        <f t="shared" si="59"/>
        <v>0.10904008385167012</v>
      </c>
      <c r="V128" s="54">
        <f t="shared" si="59"/>
        <v>0.10980797183444349</v>
      </c>
      <c r="W128" s="54">
        <f t="shared" si="59"/>
        <v>0.11104958195086845</v>
      </c>
      <c r="X128" s="54">
        <f t="shared" si="59"/>
        <v>0.11274606116249647</v>
      </c>
      <c r="Y128" s="54">
        <f t="shared" si="59"/>
        <v>0.11396138356473198</v>
      </c>
      <c r="Z128" s="54">
        <f t="shared" si="59"/>
        <v>0.11497344580967045</v>
      </c>
      <c r="AA128" s="54">
        <f t="shared" si="59"/>
        <v>0.1159239904410133</v>
      </c>
      <c r="AB128" s="54">
        <f t="shared" si="59"/>
        <v>0.11687773513060432</v>
      </c>
      <c r="AC128" s="54">
        <f t="shared" si="59"/>
        <v>0.11780604803925229</v>
      </c>
      <c r="AD128" s="54">
        <f t="shared" si="59"/>
        <v>0.11855375526078987</v>
      </c>
      <c r="AE128" s="54">
        <f t="shared" si="59"/>
        <v>0.11914448334195929</v>
      </c>
      <c r="AF128" s="54">
        <f t="shared" si="59"/>
        <v>0.11941185484373762</v>
      </c>
      <c r="AG128" s="54">
        <f t="shared" si="59"/>
        <v>0.11950080339928706</v>
      </c>
      <c r="AH128" s="54">
        <f t="shared" si="59"/>
        <v>0.11971192207717271</v>
      </c>
      <c r="AI128" s="54">
        <f t="shared" si="59"/>
        <v>0.12000065313463631</v>
      </c>
      <c r="AJ128" s="54">
        <f t="shared" si="59"/>
        <v>0.1203507970707744</v>
      </c>
      <c r="AK128" s="54">
        <f t="shared" si="59"/>
        <v>0.1207562999157841</v>
      </c>
      <c r="AL128" s="54">
        <f t="shared" si="59"/>
        <v>0.12121476543261886</v>
      </c>
      <c r="AM128" s="54">
        <f t="shared" si="59"/>
        <v>0.1217247467256217</v>
      </c>
      <c r="AN128" s="54">
        <f t="shared" si="59"/>
        <v>0.12228475523846018</v>
      </c>
      <c r="AO128" s="54">
        <f t="shared" si="59"/>
        <v>0.12289301373645858</v>
      </c>
      <c r="AP128" s="54">
        <f t="shared" si="59"/>
        <v>0.12354749670101906</v>
      </c>
      <c r="AQ128" s="54">
        <f t="shared" si="59"/>
        <v>0.12424605456573308</v>
      </c>
      <c r="AR128" s="54">
        <f t="shared" si="59"/>
        <v>0.12498653883464581</v>
      </c>
      <c r="AS128" s="54">
        <f t="shared" si="59"/>
        <v>0.12576690020982231</v>
      </c>
      <c r="AT128" s="54">
        <f t="shared" si="59"/>
        <v>0.12658525530880113</v>
      </c>
      <c r="AU128" s="54">
        <f t="shared" si="59"/>
        <v>0.12743992627468637</v>
      </c>
      <c r="AV128" s="54">
        <f t="shared" si="59"/>
        <v>0.12832945981531987</v>
      </c>
      <c r="AW128" s="54">
        <f t="shared" si="59"/>
        <v>0.12925263185179545</v>
      </c>
      <c r="AX128" s="54">
        <f t="shared" si="59"/>
        <v>0.13020844277318386</v>
      </c>
      <c r="AY128" s="54">
        <f t="shared" si="59"/>
        <v>0.13119610702347542</v>
      </c>
      <c r="AZ128" s="54">
        <f t="shared" si="59"/>
        <v>0.13221503965619705</v>
      </c>
      <c r="BA128" s="54">
        <f t="shared" si="59"/>
        <v>0.13326484164426544</v>
      </c>
      <c r="BB128" s="54">
        <f t="shared" si="59"/>
        <v>0.13434528510922186</v>
      </c>
      <c r="BC128" s="54">
        <f t="shared" si="59"/>
        <v>0.13545629919230145</v>
      </c>
      <c r="BD128" s="54">
        <f t="shared" si="59"/>
        <v>0.13659795698559238</v>
      </c>
      <c r="BE128" s="54">
        <f t="shared" si="59"/>
        <v>0.13777046373724833</v>
      </c>
      <c r="BF128" s="54">
        <f t="shared" si="59"/>
        <v>0.13897414641108369</v>
      </c>
      <c r="BG128" s="54">
        <f t="shared" si="59"/>
        <v>0.14020944459622539</v>
      </c>
      <c r="BH128" s="54">
        <f t="shared" si="59"/>
        <v>0.14147690271119931</v>
      </c>
      <c r="BI128" s="54">
        <f t="shared" si="59"/>
        <v>0.14277716341787072</v>
      </c>
    </row>
    <row r="129" spans="1:61" ht="18" customHeight="1">
      <c r="A129" s="54" t="s">
        <v>798</v>
      </c>
      <c r="B129" s="54"/>
      <c r="C129" s="54">
        <f>+$B$14+LN(D56/C56)/10+$B$18*LN(D88/C88)/10</f>
        <v>9.4617430491526544E-2</v>
      </c>
      <c r="D129" s="54">
        <f t="shared" ref="D129:BH129" si="60">+$B$14+LN(E56/D56)/10+$B$18*LN(E88/D88)/10</f>
        <v>8.3502125654152659E-2</v>
      </c>
      <c r="E129" s="54">
        <f t="shared" si="60"/>
        <v>7.6609037540806918E-2</v>
      </c>
      <c r="F129" s="54">
        <f t="shared" si="60"/>
        <v>6.5158228486269509E-2</v>
      </c>
      <c r="G129" s="54">
        <f t="shared" si="60"/>
        <v>5.5775317478895817E-2</v>
      </c>
      <c r="H129" s="54">
        <f t="shared" si="60"/>
        <v>5.2201795539078749E-2</v>
      </c>
      <c r="I129" s="54">
        <f t="shared" si="60"/>
        <v>4.9075788386198041E-2</v>
      </c>
      <c r="J129" s="54">
        <f t="shared" si="60"/>
        <v>4.7957322799908039E-2</v>
      </c>
      <c r="K129" s="54">
        <f t="shared" si="60"/>
        <v>4.2418721116448121E-2</v>
      </c>
      <c r="L129" s="54">
        <f t="shared" si="60"/>
        <v>3.6506791246823878E-2</v>
      </c>
      <c r="M129" s="54">
        <f t="shared" si="60"/>
        <v>3.4017114309955264E-2</v>
      </c>
      <c r="N129" s="54">
        <f t="shared" si="60"/>
        <v>3.2206564930845921E-2</v>
      </c>
      <c r="O129" s="54">
        <f t="shared" si="60"/>
        <v>3.0555233349455015E-2</v>
      </c>
      <c r="P129" s="54">
        <f t="shared" si="60"/>
        <v>2.905419605869683E-2</v>
      </c>
      <c r="Q129" s="54">
        <f t="shared" si="60"/>
        <v>2.7692077763792004E-2</v>
      </c>
      <c r="R129" s="54">
        <f t="shared" si="60"/>
        <v>2.6457259366794487E-2</v>
      </c>
      <c r="S129" s="54">
        <f t="shared" si="60"/>
        <v>2.5338616019544444E-2</v>
      </c>
      <c r="T129" s="54">
        <f t="shared" si="60"/>
        <v>2.4325877084879384E-2</v>
      </c>
      <c r="U129" s="54">
        <f t="shared" si="60"/>
        <v>2.3866421245122879E-2</v>
      </c>
      <c r="V129" s="54">
        <f t="shared" si="60"/>
        <v>2.3655018399721922E-2</v>
      </c>
      <c r="W129" s="54">
        <f t="shared" si="60"/>
        <v>2.3696862473479234E-2</v>
      </c>
      <c r="X129" s="54">
        <f t="shared" si="60"/>
        <v>2.33325371203374E-2</v>
      </c>
      <c r="Y129" s="54">
        <f t="shared" si="60"/>
        <v>2.2879691999488406E-2</v>
      </c>
      <c r="Z129" s="54">
        <f t="shared" si="60"/>
        <v>2.2422713562909355E-2</v>
      </c>
      <c r="AA129" s="54">
        <f t="shared" si="60"/>
        <v>2.2143257446895725E-2</v>
      </c>
      <c r="AB129" s="54">
        <f t="shared" si="60"/>
        <v>2.2291807119330275E-2</v>
      </c>
      <c r="AC129" s="54">
        <f t="shared" si="60"/>
        <v>2.2261527706232152E-2</v>
      </c>
      <c r="AD129" s="54">
        <f t="shared" si="60"/>
        <v>2.2155254905423884E-2</v>
      </c>
      <c r="AE129" s="54">
        <f t="shared" si="60"/>
        <v>2.1849738650088837E-2</v>
      </c>
      <c r="AF129" s="54">
        <f t="shared" si="60"/>
        <v>2.1460473127397198E-2</v>
      </c>
      <c r="AG129" s="54">
        <f t="shared" si="60"/>
        <v>2.1165971024962218E-2</v>
      </c>
      <c r="AH129" s="54">
        <f t="shared" si="60"/>
        <v>2.0895487947743555E-2</v>
      </c>
      <c r="AI129" s="54">
        <f t="shared" si="60"/>
        <v>2.0645114691988046E-2</v>
      </c>
      <c r="AJ129" s="54">
        <f t="shared" si="60"/>
        <v>2.0412448215403146E-2</v>
      </c>
      <c r="AK129" s="54">
        <f t="shared" si="60"/>
        <v>2.0196740711459361E-2</v>
      </c>
      <c r="AL129" s="54">
        <f t="shared" si="60"/>
        <v>1.9997607887694169E-2</v>
      </c>
      <c r="AM129" s="54">
        <f t="shared" si="60"/>
        <v>1.9814546798581596E-2</v>
      </c>
      <c r="AN129" s="54">
        <f t="shared" si="60"/>
        <v>1.9646822548095771E-2</v>
      </c>
      <c r="AO129" s="54">
        <f t="shared" si="60"/>
        <v>1.9493497219265982E-2</v>
      </c>
      <c r="AP129" s="54">
        <f t="shared" si="60"/>
        <v>1.9353499871705475E-2</v>
      </c>
      <c r="AQ129" s="54">
        <f t="shared" si="60"/>
        <v>1.9225696385876671E-2</v>
      </c>
      <c r="AR129" s="54">
        <f t="shared" si="60"/>
        <v>1.9108945277759797E-2</v>
      </c>
      <c r="AS129" s="54">
        <f t="shared" si="60"/>
        <v>1.9002137253461102E-2</v>
      </c>
      <c r="AT129" s="54">
        <f t="shared" si="60"/>
        <v>1.890422061678626E-2</v>
      </c>
      <c r="AU129" s="54">
        <f t="shared" si="60"/>
        <v>1.8814215770147889E-2</v>
      </c>
      <c r="AV129" s="54">
        <f t="shared" si="60"/>
        <v>1.8731221890728234E-2</v>
      </c>
      <c r="AW129" s="54">
        <f t="shared" si="60"/>
        <v>1.8654418291811827E-2</v>
      </c>
      <c r="AX129" s="54">
        <f t="shared" si="60"/>
        <v>1.8583062359749349E-2</v>
      </c>
      <c r="AY129" s="54">
        <f t="shared" si="60"/>
        <v>1.8516485422958702E-2</v>
      </c>
      <c r="AZ129" s="54">
        <f t="shared" si="60"/>
        <v>1.8454087492167162E-2</v>
      </c>
      <c r="BA129" s="54">
        <f t="shared" si="60"/>
        <v>1.8395331502420703E-2</v>
      </c>
      <c r="BB129" s="54">
        <f t="shared" si="60"/>
        <v>1.8339737466781574E-2</v>
      </c>
      <c r="BC129" s="54">
        <f t="shared" si="60"/>
        <v>1.8286876797843559E-2</v>
      </c>
      <c r="BD129" s="54">
        <f t="shared" si="60"/>
        <v>1.8236366948127431E-2</v>
      </c>
      <c r="BE129" s="54">
        <f t="shared" si="60"/>
        <v>1.8187866450003545E-2</v>
      </c>
      <c r="BF129" s="54">
        <f t="shared" si="60"/>
        <v>1.814107038961647E-2</v>
      </c>
      <c r="BG129" s="54">
        <f t="shared" si="60"/>
        <v>1.8095706319806455E-2</v>
      </c>
      <c r="BH129" s="54">
        <f t="shared" si="60"/>
        <v>1.4999999999999999E-2</v>
      </c>
      <c r="BI129" s="54" t="e">
        <f>+$B$14/100+LN(BJ56/BI56)/10+$B$18*LN(BJ88/BI88)/10</f>
        <v>#NUM!</v>
      </c>
    </row>
    <row r="130" spans="1:61" ht="18" customHeight="1">
      <c r="A130" s="54" t="s">
        <v>799</v>
      </c>
      <c r="B130" s="54"/>
      <c r="C130" s="54">
        <f>+$B$14+LN(C56/B56)/10+$B$18*LN(C88/B88)/10</f>
        <v>9.8167755358912895E-2</v>
      </c>
      <c r="D130" s="54">
        <f t="shared" ref="D130:BH130" si="61">+$B$14+LN(D56/C56)/10+$B$18*LN(D88/C88)/10</f>
        <v>9.4617430491526544E-2</v>
      </c>
      <c r="E130" s="54">
        <f t="shared" si="61"/>
        <v>8.3502125654152659E-2</v>
      </c>
      <c r="F130" s="54">
        <f t="shared" si="61"/>
        <v>7.6609037540806918E-2</v>
      </c>
      <c r="G130" s="54">
        <f t="shared" si="61"/>
        <v>6.5158228486269509E-2</v>
      </c>
      <c r="H130" s="54">
        <f t="shared" si="61"/>
        <v>5.5775317478895817E-2</v>
      </c>
      <c r="I130" s="54">
        <f t="shared" si="61"/>
        <v>5.2201795539078749E-2</v>
      </c>
      <c r="J130" s="54">
        <f t="shared" si="61"/>
        <v>4.9075788386198041E-2</v>
      </c>
      <c r="K130" s="54">
        <f t="shared" si="61"/>
        <v>4.7957322799908039E-2</v>
      </c>
      <c r="L130" s="54">
        <f t="shared" si="61"/>
        <v>4.2418721116448121E-2</v>
      </c>
      <c r="M130" s="54">
        <f t="shared" si="61"/>
        <v>3.6506791246823878E-2</v>
      </c>
      <c r="N130" s="54">
        <f t="shared" si="61"/>
        <v>3.4017114309955264E-2</v>
      </c>
      <c r="O130" s="54">
        <f t="shared" si="61"/>
        <v>3.2206564930845921E-2</v>
      </c>
      <c r="P130" s="54">
        <f t="shared" si="61"/>
        <v>3.0555233349455015E-2</v>
      </c>
      <c r="Q130" s="54">
        <f t="shared" si="61"/>
        <v>2.905419605869683E-2</v>
      </c>
      <c r="R130" s="54">
        <f t="shared" si="61"/>
        <v>2.7692077763792004E-2</v>
      </c>
      <c r="S130" s="54">
        <f t="shared" si="61"/>
        <v>2.6457259366794487E-2</v>
      </c>
      <c r="T130" s="54">
        <f t="shared" si="61"/>
        <v>2.5338616019544444E-2</v>
      </c>
      <c r="U130" s="54">
        <f t="shared" si="61"/>
        <v>2.4325877084879384E-2</v>
      </c>
      <c r="V130" s="54">
        <f t="shared" si="61"/>
        <v>2.3866421245122879E-2</v>
      </c>
      <c r="W130" s="54">
        <f t="shared" si="61"/>
        <v>2.3655018399721922E-2</v>
      </c>
      <c r="X130" s="54">
        <f t="shared" si="61"/>
        <v>2.3696862473479234E-2</v>
      </c>
      <c r="Y130" s="54">
        <f t="shared" si="61"/>
        <v>2.33325371203374E-2</v>
      </c>
      <c r="Z130" s="54">
        <f t="shared" si="61"/>
        <v>2.2879691999488406E-2</v>
      </c>
      <c r="AA130" s="54">
        <f t="shared" si="61"/>
        <v>2.2422713562909355E-2</v>
      </c>
      <c r="AB130" s="54">
        <f t="shared" si="61"/>
        <v>2.2143257446895725E-2</v>
      </c>
      <c r="AC130" s="54">
        <f t="shared" si="61"/>
        <v>2.2291807119330275E-2</v>
      </c>
      <c r="AD130" s="54">
        <f t="shared" si="61"/>
        <v>2.2261527706232152E-2</v>
      </c>
      <c r="AE130" s="54">
        <f t="shared" si="61"/>
        <v>2.2155254905423884E-2</v>
      </c>
      <c r="AF130" s="54">
        <f t="shared" si="61"/>
        <v>2.1849738650088837E-2</v>
      </c>
      <c r="AG130" s="54">
        <f t="shared" si="61"/>
        <v>2.1460473127397198E-2</v>
      </c>
      <c r="AH130" s="54">
        <f t="shared" si="61"/>
        <v>2.1165971024962218E-2</v>
      </c>
      <c r="AI130" s="54">
        <f t="shared" si="61"/>
        <v>2.0895487947743555E-2</v>
      </c>
      <c r="AJ130" s="54">
        <f t="shared" si="61"/>
        <v>2.0645114691988046E-2</v>
      </c>
      <c r="AK130" s="54">
        <f t="shared" si="61"/>
        <v>2.0412448215403146E-2</v>
      </c>
      <c r="AL130" s="54">
        <f t="shared" si="61"/>
        <v>2.0196740711459361E-2</v>
      </c>
      <c r="AM130" s="54">
        <f t="shared" si="61"/>
        <v>1.9997607887694169E-2</v>
      </c>
      <c r="AN130" s="54">
        <f t="shared" si="61"/>
        <v>1.9814546798581596E-2</v>
      </c>
      <c r="AO130" s="54">
        <f t="shared" si="61"/>
        <v>1.9646822548095771E-2</v>
      </c>
      <c r="AP130" s="54">
        <f t="shared" si="61"/>
        <v>1.9493497219265982E-2</v>
      </c>
      <c r="AQ130" s="54">
        <f t="shared" si="61"/>
        <v>1.9353499871705475E-2</v>
      </c>
      <c r="AR130" s="54">
        <f t="shared" si="61"/>
        <v>1.9225696385876671E-2</v>
      </c>
      <c r="AS130" s="54">
        <f t="shared" si="61"/>
        <v>1.9108945277759797E-2</v>
      </c>
      <c r="AT130" s="54">
        <f t="shared" si="61"/>
        <v>1.9002137253461102E-2</v>
      </c>
      <c r="AU130" s="54">
        <f t="shared" si="61"/>
        <v>1.890422061678626E-2</v>
      </c>
      <c r="AV130" s="54">
        <f t="shared" si="61"/>
        <v>1.8814215770147889E-2</v>
      </c>
      <c r="AW130" s="54">
        <f t="shared" si="61"/>
        <v>1.8731221890728234E-2</v>
      </c>
      <c r="AX130" s="54">
        <f t="shared" si="61"/>
        <v>1.8654418291811827E-2</v>
      </c>
      <c r="AY130" s="54">
        <f t="shared" si="61"/>
        <v>1.8583062359749349E-2</v>
      </c>
      <c r="AZ130" s="54">
        <f t="shared" si="61"/>
        <v>1.8516485422958702E-2</v>
      </c>
      <c r="BA130" s="54">
        <f t="shared" si="61"/>
        <v>1.8454087492167162E-2</v>
      </c>
      <c r="BB130" s="54">
        <f t="shared" si="61"/>
        <v>1.8395331502420703E-2</v>
      </c>
      <c r="BC130" s="54">
        <f t="shared" si="61"/>
        <v>1.8339737466781574E-2</v>
      </c>
      <c r="BD130" s="54">
        <f t="shared" si="61"/>
        <v>1.8286876797843559E-2</v>
      </c>
      <c r="BE130" s="54">
        <f t="shared" si="61"/>
        <v>1.8236366948127431E-2</v>
      </c>
      <c r="BF130" s="54">
        <f t="shared" si="61"/>
        <v>1.8187866450003545E-2</v>
      </c>
      <c r="BG130" s="54">
        <f t="shared" si="61"/>
        <v>1.814107038961647E-2</v>
      </c>
      <c r="BH130" s="54">
        <f t="shared" si="61"/>
        <v>1.8095706319806455E-2</v>
      </c>
      <c r="BI130" s="54">
        <f>+$B$14/100+LN(BI56/BH56)/10+$B$18*LN(BI88/BH88)/10</f>
        <v>1.4999999999999999E-4</v>
      </c>
    </row>
    <row r="131" spans="1:61" ht="18" customHeight="1">
      <c r="A131" s="54" t="s">
        <v>819</v>
      </c>
      <c r="B131" s="54"/>
      <c r="C131" s="54">
        <f t="shared" ref="C131:BG131" si="62">+AVERAGE(C129:C130)</f>
        <v>9.6392592925219719E-2</v>
      </c>
      <c r="D131" s="54">
        <f t="shared" si="62"/>
        <v>8.9059778072839602E-2</v>
      </c>
      <c r="E131" s="54">
        <f t="shared" si="62"/>
        <v>8.0055581597479789E-2</v>
      </c>
      <c r="F131" s="54">
        <f t="shared" si="62"/>
        <v>7.0883633013538214E-2</v>
      </c>
      <c r="G131" s="54">
        <f t="shared" si="62"/>
        <v>6.0466772982582663E-2</v>
      </c>
      <c r="H131" s="54">
        <f t="shared" si="62"/>
        <v>5.3988556508987283E-2</v>
      </c>
      <c r="I131" s="54">
        <f t="shared" si="62"/>
        <v>5.0638791962638395E-2</v>
      </c>
      <c r="J131" s="54">
        <f t="shared" si="62"/>
        <v>4.851655559305304E-2</v>
      </c>
      <c r="K131" s="54">
        <f t="shared" si="62"/>
        <v>4.518802195817808E-2</v>
      </c>
      <c r="L131" s="54">
        <f t="shared" si="62"/>
        <v>3.9462756181636E-2</v>
      </c>
      <c r="M131" s="54">
        <f t="shared" si="62"/>
        <v>3.5261952778389574E-2</v>
      </c>
      <c r="N131" s="54">
        <f t="shared" si="62"/>
        <v>3.3111839620400596E-2</v>
      </c>
      <c r="O131" s="54">
        <f t="shared" si="62"/>
        <v>3.1380899140150464E-2</v>
      </c>
      <c r="P131" s="54">
        <f t="shared" si="62"/>
        <v>2.9804714704075922E-2</v>
      </c>
      <c r="Q131" s="54">
        <f t="shared" si="62"/>
        <v>2.8373136911244417E-2</v>
      </c>
      <c r="R131" s="54">
        <f t="shared" si="62"/>
        <v>2.7074668565293246E-2</v>
      </c>
      <c r="S131" s="54">
        <f t="shared" si="62"/>
        <v>2.5897937693169466E-2</v>
      </c>
      <c r="T131" s="54">
        <f t="shared" si="62"/>
        <v>2.4832246552211914E-2</v>
      </c>
      <c r="U131" s="54">
        <f t="shared" si="62"/>
        <v>2.4096149165001132E-2</v>
      </c>
      <c r="V131" s="54">
        <f t="shared" si="62"/>
        <v>2.3760719822422401E-2</v>
      </c>
      <c r="W131" s="54">
        <f t="shared" si="62"/>
        <v>2.3675940436600578E-2</v>
      </c>
      <c r="X131" s="54">
        <f t="shared" si="62"/>
        <v>2.3514699796908317E-2</v>
      </c>
      <c r="Y131" s="54">
        <f t="shared" si="62"/>
        <v>2.3106114559912905E-2</v>
      </c>
      <c r="Z131" s="54">
        <f t="shared" si="62"/>
        <v>2.2651202781198879E-2</v>
      </c>
      <c r="AA131" s="54">
        <f t="shared" si="62"/>
        <v>2.2282985504902542E-2</v>
      </c>
      <c r="AB131" s="54">
        <f t="shared" si="62"/>
        <v>2.2217532283113E-2</v>
      </c>
      <c r="AC131" s="54">
        <f t="shared" si="62"/>
        <v>2.2276667412781212E-2</v>
      </c>
      <c r="AD131" s="54">
        <f t="shared" si="62"/>
        <v>2.2208391305828017E-2</v>
      </c>
      <c r="AE131" s="54">
        <f t="shared" si="62"/>
        <v>2.2002496777756363E-2</v>
      </c>
      <c r="AF131" s="54">
        <f t="shared" si="62"/>
        <v>2.1655105888743018E-2</v>
      </c>
      <c r="AG131" s="54">
        <f t="shared" si="62"/>
        <v>2.1313222076179708E-2</v>
      </c>
      <c r="AH131" s="54">
        <f t="shared" si="62"/>
        <v>2.1030729486352887E-2</v>
      </c>
      <c r="AI131" s="54">
        <f t="shared" si="62"/>
        <v>2.0770301319865798E-2</v>
      </c>
      <c r="AJ131" s="54">
        <f t="shared" si="62"/>
        <v>2.0528781453695598E-2</v>
      </c>
      <c r="AK131" s="54">
        <f t="shared" si="62"/>
        <v>2.0304594463431254E-2</v>
      </c>
      <c r="AL131" s="54">
        <f t="shared" si="62"/>
        <v>2.0097174299576765E-2</v>
      </c>
      <c r="AM131" s="54">
        <f t="shared" si="62"/>
        <v>1.990607734313788E-2</v>
      </c>
      <c r="AN131" s="54">
        <f t="shared" si="62"/>
        <v>1.9730684673338682E-2</v>
      </c>
      <c r="AO131" s="54">
        <f t="shared" si="62"/>
        <v>1.9570159883680875E-2</v>
      </c>
      <c r="AP131" s="54">
        <f t="shared" si="62"/>
        <v>1.942349854548573E-2</v>
      </c>
      <c r="AQ131" s="54">
        <f t="shared" si="62"/>
        <v>1.9289598128791073E-2</v>
      </c>
      <c r="AR131" s="54">
        <f t="shared" si="62"/>
        <v>1.9167320831818234E-2</v>
      </c>
      <c r="AS131" s="54">
        <f t="shared" si="62"/>
        <v>1.9055541265610449E-2</v>
      </c>
      <c r="AT131" s="54">
        <f t="shared" si="62"/>
        <v>1.8953178935123681E-2</v>
      </c>
      <c r="AU131" s="54">
        <f t="shared" si="62"/>
        <v>1.8859218193467073E-2</v>
      </c>
      <c r="AV131" s="54">
        <f t="shared" si="62"/>
        <v>1.8772718830438059E-2</v>
      </c>
      <c r="AW131" s="54">
        <f t="shared" si="62"/>
        <v>1.8692820091270032E-2</v>
      </c>
      <c r="AX131" s="54">
        <f t="shared" si="62"/>
        <v>1.8618740325780588E-2</v>
      </c>
      <c r="AY131" s="54">
        <f t="shared" si="62"/>
        <v>1.8549773891354024E-2</v>
      </c>
      <c r="AZ131" s="54">
        <f t="shared" si="62"/>
        <v>1.8485286457562932E-2</v>
      </c>
      <c r="BA131" s="54">
        <f t="shared" si="62"/>
        <v>1.8424709497293933E-2</v>
      </c>
      <c r="BB131" s="54">
        <f t="shared" si="62"/>
        <v>1.8367534484601138E-2</v>
      </c>
      <c r="BC131" s="54">
        <f t="shared" si="62"/>
        <v>1.8313307132312565E-2</v>
      </c>
      <c r="BD131" s="54">
        <f t="shared" si="62"/>
        <v>1.8261621872985495E-2</v>
      </c>
      <c r="BE131" s="54">
        <f t="shared" si="62"/>
        <v>1.8212116699065486E-2</v>
      </c>
      <c r="BF131" s="54">
        <f t="shared" si="62"/>
        <v>1.8164468419810009E-2</v>
      </c>
      <c r="BG131" s="54">
        <f t="shared" si="62"/>
        <v>1.8118388354711461E-2</v>
      </c>
      <c r="BH131" s="54" t="e">
        <f>+$B$14/100+LN(BH58/BG58)/10+$B$18*LN(BI90/BH90)/10</f>
        <v>#DIV/0!</v>
      </c>
      <c r="BI131" s="54" t="e">
        <f>+BH131</f>
        <v>#DIV/0!</v>
      </c>
    </row>
    <row r="132" spans="1:61" ht="18" customHeight="1">
      <c r="A132" s="54" t="s">
        <v>801</v>
      </c>
      <c r="B132" s="54">
        <f t="shared" ref="B132:BI132" si="63">+B88^-$B$18</f>
        <v>0.76940862579769842</v>
      </c>
      <c r="C132" s="54">
        <f t="shared" si="63"/>
        <v>0.41512365380881855</v>
      </c>
      <c r="D132" s="54">
        <f t="shared" si="63"/>
        <v>0.22511522671453402</v>
      </c>
      <c r="E132" s="54">
        <f t="shared" si="63"/>
        <v>0.13221480523620302</v>
      </c>
      <c r="F132" s="54">
        <f t="shared" si="63"/>
        <v>8.0969480713766792E-2</v>
      </c>
      <c r="G132" s="54">
        <f t="shared" si="63"/>
        <v>5.2564440146120175E-2</v>
      </c>
      <c r="H132" s="54">
        <f t="shared" si="63"/>
        <v>3.6195309464607216E-2</v>
      </c>
      <c r="I132" s="54">
        <f t="shared" si="63"/>
        <v>2.5830460792900335E-2</v>
      </c>
      <c r="J132" s="54">
        <f t="shared" si="63"/>
        <v>1.9019018014496986E-2</v>
      </c>
      <c r="K132" s="54">
        <f t="shared" si="63"/>
        <v>1.4161245774693465E-2</v>
      </c>
      <c r="L132" s="54">
        <f t="shared" si="63"/>
        <v>1.0835883837722732E-2</v>
      </c>
      <c r="M132" s="54">
        <f t="shared" si="63"/>
        <v>8.5525983078670893E-3</v>
      </c>
      <c r="N132" s="54">
        <f t="shared" si="63"/>
        <v>6.9206094053818612E-3</v>
      </c>
      <c r="O132" s="54">
        <f t="shared" si="63"/>
        <v>5.7023480098906043E-3</v>
      </c>
      <c r="P132" s="54">
        <f t="shared" si="63"/>
        <v>4.7767745044190874E-3</v>
      </c>
      <c r="Q132" s="54">
        <f t="shared" si="63"/>
        <v>4.0619510364965881E-3</v>
      </c>
      <c r="R132" s="54">
        <f t="shared" si="63"/>
        <v>3.5014685709237473E-3</v>
      </c>
      <c r="S132" s="54">
        <f t="shared" si="63"/>
        <v>3.0558253484367086E-3</v>
      </c>
      <c r="T132" s="54">
        <f t="shared" si="63"/>
        <v>2.696901172165905E-3</v>
      </c>
      <c r="U132" s="54">
        <f t="shared" si="63"/>
        <v>2.4043617165160781E-3</v>
      </c>
      <c r="V132" s="54">
        <f t="shared" si="63"/>
        <v>2.1714108367252532E-3</v>
      </c>
      <c r="W132" s="54">
        <f t="shared" si="63"/>
        <v>1.9815924615027916E-3</v>
      </c>
      <c r="X132" s="54">
        <f t="shared" si="63"/>
        <v>1.8257777080744131E-3</v>
      </c>
      <c r="Y132" s="54">
        <f t="shared" si="63"/>
        <v>1.6883547498188719E-3</v>
      </c>
      <c r="Z132" s="54">
        <f t="shared" si="63"/>
        <v>1.5683615589510032E-3</v>
      </c>
      <c r="AA132" s="54">
        <f t="shared" si="63"/>
        <v>1.4635693512055372E-3</v>
      </c>
      <c r="AB132" s="54">
        <f t="shared" si="63"/>
        <v>1.3696010680806338E-3</v>
      </c>
      <c r="AC132" s="54">
        <f t="shared" si="63"/>
        <v>1.2797635093351066E-3</v>
      </c>
      <c r="AD132" s="54">
        <f t="shared" si="63"/>
        <v>1.1961808936188298E-3</v>
      </c>
      <c r="AE132" s="54">
        <f t="shared" si="63"/>
        <v>1.1192459631107208E-3</v>
      </c>
      <c r="AF132" s="54">
        <f t="shared" si="63"/>
        <v>1.0478021276580751E-3</v>
      </c>
      <c r="AG132" s="54">
        <f t="shared" si="63"/>
        <v>9.8224945765584284E-4</v>
      </c>
      <c r="AH132" s="54">
        <f t="shared" si="63"/>
        <v>9.235136645809024E-4</v>
      </c>
      <c r="AI132" s="54">
        <f t="shared" si="63"/>
        <v>8.7064186593921282E-4</v>
      </c>
      <c r="AJ132" s="54">
        <f t="shared" si="63"/>
        <v>8.2285464549948452E-4</v>
      </c>
      <c r="AK132" s="54">
        <f t="shared" si="63"/>
        <v>7.7950187001875944E-4</v>
      </c>
      <c r="AL132" s="54">
        <f t="shared" si="63"/>
        <v>7.4002774621329188E-4</v>
      </c>
      <c r="AM132" s="54">
        <f t="shared" si="63"/>
        <v>7.0395300629011448E-4</v>
      </c>
      <c r="AN132" s="54">
        <f t="shared" si="63"/>
        <v>6.7086379850596833E-4</v>
      </c>
      <c r="AO132" s="54">
        <f t="shared" si="63"/>
        <v>6.4040315520212275E-4</v>
      </c>
      <c r="AP132" s="54">
        <f t="shared" si="63"/>
        <v>6.122636165972168E-4</v>
      </c>
      <c r="AQ132" s="54">
        <f t="shared" si="63"/>
        <v>5.8618060228758965E-4</v>
      </c>
      <c r="AR132" s="54">
        <f t="shared" si="63"/>
        <v>5.6192645214815076E-4</v>
      </c>
      <c r="AS132" s="54">
        <f t="shared" si="63"/>
        <v>5.3930513316010893E-4</v>
      </c>
      <c r="AT132" s="54">
        <f t="shared" si="63"/>
        <v>5.1814760217496674E-4</v>
      </c>
      <c r="AU132" s="54">
        <f t="shared" si="63"/>
        <v>4.9830779172811972E-4</v>
      </c>
      <c r="AV132" s="54">
        <f t="shared" si="63"/>
        <v>4.7965916755192428E-4</v>
      </c>
      <c r="AW132" s="54">
        <f t="shared" si="63"/>
        <v>4.6209179655055206E-4</v>
      </c>
      <c r="AX132" s="54">
        <f t="shared" si="63"/>
        <v>4.4550986140672744E-4</v>
      </c>
      <c r="AY132" s="54">
        <f t="shared" si="63"/>
        <v>4.2982956027641582E-4</v>
      </c>
      <c r="AZ132" s="54">
        <f t="shared" si="63"/>
        <v>4.1497733506243593E-4</v>
      </c>
      <c r="BA132" s="54">
        <f t="shared" si="63"/>
        <v>4.0088837802204386E-4</v>
      </c>
      <c r="BB132" s="54">
        <f t="shared" si="63"/>
        <v>3.8750537299313948E-4</v>
      </c>
      <c r="BC132" s="54">
        <f t="shared" si="63"/>
        <v>3.7477743376670519E-4</v>
      </c>
      <c r="BD132" s="54">
        <f t="shared" si="63"/>
        <v>3.626592078113979E-4</v>
      </c>
      <c r="BE132" s="54">
        <f t="shared" si="63"/>
        <v>3.5111011856134392E-4</v>
      </c>
      <c r="BF132" s="54">
        <f t="shared" si="63"/>
        <v>3.400937237999009E-4</v>
      </c>
      <c r="BG132" s="54">
        <f t="shared" si="63"/>
        <v>3.2957717135214336E-4</v>
      </c>
      <c r="BH132" s="54">
        <f t="shared" si="63"/>
        <v>3.1953073640280175E-4</v>
      </c>
      <c r="BI132" s="54">
        <f t="shared" si="63"/>
        <v>3.1953073640280175E-4</v>
      </c>
    </row>
    <row r="133" spans="1:61" ht="18" customHeight="1">
      <c r="A133" s="54" t="s">
        <v>802</v>
      </c>
      <c r="B133" s="54">
        <f t="shared" ref="B133:AG133" si="64">+B17*B132/$B132</f>
        <v>1</v>
      </c>
      <c r="C133" s="54">
        <f t="shared" si="64"/>
        <v>0.46490049319240839</v>
      </c>
      <c r="D133" s="54">
        <f t="shared" si="64"/>
        <v>0.21723358813919283</v>
      </c>
      <c r="E133" s="54">
        <f t="shared" si="64"/>
        <v>0.10993646578868356</v>
      </c>
      <c r="F133" s="54">
        <f t="shared" si="64"/>
        <v>5.8012637820454314E-2</v>
      </c>
      <c r="G133" s="54">
        <f t="shared" si="64"/>
        <v>3.2451358323540069E-2</v>
      </c>
      <c r="H133" s="54">
        <f t="shared" si="64"/>
        <v>1.9254520525658955E-2</v>
      </c>
      <c r="I133" s="54">
        <f t="shared" si="64"/>
        <v>1.1840012077194966E-2</v>
      </c>
      <c r="J133" s="54">
        <f t="shared" si="64"/>
        <v>7.5118630044058148E-3</v>
      </c>
      <c r="K133" s="54">
        <f t="shared" si="64"/>
        <v>4.819484711660724E-3</v>
      </c>
      <c r="L133" s="54">
        <f t="shared" si="64"/>
        <v>3.1776280823066459E-3</v>
      </c>
      <c r="M133" s="54">
        <f t="shared" si="64"/>
        <v>2.1611075302699393E-3</v>
      </c>
      <c r="N133" s="54">
        <f t="shared" si="64"/>
        <v>1.5068229211399093E-3</v>
      </c>
      <c r="O133" s="54">
        <f t="shared" si="64"/>
        <v>1.0698211393855856E-3</v>
      </c>
      <c r="P133" s="54">
        <f t="shared" si="64"/>
        <v>7.7220351548160299E-4</v>
      </c>
      <c r="Q133" s="54">
        <f t="shared" si="64"/>
        <v>5.6581088199775655E-4</v>
      </c>
      <c r="R133" s="54">
        <f t="shared" si="64"/>
        <v>4.2026809531799146E-4</v>
      </c>
      <c r="S133" s="54">
        <f t="shared" si="64"/>
        <v>3.1604163207797669E-4</v>
      </c>
      <c r="T133" s="54">
        <f t="shared" si="64"/>
        <v>2.4033685640932709E-4</v>
      </c>
      <c r="U133" s="54">
        <f t="shared" si="64"/>
        <v>1.8462679304414963E-4</v>
      </c>
      <c r="V133" s="54">
        <f t="shared" si="64"/>
        <v>1.4367344328412258E-4</v>
      </c>
      <c r="W133" s="54">
        <f t="shared" si="64"/>
        <v>1.1297657856455198E-4</v>
      </c>
      <c r="X133" s="54">
        <f t="shared" si="64"/>
        <v>8.9693620459783781E-5</v>
      </c>
      <c r="Y133" s="54">
        <f t="shared" si="64"/>
        <v>7.1468873340250379E-5</v>
      </c>
      <c r="Z133" s="54">
        <f t="shared" si="64"/>
        <v>5.7205659714651308E-5</v>
      </c>
      <c r="AA133" s="54">
        <f t="shared" si="64"/>
        <v>4.5998714316352232E-5</v>
      </c>
      <c r="AB133" s="54">
        <f t="shared" si="64"/>
        <v>3.7090787169992193E-5</v>
      </c>
      <c r="AC133" s="54">
        <f t="shared" si="64"/>
        <v>2.986353843284233E-5</v>
      </c>
      <c r="AD133" s="54">
        <f t="shared" si="64"/>
        <v>2.4051821971303604E-5</v>
      </c>
      <c r="AE133" s="54">
        <f t="shared" si="64"/>
        <v>1.9391715616767522E-5</v>
      </c>
      <c r="AF133" s="54">
        <f t="shared" si="64"/>
        <v>1.5642621983949558E-5</v>
      </c>
      <c r="AG133" s="54">
        <f t="shared" si="64"/>
        <v>1.2635477233557424E-5</v>
      </c>
      <c r="AH133" s="54">
        <f t="shared" ref="AH133:BI133" si="65">+AH17*AH132/$B132</f>
        <v>1.0236529802483221E-5</v>
      </c>
      <c r="AI133" s="54">
        <f t="shared" si="65"/>
        <v>8.3155035603412616E-6</v>
      </c>
      <c r="AJ133" s="54">
        <f t="shared" si="65"/>
        <v>6.7719182973753907E-6</v>
      </c>
      <c r="AK133" s="54">
        <f t="shared" si="65"/>
        <v>5.5277109256127514E-6</v>
      </c>
      <c r="AL133" s="54">
        <f t="shared" si="65"/>
        <v>4.5218457410602845E-6</v>
      </c>
      <c r="AM133" s="54">
        <f t="shared" si="65"/>
        <v>3.7063888858180945E-6</v>
      </c>
      <c r="AN133" s="54">
        <f t="shared" si="65"/>
        <v>3.0435556801078067E-6</v>
      </c>
      <c r="AO133" s="54">
        <f t="shared" si="65"/>
        <v>2.5034558395008271E-6</v>
      </c>
      <c r="AP133" s="54">
        <f t="shared" si="65"/>
        <v>2.0623601193339387E-6</v>
      </c>
      <c r="AQ133" s="54">
        <f t="shared" si="65"/>
        <v>1.701363336558166E-6</v>
      </c>
      <c r="AR133" s="54">
        <f t="shared" si="65"/>
        <v>1.4053505923042124E-6</v>
      </c>
      <c r="AS133" s="54">
        <f t="shared" si="65"/>
        <v>1.1621958918312672E-6</v>
      </c>
      <c r="AT133" s="54">
        <f t="shared" si="65"/>
        <v>9.6213907357420664E-7</v>
      </c>
      <c r="AU133" s="54">
        <f t="shared" si="65"/>
        <v>7.9729972630930068E-7</v>
      </c>
      <c r="AV133" s="54">
        <f t="shared" si="65"/>
        <v>6.6129656053267259E-7</v>
      </c>
      <c r="AW133" s="54">
        <f t="shared" si="65"/>
        <v>5.4894818137116573E-7</v>
      </c>
      <c r="AX133" s="54">
        <f t="shared" si="65"/>
        <v>4.5603690665995958E-7</v>
      </c>
      <c r="AY133" s="54">
        <f t="shared" si="65"/>
        <v>3.7912159826059434E-7</v>
      </c>
      <c r="AZ133" s="54">
        <f t="shared" si="65"/>
        <v>3.1538875293121081E-7</v>
      </c>
      <c r="BA133" s="54">
        <f t="shared" si="65"/>
        <v>2.6253358437805239E-7</v>
      </c>
      <c r="BB133" s="54">
        <f t="shared" si="65"/>
        <v>2.1866471487816617E-7</v>
      </c>
      <c r="BC133" s="54">
        <f t="shared" si="65"/>
        <v>1.8222753066735121E-7</v>
      </c>
      <c r="BD133" s="54">
        <f t="shared" si="65"/>
        <v>1.5194235140786786E-7</v>
      </c>
      <c r="BE133" s="54">
        <f t="shared" si="65"/>
        <v>1.2675440400053848E-7</v>
      </c>
      <c r="BF133" s="54">
        <f t="shared" si="65"/>
        <v>1.0579323732909338E-7</v>
      </c>
      <c r="BG133" s="54">
        <f t="shared" si="65"/>
        <v>8.8339714043393978E-8</v>
      </c>
      <c r="BH133" s="54">
        <f t="shared" si="65"/>
        <v>7.3799103292706516E-8</v>
      </c>
      <c r="BI133" s="54">
        <f t="shared" si="65"/>
        <v>6.3590269037805991E-8</v>
      </c>
    </row>
    <row r="134" spans="1:61" ht="18" customHeight="1">
      <c r="A134" s="54" t="s">
        <v>820</v>
      </c>
      <c r="B134" s="54"/>
      <c r="C134" s="54">
        <f>+(C133/B133)^-0.1-1</f>
        <v>7.9602792692601954E-2</v>
      </c>
      <c r="D134" s="54">
        <f t="shared" ref="D134:BI134" si="66">+(D133/C133)^-0.1-1</f>
        <v>7.9054308425495101E-2</v>
      </c>
      <c r="E134" s="54">
        <f t="shared" si="66"/>
        <v>7.0479908184446716E-2</v>
      </c>
      <c r="F134" s="54">
        <f t="shared" si="66"/>
        <v>6.6011563762483405E-2</v>
      </c>
      <c r="G134" s="54">
        <f t="shared" si="66"/>
        <v>5.9812343377973143E-2</v>
      </c>
      <c r="H134" s="54">
        <f t="shared" si="66"/>
        <v>5.3586063187995414E-2</v>
      </c>
      <c r="I134" s="54">
        <f t="shared" si="66"/>
        <v>4.9827769447744696E-2</v>
      </c>
      <c r="J134" s="54">
        <f t="shared" si="66"/>
        <v>4.6551124407334221E-2</v>
      </c>
      <c r="K134" s="54">
        <f t="shared" si="66"/>
        <v>4.5381247345964493E-2</v>
      </c>
      <c r="L134" s="54">
        <f t="shared" si="66"/>
        <v>4.2532863947241317E-2</v>
      </c>
      <c r="M134" s="54">
        <f t="shared" si="66"/>
        <v>3.930416765423872E-2</v>
      </c>
      <c r="N134" s="54">
        <f t="shared" si="66"/>
        <v>3.6719854425064202E-2</v>
      </c>
      <c r="O134" s="54">
        <f t="shared" si="66"/>
        <v>3.4844520141278812E-2</v>
      </c>
      <c r="P134" s="54">
        <f t="shared" si="66"/>
        <v>3.3137058883695225E-2</v>
      </c>
      <c r="Q134" s="54">
        <f t="shared" si="66"/>
        <v>3.1587444936961528E-2</v>
      </c>
      <c r="R134" s="54">
        <f t="shared" si="66"/>
        <v>3.0183257357321303E-2</v>
      </c>
      <c r="S134" s="54">
        <f t="shared" si="66"/>
        <v>2.8911953195279283E-2</v>
      </c>
      <c r="T134" s="54">
        <f t="shared" si="66"/>
        <v>2.7761611215090909E-2</v>
      </c>
      <c r="U134" s="54">
        <f t="shared" si="66"/>
        <v>2.6721283894767023E-2</v>
      </c>
      <c r="V134" s="54">
        <f t="shared" si="66"/>
        <v>2.5396480791420872E-2</v>
      </c>
      <c r="W134" s="54">
        <f t="shared" si="66"/>
        <v>2.4327443091783696E-2</v>
      </c>
      <c r="X134" s="54">
        <f t="shared" si="66"/>
        <v>2.3346447730083542E-2</v>
      </c>
      <c r="Y134" s="54">
        <f t="shared" si="66"/>
        <v>2.2973684581783615E-2</v>
      </c>
      <c r="Z134" s="54">
        <f t="shared" si="66"/>
        <v>2.2510540814076441E-2</v>
      </c>
      <c r="AA134" s="54">
        <f t="shared" si="66"/>
        <v>2.2043382294564262E-2</v>
      </c>
      <c r="AB134" s="54">
        <f t="shared" si="66"/>
        <v>2.1757805925440632E-2</v>
      </c>
      <c r="AC134" s="54">
        <f t="shared" si="66"/>
        <v>2.1909598986944001E-2</v>
      </c>
      <c r="AD134" s="54">
        <f t="shared" si="66"/>
        <v>2.1878656632507765E-2</v>
      </c>
      <c r="AE134" s="54">
        <f t="shared" si="66"/>
        <v>2.1770064495878927E-2</v>
      </c>
      <c r="AF134" s="54">
        <f t="shared" si="66"/>
        <v>2.1717114798544435E-2</v>
      </c>
      <c r="AG134" s="54">
        <f t="shared" si="66"/>
        <v>2.157860780244869E-2</v>
      </c>
      <c r="AH134" s="54">
        <f t="shared" si="66"/>
        <v>2.1277795051816151E-2</v>
      </c>
      <c r="AI134" s="54">
        <f t="shared" si="66"/>
        <v>2.1001594046648364E-2</v>
      </c>
      <c r="AJ134" s="54">
        <f t="shared" si="66"/>
        <v>2.0745994552389124E-2</v>
      </c>
      <c r="AK134" s="54">
        <f t="shared" si="66"/>
        <v>2.0508528804579207E-2</v>
      </c>
      <c r="AL134" s="54">
        <f t="shared" si="66"/>
        <v>2.0288421197362183E-2</v>
      </c>
      <c r="AM134" s="54">
        <f t="shared" si="66"/>
        <v>2.0085268510849463E-2</v>
      </c>
      <c r="AN134" s="54">
        <f t="shared" si="66"/>
        <v>1.9898547681789003E-2</v>
      </c>
      <c r="AO134" s="54">
        <f t="shared" si="66"/>
        <v>1.9727500307104462E-2</v>
      </c>
      <c r="AP134" s="54">
        <f t="shared" si="66"/>
        <v>1.9571162238402495E-2</v>
      </c>
      <c r="AQ134" s="54">
        <f t="shared" si="66"/>
        <v>1.9428434970992559E-2</v>
      </c>
      <c r="AR134" s="54">
        <f t="shared" si="66"/>
        <v>1.929815678863056E-2</v>
      </c>
      <c r="AS134" s="54">
        <f t="shared" si="66"/>
        <v>1.9179159545989144E-2</v>
      </c>
      <c r="AT134" s="54">
        <f t="shared" si="66"/>
        <v>1.9070308846719231E-2</v>
      </c>
      <c r="AU134" s="54">
        <f t="shared" si="66"/>
        <v>1.8970529794635871E-2</v>
      </c>
      <c r="AV134" s="54">
        <f t="shared" si="66"/>
        <v>1.8878821635524012E-2</v>
      </c>
      <c r="AW134" s="54">
        <f t="shared" si="66"/>
        <v>1.87942644383714E-2</v>
      </c>
      <c r="AX134" s="54">
        <f t="shared" si="66"/>
        <v>1.871602037705844E-2</v>
      </c>
      <c r="AY134" s="54">
        <f t="shared" si="66"/>
        <v>1.864333153933817E-2</v>
      </c>
      <c r="AZ134" s="54">
        <f t="shared" si="66"/>
        <v>1.8575515644154272E-2</v>
      </c>
      <c r="BA134" s="54">
        <f t="shared" si="66"/>
        <v>1.8511960622494827E-2</v>
      </c>
      <c r="BB134" s="54">
        <f t="shared" si="66"/>
        <v>1.8452118702232623E-2</v>
      </c>
      <c r="BC134" s="54">
        <f t="shared" si="66"/>
        <v>1.8395500412682786E-2</v>
      </c>
      <c r="BD134" s="54">
        <f t="shared" si="66"/>
        <v>1.8341668768088626E-2</v>
      </c>
      <c r="BE134" s="54">
        <f t="shared" si="66"/>
        <v>1.8290233782436882E-2</v>
      </c>
      <c r="BF134" s="54">
        <f t="shared" si="66"/>
        <v>1.8240847396505666E-2</v>
      </c>
      <c r="BG134" s="54">
        <f t="shared" si="66"/>
        <v>1.8193198851213177E-2</v>
      </c>
      <c r="BH134" s="54">
        <f t="shared" si="66"/>
        <v>1.8147010511514017E-2</v>
      </c>
      <c r="BI134" s="54">
        <f t="shared" si="66"/>
        <v>1.4999999999999902E-2</v>
      </c>
    </row>
    <row r="135" spans="1:61" ht="18" customHeight="1">
      <c r="A135" s="54" t="s">
        <v>804</v>
      </c>
      <c r="B135" s="54"/>
      <c r="C135" s="54">
        <f>+LN(C56/B56)/10</f>
        <v>2.1463178909744991E-2</v>
      </c>
      <c r="D135" s="54">
        <f t="shared" ref="D135:K135" si="67">+LN(D56/C56)/10</f>
        <v>1.8421025792865899E-2</v>
      </c>
      <c r="E135" s="54">
        <f t="shared" si="67"/>
        <v>1.5283677903762293E-2</v>
      </c>
      <c r="F135" s="54">
        <f t="shared" si="67"/>
        <v>1.2573476542533903E-2</v>
      </c>
      <c r="G135" s="54">
        <f t="shared" si="67"/>
        <v>6.9549830775917591E-3</v>
      </c>
      <c r="H135" s="54">
        <f t="shared" si="67"/>
        <v>3.4642864150270188E-3</v>
      </c>
      <c r="I135" s="54">
        <f t="shared" si="67"/>
        <v>3.4642864150270188E-3</v>
      </c>
      <c r="J135" s="54">
        <f t="shared" si="67"/>
        <v>3.4642864150270188E-3</v>
      </c>
      <c r="K135" s="54">
        <f t="shared" si="67"/>
        <v>3.4642864150270188E-3</v>
      </c>
    </row>
    <row r="136" spans="1:61" ht="18" customHeight="1">
      <c r="A136" s="54" t="s">
        <v>805</v>
      </c>
      <c r="B136" s="54"/>
      <c r="C136" s="54">
        <f>+C134+C135</f>
        <v>0.10106597160234694</v>
      </c>
      <c r="D136" s="54">
        <f t="shared" ref="D136:K136" si="68">+D134+D135</f>
        <v>9.7475334218360993E-2</v>
      </c>
      <c r="E136" s="54">
        <f t="shared" si="68"/>
        <v>8.5763586088209012E-2</v>
      </c>
      <c r="F136" s="54">
        <f t="shared" si="68"/>
        <v>7.8585040305017312E-2</v>
      </c>
      <c r="G136" s="54">
        <f t="shared" si="68"/>
        <v>6.6767326455564907E-2</v>
      </c>
      <c r="H136" s="54">
        <f t="shared" si="68"/>
        <v>5.7050349603022431E-2</v>
      </c>
      <c r="I136" s="54">
        <f t="shared" si="68"/>
        <v>5.3292055862771713E-2</v>
      </c>
      <c r="J136" s="54">
        <f t="shared" si="68"/>
        <v>5.0015410822361238E-2</v>
      </c>
      <c r="K136" s="54">
        <f t="shared" si="68"/>
        <v>4.8845533760991509E-2</v>
      </c>
    </row>
    <row r="137" spans="1:61" ht="18" customHeight="1">
      <c r="A137" s="54" t="s">
        <v>806</v>
      </c>
      <c r="B137" s="54"/>
      <c r="C137" s="54">
        <f>+C136-C129</f>
        <v>6.4485411108203966E-3</v>
      </c>
      <c r="D137" s="54">
        <f t="shared" ref="D137:K137" si="69">+D136-D129</f>
        <v>1.3973208564208334E-2</v>
      </c>
      <c r="E137" s="54">
        <f t="shared" si="69"/>
        <v>9.1545485474020943E-3</v>
      </c>
      <c r="F137" s="54">
        <f t="shared" si="69"/>
        <v>1.3426811818747802E-2</v>
      </c>
      <c r="G137" s="54">
        <f t="shared" si="69"/>
        <v>1.099200897666909E-2</v>
      </c>
      <c r="H137" s="54">
        <f t="shared" si="69"/>
        <v>4.8485540639436817E-3</v>
      </c>
      <c r="I137" s="54">
        <f t="shared" si="69"/>
        <v>4.2162674765736721E-3</v>
      </c>
      <c r="J137" s="54">
        <f t="shared" si="69"/>
        <v>2.0580880224531986E-3</v>
      </c>
      <c r="K137" s="54">
        <f t="shared" si="69"/>
        <v>6.4268126445433879E-3</v>
      </c>
    </row>
    <row r="138" spans="1:61" ht="18" customHeight="1">
      <c r="A138" s="54"/>
      <c r="B138" s="54" t="s">
        <v>807</v>
      </c>
    </row>
    <row r="139" spans="1:61" ht="18" customHeight="1">
      <c r="A139" s="54" t="s">
        <v>808</v>
      </c>
      <c r="B139" s="54">
        <f t="shared" ref="B139:BI139" si="70">+$B$7*B68/B74-(1-(1-0.1)^10)/10</f>
        <v>0.11686958122906234</v>
      </c>
      <c r="C139" s="54">
        <f t="shared" si="70"/>
        <v>9.4036509496430234E-2</v>
      </c>
      <c r="D139" s="54">
        <f t="shared" si="70"/>
        <v>7.8665379397415316E-2</v>
      </c>
      <c r="E139" s="54">
        <f t="shared" si="70"/>
        <v>7.0305655188267049E-2</v>
      </c>
      <c r="F139" s="54">
        <f t="shared" si="70"/>
        <v>6.4884001357404922E-2</v>
      </c>
      <c r="G139" s="54">
        <f t="shared" si="70"/>
        <v>6.0267768627874294E-2</v>
      </c>
      <c r="H139" s="54">
        <f t="shared" si="70"/>
        <v>5.6274322850528885E-2</v>
      </c>
      <c r="I139" s="54">
        <f t="shared" si="70"/>
        <v>5.3013731159471653E-2</v>
      </c>
      <c r="J139" s="54">
        <f t="shared" si="70"/>
        <v>5.0173018215869808E-2</v>
      </c>
      <c r="K139" s="54">
        <f t="shared" si="70"/>
        <v>4.7542065607104764E-2</v>
      </c>
      <c r="L139" s="54">
        <f t="shared" si="70"/>
        <v>4.4959279750108411E-2</v>
      </c>
      <c r="M139" s="54">
        <f t="shared" si="70"/>
        <v>4.2167140889828147E-2</v>
      </c>
      <c r="N139" s="54">
        <f t="shared" si="70"/>
        <v>4.0110111534578538E-2</v>
      </c>
      <c r="O139" s="54">
        <f t="shared" si="70"/>
        <v>3.8234369157751677E-2</v>
      </c>
      <c r="P139" s="54">
        <f t="shared" si="70"/>
        <v>3.6535255961484187E-2</v>
      </c>
      <c r="Q139" s="54">
        <f t="shared" si="70"/>
        <v>3.5001837738500838E-2</v>
      </c>
      <c r="R139" s="54">
        <f t="shared" si="70"/>
        <v>3.3620356437682603E-2</v>
      </c>
      <c r="S139" s="54">
        <f t="shared" si="70"/>
        <v>3.2376634236456786E-2</v>
      </c>
      <c r="T139" s="54">
        <f t="shared" si="70"/>
        <v>3.125717243017434E-2</v>
      </c>
      <c r="U139" s="54">
        <f t="shared" si="70"/>
        <v>3.024962473798179E-2</v>
      </c>
      <c r="V139" s="54">
        <f t="shared" si="70"/>
        <v>2.9894088838155766E-2</v>
      </c>
      <c r="W139" s="54">
        <f t="shared" si="70"/>
        <v>2.9906749081748535E-2</v>
      </c>
      <c r="X139" s="54">
        <f t="shared" si="70"/>
        <v>3.0254867892498219E-2</v>
      </c>
      <c r="Y139" s="54">
        <f t="shared" si="70"/>
        <v>3.0138098472669864E-2</v>
      </c>
      <c r="Z139" s="54">
        <f t="shared" si="70"/>
        <v>2.9812642809333767E-2</v>
      </c>
      <c r="AA139" s="54">
        <f t="shared" si="70"/>
        <v>2.9417154803710863E-2</v>
      </c>
      <c r="AB139" s="54">
        <f t="shared" si="70"/>
        <v>2.91111190368991E-2</v>
      </c>
      <c r="AC139" s="54">
        <f t="shared" si="70"/>
        <v>2.9103260915553111E-2</v>
      </c>
      <c r="AD139" s="54">
        <f t="shared" si="70"/>
        <v>2.9081635492038793E-2</v>
      </c>
      <c r="AE139" s="54">
        <f t="shared" si="70"/>
        <v>2.9007745465672571E-2</v>
      </c>
      <c r="AF139" s="54">
        <f t="shared" si="70"/>
        <v>2.8712359359635883E-2</v>
      </c>
      <c r="AG139" s="54">
        <f t="shared" si="70"/>
        <v>2.8292451784490205E-2</v>
      </c>
      <c r="AH139" s="54">
        <f t="shared" si="70"/>
        <v>2.7970075419833915E-2</v>
      </c>
      <c r="AI139" s="54">
        <f t="shared" si="70"/>
        <v>2.7695153782993698E-2</v>
      </c>
      <c r="AJ139" s="54">
        <f t="shared" si="70"/>
        <v>2.7448691239728665E-2</v>
      </c>
      <c r="AK139" s="54">
        <f t="shared" si="70"/>
        <v>2.7222858430428667E-2</v>
      </c>
      <c r="AL139" s="54">
        <f t="shared" si="70"/>
        <v>2.7014546518477928E-2</v>
      </c>
      <c r="AM139" s="54">
        <f t="shared" si="70"/>
        <v>2.6822441750443557E-2</v>
      </c>
      <c r="AN139" s="54">
        <f t="shared" si="70"/>
        <v>2.6645759567386712E-2</v>
      </c>
      <c r="AO139" s="54">
        <f t="shared" si="70"/>
        <v>2.6483754788493213E-2</v>
      </c>
      <c r="AP139" s="54">
        <f t="shared" si="70"/>
        <v>2.6335576308239031E-2</v>
      </c>
      <c r="AQ139" s="54">
        <f t="shared" si="70"/>
        <v>2.6200261189958329E-2</v>
      </c>
      <c r="AR139" s="54">
        <f t="shared" si="70"/>
        <v>2.6076774885576179E-2</v>
      </c>
      <c r="AS139" s="54">
        <f t="shared" si="70"/>
        <v>2.596405817589198E-2</v>
      </c>
      <c r="AT139" s="54">
        <f t="shared" si="70"/>
        <v>2.5861066420596157E-2</v>
      </c>
      <c r="AU139" s="54">
        <f t="shared" si="70"/>
        <v>2.5766797647477233E-2</v>
      </c>
      <c r="AV139" s="54">
        <f t="shared" si="70"/>
        <v>2.5680310320375335E-2</v>
      </c>
      <c r="AW139" s="54">
        <f t="shared" si="70"/>
        <v>2.5600732951820845E-2</v>
      </c>
      <c r="AX139" s="54">
        <f t="shared" si="70"/>
        <v>2.5527267812255325E-2</v>
      </c>
      <c r="AY139" s="54">
        <f t="shared" si="70"/>
        <v>2.5459190634977244E-2</v>
      </c>
      <c r="AZ139" s="54">
        <f t="shared" si="70"/>
        <v>2.5395847771141275E-2</v>
      </c>
      <c r="BA139" s="54">
        <f t="shared" si="70"/>
        <v>2.5336651846063443E-2</v>
      </c>
      <c r="BB139" s="54">
        <f t="shared" si="70"/>
        <v>2.5281076645726847E-2</v>
      </c>
      <c r="BC139" s="54">
        <f t="shared" si="70"/>
        <v>2.5228651720945114E-2</v>
      </c>
      <c r="BD139" s="54">
        <f t="shared" si="70"/>
        <v>2.5178957023043833E-2</v>
      </c>
      <c r="BE139" s="54">
        <f t="shared" si="70"/>
        <v>2.5131617763667097E-2</v>
      </c>
      <c r="BF139" s="54">
        <f t="shared" si="70"/>
        <v>2.5086299608606866E-2</v>
      </c>
      <c r="BG139" s="54">
        <f t="shared" si="70"/>
        <v>2.5042704260405085E-2</v>
      </c>
      <c r="BH139" s="54">
        <f t="shared" si="70"/>
        <v>2.5000565448626166E-2</v>
      </c>
      <c r="BI139" s="54">
        <f t="shared" si="70"/>
        <v>2.4959645324154053E-2</v>
      </c>
    </row>
    <row r="140" spans="1:61" ht="18" customHeight="1">
      <c r="A140" s="54" t="s">
        <v>809</v>
      </c>
      <c r="B140" s="54">
        <v>1</v>
      </c>
      <c r="C140" s="54">
        <f t="shared" ref="C140:AH140" si="71">+B140/(1+C131)^10</f>
        <v>0.39841811055125875</v>
      </c>
      <c r="D140" s="54">
        <f t="shared" si="71"/>
        <v>0.16975473027152807</v>
      </c>
      <c r="E140" s="54">
        <f t="shared" si="71"/>
        <v>7.8588830961914907E-2</v>
      </c>
      <c r="F140" s="54">
        <f t="shared" si="71"/>
        <v>3.9622148223172129E-2</v>
      </c>
      <c r="G140" s="54">
        <f t="shared" si="71"/>
        <v>2.2027609191434813E-2</v>
      </c>
      <c r="H140" s="54">
        <f t="shared" si="71"/>
        <v>1.3019922719178897E-2</v>
      </c>
      <c r="I140" s="54">
        <f t="shared" si="71"/>
        <v>7.9446375287308378E-3</v>
      </c>
      <c r="J140" s="54">
        <f t="shared" si="71"/>
        <v>4.9467637067645443E-3</v>
      </c>
      <c r="K140" s="54">
        <f t="shared" si="71"/>
        <v>3.1796324890723203E-3</v>
      </c>
      <c r="L140" s="54">
        <f t="shared" si="71"/>
        <v>2.1591737595484197E-3</v>
      </c>
      <c r="M140" s="54">
        <f t="shared" si="71"/>
        <v>1.5268102238512734E-3</v>
      </c>
      <c r="N140" s="54">
        <f t="shared" si="71"/>
        <v>1.1023301165864262E-3</v>
      </c>
      <c r="O140" s="54">
        <f t="shared" si="71"/>
        <v>8.0932104091776028E-4</v>
      </c>
      <c r="P140" s="54">
        <f t="shared" si="71"/>
        <v>6.0335382925974252E-4</v>
      </c>
      <c r="Q140" s="54">
        <f t="shared" si="71"/>
        <v>4.5610500536710639E-4</v>
      </c>
      <c r="R140" s="54">
        <f t="shared" si="71"/>
        <v>3.4917621881236236E-4</v>
      </c>
      <c r="S140" s="54">
        <f t="shared" si="71"/>
        <v>2.7039776025534118E-4</v>
      </c>
      <c r="T140" s="54">
        <f t="shared" si="71"/>
        <v>2.1158031959951455E-4</v>
      </c>
      <c r="U140" s="54">
        <f t="shared" si="71"/>
        <v>1.6675080448995156E-4</v>
      </c>
      <c r="V140" s="54">
        <f t="shared" si="71"/>
        <v>1.3185096565697049E-4</v>
      </c>
      <c r="W140" s="54">
        <f t="shared" si="71"/>
        <v>1.0434180696939446E-4</v>
      </c>
      <c r="X140" s="54">
        <f t="shared" si="71"/>
        <v>8.2702285074771157E-5</v>
      </c>
      <c r="Y140" s="54">
        <f t="shared" si="71"/>
        <v>6.5812851358723617E-5</v>
      </c>
      <c r="Z140" s="54">
        <f t="shared" si="71"/>
        <v>5.2606011108029689E-5</v>
      </c>
      <c r="AA140" s="54">
        <f t="shared" si="71"/>
        <v>4.2201126706662724E-5</v>
      </c>
      <c r="AB140" s="54">
        <f t="shared" si="71"/>
        <v>3.3875896122549649E-5</v>
      </c>
      <c r="AC140" s="54">
        <f t="shared" si="71"/>
        <v>2.7177299935127117E-5</v>
      </c>
      <c r="AD140" s="54">
        <f t="shared" si="71"/>
        <v>2.1817846895958308E-5</v>
      </c>
      <c r="AE140" s="54">
        <f t="shared" si="71"/>
        <v>1.7550614292621426E-5</v>
      </c>
      <c r="AF140" s="54">
        <f t="shared" si="71"/>
        <v>1.4166064794022921E-5</v>
      </c>
      <c r="AG140" s="54">
        <f t="shared" si="71"/>
        <v>1.1472542626935773E-5</v>
      </c>
      <c r="AH140" s="54">
        <f t="shared" si="71"/>
        <v>9.3169024765793703E-6</v>
      </c>
      <c r="AI140" s="54">
        <f t="shared" ref="AI140:BG140" si="72">+AH140/(1+AI131)^10</f>
        <v>7.5856236025300416E-6</v>
      </c>
      <c r="AJ140" s="54">
        <f t="shared" si="72"/>
        <v>6.1906851247796961E-6</v>
      </c>
      <c r="AK140" s="54">
        <f t="shared" si="72"/>
        <v>5.0633773224696783E-6</v>
      </c>
      <c r="AL140" s="54">
        <f t="shared" si="72"/>
        <v>4.1497778342273008E-6</v>
      </c>
      <c r="AM140" s="54">
        <f t="shared" si="72"/>
        <v>3.4073994601178315E-6</v>
      </c>
      <c r="AN140" s="54">
        <f t="shared" si="72"/>
        <v>2.8026455228392854E-6</v>
      </c>
      <c r="AO140" s="54">
        <f t="shared" si="72"/>
        <v>2.308856856455427E-6</v>
      </c>
      <c r="AP140" s="54">
        <f t="shared" si="72"/>
        <v>1.9048053685840207E-6</v>
      </c>
      <c r="AQ140" s="54">
        <f t="shared" si="72"/>
        <v>1.5735287557803059E-6</v>
      </c>
      <c r="AR140" s="54">
        <f t="shared" si="72"/>
        <v>1.3014269217977334E-6</v>
      </c>
      <c r="AS140" s="54">
        <f t="shared" si="72"/>
        <v>1.0775594446564517E-6</v>
      </c>
      <c r="AT140" s="54">
        <f t="shared" si="72"/>
        <v>8.9309766141221426E-7</v>
      </c>
      <c r="AU140" s="54">
        <f t="shared" si="72"/>
        <v>7.4089584805649185E-7</v>
      </c>
      <c r="AV140" s="54">
        <f t="shared" si="72"/>
        <v>6.1515434224506889E-7</v>
      </c>
      <c r="AW140" s="54">
        <f t="shared" si="72"/>
        <v>5.1115385680389989E-7</v>
      </c>
      <c r="AX140" s="54">
        <f t="shared" si="72"/>
        <v>4.2504510823786088E-7</v>
      </c>
      <c r="AY140" s="54">
        <f t="shared" si="72"/>
        <v>3.5368159082003147E-7</v>
      </c>
      <c r="AZ140" s="54">
        <f t="shared" si="72"/>
        <v>2.9448614156299815E-7</v>
      </c>
      <c r="BA140" s="54">
        <f t="shared" si="72"/>
        <v>2.4534408019297314E-7</v>
      </c>
      <c r="BB140" s="54">
        <f t="shared" si="72"/>
        <v>2.0451733633317991E-7</v>
      </c>
      <c r="BC140" s="54">
        <f t="shared" si="72"/>
        <v>1.7057521875427826E-7</v>
      </c>
      <c r="BD140" s="54">
        <f t="shared" si="72"/>
        <v>1.4233843323193609E-7</v>
      </c>
      <c r="BE140" s="54">
        <f t="shared" si="72"/>
        <v>1.188336872289638E-7</v>
      </c>
      <c r="BF140" s="54">
        <f t="shared" si="72"/>
        <v>9.9256784522366394E-8</v>
      </c>
      <c r="BG140" s="54">
        <f t="shared" si="72"/>
        <v>8.2942550959756316E-8</v>
      </c>
      <c r="BH140" s="54">
        <f>+BG140</f>
        <v>8.2942550959756316E-8</v>
      </c>
      <c r="BI140" s="54">
        <f>+BH140</f>
        <v>8.2942550959756316E-8</v>
      </c>
    </row>
    <row r="141" spans="1:61" ht="18" customHeight="1">
      <c r="A141" s="54" t="s">
        <v>806</v>
      </c>
      <c r="B141" s="54">
        <f t="shared" ref="B141:K141" si="73">+B139-C131</f>
        <v>2.0476988303842619E-2</v>
      </c>
      <c r="C141" s="54">
        <f t="shared" si="73"/>
        <v>4.9767314235906329E-3</v>
      </c>
      <c r="D141" s="54">
        <f t="shared" si="73"/>
        <v>-1.390202200064472E-3</v>
      </c>
      <c r="E141" s="54">
        <f t="shared" si="73"/>
        <v>-5.7797782527116426E-4</v>
      </c>
      <c r="F141" s="54">
        <f t="shared" si="73"/>
        <v>4.4172283748222588E-3</v>
      </c>
      <c r="G141" s="54">
        <f t="shared" si="73"/>
        <v>6.2792121188870106E-3</v>
      </c>
      <c r="H141" s="54">
        <f t="shared" si="73"/>
        <v>5.63553088789049E-3</v>
      </c>
      <c r="I141" s="54">
        <f t="shared" si="73"/>
        <v>4.4971755664186125E-3</v>
      </c>
      <c r="J141" s="54">
        <f t="shared" si="73"/>
        <v>4.9849962576917276E-3</v>
      </c>
      <c r="K141" s="54">
        <f t="shared" si="73"/>
        <v>8.0793094254687642E-3</v>
      </c>
    </row>
    <row r="142" spans="1:61" ht="18" customHeight="1">
      <c r="A142" s="54" t="s">
        <v>801</v>
      </c>
      <c r="B142" s="54"/>
      <c r="C142" s="54">
        <f>+EXP(C128-0.1)</f>
        <v>1.0619911691906097</v>
      </c>
      <c r="D142" s="54">
        <f>+EXP(D128-0.1)</f>
        <v>1.0460416335020659</v>
      </c>
    </row>
    <row r="143" spans="1:61" ht="18" customHeight="1">
      <c r="A143" s="54" t="s">
        <v>810</v>
      </c>
      <c r="B143" s="54"/>
    </row>
    <row r="144" spans="1:61" ht="18" customHeight="1">
      <c r="A144" s="54" t="s">
        <v>811</v>
      </c>
      <c r="B144" s="54">
        <f>+SUMPRODUCT(B140:U140*B84:U84)*10</f>
        <v>40.517192647747947</v>
      </c>
    </row>
    <row r="145" spans="1:74" ht="18" customHeight="1">
      <c r="A145" s="54" t="s">
        <v>812</v>
      </c>
      <c r="B145" s="54">
        <f>+SUMPRODUCT(B140:AE140*B84:AE84)*10</f>
        <v>41.13444550468116</v>
      </c>
    </row>
    <row r="146" spans="1:74" ht="18" customHeight="1">
      <c r="A146" s="54" t="s">
        <v>813</v>
      </c>
      <c r="B146" s="54">
        <f>+SUMPRODUCT(B140:BI140*B84:BI84)*10</f>
        <v>41.27572487128851</v>
      </c>
    </row>
    <row r="147" spans="1:74" ht="18" customHeight="1">
      <c r="A147" s="54"/>
      <c r="B147" s="54"/>
    </row>
    <row r="148" spans="1:74" s="39" customFormat="1" ht="18" customHeight="1">
      <c r="A148" s="54" t="s">
        <v>814</v>
      </c>
      <c r="B148" s="54">
        <v>1</v>
      </c>
      <c r="C148" s="54">
        <f t="shared" ref="C148:AH148" si="74">+B148/(1+B79)^10</f>
        <v>0.46490049319240828</v>
      </c>
      <c r="D148" s="54">
        <f t="shared" si="74"/>
        <v>0.21723358813919294</v>
      </c>
      <c r="E148" s="54">
        <f t="shared" si="74"/>
        <v>0.10993646578868368</v>
      </c>
      <c r="F148" s="54">
        <f t="shared" si="74"/>
        <v>5.8012637820454439E-2</v>
      </c>
      <c r="G148" s="54">
        <f t="shared" si="74"/>
        <v>3.2451358323540118E-2</v>
      </c>
      <c r="H148" s="54">
        <f t="shared" si="74"/>
        <v>1.9254520525658961E-2</v>
      </c>
      <c r="I148" s="54">
        <f t="shared" si="74"/>
        <v>1.1840012077194975E-2</v>
      </c>
      <c r="J148" s="54">
        <f t="shared" si="74"/>
        <v>7.5118630044058183E-3</v>
      </c>
      <c r="K148" s="54">
        <f t="shared" si="74"/>
        <v>4.819484711660724E-3</v>
      </c>
      <c r="L148" s="54">
        <f t="shared" si="74"/>
        <v>3.1776280823066455E-3</v>
      </c>
      <c r="M148" s="54">
        <f t="shared" si="74"/>
        <v>2.1611075302699393E-3</v>
      </c>
      <c r="N148" s="54">
        <f t="shared" si="74"/>
        <v>1.5068229211399077E-3</v>
      </c>
      <c r="O148" s="54">
        <f t="shared" si="74"/>
        <v>1.0698211393855856E-3</v>
      </c>
      <c r="P148" s="54">
        <f t="shared" si="74"/>
        <v>7.7220351548160256E-4</v>
      </c>
      <c r="Q148" s="54">
        <f t="shared" si="74"/>
        <v>5.6581088199775579E-4</v>
      </c>
      <c r="R148" s="54">
        <f t="shared" si="74"/>
        <v>4.2026809531799071E-4</v>
      </c>
      <c r="S148" s="54">
        <f t="shared" si="74"/>
        <v>3.160416320779762E-4</v>
      </c>
      <c r="T148" s="54">
        <f t="shared" si="74"/>
        <v>2.4033685640932674E-4</v>
      </c>
      <c r="U148" s="54">
        <f t="shared" si="74"/>
        <v>1.8462679304414922E-4</v>
      </c>
      <c r="V148" s="54">
        <f t="shared" si="74"/>
        <v>1.4367344328412217E-4</v>
      </c>
      <c r="W148" s="54">
        <f t="shared" si="74"/>
        <v>1.1297657856455179E-4</v>
      </c>
      <c r="X148" s="54">
        <f t="shared" si="74"/>
        <v>8.9693620459783659E-5</v>
      </c>
      <c r="Y148" s="54">
        <f t="shared" si="74"/>
        <v>7.1468873340250379E-5</v>
      </c>
      <c r="Z148" s="54">
        <f t="shared" si="74"/>
        <v>5.7205659714651253E-5</v>
      </c>
      <c r="AA148" s="54">
        <f t="shared" si="74"/>
        <v>4.5998714316352219E-5</v>
      </c>
      <c r="AB148" s="54">
        <f t="shared" si="74"/>
        <v>3.7090787169992213E-5</v>
      </c>
      <c r="AC148" s="54">
        <f t="shared" si="74"/>
        <v>2.9863538432842351E-5</v>
      </c>
      <c r="AD148" s="54">
        <f t="shared" si="74"/>
        <v>2.4051821971303641E-5</v>
      </c>
      <c r="AE148" s="54">
        <f t="shared" si="74"/>
        <v>1.9391715616767549E-5</v>
      </c>
      <c r="AF148" s="54">
        <f t="shared" si="74"/>
        <v>1.5642621983949575E-5</v>
      </c>
      <c r="AG148" s="54">
        <f t="shared" si="74"/>
        <v>1.2635477233557426E-5</v>
      </c>
      <c r="AH148" s="54">
        <f t="shared" si="74"/>
        <v>1.0236529802483207E-5</v>
      </c>
      <c r="AI148" s="54">
        <f t="shared" ref="AI148:BI148" si="75">+AH148/(1+AH79)^10</f>
        <v>8.3155035603412514E-6</v>
      </c>
      <c r="AJ148" s="54">
        <f t="shared" si="75"/>
        <v>6.7719182973753856E-6</v>
      </c>
      <c r="AK148" s="54">
        <f t="shared" si="75"/>
        <v>5.5277109256127497E-6</v>
      </c>
      <c r="AL148" s="54">
        <f t="shared" si="75"/>
        <v>4.5218457410602845E-6</v>
      </c>
      <c r="AM148" s="54">
        <f t="shared" si="75"/>
        <v>3.7063888858180975E-6</v>
      </c>
      <c r="AN148" s="54">
        <f t="shared" si="75"/>
        <v>3.0435556801078088E-6</v>
      </c>
      <c r="AO148" s="54">
        <f t="shared" si="75"/>
        <v>2.5034558395008318E-6</v>
      </c>
      <c r="AP148" s="54">
        <f t="shared" si="75"/>
        <v>2.0623601193339434E-6</v>
      </c>
      <c r="AQ148" s="54">
        <f t="shared" si="75"/>
        <v>1.701363336558169E-6</v>
      </c>
      <c r="AR148" s="54">
        <f t="shared" si="75"/>
        <v>1.4053505923042126E-6</v>
      </c>
      <c r="AS148" s="54">
        <f t="shared" si="75"/>
        <v>1.1621958918312666E-6</v>
      </c>
      <c r="AT148" s="54">
        <f t="shared" si="75"/>
        <v>9.6213907357420558E-7</v>
      </c>
      <c r="AU148" s="54">
        <f t="shared" si="75"/>
        <v>7.9729972630930037E-7</v>
      </c>
      <c r="AV148" s="54">
        <f t="shared" si="75"/>
        <v>6.6129656053267249E-7</v>
      </c>
      <c r="AW148" s="54">
        <f t="shared" si="75"/>
        <v>5.4894818137116562E-7</v>
      </c>
      <c r="AX148" s="54">
        <f t="shared" si="75"/>
        <v>4.5603690665995979E-7</v>
      </c>
      <c r="AY148" s="54">
        <f t="shared" si="75"/>
        <v>3.791215982605945E-7</v>
      </c>
      <c r="AZ148" s="54">
        <f t="shared" si="75"/>
        <v>3.1538875293121086E-7</v>
      </c>
      <c r="BA148" s="54">
        <f t="shared" si="75"/>
        <v>2.6253358437805271E-7</v>
      </c>
      <c r="BB148" s="54">
        <f t="shared" si="75"/>
        <v>2.1866471487816646E-7</v>
      </c>
      <c r="BC148" s="54">
        <f t="shared" si="75"/>
        <v>1.8222753066735171E-7</v>
      </c>
      <c r="BD148" s="54">
        <f t="shared" si="75"/>
        <v>1.5194235140786839E-7</v>
      </c>
      <c r="BE148" s="54">
        <f t="shared" si="75"/>
        <v>1.2675440400053896E-7</v>
      </c>
      <c r="BF148" s="54">
        <f t="shared" si="75"/>
        <v>1.0579323732909382E-7</v>
      </c>
      <c r="BG148" s="54">
        <f t="shared" si="75"/>
        <v>8.8339714043394468E-8</v>
      </c>
      <c r="BH148" s="54">
        <f t="shared" si="75"/>
        <v>7.3799103292706847E-8</v>
      </c>
      <c r="BI148" s="54">
        <f t="shared" si="75"/>
        <v>6.3590269037806269E-8</v>
      </c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</row>
    <row r="149" spans="1:74" ht="18" customHeight="1">
      <c r="A149" s="54"/>
      <c r="B149" s="54"/>
    </row>
    <row r="150" spans="1:74" ht="18" customHeight="1">
      <c r="A150" s="54" t="s">
        <v>810</v>
      </c>
      <c r="B150" s="54"/>
    </row>
    <row r="151" spans="1:74" ht="18" customHeight="1">
      <c r="A151" s="54" t="s">
        <v>811</v>
      </c>
      <c r="B151" s="54">
        <f>+SUMPRODUCT(B148:U148*B84:U84)*10</f>
        <v>51.568158725652715</v>
      </c>
    </row>
    <row r="152" spans="1:74" ht="18" customHeight="1">
      <c r="A152" s="54" t="s">
        <v>812</v>
      </c>
      <c r="B152" s="54">
        <f>+SUMPRODUCT(B148:AE148*B84:AE84)*10</f>
        <v>52.240584141510773</v>
      </c>
    </row>
    <row r="153" spans="1:74" ht="18" customHeight="1">
      <c r="A153" s="54" t="s">
        <v>813</v>
      </c>
      <c r="B153" s="54">
        <f>+SUMPRODUCT(B148:BI148*B84:BI84)*10</f>
        <v>52.394809496520594</v>
      </c>
    </row>
    <row r="154" spans="1:74" ht="18" customHeight="1">
      <c r="A154" s="54" t="s">
        <v>813</v>
      </c>
      <c r="B154" s="54">
        <f>+SUMPRODUCT(B149:BI149*B84:BI84)*10</f>
        <v>0</v>
      </c>
    </row>
    <row r="155" spans="1:74" ht="18" customHeight="1">
      <c r="A155" s="52" t="s">
        <v>815</v>
      </c>
      <c r="B155" s="65">
        <f>+B63*B61</f>
        <v>5.4574288910544015E-3</v>
      </c>
      <c r="C155" s="65">
        <f t="shared" ref="C155:BI155" si="76">+C63*C61</f>
        <v>1.4987216164719968E-2</v>
      </c>
      <c r="D155" s="65">
        <f t="shared" si="76"/>
        <v>3.6541052487691406E-2</v>
      </c>
      <c r="E155" s="65">
        <f t="shared" si="76"/>
        <v>8.214528311107229E-2</v>
      </c>
      <c r="F155" s="65">
        <f t="shared" si="76"/>
        <v>0.16837550516305413</v>
      </c>
      <c r="G155" s="65">
        <f t="shared" si="76"/>
        <v>0.30761652431069425</v>
      </c>
      <c r="H155" s="65">
        <f t="shared" si="76"/>
        <v>0.51340332382582765</v>
      </c>
      <c r="I155" s="65">
        <f t="shared" si="76"/>
        <v>0.81530081947277311</v>
      </c>
      <c r="J155" s="65">
        <f t="shared" si="76"/>
        <v>1.2421923861431434</v>
      </c>
      <c r="K155" s="65">
        <f t="shared" si="76"/>
        <v>1.8441823944677731</v>
      </c>
      <c r="L155" s="65">
        <f t="shared" si="76"/>
        <v>2.5860590661484015</v>
      </c>
      <c r="M155" s="65">
        <f t="shared" si="76"/>
        <v>3.4269309854226231</v>
      </c>
      <c r="N155" s="65">
        <f t="shared" si="76"/>
        <v>4.4074969857743547</v>
      </c>
      <c r="O155" s="65">
        <f t="shared" si="76"/>
        <v>5.5481078010569886</v>
      </c>
      <c r="P155" s="65">
        <f t="shared" si="76"/>
        <v>6.8528189715305361</v>
      </c>
      <c r="Q155" s="65">
        <f t="shared" si="76"/>
        <v>8.3223069265405858</v>
      </c>
      <c r="R155" s="65">
        <f t="shared" si="76"/>
        <v>9.9545472030332078</v>
      </c>
      <c r="S155" s="65">
        <f t="shared" si="76"/>
        <v>11.745094197895575</v>
      </c>
      <c r="T155" s="65">
        <f t="shared" si="76"/>
        <v>13.68737466641161</v>
      </c>
      <c r="U155" s="65">
        <f t="shared" si="76"/>
        <v>15.772955497242547</v>
      </c>
      <c r="V155" s="65">
        <f t="shared" si="76"/>
        <v>18.097437969191649</v>
      </c>
      <c r="W155" s="65">
        <f t="shared" si="76"/>
        <v>20.729523779535569</v>
      </c>
      <c r="X155" s="65">
        <f t="shared" si="76"/>
        <v>23.770126430590754</v>
      </c>
      <c r="Y155" s="65">
        <f t="shared" si="76"/>
        <v>27.135131234384552</v>
      </c>
      <c r="Z155" s="65">
        <f t="shared" si="76"/>
        <v>30.802066340361716</v>
      </c>
      <c r="AA155" s="65">
        <f t="shared" si="76"/>
        <v>34.741959395363729</v>
      </c>
      <c r="AB155" s="65">
        <f t="shared" si="76"/>
        <v>38.683450722983807</v>
      </c>
      <c r="AC155" s="65">
        <f t="shared" si="76"/>
        <v>42.419429354550623</v>
      </c>
      <c r="AD155" s="65">
        <f t="shared" si="76"/>
        <v>46.09236614436702</v>
      </c>
      <c r="AE155" s="65">
        <f t="shared" si="76"/>
        <v>49.801301169108214</v>
      </c>
      <c r="AF155" s="65">
        <f t="shared" si="76"/>
        <v>53.521385589397418</v>
      </c>
      <c r="AG155" s="65">
        <f t="shared" si="76"/>
        <v>57.24866975690788</v>
      </c>
      <c r="AH155" s="65">
        <f t="shared" si="76"/>
        <v>61.083962170977536</v>
      </c>
      <c r="AI155" s="65">
        <f t="shared" si="76"/>
        <v>65.071378374684443</v>
      </c>
      <c r="AJ155" s="65">
        <f t="shared" si="76"/>
        <v>69.234699583891611</v>
      </c>
      <c r="AK155" s="65">
        <f t="shared" si="76"/>
        <v>73.590105698405097</v>
      </c>
      <c r="AL155" s="65">
        <f t="shared" si="76"/>
        <v>78.149284039489658</v>
      </c>
      <c r="AM155" s="65">
        <f t="shared" si="76"/>
        <v>82.921317503604797</v>
      </c>
      <c r="AN155" s="65">
        <f t="shared" si="76"/>
        <v>87.913875373976197</v>
      </c>
      <c r="AO155" s="65">
        <f t="shared" si="76"/>
        <v>93.13396657203198</v>
      </c>
      <c r="AP155" s="65">
        <f t="shared" si="76"/>
        <v>98.588416626530019</v>
      </c>
      <c r="AQ155" s="65">
        <f t="shared" si="76"/>
        <v>104.28416908774992</v>
      </c>
      <c r="AR155" s="65">
        <f t="shared" si="76"/>
        <v>110.22847459087384</v>
      </c>
      <c r="AS155" s="65">
        <f t="shared" si="76"/>
        <v>116.42900754595594</v>
      </c>
      <c r="AT155" s="65">
        <f t="shared" si="76"/>
        <v>122.89393600361868</v>
      </c>
      <c r="AU155" s="65">
        <f t="shared" si="76"/>
        <v>129.63196121490114</v>
      </c>
      <c r="AV155" s="65">
        <f t="shared" si="76"/>
        <v>136.65233768967579</v>
      </c>
      <c r="AW155" s="65">
        <f t="shared" si="76"/>
        <v>143.96488089376936</v>
      </c>
      <c r="AX155" s="65">
        <f t="shared" si="76"/>
        <v>151.57996733930568</v>
      </c>
      <c r="AY155" s="65">
        <f t="shared" si="76"/>
        <v>159.50853024505588</v>
      </c>
      <c r="AZ155" s="65">
        <f t="shared" si="76"/>
        <v>167.76205288432502</v>
      </c>
      <c r="BA155" s="65">
        <f t="shared" si="76"/>
        <v>176.35256101733964</v>
      </c>
      <c r="BB155" s="65">
        <f t="shared" si="76"/>
        <v>185.29261530995504</v>
      </c>
      <c r="BC155" s="65">
        <f t="shared" si="76"/>
        <v>194.59530429812784</v>
      </c>
      <c r="BD155" s="65">
        <f t="shared" si="76"/>
        <v>204.27423822049971</v>
      </c>
      <c r="BE155" s="65">
        <f t="shared" si="76"/>
        <v>214.34354387786507</v>
      </c>
      <c r="BF155" s="65">
        <f t="shared" si="76"/>
        <v>224.81786056661386</v>
      </c>
      <c r="BG155" s="65">
        <f t="shared" si="76"/>
        <v>235.71233705841709</v>
      </c>
      <c r="BH155" s="65">
        <f t="shared" si="76"/>
        <v>247.04262954987811</v>
      </c>
      <c r="BI155" s="65">
        <f t="shared" si="76"/>
        <v>258.82490047605734</v>
      </c>
    </row>
  </sheetData>
  <phoneticPr fontId="56" type="noConversion"/>
  <pageMargins left="0.75" right="0.75" top="1" bottom="1" header="0.5" footer="0.5"/>
  <pageSetup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42EB-7198-42F4-A25E-721DC937D651}">
  <dimension ref="A1:IC155"/>
  <sheetViews>
    <sheetView zoomScale="130" workbookViewId="0">
      <pane xSplit="1" ySplit="4" topLeftCell="B48" activePane="bottomRight" state="frozen"/>
      <selection pane="topRight"/>
      <selection pane="bottomLeft"/>
      <selection pane="bottomRight" activeCell="M65" sqref="M65"/>
    </sheetView>
  </sheetViews>
  <sheetFormatPr defaultColWidth="11.54296875" defaultRowHeight="18" customHeight="1"/>
  <cols>
    <col min="1" max="1" width="68.453125" style="52" customWidth="1"/>
    <col min="2" max="2" width="11.54296875" style="65" customWidth="1"/>
    <col min="3" max="16384" width="11.54296875" style="54"/>
  </cols>
  <sheetData>
    <row r="1" spans="1:61" ht="18" customHeight="1">
      <c r="A1" s="52" t="s">
        <v>189</v>
      </c>
      <c r="B1" s="143"/>
    </row>
    <row r="2" spans="1:61" s="32" customFormat="1" ht="18" customHeight="1">
      <c r="A2" s="56"/>
      <c r="B2" s="144">
        <v>1</v>
      </c>
      <c r="C2" s="32">
        <v>2</v>
      </c>
      <c r="D2" s="32">
        <v>3</v>
      </c>
      <c r="E2" s="32">
        <v>4</v>
      </c>
      <c r="F2" s="32">
        <v>5</v>
      </c>
      <c r="G2" s="32">
        <v>6</v>
      </c>
      <c r="H2" s="32">
        <v>7</v>
      </c>
      <c r="I2" s="32">
        <v>8</v>
      </c>
      <c r="J2" s="32">
        <v>9</v>
      </c>
      <c r="K2" s="32">
        <v>10</v>
      </c>
      <c r="L2" s="32">
        <v>11</v>
      </c>
      <c r="M2" s="32">
        <v>12</v>
      </c>
      <c r="N2" s="32">
        <v>13</v>
      </c>
      <c r="O2" s="32">
        <v>14</v>
      </c>
      <c r="P2" s="32">
        <v>15</v>
      </c>
      <c r="Q2" s="32">
        <v>16</v>
      </c>
      <c r="R2" s="32">
        <v>17</v>
      </c>
      <c r="S2" s="32">
        <v>18</v>
      </c>
      <c r="T2" s="32">
        <v>19</v>
      </c>
      <c r="U2" s="32">
        <v>20</v>
      </c>
      <c r="V2" s="32">
        <v>21</v>
      </c>
      <c r="W2" s="32">
        <v>22</v>
      </c>
      <c r="X2" s="32">
        <v>23</v>
      </c>
      <c r="Y2" s="32">
        <v>24</v>
      </c>
      <c r="Z2" s="32">
        <v>25</v>
      </c>
      <c r="AA2" s="32">
        <v>26</v>
      </c>
      <c r="AB2" s="32">
        <v>27</v>
      </c>
      <c r="AC2" s="32">
        <v>28</v>
      </c>
      <c r="AD2" s="32">
        <v>29</v>
      </c>
      <c r="AE2" s="32">
        <v>30</v>
      </c>
      <c r="AF2" s="32">
        <v>31</v>
      </c>
      <c r="AG2" s="32">
        <v>32</v>
      </c>
      <c r="AH2" s="32">
        <v>33</v>
      </c>
      <c r="AI2" s="32">
        <v>34</v>
      </c>
      <c r="AJ2" s="32">
        <v>35</v>
      </c>
      <c r="AK2" s="32">
        <v>36</v>
      </c>
      <c r="AL2" s="32">
        <v>37</v>
      </c>
      <c r="AM2" s="32">
        <v>38</v>
      </c>
      <c r="AN2" s="32">
        <v>39</v>
      </c>
      <c r="AO2" s="32">
        <f>+AN2+1</f>
        <v>40</v>
      </c>
      <c r="AP2" s="32">
        <f t="shared" ref="AP2:BI2" si="0">+AO2+1</f>
        <v>41</v>
      </c>
      <c r="AQ2" s="32">
        <f t="shared" si="0"/>
        <v>42</v>
      </c>
      <c r="AR2" s="32">
        <f t="shared" si="0"/>
        <v>43</v>
      </c>
      <c r="AS2" s="32">
        <f t="shared" si="0"/>
        <v>44</v>
      </c>
      <c r="AT2" s="32">
        <f t="shared" si="0"/>
        <v>45</v>
      </c>
      <c r="AU2" s="32">
        <f t="shared" si="0"/>
        <v>46</v>
      </c>
      <c r="AV2" s="32">
        <f t="shared" si="0"/>
        <v>47</v>
      </c>
      <c r="AW2" s="32">
        <f t="shared" si="0"/>
        <v>48</v>
      </c>
      <c r="AX2" s="32">
        <f t="shared" si="0"/>
        <v>49</v>
      </c>
      <c r="AY2" s="32">
        <f t="shared" si="0"/>
        <v>50</v>
      </c>
      <c r="AZ2" s="32">
        <f t="shared" si="0"/>
        <v>51</v>
      </c>
      <c r="BA2" s="32">
        <f t="shared" si="0"/>
        <v>52</v>
      </c>
      <c r="BB2" s="32">
        <f t="shared" si="0"/>
        <v>53</v>
      </c>
      <c r="BC2" s="32">
        <f t="shared" si="0"/>
        <v>54</v>
      </c>
      <c r="BD2" s="32">
        <f t="shared" si="0"/>
        <v>55</v>
      </c>
      <c r="BE2" s="32">
        <f t="shared" si="0"/>
        <v>56</v>
      </c>
      <c r="BF2" s="32">
        <f t="shared" si="0"/>
        <v>57</v>
      </c>
      <c r="BG2" s="32">
        <f t="shared" si="0"/>
        <v>58</v>
      </c>
      <c r="BH2" s="32">
        <f t="shared" si="0"/>
        <v>59</v>
      </c>
      <c r="BI2" s="32">
        <f t="shared" si="0"/>
        <v>60</v>
      </c>
    </row>
    <row r="3" spans="1:61" s="32" customFormat="1" ht="18" customHeight="1">
      <c r="A3" s="57"/>
      <c r="B3" s="144"/>
    </row>
    <row r="4" spans="1:61" s="32" customFormat="1" ht="18" customHeight="1">
      <c r="A4" s="57"/>
      <c r="B4" s="144">
        <v>2005</v>
      </c>
      <c r="C4" s="32">
        <f>+B4+10</f>
        <v>2015</v>
      </c>
      <c r="D4" s="32">
        <f t="shared" ref="D4:BI4" si="1">+C4+10</f>
        <v>2025</v>
      </c>
      <c r="E4" s="32">
        <f t="shared" si="1"/>
        <v>2035</v>
      </c>
      <c r="F4" s="32">
        <f t="shared" si="1"/>
        <v>2045</v>
      </c>
      <c r="G4" s="32">
        <f t="shared" si="1"/>
        <v>2055</v>
      </c>
      <c r="H4" s="32">
        <f t="shared" si="1"/>
        <v>2065</v>
      </c>
      <c r="I4" s="32">
        <f t="shared" si="1"/>
        <v>2075</v>
      </c>
      <c r="J4" s="32">
        <f t="shared" si="1"/>
        <v>2085</v>
      </c>
      <c r="K4" s="32">
        <f t="shared" si="1"/>
        <v>2095</v>
      </c>
      <c r="L4" s="32">
        <f t="shared" si="1"/>
        <v>2105</v>
      </c>
      <c r="M4" s="32">
        <f t="shared" si="1"/>
        <v>2115</v>
      </c>
      <c r="N4" s="32">
        <f t="shared" si="1"/>
        <v>2125</v>
      </c>
      <c r="O4" s="32">
        <f t="shared" si="1"/>
        <v>2135</v>
      </c>
      <c r="P4" s="32">
        <f t="shared" si="1"/>
        <v>2145</v>
      </c>
      <c r="Q4" s="32">
        <f t="shared" si="1"/>
        <v>2155</v>
      </c>
      <c r="R4" s="32">
        <f t="shared" si="1"/>
        <v>2165</v>
      </c>
      <c r="S4" s="32">
        <f t="shared" si="1"/>
        <v>2175</v>
      </c>
      <c r="T4" s="32">
        <f t="shared" si="1"/>
        <v>2185</v>
      </c>
      <c r="U4" s="32">
        <f t="shared" si="1"/>
        <v>2195</v>
      </c>
      <c r="V4" s="32">
        <f t="shared" si="1"/>
        <v>2205</v>
      </c>
      <c r="W4" s="32">
        <f t="shared" si="1"/>
        <v>2215</v>
      </c>
      <c r="X4" s="32">
        <f t="shared" si="1"/>
        <v>2225</v>
      </c>
      <c r="Y4" s="32">
        <f t="shared" si="1"/>
        <v>2235</v>
      </c>
      <c r="Z4" s="32">
        <f t="shared" si="1"/>
        <v>2245</v>
      </c>
      <c r="AA4" s="32">
        <f t="shared" si="1"/>
        <v>2255</v>
      </c>
      <c r="AB4" s="32">
        <f t="shared" si="1"/>
        <v>2265</v>
      </c>
      <c r="AC4" s="32">
        <f t="shared" si="1"/>
        <v>2275</v>
      </c>
      <c r="AD4" s="32">
        <f t="shared" si="1"/>
        <v>2285</v>
      </c>
      <c r="AE4" s="32">
        <f t="shared" si="1"/>
        <v>2295</v>
      </c>
      <c r="AF4" s="32">
        <f t="shared" si="1"/>
        <v>2305</v>
      </c>
      <c r="AG4" s="32">
        <f t="shared" si="1"/>
        <v>2315</v>
      </c>
      <c r="AH4" s="32">
        <f t="shared" si="1"/>
        <v>2325</v>
      </c>
      <c r="AI4" s="32">
        <f t="shared" si="1"/>
        <v>2335</v>
      </c>
      <c r="AJ4" s="32">
        <f t="shared" si="1"/>
        <v>2345</v>
      </c>
      <c r="AK4" s="32">
        <f t="shared" si="1"/>
        <v>2355</v>
      </c>
      <c r="AL4" s="32">
        <f t="shared" si="1"/>
        <v>2365</v>
      </c>
      <c r="AM4" s="32">
        <f t="shared" si="1"/>
        <v>2375</v>
      </c>
      <c r="AN4" s="32">
        <f t="shared" si="1"/>
        <v>2385</v>
      </c>
      <c r="AO4" s="32">
        <f t="shared" si="1"/>
        <v>2395</v>
      </c>
      <c r="AP4" s="32">
        <f t="shared" si="1"/>
        <v>2405</v>
      </c>
      <c r="AQ4" s="32">
        <f t="shared" si="1"/>
        <v>2415</v>
      </c>
      <c r="AR4" s="32">
        <f t="shared" si="1"/>
        <v>2425</v>
      </c>
      <c r="AS4" s="32">
        <f t="shared" si="1"/>
        <v>2435</v>
      </c>
      <c r="AT4" s="32">
        <f t="shared" si="1"/>
        <v>2445</v>
      </c>
      <c r="AU4" s="32">
        <f t="shared" si="1"/>
        <v>2455</v>
      </c>
      <c r="AV4" s="32">
        <f t="shared" si="1"/>
        <v>2465</v>
      </c>
      <c r="AW4" s="32">
        <f t="shared" si="1"/>
        <v>2475</v>
      </c>
      <c r="AX4" s="32">
        <f t="shared" si="1"/>
        <v>2485</v>
      </c>
      <c r="AY4" s="32">
        <f t="shared" si="1"/>
        <v>2495</v>
      </c>
      <c r="AZ4" s="32">
        <f t="shared" si="1"/>
        <v>2505</v>
      </c>
      <c r="BA4" s="32">
        <f t="shared" si="1"/>
        <v>2515</v>
      </c>
      <c r="BB4" s="32">
        <f t="shared" si="1"/>
        <v>2525</v>
      </c>
      <c r="BC4" s="32">
        <f t="shared" si="1"/>
        <v>2535</v>
      </c>
      <c r="BD4" s="32">
        <f t="shared" si="1"/>
        <v>2545</v>
      </c>
      <c r="BE4" s="32">
        <f t="shared" si="1"/>
        <v>2555</v>
      </c>
      <c r="BF4" s="32">
        <f t="shared" si="1"/>
        <v>2565</v>
      </c>
      <c r="BG4" s="32">
        <f t="shared" si="1"/>
        <v>2575</v>
      </c>
      <c r="BH4" s="32">
        <f t="shared" si="1"/>
        <v>2585</v>
      </c>
      <c r="BI4" s="32">
        <f t="shared" si="1"/>
        <v>2595</v>
      </c>
    </row>
    <row r="5" spans="1:61" ht="18" customHeight="1">
      <c r="A5" s="58"/>
    </row>
    <row r="6" spans="1:61" ht="18" customHeight="1">
      <c r="A6" s="59" t="s">
        <v>738</v>
      </c>
    </row>
    <row r="7" spans="1:61" ht="18" customHeight="1">
      <c r="A7" s="52" t="s">
        <v>233</v>
      </c>
      <c r="B7" s="65">
        <f>+Parameters!O35</f>
        <v>0.3</v>
      </c>
    </row>
    <row r="8" spans="1:61" ht="18" customHeight="1">
      <c r="A8" s="52" t="s">
        <v>236</v>
      </c>
      <c r="B8" s="145">
        <f>+Parameters!O36</f>
        <v>0.1</v>
      </c>
    </row>
    <row r="9" spans="1:61" ht="18" customHeight="1">
      <c r="A9" s="54" t="s">
        <v>237</v>
      </c>
      <c r="B9" s="65">
        <f>Parameters!O37</f>
        <v>4.5584762524914098</v>
      </c>
    </row>
    <row r="10" spans="1:61" ht="18" customHeight="1">
      <c r="A10" s="54" t="str">
        <f>+Parameters!A38</f>
        <v>Initial real interest rate (percent per decade annualized)</v>
      </c>
      <c r="B10" s="65">
        <f>+Parameters!O38</f>
        <v>7.7765473111546343E-2</v>
      </c>
    </row>
    <row r="11" spans="1:61" ht="18" customHeight="1">
      <c r="A11" s="54" t="s">
        <v>242</v>
      </c>
      <c r="B11" s="65">
        <f>+Parameters!O39</f>
        <v>7.6929611347491607</v>
      </c>
    </row>
    <row r="12" spans="1:61" ht="18" customHeight="1">
      <c r="A12" s="54" t="s">
        <v>739</v>
      </c>
      <c r="B12" s="65">
        <f>+Parameters!O40</f>
        <v>3.730597774829794</v>
      </c>
    </row>
    <row r="13" spans="1:61" ht="18" customHeight="1">
      <c r="A13" s="59" t="s">
        <v>247</v>
      </c>
    </row>
    <row r="14" spans="1:61" ht="18" customHeight="1">
      <c r="A14" s="52" t="s">
        <v>740</v>
      </c>
      <c r="B14" s="54">
        <f>+$B$15</f>
        <v>1.4999999999999999E-2</v>
      </c>
      <c r="C14" s="54">
        <f t="shared" ref="C14:BI14" si="2">+B14*(1-$B$16)</f>
        <v>1.4999999999999999E-2</v>
      </c>
      <c r="D14" s="54">
        <f t="shared" si="2"/>
        <v>1.4999999999999999E-2</v>
      </c>
      <c r="E14" s="54">
        <f t="shared" si="2"/>
        <v>1.4999999999999999E-2</v>
      </c>
      <c r="F14" s="54">
        <f t="shared" si="2"/>
        <v>1.4999999999999999E-2</v>
      </c>
      <c r="G14" s="54">
        <f t="shared" si="2"/>
        <v>1.4999999999999999E-2</v>
      </c>
      <c r="H14" s="54">
        <f t="shared" si="2"/>
        <v>1.4999999999999999E-2</v>
      </c>
      <c r="I14" s="54">
        <f t="shared" si="2"/>
        <v>1.4999999999999999E-2</v>
      </c>
      <c r="J14" s="54">
        <f t="shared" si="2"/>
        <v>1.4999999999999999E-2</v>
      </c>
      <c r="K14" s="54">
        <f t="shared" si="2"/>
        <v>1.4999999999999999E-2</v>
      </c>
      <c r="L14" s="54">
        <f t="shared" si="2"/>
        <v>1.4999999999999999E-2</v>
      </c>
      <c r="M14" s="54">
        <f t="shared" si="2"/>
        <v>1.4999999999999999E-2</v>
      </c>
      <c r="N14" s="54">
        <f t="shared" si="2"/>
        <v>1.4999999999999999E-2</v>
      </c>
      <c r="O14" s="54">
        <f t="shared" si="2"/>
        <v>1.4999999999999999E-2</v>
      </c>
      <c r="P14" s="54">
        <f t="shared" si="2"/>
        <v>1.4999999999999999E-2</v>
      </c>
      <c r="Q14" s="54">
        <f t="shared" si="2"/>
        <v>1.4999999999999999E-2</v>
      </c>
      <c r="R14" s="54">
        <f t="shared" si="2"/>
        <v>1.4999999999999999E-2</v>
      </c>
      <c r="S14" s="54">
        <f t="shared" si="2"/>
        <v>1.4999999999999999E-2</v>
      </c>
      <c r="T14" s="54">
        <f t="shared" si="2"/>
        <v>1.4999999999999999E-2</v>
      </c>
      <c r="U14" s="54">
        <f t="shared" si="2"/>
        <v>1.4999999999999999E-2</v>
      </c>
      <c r="V14" s="54">
        <f t="shared" si="2"/>
        <v>1.4999999999999999E-2</v>
      </c>
      <c r="W14" s="54">
        <f t="shared" si="2"/>
        <v>1.4999999999999999E-2</v>
      </c>
      <c r="X14" s="54">
        <f t="shared" si="2"/>
        <v>1.4999999999999999E-2</v>
      </c>
      <c r="Y14" s="54">
        <f t="shared" si="2"/>
        <v>1.4999999999999999E-2</v>
      </c>
      <c r="Z14" s="54">
        <f t="shared" si="2"/>
        <v>1.4999999999999999E-2</v>
      </c>
      <c r="AA14" s="54">
        <f t="shared" si="2"/>
        <v>1.4999999999999999E-2</v>
      </c>
      <c r="AB14" s="54">
        <f t="shared" si="2"/>
        <v>1.4999999999999999E-2</v>
      </c>
      <c r="AC14" s="54">
        <f t="shared" si="2"/>
        <v>1.4999999999999999E-2</v>
      </c>
      <c r="AD14" s="54">
        <f t="shared" si="2"/>
        <v>1.4999999999999999E-2</v>
      </c>
      <c r="AE14" s="54">
        <f t="shared" si="2"/>
        <v>1.4999999999999999E-2</v>
      </c>
      <c r="AF14" s="54">
        <f t="shared" si="2"/>
        <v>1.4999999999999999E-2</v>
      </c>
      <c r="AG14" s="54">
        <f t="shared" si="2"/>
        <v>1.4999999999999999E-2</v>
      </c>
      <c r="AH14" s="54">
        <f t="shared" si="2"/>
        <v>1.4999999999999999E-2</v>
      </c>
      <c r="AI14" s="54">
        <f t="shared" si="2"/>
        <v>1.4999999999999999E-2</v>
      </c>
      <c r="AJ14" s="54">
        <f t="shared" si="2"/>
        <v>1.4999999999999999E-2</v>
      </c>
      <c r="AK14" s="54">
        <f t="shared" si="2"/>
        <v>1.4999999999999999E-2</v>
      </c>
      <c r="AL14" s="54">
        <f t="shared" si="2"/>
        <v>1.4999999999999999E-2</v>
      </c>
      <c r="AM14" s="54">
        <f t="shared" si="2"/>
        <v>1.4999999999999999E-2</v>
      </c>
      <c r="AN14" s="54">
        <f t="shared" si="2"/>
        <v>1.4999999999999999E-2</v>
      </c>
      <c r="AO14" s="54">
        <f t="shared" si="2"/>
        <v>1.4999999999999999E-2</v>
      </c>
      <c r="AP14" s="54">
        <f t="shared" si="2"/>
        <v>1.4999999999999999E-2</v>
      </c>
      <c r="AQ14" s="54">
        <f t="shared" si="2"/>
        <v>1.4999999999999999E-2</v>
      </c>
      <c r="AR14" s="54">
        <f t="shared" si="2"/>
        <v>1.4999999999999999E-2</v>
      </c>
      <c r="AS14" s="54">
        <f t="shared" si="2"/>
        <v>1.4999999999999999E-2</v>
      </c>
      <c r="AT14" s="54">
        <f t="shared" si="2"/>
        <v>1.4999999999999999E-2</v>
      </c>
      <c r="AU14" s="54">
        <f t="shared" si="2"/>
        <v>1.4999999999999999E-2</v>
      </c>
      <c r="AV14" s="54">
        <f t="shared" si="2"/>
        <v>1.4999999999999999E-2</v>
      </c>
      <c r="AW14" s="54">
        <f t="shared" si="2"/>
        <v>1.4999999999999999E-2</v>
      </c>
      <c r="AX14" s="54">
        <f t="shared" si="2"/>
        <v>1.4999999999999999E-2</v>
      </c>
      <c r="AY14" s="54">
        <f t="shared" si="2"/>
        <v>1.4999999999999999E-2</v>
      </c>
      <c r="AZ14" s="54">
        <f t="shared" si="2"/>
        <v>1.4999999999999999E-2</v>
      </c>
      <c r="BA14" s="54">
        <f t="shared" si="2"/>
        <v>1.4999999999999999E-2</v>
      </c>
      <c r="BB14" s="54">
        <f t="shared" si="2"/>
        <v>1.4999999999999999E-2</v>
      </c>
      <c r="BC14" s="54">
        <f t="shared" si="2"/>
        <v>1.4999999999999999E-2</v>
      </c>
      <c r="BD14" s="54">
        <f t="shared" si="2"/>
        <v>1.4999999999999999E-2</v>
      </c>
      <c r="BE14" s="54">
        <f t="shared" si="2"/>
        <v>1.4999999999999999E-2</v>
      </c>
      <c r="BF14" s="54">
        <f t="shared" si="2"/>
        <v>1.4999999999999999E-2</v>
      </c>
      <c r="BG14" s="54">
        <f t="shared" si="2"/>
        <v>1.4999999999999999E-2</v>
      </c>
      <c r="BH14" s="54">
        <f t="shared" si="2"/>
        <v>1.4999999999999999E-2</v>
      </c>
      <c r="BI14" s="54">
        <f t="shared" si="2"/>
        <v>1.4999999999999999E-2</v>
      </c>
    </row>
    <row r="15" spans="1:61" ht="18" customHeight="1">
      <c r="A15" s="52" t="s">
        <v>741</v>
      </c>
      <c r="B15" s="65">
        <f>+Parameters!O43</f>
        <v>1.4999999999999999E-2</v>
      </c>
    </row>
    <row r="16" spans="1:61" ht="18" customHeight="1">
      <c r="A16" s="54" t="s">
        <v>742</v>
      </c>
      <c r="B16" s="54">
        <f>+Parameters!C44</f>
        <v>0</v>
      </c>
    </row>
    <row r="17" spans="1:103" s="33" customFormat="1" ht="18" customHeight="1">
      <c r="A17" s="61" t="s">
        <v>743</v>
      </c>
      <c r="B17" s="62">
        <v>1</v>
      </c>
      <c r="C17" s="33">
        <f t="shared" ref="C17:BN17" si="3">B17/(1+B14)^10</f>
        <v>0.86166723172218462</v>
      </c>
      <c r="D17" s="33">
        <f t="shared" si="3"/>
        <v>0.74247041822377302</v>
      </c>
      <c r="E17" s="33">
        <f t="shared" si="3"/>
        <v>0.63976242990649113</v>
      </c>
      <c r="F17" s="33">
        <f t="shared" si="3"/>
        <v>0.55126232193738434</v>
      </c>
      <c r="G17" s="33">
        <f t="shared" si="3"/>
        <v>0.4750046788965297</v>
      </c>
      <c r="H17" s="33">
        <f t="shared" si="3"/>
        <v>0.40929596671985796</v>
      </c>
      <c r="I17" s="33">
        <f t="shared" si="3"/>
        <v>0.35267692259855543</v>
      </c>
      <c r="J17" s="33">
        <f t="shared" si="3"/>
        <v>0.30389014758779642</v>
      </c>
      <c r="K17" s="33">
        <f t="shared" si="3"/>
        <v>0.26185218221962264</v>
      </c>
      <c r="L17" s="33">
        <f t="shared" si="3"/>
        <v>0.2256294449735953</v>
      </c>
      <c r="M17" s="33">
        <f t="shared" si="3"/>
        <v>0.19441749924541085</v>
      </c>
      <c r="N17" s="33">
        <f t="shared" si="3"/>
        <v>0.16752318837314309</v>
      </c>
      <c r="O17" s="33">
        <f t="shared" si="3"/>
        <v>0.14434924197476026</v>
      </c>
      <c r="P17" s="33">
        <f t="shared" si="3"/>
        <v>0.12438101173358745</v>
      </c>
      <c r="Q17" s="33">
        <f t="shared" si="3"/>
        <v>0.10717504205928487</v>
      </c>
      <c r="R17" s="33">
        <f t="shared" si="3"/>
        <v>9.234922180093269E-2</v>
      </c>
      <c r="S17" s="33">
        <f t="shared" si="3"/>
        <v>7.9574298300907689E-2</v>
      </c>
      <c r="T17" s="33">
        <f t="shared" si="3"/>
        <v>6.8566565333178467E-2</v>
      </c>
      <c r="U17" s="33">
        <f t="shared" si="3"/>
        <v>5.9081562539338203E-2</v>
      </c>
      <c r="V17" s="33">
        <f t="shared" si="3"/>
        <v>5.0908646439092674E-2</v>
      </c>
      <c r="W17" s="33">
        <f t="shared" si="3"/>
        <v>4.386631244789644E-2</v>
      </c>
      <c r="X17" s="33">
        <f t="shared" si="3"/>
        <v>3.7798164012839336E-2</v>
      </c>
      <c r="Y17" s="33">
        <f t="shared" si="3"/>
        <v>3.2569439349124374E-2</v>
      </c>
      <c r="Z17" s="33">
        <f t="shared" si="3"/>
        <v>2.8064018642703591E-2</v>
      </c>
      <c r="AA17" s="33">
        <f t="shared" si="3"/>
        <v>2.4181845254858184E-2</v>
      </c>
      <c r="AB17" s="33">
        <f t="shared" si="3"/>
        <v>2.0836703658687897E-2</v>
      </c>
      <c r="AC17" s="33">
        <f t="shared" si="3"/>
        <v>1.7954304759797118E-2</v>
      </c>
      <c r="AD17" s="33">
        <f t="shared" si="3"/>
        <v>1.5470636079870826E-2</v>
      </c>
      <c r="AE17" s="33">
        <f t="shared" si="3"/>
        <v>1.3330540163923646E-2</v>
      </c>
      <c r="AF17" s="33">
        <f t="shared" si="3"/>
        <v>1.1486489640409485E-2</v>
      </c>
      <c r="AG17" s="33">
        <f t="shared" si="3"/>
        <v>9.8975317306571921E-3</v>
      </c>
      <c r="AH17" s="33">
        <f t="shared" si="3"/>
        <v>8.5283787672378666E-3</v>
      </c>
      <c r="AI17" s="33">
        <f t="shared" si="3"/>
        <v>7.3486245234441099E-3</v>
      </c>
      <c r="AJ17" s="33">
        <f t="shared" si="3"/>
        <v>6.3320689500818445E-3</v>
      </c>
      <c r="AK17" s="33">
        <f t="shared" si="3"/>
        <v>5.4561363232910227E-3</v>
      </c>
      <c r="AL17" s="33">
        <f t="shared" si="3"/>
        <v>4.7013738815890344E-3</v>
      </c>
      <c r="AM17" s="33">
        <f t="shared" si="3"/>
        <v>4.0510198178398049E-3</v>
      </c>
      <c r="AN17" s="33">
        <f t="shared" si="3"/>
        <v>3.4906310320897333E-3</v>
      </c>
      <c r="AO17" s="33">
        <f t="shared" si="3"/>
        <v>3.0077623783843128E-3</v>
      </c>
      <c r="AP17" s="33">
        <f t="shared" si="3"/>
        <v>2.591690282260545E-3</v>
      </c>
      <c r="AQ17" s="33">
        <f t="shared" si="3"/>
        <v>2.2331745909967313E-3</v>
      </c>
      <c r="AR17" s="33">
        <f t="shared" si="3"/>
        <v>1.9242533677764754E-3</v>
      </c>
      <c r="AS17" s="33">
        <f t="shared" si="3"/>
        <v>1.6580660725440464E-3</v>
      </c>
      <c r="AT17" s="33">
        <f t="shared" si="3"/>
        <v>1.4287012027415034E-3</v>
      </c>
      <c r="AU17" s="33">
        <f t="shared" si="3"/>
        <v>1.2310650103244268E-3</v>
      </c>
      <c r="AV17" s="33">
        <f t="shared" si="3"/>
        <v>1.0607683795162916E-3</v>
      </c>
      <c r="AW17" s="33">
        <f t="shared" si="3"/>
        <v>9.140293530762307E-4</v>
      </c>
      <c r="AX17" s="33">
        <f t="shared" si="3"/>
        <v>7.8758914237801497E-4</v>
      </c>
      <c r="AY17" s="33">
        <f t="shared" si="3"/>
        <v>6.7863975604731371E-4</v>
      </c>
      <c r="AZ17" s="33">
        <f t="shared" si="3"/>
        <v>5.8476163992990751E-4</v>
      </c>
      <c r="BA17" s="33">
        <f t="shared" si="3"/>
        <v>5.0386994349572826E-4</v>
      </c>
      <c r="BB17" s="33">
        <f t="shared" si="3"/>
        <v>4.3416821935997774E-4</v>
      </c>
      <c r="BC17" s="33">
        <f t="shared" si="3"/>
        <v>3.741085276776622E-4</v>
      </c>
      <c r="BD17" s="33">
        <f t="shared" si="3"/>
        <v>3.223570594076735E-4</v>
      </c>
      <c r="BE17" s="33">
        <f t="shared" si="3"/>
        <v>2.7776451500591384E-4</v>
      </c>
      <c r="BF17" s="33">
        <f t="shared" si="3"/>
        <v>2.3934058071580099E-4</v>
      </c>
      <c r="BG17" s="33">
        <f t="shared" si="3"/>
        <v>2.0623193562416432E-4</v>
      </c>
      <c r="BH17" s="33">
        <f t="shared" si="3"/>
        <v>1.7770330106198147E-4</v>
      </c>
      <c r="BI17" s="33">
        <f t="shared" si="3"/>
        <v>1.5312111149397154E-4</v>
      </c>
      <c r="BJ17" s="33">
        <f t="shared" si="3"/>
        <v>1.3193944425923443E-4</v>
      </c>
      <c r="BK17" s="33">
        <f t="shared" si="3"/>
        <v>1.3193944425923443E-4</v>
      </c>
      <c r="BL17" s="33">
        <f t="shared" si="3"/>
        <v>1.3193944425923443E-4</v>
      </c>
      <c r="BM17" s="33">
        <f t="shared" si="3"/>
        <v>1.3193944425923443E-4</v>
      </c>
      <c r="BN17" s="33">
        <f t="shared" si="3"/>
        <v>1.3193944425923443E-4</v>
      </c>
      <c r="BO17" s="33">
        <f t="shared" ref="BO17:CY17" si="4">BN17/(1+BN14)^10</f>
        <v>1.3193944425923443E-4</v>
      </c>
      <c r="BP17" s="33">
        <f t="shared" si="4"/>
        <v>1.3193944425923443E-4</v>
      </c>
      <c r="BQ17" s="33">
        <f t="shared" si="4"/>
        <v>1.3193944425923443E-4</v>
      </c>
      <c r="BR17" s="33">
        <f t="shared" si="4"/>
        <v>1.3193944425923443E-4</v>
      </c>
      <c r="BS17" s="33">
        <f t="shared" si="4"/>
        <v>1.3193944425923443E-4</v>
      </c>
      <c r="BT17" s="33">
        <f t="shared" si="4"/>
        <v>1.3193944425923443E-4</v>
      </c>
      <c r="BU17" s="33">
        <f t="shared" si="4"/>
        <v>1.3193944425923443E-4</v>
      </c>
      <c r="BV17" s="33">
        <f t="shared" si="4"/>
        <v>1.3193944425923443E-4</v>
      </c>
      <c r="BW17" s="33">
        <f t="shared" si="4"/>
        <v>1.3193944425923443E-4</v>
      </c>
      <c r="BX17" s="33">
        <f t="shared" si="4"/>
        <v>1.3193944425923443E-4</v>
      </c>
      <c r="BY17" s="33">
        <f t="shared" si="4"/>
        <v>1.3193944425923443E-4</v>
      </c>
      <c r="BZ17" s="33">
        <f t="shared" si="4"/>
        <v>1.3193944425923443E-4</v>
      </c>
      <c r="CA17" s="33">
        <f t="shared" si="4"/>
        <v>1.3193944425923443E-4</v>
      </c>
      <c r="CB17" s="33">
        <f t="shared" si="4"/>
        <v>1.3193944425923443E-4</v>
      </c>
      <c r="CC17" s="33">
        <f t="shared" si="4"/>
        <v>1.3193944425923443E-4</v>
      </c>
      <c r="CD17" s="33">
        <f t="shared" si="4"/>
        <v>1.3193944425923443E-4</v>
      </c>
      <c r="CE17" s="33">
        <f t="shared" si="4"/>
        <v>1.3193944425923443E-4</v>
      </c>
      <c r="CF17" s="33">
        <f t="shared" si="4"/>
        <v>1.3193944425923443E-4</v>
      </c>
      <c r="CG17" s="33">
        <f t="shared" si="4"/>
        <v>1.3193944425923443E-4</v>
      </c>
      <c r="CH17" s="33">
        <f t="shared" si="4"/>
        <v>1.3193944425923443E-4</v>
      </c>
      <c r="CI17" s="33">
        <f t="shared" si="4"/>
        <v>1.3193944425923443E-4</v>
      </c>
      <c r="CJ17" s="33">
        <f t="shared" si="4"/>
        <v>1.3193944425923443E-4</v>
      </c>
      <c r="CK17" s="33">
        <f t="shared" si="4"/>
        <v>1.3193944425923443E-4</v>
      </c>
      <c r="CL17" s="33">
        <f t="shared" si="4"/>
        <v>1.3193944425923443E-4</v>
      </c>
      <c r="CM17" s="33">
        <f t="shared" si="4"/>
        <v>1.3193944425923443E-4</v>
      </c>
      <c r="CN17" s="33">
        <f t="shared" si="4"/>
        <v>1.3193944425923443E-4</v>
      </c>
      <c r="CO17" s="33">
        <f t="shared" si="4"/>
        <v>1.3193944425923443E-4</v>
      </c>
      <c r="CP17" s="33">
        <f t="shared" si="4"/>
        <v>1.3193944425923443E-4</v>
      </c>
      <c r="CQ17" s="33">
        <f t="shared" si="4"/>
        <v>1.3193944425923443E-4</v>
      </c>
      <c r="CR17" s="33">
        <f t="shared" si="4"/>
        <v>1.3193944425923443E-4</v>
      </c>
      <c r="CS17" s="33">
        <f t="shared" si="4"/>
        <v>1.3193944425923443E-4</v>
      </c>
      <c r="CT17" s="33">
        <f t="shared" si="4"/>
        <v>1.3193944425923443E-4</v>
      </c>
      <c r="CU17" s="33">
        <f t="shared" si="4"/>
        <v>1.3193944425923443E-4</v>
      </c>
      <c r="CV17" s="33">
        <f t="shared" si="4"/>
        <v>1.3193944425923443E-4</v>
      </c>
      <c r="CW17" s="33">
        <f t="shared" si="4"/>
        <v>1.3193944425923443E-4</v>
      </c>
      <c r="CX17" s="33">
        <f t="shared" si="4"/>
        <v>1.3193944425923443E-4</v>
      </c>
      <c r="CY17" s="33">
        <f t="shared" si="4"/>
        <v>1.3193944425923443E-4</v>
      </c>
    </row>
    <row r="18" spans="1:103" ht="18" customHeight="1">
      <c r="A18" s="52" t="s">
        <v>744</v>
      </c>
      <c r="B18" s="65">
        <f>+Parameters!O45</f>
        <v>1.5</v>
      </c>
    </row>
    <row r="19" spans="1:103" ht="18" customHeight="1">
      <c r="A19" s="63" t="s">
        <v>745</v>
      </c>
      <c r="C19" s="54">
        <f t="shared" ref="C19:BI19" si="5">+LN(C20/B20)/10</f>
        <v>2.0486627063605427E-2</v>
      </c>
      <c r="D19" s="54">
        <f t="shared" si="5"/>
        <v>1.7679701243825893E-2</v>
      </c>
      <c r="E19" s="54">
        <f t="shared" si="5"/>
        <v>1.6178864888452316E-2</v>
      </c>
      <c r="F19" s="54">
        <f t="shared" si="5"/>
        <v>1.482467358586117E-2</v>
      </c>
      <c r="G19" s="54">
        <f t="shared" si="5"/>
        <v>1.3602790055187369E-2</v>
      </c>
      <c r="H19" s="54">
        <f t="shared" si="5"/>
        <v>1.2500279604132424E-2</v>
      </c>
      <c r="I19" s="54">
        <f t="shared" si="5"/>
        <v>1.1505472833424759E-2</v>
      </c>
      <c r="J19" s="54">
        <f t="shared" si="5"/>
        <v>1.0607841788837226E-2</v>
      </c>
      <c r="K19" s="54">
        <f t="shared" si="5"/>
        <v>9.7978882428416281E-3</v>
      </c>
      <c r="L19" s="54">
        <f t="shared" si="5"/>
        <v>9.0670429172179465E-3</v>
      </c>
      <c r="M19" s="54">
        <f t="shared" si="5"/>
        <v>8.4075745744946317E-3</v>
      </c>
      <c r="N19" s="54">
        <f t="shared" si="5"/>
        <v>7.8125080112163171E-3</v>
      </c>
      <c r="O19" s="54">
        <f t="shared" si="5"/>
        <v>7.2755500808451739E-3</v>
      </c>
      <c r="P19" s="54">
        <f t="shared" si="5"/>
        <v>6.7910229596087751E-3</v>
      </c>
      <c r="Q19" s="54">
        <f t="shared" si="5"/>
        <v>6.3538039457279897E-3</v>
      </c>
      <c r="R19" s="54">
        <f t="shared" si="5"/>
        <v>5.9592711520122885E-3</v>
      </c>
      <c r="S19" s="54">
        <f t="shared" si="5"/>
        <v>5.6032545145444828E-3</v>
      </c>
      <c r="T19" s="54">
        <f t="shared" si="5"/>
        <v>5.2819915967557644E-3</v>
      </c>
      <c r="U19" s="54">
        <f t="shared" si="5"/>
        <v>4.9920877192251622E-3</v>
      </c>
      <c r="V19" s="54">
        <f t="shared" si="5"/>
        <v>4.7304799915625067E-3</v>
      </c>
      <c r="W19" s="54">
        <f t="shared" si="5"/>
        <v>4.4944048642506932E-3</v>
      </c>
      <c r="X19" s="54">
        <f t="shared" si="5"/>
        <v>4.2813688557636533E-3</v>
      </c>
      <c r="Y19" s="54">
        <f t="shared" si="5"/>
        <v>4.0891221440505394E-3</v>
      </c>
      <c r="Z19" s="54">
        <f t="shared" si="5"/>
        <v>3.9156347419376314E-3</v>
      </c>
      <c r="AA19" s="54">
        <f t="shared" si="5"/>
        <v>3.7590750034736291E-3</v>
      </c>
      <c r="AB19" s="54">
        <f t="shared" si="5"/>
        <v>3.6177902330264307E-3</v>
      </c>
      <c r="AC19" s="54">
        <f t="shared" si="5"/>
        <v>3.4902891912929517E-3</v>
      </c>
      <c r="AD19" s="54">
        <f t="shared" si="5"/>
        <v>3.3752263125430364E-3</v>
      </c>
      <c r="AE19" s="54">
        <f t="shared" si="5"/>
        <v>3.2713874656074152E-3</v>
      </c>
      <c r="AF19" s="54">
        <f t="shared" si="5"/>
        <v>3.1776771075201458E-3</v>
      </c>
      <c r="AG19" s="54">
        <f t="shared" si="5"/>
        <v>3.0931066935244249E-3</v>
      </c>
      <c r="AH19" s="54">
        <f t="shared" si="5"/>
        <v>3.0167842204956493E-3</v>
      </c>
      <c r="AI19" s="54">
        <f t="shared" si="5"/>
        <v>2.9479047928741191E-3</v>
      </c>
      <c r="AJ19" s="54">
        <f t="shared" si="5"/>
        <v>2.8857421110600303E-3</v>
      </c>
      <c r="AK19" s="54">
        <f t="shared" si="5"/>
        <v>2.8296407920169126E-3</v>
      </c>
      <c r="AL19" s="54">
        <f t="shared" si="5"/>
        <v>2.7790094406663851E-3</v>
      </c>
      <c r="AM19" s="54">
        <f t="shared" si="5"/>
        <v>2.7333143986275872E-3</v>
      </c>
      <c r="AN19" s="54">
        <f t="shared" si="5"/>
        <v>2.6920741040420723E-3</v>
      </c>
      <c r="AO19" s="54">
        <f t="shared" si="5"/>
        <v>2.6548540027132661E-3</v>
      </c>
      <c r="AP19" s="54">
        <f t="shared" si="5"/>
        <v>2.6212619566364941E-3</v>
      </c>
      <c r="AQ19" s="54">
        <f t="shared" si="5"/>
        <v>2.5909441012756606E-3</v>
      </c>
      <c r="AR19" s="54">
        <f t="shared" si="5"/>
        <v>2.563581107700586E-3</v>
      </c>
      <c r="AS19" s="54">
        <f t="shared" si="5"/>
        <v>2.5388848099953971E-3</v>
      </c>
      <c r="AT19" s="54">
        <f t="shared" si="5"/>
        <v>2.5165951622206782E-3</v>
      </c>
      <c r="AU19" s="54">
        <f t="shared" si="5"/>
        <v>2.4964774927075744E-3</v>
      </c>
      <c r="AV19" s="54">
        <f t="shared" si="5"/>
        <v>2.4783200266139407E-3</v>
      </c>
      <c r="AW19" s="54">
        <f t="shared" si="5"/>
        <v>2.4619316505166936E-3</v>
      </c>
      <c r="AX19" s="54">
        <f t="shared" si="5"/>
        <v>2.4471398953798689E-3</v>
      </c>
      <c r="AY19" s="54">
        <f t="shared" si="5"/>
        <v>2.4337891165527809E-3</v>
      </c>
      <c r="AZ19" s="54">
        <f t="shared" si="5"/>
        <v>2.4217388515393452E-3</v>
      </c>
      <c r="BA19" s="54">
        <f t="shared" si="5"/>
        <v>2.4108623381643014E-3</v>
      </c>
      <c r="BB19" s="54">
        <f t="shared" si="5"/>
        <v>2.4010451774604787E-3</v>
      </c>
      <c r="BC19" s="54">
        <f t="shared" si="5"/>
        <v>2.3921841271348598E-3</v>
      </c>
      <c r="BD19" s="54">
        <f t="shared" si="5"/>
        <v>2.3841860128534847E-3</v>
      </c>
      <c r="BE19" s="54">
        <f t="shared" si="5"/>
        <v>2.3769667458326572E-3</v>
      </c>
      <c r="BF19" s="54">
        <f t="shared" si="5"/>
        <v>2.3704504363506024E-3</v>
      </c>
      <c r="BG19" s="54">
        <f t="shared" si="5"/>
        <v>2.3645685938080501E-3</v>
      </c>
      <c r="BH19" s="54">
        <f t="shared" si="5"/>
        <v>2.3592594048823939E-3</v>
      </c>
      <c r="BI19" s="54">
        <f t="shared" si="5"/>
        <v>2.3544670821475143E-3</v>
      </c>
    </row>
    <row r="20" spans="1:103" s="34" customFormat="1" ht="18" customHeight="1">
      <c r="A20" s="64" t="s">
        <v>746</v>
      </c>
      <c r="B20" s="146">
        <f>+B21</f>
        <v>3.730597774829794</v>
      </c>
      <c r="C20" s="34">
        <f>+B20*EXP(C22*10)</f>
        <v>4.5787899162919645</v>
      </c>
      <c r="D20" s="34">
        <f>+C20*EXP(D22*10)</f>
        <v>5.4642767201924771</v>
      </c>
      <c r="E20" s="34">
        <f>+D20*EXP(E22*10)</f>
        <v>6.4238679077173444</v>
      </c>
      <c r="F20" s="34">
        <f>+E20*EXP(F22*10)</f>
        <v>7.450395736553431</v>
      </c>
      <c r="G20" s="34">
        <f t="shared" ref="G20:BI20" si="6">+F20*EXP(G22*10)</f>
        <v>8.5360216518781495</v>
      </c>
      <c r="H20" s="34">
        <f t="shared" si="6"/>
        <v>9.6726067751411069</v>
      </c>
      <c r="I20" s="34">
        <f t="shared" si="6"/>
        <v>10.85203451062948</v>
      </c>
      <c r="J20" s="34">
        <f t="shared" si="6"/>
        <v>12.066475563955908</v>
      </c>
      <c r="K20" s="34">
        <f t="shared" si="6"/>
        <v>13.308592446343379</v>
      </c>
      <c r="L20" s="34">
        <f t="shared" si="6"/>
        <v>14.571685616152758</v>
      </c>
      <c r="M20" s="34">
        <f t="shared" si="6"/>
        <v>15.849786816068553</v>
      </c>
      <c r="N20" s="34">
        <f t="shared" si="6"/>
        <v>17.137707114215711</v>
      </c>
      <c r="O20" s="34">
        <f t="shared" si="6"/>
        <v>18.431047948191896</v>
      </c>
      <c r="P20" s="34">
        <f t="shared" si="6"/>
        <v>19.726183415714299</v>
      </c>
      <c r="Q20" s="34">
        <f t="shared" si="6"/>
        <v>21.020221439881489</v>
      </c>
      <c r="R20" s="34">
        <f t="shared" si="6"/>
        <v>22.310950497464699</v>
      </c>
      <c r="S20" s="34">
        <f t="shared" si="6"/>
        <v>23.596777516140595</v>
      </c>
      <c r="T20" s="34">
        <f t="shared" si="6"/>
        <v>24.876661449394515</v>
      </c>
      <c r="U20" s="34">
        <f t="shared" si="6"/>
        <v>26.150046009159873</v>
      </c>
      <c r="V20" s="34">
        <f t="shared" si="6"/>
        <v>27.416794123760035</v>
      </c>
      <c r="W20" s="34">
        <f t="shared" si="6"/>
        <v>28.677125913822227</v>
      </c>
      <c r="X20" s="34">
        <f t="shared" si="6"/>
        <v>29.931561344951408</v>
      </c>
      <c r="Y20" s="34">
        <f t="shared" si="6"/>
        <v>31.180868215088292</v>
      </c>
      <c r="Z20" s="34">
        <f t="shared" si="6"/>
        <v>32.426015752219236</v>
      </c>
      <c r="AA20" s="34">
        <f t="shared" si="6"/>
        <v>33.668133817197742</v>
      </c>
      <c r="AB20" s="34">
        <f t="shared" si="6"/>
        <v>34.908477509151055</v>
      </c>
      <c r="AC20" s="34">
        <f t="shared" si="6"/>
        <v>36.148396840552508</v>
      </c>
      <c r="AD20" s="34">
        <f t="shared" si="6"/>
        <v>37.389311070615712</v>
      </c>
      <c r="AE20" s="34">
        <f t="shared" si="6"/>
        <v>38.632687246434912</v>
      </c>
      <c r="AF20" s="34">
        <f t="shared" si="6"/>
        <v>39.880022490672616</v>
      </c>
      <c r="AG20" s="34">
        <f t="shared" si="6"/>
        <v>41.132829584062932</v>
      </c>
      <c r="AH20" s="34">
        <f t="shared" si="6"/>
        <v>42.39262541387032</v>
      </c>
      <c r="AI20" s="34">
        <f t="shared" si="6"/>
        <v>43.660921890602886</v>
      </c>
      <c r="AJ20" s="34">
        <f t="shared" si="6"/>
        <v>44.939218970912322</v>
      </c>
      <c r="AK20" s="34">
        <f t="shared" si="6"/>
        <v>46.228999461952569</v>
      </c>
      <c r="AL20" s="34">
        <f t="shared" si="6"/>
        <v>47.531725319581213</v>
      </c>
      <c r="AM20" s="34">
        <f t="shared" si="6"/>
        <v>48.84883518837453</v>
      </c>
      <c r="AN20" s="34">
        <f t="shared" si="6"/>
        <v>50.181742964674328</v>
      </c>
      <c r="AO20" s="34">
        <f t="shared" si="6"/>
        <v>51.5318371943385</v>
      </c>
      <c r="AP20" s="34">
        <f t="shared" si="6"/>
        <v>52.900481144324381</v>
      </c>
      <c r="AQ20" s="34">
        <f t="shared" si="6"/>
        <v>54.289013411677395</v>
      </c>
      <c r="AR20" s="34">
        <f t="shared" si="6"/>
        <v>55.698748955023895</v>
      </c>
      <c r="AS20" s="34">
        <f t="shared" si="6"/>
        <v>57.130980452454068</v>
      </c>
      <c r="AT20" s="34">
        <f t="shared" si="6"/>
        <v>58.58697990594596</v>
      </c>
      <c r="AU20" s="34">
        <f t="shared" si="6"/>
        <v>60.068000426465041</v>
      </c>
      <c r="AV20" s="34">
        <f t="shared" si="6"/>
        <v>61.575278145819013</v>
      </c>
      <c r="AW20" s="34">
        <f t="shared" si="6"/>
        <v>63.110034211491993</v>
      </c>
      <c r="AX20" s="34">
        <f t="shared" si="6"/>
        <v>64.673476829249807</v>
      </c>
      <c r="AY20" s="34">
        <f t="shared" si="6"/>
        <v>66.266803325506473</v>
      </c>
      <c r="AZ20" s="34">
        <f t="shared" si="6"/>
        <v>67.891202207457425</v>
      </c>
      <c r="BA20" s="34">
        <f t="shared" si="6"/>
        <v>69.54785520398724</v>
      </c>
      <c r="BB20" s="34">
        <f t="shared" si="6"/>
        <v>71.237939274496625</v>
      </c>
      <c r="BC20" s="34">
        <f t="shared" si="6"/>
        <v>72.962628576195982</v>
      </c>
      <c r="BD20" s="34">
        <f t="shared" si="6"/>
        <v>74.723096383194587</v>
      </c>
      <c r="BE20" s="34">
        <f t="shared" si="6"/>
        <v>76.520516952973594</v>
      </c>
      <c r="BF20" s="34">
        <f t="shared" si="6"/>
        <v>78.356067337653272</v>
      </c>
      <c r="BG20" s="34">
        <f t="shared" si="6"/>
        <v>80.230929138920771</v>
      </c>
      <c r="BH20" s="34">
        <f t="shared" si="6"/>
        <v>82.146290206637403</v>
      </c>
      <c r="BI20" s="34">
        <f t="shared" si="6"/>
        <v>84.10334628204582</v>
      </c>
    </row>
    <row r="21" spans="1:103" ht="18" customHeight="1">
      <c r="A21" s="52" t="s">
        <v>747</v>
      </c>
      <c r="B21" s="65">
        <f>+Parameters!O40</f>
        <v>3.730597774829794</v>
      </c>
    </row>
    <row r="22" spans="1:103" ht="18" customHeight="1">
      <c r="A22" s="52" t="s">
        <v>748</v>
      </c>
      <c r="C22" s="54">
        <f>+Data!C63</f>
        <v>2.048662706360543E-2</v>
      </c>
      <c r="D22" s="54">
        <f>+Data!D63</f>
        <v>1.7679701243825889E-2</v>
      </c>
      <c r="E22" s="54">
        <f>+Data!E63</f>
        <v>1.6178864888452323E-2</v>
      </c>
      <c r="F22" s="54">
        <f>+Data!F63</f>
        <v>1.4824673585861165E-2</v>
      </c>
      <c r="G22" s="54">
        <f>+Data!G63</f>
        <v>1.3602790055187363E-2</v>
      </c>
      <c r="H22" s="54">
        <f>+Data!H63</f>
        <v>1.2500279604132422E-2</v>
      </c>
      <c r="I22" s="54">
        <f>+Data!I63</f>
        <v>1.1505472833424762E-2</v>
      </c>
      <c r="J22" s="54">
        <f>+Data!J63</f>
        <v>1.0607841788837235E-2</v>
      </c>
      <c r="K22" s="54">
        <f>+Data!K63</f>
        <v>9.7978882428416368E-3</v>
      </c>
      <c r="L22" s="54">
        <f>+Data!L63</f>
        <v>9.0670429172179535E-3</v>
      </c>
      <c r="M22" s="54">
        <f>+Data!M63</f>
        <v>8.4075745744946404E-3</v>
      </c>
      <c r="N22" s="54">
        <f>+Data!N63</f>
        <v>7.8125080112163223E-3</v>
      </c>
      <c r="O22" s="54">
        <f>+Data!O63</f>
        <v>7.2755500808451713E-3</v>
      </c>
      <c r="P22" s="54">
        <f>+Data!P63</f>
        <v>6.7910229596087725E-3</v>
      </c>
      <c r="Q22" s="54">
        <f>+Data!Q63</f>
        <v>6.3538039457279845E-3</v>
      </c>
      <c r="R22" s="54">
        <f>+Data!R63</f>
        <v>5.9592711520122972E-3</v>
      </c>
      <c r="S22" s="54">
        <f>+Data!S63</f>
        <v>5.6032545145444724E-3</v>
      </c>
      <c r="T22" s="54">
        <f>+Data!T63</f>
        <v>5.2819915967557687E-3</v>
      </c>
      <c r="U22" s="54">
        <f>+Data!U63</f>
        <v>4.9920877192251613E-3</v>
      </c>
      <c r="V22" s="54">
        <f>+Data!V63</f>
        <v>4.730479991562511E-3</v>
      </c>
      <c r="W22" s="54">
        <f>+Data!W63</f>
        <v>4.4944048642507036E-3</v>
      </c>
      <c r="X22" s="54">
        <f>+Data!X63</f>
        <v>4.2813688557636481E-3</v>
      </c>
      <c r="Y22" s="54">
        <f>+Data!Y63</f>
        <v>4.089122144050536E-3</v>
      </c>
      <c r="Z22" s="54">
        <f>+Data!Z63</f>
        <v>3.915634741937628E-3</v>
      </c>
      <c r="AA22" s="54">
        <f>+Data!AA63</f>
        <v>3.7590750034736243E-3</v>
      </c>
      <c r="AB22" s="54">
        <f>+Data!AB63</f>
        <v>3.6177902330264203E-3</v>
      </c>
      <c r="AC22" s="54">
        <f>+Data!AC63</f>
        <v>3.4902891912929421E-3</v>
      </c>
      <c r="AD22" s="54">
        <f>+Data!AD63</f>
        <v>3.3752263125430351E-3</v>
      </c>
      <c r="AE22" s="54">
        <f>+Data!AE63</f>
        <v>3.2713874656074165E-3</v>
      </c>
      <c r="AF22" s="54">
        <f>+Data!AF63</f>
        <v>3.1776771075201445E-3</v>
      </c>
      <c r="AG22" s="54">
        <f>+Data!AG63</f>
        <v>3.0931066935244301E-3</v>
      </c>
      <c r="AH22" s="54">
        <f>+Data!AH63</f>
        <v>3.0167842204956489E-3</v>
      </c>
      <c r="AI22" s="54">
        <f>+Data!AI63</f>
        <v>2.9479047928741122E-3</v>
      </c>
      <c r="AJ22" s="54">
        <f>+Data!AJ63</f>
        <v>2.8857421110600255E-3</v>
      </c>
      <c r="AK22" s="54">
        <f>+Data!AK63</f>
        <v>2.8296407920169022E-3</v>
      </c>
      <c r="AL22" s="54">
        <f>+Data!AL63</f>
        <v>2.7790094406663934E-3</v>
      </c>
      <c r="AM22" s="54">
        <f>+Data!AM63</f>
        <v>2.7333143986275898E-3</v>
      </c>
      <c r="AN22" s="54">
        <f>+Data!AN63</f>
        <v>2.6920741040420753E-3</v>
      </c>
      <c r="AO22" s="54">
        <f>+Data!AO63</f>
        <v>2.6548540027132631E-3</v>
      </c>
      <c r="AP22" s="54">
        <f>+Data!AP63</f>
        <v>2.6212619566365002E-3</v>
      </c>
      <c r="AQ22" s="54">
        <f>+Data!AQ63</f>
        <v>2.5909441012756606E-3</v>
      </c>
      <c r="AR22" s="54">
        <f>+Data!AR63</f>
        <v>2.5635811077005834E-3</v>
      </c>
      <c r="AS22" s="54">
        <f>+Data!AS63</f>
        <v>2.5388848099953923E-3</v>
      </c>
      <c r="AT22" s="54">
        <f>+Data!AT63</f>
        <v>2.5165951622206756E-3</v>
      </c>
      <c r="AU22" s="54">
        <f>+Data!AU63</f>
        <v>2.4964774927075796E-3</v>
      </c>
      <c r="AV22" s="54">
        <f>+Data!AV63</f>
        <v>2.4783200266139402E-3</v>
      </c>
      <c r="AW22" s="54">
        <f>+Data!AW63</f>
        <v>2.4619316505166936E-3</v>
      </c>
      <c r="AX22" s="54">
        <f>+Data!AX63</f>
        <v>2.4471398953798598E-3</v>
      </c>
      <c r="AY22" s="54">
        <f>+Data!AY63</f>
        <v>2.4337891165527796E-3</v>
      </c>
      <c r="AZ22" s="54">
        <f>+Data!AZ63</f>
        <v>2.4217388515393504E-3</v>
      </c>
      <c r="BA22" s="54">
        <f>+Data!BA63</f>
        <v>2.4108623381643036E-3</v>
      </c>
      <c r="BB22" s="54">
        <f>+Data!BB63</f>
        <v>2.4010451774604852E-3</v>
      </c>
      <c r="BC22" s="54">
        <f>+Data!BC63</f>
        <v>2.3921841271348655E-3</v>
      </c>
      <c r="BD22" s="54">
        <f>+Data!BD63</f>
        <v>2.3841860128534856E-3</v>
      </c>
      <c r="BE22" s="54">
        <f>+Data!BE63</f>
        <v>2.3769667458326512E-3</v>
      </c>
      <c r="BF22" s="54">
        <f>+Data!BF63</f>
        <v>2.3704504363506046E-3</v>
      </c>
      <c r="BG22" s="54">
        <f>+Data!BG63</f>
        <v>2.3645685938080492E-3</v>
      </c>
      <c r="BH22" s="54">
        <f>+Data!BH63</f>
        <v>2.3592594048823887E-3</v>
      </c>
      <c r="BI22" s="54">
        <f>+Data!BI63</f>
        <v>2.3544670821475065E-3</v>
      </c>
    </row>
    <row r="23" spans="1:103" ht="18" customHeight="1">
      <c r="A23" s="59" t="s">
        <v>257</v>
      </c>
    </row>
    <row r="24" spans="1:103" ht="18" customHeight="1">
      <c r="A24" s="52" t="s">
        <v>144</v>
      </c>
      <c r="B24" s="65">
        <f>+Parameters!O51</f>
        <v>6.0898590598525801E-2</v>
      </c>
    </row>
    <row r="25" spans="1:103" ht="18" customHeight="1">
      <c r="A25" s="52" t="s">
        <v>145</v>
      </c>
      <c r="B25" s="65">
        <f>+Parameters!O52</f>
        <v>0.13454323082344999</v>
      </c>
    </row>
    <row r="26" spans="1:103" ht="18" customHeight="1">
      <c r="A26" s="52" t="s">
        <v>147</v>
      </c>
      <c r="B26" s="65">
        <f>+Parameters!O53</f>
        <v>2</v>
      </c>
    </row>
    <row r="27" spans="1:103" ht="18" customHeight="1">
      <c r="A27" s="52" t="str">
        <f>+Parameters!A54</f>
        <v>Threshold for catastrophic damages</v>
      </c>
      <c r="B27" s="65">
        <f>+Parameters!O54</f>
        <v>4</v>
      </c>
    </row>
    <row r="28" spans="1:103" ht="18" customHeight="1">
      <c r="A28" s="52" t="str">
        <f>+Parameters!A55</f>
        <v>Exponent for catastrophic damages</v>
      </c>
      <c r="B28" s="65">
        <f>+Parameters!O55</f>
        <v>6</v>
      </c>
    </row>
    <row r="29" spans="1:103" ht="18" customHeight="1">
      <c r="A29" s="52" t="str">
        <f>+Parameters!A56</f>
        <v>Damage rate at threshold for catastrophic damages</v>
      </c>
      <c r="B29" s="65">
        <f>+Parameters!O56</f>
        <v>0</v>
      </c>
    </row>
    <row r="30" spans="1:103" ht="18" customHeight="1">
      <c r="A30" s="59" t="s">
        <v>265</v>
      </c>
    </row>
    <row r="31" spans="1:103" s="35" customFormat="1" ht="18" customHeight="1">
      <c r="A31" s="66" t="s">
        <v>749</v>
      </c>
      <c r="B31" s="54">
        <f>+B36*B40/$B38</f>
        <v>5.2907888462699879E-2</v>
      </c>
      <c r="C31" s="54">
        <f>+C36*C40/$B38</f>
        <v>4.1833060120441329E-2</v>
      </c>
      <c r="D31" s="54">
        <f>+D36*D40/$B38</f>
        <v>3.4837526202174292E-2</v>
      </c>
      <c r="E31" s="54">
        <f>+E36*E40/$B38</f>
        <v>2.9346685805840902E-2</v>
      </c>
      <c r="F31" s="54">
        <f>+F36*F40/$B38</f>
        <v>2.4978834393459416E-2</v>
      </c>
      <c r="G31" s="54">
        <f t="shared" ref="G31:BI31" si="7">+G36*G40/$B38</f>
        <v>2.1461137831037553E-2</v>
      </c>
      <c r="H31" s="54">
        <f t="shared" si="7"/>
        <v>1.8595629006732742E-2</v>
      </c>
      <c r="I31" s="54">
        <f t="shared" si="7"/>
        <v>1.6236642284837358E-2</v>
      </c>
      <c r="J31" s="54">
        <f t="shared" si="7"/>
        <v>1.4275590677647618E-2</v>
      </c>
      <c r="K31" s="54">
        <f t="shared" si="7"/>
        <v>1.2630537495186896E-2</v>
      </c>
      <c r="L31" s="54">
        <f t="shared" si="7"/>
        <v>1.1238948838760518E-2</v>
      </c>
      <c r="M31" s="54">
        <f t="shared" si="7"/>
        <v>1.0052588203636824E-2</v>
      </c>
      <c r="N31" s="54">
        <f t="shared" si="7"/>
        <v>9.0338741135681157E-3</v>
      </c>
      <c r="O31" s="54">
        <f t="shared" si="7"/>
        <v>8.1532503217437886E-3</v>
      </c>
      <c r="P31" s="54">
        <f t="shared" si="7"/>
        <v>7.3872656262229785E-3</v>
      </c>
      <c r="Q31" s="54">
        <f t="shared" si="7"/>
        <v>6.7171568923226847E-3</v>
      </c>
      <c r="R31" s="54">
        <f t="shared" si="7"/>
        <v>6.1277929145046352E-3</v>
      </c>
      <c r="S31" s="54">
        <f t="shared" si="7"/>
        <v>5.6068797728265679E-3</v>
      </c>
      <c r="T31" s="54">
        <f t="shared" si="7"/>
        <v>5.1443575921507204E-3</v>
      </c>
      <c r="U31" s="54">
        <f t="shared" si="7"/>
        <v>4.7319387316688026E-3</v>
      </c>
      <c r="V31" s="54">
        <f t="shared" si="7"/>
        <v>4.3627514208911871E-3</v>
      </c>
      <c r="W31" s="54">
        <f t="shared" si="7"/>
        <v>4.0310626852334622E-3</v>
      </c>
      <c r="X31" s="54">
        <f t="shared" si="7"/>
        <v>3.7320613760324335E-3</v>
      </c>
      <c r="Y31" s="54">
        <f t="shared" si="7"/>
        <v>3.4616871124422462E-3</v>
      </c>
      <c r="Z31" s="54">
        <f t="shared" si="7"/>
        <v>3.2164945501284661E-3</v>
      </c>
      <c r="AA31" s="54">
        <f t="shared" si="7"/>
        <v>1.5530196628616786E-3</v>
      </c>
      <c r="AB31" s="54">
        <f t="shared" si="7"/>
        <v>7.5059028619119139E-4</v>
      </c>
      <c r="AC31" s="54">
        <f t="shared" si="7"/>
        <v>3.6309276116512455E-4</v>
      </c>
      <c r="AD31" s="54">
        <f t="shared" si="7"/>
        <v>1.7578509205865909E-4</v>
      </c>
      <c r="AE31" s="54">
        <f t="shared" si="7"/>
        <v>8.5165031243935433E-5</v>
      </c>
      <c r="AF31" s="54">
        <f t="shared" si="7"/>
        <v>4.1288006715951486E-5</v>
      </c>
      <c r="AG31" s="54">
        <f t="shared" si="7"/>
        <v>2.0028181890758794E-5</v>
      </c>
      <c r="AH31" s="54">
        <f t="shared" si="7"/>
        <v>9.7205007988637111E-6</v>
      </c>
      <c r="AI31" s="54">
        <f t="shared" si="7"/>
        <v>4.7200033468558944E-6</v>
      </c>
      <c r="AJ31" s="54">
        <f t="shared" si="7"/>
        <v>2.2928828739340314E-6</v>
      </c>
      <c r="AK31" s="54">
        <f t="shared" si="7"/>
        <v>1.1142656491777694E-6</v>
      </c>
      <c r="AL31" s="54">
        <f t="shared" si="7"/>
        <v>5.4168422848694294E-7</v>
      </c>
      <c r="AM31" s="54">
        <f t="shared" si="7"/>
        <v>2.6341418552534126E-7</v>
      </c>
      <c r="AN31" s="54">
        <f t="shared" si="7"/>
        <v>1.2813096431709843E-7</v>
      </c>
      <c r="AO31" s="54">
        <f t="shared" si="7"/>
        <v>6.234172296571305E-8</v>
      </c>
      <c r="AP31" s="54">
        <f t="shared" si="7"/>
        <v>3.0339072566285393E-8</v>
      </c>
      <c r="AQ31" s="54">
        <f t="shared" si="7"/>
        <v>1.4767763028091245E-8</v>
      </c>
      <c r="AR31" s="54">
        <f t="shared" si="7"/>
        <v>7.1896401123479624E-9</v>
      </c>
      <c r="AS31" s="54">
        <f t="shared" si="7"/>
        <v>3.5008347330871005E-9</v>
      </c>
      <c r="AT31" s="54">
        <f t="shared" si="7"/>
        <v>1.7049077504575795E-9</v>
      </c>
      <c r="AU31" s="54">
        <f t="shared" si="7"/>
        <v>8.304022124786263E-10</v>
      </c>
      <c r="AV31" s="54">
        <f t="shared" si="7"/>
        <v>4.0450939528333198E-10</v>
      </c>
      <c r="AW31" s="54">
        <f t="shared" si="7"/>
        <v>1.9706794205644811E-10</v>
      </c>
      <c r="AX31" s="54">
        <f t="shared" si="7"/>
        <v>9.601650132231294E-11</v>
      </c>
      <c r="AY31" s="54">
        <f t="shared" si="7"/>
        <v>4.6785798630387765E-11</v>
      </c>
      <c r="AZ31" s="54">
        <f t="shared" si="7"/>
        <v>2.2799045470392834E-11</v>
      </c>
      <c r="BA31" s="54">
        <f t="shared" si="7"/>
        <v>1.1110926755897004E-11</v>
      </c>
      <c r="BB31" s="54">
        <f t="shared" si="7"/>
        <v>5.41516640632521E-12</v>
      </c>
      <c r="BC31" s="54">
        <f t="shared" si="7"/>
        <v>2.6393588483815395E-12</v>
      </c>
      <c r="BD31" s="54">
        <f t="shared" si="7"/>
        <v>1.2864937364882152E-12</v>
      </c>
      <c r="BE31" s="54">
        <f t="shared" si="7"/>
        <v>6.271006513398473E-13</v>
      </c>
      <c r="BF31" s="54">
        <f t="shared" si="7"/>
        <v>3.0569274676451278E-13</v>
      </c>
      <c r="BG31" s="54">
        <f t="shared" si="7"/>
        <v>1.4902169287372139E-13</v>
      </c>
      <c r="BH31" s="54">
        <f t="shared" si="7"/>
        <v>7.2648839196960909E-14</v>
      </c>
      <c r="BI31" s="54">
        <f t="shared" si="7"/>
        <v>3.5417769869333837E-14</v>
      </c>
    </row>
    <row r="32" spans="1:103" s="35" customFormat="1" ht="18" customHeight="1">
      <c r="A32" s="66" t="s">
        <v>750</v>
      </c>
      <c r="B32" s="65">
        <f>+Parameters!O58</f>
        <v>1.6380000000000001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</row>
    <row r="33" spans="1:61" s="35" customFormat="1" ht="18" customHeight="1">
      <c r="A33" s="66" t="s">
        <v>751</v>
      </c>
      <c r="B33" s="65">
        <f>+Parameters!O60</f>
        <v>0.1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</row>
    <row r="34" spans="1:61" s="35" customFormat="1" ht="18" customHeight="1">
      <c r="A34" s="66" t="s">
        <v>752</v>
      </c>
      <c r="B34" s="65">
        <f>+Parameters!O61</f>
        <v>0.05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</row>
    <row r="35" spans="1:61" s="35" customFormat="1" ht="18" customHeight="1">
      <c r="A35" s="66" t="s">
        <v>753</v>
      </c>
      <c r="B35" s="65">
        <f>+Parameters!O65</f>
        <v>1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</row>
    <row r="36" spans="1:61" s="35" customFormat="1" ht="18" customHeight="1">
      <c r="A36" s="67" t="s">
        <v>754</v>
      </c>
      <c r="B36" s="65">
        <f>+B32</f>
        <v>1.6380000000000001</v>
      </c>
      <c r="C36" s="54">
        <f>+IF(C4&gt;$B$37,0,$B$33*$B$32+(B36-$B$33*$B$32)*(1-$B$34))</f>
        <v>1.56429</v>
      </c>
      <c r="D36" s="54">
        <f t="shared" ref="D36:K36" si="8">+IF(D4&gt;$B$37,0,$B$33*$B$32+(C36-$B$33*$B$32)*(1-$B$34))</f>
        <v>1.4942654999999998</v>
      </c>
      <c r="E36" s="54">
        <f t="shared" si="8"/>
        <v>1.4277422249999998</v>
      </c>
      <c r="F36" s="54">
        <f t="shared" si="8"/>
        <v>1.3645451137499998</v>
      </c>
      <c r="G36" s="54">
        <f t="shared" si="8"/>
        <v>1.3045078580624998</v>
      </c>
      <c r="H36" s="54">
        <f t="shared" si="8"/>
        <v>1.2474724651593747</v>
      </c>
      <c r="I36" s="54">
        <f t="shared" si="8"/>
        <v>1.1932888419014058</v>
      </c>
      <c r="J36" s="54">
        <f t="shared" si="8"/>
        <v>1.1418143998063355</v>
      </c>
      <c r="K36" s="54">
        <f t="shared" si="8"/>
        <v>1.0929136798160186</v>
      </c>
      <c r="L36" s="54">
        <f>+IF(L4&gt;$B$37,J36*Parameters!$B$105,$B$33*$B$32+(K36-$B$33*$B$32)*(1-$B$34))</f>
        <v>1.0464579958252176</v>
      </c>
      <c r="M36" s="54">
        <f>+IF(M4&gt;$B$37,K36*Parameters!$B$105,$B$33*$B$32+(L36-$B$33*$B$32)*(1-$B$34))</f>
        <v>1.0023250960339567</v>
      </c>
      <c r="N36" s="54">
        <f>+IF(N4&gt;$B$37,L36*Parameters!$B$105,$B$33*$B$32+(M36-$B$33*$B$32)*(1-$B$34))</f>
        <v>0.96039884123225883</v>
      </c>
      <c r="O36" s="54">
        <f>+IF(O4&gt;$B$37,M36*Parameters!$B$105,$B$33*$B$32+(N36-$B$33*$B$32)*(1-$B$34))</f>
        <v>0.92056889917064588</v>
      </c>
      <c r="P36" s="54">
        <f>+IF(P4&gt;$B$37,N36*Parameters!$B$105,$B$33*$B$32+(O36-$B$33*$B$32)*(1-$B$34))</f>
        <v>0.8827304542121136</v>
      </c>
      <c r="Q36" s="54">
        <f>+IF(Q4&gt;$B$37,O36*Parameters!$B$105,$B$33*$B$32+(P36-$B$33*$B$32)*(1-$B$34))</f>
        <v>0.84678393150150788</v>
      </c>
      <c r="R36" s="54">
        <f>+IF(R4&gt;$B$37,P36*Parameters!$B$105,$B$33*$B$32+(Q36-$B$33*$B$32)*(1-$B$34))</f>
        <v>0.81263473492643246</v>
      </c>
      <c r="S36" s="54">
        <f>+IF(S4&gt;$B$37,Q36*Parameters!$B$105,$B$33*$B$32+(R36-$B$33*$B$32)*(1-$B$34))</f>
        <v>0.78019299818011079</v>
      </c>
      <c r="T36" s="54">
        <f>+IF(T4&gt;$B$37,R36*Parameters!$B$105,$B$33*$B$32+(S36-$B$33*$B$32)*(1-$B$34))</f>
        <v>0.74937334827110524</v>
      </c>
      <c r="U36" s="54">
        <f>+IF(U4&gt;$B$37,S36*Parameters!$B$105,$B$33*$B$32+(T36-$B$33*$B$32)*(1-$B$34))</f>
        <v>0.72009468085754991</v>
      </c>
      <c r="V36" s="54">
        <f>+IF(V4&gt;$B$37,T36*Parameters!$B$105,$B$33*$B$32+(U36-$B$33*$B$32)*(1-$B$34))</f>
        <v>0.69227994681467242</v>
      </c>
      <c r="W36" s="54">
        <f>+IF(W4&gt;$B$37,U36*Parameters!$B$105,$B$33*$B$32+(V36-$B$33*$B$32)*(1-$B$34))</f>
        <v>0.66585594947393878</v>
      </c>
      <c r="X36" s="54">
        <f>+IF(X4&gt;$B$37,V36*Parameters!$B$105,$B$33*$B$32+(W36-$B$33*$B$32)*(1-$B$34))</f>
        <v>0.64075315200024174</v>
      </c>
      <c r="Y36" s="54">
        <f>+IF(Y4&gt;$B$37,W36*Parameters!$B$105,$B$33*$B$32+(X36-$B$33*$B$32)*(1-$B$34))</f>
        <v>0.61690549440022957</v>
      </c>
      <c r="Z36" s="54">
        <f>+IF(Z4&gt;$B$37,Y36*Parameters!$B$105,$B$33*$B$32+(Y36-$B$33*$B$32)*(1-$B$34))</f>
        <v>0.59425021968021807</v>
      </c>
      <c r="AA36" s="54">
        <f>+IF(AA4&gt;$B$37,Z36*Parameters!$B$105,$B$33*$B$32+(Z36-$B$33*$B$32)*(1-$B$34))</f>
        <v>0.29712510984010904</v>
      </c>
      <c r="AB36" s="54">
        <f>+IF(AB4&gt;$B$37,AA36*Parameters!$B$105,$B$33*$B$32+(AA36-$B$33*$B$32)*(1-$B$34))</f>
        <v>0.14856255492005452</v>
      </c>
      <c r="AC36" s="54">
        <f>+IF(AC4&gt;$B$37,AB36*Parameters!$B$105,$B$33*$B$32+(AB36-$B$33*$B$32)*(1-$B$34))</f>
        <v>7.4281277460027259E-2</v>
      </c>
      <c r="AD36" s="54">
        <f>+IF(AD4&gt;$B$37,AC36*Parameters!$B$105,$B$33*$B$32+(AC36-$B$33*$B$32)*(1-$B$34))</f>
        <v>3.714063873001363E-2</v>
      </c>
      <c r="AE36" s="54">
        <f>+IF(AE4&gt;$B$37,AD36*Parameters!$B$105,$B$33*$B$32+(AD36-$B$33*$B$32)*(1-$B$34))</f>
        <v>1.8570319365006815E-2</v>
      </c>
      <c r="AF36" s="54">
        <f>+IF(AF4&gt;$B$37,AE36*Parameters!$B$105,$B$33*$B$32+(AE36-$B$33*$B$32)*(1-$B$34))</f>
        <v>9.2851596825034074E-3</v>
      </c>
      <c r="AG36" s="54">
        <f>+IF(AG4&gt;$B$37,AF36*Parameters!$B$105,$B$33*$B$32+(AF36-$B$33*$B$32)*(1-$B$34))</f>
        <v>4.6425798412517037E-3</v>
      </c>
      <c r="AH36" s="54">
        <f>+IF(AH4&gt;$B$37,AG36*Parameters!$B$105,$B$33*$B$32+(AG36-$B$33*$B$32)*(1-$B$34))</f>
        <v>2.3212899206258518E-3</v>
      </c>
      <c r="AI36" s="54">
        <f>+IF(AI4&gt;$B$37,AH36*Parameters!$B$105,$B$33*$B$32+(AH36-$B$33*$B$32)*(1-$B$34))</f>
        <v>1.1606449603129259E-3</v>
      </c>
      <c r="AJ36" s="54">
        <f>+IF(AJ4&gt;$B$37,AI36*Parameters!$B$105,$B$33*$B$32+(AI36-$B$33*$B$32)*(1-$B$34))</f>
        <v>5.8032248015646296E-4</v>
      </c>
      <c r="AK36" s="54">
        <f>+IF(AK4&gt;$B$37,AJ36*Parameters!$B$105,$B$33*$B$32+(AJ36-$B$33*$B$32)*(1-$B$34))</f>
        <v>2.9016124007823148E-4</v>
      </c>
      <c r="AL36" s="54">
        <f>+IF(AL4&gt;$B$37,AK36*Parameters!$B$105,$B$33*$B$32+(AK36-$B$33*$B$32)*(1-$B$34))</f>
        <v>1.4508062003911574E-4</v>
      </c>
      <c r="AM36" s="54">
        <f>+IF(AM4&gt;$B$37,AL36*Parameters!$B$105,$B$33*$B$32+(AL36-$B$33*$B$32)*(1-$B$34))</f>
        <v>7.254031001955787E-5</v>
      </c>
      <c r="AN36" s="54">
        <f>+IF(AN4&gt;$B$37,AM36*Parameters!$B$105,$B$33*$B$32+(AM36-$B$33*$B$32)*(1-$B$34))</f>
        <v>3.6270155009778935E-5</v>
      </c>
      <c r="AO36" s="54">
        <f>+IF(AO4&gt;$B$37,AN36*Parameters!$B$105,$B$33*$B$32+(AN36-$B$33*$B$32)*(1-$B$34))</f>
        <v>1.8135077504889468E-5</v>
      </c>
      <c r="AP36" s="54">
        <f>+IF(AP4&gt;$B$37,AO36*Parameters!$B$105,$B$33*$B$32+(AO36-$B$33*$B$32)*(1-$B$34))</f>
        <v>9.0675387524447338E-6</v>
      </c>
      <c r="AQ36" s="54">
        <f>+IF(AQ4&gt;$B$37,AP36*Parameters!$B$105,$B$33*$B$32+(AP36-$B$33*$B$32)*(1-$B$34))</f>
        <v>4.5337693762223669E-6</v>
      </c>
      <c r="AR36" s="54">
        <f>+IF(AR4&gt;$B$37,AQ36*Parameters!$B$105,$B$33*$B$32+(AQ36-$B$33*$B$32)*(1-$B$34))</f>
        <v>2.2668846881111834E-6</v>
      </c>
      <c r="AS36" s="54">
        <f>+IF(AS4&gt;$B$37,AR36*Parameters!$B$105,$B$33*$B$32+(AR36-$B$33*$B$32)*(1-$B$34))</f>
        <v>1.1334423440555917E-6</v>
      </c>
      <c r="AT36" s="54">
        <f>+IF(AT4&gt;$B$37,AS36*Parameters!$B$105,$B$33*$B$32+(AS36-$B$33*$B$32)*(1-$B$34))</f>
        <v>5.6672117202779586E-7</v>
      </c>
      <c r="AU36" s="54">
        <f>+IF(AU4&gt;$B$37,AT36*Parameters!$B$105,$B$33*$B$32+(AT36-$B$33*$B$32)*(1-$B$34))</f>
        <v>2.8336058601389793E-7</v>
      </c>
      <c r="AV36" s="54">
        <f>+IF(AV4&gt;$B$37,AU36*Parameters!$B$105,$B$33*$B$32+(AU36-$B$33*$B$32)*(1-$B$34))</f>
        <v>1.4168029300694897E-7</v>
      </c>
      <c r="AW36" s="54">
        <f>+IF(AW4&gt;$B$37,AV36*Parameters!$B$105,$B$33*$B$32+(AV36-$B$33*$B$32)*(1-$B$34))</f>
        <v>7.0840146503474483E-8</v>
      </c>
      <c r="AX36" s="54">
        <f>+IF(AX4&gt;$B$37,AW36*Parameters!$B$105,$B$33*$B$32+(AW36-$B$33*$B$32)*(1-$B$34))</f>
        <v>3.5420073251737241E-8</v>
      </c>
      <c r="AY36" s="54">
        <f>+IF(AY4&gt;$B$37,AX36*Parameters!$B$105,$B$33*$B$32+(AX36-$B$33*$B$32)*(1-$B$34))</f>
        <v>1.7710036625868621E-8</v>
      </c>
      <c r="AZ36" s="54">
        <f>+IF(AZ4&gt;$B$37,AY36*Parameters!$B$105,$B$33*$B$32+(AY36-$B$33*$B$32)*(1-$B$34))</f>
        <v>8.8550183129343103E-9</v>
      </c>
      <c r="BA36" s="54">
        <f>+IF(BA4&gt;$B$37,AZ36*Parameters!$B$105,$B$33*$B$32+(AZ36-$B$33*$B$32)*(1-$B$34))</f>
        <v>4.4275091564671552E-9</v>
      </c>
      <c r="BB36" s="54">
        <f>+IF(BB4&gt;$B$37,BA36*Parameters!$B$105,$B$33*$B$32+(BA36-$B$33*$B$32)*(1-$B$34))</f>
        <v>2.2137545782335776E-9</v>
      </c>
      <c r="BC36" s="54">
        <f>+IF(BC4&gt;$B$37,BB36*Parameters!$B$105,$B$33*$B$32+(BB36-$B$33*$B$32)*(1-$B$34))</f>
        <v>1.1068772891167888E-9</v>
      </c>
      <c r="BD36" s="54">
        <f>+IF(BD4&gt;$B$37,BC36*Parameters!$B$105,$B$33*$B$32+(BC36-$B$33*$B$32)*(1-$B$34))</f>
        <v>5.534386445583944E-10</v>
      </c>
      <c r="BE36" s="54">
        <f>+IF(BE4&gt;$B$37,BD36*Parameters!$B$105,$B$33*$B$32+(BD36-$B$33*$B$32)*(1-$B$34))</f>
        <v>2.767193222791972E-10</v>
      </c>
      <c r="BF36" s="54">
        <f>+IF(BF4&gt;$B$37,BE36*Parameters!$B$105,$B$33*$B$32+(BE36-$B$33*$B$32)*(1-$B$34))</f>
        <v>1.383596611395986E-10</v>
      </c>
      <c r="BG36" s="54">
        <f>+IF(BG4&gt;$B$37,BF36*Parameters!$B$105,$B$33*$B$32+(BF36-$B$33*$B$32)*(1-$B$34))</f>
        <v>6.9179830569799299E-11</v>
      </c>
      <c r="BH36" s="54">
        <f>+IF(BH4&gt;$B$37,BG36*Parameters!$B$105,$B$33*$B$32+(BG36-$B$33*$B$32)*(1-$B$34))</f>
        <v>3.458991528489965E-11</v>
      </c>
      <c r="BI36" s="54">
        <f>+IF(BI4&gt;$B$37,BH36*Parameters!$B$105,$B$33*$B$32+(BH36-$B$33*$B$32)*(1-$B$34))</f>
        <v>1.7294957642449825E-11</v>
      </c>
    </row>
    <row r="37" spans="1:61" s="35" customFormat="1" ht="18" customHeight="1">
      <c r="A37" s="66" t="s">
        <v>273</v>
      </c>
      <c r="B37" s="65">
        <f>+Parameters!O64</f>
        <v>2250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</row>
    <row r="38" spans="1:61" s="36" customFormat="1" ht="18" customHeight="1">
      <c r="A38" s="68" t="s">
        <v>150</v>
      </c>
      <c r="B38" s="147">
        <f>+Parameters!C63</f>
        <v>2.8</v>
      </c>
    </row>
    <row r="39" spans="1:61" ht="18" customHeight="1">
      <c r="A39" s="59" t="s">
        <v>277</v>
      </c>
      <c r="B39" s="128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</row>
    <row r="40" spans="1:61" s="37" customFormat="1" ht="18" customHeight="1">
      <c r="A40" s="72" t="s">
        <v>755</v>
      </c>
      <c r="B40" s="81">
        <f>+B41</f>
        <v>9.0440834978974136E-2</v>
      </c>
      <c r="C40" s="35">
        <f>+B40*EXP(C42*10)*Data!G98</f>
        <v>7.4879062282080508E-2</v>
      </c>
      <c r="D40" s="35">
        <f>+C40*EXP(D42*10)</f>
        <v>6.5279612870730142E-2</v>
      </c>
      <c r="E40" s="35">
        <f>+D40*EXP(E42*10)</f>
        <v>5.7552910334605065E-2</v>
      </c>
      <c r="F40" s="35">
        <f>+E40*EXP(F42*10)</f>
        <v>5.1255715620480612E-2</v>
      </c>
      <c r="G40" s="35">
        <f t="shared" ref="G40:BI40" si="9">+F40*EXP(G42*10)</f>
        <v>4.6064257532457228E-2</v>
      </c>
      <c r="H40" s="35">
        <f t="shared" si="9"/>
        <v>4.1738605598961732E-2</v>
      </c>
      <c r="I40" s="35">
        <f t="shared" si="9"/>
        <v>3.8098569936431952E-2</v>
      </c>
      <c r="J40" s="35">
        <f t="shared" si="9"/>
        <v>3.5007137678586792E-2</v>
      </c>
      <c r="K40" s="35">
        <f t="shared" si="9"/>
        <v>3.2358918768842518E-2</v>
      </c>
      <c r="L40" s="35">
        <f t="shared" si="9"/>
        <v>3.0071973145671772E-2</v>
      </c>
      <c r="M40" s="35">
        <f t="shared" si="9"/>
        <v>2.8081953730937546E-2</v>
      </c>
      <c r="N40" s="35">
        <f t="shared" si="9"/>
        <v>2.6337857181851308E-2</v>
      </c>
      <c r="O40" s="35">
        <f t="shared" si="9"/>
        <v>2.4798905243757073E-2</v>
      </c>
      <c r="P40" s="35">
        <f t="shared" si="9"/>
        <v>2.3432230818281073E-2</v>
      </c>
      <c r="Q40" s="35">
        <f t="shared" si="9"/>
        <v>2.2211143361156264E-2</v>
      </c>
      <c r="R40" s="35">
        <f t="shared" si="9"/>
        <v>2.1113815867305093E-2</v>
      </c>
      <c r="S40" s="35">
        <f t="shared" si="9"/>
        <v>2.012228179506188E-2</v>
      </c>
      <c r="T40" s="35">
        <f t="shared" si="9"/>
        <v>1.9221662061046405E-2</v>
      </c>
      <c r="U40" s="35">
        <f t="shared" si="9"/>
        <v>1.8399564391857613E-2</v>
      </c>
      <c r="V40" s="35">
        <f t="shared" si="9"/>
        <v>1.7645612926825888E-2</v>
      </c>
      <c r="W40" s="35">
        <f t="shared" si="9"/>
        <v>1.6951077072407325E-2</v>
      </c>
      <c r="X40" s="35">
        <f t="shared" si="9"/>
        <v>1.6308576587207909E-2</v>
      </c>
      <c r="Y40" s="35">
        <f t="shared" si="9"/>
        <v>1.5711845660025755E-2</v>
      </c>
      <c r="Z40" s="35">
        <f t="shared" si="9"/>
        <v>1.5155542971790861E-2</v>
      </c>
      <c r="AA40" s="35">
        <f t="shared" si="9"/>
        <v>1.4635097849362916E-2</v>
      </c>
      <c r="AB40" s="35">
        <f t="shared" si="9"/>
        <v>1.4146584934987765E-2</v>
      </c>
      <c r="AC40" s="35">
        <f t="shared" si="9"/>
        <v>1.3686621528681175E-2</v>
      </c>
      <c r="AD40" s="35">
        <f t="shared" si="9"/>
        <v>1.3252283067671001E-2</v>
      </c>
      <c r="AE40" s="35">
        <f t="shared" si="9"/>
        <v>1.2841033199050301E-2</v>
      </c>
      <c r="AF40" s="35">
        <f t="shared" si="9"/>
        <v>1.245066565979564E-2</v>
      </c>
      <c r="AG40" s="35">
        <f t="shared" si="9"/>
        <v>1.2079255761168551E-2</v>
      </c>
      <c r="AH40" s="35">
        <f t="shared" si="9"/>
        <v>1.1725119725449977E-2</v>
      </c>
      <c r="AI40" s="35">
        <f t="shared" si="9"/>
        <v>1.1386780473878321E-2</v>
      </c>
      <c r="AJ40" s="35">
        <f t="shared" si="9"/>
        <v>1.106293873930982E-2</v>
      </c>
      <c r="AK40" s="35">
        <f t="shared" si="9"/>
        <v>1.0752448593259991E-2</v>
      </c>
      <c r="AL40" s="35">
        <f t="shared" si="9"/>
        <v>1.045429664799139E-2</v>
      </c>
      <c r="AM40" s="35">
        <f t="shared" si="9"/>
        <v>1.0167584330313714E-2</v>
      </c>
      <c r="AN40" s="35">
        <f t="shared" si="9"/>
        <v>9.8915127324696334E-3</v>
      </c>
      <c r="AO40" s="35">
        <f t="shared" si="9"/>
        <v>9.625369632797743E-3</v>
      </c>
      <c r="AP40" s="35">
        <f t="shared" si="9"/>
        <v>9.3685183493365902E-3</v>
      </c>
      <c r="AQ40" s="35">
        <f t="shared" si="9"/>
        <v>9.1203881466747575E-3</v>
      </c>
      <c r="AR40" s="35">
        <f t="shared" si="9"/>
        <v>8.8804659628928303E-3</v>
      </c>
      <c r="AS40" s="35">
        <f t="shared" si="9"/>
        <v>8.6482892615163381E-3</v>
      </c>
      <c r="AT40" s="35">
        <f t="shared" si="9"/>
        <v>8.4234398446774196E-3</v>
      </c>
      <c r="AU40" s="35">
        <f t="shared" si="9"/>
        <v>8.2055384894853135E-3</v>
      </c>
      <c r="AV40" s="35">
        <f t="shared" si="9"/>
        <v>7.9942402909752436E-3</v>
      </c>
      <c r="AW40" s="35">
        <f t="shared" si="9"/>
        <v>7.7892306127711232E-3</v>
      </c>
      <c r="AX40" s="35">
        <f t="shared" si="9"/>
        <v>7.5902215614218191E-3</v>
      </c>
      <c r="AY40" s="35">
        <f t="shared" si="9"/>
        <v>7.3969489127841143E-3</v>
      </c>
      <c r="AZ40" s="35">
        <f t="shared" si="9"/>
        <v>7.2091694292550808E-3</v>
      </c>
      <c r="BA40" s="35">
        <f t="shared" si="9"/>
        <v>7.0266585154474762E-3</v>
      </c>
      <c r="BB40" s="35">
        <f t="shared" si="9"/>
        <v>6.8492081673340597E-3</v>
      </c>
      <c r="BC40" s="35">
        <f t="shared" si="9"/>
        <v>6.6766251761883914E-3</v>
      </c>
      <c r="BD40" s="35">
        <f t="shared" si="9"/>
        <v>6.5087295540073708E-3</v>
      </c>
      <c r="BE40" s="35">
        <f t="shared" si="9"/>
        <v>6.345353151667405E-3</v>
      </c>
      <c r="BF40" s="35">
        <f t="shared" si="9"/>
        <v>6.1863384449679414E-3</v>
      </c>
      <c r="BG40" s="35">
        <f t="shared" si="9"/>
        <v>6.0315374670572922E-3</v>
      </c>
      <c r="BH40" s="35">
        <f t="shared" si="9"/>
        <v>5.8808108686028739E-3</v>
      </c>
      <c r="BI40" s="35">
        <f t="shared" si="9"/>
        <v>5.7340270895330963E-3</v>
      </c>
    </row>
    <row r="41" spans="1:61" ht="18" customHeight="1">
      <c r="A41" s="52" t="s">
        <v>756</v>
      </c>
      <c r="B41" s="65">
        <f>+Parameters!O69</f>
        <v>9.0440834978974136E-2</v>
      </c>
    </row>
    <row r="42" spans="1:61" s="37" customFormat="1" ht="18" customHeight="1">
      <c r="A42" s="72" t="s">
        <v>757</v>
      </c>
      <c r="B42" s="80"/>
      <c r="C42" s="35">
        <f>+Data!H81</f>
        <v>-1.496605875549066E-2</v>
      </c>
      <c r="D42" s="35">
        <f>+Data!I81</f>
        <v>-1.3719452879941595E-2</v>
      </c>
      <c r="E42" s="35">
        <f>+Data!J81</f>
        <v>-1.2597507591947436E-2</v>
      </c>
      <c r="F42" s="35">
        <f>+Data!K81</f>
        <v>-1.1587756832752693E-2</v>
      </c>
      <c r="G42" s="35">
        <f>+Data!L81</f>
        <v>-1.0678981149477424E-2</v>
      </c>
      <c r="H42" s="35">
        <f>+Data!M81</f>
        <v>-9.8610830345296809E-3</v>
      </c>
      <c r="I42" s="35">
        <f>+Data!N81</f>
        <v>-9.1249747310767123E-3</v>
      </c>
      <c r="J42" s="35">
        <f>+Data!O81</f>
        <v>-8.4624772579690415E-3</v>
      </c>
      <c r="K42" s="35">
        <f>+Data!P81</f>
        <v>-7.8662295321721368E-3</v>
      </c>
      <c r="L42" s="35">
        <f>+Data!Q81</f>
        <v>-7.3296065789549229E-3</v>
      </c>
      <c r="M42" s="35">
        <f>+Data!R81</f>
        <v>-6.8466459210594303E-3</v>
      </c>
      <c r="N42" s="35">
        <f>+Data!S81</f>
        <v>-6.4119813289534866E-3</v>
      </c>
      <c r="O42" s="35">
        <f>+Data!T81</f>
        <v>-6.0207831960581376E-3</v>
      </c>
      <c r="P42" s="35">
        <f>+Data!U81</f>
        <v>-5.668704876452324E-3</v>
      </c>
      <c r="Q42" s="35">
        <f>+Data!V81</f>
        <v>-5.3518343888070922E-3</v>
      </c>
      <c r="R42" s="35">
        <f>+Data!W81</f>
        <v>-5.066650949926383E-3</v>
      </c>
      <c r="S42" s="35">
        <f>+Data!X81</f>
        <v>-4.8099858549337446E-3</v>
      </c>
      <c r="T42" s="35">
        <f>+Data!Y81</f>
        <v>-4.5789872694403707E-3</v>
      </c>
      <c r="U42" s="35">
        <f>+Data!Z81</f>
        <v>-4.3710885424963338E-3</v>
      </c>
      <c r="V42" s="35">
        <f>+Data!AA81</f>
        <v>-4.1839796882467001E-3</v>
      </c>
      <c r="W42" s="35">
        <f>+Data!AB81</f>
        <v>-4.0155817194220296E-3</v>
      </c>
      <c r="X42" s="35">
        <f>+Data!AC81</f>
        <v>-3.8640235474798265E-3</v>
      </c>
      <c r="Y42" s="35">
        <f>+Data!AD81</f>
        <v>-3.7276211927318439E-3</v>
      </c>
      <c r="Z42" s="35">
        <f>+Data!AE81</f>
        <v>-3.6048590734586595E-3</v>
      </c>
      <c r="AA42" s="35">
        <f>+Data!AF81</f>
        <v>-3.4943731661127935E-3</v>
      </c>
      <c r="AB42" s="35">
        <f>+Data!AG81</f>
        <v>-3.3949358495015142E-3</v>
      </c>
      <c r="AC42" s="35">
        <f>+Data!AH81</f>
        <v>-3.305442264551363E-3</v>
      </c>
      <c r="AD42" s="35">
        <f>+Data!AI81</f>
        <v>-3.2248980380962266E-3</v>
      </c>
      <c r="AE42" s="35">
        <f>+Data!AJ81</f>
        <v>-3.1524082342866038E-3</v>
      </c>
      <c r="AF42" s="35">
        <f>+Data!AK81</f>
        <v>-3.0871674108579432E-3</v>
      </c>
      <c r="AG42" s="35">
        <f>+Data!AL81</f>
        <v>-3.028450669772149E-3</v>
      </c>
      <c r="AH42" s="35">
        <f>+Data!AM81</f>
        <v>-2.9756056027949343E-3</v>
      </c>
      <c r="AI42" s="35">
        <f>+Data!AN81</f>
        <v>-2.928045042515441E-3</v>
      </c>
      <c r="AJ42" s="35">
        <f>+Data!AO81</f>
        <v>-2.8852405382638968E-3</v>
      </c>
      <c r="AK42" s="35">
        <f>+Data!AP81</f>
        <v>-2.846716484437507E-3</v>
      </c>
      <c r="AL42" s="35">
        <f>+Data!AQ81</f>
        <v>-2.8120448359937565E-3</v>
      </c>
      <c r="AM42" s="35">
        <f>+Data!AR81</f>
        <v>-2.7808403523943807E-3</v>
      </c>
      <c r="AN42" s="35">
        <f>+Data!AS81</f>
        <v>-2.7527563171549428E-3</v>
      </c>
      <c r="AO42" s="35">
        <f>+Data!AT81</f>
        <v>-2.7274806854394487E-3</v>
      </c>
      <c r="AP42" s="35">
        <f>+Data!AU81</f>
        <v>-2.7047326168955039E-3</v>
      </c>
      <c r="AQ42" s="35">
        <f>+Data!AV81</f>
        <v>-2.6842593552059537E-3</v>
      </c>
      <c r="AR42" s="35">
        <f>+Data!AW81</f>
        <v>-2.6658334196853583E-3</v>
      </c>
      <c r="AS42" s="35">
        <f>+Data!AX81</f>
        <v>-2.6492500777168227E-3</v>
      </c>
      <c r="AT42" s="35">
        <f>+Data!AY81</f>
        <v>-2.6343250699451403E-3</v>
      </c>
      <c r="AU42" s="35">
        <f>+Data!AZ81</f>
        <v>-2.6208925629506263E-3</v>
      </c>
      <c r="AV42" s="35">
        <f>+Data!BA81</f>
        <v>-2.6088033066555636E-3</v>
      </c>
      <c r="AW42" s="35">
        <f>+Data!BB81</f>
        <v>-2.5979229759900075E-3</v>
      </c>
      <c r="AX42" s="35">
        <f>+Data!BC81</f>
        <v>-2.5881306783910067E-3</v>
      </c>
      <c r="AY42" s="35">
        <f>+Data!BD81</f>
        <v>-2.5793176105519061E-3</v>
      </c>
      <c r="AZ42" s="35">
        <f>+Data!BE81</f>
        <v>-2.5713858494967154E-3</v>
      </c>
      <c r="BA42" s="35">
        <f>+Data!BF81</f>
        <v>-2.564247264547044E-3</v>
      </c>
      <c r="BB42" s="35">
        <f>+Data!BG81</f>
        <v>-2.5578225380923397E-3</v>
      </c>
      <c r="BC42" s="35">
        <f>+Data!BH81</f>
        <v>-2.5520402842831059E-3</v>
      </c>
      <c r="BD42" s="35">
        <f>+Data!BI81</f>
        <v>-2.5468362558547955E-3</v>
      </c>
      <c r="BE42" s="35">
        <f>+Data!BJ81</f>
        <v>-2.5421526302693161E-3</v>
      </c>
      <c r="BF42" s="35">
        <f>+Data!BK81</f>
        <v>-2.5379373672423846E-3</v>
      </c>
      <c r="BG42" s="35">
        <f>+Data!BL81</f>
        <v>-2.5341436305181464E-3</v>
      </c>
      <c r="BH42" s="35">
        <f>+Data!BM81</f>
        <v>-2.5307292674663319E-3</v>
      </c>
      <c r="BI42" s="35">
        <f>+Data!BN81</f>
        <v>-2.5276563407196986E-3</v>
      </c>
    </row>
    <row r="43" spans="1:61" ht="18" customHeight="1">
      <c r="A43" s="52" t="s">
        <v>758</v>
      </c>
      <c r="B43" s="65">
        <f>+B44</f>
        <v>0.6</v>
      </c>
      <c r="C43" s="54">
        <f>+B43*(1-Parameters!$O$71)</f>
        <v>0.48</v>
      </c>
      <c r="D43" s="54">
        <f>+C43*(1-Parameters!$O$71)</f>
        <v>0.38400000000000001</v>
      </c>
      <c r="E43" s="54">
        <f>+D43*(1-Parameters!$O$71)</f>
        <v>0.30720000000000003</v>
      </c>
      <c r="F43" s="54">
        <f>+E43*(1-Parameters!$O$71)</f>
        <v>0.24576000000000003</v>
      </c>
      <c r="G43" s="54">
        <f>+F43*(1-Parameters!$O$71)</f>
        <v>0.19660800000000003</v>
      </c>
      <c r="H43" s="54">
        <f>+G43*(1-Parameters!$O$71)</f>
        <v>0.15728640000000005</v>
      </c>
      <c r="I43" s="54">
        <f>+H43*(1-Parameters!$O$71)</f>
        <v>0.12582912000000004</v>
      </c>
      <c r="J43" s="54">
        <f>+I43*(1-Parameters!$O$71)</f>
        <v>0.10066329600000004</v>
      </c>
      <c r="K43" s="54">
        <f>+J43*(1-Parameters!$O$71)</f>
        <v>8.0530636800000041E-2</v>
      </c>
      <c r="L43" s="54">
        <f>+K43*(1-Parameters!$O$71)</f>
        <v>6.4424509440000041E-2</v>
      </c>
      <c r="M43" s="54">
        <f>+L43*(1-Parameters!$O$71)</f>
        <v>5.1539607552000037E-2</v>
      </c>
      <c r="N43" s="54">
        <f>+M43*(1-Parameters!$O$71)</f>
        <v>4.1231686041600032E-2</v>
      </c>
      <c r="O43" s="54">
        <f>+N43*(1-Parameters!$O$71)</f>
        <v>3.2985348833280026E-2</v>
      </c>
      <c r="P43" s="54">
        <f>+O43*(1-Parameters!$O$71)</f>
        <v>2.6388279066624023E-2</v>
      </c>
      <c r="Q43" s="54">
        <f>+P43*(1-Parameters!$O$71)</f>
        <v>2.111062325329922E-2</v>
      </c>
      <c r="R43" s="54">
        <f>+Q43*(1-Parameters!$O$71)</f>
        <v>1.6888498602639378E-2</v>
      </c>
      <c r="S43" s="54">
        <f>+R43*(1-Parameters!$O$71)</f>
        <v>1.3510798882111503E-2</v>
      </c>
      <c r="T43" s="54">
        <f>+S43*(1-Parameters!$O$71)</f>
        <v>1.0808639105689202E-2</v>
      </c>
      <c r="U43" s="54">
        <f>+T43*(1-Parameters!$O$71)</f>
        <v>8.6469112845513618E-3</v>
      </c>
      <c r="V43" s="54">
        <f>+U43*(1-Parameters!$O$71)</f>
        <v>6.9175290276410895E-3</v>
      </c>
      <c r="W43" s="54">
        <f>+V43*(1-Parameters!$O$71)</f>
        <v>5.5340232221128723E-3</v>
      </c>
      <c r="X43" s="54">
        <f>+W43*(1-Parameters!$O$71)</f>
        <v>4.4272185776902976E-3</v>
      </c>
      <c r="Y43" s="54">
        <f>+X43*(1-Parameters!$O$71)</f>
        <v>3.5417748621522382E-3</v>
      </c>
      <c r="Z43" s="54">
        <f>+Y43*(1-Parameters!$O$71)</f>
        <v>2.8334198897217908E-3</v>
      </c>
      <c r="AA43" s="54">
        <f>+Z43*(1-Parameters!$O$71)</f>
        <v>2.2667359117774328E-3</v>
      </c>
      <c r="AB43" s="54">
        <f>+AA43*(1-Parameters!$O$71)</f>
        <v>1.8133887294219464E-3</v>
      </c>
      <c r="AC43" s="54">
        <f>+AB43*(1-Parameters!$O$71)</f>
        <v>1.4507109835375572E-3</v>
      </c>
      <c r="AD43" s="54">
        <f>+AC43*(1-Parameters!$O$71)</f>
        <v>1.1605687868300458E-3</v>
      </c>
      <c r="AE43" s="54">
        <f>+AD43*(1-Parameters!$O$71)</f>
        <v>9.2845502946403669E-4</v>
      </c>
      <c r="AF43" s="54">
        <f>+AE43*(1-Parameters!$O$71)</f>
        <v>7.4276402357122942E-4</v>
      </c>
      <c r="AG43" s="54">
        <f>+AF43*(1-Parameters!$O$71)</f>
        <v>5.9421121885698362E-4</v>
      </c>
      <c r="AH43" s="54">
        <f>+AG43*(1-Parameters!$O$71)</f>
        <v>4.7536897508558692E-4</v>
      </c>
      <c r="AI43" s="54">
        <f>+AH43*(1-Parameters!$O$71)</f>
        <v>3.8029518006846958E-4</v>
      </c>
      <c r="AJ43" s="54">
        <f>+AI43*(1-Parameters!$O$71)</f>
        <v>3.042361440547757E-4</v>
      </c>
      <c r="AK43" s="54">
        <f>+AJ43*(1-Parameters!$O$71)</f>
        <v>2.4338891524382057E-4</v>
      </c>
      <c r="AL43" s="54">
        <f>+AK43*(1-Parameters!$O$71)</f>
        <v>1.9471113219505647E-4</v>
      </c>
      <c r="AM43" s="54">
        <f>+AL43*(1-Parameters!$O$71)</f>
        <v>1.5576890575604518E-4</v>
      </c>
      <c r="AN43" s="54">
        <f>+AM43*(1-Parameters!$O$71)</f>
        <v>1.2461512460483615E-4</v>
      </c>
      <c r="AO43" s="54">
        <f>+AN43*(1-Parameters!$O$71)</f>
        <v>9.9692099683868927E-5</v>
      </c>
      <c r="AP43" s="54">
        <f>+AO43*(1-Parameters!$O$71)</f>
        <v>7.9753679747095153E-5</v>
      </c>
      <c r="AQ43" s="54">
        <f>+AP43*(1-Parameters!$O$71)</f>
        <v>6.380294379767613E-5</v>
      </c>
      <c r="AR43" s="54">
        <f>+AQ43*(1-Parameters!$O$71)</f>
        <v>5.1042355038140906E-5</v>
      </c>
      <c r="AS43" s="54">
        <f>+AR43*(1-Parameters!$O$71)</f>
        <v>4.0833884030512727E-5</v>
      </c>
      <c r="AT43" s="54">
        <f>+AS43*(1-Parameters!$O$71)</f>
        <v>3.2667107224410182E-5</v>
      </c>
      <c r="AU43" s="54">
        <f>+AT43*(1-Parameters!$O$71)</f>
        <v>2.6133685779528147E-5</v>
      </c>
      <c r="AV43" s="54">
        <f>+AU43*(1-Parameters!$O$71)</f>
        <v>2.0906948623622518E-5</v>
      </c>
      <c r="AW43" s="54">
        <f>+AV43*(1-Parameters!$O$71)</f>
        <v>1.6725558898898014E-5</v>
      </c>
      <c r="AX43" s="54">
        <f>+AW43*(1-Parameters!$O$71)</f>
        <v>1.3380447119118413E-5</v>
      </c>
      <c r="AY43" s="54">
        <f>+AX43*(1-Parameters!$O$71)</f>
        <v>1.0704357695294731E-5</v>
      </c>
      <c r="AZ43" s="54">
        <f>+AY43*(1-Parameters!$O$71)</f>
        <v>8.5634861562357848E-6</v>
      </c>
      <c r="BA43" s="54">
        <f>+AZ43*(1-Parameters!$O$71)</f>
        <v>6.8507889249886278E-6</v>
      </c>
      <c r="BB43" s="54">
        <f>+BA43*(1-Parameters!$O$71)</f>
        <v>5.4806311399909024E-6</v>
      </c>
      <c r="BC43" s="54">
        <f>+BB43*(1-Parameters!$O$71)</f>
        <v>4.3845049119927224E-6</v>
      </c>
      <c r="BD43" s="54">
        <f>+BC43*(1-Parameters!$O$71)</f>
        <v>3.5076039295941782E-6</v>
      </c>
      <c r="BE43" s="54">
        <f>+BD43*(1-Parameters!$O$71)</f>
        <v>2.8060831436753428E-6</v>
      </c>
      <c r="BF43" s="54">
        <f>+BE43*(1-Parameters!$O$71)</f>
        <v>2.2448665149402745E-6</v>
      </c>
      <c r="BG43" s="54">
        <f>+BF43*(1-Parameters!$O$71)</f>
        <v>1.7958932119522197E-6</v>
      </c>
      <c r="BH43" s="54">
        <f>+BG43*(1-Parameters!$O$71)</f>
        <v>1.4367145695617759E-6</v>
      </c>
      <c r="BI43" s="54">
        <f>+BH43*(1-Parameters!$O$71)</f>
        <v>1.1493716556494207E-6</v>
      </c>
    </row>
    <row r="44" spans="1:61" ht="18" customHeight="1">
      <c r="A44" s="52" t="s">
        <v>284</v>
      </c>
      <c r="B44" s="65">
        <f>+Parameters!O70</f>
        <v>0.6</v>
      </c>
    </row>
    <row r="45" spans="1:61" ht="18" customHeight="1">
      <c r="A45" s="73" t="s">
        <v>759</v>
      </c>
      <c r="B45" s="76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</row>
    <row r="46" spans="1:61" ht="18" customHeight="1">
      <c r="A46" s="75" t="s">
        <v>204</v>
      </c>
      <c r="B46" s="76">
        <f>+Copen!V233</f>
        <v>0</v>
      </c>
      <c r="C46" s="76">
        <f>+Copen!W233</f>
        <v>0</v>
      </c>
      <c r="D46" s="76">
        <f>+Copen!X233</f>
        <v>0</v>
      </c>
      <c r="E46" s="76">
        <f>+Copen!Y233</f>
        <v>1</v>
      </c>
      <c r="F46" s="76">
        <f>+Copen!Z233</f>
        <v>1</v>
      </c>
      <c r="G46" s="76">
        <f>+Copen!AA233</f>
        <v>1</v>
      </c>
      <c r="H46" s="76">
        <f>+Copen!AB233</f>
        <v>1</v>
      </c>
      <c r="I46" s="76">
        <f>+Copen!AC233</f>
        <v>1</v>
      </c>
      <c r="J46" s="76">
        <f>+Copen!AD233</f>
        <v>1</v>
      </c>
      <c r="K46" s="76">
        <f>+Copen!AE233</f>
        <v>1</v>
      </c>
      <c r="L46" s="76">
        <f>+Copen!AF233</f>
        <v>1</v>
      </c>
      <c r="M46" s="76">
        <f>+Copen!AG233</f>
        <v>1</v>
      </c>
      <c r="N46" s="76">
        <f>+Copen!AH233</f>
        <v>1</v>
      </c>
      <c r="O46" s="76">
        <f>+Copen!AI233</f>
        <v>1</v>
      </c>
      <c r="P46" s="76">
        <f>+Copen!AJ233</f>
        <v>1</v>
      </c>
      <c r="Q46" s="76">
        <f>+Copen!AK233</f>
        <v>1</v>
      </c>
      <c r="R46" s="76">
        <f>+Copen!AL233</f>
        <v>1</v>
      </c>
      <c r="S46" s="76">
        <f>+Copen!AM233</f>
        <v>1</v>
      </c>
      <c r="T46" s="76">
        <f>+Copen!AN233</f>
        <v>1</v>
      </c>
      <c r="U46" s="76">
        <f>+Copen!AO233</f>
        <v>1</v>
      </c>
      <c r="V46" s="76">
        <f>+Copen!AP233</f>
        <v>1</v>
      </c>
      <c r="W46" s="76">
        <f>+Copen!AQ233</f>
        <v>1</v>
      </c>
      <c r="X46" s="76">
        <f>+Copen!AR233</f>
        <v>1</v>
      </c>
      <c r="Y46" s="76">
        <f>+Copen!AS233</f>
        <v>1</v>
      </c>
      <c r="Z46" s="76">
        <f>+Copen!AT233</f>
        <v>1</v>
      </c>
      <c r="AA46" s="76">
        <f>+Copen!AU233</f>
        <v>1</v>
      </c>
      <c r="AB46" s="76">
        <f>+Copen!AV233</f>
        <v>1</v>
      </c>
      <c r="AC46" s="76">
        <f>+Copen!AW233</f>
        <v>1</v>
      </c>
      <c r="AD46" s="76">
        <f>+Copen!AX233</f>
        <v>1</v>
      </c>
      <c r="AE46" s="76">
        <f>+Copen!AY233</f>
        <v>1</v>
      </c>
      <c r="AF46" s="76">
        <f>+Copen!AZ233</f>
        <v>1</v>
      </c>
      <c r="AG46" s="76">
        <f>+Copen!BA233</f>
        <v>1</v>
      </c>
      <c r="AH46" s="76">
        <f>+Copen!BB233</f>
        <v>1</v>
      </c>
      <c r="AI46" s="76">
        <f>+Copen!BC233</f>
        <v>1</v>
      </c>
      <c r="AJ46" s="76">
        <f>+Copen!BD233</f>
        <v>1</v>
      </c>
      <c r="AK46" s="76">
        <f>+Copen!BE233</f>
        <v>1</v>
      </c>
      <c r="AL46" s="76">
        <f>+Copen!BF233</f>
        <v>1</v>
      </c>
      <c r="AM46" s="76">
        <f>+Copen!BG233</f>
        <v>1</v>
      </c>
      <c r="AN46" s="76">
        <f>+Copen!BH233</f>
        <v>1</v>
      </c>
      <c r="AO46" s="76">
        <f>+Copen!BI233</f>
        <v>1</v>
      </c>
      <c r="AP46" s="76">
        <f>+Copen!BJ233</f>
        <v>1</v>
      </c>
      <c r="AQ46" s="76">
        <f>+Copen!BK233</f>
        <v>1</v>
      </c>
      <c r="AR46" s="76">
        <f>+Copen!BL233</f>
        <v>1</v>
      </c>
      <c r="AS46" s="76">
        <f>+Copen!BM233</f>
        <v>1</v>
      </c>
      <c r="AT46" s="76">
        <f>+Copen!BN233</f>
        <v>1</v>
      </c>
      <c r="AU46" s="76">
        <f>+Copen!BO233</f>
        <v>1</v>
      </c>
      <c r="AV46" s="76">
        <f>+Copen!BP233</f>
        <v>1</v>
      </c>
      <c r="AW46" s="76">
        <f>+Copen!BQ233</f>
        <v>1</v>
      </c>
      <c r="AX46" s="76">
        <f>+Copen!BR233</f>
        <v>1</v>
      </c>
      <c r="AY46" s="76">
        <f>+Copen!BS233</f>
        <v>1</v>
      </c>
      <c r="AZ46" s="76">
        <f>+Copen!BT233</f>
        <v>1</v>
      </c>
      <c r="BA46" s="76">
        <f>+Copen!BU233</f>
        <v>1</v>
      </c>
      <c r="BB46" s="76">
        <f>+Copen!BV233</f>
        <v>1</v>
      </c>
      <c r="BC46" s="76">
        <f>+Copen!BW233</f>
        <v>1</v>
      </c>
      <c r="BD46" s="76">
        <f>+Copen!BX233</f>
        <v>1</v>
      </c>
      <c r="BE46" s="76">
        <f>+Copen!BY233</f>
        <v>1</v>
      </c>
      <c r="BF46" s="76">
        <f>+Copen!BZ233</f>
        <v>1</v>
      </c>
      <c r="BG46" s="76">
        <f>+Copen!CA233</f>
        <v>1</v>
      </c>
      <c r="BH46" s="76">
        <f>+Copen!CB233</f>
        <v>1</v>
      </c>
      <c r="BI46" s="76">
        <f>+Copen!CC233</f>
        <v>1</v>
      </c>
    </row>
    <row r="47" spans="1:61" ht="18" customHeight="1">
      <c r="A47" s="77" t="s">
        <v>760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</row>
    <row r="48" spans="1:61" ht="18" customHeight="1">
      <c r="A48" s="78" t="s">
        <v>761</v>
      </c>
      <c r="B48" s="79">
        <f>+Parameters!D140</f>
        <v>0</v>
      </c>
      <c r="C48" s="79">
        <f>+Parameters!E140</f>
        <v>7.0879006555949994E-5</v>
      </c>
      <c r="D48" s="65"/>
      <c r="E48" s="65"/>
      <c r="F48" s="65"/>
      <c r="G48" s="65"/>
      <c r="H48" s="65"/>
      <c r="I48" s="65"/>
      <c r="J48" s="74"/>
      <c r="K48" s="74"/>
      <c r="L48" s="74"/>
      <c r="M48" s="95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</row>
    <row r="49" spans="1:105" ht="18" customHeight="1">
      <c r="A49" s="78" t="s">
        <v>334</v>
      </c>
      <c r="B49" s="65">
        <f>+Parameters!B128</f>
        <v>2</v>
      </c>
      <c r="C49" s="80">
        <f>+Parameters!B127</f>
        <v>4</v>
      </c>
      <c r="D49" s="80"/>
      <c r="E49" s="80"/>
      <c r="F49" s="80"/>
      <c r="G49" s="80"/>
      <c r="H49" s="80"/>
      <c r="I49" s="80"/>
      <c r="J49" s="80"/>
      <c r="K49" s="80"/>
      <c r="L49" s="80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</row>
    <row r="50" spans="1:105" ht="18" customHeight="1">
      <c r="A50" s="78" t="s">
        <v>762</v>
      </c>
      <c r="B50" s="81">
        <v>0</v>
      </c>
      <c r="C50" s="81">
        <f>100*$B$49*(Global!B135*$B$48+Global!B135^2*$C$48)*(B61/$B61)^(1/$C$49)</f>
        <v>2.0997906191848385E-4</v>
      </c>
      <c r="D50" s="81">
        <f>100*$B$49*(Global!C135*$B$48+Global!C135^2*$C$48)*(C61/$B61)^(1/$C$49)</f>
        <v>3.3111172212883452E-4</v>
      </c>
      <c r="E50" s="81">
        <f>100*$B$49*(Global!D135*$B$48+Global!D135^2*$C$48)*(D61/$B61)^(1/$C$49)</f>
        <v>5.8661999372943145E-4</v>
      </c>
      <c r="F50" s="81">
        <f>100*$B$49*(Global!E135*$B$48+Global!E135^2*$C$48)*(E61/$B61)^(1/$C$49)</f>
        <v>9.8115780077114891E-4</v>
      </c>
      <c r="G50" s="81">
        <f>100*$B$49*(Global!F135*$B$48+Global!F135^2*$C$48)*(F61/$B61)^(1/$C$49)</f>
        <v>1.5625218929616765E-3</v>
      </c>
      <c r="H50" s="81">
        <f>100*$B$49*(Global!G135*$B$48+Global!G135^2*$C$48)*(G61/$B61)^(1/$C$49)</f>
        <v>2.3789965286828271E-3</v>
      </c>
      <c r="I50" s="81">
        <f>100*$B$49*(Global!H135*$B$48+Global!H135^2*$C$48)*(H61/$B61)^(1/$C$49)</f>
        <v>3.4872350085637435E-3</v>
      </c>
      <c r="J50" s="81">
        <f>100*$B$49*(Global!I135*$B$48+Global!I135^2*$C$48)*(I61/$B61)^(1/$C$49)</f>
        <v>4.9451284178600417E-3</v>
      </c>
      <c r="K50" s="81">
        <f>100*$B$49*(Global!J135*$B$48+Global!J135^2*$C$48)*(J61/$B61)^(1/$C$49)</f>
        <v>7.4780952072975252E-3</v>
      </c>
      <c r="L50" s="81">
        <f>100*$B$49*(Global!K135*$B$48+Global!K135^2*$C$48)*(K61/$B61)^(1/$C$49)</f>
        <v>1.1014201622672588E-2</v>
      </c>
      <c r="M50" s="81">
        <f>100*$B$49*(Global!L135*$B$48+Global!L135^2*$C$48)*(L61/$B61)^(1/$C$49)</f>
        <v>1.5792688033380891E-2</v>
      </c>
      <c r="N50" s="81">
        <f>100*$B$49*(Global!M135*$B$48+Global!M135^2*$C$48)*(M61/$B61)^(1/$C$49)</f>
        <v>2.1774940797912243E-2</v>
      </c>
      <c r="O50" s="81">
        <f>100*$B$49*(Global!N135*$B$48+Global!N135^2*$C$48)*(N61/$B61)^(1/$C$49)</f>
        <v>2.9424592808576185E-2</v>
      </c>
      <c r="P50" s="81">
        <f>100*$B$49*(Global!O135*$B$48+Global!O135^2*$C$48)*(O61/$B61)^(1/$C$49)</f>
        <v>3.8911874152642321E-2</v>
      </c>
      <c r="Q50" s="81">
        <f>100*$B$49*(Global!P135*$B$48+Global!P135^2*$C$48)*(P61/$B61)^(1/$C$49)</f>
        <v>5.0472593476752398E-2</v>
      </c>
      <c r="R50" s="81">
        <f>100*$B$49*(Global!Q135*$B$48+Global!Q135^2*$C$48)*(Q61/$B61)^(1/$C$49)</f>
        <v>6.4343838329388489E-2</v>
      </c>
      <c r="S50" s="81">
        <f>100*$B$49*(Global!R135*$B$48+Global!R135^2*$C$48)*(R61/$B61)^(1/$C$49)</f>
        <v>8.0762986763972144E-2</v>
      </c>
      <c r="T50" s="81">
        <f>100*$B$49*(Global!S135*$B$48+Global!S135^2*$C$48)*(S61/$B61)^(1/$C$49)</f>
        <v>9.9966835462622902E-2</v>
      </c>
      <c r="U50" s="81">
        <f>100*$B$49*(Global!T135*$B$48+Global!T135^2*$C$48)*(T61/$B61)^(1/$C$49)</f>
        <v>0.1221906855355096</v>
      </c>
      <c r="V50" s="81">
        <f>100*$B$49*(Global!U135*$B$48+Global!U135^2*$C$48)*(U61/$B61)^(1/$C$49)</f>
        <v>0.14766720694923904</v>
      </c>
      <c r="W50" s="81">
        <f>100*$B$49*(Global!V135*$B$48+Global!V135^2*$C$48)*(V61/$B61)^(1/$C$49)</f>
        <v>0.17683197977448528</v>
      </c>
      <c r="X50" s="81">
        <f>100*$B$49*(Global!W135*$B$48+Global!W135^2*$C$48)*(W61/$B61)^(1/$C$49)</f>
        <v>0.21007667795334556</v>
      </c>
      <c r="Y50" s="81">
        <f>100*$B$49*(Global!X135*$B$48+Global!X135^2*$C$48)*(X61/$B61)^(1/$C$49)</f>
        <v>0.24753757417517949</v>
      </c>
      <c r="Z50" s="81">
        <f>100*$B$49*(Global!Y135*$B$48+Global!Y135^2*$C$48)*(Y61/$B61)^(1/$C$49)</f>
        <v>0.2894589543642993</v>
      </c>
      <c r="AA50" s="81">
        <f>100*$B$49*(Global!Z135*$B$48+Global!Z135^2*$C$48)*(Z61/$B61)^(1/$C$49)</f>
        <v>0.33607826221641102</v>
      </c>
      <c r="AB50" s="81">
        <f>100*$B$49*(Global!AA135*$B$48+Global!AA135^2*$C$48)*(AA61/$B61)^(1/$C$49)</f>
        <v>0.38758655663021102</v>
      </c>
      <c r="AC50" s="81">
        <f>100*$B$49*(Global!AB135*$B$48+Global!AB135^2*$C$48)*(AB61/$B61)^(1/$C$49)</f>
        <v>0.44367843038488808</v>
      </c>
      <c r="AD50" s="81">
        <f>100*$B$49*(Global!AC135*$B$48+Global!AC135^2*$C$48)*(AC61/$B61)^(1/$C$49)</f>
        <v>0.50363327854078999</v>
      </c>
      <c r="AE50" s="81">
        <f>100*$B$49*(Global!AD135*$B$48+Global!AD135^2*$C$48)*(AD61/$B61)^(1/$C$49)</f>
        <v>0.56696434559046394</v>
      </c>
      <c r="AF50" s="81">
        <f>100*$B$49*(Global!AE135*$B$48+Global!AE135^2*$C$48)*(AE61/$B61)^(1/$C$49)</f>
        <v>0.63325344222259905</v>
      </c>
      <c r="AG50" s="81">
        <f>100*$B$49*(Global!AF135*$B$48+Global!AF135^2*$C$48)*(AF61/$B61)^(1/$C$49)</f>
        <v>0.70182276085268003</v>
      </c>
      <c r="AH50" s="81">
        <f>100*$B$49*(Global!AG135*$B$48+Global!AG135^2*$C$48)*(AG61/$B61)^(1/$C$49)</f>
        <v>0.77225737259659577</v>
      </c>
      <c r="AI50" s="81">
        <f>100*$B$49*(Global!AH135*$B$48+Global!AH135^2*$C$48)*(AH61/$B61)^(1/$C$49)</f>
        <v>0.84466049188443992</v>
      </c>
      <c r="AJ50" s="81">
        <f>100*$B$49*(Global!AI135*$B$48+Global!AI135^2*$C$48)*(AI61/$B61)^(1/$C$49)</f>
        <v>0.91896372197324894</v>
      </c>
      <c r="AK50" s="81">
        <f>100*$B$49*(Global!AJ135*$B$48+Global!AJ135^2*$C$48)*(AJ61/$B61)^(1/$C$49)</f>
        <v>0.99512828238480622</v>
      </c>
      <c r="AL50" s="81">
        <f>100*$B$49*(Global!AK135*$B$48+Global!AK135^2*$C$48)*(AK61/$B61)^(1/$C$49)</f>
        <v>1.0731396915934446</v>
      </c>
      <c r="AM50" s="81">
        <f>100*$B$49*(Global!AL135*$B$48+Global!AL135^2*$C$48)*(AL61/$B61)^(1/$C$49)</f>
        <v>1.1530021834481792</v>
      </c>
      <c r="AN50" s="81">
        <f>100*$B$49*(Global!AM135*$B$48+Global!AM135^2*$C$48)*(AM61/$B61)^(1/$C$49)</f>
        <v>1.2347336220753333</v>
      </c>
      <c r="AO50" s="81">
        <f>100*$B$49*(Global!AN135*$B$48+Global!AN135^2*$C$48)*(AN61/$B61)^(1/$C$49)</f>
        <v>1.3183611862618654</v>
      </c>
      <c r="AP50" s="81">
        <f>100*$B$49*(Global!AO135*$B$48+Global!AO135^2*$C$48)*(AO61/$B61)^(1/$C$49)</f>
        <v>1.4039178895498405</v>
      </c>
      <c r="AQ50" s="81">
        <f>100*$B$49*(Global!AP135*$B$48+Global!AP135^2*$C$48)*(AP61/$B61)^(1/$C$49)</f>
        <v>1.491439889946311</v>
      </c>
      <c r="AR50" s="81">
        <f>100*$B$49*(Global!AQ135*$B$48+Global!AQ135^2*$C$48)*(AQ61/$B61)^(1/$C$49)</f>
        <v>1.5809644895640325</v>
      </c>
      <c r="AS50" s="81">
        <f>100*$B$49*(Global!AR135*$B$48+Global!AR135^2*$C$48)*(AR61/$B61)^(1/$C$49)</f>
        <v>1.6725287065115768</v>
      </c>
      <c r="AT50" s="81">
        <f>100*$B$49*(Global!AS135*$B$48+Global!AS135^2*$C$48)*(AS61/$B61)^(1/$C$49)</f>
        <v>1.7661683033556574</v>
      </c>
      <c r="AU50" s="81">
        <f>100*$B$49*(Global!AT135*$B$48+Global!AT135^2*$C$48)*(AT61/$B61)^(1/$C$49)</f>
        <v>1.861917168460179</v>
      </c>
      <c r="AV50" s="81">
        <f>100*$B$49*(Global!AU135*$B$48+Global!AU135^2*$C$48)*(AU61/$B61)^(1/$C$49)</f>
        <v>1.9598069623790881</v>
      </c>
      <c r="AW50" s="81">
        <f>100*$B$49*(Global!AV135*$B$48+Global!AV135^2*$C$48)*(AV61/$B61)^(1/$C$49)</f>
        <v>2.0598669577983419</v>
      </c>
      <c r="AX50" s="81">
        <f>100*$B$49*(Global!AW135*$B$48+Global!AW135^2*$C$48)*(AW61/$B61)^(1/$C$49)</f>
        <v>2.1621240165231677</v>
      </c>
      <c r="AY50" s="81">
        <f>100*$B$49*(Global!AX135*$B$48+Global!AX135^2*$C$48)*(AX61/$B61)^(1/$C$49)</f>
        <v>2.2666026599411593</v>
      </c>
      <c r="AZ50" s="81">
        <f>100*$B$49*(Global!AY135*$B$48+Global!AY135^2*$C$48)*(AY61/$B61)^(1/$C$49)</f>
        <v>2.3733252000862235</v>
      </c>
      <c r="BA50" s="81">
        <f>100*$B$49*(Global!AZ135*$B$48+Global!AZ135^2*$C$48)*(AZ61/$B61)^(1/$C$49)</f>
        <v>2.482311907008476</v>
      </c>
      <c r="BB50" s="81">
        <f>100*$B$49*(Global!BA135*$B$48+Global!BA135^2*$C$48)*(BA61/$B61)^(1/$C$49)</f>
        <v>2.5935811948810268</v>
      </c>
      <c r="BC50" s="81">
        <f>100*$B$49*(Global!BB135*$B$48+Global!BB135^2*$C$48)*(BB61/$B61)^(1/$C$49)</f>
        <v>2.7071498144471291</v>
      </c>
      <c r="BD50" s="81">
        <f>100*$B$49*(Global!BC135*$B$48+Global!BC135^2*$C$48)*(BC61/$B61)^(1/$C$49)</f>
        <v>2.8230330433226003</v>
      </c>
      <c r="BE50" s="81">
        <f>100*$B$49*(Global!BD135*$B$48+Global!BD135^2*$C$48)*(BD61/$B61)^(1/$C$49)</f>
        <v>2.941244868579648</v>
      </c>
      <c r="BF50" s="81">
        <f>100*$B$49*(Global!BE135*$B$48+Global!BE135^2*$C$48)*(BE61/$B61)^(1/$C$49)</f>
        <v>3.0617981581704301</v>
      </c>
      <c r="BG50" s="81">
        <f>100*$B$49*(Global!BF135*$B$48+Global!BF135^2*$C$48)*(BF61/$B61)^(1/$C$49)</f>
        <v>3.1847048192830099</v>
      </c>
      <c r="BH50" s="81">
        <f>100*$B$49*(Global!BG135*$B$48+Global!BG135^2*$C$48)*(BG61/$B61)^(1/$C$49)</f>
        <v>3.3099759428042694</v>
      </c>
      <c r="BI50" s="81">
        <f>100*$B$49*(Global!BH135*$B$48+Global!BH135^2*$C$48)*(BH61/$B61)^(1/$C$49)</f>
        <v>3.4376219338076912</v>
      </c>
      <c r="BJ50" s="81">
        <f>100*$B$49*(Global!BI135*$B$48+Global!BI135^2*$C$48)*(BI61/$B61)^(1/$C$49)</f>
        <v>3.5676526284773376</v>
      </c>
      <c r="BK50" s="81">
        <f>100*$B$49*(Global!BJ80*$B$48+Global!BJ80^2*$C$48)*(BJ61/$B61)^(1/$C$49)</f>
        <v>3.6674464925167229</v>
      </c>
      <c r="BL50" s="81">
        <f>100*$B$49*(Global!BK80*$B$48+Global!BK80^2*$C$48)*(BK61/$B61)^(1/$C$49)</f>
        <v>3.7662146528786202</v>
      </c>
      <c r="BM50" s="81">
        <f>100*$B$49*(Global!BL80*$B$48+Global!BL80^2*$C$48)*(BL61/$B61)^(1/$C$49)</f>
        <v>3.8643568119330891</v>
      </c>
      <c r="BN50" s="81">
        <f>100*$B$49*(Global!BM80*$B$48+Global!BM80^2*$C$48)*(BM61/$B61)^(1/$C$49)</f>
        <v>3.9621412786682595</v>
      </c>
      <c r="BO50" s="81">
        <f>100*$B$49*(Global!BN80*$B$48+Global!BN80^2*$C$48)*(BN61/$B61)^(1/$C$49)</f>
        <v>4.0597460294328567</v>
      </c>
      <c r="BP50" s="81">
        <f>100*$B$49*(Global!BO80*$B$48+Global!BO80^2*$C$48)*(BO61/$B61)^(1/$C$49)</f>
        <v>4.1572870651776919</v>
      </c>
      <c r="BQ50" s="81">
        <f>100*$B$49*(Global!BP80*$B$48+Global!BP80^2*$C$48)*(BP61/$B61)^(1/$C$49)</f>
        <v>4.2548379564582781</v>
      </c>
      <c r="BR50" s="81">
        <f>100*$B$49*(Global!BQ80*$B$48+Global!BQ80^2*$C$48)*(BQ61/$B61)^(1/$C$49)</f>
        <v>4.3524432953019767</v>
      </c>
      <c r="BS50" s="81">
        <f>100*$B$49*(Global!BR80*$B$48+Global!BR80^2*$C$48)*(BR61/$B61)^(1/$C$49)</f>
        <v>4.450127943443734</v>
      </c>
      <c r="BT50" s="81">
        <f>100*$B$49*(Global!BS80*$B$48+Global!BS80^2*$C$48)*(BS61/$B61)^(1/$C$49)</f>
        <v>4.5479033850381576</v>
      </c>
      <c r="BU50" s="81">
        <f>100*$B$49*(Global!BT80*$B$48+Global!BT80^2*$C$48)*(BT61/$B61)^(1/$C$49)</f>
        <v>4.645772087124536</v>
      </c>
      <c r="BV50" s="81">
        <f>100*$B$49*(Global!BU80*$B$48+Global!BU80^2*$C$48)*(BU61/$B61)^(1/$C$49)</f>
        <v>4.7437304904501723</v>
      </c>
      <c r="BW50" s="81">
        <f>100*$B$49*(Global!BV80*$B$48+Global!BV80^2*$C$48)*(BV61/$B61)^(1/$C$49)</f>
        <v>4.8417710592434071</v>
      </c>
      <c r="BX50" s="81">
        <f>100*$B$49*(Global!BW80*$B$48+Global!BW80^2*$C$48)*(BW61/$B61)^(1/$C$49)</f>
        <v>4.939883684693247</v>
      </c>
      <c r="BY50" s="81">
        <f>100*$B$49*(Global!BX80*$B$48+Global!BX80^2*$C$48)*(BX61/$B61)^(1/$C$49)</f>
        <v>5.0380566447088393</v>
      </c>
      <c r="BZ50" s="81">
        <f>100*$B$49*(Global!BY80*$B$48+Global!BY80^2*$C$48)*(BY61/$B61)^(1/$C$49)</f>
        <v>5.1362772591057402</v>
      </c>
      <c r="CA50" s="81">
        <f>100*$B$49*(Global!BZ80*$B$48+Global!BZ80^2*$C$48)*(BZ61/$B61)^(1/$C$49)</f>
        <v>5.2345323357624105</v>
      </c>
      <c r="CB50" s="81">
        <f>100*$B$49*(Global!CA80*$B$48+Global!CA80^2*$C$48)*(CA61/$B61)^(1/$C$49)</f>
        <v>5.3328084733324896</v>
      </c>
      <c r="CC50" s="81">
        <f>100*$B$49*(Global!CB80*$B$48+Global!CB80^2*$C$48)*(CB61/$B61)^(1/$C$49)</f>
        <v>5.4310922655264324</v>
      </c>
      <c r="CD50" s="81">
        <f>100*$B$49*(Global!CC80*$B$48+Global!CC80^2*$C$48)*(CC61/$B61)^(1/$C$49)</f>
        <v>5.5293704378541566</v>
      </c>
      <c r="CE50" s="81">
        <f>100*$B$49*(Global!CD80*$B$48+Global!CD80^2*$C$48)*(CD61/$B61)^(1/$C$49)</f>
        <v>5.6276299380294539</v>
      </c>
      <c r="CF50" s="81">
        <f>100*$B$49*(Global!CE80*$B$48+Global!CE80^2*$C$48)*(CE61/$B61)^(1/$C$49)</f>
        <v>5.7258579945875381</v>
      </c>
      <c r="CG50" s="81">
        <f>100*$B$49*(Global!CF80*$B$48+Global!CF80^2*$C$48)*(CF61/$B61)^(1/$C$49)</f>
        <v>5.8240421537057356</v>
      </c>
      <c r="CH50" s="81">
        <f>100*$B$49*(Global!CG80*$B$48+Global!CG80^2*$C$48)*(CG61/$B61)^(1/$C$49)</f>
        <v>5.9221703010880296</v>
      </c>
      <c r="CI50" s="81">
        <f>100*$B$49*(Global!CH80*$B$48+Global!CH80^2*$C$48)*(CH61/$B61)^(1/$C$49)</f>
        <v>6.0202306736275055</v>
      </c>
      <c r="CJ50" s="81">
        <f>100*$B$49*(Global!CI80*$B$48+Global!CI80^2*$C$48)*(CI61/$B61)^(1/$C$49)</f>
        <v>6.1182118640877201</v>
      </c>
      <c r="CK50" s="81">
        <f>100*$B$49*(Global!CJ80*$B$48+Global!CJ80^2*$C$48)*(CJ61/$B61)^(1/$C$49)</f>
        <v>6.2161028210332132</v>
      </c>
      <c r="CL50" s="81">
        <f>100*$B$49*(Global!CK80*$B$48+Global!CK80^2*$C$48)*(CK61/$B61)^(1/$C$49)</f>
        <v>6.3138928455452143</v>
      </c>
      <c r="CM50" s="81">
        <f>100*$B$49*(Global!CL80*$B$48+Global!CL80^2*$C$48)*(CL61/$B61)^(1/$C$49)</f>
        <v>6.4115715857817426</v>
      </c>
      <c r="CN50" s="81">
        <f>100*$B$49*(Global!CM80*$B$48+Global!CM80^2*$C$48)*(CM61/$B61)^(1/$C$49)</f>
        <v>6.5091290301135523</v>
      </c>
      <c r="CO50" s="81">
        <f>100*$B$49*(Global!CN80*$B$48+Global!CN80^2*$C$48)*(CN61/$B61)^(1/$C$49)</f>
        <v>6.6065554993416402</v>
      </c>
      <c r="CP50" s="81">
        <f>100*$B$49*(Global!CO80*$B$48+Global!CO80^2*$C$48)*(CO61/$B61)^(1/$C$49)</f>
        <v>6.7038416383466224</v>
      </c>
      <c r="CQ50" s="81">
        <f>100*$B$49*(Global!CP80*$B$48+Global!CP80^2*$C$48)*(CP61/$B61)^(1/$C$49)</f>
        <v>6.8009784074129387</v>
      </c>
      <c r="CR50" s="81">
        <f>100*$B$49*(Global!CQ80*$B$48+Global!CQ80^2*$C$48)*(CQ61/$B61)^(1/$C$49)</f>
        <v>6.8979570733965963</v>
      </c>
      <c r="CS50" s="81">
        <f>100*$B$49*(Global!CR80*$B$48+Global!CR80^2*$C$48)*(CR61/$B61)^(1/$C$49)</f>
        <v>6.9947692008538054</v>
      </c>
      <c r="CT50" s="81">
        <f>100*$B$49*(Global!CS80*$B$48+Global!CS80^2*$C$48)*(CS61/$B61)^(1/$C$49)</f>
        <v>7.0914066432119132</v>
      </c>
      <c r="CU50" s="81">
        <f>100*$B$49*(Global!CT80*$B$48+Global!CT80^2*$C$48)*(CT61/$B61)^(1/$C$49)</f>
        <v>7.1878615340392153</v>
      </c>
      <c r="CV50" s="81">
        <f>100*$B$49*(Global!CU80*$B$48+Global!CU80^2*$C$48)*(CU61/$B61)^(1/$C$49)</f>
        <v>7.2841262784526819</v>
      </c>
      <c r="CW50" s="81"/>
      <c r="CX50" s="65"/>
      <c r="CY50" s="65"/>
      <c r="CZ50" s="65"/>
      <c r="DA50" s="65"/>
    </row>
    <row r="51" spans="1:105" ht="18" customHeight="1">
      <c r="A51" s="82" t="s">
        <v>817</v>
      </c>
    </row>
    <row r="52" spans="1:105" ht="18" customHeight="1">
      <c r="A52" s="54" t="s">
        <v>763</v>
      </c>
      <c r="B52" s="148">
        <f>+Data!B243/1000</f>
        <v>1.5678487569688499E-2</v>
      </c>
      <c r="C52" s="84">
        <f>+B95-B92</f>
        <v>-4.5474735088646412E-13</v>
      </c>
    </row>
    <row r="53" spans="1:105" ht="18" customHeight="1">
      <c r="A53" s="52" t="s">
        <v>764</v>
      </c>
      <c r="B53" s="149">
        <f>+Data!O178</f>
        <v>-238.92710235730601</v>
      </c>
      <c r="C53" s="54">
        <f>+Data!Q178</f>
        <v>14.0296368735775</v>
      </c>
    </row>
    <row r="54" spans="1:105" ht="18" customHeight="1">
      <c r="A54" s="52" t="s">
        <v>765</v>
      </c>
    </row>
    <row r="55" spans="1:105" s="38" customFormat="1" ht="13">
      <c r="A55" s="86" t="s">
        <v>253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</row>
    <row r="56" spans="1:105" ht="18" customHeight="1">
      <c r="A56" s="52" t="s">
        <v>630</v>
      </c>
      <c r="B56" s="65">
        <f>B57</f>
        <v>555.38007856447803</v>
      </c>
      <c r="C56" s="65">
        <f>B56*EXP(B58)</f>
        <v>617.24666775945718</v>
      </c>
      <c r="D56" s="65">
        <f>C56*EXP(C58)</f>
        <v>668.20790232089666</v>
      </c>
      <c r="E56" s="65">
        <f t="shared" ref="E56:BI56" si="10">D56*EXP(D58)</f>
        <v>704.76915491453929</v>
      </c>
      <c r="F56" s="65">
        <f t="shared" si="10"/>
        <v>724.34366223780546</v>
      </c>
      <c r="G56" s="65">
        <f t="shared" si="10"/>
        <v>724.37497469952928</v>
      </c>
      <c r="H56" s="65">
        <f t="shared" si="10"/>
        <v>717.60011089517138</v>
      </c>
      <c r="I56" s="65">
        <f t="shared" si="10"/>
        <v>710.88861037802076</v>
      </c>
      <c r="J56" s="65">
        <f t="shared" si="10"/>
        <v>704.23988053008793</v>
      </c>
      <c r="K56" s="65">
        <f t="shared" si="10"/>
        <v>697.65333427596363</v>
      </c>
      <c r="L56" s="65">
        <f t="shared" si="10"/>
        <v>691.83923244645587</v>
      </c>
      <c r="M56" s="65">
        <f t="shared" si="10"/>
        <v>686.77922759032947</v>
      </c>
      <c r="N56" s="65">
        <f t="shared" si="10"/>
        <v>681.75623082501841</v>
      </c>
      <c r="O56" s="65">
        <f t="shared" si="10"/>
        <v>676.76997147908571</v>
      </c>
      <c r="P56" s="65">
        <f t="shared" si="10"/>
        <v>671.82018086074333</v>
      </c>
      <c r="Q56" s="65">
        <f t="shared" si="10"/>
        <v>666.9065922433731</v>
      </c>
      <c r="R56" s="65">
        <f t="shared" si="10"/>
        <v>662.02894085115406</v>
      </c>
      <c r="S56" s="65">
        <f t="shared" si="10"/>
        <v>657.18696384479472</v>
      </c>
      <c r="T56" s="65">
        <f t="shared" si="10"/>
        <v>652.3804003073692</v>
      </c>
      <c r="U56" s="65">
        <f t="shared" si="10"/>
        <v>647.60899123025752</v>
      </c>
      <c r="V56" s="65">
        <f t="shared" si="10"/>
        <v>647.16617925287824</v>
      </c>
      <c r="W56" s="65">
        <f t="shared" si="10"/>
        <v>651.04309163718335</v>
      </c>
      <c r="X56" s="65">
        <f t="shared" si="10"/>
        <v>654.94322904485568</v>
      </c>
      <c r="Y56" s="65">
        <f t="shared" si="10"/>
        <v>658.86673060767237</v>
      </c>
      <c r="Z56" s="65">
        <f t="shared" si="10"/>
        <v>662.8137362908933</v>
      </c>
      <c r="AA56" s="65">
        <f t="shared" si="10"/>
        <v>666.78438689825396</v>
      </c>
      <c r="AB56" s="65">
        <f t="shared" si="10"/>
        <v>670.77882407698826</v>
      </c>
      <c r="AC56" s="65">
        <f t="shared" si="10"/>
        <v>674.79719032288187</v>
      </c>
      <c r="AD56" s="65">
        <f t="shared" si="10"/>
        <v>678.83962898535538</v>
      </c>
      <c r="AE56" s="65">
        <f t="shared" si="10"/>
        <v>682.90628427257809</v>
      </c>
      <c r="AF56" s="65">
        <f t="shared" si="10"/>
        <v>684.94873845160282</v>
      </c>
      <c r="AG56" s="65">
        <f t="shared" si="10"/>
        <v>684.94873845160282</v>
      </c>
      <c r="AH56" s="65">
        <f t="shared" si="10"/>
        <v>684.94873845160282</v>
      </c>
      <c r="AI56" s="65">
        <f t="shared" si="10"/>
        <v>684.94873845160282</v>
      </c>
      <c r="AJ56" s="65">
        <f t="shared" si="10"/>
        <v>684.94873845160282</v>
      </c>
      <c r="AK56" s="65">
        <f t="shared" si="10"/>
        <v>684.94873845160282</v>
      </c>
      <c r="AL56" s="65">
        <f t="shared" si="10"/>
        <v>684.94873845160282</v>
      </c>
      <c r="AM56" s="65">
        <f t="shared" si="10"/>
        <v>684.94873845160282</v>
      </c>
      <c r="AN56" s="65">
        <f t="shared" si="10"/>
        <v>684.94873845160282</v>
      </c>
      <c r="AO56" s="65">
        <f t="shared" si="10"/>
        <v>684.94873845160282</v>
      </c>
      <c r="AP56" s="65">
        <f t="shared" si="10"/>
        <v>684.94873845160282</v>
      </c>
      <c r="AQ56" s="65">
        <f t="shared" si="10"/>
        <v>684.94873845160282</v>
      </c>
      <c r="AR56" s="65">
        <f t="shared" si="10"/>
        <v>684.94873845160282</v>
      </c>
      <c r="AS56" s="65">
        <f t="shared" si="10"/>
        <v>684.94873845160282</v>
      </c>
      <c r="AT56" s="65">
        <f t="shared" si="10"/>
        <v>684.94873845160282</v>
      </c>
      <c r="AU56" s="65">
        <f t="shared" si="10"/>
        <v>684.94873845160282</v>
      </c>
      <c r="AV56" s="65">
        <f t="shared" si="10"/>
        <v>684.94873845160282</v>
      </c>
      <c r="AW56" s="65">
        <f t="shared" si="10"/>
        <v>684.94873845160282</v>
      </c>
      <c r="AX56" s="65">
        <f t="shared" si="10"/>
        <v>684.94873845160282</v>
      </c>
      <c r="AY56" s="65">
        <f t="shared" si="10"/>
        <v>684.94873845160282</v>
      </c>
      <c r="AZ56" s="65">
        <f t="shared" si="10"/>
        <v>684.94873845160282</v>
      </c>
      <c r="BA56" s="65">
        <f t="shared" si="10"/>
        <v>684.94873845160282</v>
      </c>
      <c r="BB56" s="65">
        <f t="shared" si="10"/>
        <v>684.94873845160282</v>
      </c>
      <c r="BC56" s="65">
        <f t="shared" si="10"/>
        <v>684.94873845160282</v>
      </c>
      <c r="BD56" s="65">
        <f t="shared" si="10"/>
        <v>684.94873845160282</v>
      </c>
      <c r="BE56" s="65">
        <f t="shared" si="10"/>
        <v>684.94873845160282</v>
      </c>
      <c r="BF56" s="65">
        <f t="shared" si="10"/>
        <v>684.94873845160282</v>
      </c>
      <c r="BG56" s="65">
        <f t="shared" si="10"/>
        <v>684.94873845160282</v>
      </c>
      <c r="BH56" s="65">
        <f t="shared" si="10"/>
        <v>684.94873845160282</v>
      </c>
      <c r="BI56" s="65">
        <f t="shared" si="10"/>
        <v>684.94873845160282</v>
      </c>
    </row>
    <row r="57" spans="1:105" s="38" customFormat="1" ht="13">
      <c r="A57" s="89" t="s">
        <v>631</v>
      </c>
      <c r="B57" s="88">
        <f>Parameters!O48</f>
        <v>555.38007856447803</v>
      </c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</row>
    <row r="58" spans="1:105" ht="18" customHeight="1">
      <c r="A58" s="52" t="s">
        <v>766</v>
      </c>
      <c r="B58" s="65">
        <f>+Data!B47*10</f>
        <v>0.10561602408186901</v>
      </c>
      <c r="C58" s="65">
        <f>+Data!C47*10</f>
        <v>7.9330626449506697E-2</v>
      </c>
      <c r="D58" s="65">
        <f>+Data!D47*10</f>
        <v>5.3270953220981701E-2</v>
      </c>
      <c r="E58" s="65">
        <f>+Data!E47*10</f>
        <v>2.7395642009361898E-2</v>
      </c>
      <c r="F58" s="65">
        <f>+Data!F47*10</f>
        <v>4.3227802735918398E-5</v>
      </c>
      <c r="G58" s="65">
        <f>+Data!G47*10</f>
        <v>-9.3967138859383601E-3</v>
      </c>
      <c r="H58" s="65">
        <f>+Data!H47*10</f>
        <v>-9.3967138859383601E-3</v>
      </c>
      <c r="I58" s="65">
        <f>+Data!I47*10</f>
        <v>-9.3967138859383601E-3</v>
      </c>
      <c r="J58" s="65">
        <f>+Data!J47*10</f>
        <v>-9.3967138859383601E-3</v>
      </c>
      <c r="K58" s="65">
        <f>+Data!K47*10</f>
        <v>-8.3687180507177501E-3</v>
      </c>
      <c r="L58" s="65">
        <f>+Data!L47*10</f>
        <v>-7.3407222154971401E-3</v>
      </c>
      <c r="M58" s="65">
        <f>+Data!M47*10</f>
        <v>-7.3407222154971401E-3</v>
      </c>
      <c r="N58" s="65">
        <f>+Data!N47*10</f>
        <v>-7.3407222154971401E-3</v>
      </c>
      <c r="O58" s="65">
        <f>+Data!O47*10</f>
        <v>-7.3407222154971401E-3</v>
      </c>
      <c r="P58" s="65">
        <f>+Data!P47*10</f>
        <v>-7.3407222154971401E-3</v>
      </c>
      <c r="Q58" s="65">
        <f>+Data!Q47*10</f>
        <v>-7.3407222154971401E-3</v>
      </c>
      <c r="R58" s="65">
        <f>+Data!R47*10</f>
        <v>-7.3407222154971401E-3</v>
      </c>
      <c r="S58" s="65">
        <f>+Data!S47*10</f>
        <v>-7.3407222154971401E-3</v>
      </c>
      <c r="T58" s="65">
        <f>+Data!T47*10</f>
        <v>-7.3407222154971401E-3</v>
      </c>
      <c r="U58" s="65">
        <f>+Data!U47*10</f>
        <v>-6.8399827976049093E-4</v>
      </c>
      <c r="V58" s="65">
        <f>+Data!V47*10</f>
        <v>5.9727256559761596E-3</v>
      </c>
      <c r="W58" s="65">
        <f>+Data!W47*10</f>
        <v>5.9727256559761596E-3</v>
      </c>
      <c r="X58" s="65">
        <f>+Data!X47*10</f>
        <v>5.9727256559761596E-3</v>
      </c>
      <c r="Y58" s="65">
        <f>+Data!Y47*10</f>
        <v>5.9727256559761596E-3</v>
      </c>
      <c r="Z58" s="65">
        <f>+Data!Z47*10</f>
        <v>5.9727256559761596E-3</v>
      </c>
      <c r="AA58" s="65">
        <f>+Data!AA47*10</f>
        <v>5.9727256559761596E-3</v>
      </c>
      <c r="AB58" s="65">
        <f>+Data!AB47*10</f>
        <v>5.9727256559761596E-3</v>
      </c>
      <c r="AC58" s="65">
        <f>+Data!AC47*10</f>
        <v>5.9727256559761596E-3</v>
      </c>
      <c r="AD58" s="65">
        <f>+Data!AD47*10</f>
        <v>5.9727256559761596E-3</v>
      </c>
      <c r="AE58" s="65">
        <f>+Data!AE47*10</f>
        <v>2.9863628279880798E-3</v>
      </c>
      <c r="AF58" s="65">
        <f>+Data!AF45*10</f>
        <v>0</v>
      </c>
      <c r="AG58" s="65">
        <f>+Data!AG45*10</f>
        <v>0</v>
      </c>
      <c r="AH58" s="65">
        <f>+Data!AH45*10</f>
        <v>0</v>
      </c>
      <c r="AI58" s="65">
        <f>+Data!AI45*10</f>
        <v>0</v>
      </c>
      <c r="AJ58" s="65">
        <f>+Data!AJ45*10</f>
        <v>0</v>
      </c>
      <c r="AK58" s="65">
        <f>+Data!AK45*10</f>
        <v>0</v>
      </c>
      <c r="AL58" s="65">
        <f>+Data!AL45*10</f>
        <v>0</v>
      </c>
      <c r="AM58" s="65">
        <f>+Data!AM45*10</f>
        <v>0</v>
      </c>
      <c r="AN58" s="65">
        <f>+Data!AN45*10</f>
        <v>0</v>
      </c>
      <c r="AO58" s="65">
        <f>+Data!AO45*10</f>
        <v>0</v>
      </c>
      <c r="AP58" s="65">
        <f>+Data!AP45*10</f>
        <v>0</v>
      </c>
      <c r="AQ58" s="65">
        <f>+Data!AQ45*10</f>
        <v>0</v>
      </c>
      <c r="AR58" s="65">
        <f>+Data!AR45*10</f>
        <v>0</v>
      </c>
      <c r="AS58" s="65">
        <f>+Data!AS45*10</f>
        <v>0</v>
      </c>
      <c r="AT58" s="65">
        <f>+Data!AT45*10</f>
        <v>0</v>
      </c>
      <c r="AU58" s="65">
        <f>+Data!AU45*10</f>
        <v>0</v>
      </c>
      <c r="AV58" s="65">
        <f>+Data!AV45*10</f>
        <v>0</v>
      </c>
      <c r="AW58" s="65">
        <f>+Data!AW45*10</f>
        <v>0</v>
      </c>
      <c r="AX58" s="65">
        <f>+Data!AX45*10</f>
        <v>0</v>
      </c>
      <c r="AY58" s="65">
        <f>+Data!AY45*10</f>
        <v>0</v>
      </c>
      <c r="AZ58" s="65">
        <f>+Data!AZ45*10</f>
        <v>0</v>
      </c>
      <c r="BA58" s="65">
        <f>+Data!BA45*10</f>
        <v>0</v>
      </c>
      <c r="BB58" s="65">
        <f>+Data!BB45*10</f>
        <v>0</v>
      </c>
      <c r="BC58" s="65">
        <f>+Data!BC45*10</f>
        <v>0</v>
      </c>
      <c r="BD58" s="65">
        <f>+Data!BD45*10</f>
        <v>0</v>
      </c>
      <c r="BE58" s="65">
        <f>+Data!BE45*10</f>
        <v>0</v>
      </c>
      <c r="BF58" s="65">
        <f>+Data!BF45*10</f>
        <v>0</v>
      </c>
      <c r="BG58" s="65">
        <f>+Data!BG45*10</f>
        <v>0</v>
      </c>
      <c r="BH58" s="65">
        <f>+Data!BH45*10</f>
        <v>0</v>
      </c>
      <c r="BI58" s="65">
        <f>+Data!BI45*10</f>
        <v>0</v>
      </c>
    </row>
    <row r="59" spans="1:105" s="38" customFormat="1" ht="13">
      <c r="A59" s="89" t="s">
        <v>633</v>
      </c>
      <c r="B59" s="88">
        <f>+BI56</f>
        <v>684.94873845160282</v>
      </c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</row>
    <row r="60" spans="1:105" ht="18" customHeight="1">
      <c r="A60" s="82" t="s">
        <v>634</v>
      </c>
      <c r="B60" s="54"/>
    </row>
    <row r="61" spans="1:105" s="37" customFormat="1" ht="18" customHeight="1">
      <c r="A61" s="92" t="s">
        <v>635</v>
      </c>
      <c r="B61" s="37">
        <f t="shared" ref="B61:BI61" si="11">B20*B74^$B7*(B56/1000)^(1-$B7)</f>
        <v>4.5584762524914098</v>
      </c>
      <c r="C61" s="37">
        <f t="shared" si="11"/>
        <v>7.1172976197449911</v>
      </c>
      <c r="D61" s="37">
        <f t="shared" si="11"/>
        <v>10.355426320063458</v>
      </c>
      <c r="E61" s="37">
        <f t="shared" si="11"/>
        <v>14.112652230308017</v>
      </c>
      <c r="F61" s="37">
        <f t="shared" si="11"/>
        <v>18.229911539314305</v>
      </c>
      <c r="G61" s="37">
        <f t="shared" si="11"/>
        <v>22.467867194527969</v>
      </c>
      <c r="H61" s="37">
        <f t="shared" si="11"/>
        <v>26.955504485077338</v>
      </c>
      <c r="I61" s="37">
        <f t="shared" si="11"/>
        <v>31.810044738228022</v>
      </c>
      <c r="J61" s="37">
        <f t="shared" si="11"/>
        <v>37.01407349046854</v>
      </c>
      <c r="K61" s="37">
        <f t="shared" si="11"/>
        <v>42.548772054554725</v>
      </c>
      <c r="L61" s="37">
        <f t="shared" si="11"/>
        <v>48.441949248844061</v>
      </c>
      <c r="M61" s="37">
        <f t="shared" si="11"/>
        <v>54.610971885146377</v>
      </c>
      <c r="N61" s="37">
        <f t="shared" si="11"/>
        <v>61.444026413245638</v>
      </c>
      <c r="O61" s="37">
        <f t="shared" si="11"/>
        <v>68.264154902551724</v>
      </c>
      <c r="P61" s="37">
        <f t="shared" si="11"/>
        <v>75.112324950138671</v>
      </c>
      <c r="Q61" s="37">
        <f t="shared" si="11"/>
        <v>82.00111959489324</v>
      </c>
      <c r="R61" s="37">
        <f t="shared" si="11"/>
        <v>88.928325323199971</v>
      </c>
      <c r="S61" s="37">
        <f t="shared" si="11"/>
        <v>95.884839487256315</v>
      </c>
      <c r="T61" s="37">
        <f t="shared" si="11"/>
        <v>102.85920959108142</v>
      </c>
      <c r="U61" s="37">
        <f t="shared" si="11"/>
        <v>109.84016598474706</v>
      </c>
      <c r="V61" s="37">
        <f t="shared" si="11"/>
        <v>117.36357099636172</v>
      </c>
      <c r="W61" s="37">
        <f t="shared" si="11"/>
        <v>125.64552825373319</v>
      </c>
      <c r="X61" s="37">
        <f t="shared" si="11"/>
        <v>134.26168731198058</v>
      </c>
      <c r="Y61" s="37">
        <f t="shared" si="11"/>
        <v>143.15123969673755</v>
      </c>
      <c r="Z61" s="37">
        <f t="shared" si="11"/>
        <v>152.28178998032311</v>
      </c>
      <c r="AA61" s="37">
        <f t="shared" si="11"/>
        <v>161.63836875695188</v>
      </c>
      <c r="AB61" s="37">
        <f t="shared" si="11"/>
        <v>171.21900347441968</v>
      </c>
      <c r="AC61" s="37">
        <f t="shared" si="11"/>
        <v>181.03116263246028</v>
      </c>
      <c r="AD61" s="37">
        <f t="shared" si="11"/>
        <v>191.18131494294497</v>
      </c>
      <c r="AE61" s="37">
        <f t="shared" si="11"/>
        <v>201.66914805517996</v>
      </c>
      <c r="AF61" s="37">
        <f t="shared" si="11"/>
        <v>212.04827660693471</v>
      </c>
      <c r="AG61" s="37">
        <f t="shared" si="11"/>
        <v>222.15650975801302</v>
      </c>
      <c r="AH61" s="37">
        <f t="shared" si="11"/>
        <v>232.34842248571169</v>
      </c>
      <c r="AI61" s="37">
        <f t="shared" si="11"/>
        <v>242.67725012626548</v>
      </c>
      <c r="AJ61" s="37">
        <f t="shared" si="11"/>
        <v>253.17558117486709</v>
      </c>
      <c r="AK61" s="37">
        <f t="shared" si="11"/>
        <v>263.86572565320574</v>
      </c>
      <c r="AL61" s="37">
        <f t="shared" si="11"/>
        <v>274.76511316567502</v>
      </c>
      <c r="AM61" s="37">
        <f t="shared" si="11"/>
        <v>285.88908098219429</v>
      </c>
      <c r="AN61" s="37">
        <f t="shared" si="11"/>
        <v>297.25226259017438</v>
      </c>
      <c r="AO61" s="37">
        <f t="shared" si="11"/>
        <v>308.86924136157774</v>
      </c>
      <c r="AP61" s="37">
        <f t="shared" si="11"/>
        <v>320.754829752879</v>
      </c>
      <c r="AQ61" s="37">
        <f t="shared" si="11"/>
        <v>332.92416624386294</v>
      </c>
      <c r="AR61" s="37">
        <f t="shared" si="11"/>
        <v>345.39273022130959</v>
      </c>
      <c r="AS61" s="37">
        <f t="shared" si="11"/>
        <v>358.17632538184989</v>
      </c>
      <c r="AT61" s="37">
        <f t="shared" si="11"/>
        <v>371.29105592278978</v>
      </c>
      <c r="AU61" s="37">
        <f t="shared" si="11"/>
        <v>384.75330617802507</v>
      </c>
      <c r="AV61" s="37">
        <f t="shared" si="11"/>
        <v>398.57972755391819</v>
      </c>
      <c r="AW61" s="37">
        <f t="shared" si="11"/>
        <v>412.78723340367549</v>
      </c>
      <c r="AX61" s="37">
        <f t="shared" si="11"/>
        <v>427.39300110368879</v>
      </c>
      <c r="AY61" s="37">
        <f t="shared" si="11"/>
        <v>442.41448013114763</v>
      </c>
      <c r="AZ61" s="37">
        <f t="shared" si="11"/>
        <v>457.86940490236623</v>
      </c>
      <c r="BA61" s="37">
        <f t="shared" si="11"/>
        <v>473.7758112678859</v>
      </c>
      <c r="BB61" s="37">
        <f t="shared" si="11"/>
        <v>490.1520557522453</v>
      </c>
      <c r="BC61" s="37">
        <f t="shared" si="11"/>
        <v>507.01683681776933</v>
      </c>
      <c r="BD61" s="37">
        <f t="shared" si="11"/>
        <v>524.38921760044025</v>
      </c>
      <c r="BE61" s="37">
        <f t="shared" si="11"/>
        <v>542.28864970550853</v>
      </c>
      <c r="BF61" s="37">
        <f t="shared" si="11"/>
        <v>560.73499776183542</v>
      </c>
      <c r="BG61" s="37">
        <f t="shared" si="11"/>
        <v>579.74856452068468</v>
      </c>
      <c r="BH61" s="37">
        <f t="shared" si="11"/>
        <v>599.35011635113801</v>
      </c>
      <c r="BI61" s="37">
        <f t="shared" si="11"/>
        <v>619.56090903463735</v>
      </c>
      <c r="BJ61" s="37">
        <f>+BI61</f>
        <v>619.56090903463735</v>
      </c>
      <c r="BK61" s="37">
        <f t="shared" ref="BK61:CV61" si="12">+BJ61</f>
        <v>619.56090903463735</v>
      </c>
      <c r="BL61" s="37">
        <f t="shared" si="12"/>
        <v>619.56090903463735</v>
      </c>
      <c r="BM61" s="37">
        <f t="shared" si="12"/>
        <v>619.56090903463735</v>
      </c>
      <c r="BN61" s="37">
        <f t="shared" si="12"/>
        <v>619.56090903463735</v>
      </c>
      <c r="BO61" s="37">
        <f t="shared" si="12"/>
        <v>619.56090903463735</v>
      </c>
      <c r="BP61" s="37">
        <f t="shared" si="12"/>
        <v>619.56090903463735</v>
      </c>
      <c r="BQ61" s="37">
        <f t="shared" si="12"/>
        <v>619.56090903463735</v>
      </c>
      <c r="BR61" s="37">
        <f t="shared" si="12"/>
        <v>619.56090903463735</v>
      </c>
      <c r="BS61" s="37">
        <f t="shared" si="12"/>
        <v>619.56090903463735</v>
      </c>
      <c r="BT61" s="37">
        <f t="shared" si="12"/>
        <v>619.56090903463735</v>
      </c>
      <c r="BU61" s="37">
        <f t="shared" si="12"/>
        <v>619.56090903463735</v>
      </c>
      <c r="BV61" s="37">
        <f t="shared" si="12"/>
        <v>619.56090903463735</v>
      </c>
      <c r="BW61" s="37">
        <f t="shared" si="12"/>
        <v>619.56090903463735</v>
      </c>
      <c r="BX61" s="37">
        <f t="shared" si="12"/>
        <v>619.56090903463735</v>
      </c>
      <c r="BY61" s="37">
        <f t="shared" si="12"/>
        <v>619.56090903463735</v>
      </c>
      <c r="BZ61" s="37">
        <f t="shared" si="12"/>
        <v>619.56090903463735</v>
      </c>
      <c r="CA61" s="37">
        <f t="shared" si="12"/>
        <v>619.56090903463735</v>
      </c>
      <c r="CB61" s="37">
        <f t="shared" si="12"/>
        <v>619.56090903463735</v>
      </c>
      <c r="CC61" s="37">
        <f t="shared" si="12"/>
        <v>619.56090903463735</v>
      </c>
      <c r="CD61" s="37">
        <f t="shared" si="12"/>
        <v>619.56090903463735</v>
      </c>
      <c r="CE61" s="37">
        <f t="shared" si="12"/>
        <v>619.56090903463735</v>
      </c>
      <c r="CF61" s="37">
        <f t="shared" si="12"/>
        <v>619.56090903463735</v>
      </c>
      <c r="CG61" s="37">
        <f t="shared" si="12"/>
        <v>619.56090903463735</v>
      </c>
      <c r="CH61" s="37">
        <f t="shared" si="12"/>
        <v>619.56090903463735</v>
      </c>
      <c r="CI61" s="37">
        <f t="shared" si="12"/>
        <v>619.56090903463735</v>
      </c>
      <c r="CJ61" s="37">
        <f t="shared" si="12"/>
        <v>619.56090903463735</v>
      </c>
      <c r="CK61" s="37">
        <f t="shared" si="12"/>
        <v>619.56090903463735</v>
      </c>
      <c r="CL61" s="37">
        <f t="shared" si="12"/>
        <v>619.56090903463735</v>
      </c>
      <c r="CM61" s="37">
        <f t="shared" si="12"/>
        <v>619.56090903463735</v>
      </c>
      <c r="CN61" s="37">
        <f t="shared" si="12"/>
        <v>619.56090903463735</v>
      </c>
      <c r="CO61" s="37">
        <f t="shared" si="12"/>
        <v>619.56090903463735</v>
      </c>
      <c r="CP61" s="37">
        <f t="shared" si="12"/>
        <v>619.56090903463735</v>
      </c>
      <c r="CQ61" s="37">
        <f t="shared" si="12"/>
        <v>619.56090903463735</v>
      </c>
      <c r="CR61" s="37">
        <f t="shared" si="12"/>
        <v>619.56090903463735</v>
      </c>
      <c r="CS61" s="37">
        <f t="shared" si="12"/>
        <v>619.56090903463735</v>
      </c>
      <c r="CT61" s="37">
        <f t="shared" si="12"/>
        <v>619.56090903463735</v>
      </c>
      <c r="CU61" s="37">
        <f t="shared" si="12"/>
        <v>619.56090903463735</v>
      </c>
      <c r="CV61" s="37">
        <f t="shared" si="12"/>
        <v>619.56090903463735</v>
      </c>
    </row>
    <row r="62" spans="1:105" s="39" customFormat="1" ht="18" customHeight="1">
      <c r="A62" s="93" t="s">
        <v>767</v>
      </c>
      <c r="B62" s="39">
        <f>($B24*B81+$B25*B81^$B$26+$B$29*(B81/$B$27)^$B$28)*Parameters!$B$116*0.01</f>
        <v>1.4323266191105112E-3</v>
      </c>
      <c r="C62" s="39">
        <f>($B24*C81+$B25*C81^$B$26+$B$29*(C81/$B$27)^$B$28)*Parameters!$B$116*0.01</f>
        <v>1.8889593766939663E-3</v>
      </c>
      <c r="D62" s="39">
        <f>($B24*D81+$B25*D81^$B$26+$B$29*(D81/$B$27)^$B$28)*Parameters!$B$116*0.01</f>
        <v>2.7841938700434278E-3</v>
      </c>
      <c r="E62" s="39">
        <f>($B24*E81+$B25*E81^$B$26+$B$29*(E81/$B$27)^$B$28)*Parameters!$B$116*0.01</f>
        <v>4.0355842742975908E-3</v>
      </c>
      <c r="F62" s="39">
        <f>($B24*F81+$B25*F81^$B$26+$B$29*(F81/$B$27)^$B$28)*Parameters!$B$116*0.01</f>
        <v>5.6307505491235291E-3</v>
      </c>
      <c r="G62" s="39">
        <f>($B24*G81+$B25*G81^$B$26+$B$29*(G81/$B$27)^$B$28)*Parameters!$B$116*0.01</f>
        <v>7.5347959225714883E-3</v>
      </c>
      <c r="H62" s="39">
        <f>($B24*H81+$B25*H81^$B$26+$B$29*(H81/$B$27)^$B$28)*Parameters!$B$116*0.01</f>
        <v>9.6984854167283582E-3</v>
      </c>
      <c r="I62" s="39">
        <f>($B24*I81+$B25*I81^$B$26+$B$29*(I81/$B$27)^$B$28)*Parameters!$B$116*0.01</f>
        <v>1.2073567185596629E-2</v>
      </c>
      <c r="J62" s="39">
        <f>($B24*J81+$B25*J81^$B$26+$B$29*(J81/$B$27)^$B$28)*Parameters!$B$116*0.01</f>
        <v>1.4620910494546649E-2</v>
      </c>
      <c r="K62" s="39">
        <f>($B24*K81+$B25*K81^$B$26+$B$29*(K81/$B$27)^$B$28)*Parameters!$B$116*0.01</f>
        <v>1.7311061952064104E-2</v>
      </c>
      <c r="L62" s="39">
        <f>($B24*L81+$B25*L81^$B$26+$B$29*(L81/$B$27)^$B$28)*Parameters!$B$116*0.01</f>
        <v>2.0122800613504962E-2</v>
      </c>
      <c r="M62" s="39">
        <f>($B24*M81+$B25*M81^$B$26+$B$29*(M81/$B$27)^$B$28)*Parameters!$B$116*0.01</f>
        <v>2.2957091009928564E-2</v>
      </c>
      <c r="N62" s="39">
        <f>($B24*N81+$B25*N81^$B$26+$B$29*(N81/$B$27)^$B$28)*Parameters!$B$116*0.01</f>
        <v>2.5814707556134062E-2</v>
      </c>
      <c r="O62" s="39">
        <f>($B24*O81+$B25*O81^$B$26+$B$29*(O81/$B$27)^$B$28)*Parameters!$B$116*0.01</f>
        <v>2.8695203799835645E-2</v>
      </c>
      <c r="P62" s="39">
        <f>($B24*P81+$B25*P81^$B$26+$B$29*(P81/$B$27)^$B$28)*Parameters!$B$116*0.01</f>
        <v>3.1594559294410025E-2</v>
      </c>
      <c r="Q62" s="39">
        <f>($B24*Q81+$B25*Q81^$B$26+$B$29*(Q81/$B$27)^$B$28)*Parameters!$B$116*0.01</f>
        <v>3.4507149296419279E-2</v>
      </c>
      <c r="R62" s="39">
        <f>($B24*R81+$B25*R81^$B$26+$B$29*(R81/$B$27)^$B$28)*Parameters!$B$116*0.01</f>
        <v>3.7426619017539936E-2</v>
      </c>
      <c r="S62" s="39">
        <f>($B24*S81+$B25*S81^$B$26+$B$29*(S81/$B$27)^$B$28)*Parameters!$B$116*0.01</f>
        <v>4.0346178109545716E-2</v>
      </c>
      <c r="T62" s="39">
        <f>($B24*T81+$B25*T81^$B$26+$B$29*(T81/$B$27)^$B$28)*Parameters!$B$116*0.01</f>
        <v>4.325855450970318E-2</v>
      </c>
      <c r="U62" s="39">
        <f>($B24*U81+$B25*U81^$B$26+$B$29*(U81/$B$27)^$B$28)*Parameters!$B$116*0.01</f>
        <v>4.6155699583447757E-2</v>
      </c>
      <c r="V62" s="39">
        <f>($B24*V81+$B25*V81^$B$26+$B$29*(V81/$B$27)^$B$28)*Parameters!$B$116*0.01</f>
        <v>4.9031187953712224E-2</v>
      </c>
      <c r="W62" s="39">
        <f>($B24*W81+$B25*W81^$B$26+$B$29*(W81/$B$27)^$B$28)*Parameters!$B$116*0.01</f>
        <v>5.1881801771273724E-2</v>
      </c>
      <c r="X62" s="39">
        <f>($B24*X81+$B25*X81^$B$26+$B$29*(X81/$B$27)^$B$28)*Parameters!$B$116*0.01</f>
        <v>5.470264388827286E-2</v>
      </c>
      <c r="Y62" s="39">
        <f>($B24*Y81+$B25*Y81^$B$26+$B$29*(Y81/$B$27)^$B$28)*Parameters!$B$116*0.01</f>
        <v>5.7481921629674013E-2</v>
      </c>
      <c r="Z62" s="39">
        <f>($B24*Z81+$B25*Z81^$B$26+$B$29*(Z81/$B$27)^$B$28)*Parameters!$B$116*0.01</f>
        <v>6.0198978790344582E-2</v>
      </c>
      <c r="AA62" s="39">
        <f>($B24*AA81+$B25*AA81^$B$26+$B$29*(AA81/$B$27)^$B$28)*Parameters!$B$116*0.01</f>
        <v>6.2770415731593601E-2</v>
      </c>
      <c r="AB62" s="39">
        <f>($B24*AB81+$B25*AB81^$B$26+$B$29*(AB81/$B$27)^$B$28)*Parameters!$B$116*0.01</f>
        <v>6.4367620777143905E-2</v>
      </c>
      <c r="AC62" s="39">
        <f>($B24*AC81+$B25*AC81^$B$26+$B$29*(AC81/$B$27)^$B$28)*Parameters!$B$116*0.01</f>
        <v>6.4531287031299608E-2</v>
      </c>
      <c r="AD62" s="39">
        <f>($B24*AD81+$B25*AD81^$B$26+$B$29*(AD81/$B$27)^$B$28)*Parameters!$B$116*0.01</f>
        <v>6.383337781858886E-2</v>
      </c>
      <c r="AE62" s="39">
        <f>($B24*AE81+$B25*AE81^$B$26+$B$29*(AE81/$B$27)^$B$28)*Parameters!$B$116*0.01</f>
        <v>6.2666035116654431E-2</v>
      </c>
      <c r="AF62" s="39">
        <f>($B24*AF81+$B25*AF81^$B$26+$B$29*(AF81/$B$27)^$B$28)*Parameters!$B$116*0.01</f>
        <v>6.1285787646082508E-2</v>
      </c>
      <c r="AG62" s="39">
        <f>($B24*AG81+$B25*AG81^$B$26+$B$29*(AG81/$B$27)^$B$28)*Parameters!$B$116*0.01</f>
        <v>5.9853234307102439E-2</v>
      </c>
      <c r="AH62" s="39">
        <f>($B24*AH81+$B25*AH81^$B$26+$B$29*(AH81/$B$27)^$B$28)*Parameters!$B$116*0.01</f>
        <v>5.8463816494318019E-2</v>
      </c>
      <c r="AI62" s="39">
        <f>($B24*AI81+$B25*AI81^$B$26+$B$29*(AI81/$B$27)^$B$28)*Parameters!$B$116*0.01</f>
        <v>5.7170051954189227E-2</v>
      </c>
      <c r="AJ62" s="39">
        <f>($B24*AJ81+$B25*AJ81^$B$26+$B$29*(AJ81/$B$27)^$B$28)*Parameters!$B$116*0.01</f>
        <v>5.5996954909808563E-2</v>
      </c>
      <c r="AK62" s="39">
        <f>($B24*AK81+$B25*AK81^$B$26+$B$29*(AK81/$B$27)^$B$28)*Parameters!$B$116*0.01</f>
        <v>5.4952445999336484E-2</v>
      </c>
      <c r="AL62" s="39">
        <f>($B24*AL81+$B25*AL81^$B$26+$B$29*(AL81/$B$27)^$B$28)*Parameters!$B$116*0.01</f>
        <v>5.4034239079804217E-2</v>
      </c>
      <c r="AM62" s="39">
        <f>($B24*AM81+$B25*AM81^$B$26+$B$29*(AM81/$B$27)^$B$28)*Parameters!$B$116*0.01</f>
        <v>5.3234317091455846E-2</v>
      </c>
      <c r="AN62" s="39">
        <f>($B24*AN81+$B25*AN81^$B$26+$B$29*(AN81/$B$27)^$B$28)*Parameters!$B$116*0.01</f>
        <v>5.2541787640752763E-2</v>
      </c>
      <c r="AO62" s="39">
        <f>($B24*AO81+$B25*AO81^$B$26+$B$29*(AO81/$B$27)^$B$28)*Parameters!$B$116*0.01</f>
        <v>5.1944664010268538E-2</v>
      </c>
      <c r="AP62" s="39">
        <f>($B24*AP81+$B25*AP81^$B$26+$B$29*(AP81/$B$27)^$B$28)*Parameters!$B$116*0.01</f>
        <v>5.143094139648733E-2</v>
      </c>
      <c r="AQ62" s="39">
        <f>($B24*AQ81+$B25*AQ81^$B$26+$B$29*(AQ81/$B$27)^$B$28)*Parameters!$B$116*0.01</f>
        <v>5.0989215996732354E-2</v>
      </c>
      <c r="AR62" s="39">
        <f>($B24*AR81+$B25*AR81^$B$26+$B$29*(AR81/$B$27)^$B$28)*Parameters!$B$116*0.01</f>
        <v>5.0609011384952211E-2</v>
      </c>
      <c r="AS62" s="39">
        <f>($B24*AS81+$B25*AS81^$B$26+$B$29*(AS81/$B$27)^$B$28)*Parameters!$B$116*0.01</f>
        <v>5.0280920675025764E-2</v>
      </c>
      <c r="AT62" s="39">
        <f>($B24*AT81+$B25*AT81^$B$26+$B$29*(AT81/$B$27)^$B$28)*Parameters!$B$116*0.01</f>
        <v>4.9996635630270354E-2</v>
      </c>
      <c r="AU62" s="39">
        <f>($B24*AU81+$B25*AU81^$B$26+$B$29*(AU81/$B$27)^$B$28)*Parameters!$B$116*0.01</f>
        <v>4.9748909068196005E-2</v>
      </c>
      <c r="AV62" s="39">
        <f>($B24*AV81+$B25*AV81^$B$26+$B$29*(AV81/$B$27)^$B$28)*Parameters!$B$116*0.01</f>
        <v>4.9531480474413733E-2</v>
      </c>
      <c r="AW62" s="39">
        <f>($B24*AW81+$B25*AW81^$B$26+$B$29*(AW81/$B$27)^$B$28)*Parameters!$B$116*0.01</f>
        <v>4.9338983878203443E-2</v>
      </c>
      <c r="AX62" s="39">
        <f>($B24*AX81+$B25*AX81^$B$26+$B$29*(AX81/$B$27)^$B$28)*Parameters!$B$116*0.01</f>
        <v>4.916684988404392E-2</v>
      </c>
      <c r="AY62" s="39">
        <f>($B24*AY81+$B25*AY81^$B$26+$B$29*(AY81/$B$27)^$B$28)*Parameters!$B$116*0.01</f>
        <v>4.9011209054907336E-2</v>
      </c>
      <c r="AZ62" s="39">
        <f>($B24*AZ81+$B25*AZ81^$B$26+$B$29*(AZ81/$B$27)^$B$28)*Parameters!$B$116*0.01</f>
        <v>4.8868800778950824E-2</v>
      </c>
      <c r="BA62" s="39">
        <f>($B24*BA81+$B25*BA81^$B$26+$B$29*(BA81/$B$27)^$B$28)*Parameters!$B$116*0.01</f>
        <v>4.873688977325797E-2</v>
      </c>
      <c r="BB62" s="39">
        <f>($B24*BB81+$B25*BB81^$B$26+$B$29*(BB81/$B$27)^$B$28)*Parameters!$B$116*0.01</f>
        <v>4.861319112177287E-2</v>
      </c>
      <c r="BC62" s="39">
        <f>($B24*BC81+$B25*BC81^$B$26+$B$29*(BC81/$B$27)^$B$28)*Parameters!$B$116*0.01</f>
        <v>4.8495803966250806E-2</v>
      </c>
      <c r="BD62" s="39">
        <f>($B24*BD81+$B25*BD81^$B$26+$B$29*(BD81/$B$27)^$B$28)*Parameters!$B$116*0.01</f>
        <v>4.8383153506225789E-2</v>
      </c>
      <c r="BE62" s="39">
        <f>($B24*BE81+$B25*BE81^$B$26+$B$29*(BE81/$B$27)^$B$28)*Parameters!$B$116*0.01</f>
        <v>4.8273940707658516E-2</v>
      </c>
      <c r="BF62" s="39">
        <f>($B24*BF81+$B25*BF81^$B$26+$B$29*(BF81/$B$27)^$B$28)*Parameters!$B$116*0.01</f>
        <v>4.8167098996978935E-2</v>
      </c>
      <c r="BG62" s="39">
        <f>($B24*BG81+$B25*BG81^$B$26+$B$29*(BG81/$B$27)^$B$28)*Parameters!$B$116*0.01</f>
        <v>4.8061757178706178E-2</v>
      </c>
      <c r="BH62" s="39">
        <f>($B24*BH81+$B25*BH81^$B$26+$B$29*(BH81/$B$27)^$B$28)*Parameters!$B$116*0.01</f>
        <v>4.7957207828022756E-2</v>
      </c>
      <c r="BI62" s="39">
        <f>($B24*BI81+$B25*BI81^$B$26+$B$29*(BI81/$B$27)^$B$28)*Parameters!$B$116*0.01</f>
        <v>4.7852880452913985E-2</v>
      </c>
      <c r="BJ62" s="39">
        <f>($B24*BJ81+$B25*BJ81^$B$26+$B$29*(BJ81/$B$27)^$B$28)*Parameters!$B$116*0.01</f>
        <v>4.6752549060799418E-2</v>
      </c>
      <c r="BK62" s="39">
        <f>($B24*BK81+$B25*BK81^$B$26+$B$29*(BK81/$B$27)^$B$28)*Parameters!$B$116*0.01</f>
        <v>4.5969734368909693E-2</v>
      </c>
      <c r="BL62" s="39">
        <f>($B24*BL81+$B25*BL81^$B$26+$B$29*(BL81/$B$27)^$B$28)*Parameters!$B$116*0.01</f>
        <v>4.5398504621106256E-2</v>
      </c>
      <c r="BM62" s="39">
        <f>($B24*BM81+$B25*BM81^$B$26+$B$29*(BM81/$B$27)^$B$28)*Parameters!$B$116*0.01</f>
        <v>4.4968846538466098E-2</v>
      </c>
      <c r="BN62" s="39">
        <f>($B24*BN81+$B25*BN81^$B$26+$B$29*(BN81/$B$27)^$B$28)*Parameters!$B$116*0.01</f>
        <v>4.4634156020226544E-2</v>
      </c>
      <c r="BO62" s="39">
        <f>($B24*BO81+$B25*BO81^$B$26+$B$29*(BO81/$B$27)^$B$28)*Parameters!$B$116*0.01</f>
        <v>4.4363255731115575E-2</v>
      </c>
      <c r="BP62" s="39">
        <f>($B24*BP81+$B25*BP81^$B$26+$B$29*(BP81/$B$27)^$B$28)*Parameters!$B$116*0.01</f>
        <v>4.4135216144417566E-2</v>
      </c>
      <c r="BQ62" s="39">
        <f>($B24*BQ81+$B25*BQ81^$B$26+$B$29*(BQ81/$B$27)^$B$28)*Parameters!$B$116*0.01</f>
        <v>4.3935953971148134E-2</v>
      </c>
      <c r="BR62" s="39">
        <f>($B24*BR81+$B25*BR81^$B$26+$B$29*(BR81/$B$27)^$B$28)*Parameters!$B$116*0.01</f>
        <v>4.3755978088707577E-2</v>
      </c>
      <c r="BS62" s="39">
        <f>($B24*BS81+$B25*BS81^$B$26+$B$29*(BS81/$B$27)^$B$28)*Parameters!$B$116*0.01</f>
        <v>4.3588886406868088E-2</v>
      </c>
      <c r="BT62" s="39">
        <f>($B24*BT81+$B25*BT81^$B$26+$B$29*(BT81/$B$27)^$B$28)*Parameters!$B$116*0.01</f>
        <v>4.3430359015069087E-2</v>
      </c>
      <c r="BU62" s="39">
        <f>($B24*BU81+$B25*BU81^$B$26+$B$29*(BU81/$B$27)^$B$28)*Parameters!$B$116*0.01</f>
        <v>4.3277481624397873E-2</v>
      </c>
      <c r="BV62" s="39">
        <f>($B24*BV81+$B25*BV81^$B$26+$B$29*(BV81/$B$27)^$B$28)*Parameters!$B$116*0.01</f>
        <v>4.312828992597275E-2</v>
      </c>
      <c r="BW62" s="39">
        <f>($B24*BW81+$B25*BW81^$B$26+$B$29*(BW81/$B$27)^$B$28)*Parameters!$B$116*0.01</f>
        <v>4.2981462224289155E-2</v>
      </c>
      <c r="BX62" s="39">
        <f>($B24*BX81+$B25*BX81^$B$26+$B$29*(BX81/$B$27)^$B$28)*Parameters!$B$116*0.01</f>
        <v>4.2836111834909561E-2</v>
      </c>
      <c r="BY62" s="39">
        <f>($B24*BY81+$B25*BY81^$B$26+$B$29*(BY81/$B$27)^$B$28)*Parameters!$B$116*0.01</f>
        <v>4.2691646724954221E-2</v>
      </c>
      <c r="BZ62" s="39">
        <f>($B24*BZ81+$B25*BZ81^$B$26+$B$29*(BZ81/$B$27)^$B$28)*Parameters!$B$116*0.01</f>
        <v>4.2547674534757912E-2</v>
      </c>
      <c r="CA62" s="39">
        <f>($B24*CA81+$B25*CA81^$B$26+$B$29*(CA81/$B$27)^$B$28)*Parameters!$B$116*0.01</f>
        <v>4.240393825680993E-2</v>
      </c>
      <c r="CB62" s="39">
        <f>($B24*CB81+$B25*CB81^$B$26+$B$29*(CB81/$B$27)^$B$28)*Parameters!$B$116*0.01</f>
        <v>4.2260272641885747E-2</v>
      </c>
      <c r="CC62" s="39">
        <f>($B24*CC81+$B25*CC81^$B$26+$B$29*(CC81/$B$27)^$B$28)*Parameters!$B$116*0.01</f>
        <v>4.2116574628615261E-2</v>
      </c>
      <c r="CD62" s="39">
        <f>($B24*CD81+$B25*CD81^$B$26+$B$29*(CD81/$B$27)^$B$28)*Parameters!$B$116*0.01</f>
        <v>4.1972783267344251E-2</v>
      </c>
      <c r="CE62" s="39">
        <f>($B24*CE81+$B25*CE81^$B$26+$B$29*(CE81/$B$27)^$B$28)*Parameters!$B$116*0.01</f>
        <v>4.1828866076416046E-2</v>
      </c>
      <c r="CF62" s="39">
        <f>($B24*CF81+$B25*CF81^$B$26+$B$29*(CF81/$B$27)^$B$28)*Parameters!$B$116*0.01</f>
        <v>4.1684809759774843E-2</v>
      </c>
      <c r="CG62" s="39">
        <f>($B24*CG81+$B25*CG81^$B$26+$B$29*(CG81/$B$27)^$B$28)*Parameters!$B$116*0.01</f>
        <v>4.1540613884208856E-2</v>
      </c>
      <c r="CH62" s="39">
        <f>($B24*CH81+$B25*CH81^$B$26+$B$29*(CH81/$B$27)^$B$28)*Parameters!$B$116*0.01</f>
        <v>4.13962865670639E-2</v>
      </c>
      <c r="CI62" s="39">
        <f>($B24*CI81+$B25*CI81^$B$26+$B$29*(CI81/$B$27)^$B$28)*Parameters!$B$116*0.01</f>
        <v>4.125184153128067E-2</v>
      </c>
      <c r="CJ62" s="39">
        <f>($B24*CJ81+$B25*CJ81^$B$26+$B$29*(CJ81/$B$27)^$B$28)*Parameters!$B$116*0.01</f>
        <v>4.1107296091651799E-2</v>
      </c>
      <c r="CK62" s="39">
        <f>($B24*CK81+$B25*CK81^$B$26+$B$29*(CK81/$B$27)^$B$28)*Parameters!$B$116*0.01</f>
        <v>4.0962669776334532E-2</v>
      </c>
      <c r="CL62" s="39">
        <f>($B24*CL81+$B25*CL81^$B$26+$B$29*(CL81/$B$27)^$B$28)*Parameters!$B$116*0.01</f>
        <v>4.0817983382557106E-2</v>
      </c>
      <c r="CM62" s="39">
        <f>($B24*CM81+$B25*CM81^$B$26+$B$29*(CM81/$B$27)^$B$28)*Parameters!$B$116*0.01</f>
        <v>4.0673258329761694E-2</v>
      </c>
      <c r="CN62" s="39">
        <f>($B24*CN81+$B25*CN81^$B$26+$B$29*(CN81/$B$27)^$B$28)*Parameters!$B$116*0.01</f>
        <v>4.0528516217028805E-2</v>
      </c>
      <c r="CO62" s="39">
        <f>($B24*CO81+$B25*CO81^$B$26+$B$29*(CO81/$B$27)^$B$28)*Parameters!$B$116*0.01</f>
        <v>4.0383778521216433E-2</v>
      </c>
      <c r="CP62" s="39">
        <f>($B24*CP81+$B25*CP81^$B$26+$B$29*(CP81/$B$27)^$B$28)*Parameters!$B$116*0.01</f>
        <v>4.0239066392346368E-2</v>
      </c>
      <c r="CQ62" s="39">
        <f>($B24*CQ81+$B25*CQ81^$B$26+$B$29*(CQ81/$B$27)^$B$28)*Parameters!$B$116*0.01</f>
        <v>4.009440051643913E-2</v>
      </c>
      <c r="CR62" s="39">
        <f>($B24*CR81+$B25*CR81^$B$26+$B$29*(CR81/$B$27)^$B$28)*Parameters!$B$116*0.01</f>
        <v>3.9949801025309394E-2</v>
      </c>
      <c r="CS62" s="39">
        <f>($B24*CS81+$B25*CS81^$B$26+$B$29*(CS81/$B$27)^$B$28)*Parameters!$B$116*0.01</f>
        <v>3.980528743918544E-2</v>
      </c>
      <c r="CT62" s="39">
        <f>($B24*CT81+$B25*CT81^$B$26+$B$29*(CT81/$B$27)^$B$28)*Parameters!$B$116*0.01</f>
        <v>3.9660878632359627E-2</v>
      </c>
      <c r="CU62" s="39">
        <f>($B24*CU81+$B25*CU81^$B$26+$B$29*(CU81/$B$27)^$B$28)*Parameters!$B$116*0.01</f>
        <v>3.9516592815053937E-2</v>
      </c>
      <c r="CV62" s="39">
        <f>($B24*CV81+$B25*CV81^$B$26+$B$29*(CV81/$B$27)^$B$28)*Parameters!$B$116*0.01</f>
        <v>3.9372447526731733E-2</v>
      </c>
    </row>
    <row r="63" spans="1:105" s="39" customFormat="1" ht="18" customHeight="1">
      <c r="A63" s="93" t="s">
        <v>768</v>
      </c>
      <c r="B63" s="39">
        <f t="shared" ref="B63:BM63" si="13">+B62+B50/100</f>
        <v>1.4323266191105112E-3</v>
      </c>
      <c r="C63" s="39">
        <f t="shared" si="13"/>
        <v>1.8910591673131512E-3</v>
      </c>
      <c r="D63" s="39">
        <f t="shared" si="13"/>
        <v>2.7875049872647163E-3</v>
      </c>
      <c r="E63" s="39">
        <f t="shared" si="13"/>
        <v>4.0414504742348851E-3</v>
      </c>
      <c r="F63" s="39">
        <f t="shared" si="13"/>
        <v>5.6405621271312404E-3</v>
      </c>
      <c r="G63" s="39">
        <f t="shared" si="13"/>
        <v>7.550421141501105E-3</v>
      </c>
      <c r="H63" s="39">
        <f t="shared" si="13"/>
        <v>9.7222753820151858E-3</v>
      </c>
      <c r="I63" s="39">
        <f t="shared" si="13"/>
        <v>1.2108439535682266E-2</v>
      </c>
      <c r="J63" s="39">
        <f t="shared" si="13"/>
        <v>1.4670361778725249E-2</v>
      </c>
      <c r="K63" s="39">
        <f t="shared" si="13"/>
        <v>1.738584290413708E-2</v>
      </c>
      <c r="L63" s="39">
        <f t="shared" si="13"/>
        <v>2.0232942629731687E-2</v>
      </c>
      <c r="M63" s="39">
        <f t="shared" si="13"/>
        <v>2.3115017890262372E-2</v>
      </c>
      <c r="N63" s="39">
        <f t="shared" si="13"/>
        <v>2.6032456964113184E-2</v>
      </c>
      <c r="O63" s="39">
        <f t="shared" si="13"/>
        <v>2.8989449727921408E-2</v>
      </c>
      <c r="P63" s="39">
        <f t="shared" si="13"/>
        <v>3.198367803593645E-2</v>
      </c>
      <c r="Q63" s="39">
        <f t="shared" si="13"/>
        <v>3.5011875231186804E-2</v>
      </c>
      <c r="R63" s="39">
        <f t="shared" si="13"/>
        <v>3.8070057400833822E-2</v>
      </c>
      <c r="S63" s="39">
        <f t="shared" si="13"/>
        <v>4.1153807977185437E-2</v>
      </c>
      <c r="T63" s="39">
        <f t="shared" si="13"/>
        <v>4.4258222864329406E-2</v>
      </c>
      <c r="U63" s="39">
        <f t="shared" si="13"/>
        <v>4.7377606438802851E-2</v>
      </c>
      <c r="V63" s="39">
        <f t="shared" si="13"/>
        <v>5.0507860023204613E-2</v>
      </c>
      <c r="W63" s="39">
        <f t="shared" si="13"/>
        <v>5.3650121569018577E-2</v>
      </c>
      <c r="X63" s="39">
        <f t="shared" si="13"/>
        <v>5.6803410667806316E-2</v>
      </c>
      <c r="Y63" s="39">
        <f t="shared" si="13"/>
        <v>5.9957297371425806E-2</v>
      </c>
      <c r="Z63" s="39">
        <f t="shared" si="13"/>
        <v>6.3093568333987576E-2</v>
      </c>
      <c r="AA63" s="39">
        <f t="shared" si="13"/>
        <v>6.6131198353757706E-2</v>
      </c>
      <c r="AB63" s="39">
        <f t="shared" si="13"/>
        <v>6.8243486343446014E-2</v>
      </c>
      <c r="AC63" s="39">
        <f t="shared" si="13"/>
        <v>6.8968071335148484E-2</v>
      </c>
      <c r="AD63" s="39">
        <f t="shared" si="13"/>
        <v>6.8869710603996756E-2</v>
      </c>
      <c r="AE63" s="39">
        <f t="shared" si="13"/>
        <v>6.8335678572559067E-2</v>
      </c>
      <c r="AF63" s="39">
        <f t="shared" si="13"/>
        <v>6.7618322068308492E-2</v>
      </c>
      <c r="AG63" s="39">
        <f t="shared" si="13"/>
        <v>6.6871461915629232E-2</v>
      </c>
      <c r="AH63" s="39">
        <f t="shared" si="13"/>
        <v>6.6186390220283969E-2</v>
      </c>
      <c r="AI63" s="39">
        <f t="shared" si="13"/>
        <v>6.5616656873033627E-2</v>
      </c>
      <c r="AJ63" s="39">
        <f t="shared" si="13"/>
        <v>6.518659212954106E-2</v>
      </c>
      <c r="AK63" s="39">
        <f t="shared" si="13"/>
        <v>6.4903728823184542E-2</v>
      </c>
      <c r="AL63" s="39">
        <f t="shared" si="13"/>
        <v>6.476563599573866E-2</v>
      </c>
      <c r="AM63" s="39">
        <f t="shared" si="13"/>
        <v>6.4764338925937637E-2</v>
      </c>
      <c r="AN63" s="39">
        <f t="shared" si="13"/>
        <v>6.4889123861506096E-2</v>
      </c>
      <c r="AO63" s="39">
        <f t="shared" si="13"/>
        <v>6.5128275872887192E-2</v>
      </c>
      <c r="AP63" s="39">
        <f t="shared" si="13"/>
        <v>6.5470120291985734E-2</v>
      </c>
      <c r="AQ63" s="39">
        <f t="shared" si="13"/>
        <v>6.5903614896195464E-2</v>
      </c>
      <c r="AR63" s="39">
        <f t="shared" si="13"/>
        <v>6.6418656280592542E-2</v>
      </c>
      <c r="AS63" s="39">
        <f t="shared" si="13"/>
        <v>6.700620774014153E-2</v>
      </c>
      <c r="AT63" s="39">
        <f t="shared" si="13"/>
        <v>6.7658318663826933E-2</v>
      </c>
      <c r="AU63" s="39">
        <f t="shared" si="13"/>
        <v>6.8368080752797794E-2</v>
      </c>
      <c r="AV63" s="39">
        <f t="shared" si="13"/>
        <v>6.9129550098204623E-2</v>
      </c>
      <c r="AW63" s="39">
        <f t="shared" si="13"/>
        <v>6.9937653456186855E-2</v>
      </c>
      <c r="AX63" s="39">
        <f t="shared" si="13"/>
        <v>7.0788090049275595E-2</v>
      </c>
      <c r="AY63" s="39">
        <f t="shared" si="13"/>
        <v>7.1677235654318924E-2</v>
      </c>
      <c r="AZ63" s="39">
        <f t="shared" si="13"/>
        <v>7.2602052779813062E-2</v>
      </c>
      <c r="BA63" s="39">
        <f t="shared" si="13"/>
        <v>7.3560008843342739E-2</v>
      </c>
      <c r="BB63" s="39">
        <f t="shared" si="13"/>
        <v>7.4549003070583139E-2</v>
      </c>
      <c r="BC63" s="39">
        <f t="shared" si="13"/>
        <v>7.5567302110722101E-2</v>
      </c>
      <c r="BD63" s="39">
        <f t="shared" si="13"/>
        <v>7.661348393945179E-2</v>
      </c>
      <c r="BE63" s="39">
        <f t="shared" si="13"/>
        <v>7.7686389393454999E-2</v>
      </c>
      <c r="BF63" s="39">
        <f t="shared" si="13"/>
        <v>7.8785080578683234E-2</v>
      </c>
      <c r="BG63" s="39">
        <f t="shared" si="13"/>
        <v>7.9908805371536273E-2</v>
      </c>
      <c r="BH63" s="39">
        <f t="shared" si="13"/>
        <v>8.1056967256065454E-2</v>
      </c>
      <c r="BI63" s="39">
        <f t="shared" si="13"/>
        <v>8.2229099790990898E-2</v>
      </c>
      <c r="BJ63" s="39">
        <f t="shared" si="13"/>
        <v>8.2429075345572797E-2</v>
      </c>
      <c r="BK63" s="39">
        <f t="shared" si="13"/>
        <v>8.2644199294076931E-2</v>
      </c>
      <c r="BL63" s="39">
        <f t="shared" si="13"/>
        <v>8.3060651149892459E-2</v>
      </c>
      <c r="BM63" s="39">
        <f t="shared" si="13"/>
        <v>8.361241465779698E-2</v>
      </c>
      <c r="BN63" s="39">
        <f t="shared" ref="BN63:CV63" si="14">+BN62+BN50/100</f>
        <v>8.425556880690914E-2</v>
      </c>
      <c r="BO63" s="39">
        <f t="shared" si="14"/>
        <v>8.4960716025444138E-2</v>
      </c>
      <c r="BP63" s="39">
        <f t="shared" si="14"/>
        <v>8.5708086796194488E-2</v>
      </c>
      <c r="BQ63" s="39">
        <f t="shared" si="14"/>
        <v>8.6484333535730915E-2</v>
      </c>
      <c r="BR63" s="39">
        <f t="shared" si="14"/>
        <v>8.7280411041727346E-2</v>
      </c>
      <c r="BS63" s="39">
        <f t="shared" si="14"/>
        <v>8.8090165841305426E-2</v>
      </c>
      <c r="BT63" s="39">
        <f t="shared" si="14"/>
        <v>8.8909392865450659E-2</v>
      </c>
      <c r="BU63" s="39">
        <f t="shared" si="14"/>
        <v>8.9735202495643235E-2</v>
      </c>
      <c r="BV63" s="39">
        <f t="shared" si="14"/>
        <v>9.0565594830474466E-2</v>
      </c>
      <c r="BW63" s="39">
        <f t="shared" si="14"/>
        <v>9.1399172816723218E-2</v>
      </c>
      <c r="BX63" s="39">
        <f t="shared" si="14"/>
        <v>9.2234948681842038E-2</v>
      </c>
      <c r="BY63" s="39">
        <f t="shared" si="14"/>
        <v>9.3072213172042617E-2</v>
      </c>
      <c r="BZ63" s="39">
        <f t="shared" si="14"/>
        <v>9.3910447125815311E-2</v>
      </c>
      <c r="CA63" s="39">
        <f t="shared" si="14"/>
        <v>9.4749261614434033E-2</v>
      </c>
      <c r="CB63" s="39">
        <f t="shared" si="14"/>
        <v>9.5588357375210653E-2</v>
      </c>
      <c r="CC63" s="39">
        <f t="shared" si="14"/>
        <v>9.6427497283879587E-2</v>
      </c>
      <c r="CD63" s="39">
        <f t="shared" si="14"/>
        <v>9.7266487645885816E-2</v>
      </c>
      <c r="CE63" s="39">
        <f t="shared" si="14"/>
        <v>9.810516545671058E-2</v>
      </c>
      <c r="CF63" s="39">
        <f t="shared" si="14"/>
        <v>9.8943389705650225E-2</v>
      </c>
      <c r="CG63" s="39">
        <f t="shared" si="14"/>
        <v>9.9781035421266207E-2</v>
      </c>
      <c r="CH63" s="39">
        <f t="shared" si="14"/>
        <v>0.1006179895779442</v>
      </c>
      <c r="CI63" s="39">
        <f t="shared" si="14"/>
        <v>0.10145414826755572</v>
      </c>
      <c r="CJ63" s="39">
        <f t="shared" si="14"/>
        <v>0.102289414732529</v>
      </c>
      <c r="CK63" s="39">
        <f t="shared" si="14"/>
        <v>0.10312369798666667</v>
      </c>
      <c r="CL63" s="39">
        <f t="shared" si="14"/>
        <v>0.10395691183800926</v>
      </c>
      <c r="CM63" s="39">
        <f t="shared" si="14"/>
        <v>0.10478897418757913</v>
      </c>
      <c r="CN63" s="39">
        <f t="shared" si="14"/>
        <v>0.10561980651816433</v>
      </c>
      <c r="CO63" s="39">
        <f t="shared" si="14"/>
        <v>0.10644933351463284</v>
      </c>
      <c r="CP63" s="39">
        <f t="shared" si="14"/>
        <v>0.10727748277581259</v>
      </c>
      <c r="CQ63" s="39">
        <f t="shared" si="14"/>
        <v>0.10810418459056852</v>
      </c>
      <c r="CR63" s="39">
        <f t="shared" si="14"/>
        <v>0.10892937175927536</v>
      </c>
      <c r="CS63" s="39">
        <f t="shared" si="14"/>
        <v>0.1097529794477235</v>
      </c>
      <c r="CT63" s="39">
        <f t="shared" si="14"/>
        <v>0.11057494506447876</v>
      </c>
      <c r="CU63" s="39">
        <f t="shared" si="14"/>
        <v>0.1113952081554461</v>
      </c>
      <c r="CV63" s="39">
        <f t="shared" si="14"/>
        <v>0.11221371031125855</v>
      </c>
    </row>
    <row r="64" spans="1:105" s="40" customFormat="1" ht="18" customHeight="1">
      <c r="A64" s="94" t="s">
        <v>769</v>
      </c>
      <c r="B64" s="40">
        <f>+B61-B65</f>
        <v>6.5198882695050031E-3</v>
      </c>
      <c r="C64" s="40">
        <f>+C63*C61/(1+C63^Parameters!$B$125)</f>
        <v>1.3459230910314837E-2</v>
      </c>
      <c r="D64" s="40">
        <f>+D63*D61/(1+D63^Parameters!$B$125)</f>
        <v>2.8865802512429196E-2</v>
      </c>
      <c r="E64" s="40">
        <f>+E63*E61/(1+E63^Parameters!$B$125)</f>
        <v>5.7035585048890343E-2</v>
      </c>
      <c r="F64" s="40">
        <f>+F63*F61/(1+F63^Parameters!$B$125)</f>
        <v>0.10282694860960905</v>
      </c>
      <c r="G64" s="40">
        <f>+G63*G61/(1+G63^Parameters!$B$125)</f>
        <v>0.1696418594700031</v>
      </c>
      <c r="H64" s="40">
        <f>+H63*H61/(1+H63^Parameters!$B$125)</f>
        <v>0.26206883766506733</v>
      </c>
      <c r="I64" s="40">
        <f>+I63*I61/(1+I63^Parameters!$B$125)</f>
        <v>0.38517000334018181</v>
      </c>
      <c r="J64" s="40">
        <f>+J63*J61/(1+J63^Parameters!$B$125)</f>
        <v>0.54300984900949711</v>
      </c>
      <c r="K64" s="40">
        <f>+K63*K61/(1+K63^Parameters!$B$125)</f>
        <v>0.73974626670442634</v>
      </c>
      <c r="L64" s="40">
        <f>+L63*L61/(1+L63^Parameters!$B$125)</f>
        <v>0.98012318002423593</v>
      </c>
      <c r="M64" s="40">
        <f>+M63*M61/(1+M63^Parameters!$B$125)</f>
        <v>1.262333592129774</v>
      </c>
      <c r="N64" s="40">
        <f>+N63*N61/(1+N63^Parameters!$B$125)</f>
        <v>1.5995389733046503</v>
      </c>
      <c r="O64" s="40">
        <f>+O63*O61/(1+O63^Parameters!$B$125)</f>
        <v>1.978940286766562</v>
      </c>
      <c r="P64" s="40">
        <f>+P63*P61/(1+P63^Parameters!$B$125)</f>
        <v>2.4023684177358691</v>
      </c>
      <c r="Q64" s="40">
        <f>+Q63*Q61/(1+Q63^Parameters!$B$125)</f>
        <v>2.8710129680740217</v>
      </c>
      <c r="R64" s="40">
        <f>+R63*R61/(1+R63^Parameters!$B$125)</f>
        <v>3.3855064496142249</v>
      </c>
      <c r="S64" s="40">
        <f>+S63*S61/(1+S63^Parameters!$B$125)</f>
        <v>3.9460262721817392</v>
      </c>
      <c r="T64" s="40">
        <f>+T63*T61/(1+T63^Parameters!$B$125)</f>
        <v>4.552365821730719</v>
      </c>
      <c r="U64" s="40">
        <f>+U63*U61/(1+U63^Parameters!$B$125)</f>
        <v>5.2039641551978297</v>
      </c>
      <c r="V64" s="40">
        <f>+V63*V61/(1+V63^Parameters!$B$125)</f>
        <v>5.9277828157070331</v>
      </c>
      <c r="W64" s="40">
        <f>+W63*W61/(1+W63^Parameters!$B$125)</f>
        <v>6.740897865415012</v>
      </c>
      <c r="X64" s="40">
        <f>+X63*X61/(1+X63^Parameters!$B$125)</f>
        <v>7.6265217613323664</v>
      </c>
      <c r="Y64" s="40">
        <f>+Y63*Y61/(1+Y63^Parameters!$B$125)</f>
        <v>8.582961447580395</v>
      </c>
      <c r="Z64" s="40">
        <f>+Z63*Z61/(1+Z63^Parameters!$B$125)</f>
        <v>9.6080015221358561</v>
      </c>
      <c r="AA64" s="40">
        <f>+AA63*AA61/(1+AA63^Parameters!$B$125)</f>
        <v>10.689339025826715</v>
      </c>
      <c r="AB64" s="40">
        <f>+AB63*AB61/(1+AB63^Parameters!$B$125)</f>
        <v>11.684581725319395</v>
      </c>
      <c r="AC64" s="40">
        <f>+AC63*AC61/(1+AC63^Parameters!$B$125)</f>
        <v>12.485370138289987</v>
      </c>
      <c r="AD64" s="40">
        <f>+AD63*AD61/(1+AD63^Parameters!$B$125)</f>
        <v>13.166601832980577</v>
      </c>
      <c r="AE64" s="40">
        <f>+AE63*AE61/(1+AE63^Parameters!$B$125)</f>
        <v>13.78119807947</v>
      </c>
      <c r="AF64" s="40">
        <f>+AF63*AF61/(1+AF63^Parameters!$B$125)</f>
        <v>14.338348661608826</v>
      </c>
      <c r="AG64" s="40">
        <f>+AG63*AG61/(1+AG63^Parameters!$B$125)</f>
        <v>14.855930581565518</v>
      </c>
      <c r="AH64" s="40">
        <f>+AH63*AH61/(1+AH63^Parameters!$B$125)</f>
        <v>15.37830335768191</v>
      </c>
      <c r="AI64" s="40">
        <f>+AI63*AI61/(1+AI63^Parameters!$B$125)</f>
        <v>15.923669852402961</v>
      </c>
      <c r="AJ64" s="40">
        <f>+AJ63*AJ61/(1+AJ63^Parameters!$B$125)</f>
        <v>16.503653347182713</v>
      </c>
      <c r="AK64" s="40">
        <f>+AK63*AK61/(1+AK63^Parameters!$B$125)</f>
        <v>17.125869503505758</v>
      </c>
      <c r="AL64" s="40">
        <f>+AL63*AL61/(1+AL63^Parameters!$B$125)</f>
        <v>17.795337303592941</v>
      </c>
      <c r="AM64" s="40">
        <f>+AM63*AM61/(1+AM63^Parameters!$B$125)</f>
        <v>18.515417335931627</v>
      </c>
      <c r="AN64" s="40">
        <f>+AN63*AN61/(1+AN63^Parameters!$B$125)</f>
        <v>19.288438885301233</v>
      </c>
      <c r="AO64" s="40">
        <f>+AO63*AO61/(1+AO63^Parameters!$B$125)</f>
        <v>20.11612116001859</v>
      </c>
      <c r="AP64" s="40">
        <f>+AP63*AP61/(1+AP63^Parameters!$B$125)</f>
        <v>20.999857288126009</v>
      </c>
      <c r="AQ64" s="40">
        <f>+AQ63*AQ61/(1+AQ63^Parameters!$B$125)</f>
        <v>21.940906041738586</v>
      </c>
      <c r="AR64" s="40">
        <f>+AR63*AR61/(1+AR63^Parameters!$B$125)</f>
        <v>22.940521030346265</v>
      </c>
      <c r="AS64" s="40">
        <f>+AS63*AS61/(1+AS63^Parameters!$B$125)</f>
        <v>24.000037266092971</v>
      </c>
      <c r="AT64" s="40">
        <f>+AT63*AT61/(1+AT63^Parameters!$B$125)</f>
        <v>25.120928578602399</v>
      </c>
      <c r="AU64" s="40">
        <f>+AU63*AU61/(1+AU63^Parameters!$B$125)</f>
        <v>26.304845106626466</v>
      </c>
      <c r="AV64" s="40">
        <f>+AV63*AV61/(1+AV63^Parameters!$B$125)</f>
        <v>27.553637243998658</v>
      </c>
      <c r="AW64" s="40">
        <f>+AW63*AW61/(1+AW63^Parameters!$B$125)</f>
        <v>28.869370480843546</v>
      </c>
      <c r="AX64" s="40">
        <f>+AX63*AX61/(1+AX63^Parameters!$B$125)</f>
        <v>30.254334248462477</v>
      </c>
      <c r="AY64" s="40">
        <f>+AY63*AY61/(1+AY63^Parameters!$B$125)</f>
        <v>31.711046949129759</v>
      </c>
      <c r="AZ64" s="40">
        <f>+AZ63*AZ61/(1+AZ63^Parameters!$B$125)</f>
        <v>33.242258700847934</v>
      </c>
      <c r="BA64" s="40">
        <f>+BA63*BA61/(1+BA63^Parameters!$B$125)</f>
        <v>34.850952866465896</v>
      </c>
      <c r="BB64" s="40">
        <f>+BB63*BB61/(1+BB63^Parameters!$B$125)</f>
        <v>36.540347109133045</v>
      </c>
      <c r="BC64" s="40">
        <f>+BC63*BC61/(1+BC63^Parameters!$B$125)</f>
        <v>38.313894482798418</v>
      </c>
      <c r="BD64" s="40">
        <f>+BD63*BD61/(1+BD63^Parameters!$B$125)</f>
        <v>40.175284900373114</v>
      </c>
      <c r="BE64" s="40">
        <f>+BE63*BE61/(1+BE63^Parameters!$B$125)</f>
        <v>42.128447204335743</v>
      </c>
      <c r="BF64" s="40">
        <f>+BF63*BF61/(1+BF63^Parameters!$B$125)</f>
        <v>44.177551981546927</v>
      </c>
      <c r="BG64" s="40">
        <f>+BG63*BG61/(1+BG63^Parameters!$B$125)</f>
        <v>46.327015206219137</v>
      </c>
      <c r="BH64" s="40">
        <f>+BH63*BH61/(1+BH63^Parameters!$B$125)</f>
        <v>48.581502755398404</v>
      </c>
      <c r="BI64" s="40">
        <f>+BI63*BI61/(1+BI63^Parameters!$B$125)</f>
        <v>50.945935814886177</v>
      </c>
      <c r="BJ64" s="40">
        <f>+BJ63*BJ61/(1+BJ63^Parameters!$B$125)</f>
        <v>51.069832851248151</v>
      </c>
      <c r="BK64" s="40">
        <f>+BK63*BK61/(1+BK63^Parameters!$B$125)</f>
        <v>51.203115240316968</v>
      </c>
      <c r="BL64" s="40">
        <f>+BL63*BL61/(1+BL63^Parameters!$B$125)</f>
        <v>51.46113253063195</v>
      </c>
      <c r="BM64" s="40">
        <f>+BM63*BM61/(1+BM63^Parameters!$B$125)</f>
        <v>51.802983631100631</v>
      </c>
      <c r="BN64" s="40">
        <f>+BN63*BN61/(1+BN63^Parameters!$B$125)</f>
        <v>52.20145680029789</v>
      </c>
      <c r="BO64" s="40">
        <f>+BO63*BO61/(1+BO63^Parameters!$B$125)</f>
        <v>52.638338451926323</v>
      </c>
      <c r="BP64" s="40">
        <f>+BP63*BP61/(1+BP63^Parameters!$B$125)</f>
        <v>53.101380165933996</v>
      </c>
      <c r="BQ64" s="40">
        <f>+BQ63*BQ61/(1+BQ63^Parameters!$B$125)</f>
        <v>53.582312301397934</v>
      </c>
      <c r="BR64" s="40">
        <f>+BR63*BR61/(1+BR63^Parameters!$B$125)</f>
        <v>54.075530804542097</v>
      </c>
      <c r="BS64" s="40">
        <f>+BS63*BS61/(1+BS63^Parameters!$B$125)</f>
        <v>54.577223224115514</v>
      </c>
      <c r="BT64" s="40">
        <f>+BT63*BT61/(1+BT63^Parameters!$B$125)</f>
        <v>55.084784263736076</v>
      </c>
      <c r="BU64" s="40">
        <f>+BU63*BU61/(1+BU63^Parameters!$B$125)</f>
        <v>55.596423628725745</v>
      </c>
      <c r="BV64" s="40">
        <f>+BV63*BV61/(1+BV63^Parameters!$B$125)</f>
        <v>56.11090225834846</v>
      </c>
      <c r="BW64" s="40">
        <f>+BW63*BW61/(1+BW63^Parameters!$B$125)</f>
        <v>56.627354593039129</v>
      </c>
      <c r="BX64" s="40">
        <f>+BX63*BX61/(1+BX63^Parameters!$B$125)</f>
        <v>57.145168647538732</v>
      </c>
      <c r="BY64" s="40">
        <f>+BY63*BY61/(1+BY63^Parameters!$B$125)</f>
        <v>57.663904995923687</v>
      </c>
      <c r="BZ64" s="40">
        <f>+BZ63*BZ61/(1+BZ63^Parameters!$B$125)</f>
        <v>58.183241986015268</v>
      </c>
      <c r="CA64" s="40">
        <f>+CA63*CA61/(1+CA63^Parameters!$B$125)</f>
        <v>58.702938652776332</v>
      </c>
      <c r="CB64" s="40">
        <f>+CB63*CB61/(1+CB63^Parameters!$B$125)</f>
        <v>59.222809584741583</v>
      </c>
      <c r="CC64" s="40">
        <f>+CC63*CC61/(1+CC63^Parameters!$B$125)</f>
        <v>59.742707868983103</v>
      </c>
      <c r="CD64" s="40">
        <f>+CD63*CD61/(1+CD63^Parameters!$B$125)</f>
        <v>60.262513499923827</v>
      </c>
      <c r="CE64" s="40">
        <f>+CE63*CE61/(1+CE63^Parameters!$B$125)</f>
        <v>60.782125486333214</v>
      </c>
      <c r="CF64" s="40">
        <f>+CF63*CF61/(1+CF63^Parameters!$B$125)</f>
        <v>61.301456463488663</v>
      </c>
      <c r="CG64" s="40">
        <f>+CG63*CG61/(1+CG63^Parameters!$B$125)</f>
        <v>61.820429003969039</v>
      </c>
      <c r="CH64" s="40">
        <f>+CH63*CH61/(1+CH63^Parameters!$B$125)</f>
        <v>62.338973081518731</v>
      </c>
      <c r="CI64" s="40">
        <f>+CI63*CI61/(1+CI63^Parameters!$B$125)</f>
        <v>62.857024318719766</v>
      </c>
      <c r="CJ64" s="40">
        <f>+CJ63*CJ61/(1+CJ63^Parameters!$B$125)</f>
        <v>63.374522768359355</v>
      </c>
      <c r="CK64" s="40">
        <f>+CK63*CK61/(1+CK63^Parameters!$B$125)</f>
        <v>63.891412058942457</v>
      </c>
      <c r="CL64" s="40">
        <f>+CL63*CL61/(1+CL63^Parameters!$B$125)</f>
        <v>64.407638789296186</v>
      </c>
      <c r="CM64" s="40">
        <f>+CM63*CM61/(1+CM63^Parameters!$B$125)</f>
        <v>64.923152094098995</v>
      </c>
      <c r="CN64" s="40">
        <f>+CN63*CN61/(1+CN63^Parameters!$B$125)</f>
        <v>65.437903327151076</v>
      </c>
      <c r="CO64" s="40">
        <f>+CO63*CO61/(1+CO63^Parameters!$B$125)</f>
        <v>65.951845826135923</v>
      </c>
      <c r="CP64" s="40">
        <f>+CP63*CP61/(1+CP63^Parameters!$B$125)</f>
        <v>66.46493473411239</v>
      </c>
      <c r="CQ64" s="40">
        <f>+CQ63*CQ61/(1+CQ63^Parameters!$B$125)</f>
        <v>66.977126860780899</v>
      </c>
      <c r="CR64" s="40">
        <f>+CR63*CR61/(1+CR63^Parameters!$B$125)</f>
        <v>67.488380571874856</v>
      </c>
      <c r="CS64" s="40">
        <f>+CS63*CS61/(1+CS63^Parameters!$B$125)</f>
        <v>67.998655698646431</v>
      </c>
      <c r="CT64" s="40">
        <f>+CT63*CT61/(1+CT63^Parameters!$B$125)</f>
        <v>68.507913461883447</v>
      </c>
      <c r="CU64" s="40">
        <f>+CU63*CU61/(1+CU63^Parameters!$B$125)</f>
        <v>69.016116406585255</v>
      </c>
      <c r="CV64" s="40">
        <f>+CV63*CV61/(1+CV63^Parameters!$B$125)</f>
        <v>69.523228344584368</v>
      </c>
    </row>
    <row r="65" spans="1:237" s="37" customFormat="1" ht="18" customHeight="1">
      <c r="A65" s="92" t="s">
        <v>638</v>
      </c>
      <c r="B65" s="37">
        <f>+B61/(1+B63)</f>
        <v>4.5519563642219047</v>
      </c>
      <c r="C65" s="37">
        <f t="shared" ref="C65:BN65" si="15">+C61-C64</f>
        <v>7.1038383888346761</v>
      </c>
      <c r="D65" s="37">
        <f t="shared" si="15"/>
        <v>10.326560517551028</v>
      </c>
      <c r="E65" s="37">
        <f t="shared" si="15"/>
        <v>14.055616645259127</v>
      </c>
      <c r="F65" s="37">
        <f t="shared" si="15"/>
        <v>18.127084590704694</v>
      </c>
      <c r="G65" s="37">
        <f t="shared" si="15"/>
        <v>22.298225335057964</v>
      </c>
      <c r="H65" s="37">
        <f t="shared" si="15"/>
        <v>26.693435647412269</v>
      </c>
      <c r="I65" s="37">
        <f t="shared" si="15"/>
        <v>31.42487473488784</v>
      </c>
      <c r="J65" s="37">
        <f t="shared" si="15"/>
        <v>36.47106364145904</v>
      </c>
      <c r="K65" s="37">
        <f t="shared" si="15"/>
        <v>41.809025787850295</v>
      </c>
      <c r="L65" s="37">
        <f t="shared" si="15"/>
        <v>47.461826068819825</v>
      </c>
      <c r="M65" s="37">
        <f t="shared" si="15"/>
        <v>53.348638293016606</v>
      </c>
      <c r="N65" s="37">
        <f t="shared" si="15"/>
        <v>59.844487439940984</v>
      </c>
      <c r="O65" s="37">
        <f t="shared" si="15"/>
        <v>66.285214615785165</v>
      </c>
      <c r="P65" s="37">
        <f t="shared" si="15"/>
        <v>72.709956532402799</v>
      </c>
      <c r="Q65" s="37">
        <f t="shared" si="15"/>
        <v>79.130106626819213</v>
      </c>
      <c r="R65" s="37">
        <f t="shared" si="15"/>
        <v>85.542818873585745</v>
      </c>
      <c r="S65" s="37">
        <f t="shared" si="15"/>
        <v>91.938813215074575</v>
      </c>
      <c r="T65" s="37">
        <f t="shared" si="15"/>
        <v>98.306843769350706</v>
      </c>
      <c r="U65" s="37">
        <f t="shared" si="15"/>
        <v>104.63620182954924</v>
      </c>
      <c r="V65" s="37">
        <f t="shared" si="15"/>
        <v>111.43578818065468</v>
      </c>
      <c r="W65" s="37">
        <f t="shared" si="15"/>
        <v>118.90463038831818</v>
      </c>
      <c r="X65" s="37">
        <f t="shared" si="15"/>
        <v>126.63516555064821</v>
      </c>
      <c r="Y65" s="37">
        <f t="shared" si="15"/>
        <v>134.56827824915715</v>
      </c>
      <c r="Z65" s="37">
        <f t="shared" si="15"/>
        <v>142.67378845818726</v>
      </c>
      <c r="AA65" s="37">
        <f t="shared" si="15"/>
        <v>150.94902973112517</v>
      </c>
      <c r="AB65" s="37">
        <f t="shared" si="15"/>
        <v>159.53442174910029</v>
      </c>
      <c r="AC65" s="37">
        <f t="shared" si="15"/>
        <v>168.54579249417029</v>
      </c>
      <c r="AD65" s="37">
        <f t="shared" si="15"/>
        <v>178.01471310996439</v>
      </c>
      <c r="AE65" s="37">
        <f t="shared" si="15"/>
        <v>187.88794997570997</v>
      </c>
      <c r="AF65" s="37">
        <f t="shared" si="15"/>
        <v>197.70992794532589</v>
      </c>
      <c r="AG65" s="37">
        <f t="shared" si="15"/>
        <v>207.30057917644748</v>
      </c>
      <c r="AH65" s="37">
        <f t="shared" si="15"/>
        <v>216.97011912802978</v>
      </c>
      <c r="AI65" s="37">
        <f t="shared" si="15"/>
        <v>226.75358027386253</v>
      </c>
      <c r="AJ65" s="37">
        <f t="shared" si="15"/>
        <v>236.67192782768439</v>
      </c>
      <c r="AK65" s="37">
        <f t="shared" si="15"/>
        <v>246.73985614969999</v>
      </c>
      <c r="AL65" s="37">
        <f t="shared" si="15"/>
        <v>256.96977586208209</v>
      </c>
      <c r="AM65" s="37">
        <f t="shared" si="15"/>
        <v>267.37366364626268</v>
      </c>
      <c r="AN65" s="37">
        <f t="shared" si="15"/>
        <v>277.96382370487316</v>
      </c>
      <c r="AO65" s="37">
        <f t="shared" si="15"/>
        <v>288.75312020155917</v>
      </c>
      <c r="AP65" s="37">
        <f t="shared" si="15"/>
        <v>299.754972464753</v>
      </c>
      <c r="AQ65" s="37">
        <f t="shared" si="15"/>
        <v>310.98326020212437</v>
      </c>
      <c r="AR65" s="37">
        <f t="shared" si="15"/>
        <v>322.45220919096334</v>
      </c>
      <c r="AS65" s="37">
        <f t="shared" si="15"/>
        <v>334.1762881157569</v>
      </c>
      <c r="AT65" s="37">
        <f t="shared" si="15"/>
        <v>346.17012734418739</v>
      </c>
      <c r="AU65" s="37">
        <f t="shared" si="15"/>
        <v>358.44846107139858</v>
      </c>
      <c r="AV65" s="37">
        <f t="shared" si="15"/>
        <v>371.02609030991954</v>
      </c>
      <c r="AW65" s="37">
        <f t="shared" si="15"/>
        <v>383.91786292283194</v>
      </c>
      <c r="AX65" s="37">
        <f t="shared" si="15"/>
        <v>397.13866685522629</v>
      </c>
      <c r="AY65" s="37">
        <f t="shared" si="15"/>
        <v>410.70343318201787</v>
      </c>
      <c r="AZ65" s="37">
        <f t="shared" si="15"/>
        <v>424.62714620151831</v>
      </c>
      <c r="BA65" s="37">
        <f t="shared" si="15"/>
        <v>438.92485840142001</v>
      </c>
      <c r="BB65" s="37">
        <f t="shared" si="15"/>
        <v>453.61170864311225</v>
      </c>
      <c r="BC65" s="37">
        <f t="shared" si="15"/>
        <v>468.70294233497088</v>
      </c>
      <c r="BD65" s="37">
        <f t="shared" si="15"/>
        <v>484.21393270006712</v>
      </c>
      <c r="BE65" s="37">
        <f t="shared" si="15"/>
        <v>500.16020250117276</v>
      </c>
      <c r="BF65" s="37">
        <f t="shared" si="15"/>
        <v>516.5574457802885</v>
      </c>
      <c r="BG65" s="37">
        <f t="shared" si="15"/>
        <v>533.42154931446555</v>
      </c>
      <c r="BH65" s="37">
        <f t="shared" si="15"/>
        <v>550.76861359573957</v>
      </c>
      <c r="BI65" s="37">
        <f t="shared" si="15"/>
        <v>568.61497321975116</v>
      </c>
      <c r="BJ65" s="37">
        <f t="shared" si="15"/>
        <v>568.49107618338917</v>
      </c>
      <c r="BK65" s="37">
        <f t="shared" si="15"/>
        <v>568.3577937943204</v>
      </c>
      <c r="BL65" s="37">
        <f t="shared" si="15"/>
        <v>568.09977650400538</v>
      </c>
      <c r="BM65" s="37">
        <f t="shared" si="15"/>
        <v>567.75792540353677</v>
      </c>
      <c r="BN65" s="37">
        <f t="shared" si="15"/>
        <v>567.35945223433941</v>
      </c>
      <c r="BO65" s="37">
        <f t="shared" ref="BO65:CV65" si="16">+BO61-BO64</f>
        <v>566.92257058271105</v>
      </c>
      <c r="BP65" s="37">
        <f t="shared" si="16"/>
        <v>566.45952886870339</v>
      </c>
      <c r="BQ65" s="37">
        <f t="shared" si="16"/>
        <v>565.97859673323944</v>
      </c>
      <c r="BR65" s="37">
        <f t="shared" si="16"/>
        <v>565.48537823009519</v>
      </c>
      <c r="BS65" s="37">
        <f t="shared" si="16"/>
        <v>564.98368581052182</v>
      </c>
      <c r="BT65" s="37">
        <f t="shared" si="16"/>
        <v>564.47612477090127</v>
      </c>
      <c r="BU65" s="37">
        <f t="shared" si="16"/>
        <v>563.96448540591155</v>
      </c>
      <c r="BV65" s="37">
        <f t="shared" si="16"/>
        <v>563.45000677628889</v>
      </c>
      <c r="BW65" s="37">
        <f t="shared" si="16"/>
        <v>562.93355444159818</v>
      </c>
      <c r="BX65" s="37">
        <f t="shared" si="16"/>
        <v>562.41574038709859</v>
      </c>
      <c r="BY65" s="37">
        <f t="shared" si="16"/>
        <v>561.8970040387137</v>
      </c>
      <c r="BZ65" s="37">
        <f t="shared" si="16"/>
        <v>561.37766704862213</v>
      </c>
      <c r="CA65" s="37">
        <f t="shared" si="16"/>
        <v>560.85797038186104</v>
      </c>
      <c r="CB65" s="37">
        <f t="shared" si="16"/>
        <v>560.33809944989571</v>
      </c>
      <c r="CC65" s="37">
        <f t="shared" si="16"/>
        <v>559.81820116565427</v>
      </c>
      <c r="CD65" s="37">
        <f t="shared" si="16"/>
        <v>559.29839553471356</v>
      </c>
      <c r="CE65" s="37">
        <f t="shared" si="16"/>
        <v>558.77878354830409</v>
      </c>
      <c r="CF65" s="37">
        <f t="shared" si="16"/>
        <v>558.2594525711487</v>
      </c>
      <c r="CG65" s="37">
        <f t="shared" si="16"/>
        <v>557.74048003066832</v>
      </c>
      <c r="CH65" s="37">
        <f t="shared" si="16"/>
        <v>557.22193595311865</v>
      </c>
      <c r="CI65" s="37">
        <f t="shared" si="16"/>
        <v>556.70388471591764</v>
      </c>
      <c r="CJ65" s="37">
        <f t="shared" si="16"/>
        <v>556.18638626627796</v>
      </c>
      <c r="CK65" s="37">
        <f t="shared" si="16"/>
        <v>555.66949697569487</v>
      </c>
      <c r="CL65" s="37">
        <f t="shared" si="16"/>
        <v>555.15327024534122</v>
      </c>
      <c r="CM65" s="37">
        <f t="shared" si="16"/>
        <v>554.63775694053834</v>
      </c>
      <c r="CN65" s="37">
        <f t="shared" si="16"/>
        <v>554.1230057074863</v>
      </c>
      <c r="CO65" s="37">
        <f t="shared" si="16"/>
        <v>553.60906320850142</v>
      </c>
      <c r="CP65" s="37">
        <f t="shared" si="16"/>
        <v>553.09597430052497</v>
      </c>
      <c r="CQ65" s="37">
        <f t="shared" si="16"/>
        <v>552.58378217385643</v>
      </c>
      <c r="CR65" s="37">
        <f t="shared" si="16"/>
        <v>552.07252846276253</v>
      </c>
      <c r="CS65" s="37">
        <f t="shared" si="16"/>
        <v>551.56225333599093</v>
      </c>
      <c r="CT65" s="37">
        <f t="shared" si="16"/>
        <v>551.05299557275384</v>
      </c>
      <c r="CU65" s="37">
        <f t="shared" si="16"/>
        <v>550.54479262805205</v>
      </c>
      <c r="CV65" s="37">
        <f t="shared" si="16"/>
        <v>550.03768069005298</v>
      </c>
    </row>
    <row r="66" spans="1:237" s="35" customFormat="1" ht="18" customHeight="1">
      <c r="A66" s="54" t="s">
        <v>770</v>
      </c>
      <c r="B66" s="35">
        <f t="shared" ref="B66:AG66" si="17">(B31*(B103)^$B38)</f>
        <v>1.1397508433215666E-11</v>
      </c>
      <c r="C66" s="35">
        <f t="shared" si="17"/>
        <v>9.6808835043188847E-12</v>
      </c>
      <c r="D66" s="35">
        <f t="shared" si="17"/>
        <v>8.6572884758629724E-12</v>
      </c>
      <c r="E66" s="35">
        <f t="shared" si="17"/>
        <v>7.8281541228068036E-12</v>
      </c>
      <c r="F66" s="35">
        <f t="shared" si="17"/>
        <v>7.1492035266076892E-12</v>
      </c>
      <c r="G66" s="35">
        <f t="shared" si="17"/>
        <v>6.5877285341510214E-12</v>
      </c>
      <c r="H66" s="35">
        <f t="shared" si="17"/>
        <v>6.1192291233971912E-12</v>
      </c>
      <c r="I66" s="35">
        <f t="shared" si="17"/>
        <v>5.725172448357511E-12</v>
      </c>
      <c r="J66" s="35">
        <f t="shared" si="17"/>
        <v>5.3917687385107895E-12</v>
      </c>
      <c r="K66" s="35">
        <f t="shared" si="17"/>
        <v>5.1106989470620526E-12</v>
      </c>
      <c r="L66" s="35">
        <f t="shared" si="17"/>
        <v>4.886069456429097E-12</v>
      </c>
      <c r="M66" s="35">
        <f t="shared" si="17"/>
        <v>4.7624025676846916E-12</v>
      </c>
      <c r="N66" s="35">
        <f t="shared" si="17"/>
        <v>4.9214148064597758E-12</v>
      </c>
      <c r="O66" s="35">
        <f t="shared" si="17"/>
        <v>6.0227327135171834E-12</v>
      </c>
      <c r="P66" s="35">
        <f t="shared" si="17"/>
        <v>1.0576580668913726E-11</v>
      </c>
      <c r="Q66" s="35">
        <f t="shared" si="17"/>
        <v>2.9319951939576208E-11</v>
      </c>
      <c r="R66" s="35">
        <f t="shared" si="17"/>
        <v>1.0994647482797663E-10</v>
      </c>
      <c r="S66" s="35">
        <f t="shared" si="17"/>
        <v>4.5363519926134174E-10</v>
      </c>
      <c r="T66" s="35">
        <f t="shared" si="17"/>
        <v>1.8435557000846841E-9</v>
      </c>
      <c r="U66" s="35">
        <f t="shared" si="17"/>
        <v>7.0881791062970799E-9</v>
      </c>
      <c r="V66" s="35">
        <f t="shared" si="17"/>
        <v>2.5490204868627917E-8</v>
      </c>
      <c r="W66" s="35">
        <f t="shared" si="17"/>
        <v>8.5917641152478977E-8</v>
      </c>
      <c r="X66" s="35">
        <f t="shared" si="17"/>
        <v>2.7263300987752871E-7</v>
      </c>
      <c r="Y66" s="35">
        <f t="shared" si="17"/>
        <v>8.1492357885185744E-7</v>
      </c>
      <c r="Z66" s="35">
        <f t="shared" si="17"/>
        <v>2.2905138525881151E-6</v>
      </c>
      <c r="AA66" s="35">
        <f t="shared" si="17"/>
        <v>8.6845764823698534E-6</v>
      </c>
      <c r="AB66" s="35">
        <f t="shared" si="17"/>
        <v>7.5059028619119139E-4</v>
      </c>
      <c r="AC66" s="35">
        <f t="shared" si="17"/>
        <v>3.6309276116512455E-4</v>
      </c>
      <c r="AD66" s="35">
        <f t="shared" si="17"/>
        <v>1.7578509205865909E-4</v>
      </c>
      <c r="AE66" s="35">
        <f t="shared" si="17"/>
        <v>8.5165031243935433E-5</v>
      </c>
      <c r="AF66" s="35">
        <f t="shared" si="17"/>
        <v>4.1288006715951486E-5</v>
      </c>
      <c r="AG66" s="35">
        <f t="shared" si="17"/>
        <v>2.0028181890758794E-5</v>
      </c>
      <c r="AH66" s="35">
        <f t="shared" ref="AH66:BI66" si="18">(AH31*(AH103)^$B38)</f>
        <v>9.7205007988637111E-6</v>
      </c>
      <c r="AI66" s="35">
        <f t="shared" si="18"/>
        <v>4.7200033468558944E-6</v>
      </c>
      <c r="AJ66" s="35">
        <f t="shared" si="18"/>
        <v>2.2928828739340314E-6</v>
      </c>
      <c r="AK66" s="35">
        <f t="shared" si="18"/>
        <v>1.1142656491777694E-6</v>
      </c>
      <c r="AL66" s="35">
        <f t="shared" si="18"/>
        <v>5.4168422848694294E-7</v>
      </c>
      <c r="AM66" s="35">
        <f t="shared" si="18"/>
        <v>2.6341418552534126E-7</v>
      </c>
      <c r="AN66" s="35">
        <f t="shared" si="18"/>
        <v>1.2813096431709843E-7</v>
      </c>
      <c r="AO66" s="35">
        <f t="shared" si="18"/>
        <v>6.234172296571305E-8</v>
      </c>
      <c r="AP66" s="35">
        <f t="shared" si="18"/>
        <v>3.0339072566285393E-8</v>
      </c>
      <c r="AQ66" s="35">
        <f t="shared" si="18"/>
        <v>1.4767763028091245E-8</v>
      </c>
      <c r="AR66" s="35">
        <f t="shared" si="18"/>
        <v>7.1896401123479624E-9</v>
      </c>
      <c r="AS66" s="35">
        <f t="shared" si="18"/>
        <v>3.5008347330871005E-9</v>
      </c>
      <c r="AT66" s="35">
        <f t="shared" si="18"/>
        <v>1.7049077504575795E-9</v>
      </c>
      <c r="AU66" s="35">
        <f t="shared" si="18"/>
        <v>8.304022124786263E-10</v>
      </c>
      <c r="AV66" s="35">
        <f t="shared" si="18"/>
        <v>4.0450939528333198E-10</v>
      </c>
      <c r="AW66" s="35">
        <f t="shared" si="18"/>
        <v>1.9706794205644811E-10</v>
      </c>
      <c r="AX66" s="35">
        <f t="shared" si="18"/>
        <v>9.601650132231294E-11</v>
      </c>
      <c r="AY66" s="35">
        <f t="shared" si="18"/>
        <v>4.6785798630387765E-11</v>
      </c>
      <c r="AZ66" s="35">
        <f t="shared" si="18"/>
        <v>2.2799045470392834E-11</v>
      </c>
      <c r="BA66" s="35">
        <f t="shared" si="18"/>
        <v>1.1110926755897004E-11</v>
      </c>
      <c r="BB66" s="35">
        <f t="shared" si="18"/>
        <v>5.41516640632521E-12</v>
      </c>
      <c r="BC66" s="35">
        <f t="shared" si="18"/>
        <v>2.6393588483815395E-12</v>
      </c>
      <c r="BD66" s="35">
        <f t="shared" si="18"/>
        <v>1.2864937364882152E-12</v>
      </c>
      <c r="BE66" s="35">
        <f t="shared" si="18"/>
        <v>6.271006513398473E-13</v>
      </c>
      <c r="BF66" s="35">
        <f t="shared" si="18"/>
        <v>3.0569274676451278E-13</v>
      </c>
      <c r="BG66" s="35">
        <f t="shared" si="18"/>
        <v>1.4902169287372139E-13</v>
      </c>
      <c r="BH66" s="35">
        <f t="shared" si="18"/>
        <v>7.2648839196960909E-14</v>
      </c>
      <c r="BI66" s="35">
        <f t="shared" si="18"/>
        <v>3.5417769869333837E-14</v>
      </c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4"/>
      <c r="EO66" s="54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4"/>
      <c r="FA66" s="54"/>
      <c r="FB66" s="54"/>
      <c r="FC66" s="54"/>
      <c r="FD66" s="54"/>
      <c r="FE66" s="54"/>
      <c r="FF66" s="54"/>
      <c r="FG66" s="54"/>
      <c r="FH66" s="54"/>
      <c r="FI66" s="54"/>
      <c r="FJ66" s="54"/>
      <c r="FK66" s="54"/>
      <c r="FL66" s="54"/>
      <c r="FM66" s="54"/>
      <c r="FN66" s="54"/>
      <c r="FO66" s="54"/>
      <c r="FP66" s="54"/>
      <c r="FQ66" s="54"/>
      <c r="FR66" s="54"/>
      <c r="FS66" s="54"/>
      <c r="FT66" s="54"/>
      <c r="FU66" s="54"/>
      <c r="FV66" s="54"/>
      <c r="FW66" s="54"/>
      <c r="FX66" s="54"/>
      <c r="FY66" s="54"/>
      <c r="FZ66" s="54"/>
      <c r="GA66" s="54"/>
      <c r="GB66" s="54"/>
      <c r="GC66" s="54"/>
      <c r="GD66" s="54"/>
      <c r="GE66" s="54"/>
      <c r="GF66" s="54"/>
      <c r="GG66" s="54"/>
      <c r="GH66" s="54"/>
      <c r="GI66" s="54"/>
      <c r="GJ66" s="54"/>
      <c r="GK66" s="54"/>
      <c r="GL66" s="54"/>
      <c r="GM66" s="54"/>
      <c r="GN66" s="54"/>
      <c r="GO66" s="54"/>
      <c r="GP66" s="54"/>
      <c r="GQ66" s="54"/>
      <c r="GR66" s="54"/>
      <c r="GS66" s="54"/>
      <c r="GT66" s="54"/>
      <c r="GU66" s="54"/>
      <c r="GV66" s="54"/>
      <c r="GW66" s="54"/>
      <c r="GX66" s="54"/>
      <c r="GY66" s="54"/>
      <c r="GZ66" s="54"/>
      <c r="HA66" s="54"/>
      <c r="HB66" s="54"/>
      <c r="HC66" s="54"/>
      <c r="HD66" s="54"/>
      <c r="HE66" s="54"/>
      <c r="HF66" s="54"/>
      <c r="HG66" s="54"/>
      <c r="HH66" s="54"/>
      <c r="HI66" s="54"/>
      <c r="HJ66" s="54"/>
      <c r="HK66" s="54"/>
      <c r="HL66" s="54"/>
      <c r="HM66" s="54"/>
      <c r="HN66" s="54"/>
      <c r="HO66" s="54"/>
      <c r="HP66" s="54"/>
      <c r="HQ66" s="54"/>
      <c r="HR66" s="54"/>
      <c r="HS66" s="54"/>
      <c r="HT66" s="54"/>
      <c r="HU66" s="54"/>
      <c r="HV66" s="54"/>
      <c r="HW66" s="54"/>
      <c r="HX66" s="54"/>
      <c r="HY66" s="54"/>
      <c r="HZ66" s="54"/>
      <c r="IA66" s="54"/>
      <c r="IB66" s="54"/>
      <c r="IC66" s="54"/>
    </row>
    <row r="67" spans="1:237" s="35" customFormat="1" ht="18" customHeight="1">
      <c r="A67" s="54" t="s">
        <v>771</v>
      </c>
      <c r="B67" s="54">
        <f>+B61*B66</f>
        <v>5.1955271530384187E-11</v>
      </c>
      <c r="C67" s="54">
        <f>+C61*C66</f>
        <v>6.8901729122317342E-11</v>
      </c>
      <c r="D67" s="54">
        <f t="shared" ref="D67:BI67" si="19">+D61*D66</f>
        <v>8.9649912943333479E-11</v>
      </c>
      <c r="E67" s="54">
        <f t="shared" si="19"/>
        <v>1.1047601674042434E-10</v>
      </c>
      <c r="F67" s="54">
        <f t="shared" si="19"/>
        <v>1.3032934786661202E-10</v>
      </c>
      <c r="G67" s="54">
        <f t="shared" si="19"/>
        <v>1.4801220981890756E-10</v>
      </c>
      <c r="H67" s="54">
        <f t="shared" si="19"/>
        <v>1.6494690808094886E-10</v>
      </c>
      <c r="I67" s="54">
        <f t="shared" si="19"/>
        <v>1.821179917163229E-10</v>
      </c>
      <c r="J67" s="54">
        <f t="shared" si="19"/>
        <v>1.9957132433084922E-10</v>
      </c>
      <c r="K67" s="54">
        <f t="shared" si="19"/>
        <v>2.1745396453799612E-10</v>
      </c>
      <c r="L67" s="54">
        <f t="shared" si="19"/>
        <v>2.3669072863466538E-10</v>
      </c>
      <c r="M67" s="54">
        <f t="shared" si="19"/>
        <v>2.6007943272957762E-10</v>
      </c>
      <c r="N67" s="54">
        <f t="shared" si="19"/>
        <v>3.0239154135865265E-10</v>
      </c>
      <c r="O67" s="54">
        <f t="shared" si="19"/>
        <v>4.1113675889220269E-10</v>
      </c>
      <c r="P67" s="54">
        <f t="shared" si="19"/>
        <v>7.9443156406480279E-10</v>
      </c>
      <c r="Q67" s="54">
        <f t="shared" si="19"/>
        <v>2.4042688855137105E-9</v>
      </c>
      <c r="R67" s="54">
        <f t="shared" si="19"/>
        <v>9.7773558816413216E-9</v>
      </c>
      <c r="S67" s="54">
        <f t="shared" si="19"/>
        <v>4.3496738266943285E-8</v>
      </c>
      <c r="T67" s="54">
        <f t="shared" si="19"/>
        <v>1.8962668214784337E-7</v>
      </c>
      <c r="U67" s="54">
        <f t="shared" si="19"/>
        <v>7.7856676956528734E-7</v>
      </c>
      <c r="V67" s="54">
        <f t="shared" si="19"/>
        <v>2.9916214688110178E-6</v>
      </c>
      <c r="W67" s="54">
        <f t="shared" si="19"/>
        <v>1.0795167408917908E-5</v>
      </c>
      <c r="X67" s="54">
        <f t="shared" si="19"/>
        <v>3.6604167923100871E-5</v>
      </c>
      <c r="Y67" s="54">
        <f t="shared" si="19"/>
        <v>1.1665732057074545E-4</v>
      </c>
      <c r="Z67" s="54">
        <f t="shared" si="19"/>
        <v>3.488035494468441E-4</v>
      </c>
      <c r="AA67" s="54">
        <f t="shared" si="19"/>
        <v>1.4037607759552503E-3</v>
      </c>
      <c r="AB67" s="54">
        <f t="shared" si="19"/>
        <v>0.12851532081923525</v>
      </c>
      <c r="AC67" s="54">
        <f t="shared" si="19"/>
        <v>6.5731104697152723E-2</v>
      </c>
      <c r="AD67" s="54">
        <f t="shared" si="19"/>
        <v>3.3606825047141076E-2</v>
      </c>
      <c r="AE67" s="54">
        <f t="shared" si="19"/>
        <v>1.7175159295057241E-2</v>
      </c>
      <c r="AF67" s="54">
        <f t="shared" si="19"/>
        <v>8.7550506686530586E-3</v>
      </c>
      <c r="AG67" s="54">
        <f t="shared" si="19"/>
        <v>4.4493909856496159E-3</v>
      </c>
      <c r="AH67" s="54">
        <f t="shared" si="19"/>
        <v>2.2585430263870835E-3</v>
      </c>
      <c r="AI67" s="54">
        <f t="shared" si="19"/>
        <v>1.145437432801758E-3</v>
      </c>
      <c r="AJ67" s="54">
        <f t="shared" si="19"/>
        <v>5.8050195417414787E-4</v>
      </c>
      <c r="AK67" s="54">
        <f t="shared" si="19"/>
        <v>2.9401651409073252E-4</v>
      </c>
      <c r="AL67" s="54">
        <f t="shared" si="19"/>
        <v>1.4883592834027623E-4</v>
      </c>
      <c r="AM67" s="54">
        <f t="shared" si="19"/>
        <v>7.5307239417513039E-5</v>
      </c>
      <c r="AN67" s="54">
        <f t="shared" si="19"/>
        <v>3.8087219051118407E-5</v>
      </c>
      <c r="AO67" s="54">
        <f t="shared" si="19"/>
        <v>1.9255440677593437E-5</v>
      </c>
      <c r="AP67" s="54">
        <f t="shared" si="19"/>
        <v>9.731404055859113E-6</v>
      </c>
      <c r="AQ67" s="54">
        <f t="shared" si="19"/>
        <v>4.9165451934142222E-6</v>
      </c>
      <c r="AR67" s="54">
        <f t="shared" si="19"/>
        <v>2.4832494277125059E-6</v>
      </c>
      <c r="AS67" s="54">
        <f t="shared" si="19"/>
        <v>1.253916120466287E-6</v>
      </c>
      <c r="AT67" s="54">
        <f t="shared" si="19"/>
        <v>6.3301699891834291E-7</v>
      </c>
      <c r="AU67" s="54">
        <f t="shared" si="19"/>
        <v>3.1949999670869834E-7</v>
      </c>
      <c r="AV67" s="54">
        <f t="shared" si="19"/>
        <v>1.6122924456503067E-7</v>
      </c>
      <c r="AW67" s="54">
        <f t="shared" si="19"/>
        <v>8.1347130594037046E-8</v>
      </c>
      <c r="AX67" s="54">
        <f t="shared" si="19"/>
        <v>4.1036780655619629E-8</v>
      </c>
      <c r="AY67" s="54">
        <f t="shared" si="19"/>
        <v>2.069871477858356E-8</v>
      </c>
      <c r="AZ67" s="54">
        <f t="shared" si="19"/>
        <v>1.0438985381870756E-8</v>
      </c>
      <c r="BA67" s="54">
        <f t="shared" si="19"/>
        <v>5.2640883377131626E-9</v>
      </c>
      <c r="BB67" s="54">
        <f t="shared" si="19"/>
        <v>2.6542549463008003E-9</v>
      </c>
      <c r="BC67" s="54">
        <f t="shared" si="19"/>
        <v>1.3381993745333986E-9</v>
      </c>
      <c r="BD67" s="54">
        <f t="shared" si="19"/>
        <v>6.7462344392492208E-10</v>
      </c>
      <c r="BE67" s="54">
        <f t="shared" si="19"/>
        <v>3.4006956544453071E-10</v>
      </c>
      <c r="BF67" s="54">
        <f t="shared" si="19"/>
        <v>1.7141262167280838E-10</v>
      </c>
      <c r="BG67" s="54">
        <f t="shared" si="19"/>
        <v>8.6395112525982324E-11</v>
      </c>
      <c r="BH67" s="54">
        <f t="shared" si="19"/>
        <v>4.3542090225473638E-11</v>
      </c>
      <c r="BI67" s="54">
        <f t="shared" si="19"/>
        <v>2.1943465696224061E-11</v>
      </c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  <c r="FK67" s="54"/>
      <c r="FL67" s="54"/>
      <c r="FM67" s="54"/>
      <c r="FN67" s="54"/>
      <c r="FO67" s="54"/>
      <c r="FP67" s="54"/>
      <c r="FQ67" s="54"/>
      <c r="FR67" s="54"/>
      <c r="FS67" s="54"/>
      <c r="FT67" s="54"/>
      <c r="FU67" s="54"/>
      <c r="FV67" s="54"/>
      <c r="FW67" s="54"/>
      <c r="FX67" s="54"/>
      <c r="FY67" s="54"/>
      <c r="FZ67" s="54"/>
      <c r="GA67" s="54"/>
      <c r="GB67" s="54"/>
      <c r="GC67" s="54"/>
      <c r="GD67" s="54"/>
      <c r="GE67" s="54"/>
      <c r="GF67" s="54"/>
      <c r="GG67" s="54"/>
      <c r="GH67" s="54"/>
      <c r="GI67" s="54"/>
      <c r="GJ67" s="54"/>
      <c r="GK67" s="54"/>
      <c r="GL67" s="54"/>
      <c r="GM67" s="54"/>
      <c r="GN67" s="54"/>
      <c r="GO67" s="54"/>
      <c r="GP67" s="54"/>
      <c r="GQ67" s="54"/>
      <c r="GR67" s="54"/>
      <c r="GS67" s="54"/>
      <c r="GT67" s="54"/>
      <c r="GU67" s="54"/>
      <c r="GV67" s="54"/>
      <c r="GW67" s="54"/>
      <c r="GX67" s="54"/>
      <c r="GY67" s="54"/>
      <c r="GZ67" s="54"/>
      <c r="HA67" s="54"/>
      <c r="HB67" s="54"/>
      <c r="HC67" s="54"/>
      <c r="HD67" s="54"/>
      <c r="HE67" s="54"/>
      <c r="HF67" s="54"/>
      <c r="HG67" s="54"/>
      <c r="HH67" s="54"/>
      <c r="HI67" s="54"/>
      <c r="HJ67" s="54"/>
      <c r="HK67" s="54"/>
      <c r="HL67" s="54"/>
      <c r="HM67" s="54"/>
      <c r="HN67" s="54"/>
      <c r="HO67" s="54"/>
      <c r="HP67" s="54"/>
      <c r="HQ67" s="54"/>
      <c r="HR67" s="54"/>
      <c r="HS67" s="54"/>
      <c r="HT67" s="54"/>
      <c r="HU67" s="54"/>
      <c r="HV67" s="54"/>
      <c r="HW67" s="54"/>
      <c r="HX67" s="54"/>
      <c r="HY67" s="54"/>
      <c r="HZ67" s="54"/>
      <c r="IA67" s="54"/>
      <c r="IB67" s="54"/>
      <c r="IC67" s="54"/>
    </row>
    <row r="68" spans="1:237" s="35" customFormat="1" ht="18" customHeight="1">
      <c r="A68" s="54" t="s">
        <v>772</v>
      </c>
      <c r="B68" s="54">
        <f>+B65-B67</f>
        <v>4.5519563641699499</v>
      </c>
      <c r="C68" s="54">
        <f>+C65-C67</f>
        <v>7.1038383887657748</v>
      </c>
      <c r="D68" s="54">
        <f>+D65-D67</f>
        <v>10.326560517461379</v>
      </c>
      <c r="E68" s="54">
        <f>+E65-E67</f>
        <v>14.055616645148652</v>
      </c>
      <c r="F68" s="54">
        <f>+F65-F67</f>
        <v>18.127084590574366</v>
      </c>
      <c r="G68" s="54">
        <f t="shared" ref="G68:BI68" si="20">+G65-G67</f>
        <v>22.298225334909951</v>
      </c>
      <c r="H68" s="54">
        <f t="shared" si="20"/>
        <v>26.693435647247323</v>
      </c>
      <c r="I68" s="54">
        <f t="shared" si="20"/>
        <v>31.424874734705721</v>
      </c>
      <c r="J68" s="54">
        <f t="shared" si="20"/>
        <v>36.47106364125947</v>
      </c>
      <c r="K68" s="54">
        <f t="shared" si="20"/>
        <v>41.809025787632841</v>
      </c>
      <c r="L68" s="54">
        <f t="shared" si="20"/>
        <v>47.461826068583136</v>
      </c>
      <c r="M68" s="54">
        <f t="shared" si="20"/>
        <v>53.348638292756526</v>
      </c>
      <c r="N68" s="54">
        <f t="shared" si="20"/>
        <v>59.844487439638591</v>
      </c>
      <c r="O68" s="54">
        <f t="shared" si="20"/>
        <v>66.285214615374031</v>
      </c>
      <c r="P68" s="54">
        <f t="shared" si="20"/>
        <v>72.70995653160837</v>
      </c>
      <c r="Q68" s="54">
        <f t="shared" si="20"/>
        <v>79.13010662441495</v>
      </c>
      <c r="R68" s="54">
        <f t="shared" si="20"/>
        <v>85.542818863808392</v>
      </c>
      <c r="S68" s="54">
        <f t="shared" si="20"/>
        <v>91.938813171577834</v>
      </c>
      <c r="T68" s="54">
        <f t="shared" si="20"/>
        <v>98.306843579724031</v>
      </c>
      <c r="U68" s="54">
        <f t="shared" si="20"/>
        <v>104.63620105098246</v>
      </c>
      <c r="V68" s="54">
        <f t="shared" si="20"/>
        <v>111.43578518903321</v>
      </c>
      <c r="W68" s="54">
        <f t="shared" si="20"/>
        <v>118.90461959315077</v>
      </c>
      <c r="X68" s="54">
        <f t="shared" si="20"/>
        <v>126.63512894648029</v>
      </c>
      <c r="Y68" s="54">
        <f t="shared" si="20"/>
        <v>134.56816159183657</v>
      </c>
      <c r="Z68" s="54">
        <f t="shared" si="20"/>
        <v>142.6734396546378</v>
      </c>
      <c r="AA68" s="54">
        <f t="shared" si="20"/>
        <v>150.94762597034921</v>
      </c>
      <c r="AB68" s="54">
        <f t="shared" si="20"/>
        <v>159.40590642828104</v>
      </c>
      <c r="AC68" s="54">
        <f t="shared" si="20"/>
        <v>168.48006138947312</v>
      </c>
      <c r="AD68" s="54">
        <f t="shared" si="20"/>
        <v>177.98110628491725</v>
      </c>
      <c r="AE68" s="54">
        <f t="shared" si="20"/>
        <v>187.87077481641492</v>
      </c>
      <c r="AF68" s="54">
        <f t="shared" si="20"/>
        <v>197.70117289465725</v>
      </c>
      <c r="AG68" s="54">
        <f t="shared" si="20"/>
        <v>207.29612978546183</v>
      </c>
      <c r="AH68" s="54">
        <f t="shared" si="20"/>
        <v>216.96786058500339</v>
      </c>
      <c r="AI68" s="54">
        <f t="shared" si="20"/>
        <v>226.75243483642973</v>
      </c>
      <c r="AJ68" s="54">
        <f t="shared" si="20"/>
        <v>236.67134732573021</v>
      </c>
      <c r="AK68" s="54">
        <f t="shared" si="20"/>
        <v>246.7395621331859</v>
      </c>
      <c r="AL68" s="54">
        <f t="shared" si="20"/>
        <v>256.96962702615377</v>
      </c>
      <c r="AM68" s="54">
        <f t="shared" si="20"/>
        <v>267.37358833902329</v>
      </c>
      <c r="AN68" s="54">
        <f t="shared" si="20"/>
        <v>277.96378561765414</v>
      </c>
      <c r="AO68" s="54">
        <f t="shared" si="20"/>
        <v>288.75310094611848</v>
      </c>
      <c r="AP68" s="54">
        <f t="shared" si="20"/>
        <v>299.75496273334892</v>
      </c>
      <c r="AQ68" s="54">
        <f t="shared" si="20"/>
        <v>310.98325528557916</v>
      </c>
      <c r="AR68" s="54">
        <f t="shared" si="20"/>
        <v>322.45220670771391</v>
      </c>
      <c r="AS68" s="54">
        <f t="shared" si="20"/>
        <v>334.17628686184077</v>
      </c>
      <c r="AT68" s="54">
        <f t="shared" si="20"/>
        <v>346.17012671117038</v>
      </c>
      <c r="AU68" s="54">
        <f t="shared" si="20"/>
        <v>358.44846075189861</v>
      </c>
      <c r="AV68" s="54">
        <f t="shared" si="20"/>
        <v>371.02609014869029</v>
      </c>
      <c r="AW68" s="54">
        <f t="shared" si="20"/>
        <v>383.9178628414848</v>
      </c>
      <c r="AX68" s="54">
        <f t="shared" si="20"/>
        <v>397.13866681418949</v>
      </c>
      <c r="AY68" s="54">
        <f t="shared" si="20"/>
        <v>410.70343316131914</v>
      </c>
      <c r="AZ68" s="54">
        <f t="shared" si="20"/>
        <v>424.62714619107931</v>
      </c>
      <c r="BA68" s="54">
        <f t="shared" si="20"/>
        <v>438.92485839615591</v>
      </c>
      <c r="BB68" s="54">
        <f t="shared" si="20"/>
        <v>453.611708640458</v>
      </c>
      <c r="BC68" s="54">
        <f t="shared" si="20"/>
        <v>468.70294233363268</v>
      </c>
      <c r="BD68" s="54">
        <f t="shared" si="20"/>
        <v>484.2139326993925</v>
      </c>
      <c r="BE68" s="54">
        <f t="shared" si="20"/>
        <v>500.16020250083267</v>
      </c>
      <c r="BF68" s="54">
        <f t="shared" si="20"/>
        <v>516.55744578011706</v>
      </c>
      <c r="BG68" s="54">
        <f t="shared" si="20"/>
        <v>533.42154931437915</v>
      </c>
      <c r="BH68" s="54">
        <f t="shared" si="20"/>
        <v>550.76861359569602</v>
      </c>
      <c r="BI68" s="54">
        <f t="shared" si="20"/>
        <v>568.61497321972922</v>
      </c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  <c r="FK68" s="54"/>
      <c r="FL68" s="54"/>
      <c r="FM68" s="54"/>
      <c r="FN68" s="54"/>
      <c r="FO68" s="54"/>
      <c r="FP68" s="54"/>
      <c r="FQ68" s="54"/>
      <c r="FR68" s="54"/>
      <c r="FS68" s="54"/>
      <c r="FT68" s="54"/>
      <c r="FU68" s="54"/>
      <c r="FV68" s="54"/>
      <c r="FW68" s="54"/>
      <c r="FX68" s="54"/>
      <c r="FY68" s="54"/>
      <c r="FZ68" s="54"/>
      <c r="GA68" s="54"/>
      <c r="GB68" s="54"/>
      <c r="GC68" s="54"/>
      <c r="GD68" s="54"/>
      <c r="GE68" s="54"/>
      <c r="GF68" s="54"/>
      <c r="GG68" s="54"/>
      <c r="GH68" s="54"/>
      <c r="GI68" s="54"/>
      <c r="GJ68" s="54"/>
      <c r="GK68" s="54"/>
      <c r="GL68" s="54"/>
      <c r="GM68" s="54"/>
      <c r="GN68" s="54"/>
      <c r="GO68" s="54"/>
      <c r="GP68" s="54"/>
      <c r="GQ68" s="54"/>
      <c r="GR68" s="54"/>
      <c r="GS68" s="54"/>
      <c r="GT68" s="54"/>
      <c r="GU68" s="54"/>
      <c r="GV68" s="54"/>
      <c r="GW68" s="54"/>
      <c r="GX68" s="54"/>
      <c r="GY68" s="54"/>
      <c r="GZ68" s="54"/>
      <c r="HA68" s="54"/>
      <c r="HB68" s="54"/>
      <c r="HC68" s="54"/>
      <c r="HD68" s="54"/>
      <c r="HE68" s="54"/>
      <c r="HF68" s="54"/>
      <c r="HG68" s="54"/>
      <c r="HH68" s="54"/>
      <c r="HI68" s="54"/>
      <c r="HJ68" s="54"/>
      <c r="HK68" s="54"/>
      <c r="HL68" s="54"/>
      <c r="HM68" s="54"/>
      <c r="HN68" s="54"/>
      <c r="HO68" s="54"/>
      <c r="HP68" s="54"/>
      <c r="HQ68" s="54"/>
      <c r="HR68" s="54"/>
      <c r="HS68" s="54"/>
      <c r="HT68" s="54"/>
      <c r="HU68" s="54"/>
      <c r="HV68" s="54"/>
      <c r="HW68" s="54"/>
      <c r="HX68" s="54"/>
      <c r="HY68" s="54"/>
      <c r="HZ68" s="54"/>
      <c r="IA68" s="54"/>
      <c r="IB68" s="54"/>
      <c r="IC68" s="54"/>
    </row>
    <row r="69" spans="1:237" ht="18" customHeight="1">
      <c r="A69" s="82" t="s">
        <v>277</v>
      </c>
      <c r="B69" s="54"/>
    </row>
    <row r="70" spans="1:237" s="37" customFormat="1" ht="18" customHeight="1">
      <c r="A70" s="72" t="s">
        <v>131</v>
      </c>
      <c r="B70" s="37">
        <f t="shared" ref="B70:AG70" si="21">+B71+B43</f>
        <v>1.0121269237468629</v>
      </c>
      <c r="C70" s="37">
        <f t="shared" si="21"/>
        <v>1.0127436469074462</v>
      </c>
      <c r="D70" s="37">
        <f t="shared" si="21"/>
        <v>1.0597472015288709</v>
      </c>
      <c r="E70" s="37">
        <f t="shared" si="21"/>
        <v>1.1191148755475151</v>
      </c>
      <c r="F70" s="37">
        <f t="shared" si="21"/>
        <v>1.179782239472231</v>
      </c>
      <c r="G70" s="37">
        <f t="shared" si="21"/>
        <v>1.231159186490189</v>
      </c>
      <c r="H70" s="37">
        <f t="shared" si="21"/>
        <v>1.2819097195469502</v>
      </c>
      <c r="I70" s="37">
        <f t="shared" si="21"/>
        <v>1.3372364095727129</v>
      </c>
      <c r="J70" s="37">
        <f t="shared" si="21"/>
        <v>1.3958613155623203</v>
      </c>
      <c r="K70" s="37">
        <f t="shared" si="21"/>
        <v>1.4567543975654691</v>
      </c>
      <c r="L70" s="37">
        <f t="shared" si="21"/>
        <v>1.5205089716449109</v>
      </c>
      <c r="M70" s="37">
        <f t="shared" si="21"/>
        <v>1.5844053491236316</v>
      </c>
      <c r="N70" s="37">
        <f t="shared" si="21"/>
        <v>1.6587403146343433</v>
      </c>
      <c r="O70" s="37">
        <f t="shared" si="21"/>
        <v>1.7249340552300352</v>
      </c>
      <c r="P70" s="37">
        <f t="shared" si="21"/>
        <v>1.7852160850556449</v>
      </c>
      <c r="Q70" s="37">
        <f t="shared" si="21"/>
        <v>1.8405670346478338</v>
      </c>
      <c r="R70" s="37">
        <f t="shared" si="21"/>
        <v>1.891290129460018</v>
      </c>
      <c r="S70" s="37">
        <f t="shared" si="21"/>
        <v>1.9372758367150476</v>
      </c>
      <c r="T70" s="37">
        <f t="shared" si="21"/>
        <v>1.9780706433798043</v>
      </c>
      <c r="U70" s="37">
        <f t="shared" si="21"/>
        <v>2.012855050779875</v>
      </c>
      <c r="V70" s="37">
        <f t="shared" si="21"/>
        <v>2.0498732076899566</v>
      </c>
      <c r="W70" s="37">
        <f t="shared" si="21"/>
        <v>2.0896512251560986</v>
      </c>
      <c r="X70" s="37">
        <f t="shared" si="21"/>
        <v>2.1210828492605924</v>
      </c>
      <c r="Y70" s="37">
        <f t="shared" si="21"/>
        <v>2.1388845143335562</v>
      </c>
      <c r="Z70" s="37">
        <f t="shared" si="21"/>
        <v>2.1373142356311594</v>
      </c>
      <c r="AA70" s="37">
        <f t="shared" si="21"/>
        <v>1.9967511469539898</v>
      </c>
      <c r="AB70" s="37">
        <f t="shared" si="21"/>
        <v>1.8133887294219464E-3</v>
      </c>
      <c r="AC70" s="37">
        <f t="shared" si="21"/>
        <v>1.4507109835375572E-3</v>
      </c>
      <c r="AD70" s="37">
        <f t="shared" si="21"/>
        <v>1.1605687868300458E-3</v>
      </c>
      <c r="AE70" s="37">
        <f t="shared" si="21"/>
        <v>9.2845502946403669E-4</v>
      </c>
      <c r="AF70" s="37">
        <f t="shared" si="21"/>
        <v>7.4276402357122942E-4</v>
      </c>
      <c r="AG70" s="37">
        <f t="shared" si="21"/>
        <v>5.9421121885698362E-4</v>
      </c>
      <c r="AH70" s="37">
        <f t="shared" ref="AH70:BI70" si="22">+AH71+AH43</f>
        <v>4.7536897508558692E-4</v>
      </c>
      <c r="AI70" s="37">
        <f t="shared" si="22"/>
        <v>3.8029518006846958E-4</v>
      </c>
      <c r="AJ70" s="37">
        <f t="shared" si="22"/>
        <v>3.042361440547757E-4</v>
      </c>
      <c r="AK70" s="37">
        <f t="shared" si="22"/>
        <v>2.4338891524382057E-4</v>
      </c>
      <c r="AL70" s="37">
        <f t="shared" si="22"/>
        <v>1.9471113219505647E-4</v>
      </c>
      <c r="AM70" s="37">
        <f t="shared" si="22"/>
        <v>1.5576890575604518E-4</v>
      </c>
      <c r="AN70" s="37">
        <f t="shared" si="22"/>
        <v>1.2461512460483615E-4</v>
      </c>
      <c r="AO70" s="37">
        <f t="shared" si="22"/>
        <v>9.9692099683868927E-5</v>
      </c>
      <c r="AP70" s="37">
        <f t="shared" si="22"/>
        <v>7.9753679747095153E-5</v>
      </c>
      <c r="AQ70" s="37">
        <f t="shared" si="22"/>
        <v>6.380294379767613E-5</v>
      </c>
      <c r="AR70" s="37">
        <f t="shared" si="22"/>
        <v>5.1042355038140906E-5</v>
      </c>
      <c r="AS70" s="37">
        <f t="shared" si="22"/>
        <v>4.0833884030512727E-5</v>
      </c>
      <c r="AT70" s="37">
        <f t="shared" si="22"/>
        <v>3.2667107224410182E-5</v>
      </c>
      <c r="AU70" s="37">
        <f t="shared" si="22"/>
        <v>2.6133685779528147E-5</v>
      </c>
      <c r="AV70" s="37">
        <f t="shared" si="22"/>
        <v>2.0906948623622518E-5</v>
      </c>
      <c r="AW70" s="37">
        <f t="shared" si="22"/>
        <v>1.6725558898898014E-5</v>
      </c>
      <c r="AX70" s="37">
        <f t="shared" si="22"/>
        <v>1.3380447119118413E-5</v>
      </c>
      <c r="AY70" s="37">
        <f t="shared" si="22"/>
        <v>1.0704357695294731E-5</v>
      </c>
      <c r="AZ70" s="37">
        <f t="shared" si="22"/>
        <v>8.5634861562357848E-6</v>
      </c>
      <c r="BA70" s="37">
        <f t="shared" si="22"/>
        <v>6.8507889249886278E-6</v>
      </c>
      <c r="BB70" s="37">
        <f t="shared" si="22"/>
        <v>5.4806311399909024E-6</v>
      </c>
      <c r="BC70" s="37">
        <f t="shared" si="22"/>
        <v>4.3845049119927224E-6</v>
      </c>
      <c r="BD70" s="37">
        <f t="shared" si="22"/>
        <v>3.5076039295941782E-6</v>
      </c>
      <c r="BE70" s="37">
        <f t="shared" si="22"/>
        <v>2.8060831436753428E-6</v>
      </c>
      <c r="BF70" s="37">
        <f t="shared" si="22"/>
        <v>2.2448665149402745E-6</v>
      </c>
      <c r="BG70" s="37">
        <f t="shared" si="22"/>
        <v>1.7958932119522197E-6</v>
      </c>
      <c r="BH70" s="37">
        <f t="shared" si="22"/>
        <v>1.4367145695617759E-6</v>
      </c>
      <c r="BI70" s="37">
        <f t="shared" si="22"/>
        <v>1.1493716556494207E-6</v>
      </c>
    </row>
    <row r="71" spans="1:237" s="37" customFormat="1" ht="18" customHeight="1">
      <c r="A71" s="72" t="s">
        <v>649</v>
      </c>
      <c r="B71" s="80">
        <f t="shared" ref="B71:AG71" si="23">+B102</f>
        <v>0.41212692374686294</v>
      </c>
      <c r="C71" s="80">
        <f t="shared" si="23"/>
        <v>0.53274364690744613</v>
      </c>
      <c r="D71" s="80">
        <f t="shared" si="23"/>
        <v>0.67574720152887091</v>
      </c>
      <c r="E71" s="80">
        <f t="shared" si="23"/>
        <v>0.81191487554751496</v>
      </c>
      <c r="F71" s="80">
        <f t="shared" si="23"/>
        <v>0.93402223947223095</v>
      </c>
      <c r="G71" s="80">
        <f t="shared" si="23"/>
        <v>1.0345511864901888</v>
      </c>
      <c r="H71" s="80">
        <f t="shared" si="23"/>
        <v>1.1246233195469502</v>
      </c>
      <c r="I71" s="80">
        <f t="shared" si="23"/>
        <v>1.2114072895727128</v>
      </c>
      <c r="J71" s="80">
        <f t="shared" si="23"/>
        <v>1.2951980195623203</v>
      </c>
      <c r="K71" s="80">
        <f t="shared" si="23"/>
        <v>1.376223760765469</v>
      </c>
      <c r="L71" s="80">
        <f t="shared" si="23"/>
        <v>1.4560844622049109</v>
      </c>
      <c r="M71" s="80">
        <f t="shared" si="23"/>
        <v>1.5328657415716316</v>
      </c>
      <c r="N71" s="80">
        <f t="shared" si="23"/>
        <v>1.6175086285927434</v>
      </c>
      <c r="O71" s="80">
        <f t="shared" si="23"/>
        <v>1.6919487063967551</v>
      </c>
      <c r="P71" s="80">
        <f t="shared" si="23"/>
        <v>1.7588278059890208</v>
      </c>
      <c r="Q71" s="80">
        <f t="shared" si="23"/>
        <v>1.8194564113945346</v>
      </c>
      <c r="R71" s="80">
        <f t="shared" si="23"/>
        <v>1.8744016308573785</v>
      </c>
      <c r="S71" s="80">
        <f t="shared" si="23"/>
        <v>1.9237650378329361</v>
      </c>
      <c r="T71" s="80">
        <f t="shared" si="23"/>
        <v>1.9672620042741151</v>
      </c>
      <c r="U71" s="80">
        <f t="shared" si="23"/>
        <v>2.0042081394953235</v>
      </c>
      <c r="V71" s="80">
        <f t="shared" si="23"/>
        <v>2.0429556786623158</v>
      </c>
      <c r="W71" s="80">
        <f t="shared" si="23"/>
        <v>2.0841172019339855</v>
      </c>
      <c r="X71" s="80">
        <f t="shared" si="23"/>
        <v>2.1166556306829021</v>
      </c>
      <c r="Y71" s="80">
        <f t="shared" si="23"/>
        <v>2.1353427394714037</v>
      </c>
      <c r="Z71" s="80">
        <f t="shared" si="23"/>
        <v>2.1344808157414374</v>
      </c>
      <c r="AA71" s="80">
        <f t="shared" si="23"/>
        <v>1.9944844110422124</v>
      </c>
      <c r="AB71" s="80">
        <f t="shared" si="23"/>
        <v>0</v>
      </c>
      <c r="AC71" s="80">
        <f t="shared" si="23"/>
        <v>0</v>
      </c>
      <c r="AD71" s="80">
        <f t="shared" si="23"/>
        <v>0</v>
      </c>
      <c r="AE71" s="80">
        <f t="shared" si="23"/>
        <v>0</v>
      </c>
      <c r="AF71" s="80">
        <f t="shared" si="23"/>
        <v>0</v>
      </c>
      <c r="AG71" s="80">
        <f t="shared" si="23"/>
        <v>0</v>
      </c>
      <c r="AH71" s="80">
        <f t="shared" ref="AH71:BI71" si="24">+AH102</f>
        <v>0</v>
      </c>
      <c r="AI71" s="80">
        <f t="shared" si="24"/>
        <v>0</v>
      </c>
      <c r="AJ71" s="80">
        <f t="shared" si="24"/>
        <v>0</v>
      </c>
      <c r="AK71" s="80">
        <f t="shared" si="24"/>
        <v>0</v>
      </c>
      <c r="AL71" s="80">
        <f t="shared" si="24"/>
        <v>0</v>
      </c>
      <c r="AM71" s="80">
        <f t="shared" si="24"/>
        <v>0</v>
      </c>
      <c r="AN71" s="80">
        <f t="shared" si="24"/>
        <v>0</v>
      </c>
      <c r="AO71" s="80">
        <f t="shared" si="24"/>
        <v>0</v>
      </c>
      <c r="AP71" s="80">
        <f t="shared" si="24"/>
        <v>0</v>
      </c>
      <c r="AQ71" s="80">
        <f t="shared" si="24"/>
        <v>0</v>
      </c>
      <c r="AR71" s="80">
        <f t="shared" si="24"/>
        <v>0</v>
      </c>
      <c r="AS71" s="80">
        <f t="shared" si="24"/>
        <v>0</v>
      </c>
      <c r="AT71" s="80">
        <f t="shared" si="24"/>
        <v>0</v>
      </c>
      <c r="AU71" s="80">
        <f t="shared" si="24"/>
        <v>0</v>
      </c>
      <c r="AV71" s="80">
        <f t="shared" si="24"/>
        <v>0</v>
      </c>
      <c r="AW71" s="80">
        <f t="shared" si="24"/>
        <v>0</v>
      </c>
      <c r="AX71" s="80">
        <f t="shared" si="24"/>
        <v>0</v>
      </c>
      <c r="AY71" s="80">
        <f t="shared" si="24"/>
        <v>0</v>
      </c>
      <c r="AZ71" s="80">
        <f t="shared" si="24"/>
        <v>0</v>
      </c>
      <c r="BA71" s="80">
        <f t="shared" si="24"/>
        <v>0</v>
      </c>
      <c r="BB71" s="80">
        <f t="shared" si="24"/>
        <v>0</v>
      </c>
      <c r="BC71" s="80">
        <f t="shared" si="24"/>
        <v>0</v>
      </c>
      <c r="BD71" s="80">
        <f t="shared" si="24"/>
        <v>0</v>
      </c>
      <c r="BE71" s="80">
        <f t="shared" si="24"/>
        <v>0</v>
      </c>
      <c r="BF71" s="80">
        <f t="shared" si="24"/>
        <v>0</v>
      </c>
      <c r="BG71" s="80">
        <f t="shared" si="24"/>
        <v>0</v>
      </c>
      <c r="BH71" s="80">
        <f t="shared" si="24"/>
        <v>0</v>
      </c>
      <c r="BI71" s="80">
        <f t="shared" si="24"/>
        <v>0</v>
      </c>
    </row>
    <row r="72" spans="1:237" ht="18" customHeight="1">
      <c r="A72" s="59" t="s">
        <v>773</v>
      </c>
    </row>
    <row r="73" spans="1:237" s="37" customFormat="1" ht="18" customHeight="1">
      <c r="A73" s="72" t="s">
        <v>774</v>
      </c>
      <c r="B73" s="80">
        <f>(B97)*B68</f>
        <v>1.072913804303516</v>
      </c>
      <c r="C73" s="37">
        <f>(C97)*C68</f>
        <v>1.6900672342510177</v>
      </c>
      <c r="D73" s="37">
        <f>(D97)*D68</f>
        <v>2.3660494492960193</v>
      </c>
      <c r="E73" s="37">
        <f>(E97)*E68</f>
        <v>3.1020326634126838</v>
      </c>
      <c r="F73" s="37">
        <f>(F97)*F68</f>
        <v>3.8821160100986889</v>
      </c>
      <c r="G73" s="37">
        <f t="shared" ref="G73:BI73" si="25">(G97)*G68</f>
        <v>4.7432967307870886</v>
      </c>
      <c r="H73" s="37">
        <f t="shared" si="25"/>
        <v>5.6882653945595703</v>
      </c>
      <c r="I73" s="37">
        <f t="shared" si="25"/>
        <v>6.7181964594382917</v>
      </c>
      <c r="J73" s="37">
        <f t="shared" si="25"/>
        <v>7.8380152663915101</v>
      </c>
      <c r="K73" s="37">
        <f t="shared" si="25"/>
        <v>9.064208551213099</v>
      </c>
      <c r="L73" s="37">
        <f t="shared" si="25"/>
        <v>10.329856089860003</v>
      </c>
      <c r="M73" s="37">
        <f t="shared" si="25"/>
        <v>12.066814953647594</v>
      </c>
      <c r="N73" s="37">
        <f t="shared" si="25"/>
        <v>13.536097247079217</v>
      </c>
      <c r="O73" s="37">
        <f t="shared" si="25"/>
        <v>14.992911619173158</v>
      </c>
      <c r="P73" s="37">
        <f t="shared" si="25"/>
        <v>16.446110319441939</v>
      </c>
      <c r="Q73" s="37">
        <f t="shared" si="25"/>
        <v>17.898270404942359</v>
      </c>
      <c r="R73" s="37">
        <f t="shared" si="25"/>
        <v>19.348748138209231</v>
      </c>
      <c r="S73" s="37">
        <f t="shared" si="25"/>
        <v>20.795444478102809</v>
      </c>
      <c r="T73" s="37">
        <f t="shared" si="25"/>
        <v>22.23581572305611</v>
      </c>
      <c r="U73" s="37">
        <f t="shared" si="25"/>
        <v>23.667439618722298</v>
      </c>
      <c r="V73" s="37">
        <f t="shared" si="25"/>
        <v>25.205423083367844</v>
      </c>
      <c r="W73" s="37">
        <f t="shared" si="25"/>
        <v>26.894782841331153</v>
      </c>
      <c r="X73" s="37">
        <f t="shared" si="25"/>
        <v>28.643330299134494</v>
      </c>
      <c r="Y73" s="37">
        <f t="shared" si="25"/>
        <v>30.43768606933148</v>
      </c>
      <c r="Z73" s="37">
        <f t="shared" si="25"/>
        <v>32.271001663910795</v>
      </c>
      <c r="AA73" s="37">
        <f t="shared" si="25"/>
        <v>34.142522256728796</v>
      </c>
      <c r="AB73" s="37">
        <f t="shared" si="25"/>
        <v>36.055682711768469</v>
      </c>
      <c r="AC73" s="37">
        <f t="shared" si="25"/>
        <v>38.108146509936212</v>
      </c>
      <c r="AD73" s="37">
        <f t="shared" si="25"/>
        <v>40.257167633783503</v>
      </c>
      <c r="AE73" s="37">
        <f t="shared" si="25"/>
        <v>42.494090710762904</v>
      </c>
      <c r="AF73" s="37">
        <f t="shared" si="25"/>
        <v>44.717607530065656</v>
      </c>
      <c r="AG73" s="37">
        <f t="shared" si="25"/>
        <v>46.887870408270835</v>
      </c>
      <c r="AH73" s="37">
        <f t="shared" si="25"/>
        <v>49.07549861349549</v>
      </c>
      <c r="AI73" s="37">
        <f t="shared" si="25"/>
        <v>51.288650638937483</v>
      </c>
      <c r="AJ73" s="37">
        <f t="shared" si="25"/>
        <v>53.532188344492454</v>
      </c>
      <c r="AK73" s="37">
        <f t="shared" si="25"/>
        <v>55.809496423631145</v>
      </c>
      <c r="AL73" s="37">
        <f t="shared" si="25"/>
        <v>58.123413029146661</v>
      </c>
      <c r="AM73" s="37">
        <f t="shared" si="25"/>
        <v>60.47666289577635</v>
      </c>
      <c r="AN73" s="37">
        <f t="shared" si="25"/>
        <v>62.872037079136</v>
      </c>
      <c r="AO73" s="37">
        <f t="shared" si="25"/>
        <v>65.312449350404961</v>
      </c>
      <c r="AP73" s="37">
        <f t="shared" si="25"/>
        <v>67.800937052820075</v>
      </c>
      <c r="AQ73" s="37">
        <f t="shared" si="25"/>
        <v>70.340640648058383</v>
      </c>
      <c r="AR73" s="37">
        <f t="shared" si="25"/>
        <v>72.934778360886639</v>
      </c>
      <c r="AS73" s="37">
        <f t="shared" si="25"/>
        <v>75.586623098614268</v>
      </c>
      <c r="AT73" s="37">
        <f t="shared" si="25"/>
        <v>78.29948420767083</v>
      </c>
      <c r="AU73" s="37">
        <f t="shared" si="25"/>
        <v>81.076694452391479</v>
      </c>
      <c r="AV73" s="37">
        <f t="shared" si="25"/>
        <v>83.921601676710466</v>
      </c>
      <c r="AW73" s="37">
        <f t="shared" si="25"/>
        <v>86.837564304561838</v>
      </c>
      <c r="AX73" s="37">
        <f t="shared" si="25"/>
        <v>89.82794981733953</v>
      </c>
      <c r="AY73" s="37">
        <f t="shared" si="25"/>
        <v>92.896135447534022</v>
      </c>
      <c r="AZ73" s="37">
        <f t="shared" si="25"/>
        <v>96.045510463927286</v>
      </c>
      <c r="BA73" s="37">
        <f t="shared" si="25"/>
        <v>99.279479557803725</v>
      </c>
      <c r="BB73" s="37">
        <f t="shared" si="25"/>
        <v>102.60146695657095</v>
      </c>
      <c r="BC73" s="37">
        <f t="shared" si="25"/>
        <v>106.01492098699023</v>
      </c>
      <c r="BD73" s="37">
        <f t="shared" si="25"/>
        <v>109.52331888581433</v>
      </c>
      <c r="BE73" s="37">
        <f t="shared" si="25"/>
        <v>113.1301717137907</v>
      </c>
      <c r="BF73" s="37">
        <f t="shared" si="25"/>
        <v>116.83902927291479</v>
      </c>
      <c r="BG73" s="37">
        <f t="shared" si="25"/>
        <v>120.65348495949461</v>
      </c>
      <c r="BH73" s="37">
        <f t="shared" si="25"/>
        <v>124.57718050956643</v>
      </c>
      <c r="BI73" s="37">
        <f t="shared" si="25"/>
        <v>128.61381061055809</v>
      </c>
    </row>
    <row r="74" spans="1:237" s="37" customFormat="1" ht="18" customHeight="1">
      <c r="A74" s="72" t="s">
        <v>775</v>
      </c>
      <c r="B74" s="81">
        <f>+B11</f>
        <v>7.6929611347491607</v>
      </c>
      <c r="C74" s="37">
        <f t="shared" ref="C74:BI74" si="26">+B74*(1-$B$8)^10+10*B73</f>
        <v>13.411507731249424</v>
      </c>
      <c r="D74" s="37">
        <f t="shared" si="26"/>
        <v>21.576975937631317</v>
      </c>
      <c r="E74" s="37">
        <f t="shared" si="26"/>
        <v>31.183920804968722</v>
      </c>
      <c r="F74" s="37">
        <f t="shared" si="26"/>
        <v>41.893487496605275</v>
      </c>
      <c r="G74" s="37">
        <f t="shared" si="26"/>
        <v>53.428515971652075</v>
      </c>
      <c r="H74" s="37">
        <f t="shared" si="26"/>
        <v>66.062338913724474</v>
      </c>
      <c r="I74" s="37">
        <f t="shared" si="26"/>
        <v>79.917167227390692</v>
      </c>
      <c r="J74" s="37">
        <f t="shared" si="26"/>
        <v>95.047357800440352</v>
      </c>
      <c r="K74" s="37">
        <f t="shared" si="26"/>
        <v>111.52111711739923</v>
      </c>
      <c r="L74" s="37">
        <f t="shared" si="26"/>
        <v>129.52709466683518</v>
      </c>
      <c r="M74" s="37">
        <f t="shared" si="26"/>
        <v>148.46186621771716</v>
      </c>
      <c r="N74" s="37">
        <f t="shared" si="26"/>
        <v>172.43360146360448</v>
      </c>
      <c r="O74" s="37">
        <f t="shared" si="26"/>
        <v>195.4848516499469</v>
      </c>
      <c r="P74" s="37">
        <f t="shared" si="26"/>
        <v>218.09046932821502</v>
      </c>
      <c r="Q74" s="37">
        <f t="shared" si="26"/>
        <v>240.50454784045832</v>
      </c>
      <c r="R74" s="37">
        <f t="shared" si="26"/>
        <v>262.84145462739048</v>
      </c>
      <c r="S74" s="37">
        <f t="shared" si="26"/>
        <v>285.13462977518577</v>
      </c>
      <c r="T74" s="37">
        <f t="shared" si="26"/>
        <v>307.37474270953089</v>
      </c>
      <c r="U74" s="37">
        <f t="shared" si="26"/>
        <v>329.53310304465924</v>
      </c>
      <c r="V74" s="37">
        <f t="shared" si="26"/>
        <v>351.57548451814739</v>
      </c>
      <c r="W74" s="37">
        <f t="shared" si="26"/>
        <v>374.64102235286782</v>
      </c>
      <c r="X74" s="37">
        <f t="shared" si="26"/>
        <v>399.57707568477878</v>
      </c>
      <c r="Y74" s="37">
        <f t="shared" si="26"/>
        <v>425.75721444083331</v>
      </c>
      <c r="Z74" s="37">
        <f t="shared" si="26"/>
        <v>452.82922208586581</v>
      </c>
      <c r="AA74" s="37">
        <f t="shared" si="26"/>
        <v>480.60180342770417</v>
      </c>
      <c r="AB74" s="37">
        <f t="shared" si="26"/>
        <v>509.00070969570675</v>
      </c>
      <c r="AC74" s="37">
        <f t="shared" si="26"/>
        <v>538.03440058417675</v>
      </c>
      <c r="AD74" s="37">
        <f t="shared" si="26"/>
        <v>568.68246061519153</v>
      </c>
      <c r="AE74" s="37">
        <f t="shared" si="26"/>
        <v>600.85898961736973</v>
      </c>
      <c r="AF74" s="37">
        <f t="shared" si="26"/>
        <v>634.44748232747577</v>
      </c>
      <c r="AG74" s="37">
        <f t="shared" si="26"/>
        <v>668.39423376397326</v>
      </c>
      <c r="AH74" s="37">
        <f t="shared" si="26"/>
        <v>701.93336288336536</v>
      </c>
      <c r="AI74" s="37">
        <f t="shared" si="26"/>
        <v>735.5040161592741</v>
      </c>
      <c r="AJ74" s="37">
        <f t="shared" si="26"/>
        <v>769.34089943107585</v>
      </c>
      <c r="AK74" s="37">
        <f t="shared" si="26"/>
        <v>803.57446816368315</v>
      </c>
      <c r="AL74" s="37">
        <f t="shared" si="26"/>
        <v>838.28405629981171</v>
      </c>
      <c r="AM74" s="37">
        <f t="shared" si="26"/>
        <v>873.52570740278566</v>
      </c>
      <c r="AN74" s="37">
        <f t="shared" si="26"/>
        <v>909.34621000221591</v>
      </c>
      <c r="AO74" s="37">
        <f t="shared" si="26"/>
        <v>945.78978880577984</v>
      </c>
      <c r="AP74" s="37">
        <f t="shared" si="26"/>
        <v>982.90100172735742</v>
      </c>
      <c r="AQ74" s="37">
        <f t="shared" si="26"/>
        <v>1020.7257585832233</v>
      </c>
      <c r="AR74" s="37">
        <f t="shared" si="26"/>
        <v>1059.3114717532715</v>
      </c>
      <c r="AS74" s="37">
        <f t="shared" si="26"/>
        <v>1098.7068551598325</v>
      </c>
      <c r="AT74" s="37">
        <f t="shared" si="26"/>
        <v>1138.9616233704498</v>
      </c>
      <c r="AU74" s="37">
        <f t="shared" si="26"/>
        <v>1180.1262042472806</v>
      </c>
      <c r="AV74" s="37">
        <f t="shared" si="26"/>
        <v>1222.2515085419909</v>
      </c>
      <c r="AW74" s="37">
        <f t="shared" si="26"/>
        <v>1265.3887661753979</v>
      </c>
      <c r="AX74" s="37">
        <f t="shared" si="26"/>
        <v>1309.5894241557201</v>
      </c>
      <c r="AY74" s="37">
        <f t="shared" si="26"/>
        <v>1354.9050957594691</v>
      </c>
      <c r="AZ74" s="37">
        <f t="shared" si="26"/>
        <v>1401.3875497482932</v>
      </c>
      <c r="BA74" s="37">
        <f t="shared" si="26"/>
        <v>1449.0887294610691</v>
      </c>
      <c r="BB74" s="37">
        <f t="shared" si="26"/>
        <v>1498.0607933330139</v>
      </c>
      <c r="BC74" s="37">
        <f t="shared" si="26"/>
        <v>1548.3561701600333</v>
      </c>
      <c r="BD74" s="37">
        <f t="shared" si="26"/>
        <v>1600.0276240005132</v>
      </c>
      <c r="BE74" s="37">
        <f t="shared" si="26"/>
        <v>1653.128324911552</v>
      </c>
      <c r="BF74" s="37">
        <f t="shared" si="26"/>
        <v>1707.711922753193</v>
      </c>
      <c r="BG74" s="37">
        <f t="shared" si="26"/>
        <v>1763.8326220949032</v>
      </c>
      <c r="BH74" s="37">
        <f t="shared" si="26"/>
        <v>1821.5452568644901</v>
      </c>
      <c r="BI74" s="37">
        <f t="shared" si="26"/>
        <v>1880.9053638307289</v>
      </c>
    </row>
    <row r="75" spans="1:237" s="37" customFormat="1" ht="18" customHeight="1">
      <c r="A75" s="59" t="s">
        <v>776</v>
      </c>
      <c r="B75" s="80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</row>
    <row r="76" spans="1:237" s="34" customFormat="1" ht="18" customHeight="1">
      <c r="A76" s="64" t="s">
        <v>777</v>
      </c>
      <c r="B76" s="65">
        <f>+B14</f>
        <v>1.4999999999999999E-2</v>
      </c>
      <c r="C76" s="54">
        <f t="shared" ref="C76:BI76" si="27">+C14</f>
        <v>1.4999999999999999E-2</v>
      </c>
      <c r="D76" s="54">
        <f t="shared" si="27"/>
        <v>1.4999999999999999E-2</v>
      </c>
      <c r="E76" s="54">
        <f t="shared" si="27"/>
        <v>1.4999999999999999E-2</v>
      </c>
      <c r="F76" s="54">
        <f t="shared" si="27"/>
        <v>1.4999999999999999E-2</v>
      </c>
      <c r="G76" s="54">
        <f t="shared" si="27"/>
        <v>1.4999999999999999E-2</v>
      </c>
      <c r="H76" s="54">
        <f t="shared" si="27"/>
        <v>1.4999999999999999E-2</v>
      </c>
      <c r="I76" s="54">
        <f t="shared" si="27"/>
        <v>1.4999999999999999E-2</v>
      </c>
      <c r="J76" s="54">
        <f t="shared" si="27"/>
        <v>1.4999999999999999E-2</v>
      </c>
      <c r="K76" s="54">
        <f t="shared" si="27"/>
        <v>1.4999999999999999E-2</v>
      </c>
      <c r="L76" s="54">
        <f t="shared" si="27"/>
        <v>1.4999999999999999E-2</v>
      </c>
      <c r="M76" s="54">
        <f t="shared" si="27"/>
        <v>1.4999999999999999E-2</v>
      </c>
      <c r="N76" s="54">
        <f t="shared" si="27"/>
        <v>1.4999999999999999E-2</v>
      </c>
      <c r="O76" s="54">
        <f t="shared" si="27"/>
        <v>1.4999999999999999E-2</v>
      </c>
      <c r="P76" s="54">
        <f t="shared" si="27"/>
        <v>1.4999999999999999E-2</v>
      </c>
      <c r="Q76" s="54">
        <f t="shared" si="27"/>
        <v>1.4999999999999999E-2</v>
      </c>
      <c r="R76" s="54">
        <f t="shared" si="27"/>
        <v>1.4999999999999999E-2</v>
      </c>
      <c r="S76" s="54">
        <f t="shared" si="27"/>
        <v>1.4999999999999999E-2</v>
      </c>
      <c r="T76" s="54">
        <f t="shared" si="27"/>
        <v>1.4999999999999999E-2</v>
      </c>
      <c r="U76" s="54">
        <f t="shared" si="27"/>
        <v>1.4999999999999999E-2</v>
      </c>
      <c r="V76" s="54">
        <f t="shared" si="27"/>
        <v>1.4999999999999999E-2</v>
      </c>
      <c r="W76" s="54">
        <f t="shared" si="27"/>
        <v>1.4999999999999999E-2</v>
      </c>
      <c r="X76" s="54">
        <f t="shared" si="27"/>
        <v>1.4999999999999999E-2</v>
      </c>
      <c r="Y76" s="54">
        <f t="shared" si="27"/>
        <v>1.4999999999999999E-2</v>
      </c>
      <c r="Z76" s="54">
        <f t="shared" si="27"/>
        <v>1.4999999999999999E-2</v>
      </c>
      <c r="AA76" s="54">
        <f t="shared" si="27"/>
        <v>1.4999999999999999E-2</v>
      </c>
      <c r="AB76" s="54">
        <f t="shared" si="27"/>
        <v>1.4999999999999999E-2</v>
      </c>
      <c r="AC76" s="54">
        <f t="shared" si="27"/>
        <v>1.4999999999999999E-2</v>
      </c>
      <c r="AD76" s="54">
        <f t="shared" si="27"/>
        <v>1.4999999999999999E-2</v>
      </c>
      <c r="AE76" s="54">
        <f t="shared" si="27"/>
        <v>1.4999999999999999E-2</v>
      </c>
      <c r="AF76" s="54">
        <f t="shared" si="27"/>
        <v>1.4999999999999999E-2</v>
      </c>
      <c r="AG76" s="54">
        <f t="shared" si="27"/>
        <v>1.4999999999999999E-2</v>
      </c>
      <c r="AH76" s="54">
        <f t="shared" si="27"/>
        <v>1.4999999999999999E-2</v>
      </c>
      <c r="AI76" s="54">
        <f t="shared" si="27"/>
        <v>1.4999999999999999E-2</v>
      </c>
      <c r="AJ76" s="54">
        <f t="shared" si="27"/>
        <v>1.4999999999999999E-2</v>
      </c>
      <c r="AK76" s="54">
        <f t="shared" si="27"/>
        <v>1.4999999999999999E-2</v>
      </c>
      <c r="AL76" s="54">
        <f t="shared" si="27"/>
        <v>1.4999999999999999E-2</v>
      </c>
      <c r="AM76" s="54">
        <f t="shared" si="27"/>
        <v>1.4999999999999999E-2</v>
      </c>
      <c r="AN76" s="54">
        <f t="shared" si="27"/>
        <v>1.4999999999999999E-2</v>
      </c>
      <c r="AO76" s="54">
        <f t="shared" si="27"/>
        <v>1.4999999999999999E-2</v>
      </c>
      <c r="AP76" s="54">
        <f t="shared" si="27"/>
        <v>1.4999999999999999E-2</v>
      </c>
      <c r="AQ76" s="54">
        <f t="shared" si="27"/>
        <v>1.4999999999999999E-2</v>
      </c>
      <c r="AR76" s="54">
        <f t="shared" si="27"/>
        <v>1.4999999999999999E-2</v>
      </c>
      <c r="AS76" s="54">
        <f t="shared" si="27"/>
        <v>1.4999999999999999E-2</v>
      </c>
      <c r="AT76" s="54">
        <f t="shared" si="27"/>
        <v>1.4999999999999999E-2</v>
      </c>
      <c r="AU76" s="54">
        <f t="shared" si="27"/>
        <v>1.4999999999999999E-2</v>
      </c>
      <c r="AV76" s="54">
        <f t="shared" si="27"/>
        <v>1.4999999999999999E-2</v>
      </c>
      <c r="AW76" s="54">
        <f t="shared" si="27"/>
        <v>1.4999999999999999E-2</v>
      </c>
      <c r="AX76" s="54">
        <f t="shared" si="27"/>
        <v>1.4999999999999999E-2</v>
      </c>
      <c r="AY76" s="54">
        <f t="shared" si="27"/>
        <v>1.4999999999999999E-2</v>
      </c>
      <c r="AZ76" s="54">
        <f t="shared" si="27"/>
        <v>1.4999999999999999E-2</v>
      </c>
      <c r="BA76" s="54">
        <f t="shared" si="27"/>
        <v>1.4999999999999999E-2</v>
      </c>
      <c r="BB76" s="54">
        <f t="shared" si="27"/>
        <v>1.4999999999999999E-2</v>
      </c>
      <c r="BC76" s="54">
        <f t="shared" si="27"/>
        <v>1.4999999999999999E-2</v>
      </c>
      <c r="BD76" s="54">
        <f t="shared" si="27"/>
        <v>1.4999999999999999E-2</v>
      </c>
      <c r="BE76" s="54">
        <f t="shared" si="27"/>
        <v>1.4999999999999999E-2</v>
      </c>
      <c r="BF76" s="54">
        <f t="shared" si="27"/>
        <v>1.4999999999999999E-2</v>
      </c>
      <c r="BG76" s="54">
        <f t="shared" si="27"/>
        <v>1.4999999999999999E-2</v>
      </c>
      <c r="BH76" s="54">
        <f t="shared" si="27"/>
        <v>1.4999999999999999E-2</v>
      </c>
      <c r="BI76" s="54">
        <f t="shared" si="27"/>
        <v>1.4999999999999999E-2</v>
      </c>
    </row>
    <row r="77" spans="1:237" s="34" customFormat="1" ht="18" customHeight="1">
      <c r="A77" s="64" t="s">
        <v>778</v>
      </c>
      <c r="B77" s="65">
        <f t="shared" ref="B77:BI77" si="28">+$B$7*B61/B74</f>
        <v>0.17776547311154633</v>
      </c>
      <c r="C77" s="54">
        <f t="shared" si="28"/>
        <v>0.15920576035969536</v>
      </c>
      <c r="D77" s="54">
        <f t="shared" si="28"/>
        <v>0.14397883674704035</v>
      </c>
      <c r="E77" s="54">
        <f t="shared" si="28"/>
        <v>0.13576854865594096</v>
      </c>
      <c r="F77" s="54">
        <f t="shared" si="28"/>
        <v>0.13054471681875265</v>
      </c>
      <c r="G77" s="54">
        <f t="shared" si="28"/>
        <v>0.12615660449814231</v>
      </c>
      <c r="H77" s="54">
        <f t="shared" si="28"/>
        <v>0.12240940115795985</v>
      </c>
      <c r="I77" s="54">
        <f t="shared" si="28"/>
        <v>0.11941130738925451</v>
      </c>
      <c r="J77" s="54">
        <f t="shared" si="28"/>
        <v>0.11682830858333566</v>
      </c>
      <c r="K77" s="54">
        <f t="shared" si="28"/>
        <v>0.11445932345646234</v>
      </c>
      <c r="L77" s="54">
        <f t="shared" si="28"/>
        <v>0.11219725735401845</v>
      </c>
      <c r="M77" s="54">
        <f t="shared" si="28"/>
        <v>0.11035353375875025</v>
      </c>
      <c r="N77" s="54">
        <f t="shared" si="28"/>
        <v>0.10690032434232015</v>
      </c>
      <c r="O77" s="54">
        <f t="shared" si="28"/>
        <v>0.10476129632508575</v>
      </c>
      <c r="P77" s="54">
        <f t="shared" si="28"/>
        <v>0.10332270618909777</v>
      </c>
      <c r="Q77" s="54">
        <f t="shared" si="28"/>
        <v>0.10228636464199799</v>
      </c>
      <c r="R77" s="54">
        <f t="shared" si="28"/>
        <v>0.10150034223018581</v>
      </c>
      <c r="S77" s="54">
        <f t="shared" si="28"/>
        <v>0.10088375399668921</v>
      </c>
      <c r="T77" s="54">
        <f t="shared" si="28"/>
        <v>0.10039134186924724</v>
      </c>
      <c r="U77" s="54">
        <f t="shared" si="28"/>
        <v>9.9996174863677845E-2</v>
      </c>
      <c r="V77" s="54">
        <f t="shared" si="28"/>
        <v>0.10014654846359491</v>
      </c>
      <c r="W77" s="54">
        <f t="shared" si="28"/>
        <v>0.10061273653213812</v>
      </c>
      <c r="X77" s="54">
        <f t="shared" si="28"/>
        <v>0.10080284541991436</v>
      </c>
      <c r="Y77" s="54">
        <f t="shared" si="28"/>
        <v>0.10086821891068461</v>
      </c>
      <c r="Z77" s="54">
        <f t="shared" si="28"/>
        <v>0.10088690121114621</v>
      </c>
      <c r="AA77" s="54">
        <f t="shared" si="28"/>
        <v>0.10089747953761066</v>
      </c>
      <c r="AB77" s="54">
        <f t="shared" si="28"/>
        <v>0.10091479258061073</v>
      </c>
      <c r="AC77" s="54">
        <f t="shared" si="28"/>
        <v>0.10094029067801447</v>
      </c>
      <c r="AD77" s="54">
        <f t="shared" si="28"/>
        <v>0.10085486797120211</v>
      </c>
      <c r="AE77" s="54">
        <f t="shared" si="28"/>
        <v>0.10069042065107686</v>
      </c>
      <c r="AF77" s="54">
        <f t="shared" si="28"/>
        <v>0.10026753159884906</v>
      </c>
      <c r="AG77" s="54">
        <f t="shared" si="28"/>
        <v>9.9712040530467241E-2</v>
      </c>
      <c r="AH77" s="54">
        <f t="shared" si="28"/>
        <v>9.9303624006963964E-2</v>
      </c>
      <c r="AI77" s="54">
        <f t="shared" si="28"/>
        <v>9.8984061865563008E-2</v>
      </c>
      <c r="AJ77" s="54">
        <f t="shared" si="28"/>
        <v>9.872434236711812E-2</v>
      </c>
      <c r="AK77" s="54">
        <f t="shared" si="28"/>
        <v>9.8509498288137959E-2</v>
      </c>
      <c r="AL77" s="54">
        <f t="shared" si="28"/>
        <v>9.8331267701245215E-2</v>
      </c>
      <c r="AM77" s="54">
        <f t="shared" si="28"/>
        <v>9.8184545191766129E-2</v>
      </c>
      <c r="AN77" s="54">
        <f t="shared" si="28"/>
        <v>9.8065706764022265E-2</v>
      </c>
      <c r="AO77" s="54">
        <f t="shared" si="28"/>
        <v>9.7971846921157055E-2</v>
      </c>
      <c r="AP77" s="54">
        <f t="shared" si="28"/>
        <v>9.7900448526102454E-2</v>
      </c>
      <c r="AQ77" s="54">
        <f t="shared" si="28"/>
        <v>9.7849249941325489E-2</v>
      </c>
      <c r="AR77" s="54">
        <f t="shared" si="28"/>
        <v>9.7816196491193025E-2</v>
      </c>
      <c r="AS77" s="54">
        <f t="shared" si="28"/>
        <v>9.7799424031921101E-2</v>
      </c>
      <c r="AT77" s="54">
        <f t="shared" si="28"/>
        <v>9.7797251892663598E-2</v>
      </c>
      <c r="AU77" s="54">
        <f t="shared" si="28"/>
        <v>9.7808176310286765E-2</v>
      </c>
      <c r="AV77" s="54">
        <f t="shared" si="28"/>
        <v>9.7830861676590386E-2</v>
      </c>
      <c r="AW77" s="54">
        <f t="shared" si="28"/>
        <v>9.7864129452795767E-2</v>
      </c>
      <c r="AX77" s="54">
        <f t="shared" si="28"/>
        <v>9.7906945464046866E-2</v>
      </c>
      <c r="AY77" s="54">
        <f t="shared" si="28"/>
        <v>9.7958406426206485E-2</v>
      </c>
      <c r="AZ77" s="54">
        <f t="shared" si="28"/>
        <v>9.8017726427911817E-2</v>
      </c>
      <c r="BA77" s="54">
        <f t="shared" si="28"/>
        <v>9.8084223892367428E-2</v>
      </c>
      <c r="BB77" s="54">
        <f t="shared" si="28"/>
        <v>9.815730935626045E-2</v>
      </c>
      <c r="BC77" s="54">
        <f t="shared" si="28"/>
        <v>9.8236474253601269E-2</v>
      </c>
      <c r="BD77" s="54">
        <f t="shared" si="28"/>
        <v>9.8321280783138287E-2</v>
      </c>
      <c r="BE77" s="54">
        <f t="shared" si="28"/>
        <v>9.8411352863581741E-2</v>
      </c>
      <c r="BF77" s="54">
        <f t="shared" si="28"/>
        <v>9.8506368133416553E-2</v>
      </c>
      <c r="BG77" s="54">
        <f t="shared" si="28"/>
        <v>9.8606050924285135E-2</v>
      </c>
      <c r="BH77" s="54">
        <f t="shared" si="28"/>
        <v>9.8710166122827001E-2</v>
      </c>
      <c r="BI77" s="54">
        <f t="shared" si="28"/>
        <v>9.8818513830937385E-2</v>
      </c>
    </row>
    <row r="78" spans="1:237" s="34" customFormat="1" ht="18" customHeight="1">
      <c r="A78" s="64" t="s">
        <v>779</v>
      </c>
      <c r="B78" s="65">
        <f t="shared" ref="B78:BI78" si="29">+$B$7*B61/B74*(1-(1-$B$8)^10)/$B$8/10</f>
        <v>0.11578248524337383</v>
      </c>
      <c r="C78" s="54">
        <f t="shared" si="29"/>
        <v>0.10369414418254234</v>
      </c>
      <c r="D78" s="54">
        <f t="shared" si="29"/>
        <v>9.3776520542669731E-2</v>
      </c>
      <c r="E78" s="54">
        <f t="shared" si="29"/>
        <v>8.8428982895946487E-2</v>
      </c>
      <c r="F78" s="54">
        <f t="shared" si="29"/>
        <v>8.5026588595093724E-2</v>
      </c>
      <c r="G78" s="54">
        <f t="shared" si="29"/>
        <v>8.2168516433417382E-2</v>
      </c>
      <c r="H78" s="54">
        <f t="shared" si="29"/>
        <v>7.972788210862726E-2</v>
      </c>
      <c r="I78" s="54">
        <f t="shared" si="29"/>
        <v>7.7775158998467625E-2</v>
      </c>
      <c r="J78" s="54">
        <f t="shared" si="29"/>
        <v>7.609279618697673E-2</v>
      </c>
      <c r="K78" s="54">
        <f t="shared" si="29"/>
        <v>7.4549825098761693E-2</v>
      </c>
      <c r="L78" s="54">
        <f t="shared" si="29"/>
        <v>7.307649267632102E-2</v>
      </c>
      <c r="M78" s="54">
        <f t="shared" si="29"/>
        <v>7.1875635748226502E-2</v>
      </c>
      <c r="N78" s="54">
        <f t="shared" si="29"/>
        <v>6.9626486004455881E-2</v>
      </c>
      <c r="O78" s="54">
        <f t="shared" si="29"/>
        <v>6.8233290939600968E-2</v>
      </c>
      <c r="P78" s="54">
        <f t="shared" si="29"/>
        <v>6.7296306168172532E-2</v>
      </c>
      <c r="Q78" s="54">
        <f t="shared" si="29"/>
        <v>6.6621314575126322E-2</v>
      </c>
      <c r="R78" s="54">
        <f t="shared" si="29"/>
        <v>6.6109361231748445E-2</v>
      </c>
      <c r="S78" s="54">
        <f t="shared" si="29"/>
        <v>6.5707764021691456E-2</v>
      </c>
      <c r="T78" s="54">
        <f t="shared" si="29"/>
        <v>6.5387045386732262E-2</v>
      </c>
      <c r="U78" s="54">
        <f t="shared" si="29"/>
        <v>6.5129664596243808E-2</v>
      </c>
      <c r="V78" s="54">
        <f t="shared" si="29"/>
        <v>6.5227606163909574E-2</v>
      </c>
      <c r="W78" s="54">
        <f t="shared" si="29"/>
        <v>6.5531244503919894E-2</v>
      </c>
      <c r="X78" s="54">
        <f t="shared" si="29"/>
        <v>6.565506652125716E-2</v>
      </c>
      <c r="Y78" s="54">
        <f t="shared" si="29"/>
        <v>6.5697645685241751E-2</v>
      </c>
      <c r="Z78" s="54">
        <f t="shared" si="29"/>
        <v>6.5709813870320932E-2</v>
      </c>
      <c r="AA78" s="54">
        <f t="shared" si="29"/>
        <v>6.5716703762414896E-2</v>
      </c>
      <c r="AB78" s="54">
        <f t="shared" si="29"/>
        <v>6.5727980120588309E-2</v>
      </c>
      <c r="AC78" s="54">
        <f t="shared" si="29"/>
        <v>6.5744587581163777E-2</v>
      </c>
      <c r="AD78" s="54">
        <f t="shared" si="29"/>
        <v>6.5688949930511886E-2</v>
      </c>
      <c r="AE78" s="54">
        <f t="shared" si="29"/>
        <v>6.5581841845446534E-2</v>
      </c>
      <c r="AF78" s="54">
        <f t="shared" si="29"/>
        <v>6.5306405088284891E-2</v>
      </c>
      <c r="AG78" s="54">
        <f t="shared" si="29"/>
        <v>6.4944601779115929E-2</v>
      </c>
      <c r="AH78" s="54">
        <f t="shared" si="29"/>
        <v>6.4678591291938842E-2</v>
      </c>
      <c r="AI78" s="54">
        <f t="shared" si="29"/>
        <v>6.4470453579516585E-2</v>
      </c>
      <c r="AJ78" s="54">
        <f t="shared" si="29"/>
        <v>6.4301292670653015E-2</v>
      </c>
      <c r="AK78" s="54">
        <f t="shared" si="29"/>
        <v>6.4161360089996372E-2</v>
      </c>
      <c r="AL78" s="54">
        <f t="shared" si="29"/>
        <v>6.4045274666119506E-2</v>
      </c>
      <c r="AM78" s="54">
        <f t="shared" si="29"/>
        <v>6.3949711132373147E-2</v>
      </c>
      <c r="AN78" s="54">
        <f t="shared" si="29"/>
        <v>6.3872309102238928E-2</v>
      </c>
      <c r="AO78" s="54">
        <f t="shared" si="29"/>
        <v>6.3811176162972008E-2</v>
      </c>
      <c r="AP78" s="54">
        <f t="shared" si="29"/>
        <v>6.3764672848930698E-2</v>
      </c>
      <c r="AQ78" s="54">
        <f t="shared" si="29"/>
        <v>6.3731326106829092E-2</v>
      </c>
      <c r="AR78" s="54">
        <f t="shared" si="29"/>
        <v>6.3709797682128727E-2</v>
      </c>
      <c r="AS78" s="54">
        <f t="shared" si="29"/>
        <v>6.3698873417792373E-2</v>
      </c>
      <c r="AT78" s="54">
        <f t="shared" si="29"/>
        <v>6.3697458656662848E-2</v>
      </c>
      <c r="AU78" s="54">
        <f t="shared" si="29"/>
        <v>6.3704573965390171E-2</v>
      </c>
      <c r="AV78" s="54">
        <f t="shared" si="29"/>
        <v>6.3719349433557962E-2</v>
      </c>
      <c r="AW78" s="54">
        <f t="shared" si="29"/>
        <v>6.3741017453450455E-2</v>
      </c>
      <c r="AX78" s="54">
        <f t="shared" si="29"/>
        <v>6.3768904444687219E-2</v>
      </c>
      <c r="AY78" s="54">
        <f t="shared" si="29"/>
        <v>6.3802422078834978E-2</v>
      </c>
      <c r="AZ78" s="54">
        <f t="shared" si="29"/>
        <v>6.3841058474878948E-2</v>
      </c>
      <c r="BA78" s="54">
        <f t="shared" si="29"/>
        <v>6.3884369707157579E-2</v>
      </c>
      <c r="BB78" s="54">
        <f t="shared" si="29"/>
        <v>6.3931971845506391E-2</v>
      </c>
      <c r="BC78" s="54">
        <f t="shared" si="29"/>
        <v>6.3983533649931756E-2</v>
      </c>
      <c r="BD78" s="54">
        <f t="shared" si="29"/>
        <v>6.4038769971039494E-2</v>
      </c>
      <c r="BE78" s="54">
        <f t="shared" si="29"/>
        <v>6.4097435858977383E-2</v>
      </c>
      <c r="BF78" s="54">
        <f t="shared" si="29"/>
        <v>6.4159321352740509E-2</v>
      </c>
      <c r="BG78" s="54">
        <f t="shared" si="29"/>
        <v>6.422424690358422E-2</v>
      </c>
      <c r="BH78" s="54">
        <f t="shared" si="29"/>
        <v>6.4292059377107802E-2</v>
      </c>
      <c r="BI78" s="54">
        <f t="shared" si="29"/>
        <v>6.4362628575365843E-2</v>
      </c>
    </row>
    <row r="79" spans="1:237" s="34" customFormat="1" ht="18" customHeight="1">
      <c r="A79" s="64" t="s">
        <v>780</v>
      </c>
      <c r="B79" s="65">
        <f>+C134</f>
        <v>6.7558779775978017E-2</v>
      </c>
      <c r="C79" s="54">
        <f t="shared" ref="C79:BI79" si="30">+D134</f>
        <v>6.2708789964724954E-2</v>
      </c>
      <c r="D79" s="54">
        <f t="shared" si="30"/>
        <v>5.6301858413145611E-2</v>
      </c>
      <c r="E79" s="54">
        <f t="shared" si="30"/>
        <v>5.1470672317134758E-2</v>
      </c>
      <c r="F79" s="54">
        <f t="shared" si="30"/>
        <v>4.7306652027332863E-2</v>
      </c>
      <c r="G79" s="54">
        <f t="shared" si="30"/>
        <v>4.4160485794298099E-2</v>
      </c>
      <c r="H79" s="54">
        <f t="shared" si="30"/>
        <v>4.1481132106136354E-2</v>
      </c>
      <c r="I79" s="54">
        <f t="shared" si="30"/>
        <v>3.9168963773247967E-2</v>
      </c>
      <c r="J79" s="54">
        <f t="shared" si="30"/>
        <v>3.7097126516194567E-2</v>
      </c>
      <c r="K79" s="54">
        <f t="shared" si="30"/>
        <v>3.5623814078325822E-2</v>
      </c>
      <c r="L79" s="54">
        <f t="shared" si="30"/>
        <v>3.2394969171998023E-2</v>
      </c>
      <c r="M79" s="54">
        <f t="shared" si="30"/>
        <v>3.3782960285565045E-2</v>
      </c>
      <c r="N79" s="54">
        <f t="shared" si="30"/>
        <v>3.1818059264353993E-2</v>
      </c>
      <c r="O79" s="54">
        <f t="shared" si="30"/>
        <v>3.0316916047031128E-2</v>
      </c>
      <c r="P79" s="54">
        <f t="shared" si="30"/>
        <v>2.9097273098140697E-2</v>
      </c>
      <c r="Q79" s="54">
        <f t="shared" si="30"/>
        <v>2.80648684684488E-2</v>
      </c>
      <c r="R79" s="54">
        <f t="shared" si="30"/>
        <v>2.7168158019413413E-2</v>
      </c>
      <c r="S79" s="54">
        <f t="shared" si="30"/>
        <v>2.6377153493565952E-2</v>
      </c>
      <c r="T79" s="54">
        <f t="shared" si="30"/>
        <v>2.5673132348459582E-2</v>
      </c>
      <c r="U79" s="54">
        <f t="shared" si="30"/>
        <v>2.4736033396614454E-2</v>
      </c>
      <c r="V79" s="54">
        <f t="shared" si="30"/>
        <v>2.4007320880698124E-2</v>
      </c>
      <c r="W79" s="54">
        <f t="shared" si="30"/>
        <v>2.371784632168783E-2</v>
      </c>
      <c r="X79" s="54">
        <f t="shared" si="30"/>
        <v>2.3375869377508796E-2</v>
      </c>
      <c r="Y79" s="54">
        <f t="shared" si="30"/>
        <v>2.3026952752848828E-2</v>
      </c>
      <c r="Z79" s="54">
        <f t="shared" si="30"/>
        <v>2.2702758359500308E-2</v>
      </c>
      <c r="AA79" s="54">
        <f t="shared" si="30"/>
        <v>2.2418436756287408E-2</v>
      </c>
      <c r="AB79" s="54">
        <f t="shared" si="30"/>
        <v>2.2547684023392689E-2</v>
      </c>
      <c r="AC79" s="54">
        <f t="shared" si="30"/>
        <v>2.247044284134958E-2</v>
      </c>
      <c r="AD79" s="54">
        <f t="shared" si="30"/>
        <v>2.2350356271305882E-2</v>
      </c>
      <c r="AE79" s="54">
        <f t="shared" si="30"/>
        <v>2.2336816696093997E-2</v>
      </c>
      <c r="AF79" s="54">
        <f t="shared" si="30"/>
        <v>2.2241091383418343E-2</v>
      </c>
      <c r="AG79" s="54">
        <f t="shared" si="30"/>
        <v>2.1966533591253112E-2</v>
      </c>
      <c r="AH79" s="54">
        <f t="shared" si="30"/>
        <v>2.173795146073787E-2</v>
      </c>
      <c r="AI79" s="54">
        <f t="shared" si="30"/>
        <v>2.1539350951899294E-2</v>
      </c>
      <c r="AJ79" s="54">
        <f t="shared" si="30"/>
        <v>2.1362734774911463E-2</v>
      </c>
      <c r="AK79" s="54">
        <f t="shared" si="30"/>
        <v>2.1203966321481804E-2</v>
      </c>
      <c r="AL79" s="54">
        <f t="shared" si="30"/>
        <v>2.1060671862508817E-2</v>
      </c>
      <c r="AM79" s="54">
        <f t="shared" si="30"/>
        <v>2.0931254101403063E-2</v>
      </c>
      <c r="AN79" s="54">
        <f t="shared" si="30"/>
        <v>2.0814447879498932E-2</v>
      </c>
      <c r="AO79" s="54">
        <f t="shared" si="30"/>
        <v>2.0709133693541659E-2</v>
      </c>
      <c r="AP79" s="54">
        <f t="shared" si="30"/>
        <v>2.0614268827541249E-2</v>
      </c>
      <c r="AQ79" s="54">
        <f t="shared" si="30"/>
        <v>2.052886851144553E-2</v>
      </c>
      <c r="AR79" s="54">
        <f t="shared" si="30"/>
        <v>2.0452005669671314E-2</v>
      </c>
      <c r="AS79" s="54">
        <f t="shared" si="30"/>
        <v>2.0382815474226046E-2</v>
      </c>
      <c r="AT79" s="54">
        <f t="shared" si="30"/>
        <v>2.0320499282359794E-2</v>
      </c>
      <c r="AU79" s="54">
        <f t="shared" si="30"/>
        <v>2.0264326319557657E-2</v>
      </c>
      <c r="AV79" s="54">
        <f t="shared" si="30"/>
        <v>2.0213633041920476E-2</v>
      </c>
      <c r="AW79" s="54">
        <f t="shared" si="30"/>
        <v>2.0167820661656677E-2</v>
      </c>
      <c r="AX79" s="54">
        <f t="shared" si="30"/>
        <v>2.0126351423209732E-2</v>
      </c>
      <c r="AY79" s="54">
        <f t="shared" si="30"/>
        <v>2.008874414894124E-2</v>
      </c>
      <c r="AZ79" s="54">
        <f t="shared" si="30"/>
        <v>2.0054569455600912E-2</v>
      </c>
      <c r="BA79" s="54">
        <f t="shared" si="30"/>
        <v>2.0023444927139922E-2</v>
      </c>
      <c r="BB79" s="54">
        <f t="shared" si="30"/>
        <v>1.9995030433534566E-2</v>
      </c>
      <c r="BC79" s="54">
        <f t="shared" si="30"/>
        <v>1.9969023712267164E-2</v>
      </c>
      <c r="BD79" s="54">
        <f t="shared" si="30"/>
        <v>1.9945156276492515E-2</v>
      </c>
      <c r="BE79" s="54">
        <f t="shared" si="30"/>
        <v>1.992318967761908E-2</v>
      </c>
      <c r="BF79" s="54">
        <f t="shared" si="30"/>
        <v>1.990291212595352E-2</v>
      </c>
      <c r="BG79" s="54">
        <f t="shared" si="30"/>
        <v>1.9884135457900465E-2</v>
      </c>
      <c r="BH79" s="54">
        <f t="shared" si="30"/>
        <v>1.4999999999999902E-2</v>
      </c>
      <c r="BI79" s="54">
        <f t="shared" si="30"/>
        <v>0</v>
      </c>
    </row>
    <row r="80" spans="1:237" ht="18" customHeight="1">
      <c r="A80" s="96" t="s">
        <v>781</v>
      </c>
      <c r="B80" s="150"/>
      <c r="C80" s="97"/>
      <c r="D80" s="97"/>
      <c r="E80" s="97"/>
      <c r="F80" s="97"/>
      <c r="G80" s="97"/>
      <c r="H80" s="97"/>
      <c r="I80" s="97"/>
      <c r="J80" s="97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</row>
    <row r="81" spans="1:103" ht="18" customHeight="1">
      <c r="A81" s="98" t="s">
        <v>660</v>
      </c>
      <c r="B81" s="99">
        <f>+Global!B70</f>
        <v>0.83</v>
      </c>
      <c r="C81" s="100">
        <f>+Global!C70</f>
        <v>0.98</v>
      </c>
      <c r="D81" s="100">
        <f>+Global!D70</f>
        <v>1.2299072803648878</v>
      </c>
      <c r="E81" s="100">
        <f>+Global!E70</f>
        <v>1.5203061790744932</v>
      </c>
      <c r="F81" s="100">
        <f>+Global!F70</f>
        <v>1.8319126422158489</v>
      </c>
      <c r="G81" s="100">
        <f>+Global!G70</f>
        <v>2.1509718132816515</v>
      </c>
      <c r="H81" s="100">
        <f>+Global!H70</f>
        <v>2.4680617535638172</v>
      </c>
      <c r="I81" s="100">
        <f>+Global!I70</f>
        <v>2.7778418001671961</v>
      </c>
      <c r="J81" s="100">
        <f>+Global!J70</f>
        <v>3.0779677409816255</v>
      </c>
      <c r="K81" s="100">
        <f>+Global!K70</f>
        <v>3.367812676156571</v>
      </c>
      <c r="L81" s="100">
        <f>+Global!L70</f>
        <v>3.6476485330626893</v>
      </c>
      <c r="M81" s="100">
        <f>+Global!M70</f>
        <v>3.9106156129397851</v>
      </c>
      <c r="N81" s="100">
        <f>+Global!N70</f>
        <v>4.1598146898624559</v>
      </c>
      <c r="O81" s="100">
        <f>+Global!O70</f>
        <v>4.3974364966447048</v>
      </c>
      <c r="P81" s="100">
        <f>+Global!P70</f>
        <v>4.624874484385562</v>
      </c>
      <c r="Q81" s="100">
        <f>+Global!Q70</f>
        <v>4.8430870914360984</v>
      </c>
      <c r="R81" s="100">
        <f>+Global!R70</f>
        <v>5.0527710121251976</v>
      </c>
      <c r="S81" s="100">
        <f>+Global!S70</f>
        <v>5.254444721491887</v>
      </c>
      <c r="T81" s="100">
        <f>+Global!T70</f>
        <v>5.448486015626937</v>
      </c>
      <c r="U81" s="100">
        <f>+Global!U70</f>
        <v>5.6351426051912696</v>
      </c>
      <c r="V81" s="100">
        <f>+Global!V70</f>
        <v>5.8147037467486919</v>
      </c>
      <c r="W81" s="100">
        <f>+Global!W70</f>
        <v>5.9875921126930871</v>
      </c>
      <c r="X81" s="100">
        <f>+Global!X70</f>
        <v>6.1540649059706602</v>
      </c>
      <c r="Y81" s="100">
        <f>+Global!Y70</f>
        <v>6.3139419480150911</v>
      </c>
      <c r="Z81" s="100">
        <f>+Global!Z70</f>
        <v>6.4665489888029484</v>
      </c>
      <c r="AA81" s="100">
        <f>+Global!AA70</f>
        <v>6.6078391386183553</v>
      </c>
      <c r="AB81" s="100">
        <f>+Global!AB70</f>
        <v>6.6941469848905317</v>
      </c>
      <c r="AC81" s="100">
        <f>+Global!AC70</f>
        <v>6.7029302629115044</v>
      </c>
      <c r="AD81" s="100">
        <f>+Global!AD70</f>
        <v>6.6653985107224925</v>
      </c>
      <c r="AE81" s="100">
        <f>+Global!AE70</f>
        <v>6.602160769418175</v>
      </c>
      <c r="AF81" s="100">
        <f>+Global!AF70</f>
        <v>6.5266254657074185</v>
      </c>
      <c r="AG81" s="100">
        <f>+Global!AG70</f>
        <v>6.4473235814257066</v>
      </c>
      <c r="AH81" s="100">
        <f>+Global!AH70</f>
        <v>6.3694987945756134</v>
      </c>
      <c r="AI81" s="100">
        <f>+Global!AI70</f>
        <v>6.2961969489256724</v>
      </c>
      <c r="AJ81" s="100">
        <f>+Global!AJ70</f>
        <v>6.2290123662265486</v>
      </c>
      <c r="AK81" s="100">
        <f>+Global!AK70</f>
        <v>6.1685981748003895</v>
      </c>
      <c r="AL81" s="100">
        <f>+Global!AL70</f>
        <v>6.1150139032819579</v>
      </c>
      <c r="AM81" s="100">
        <f>+Global!AM70</f>
        <v>6.0679606470388148</v>
      </c>
      <c r="AN81" s="100">
        <f>+Global!AN70</f>
        <v>6.0269385264868687</v>
      </c>
      <c r="AO81" s="100">
        <f>+Global!AO70</f>
        <v>5.9913505027218186</v>
      </c>
      <c r="AP81" s="100">
        <f>+Global!AP70</f>
        <v>5.9605692883416195</v>
      </c>
      <c r="AQ81" s="100">
        <f>+Global!AQ70</f>
        <v>5.9339790197070856</v>
      </c>
      <c r="AR81" s="100">
        <f>+Global!AR70</f>
        <v>5.9109998264642964</v>
      </c>
      <c r="AS81" s="100">
        <f>+Global!AS70</f>
        <v>5.8911009649362658</v>
      </c>
      <c r="AT81" s="100">
        <f>+Global!AT70</f>
        <v>5.87380644913324</v>
      </c>
      <c r="AU81" s="100">
        <f>+Global!AU70</f>
        <v>5.8586958948093724</v>
      </c>
      <c r="AV81" s="100">
        <f>+Global!AV70</f>
        <v>5.8454024353092047</v>
      </c>
      <c r="AW81" s="100">
        <f>+Global!AW70</f>
        <v>5.8336089665463726</v>
      </c>
      <c r="AX81" s="100">
        <f>+Global!AX70</f>
        <v>5.8230435577570425</v>
      </c>
      <c r="AY81" s="100">
        <f>+Global!AY70</f>
        <v>5.8134745720157381</v>
      </c>
      <c r="AZ81" s="100">
        <f>+Global!AZ70</f>
        <v>5.8047058385258348</v>
      </c>
      <c r="BA81" s="100">
        <f>+Global!BA70</f>
        <v>5.7965720807963557</v>
      </c>
      <c r="BB81" s="100">
        <f>+Global!BB70</f>
        <v>5.7889347120161716</v>
      </c>
      <c r="BC81" s="100">
        <f>+Global!BC70</f>
        <v>5.781678047702707</v>
      </c>
      <c r="BD81" s="100">
        <f>+Global!BD70</f>
        <v>5.7747059463955921</v>
      </c>
      <c r="BE81" s="100">
        <f>+Global!BE70</f>
        <v>5.7679388649405352</v>
      </c>
      <c r="BF81" s="100">
        <f>+Global!BF70</f>
        <v>5.7613113009234738</v>
      </c>
      <c r="BG81" s="100">
        <f>+Global!BG70</f>
        <v>5.7547695876650806</v>
      </c>
      <c r="BH81" s="100">
        <f>+Global!BH70</f>
        <v>5.7482700044940342</v>
      </c>
      <c r="BI81" s="100">
        <f>+Global!BI70</f>
        <v>5.741777165139843</v>
      </c>
      <c r="BJ81" s="100">
        <f>+Global!BJ70</f>
        <v>5.6728626418279404</v>
      </c>
      <c r="BK81" s="100">
        <f>+Global!BK70</f>
        <v>5.623340170100998</v>
      </c>
      <c r="BL81" s="100">
        <f>+Global!BL70</f>
        <v>5.586936759513164</v>
      </c>
      <c r="BM81" s="100">
        <f>+Global!BM70</f>
        <v>5.5594045173597815</v>
      </c>
      <c r="BN81" s="100">
        <f>+Global!BN70</f>
        <v>5.5378666246520272</v>
      </c>
      <c r="BO81" s="100">
        <f>+Global!BO70</f>
        <v>5.5203746298768746</v>
      </c>
      <c r="BP81" s="100">
        <f>+Global!BP70</f>
        <v>5.5056087652326173</v>
      </c>
      <c r="BQ81" s="100">
        <f>+Global!BQ70</f>
        <v>5.4926750652491734</v>
      </c>
      <c r="BR81" s="100">
        <f>+Global!BR70</f>
        <v>5.4809680070040292</v>
      </c>
      <c r="BS81" s="100">
        <f>+Global!BS70</f>
        <v>5.4700775013311276</v>
      </c>
      <c r="BT81" s="100">
        <f>+Global!BT70</f>
        <v>5.4597259065679644</v>
      </c>
      <c r="BU81" s="100">
        <f>+Global!BU70</f>
        <v>5.4497253669216583</v>
      </c>
      <c r="BV81" s="100">
        <f>+Global!BV70</f>
        <v>5.4399489113739659</v>
      </c>
      <c r="BW81" s="100">
        <f>+Global!BW70</f>
        <v>5.4303108699955311</v>
      </c>
      <c r="BX81" s="100">
        <f>+Global!BX70</f>
        <v>5.4207536000109213</v>
      </c>
      <c r="BY81" s="100">
        <f>+Global!BY70</f>
        <v>5.4112384855193305</v>
      </c>
      <c r="BZ81" s="100">
        <f>+Global!BZ70</f>
        <v>5.4017398323779933</v>
      </c>
      <c r="CA81" s="100">
        <f>+Global!CA70</f>
        <v>5.3922407248726261</v>
      </c>
      <c r="CB81" s="100">
        <f>+Global!CB70</f>
        <v>5.382730212106253</v>
      </c>
      <c r="CC81" s="100">
        <f>+Global!CC70</f>
        <v>5.3732013960108569</v>
      </c>
      <c r="CD81" s="100">
        <f>+Global!CD70</f>
        <v>5.3636501309795701</v>
      </c>
      <c r="CE81" s="100">
        <f>+Global!CE70</f>
        <v>5.354074138617948</v>
      </c>
      <c r="CF81" s="100">
        <f>+Global!CF70</f>
        <v>5.3444724044288199</v>
      </c>
      <c r="CG81" s="100">
        <f>+Global!CG70</f>
        <v>5.3348447661273504</v>
      </c>
      <c r="CH81" s="100">
        <f>+Global!CH70</f>
        <v>5.3251916323313431</v>
      </c>
      <c r="CI81" s="100">
        <f>+Global!CI70</f>
        <v>5.3155137900537381</v>
      </c>
      <c r="CJ81" s="100">
        <f>+Global!CJ70</f>
        <v>5.305812272763661</v>
      </c>
      <c r="CK81" s="100">
        <f>+Global!CK70</f>
        <v>5.296088269826301</v>
      </c>
      <c r="CL81" s="100">
        <f>+Global!CL70</f>
        <v>5.28634306426616</v>
      </c>
      <c r="CM81" s="100">
        <f>+Global!CM70</f>
        <v>5.2765779899610949</v>
      </c>
      <c r="CN81" s="100">
        <f>+Global!CN70</f>
        <v>5.2667944022014526</v>
      </c>
      <c r="CO81" s="100">
        <f>+Global!CO70</f>
        <v>5.2569936574697183</v>
      </c>
      <c r="CP81" s="100">
        <f>+Global!CP70</f>
        <v>5.2471770996029372</v>
      </c>
      <c r="CQ81" s="100">
        <f>+Global!CQ70</f>
        <v>5.2373460503901574</v>
      </c>
      <c r="CR81" s="100">
        <f>+Global!CR70</f>
        <v>5.227501803264138</v>
      </c>
      <c r="CS81" s="100">
        <f>+Global!CS70</f>
        <v>5.2176456191611997</v>
      </c>
      <c r="CT81" s="100">
        <f>+Global!CT70</f>
        <v>5.2077787239069746</v>
      </c>
      <c r="CU81" s="100">
        <f>+Global!CU70</f>
        <v>5.1979023066806045</v>
      </c>
      <c r="CV81" s="100">
        <f>+Global!CV70</f>
        <v>5.1880175192440179</v>
      </c>
      <c r="CW81" s="100">
        <f>+Global!CW70</f>
        <v>5.1781254757155164</v>
      </c>
      <c r="CX81" s="100">
        <f>+Global!CX70</f>
        <v>5.168227252731131</v>
      </c>
      <c r="CY81" s="100">
        <f>+Global!CY70</f>
        <v>5.1583238898819594</v>
      </c>
    </row>
    <row r="83" spans="1:103" ht="18" customHeight="1">
      <c r="A83" s="59" t="s">
        <v>247</v>
      </c>
      <c r="B83" s="65">
        <f>LN(B84*10^6/B56)*B56</f>
        <v>4855.4741954616266</v>
      </c>
      <c r="C83" s="65">
        <f t="shared" ref="C83:O83" si="31">LN(C84*10^6/C56)*C56</f>
        <v>5604.0983842624546</v>
      </c>
      <c r="D83" s="65">
        <f t="shared" si="31"/>
        <v>6271.4013893432757</v>
      </c>
      <c r="E83" s="65">
        <f t="shared" si="31"/>
        <v>6801.9434469105308</v>
      </c>
      <c r="F83" s="65">
        <f t="shared" si="31"/>
        <v>7161.3310867827804</v>
      </c>
      <c r="G83" s="65">
        <f t="shared" si="31"/>
        <v>7312.953722537035</v>
      </c>
      <c r="H83" s="65">
        <f t="shared" si="31"/>
        <v>7380.0626862817026</v>
      </c>
      <c r="I83" s="65">
        <f t="shared" si="31"/>
        <v>7433.0999271984538</v>
      </c>
      <c r="J83" s="65">
        <f t="shared" si="31"/>
        <v>7474.0648293735157</v>
      </c>
      <c r="K83" s="65">
        <f t="shared" si="31"/>
        <v>7504.3310649634132</v>
      </c>
      <c r="L83" s="65">
        <f t="shared" si="31"/>
        <v>7534.5687498063498</v>
      </c>
      <c r="M83" s="65">
        <f t="shared" si="31"/>
        <v>7557.2636539199466</v>
      </c>
      <c r="N83" s="65">
        <f t="shared" si="31"/>
        <v>7585.3299653962431</v>
      </c>
      <c r="O83" s="65">
        <f t="shared" si="31"/>
        <v>7603.9977827360408</v>
      </c>
    </row>
    <row r="84" spans="1:103" s="41" customFormat="1" ht="18" customHeight="1">
      <c r="A84" s="101" t="s">
        <v>643</v>
      </c>
      <c r="B84" s="102">
        <f>B68-B73</f>
        <v>3.4790425598664338</v>
      </c>
      <c r="C84" s="41">
        <f t="shared" ref="C84:BH84" si="32">C68-C73</f>
        <v>5.4137711545147571</v>
      </c>
      <c r="D84" s="41">
        <f t="shared" si="32"/>
        <v>7.9605110681653599</v>
      </c>
      <c r="E84" s="41">
        <f t="shared" si="32"/>
        <v>10.953583981735967</v>
      </c>
      <c r="F84" s="41">
        <f t="shared" si="32"/>
        <v>14.244968580475678</v>
      </c>
      <c r="G84" s="41">
        <f t="shared" si="32"/>
        <v>17.554928604122864</v>
      </c>
      <c r="H84" s="41">
        <f t="shared" si="32"/>
        <v>21.005170252687755</v>
      </c>
      <c r="I84" s="41">
        <f t="shared" si="32"/>
        <v>24.706678275267429</v>
      </c>
      <c r="J84" s="41">
        <f t="shared" si="32"/>
        <v>28.633048374867961</v>
      </c>
      <c r="K84" s="41">
        <f t="shared" si="32"/>
        <v>32.744817236419742</v>
      </c>
      <c r="L84" s="41">
        <f t="shared" si="32"/>
        <v>37.131969978723134</v>
      </c>
      <c r="M84" s="41">
        <f t="shared" si="32"/>
        <v>41.281823339108932</v>
      </c>
      <c r="N84" s="41">
        <f t="shared" si="32"/>
        <v>46.308390192559372</v>
      </c>
      <c r="O84" s="41">
        <f t="shared" si="32"/>
        <v>51.292302996200874</v>
      </c>
      <c r="P84" s="41">
        <f t="shared" si="32"/>
        <v>56.263846212166428</v>
      </c>
      <c r="Q84" s="41">
        <f t="shared" si="32"/>
        <v>61.231836219472591</v>
      </c>
      <c r="R84" s="41">
        <f t="shared" si="32"/>
        <v>66.194070725599161</v>
      </c>
      <c r="S84" s="41">
        <f t="shared" si="32"/>
        <v>71.143368693475026</v>
      </c>
      <c r="T84" s="41">
        <f t="shared" si="32"/>
        <v>76.071027856667925</v>
      </c>
      <c r="U84" s="41">
        <f t="shared" si="32"/>
        <v>80.968761432260166</v>
      </c>
      <c r="V84" s="41">
        <f t="shared" si="32"/>
        <v>86.230362105665364</v>
      </c>
      <c r="W84" s="41">
        <f t="shared" si="32"/>
        <v>92.00983675181962</v>
      </c>
      <c r="X84" s="41">
        <f t="shared" si="32"/>
        <v>97.991798647345803</v>
      </c>
      <c r="Y84" s="41">
        <f t="shared" si="32"/>
        <v>104.13047552250509</v>
      </c>
      <c r="Z84" s="41">
        <f t="shared" si="32"/>
        <v>110.40243799072701</v>
      </c>
      <c r="AA84" s="41">
        <f t="shared" si="32"/>
        <v>116.80510371362041</v>
      </c>
      <c r="AB84" s="41">
        <f t="shared" si="32"/>
        <v>123.35022371651257</v>
      </c>
      <c r="AC84" s="41">
        <f t="shared" si="32"/>
        <v>130.37191487953692</v>
      </c>
      <c r="AD84" s="41">
        <f t="shared" si="32"/>
        <v>137.72393865113375</v>
      </c>
      <c r="AE84" s="41">
        <f t="shared" si="32"/>
        <v>145.37668410565203</v>
      </c>
      <c r="AF84" s="41">
        <f t="shared" si="32"/>
        <v>152.98356536459158</v>
      </c>
      <c r="AG84" s="41">
        <f t="shared" si="32"/>
        <v>160.408259377191</v>
      </c>
      <c r="AH84" s="41">
        <f t="shared" si="32"/>
        <v>167.89236197150791</v>
      </c>
      <c r="AI84" s="41">
        <f t="shared" si="32"/>
        <v>175.46378419749226</v>
      </c>
      <c r="AJ84" s="41">
        <f t="shared" si="32"/>
        <v>183.13915898123776</v>
      </c>
      <c r="AK84" s="41">
        <f t="shared" si="32"/>
        <v>190.93006570955475</v>
      </c>
      <c r="AL84" s="41">
        <f t="shared" si="32"/>
        <v>198.84621399700711</v>
      </c>
      <c r="AM84" s="41">
        <f t="shared" si="32"/>
        <v>206.89692544324694</v>
      </c>
      <c r="AN84" s="41">
        <f t="shared" si="32"/>
        <v>215.09174853851815</v>
      </c>
      <c r="AO84" s="41">
        <f t="shared" si="32"/>
        <v>223.44065159571352</v>
      </c>
      <c r="AP84" s="41">
        <f t="shared" si="32"/>
        <v>231.95402568052884</v>
      </c>
      <c r="AQ84" s="41">
        <f t="shared" si="32"/>
        <v>240.64261463752078</v>
      </c>
      <c r="AR84" s="41">
        <f t="shared" si="32"/>
        <v>249.51742834682727</v>
      </c>
      <c r="AS84" s="41">
        <f t="shared" si="32"/>
        <v>258.5896637632265</v>
      </c>
      <c r="AT84" s="41">
        <f t="shared" si="32"/>
        <v>267.87064250349954</v>
      </c>
      <c r="AU84" s="41">
        <f t="shared" si="32"/>
        <v>277.37176629950716</v>
      </c>
      <c r="AV84" s="41">
        <f t="shared" si="32"/>
        <v>287.10448847197983</v>
      </c>
      <c r="AW84" s="41">
        <f t="shared" si="32"/>
        <v>297.08029853692295</v>
      </c>
      <c r="AX84" s="41">
        <f t="shared" si="32"/>
        <v>307.31071699684998</v>
      </c>
      <c r="AY84" s="41">
        <f t="shared" si="32"/>
        <v>317.80729771378515</v>
      </c>
      <c r="AZ84" s="41">
        <f t="shared" si="32"/>
        <v>328.58163572715205</v>
      </c>
      <c r="BA84" s="41">
        <f t="shared" si="32"/>
        <v>339.6453788383522</v>
      </c>
      <c r="BB84" s="41">
        <f t="shared" si="32"/>
        <v>351.01024168388705</v>
      </c>
      <c r="BC84" s="41">
        <f t="shared" si="32"/>
        <v>362.68802134664247</v>
      </c>
      <c r="BD84" s="41">
        <f t="shared" si="32"/>
        <v>374.69061381357818</v>
      </c>
      <c r="BE84" s="41">
        <f t="shared" si="32"/>
        <v>387.03003078704194</v>
      </c>
      <c r="BF84" s="41">
        <f t="shared" si="32"/>
        <v>399.71841650720228</v>
      </c>
      <c r="BG84" s="41">
        <f t="shared" si="32"/>
        <v>412.76806435488453</v>
      </c>
      <c r="BH84" s="41">
        <f t="shared" si="32"/>
        <v>426.19143308612956</v>
      </c>
      <c r="BI84" s="41">
        <f>+BH84</f>
        <v>426.19143308612956</v>
      </c>
    </row>
    <row r="85" spans="1:103" s="41" customFormat="1" ht="18" customHeight="1">
      <c r="A85" s="103" t="s">
        <v>644</v>
      </c>
      <c r="B85" s="102">
        <f>+C85/C84*B84</f>
        <v>0.36748998843832692</v>
      </c>
      <c r="C85" s="102">
        <f>+(C74-B74)/10</f>
        <v>0.57185465965002635</v>
      </c>
      <c r="D85" s="102">
        <f t="shared" ref="D85:BI85" si="33">+(D74-C74)/10</f>
        <v>0.8165468206381894</v>
      </c>
      <c r="E85" s="102">
        <f t="shared" si="33"/>
        <v>0.96069448673374036</v>
      </c>
      <c r="F85" s="102">
        <f t="shared" si="33"/>
        <v>1.0709566691636554</v>
      </c>
      <c r="G85" s="102">
        <f t="shared" si="33"/>
        <v>1.15350284750468</v>
      </c>
      <c r="H85" s="102">
        <f t="shared" si="33"/>
        <v>1.2633822942072399</v>
      </c>
      <c r="I85" s="102">
        <f t="shared" si="33"/>
        <v>1.3854828313666219</v>
      </c>
      <c r="J85" s="102">
        <f t="shared" si="33"/>
        <v>1.513019057304966</v>
      </c>
      <c r="K85" s="102">
        <f t="shared" si="33"/>
        <v>1.6473759316958876</v>
      </c>
      <c r="L85" s="102">
        <f t="shared" si="33"/>
        <v>1.8005977549435954</v>
      </c>
      <c r="M85" s="102">
        <f t="shared" si="33"/>
        <v>1.8934771550881977</v>
      </c>
      <c r="N85" s="102">
        <f t="shared" si="33"/>
        <v>2.3971735245887316</v>
      </c>
      <c r="O85" s="102">
        <f t="shared" si="33"/>
        <v>2.3051250186342429</v>
      </c>
      <c r="P85" s="102">
        <f t="shared" si="33"/>
        <v>2.260561767826812</v>
      </c>
      <c r="Q85" s="102">
        <f t="shared" si="33"/>
        <v>2.2414078512243294</v>
      </c>
      <c r="R85" s="102">
        <f t="shared" si="33"/>
        <v>2.233690678693216</v>
      </c>
      <c r="S85" s="102">
        <f t="shared" si="33"/>
        <v>2.2293175147795297</v>
      </c>
      <c r="T85" s="102">
        <f t="shared" si="33"/>
        <v>2.2240112934345122</v>
      </c>
      <c r="U85" s="102">
        <f t="shared" si="33"/>
        <v>2.2158360335128351</v>
      </c>
      <c r="V85" s="102">
        <f t="shared" si="33"/>
        <v>2.2042381473488151</v>
      </c>
      <c r="W85" s="102">
        <f t="shared" si="33"/>
        <v>2.3065537834720429</v>
      </c>
      <c r="X85" s="102">
        <f t="shared" si="33"/>
        <v>2.4936053331910957</v>
      </c>
      <c r="Y85" s="102">
        <f t="shared" si="33"/>
        <v>2.6180138756054534</v>
      </c>
      <c r="Z85" s="102">
        <f t="shared" si="33"/>
        <v>2.7072007645032499</v>
      </c>
      <c r="AA85" s="102">
        <f t="shared" si="33"/>
        <v>2.7772581341838363</v>
      </c>
      <c r="AB85" s="102">
        <f t="shared" si="33"/>
        <v>2.8398906268002575</v>
      </c>
      <c r="AC85" s="102">
        <f t="shared" si="33"/>
        <v>2.9033690888470005</v>
      </c>
      <c r="AD85" s="102">
        <f t="shared" si="33"/>
        <v>3.0648060031014781</v>
      </c>
      <c r="AE85" s="102">
        <f t="shared" si="33"/>
        <v>3.21765290021782</v>
      </c>
      <c r="AF85" s="102">
        <f t="shared" si="33"/>
        <v>3.3588492710106039</v>
      </c>
      <c r="AG85" s="102">
        <f t="shared" si="33"/>
        <v>3.3946751436497493</v>
      </c>
      <c r="AH85" s="102">
        <f t="shared" si="33"/>
        <v>3.3539129119392102</v>
      </c>
      <c r="AI85" s="102">
        <f t="shared" si="33"/>
        <v>3.3570653275908739</v>
      </c>
      <c r="AJ85" s="102">
        <f t="shared" si="33"/>
        <v>3.3836883271801752</v>
      </c>
      <c r="AK85" s="102">
        <f t="shared" si="33"/>
        <v>3.4233568732607296</v>
      </c>
      <c r="AL85" s="102">
        <f t="shared" si="33"/>
        <v>3.4709588136128557</v>
      </c>
      <c r="AM85" s="102">
        <f t="shared" si="33"/>
        <v>3.5241651102973948</v>
      </c>
      <c r="AN85" s="102">
        <f t="shared" si="33"/>
        <v>3.5820502599430255</v>
      </c>
      <c r="AO85" s="102">
        <f t="shared" si="33"/>
        <v>3.6443578803563925</v>
      </c>
      <c r="AP85" s="102">
        <f t="shared" si="33"/>
        <v>3.7111212921577588</v>
      </c>
      <c r="AQ85" s="102">
        <f t="shared" si="33"/>
        <v>3.7824756855865873</v>
      </c>
      <c r="AR85" s="102">
        <f t="shared" si="33"/>
        <v>3.8585713170048166</v>
      </c>
      <c r="AS85" s="102">
        <f t="shared" si="33"/>
        <v>3.9395383406560995</v>
      </c>
      <c r="AT85" s="102">
        <f t="shared" si="33"/>
        <v>4.0254768210617389</v>
      </c>
      <c r="AU85" s="102">
        <f t="shared" si="33"/>
        <v>4.1164580876830765</v>
      </c>
      <c r="AV85" s="102">
        <f t="shared" si="33"/>
        <v>4.2125304294710304</v>
      </c>
      <c r="AW85" s="102">
        <f t="shared" si="33"/>
        <v>4.3137257633406989</v>
      </c>
      <c r="AX85" s="102">
        <f t="shared" si="33"/>
        <v>4.4200657980322147</v>
      </c>
      <c r="AY85" s="102">
        <f t="shared" si="33"/>
        <v>4.5315671603749026</v>
      </c>
      <c r="AZ85" s="102">
        <f t="shared" si="33"/>
        <v>4.6482453988824091</v>
      </c>
      <c r="BA85" s="102">
        <f t="shared" si="33"/>
        <v>4.7701179712775907</v>
      </c>
      <c r="BB85" s="102">
        <f t="shared" si="33"/>
        <v>4.897206387194478</v>
      </c>
      <c r="BC85" s="102">
        <f t="shared" si="33"/>
        <v>5.0295376827019478</v>
      </c>
      <c r="BD85" s="102">
        <f t="shared" si="33"/>
        <v>5.1671453840479895</v>
      </c>
      <c r="BE85" s="102">
        <f t="shared" si="33"/>
        <v>5.3100700911038761</v>
      </c>
      <c r="BF85" s="102">
        <f t="shared" si="33"/>
        <v>5.4583597841640996</v>
      </c>
      <c r="BG85" s="102">
        <f t="shared" si="33"/>
        <v>5.6120699341710178</v>
      </c>
      <c r="BH85" s="102">
        <f t="shared" si="33"/>
        <v>5.7712634769586888</v>
      </c>
      <c r="BI85" s="102">
        <f t="shared" si="33"/>
        <v>5.9360106966238844</v>
      </c>
    </row>
    <row r="86" spans="1:103" s="41" customFormat="1" ht="19.5" customHeight="1">
      <c r="A86" s="103" t="s">
        <v>782</v>
      </c>
      <c r="B86" s="102">
        <f t="shared" ref="B86:AG86" si="34">+(1-$B$98)*(1-$B$99)*B46*B123*(B120-B124)/1000</f>
        <v>0</v>
      </c>
      <c r="C86" s="102">
        <f t="shared" si="34"/>
        <v>0</v>
      </c>
      <c r="D86" s="102">
        <f t="shared" si="34"/>
        <v>0</v>
      </c>
      <c r="E86" s="102">
        <f t="shared" si="34"/>
        <v>0</v>
      </c>
      <c r="F86" s="102">
        <f t="shared" si="34"/>
        <v>0</v>
      </c>
      <c r="G86" s="102">
        <f t="shared" si="34"/>
        <v>0</v>
      </c>
      <c r="H86" s="102">
        <f t="shared" si="34"/>
        <v>0</v>
      </c>
      <c r="I86" s="102">
        <f t="shared" si="34"/>
        <v>0</v>
      </c>
      <c r="J86" s="102">
        <f t="shared" si="34"/>
        <v>0</v>
      </c>
      <c r="K86" s="102">
        <f t="shared" si="34"/>
        <v>0</v>
      </c>
      <c r="L86" s="102">
        <f t="shared" si="34"/>
        <v>0</v>
      </c>
      <c r="M86" s="102">
        <f t="shared" si="34"/>
        <v>0</v>
      </c>
      <c r="N86" s="102">
        <f t="shared" si="34"/>
        <v>0</v>
      </c>
      <c r="O86" s="102">
        <f t="shared" si="34"/>
        <v>0</v>
      </c>
      <c r="P86" s="102">
        <f t="shared" si="34"/>
        <v>0</v>
      </c>
      <c r="Q86" s="102">
        <f t="shared" si="34"/>
        <v>0</v>
      </c>
      <c r="R86" s="102">
        <f t="shared" si="34"/>
        <v>0</v>
      </c>
      <c r="S86" s="102">
        <f t="shared" si="34"/>
        <v>0</v>
      </c>
      <c r="T86" s="102">
        <f t="shared" si="34"/>
        <v>0</v>
      </c>
      <c r="U86" s="102">
        <f t="shared" si="34"/>
        <v>0</v>
      </c>
      <c r="V86" s="102">
        <f t="shared" si="34"/>
        <v>0</v>
      </c>
      <c r="W86" s="102">
        <f t="shared" si="34"/>
        <v>0</v>
      </c>
      <c r="X86" s="102">
        <f t="shared" si="34"/>
        <v>0</v>
      </c>
      <c r="Y86" s="102">
        <f t="shared" si="34"/>
        <v>0</v>
      </c>
      <c r="Z86" s="102">
        <f t="shared" si="34"/>
        <v>0</v>
      </c>
      <c r="AA86" s="102">
        <f t="shared" si="34"/>
        <v>0</v>
      </c>
      <c r="AB86" s="102">
        <f t="shared" si="34"/>
        <v>0</v>
      </c>
      <c r="AC86" s="102">
        <f t="shared" si="34"/>
        <v>0</v>
      </c>
      <c r="AD86" s="102">
        <f t="shared" si="34"/>
        <v>0</v>
      </c>
      <c r="AE86" s="102">
        <f t="shared" si="34"/>
        <v>0</v>
      </c>
      <c r="AF86" s="102">
        <f t="shared" si="34"/>
        <v>0</v>
      </c>
      <c r="AG86" s="102">
        <f t="shared" si="34"/>
        <v>0</v>
      </c>
      <c r="AH86" s="102">
        <f t="shared" ref="AH86:BI86" si="35">+(1-$B$98)*(1-$B$99)*AH46*AH123*(AH120-AH124)/1000</f>
        <v>0</v>
      </c>
      <c r="AI86" s="102">
        <f t="shared" si="35"/>
        <v>0</v>
      </c>
      <c r="AJ86" s="102">
        <f t="shared" si="35"/>
        <v>0</v>
      </c>
      <c r="AK86" s="102">
        <f t="shared" si="35"/>
        <v>0</v>
      </c>
      <c r="AL86" s="102">
        <f t="shared" si="35"/>
        <v>0</v>
      </c>
      <c r="AM86" s="102">
        <f t="shared" si="35"/>
        <v>0</v>
      </c>
      <c r="AN86" s="102">
        <f t="shared" si="35"/>
        <v>0</v>
      </c>
      <c r="AO86" s="102">
        <f t="shared" si="35"/>
        <v>0</v>
      </c>
      <c r="AP86" s="102">
        <f t="shared" si="35"/>
        <v>0</v>
      </c>
      <c r="AQ86" s="102">
        <f t="shared" si="35"/>
        <v>0</v>
      </c>
      <c r="AR86" s="102">
        <f t="shared" si="35"/>
        <v>0</v>
      </c>
      <c r="AS86" s="102">
        <f t="shared" si="35"/>
        <v>0</v>
      </c>
      <c r="AT86" s="102">
        <f t="shared" si="35"/>
        <v>0</v>
      </c>
      <c r="AU86" s="102">
        <f t="shared" si="35"/>
        <v>0</v>
      </c>
      <c r="AV86" s="102">
        <f t="shared" si="35"/>
        <v>0</v>
      </c>
      <c r="AW86" s="102">
        <f t="shared" si="35"/>
        <v>0</v>
      </c>
      <c r="AX86" s="102">
        <f t="shared" si="35"/>
        <v>0</v>
      </c>
      <c r="AY86" s="102">
        <f t="shared" si="35"/>
        <v>0</v>
      </c>
      <c r="AZ86" s="102">
        <f t="shared" si="35"/>
        <v>0</v>
      </c>
      <c r="BA86" s="102">
        <f t="shared" si="35"/>
        <v>0</v>
      </c>
      <c r="BB86" s="102">
        <f t="shared" si="35"/>
        <v>0</v>
      </c>
      <c r="BC86" s="102">
        <f t="shared" si="35"/>
        <v>0</v>
      </c>
      <c r="BD86" s="102">
        <f t="shared" si="35"/>
        <v>0</v>
      </c>
      <c r="BE86" s="102">
        <f t="shared" si="35"/>
        <v>0</v>
      </c>
      <c r="BF86" s="102">
        <f t="shared" si="35"/>
        <v>0</v>
      </c>
      <c r="BG86" s="102">
        <f t="shared" si="35"/>
        <v>0</v>
      </c>
      <c r="BH86" s="102">
        <f t="shared" si="35"/>
        <v>0</v>
      </c>
      <c r="BI86" s="102">
        <f t="shared" si="35"/>
        <v>0</v>
      </c>
    </row>
    <row r="87" spans="1:103" s="41" customFormat="1" ht="18" customHeight="1">
      <c r="A87" s="101" t="s">
        <v>646</v>
      </c>
      <c r="B87" s="102">
        <f>+SUM(B84:B86)</f>
        <v>3.8465325483047605</v>
      </c>
      <c r="C87" s="102">
        <f>+SUM(C84:C86)</f>
        <v>5.9856258141647833</v>
      </c>
      <c r="D87" s="102">
        <f t="shared" ref="D87:BI87" si="36">+SUM(D84:D86)</f>
        <v>8.7770578888035491</v>
      </c>
      <c r="E87" s="102">
        <f t="shared" si="36"/>
        <v>11.914278468469707</v>
      </c>
      <c r="F87" s="102">
        <f t="shared" si="36"/>
        <v>15.315925249639333</v>
      </c>
      <c r="G87" s="102">
        <f t="shared" si="36"/>
        <v>18.708431451627543</v>
      </c>
      <c r="H87" s="102">
        <f t="shared" si="36"/>
        <v>22.268552546894995</v>
      </c>
      <c r="I87" s="102">
        <f t="shared" si="36"/>
        <v>26.092161106634052</v>
      </c>
      <c r="J87" s="102">
        <f t="shared" si="36"/>
        <v>30.146067432172927</v>
      </c>
      <c r="K87" s="102">
        <f t="shared" si="36"/>
        <v>34.392193168115632</v>
      </c>
      <c r="L87" s="102">
        <f t="shared" si="36"/>
        <v>38.93256773366673</v>
      </c>
      <c r="M87" s="102">
        <f t="shared" si="36"/>
        <v>43.175300494197131</v>
      </c>
      <c r="N87" s="102">
        <f t="shared" si="36"/>
        <v>48.705563717148102</v>
      </c>
      <c r="O87" s="102">
        <f t="shared" si="36"/>
        <v>53.597428014835117</v>
      </c>
      <c r="P87" s="102">
        <f t="shared" si="36"/>
        <v>58.524407979993242</v>
      </c>
      <c r="Q87" s="102">
        <f t="shared" si="36"/>
        <v>63.473244070696921</v>
      </c>
      <c r="R87" s="102">
        <f t="shared" si="36"/>
        <v>68.427761404292383</v>
      </c>
      <c r="S87" s="102">
        <f t="shared" si="36"/>
        <v>73.372686208254549</v>
      </c>
      <c r="T87" s="102">
        <f t="shared" si="36"/>
        <v>78.29503915010244</v>
      </c>
      <c r="U87" s="102">
        <f t="shared" si="36"/>
        <v>83.184597465772995</v>
      </c>
      <c r="V87" s="102">
        <f t="shared" si="36"/>
        <v>88.434600253014182</v>
      </c>
      <c r="W87" s="102">
        <f t="shared" si="36"/>
        <v>94.31639053529166</v>
      </c>
      <c r="X87" s="102">
        <f t="shared" si="36"/>
        <v>100.4854039805369</v>
      </c>
      <c r="Y87" s="102">
        <f t="shared" si="36"/>
        <v>106.74848939811055</v>
      </c>
      <c r="Z87" s="102">
        <f t="shared" si="36"/>
        <v>113.10963875523026</v>
      </c>
      <c r="AA87" s="102">
        <f t="shared" si="36"/>
        <v>119.58236184780425</v>
      </c>
      <c r="AB87" s="102">
        <f t="shared" si="36"/>
        <v>126.19011434331283</v>
      </c>
      <c r="AC87" s="102">
        <f t="shared" si="36"/>
        <v>133.27528396838392</v>
      </c>
      <c r="AD87" s="102">
        <f t="shared" si="36"/>
        <v>140.78874465423522</v>
      </c>
      <c r="AE87" s="102">
        <f t="shared" si="36"/>
        <v>148.59433700586985</v>
      </c>
      <c r="AF87" s="102">
        <f t="shared" si="36"/>
        <v>156.34241463560218</v>
      </c>
      <c r="AG87" s="102">
        <f t="shared" si="36"/>
        <v>163.80293452084075</v>
      </c>
      <c r="AH87" s="102">
        <f t="shared" si="36"/>
        <v>171.24627488344711</v>
      </c>
      <c r="AI87" s="102">
        <f t="shared" si="36"/>
        <v>178.82084952508313</v>
      </c>
      <c r="AJ87" s="102">
        <f t="shared" si="36"/>
        <v>186.52284730841794</v>
      </c>
      <c r="AK87" s="102">
        <f t="shared" si="36"/>
        <v>194.35342258281548</v>
      </c>
      <c r="AL87" s="102">
        <f t="shared" si="36"/>
        <v>202.31717281061998</v>
      </c>
      <c r="AM87" s="102">
        <f t="shared" si="36"/>
        <v>210.42109055354433</v>
      </c>
      <c r="AN87" s="102">
        <f t="shared" si="36"/>
        <v>218.67379879846118</v>
      </c>
      <c r="AO87" s="102">
        <f t="shared" si="36"/>
        <v>227.0850094760699</v>
      </c>
      <c r="AP87" s="102">
        <f t="shared" si="36"/>
        <v>235.66514697268661</v>
      </c>
      <c r="AQ87" s="102">
        <f t="shared" si="36"/>
        <v>244.42509032310736</v>
      </c>
      <c r="AR87" s="102">
        <f t="shared" si="36"/>
        <v>253.37599966383209</v>
      </c>
      <c r="AS87" s="102">
        <f t="shared" si="36"/>
        <v>262.5292021038826</v>
      </c>
      <c r="AT87" s="102">
        <f t="shared" si="36"/>
        <v>271.89611932456125</v>
      </c>
      <c r="AU87" s="102">
        <f t="shared" si="36"/>
        <v>281.48822438719026</v>
      </c>
      <c r="AV87" s="102">
        <f t="shared" si="36"/>
        <v>291.31701890145087</v>
      </c>
      <c r="AW87" s="102">
        <f t="shared" si="36"/>
        <v>301.39402430026365</v>
      </c>
      <c r="AX87" s="102">
        <f t="shared" si="36"/>
        <v>311.7307827948822</v>
      </c>
      <c r="AY87" s="102">
        <f t="shared" si="36"/>
        <v>322.33886487416004</v>
      </c>
      <c r="AZ87" s="102">
        <f t="shared" si="36"/>
        <v>333.22988112603446</v>
      </c>
      <c r="BA87" s="102">
        <f t="shared" si="36"/>
        <v>344.41549680962981</v>
      </c>
      <c r="BB87" s="102">
        <f t="shared" si="36"/>
        <v>355.90744807108155</v>
      </c>
      <c r="BC87" s="102">
        <f t="shared" si="36"/>
        <v>367.71755902934444</v>
      </c>
      <c r="BD87" s="102">
        <f t="shared" si="36"/>
        <v>379.85775919762619</v>
      </c>
      <c r="BE87" s="102">
        <f t="shared" si="36"/>
        <v>392.34010087814579</v>
      </c>
      <c r="BF87" s="102">
        <f t="shared" si="36"/>
        <v>405.17677629136637</v>
      </c>
      <c r="BG87" s="102">
        <f t="shared" si="36"/>
        <v>418.38013428905555</v>
      </c>
      <c r="BH87" s="102">
        <f t="shared" si="36"/>
        <v>431.96269656308823</v>
      </c>
      <c r="BI87" s="102">
        <f t="shared" si="36"/>
        <v>432.12744378275346</v>
      </c>
    </row>
    <row r="88" spans="1:103" ht="18" customHeight="1">
      <c r="A88" s="52" t="s">
        <v>783</v>
      </c>
      <c r="B88" s="65">
        <f t="shared" ref="B88:AG88" si="37">(B84/B56)*1000</f>
        <v>6.264255226544873</v>
      </c>
      <c r="C88" s="54">
        <f t="shared" si="37"/>
        <v>8.7708390134631227</v>
      </c>
      <c r="D88" s="54">
        <f t="shared" si="37"/>
        <v>11.913224971623347</v>
      </c>
      <c r="E88" s="54">
        <f t="shared" si="37"/>
        <v>15.542087654310304</v>
      </c>
      <c r="F88" s="54">
        <f t="shared" si="37"/>
        <v>19.666036058722341</v>
      </c>
      <c r="G88" s="54">
        <f t="shared" si="37"/>
        <v>24.234587357748865</v>
      </c>
      <c r="H88" s="54">
        <f t="shared" si="37"/>
        <v>29.271414446250326</v>
      </c>
      <c r="I88" s="54">
        <f t="shared" si="37"/>
        <v>34.754640761693246</v>
      </c>
      <c r="J88" s="54">
        <f t="shared" si="37"/>
        <v>40.658089901576716</v>
      </c>
      <c r="K88" s="54">
        <f t="shared" si="37"/>
        <v>46.935656475293513</v>
      </c>
      <c r="L88" s="54">
        <f t="shared" si="37"/>
        <v>53.671385254372552</v>
      </c>
      <c r="M88" s="54">
        <f t="shared" si="37"/>
        <v>60.109306864088701</v>
      </c>
      <c r="N88" s="54">
        <f t="shared" si="37"/>
        <v>67.92514405995216</v>
      </c>
      <c r="O88" s="54">
        <f t="shared" si="37"/>
        <v>75.78986237244122</v>
      </c>
      <c r="P88" s="54">
        <f t="shared" si="37"/>
        <v>83.748371684935961</v>
      </c>
      <c r="Q88" s="54">
        <f t="shared" si="37"/>
        <v>91.814711282876871</v>
      </c>
      <c r="R88" s="54">
        <f t="shared" si="37"/>
        <v>99.986672245015598</v>
      </c>
      <c r="S88" s="54">
        <f t="shared" si="37"/>
        <v>108.25438209738542</v>
      </c>
      <c r="T88" s="54">
        <f t="shared" si="37"/>
        <v>116.60532385833027</v>
      </c>
      <c r="U88" s="54">
        <f t="shared" si="37"/>
        <v>125.02723484188272</v>
      </c>
      <c r="V88" s="54">
        <f t="shared" si="37"/>
        <v>133.24299827474621</v>
      </c>
      <c r="W88" s="54">
        <f t="shared" si="37"/>
        <v>141.32679992109544</v>
      </c>
      <c r="X88" s="54">
        <f t="shared" si="37"/>
        <v>149.61876740103614</v>
      </c>
      <c r="Y88" s="54">
        <f t="shared" si="37"/>
        <v>158.04482254926671</v>
      </c>
      <c r="Z88" s="54">
        <f t="shared" si="37"/>
        <v>166.56630957671339</v>
      </c>
      <c r="AA88" s="54">
        <f t="shared" si="37"/>
        <v>175.17672280386486</v>
      </c>
      <c r="AB88" s="54">
        <f t="shared" si="37"/>
        <v>183.89105214561025</v>
      </c>
      <c r="AC88" s="54">
        <f t="shared" si="37"/>
        <v>193.20162672455055</v>
      </c>
      <c r="AD88" s="54">
        <f t="shared" si="37"/>
        <v>202.88140640372791</v>
      </c>
      <c r="AE88" s="54">
        <f t="shared" si="37"/>
        <v>212.87940593562581</v>
      </c>
      <c r="AF88" s="54">
        <f t="shared" si="37"/>
        <v>223.35038635216219</v>
      </c>
      <c r="AG88" s="54">
        <f t="shared" si="37"/>
        <v>234.19016690184785</v>
      </c>
      <c r="AH88" s="54">
        <f t="shared" ref="AH88:BI88" si="38">(AH84/AH56)*1000</f>
        <v>245.11668179876628</v>
      </c>
      <c r="AI88" s="54">
        <f t="shared" si="38"/>
        <v>256.17068015067264</v>
      </c>
      <c r="AJ88" s="54">
        <f t="shared" si="38"/>
        <v>267.37644541873703</v>
      </c>
      <c r="AK88" s="54">
        <f t="shared" si="38"/>
        <v>278.75088308239214</v>
      </c>
      <c r="AL88" s="54">
        <f t="shared" si="38"/>
        <v>290.30816882226759</v>
      </c>
      <c r="AM88" s="54">
        <f t="shared" si="38"/>
        <v>302.06191183147337</v>
      </c>
      <c r="AN88" s="54">
        <f t="shared" si="38"/>
        <v>314.02605255504989</v>
      </c>
      <c r="AO88" s="54">
        <f t="shared" si="38"/>
        <v>326.215144363685</v>
      </c>
      <c r="AP88" s="54">
        <f t="shared" si="38"/>
        <v>338.64435783163105</v>
      </c>
      <c r="AQ88" s="54">
        <f t="shared" si="38"/>
        <v>351.3293785773198</v>
      </c>
      <c r="AR88" s="54">
        <f t="shared" si="38"/>
        <v>364.28628062136028</v>
      </c>
      <c r="AS88" s="54">
        <f t="shared" si="38"/>
        <v>377.53141110646482</v>
      </c>
      <c r="AT88" s="54">
        <f t="shared" si="38"/>
        <v>391.08129917729127</v>
      </c>
      <c r="AU88" s="54">
        <f t="shared" si="38"/>
        <v>404.95259094357135</v>
      </c>
      <c r="AV88" s="54">
        <f t="shared" si="38"/>
        <v>419.16200783289145</v>
      </c>
      <c r="AW88" s="54">
        <f t="shared" si="38"/>
        <v>433.72632411660987</v>
      </c>
      <c r="AX88" s="54">
        <f t="shared" si="38"/>
        <v>448.66235930524891</v>
      </c>
      <c r="AY88" s="54">
        <f t="shared" si="38"/>
        <v>463.98698161299092</v>
      </c>
      <c r="AZ88" s="54">
        <f t="shared" si="38"/>
        <v>479.717119371509</v>
      </c>
      <c r="BA88" s="54">
        <f t="shared" si="38"/>
        <v>495.86977794302618</v>
      </c>
      <c r="BB88" s="54">
        <f t="shared" si="38"/>
        <v>512.46206026655636</v>
      </c>
      <c r="BC88" s="54">
        <f t="shared" si="38"/>
        <v>529.51118964980674</v>
      </c>
      <c r="BD88" s="54">
        <f t="shared" si="38"/>
        <v>547.034533796799</v>
      </c>
      <c r="BE88" s="54">
        <f t="shared" si="38"/>
        <v>565.04962935177196</v>
      </c>
      <c r="BF88" s="54">
        <f t="shared" si="38"/>
        <v>583.57420645931393</v>
      </c>
      <c r="BG88" s="54">
        <f t="shared" si="38"/>
        <v>602.62621300389458</v>
      </c>
      <c r="BH88" s="54">
        <f t="shared" si="38"/>
        <v>622.22383831172408</v>
      </c>
      <c r="BI88" s="54">
        <f t="shared" si="38"/>
        <v>622.22383831172408</v>
      </c>
    </row>
    <row r="89" spans="1:103" ht="18" customHeight="1">
      <c r="A89" s="52" t="s">
        <v>784</v>
      </c>
      <c r="C89" s="54">
        <f>+LN(C88/B88)/10</f>
        <v>3.3657276755315282E-2</v>
      </c>
      <c r="D89" s="54">
        <f>+LN(D88/C88)/10</f>
        <v>3.0621665479713817E-2</v>
      </c>
      <c r="E89" s="54">
        <f>+LN(E88/D88)/10</f>
        <v>2.6590255141864083E-2</v>
      </c>
      <c r="F89" s="54">
        <f>+LN(F88/E88)/10</f>
        <v>2.3534141330698644E-2</v>
      </c>
    </row>
    <row r="90" spans="1:103" s="35" customFormat="1" ht="18" customHeight="1">
      <c r="A90" s="66" t="s">
        <v>785</v>
      </c>
      <c r="B90" s="81">
        <f t="shared" ref="B90:BI90" si="39">+(1/(1-$B$18))*(B88)^(1-$B$18)+1</f>
        <v>0.2009107767951176</v>
      </c>
      <c r="C90" s="35">
        <f t="shared" si="39"/>
        <v>0.32468028921378123</v>
      </c>
      <c r="D90" s="35">
        <f t="shared" si="39"/>
        <v>0.42055085806740977</v>
      </c>
      <c r="E90" s="35">
        <f t="shared" si="39"/>
        <v>0.49268778576002881</v>
      </c>
      <c r="F90" s="35">
        <f t="shared" si="39"/>
        <v>0.54900515260812977</v>
      </c>
      <c r="G90" s="35">
        <f t="shared" si="39"/>
        <v>0.59373240709461772</v>
      </c>
      <c r="H90" s="35">
        <f t="shared" si="39"/>
        <v>0.63033516353205998</v>
      </c>
      <c r="I90" s="35">
        <f t="shared" si="39"/>
        <v>0.66074708049337572</v>
      </c>
      <c r="J90" s="35">
        <f t="shared" si="39"/>
        <v>0.68634189827877856</v>
      </c>
      <c r="K90" s="35">
        <f t="shared" si="39"/>
        <v>0.70807012093402322</v>
      </c>
      <c r="L90" s="35">
        <f t="shared" si="39"/>
        <v>0.72700254813346321</v>
      </c>
      <c r="M90" s="35">
        <f t="shared" si="39"/>
        <v>0.74203598031471829</v>
      </c>
      <c r="N90" s="35">
        <f t="shared" si="39"/>
        <v>0.75733077029279228</v>
      </c>
      <c r="O90" s="35">
        <f t="shared" si="39"/>
        <v>0.77026644322824955</v>
      </c>
      <c r="P90" s="35">
        <f t="shared" si="39"/>
        <v>0.78145452956383477</v>
      </c>
      <c r="Q90" s="35">
        <f t="shared" si="39"/>
        <v>0.79127529341384351</v>
      </c>
      <c r="R90" s="35">
        <f t="shared" si="39"/>
        <v>0.79998667091264974</v>
      </c>
      <c r="S90" s="35">
        <f t="shared" si="39"/>
        <v>0.80777615816027948</v>
      </c>
      <c r="T90" s="35">
        <f t="shared" si="39"/>
        <v>0.81478728163636527</v>
      </c>
      <c r="U90" s="35">
        <f t="shared" si="39"/>
        <v>0.82113404628263176</v>
      </c>
      <c r="V90" s="35">
        <f t="shared" si="39"/>
        <v>0.8267362150701083</v>
      </c>
      <c r="W90" s="35">
        <f t="shared" si="39"/>
        <v>0.83176446521765302</v>
      </c>
      <c r="X90" s="35">
        <f t="shared" si="39"/>
        <v>0.83649277067167604</v>
      </c>
      <c r="Y90" s="35">
        <f t="shared" si="39"/>
        <v>0.84091110729167751</v>
      </c>
      <c r="Z90" s="35">
        <f t="shared" si="39"/>
        <v>0.84503400331681955</v>
      </c>
      <c r="AA90" s="35">
        <f t="shared" si="39"/>
        <v>0.84889049010440498</v>
      </c>
      <c r="AB90" s="35">
        <f t="shared" si="39"/>
        <v>0.85251437367722516</v>
      </c>
      <c r="AC90" s="35">
        <f t="shared" si="39"/>
        <v>0.85611198999276583</v>
      </c>
      <c r="AD90" s="35">
        <f t="shared" si="39"/>
        <v>0.85958649761061579</v>
      </c>
      <c r="AE90" s="35">
        <f t="shared" si="39"/>
        <v>0.86292344827170453</v>
      </c>
      <c r="AF90" s="35">
        <f t="shared" si="39"/>
        <v>0.86617518809607907</v>
      </c>
      <c r="AG90" s="35">
        <f t="shared" si="39"/>
        <v>0.86930900404132327</v>
      </c>
      <c r="AH90" s="35">
        <f t="shared" si="39"/>
        <v>0.87225510277576479</v>
      </c>
      <c r="AI90" s="35">
        <f t="shared" si="39"/>
        <v>0.87504164913360494</v>
      </c>
      <c r="AJ90" s="35">
        <f t="shared" si="39"/>
        <v>0.87768818155864214</v>
      </c>
      <c r="AK90" s="35">
        <f t="shared" si="39"/>
        <v>0.88020964010119784</v>
      </c>
      <c r="AL90" s="35">
        <f t="shared" si="39"/>
        <v>0.8826183074300552</v>
      </c>
      <c r="AM90" s="35">
        <f t="shared" si="39"/>
        <v>0.88492472743020856</v>
      </c>
      <c r="AN90" s="35">
        <f t="shared" si="39"/>
        <v>0.88713815237553095</v>
      </c>
      <c r="AO90" s="35">
        <f t="shared" si="39"/>
        <v>0.88926677815669408</v>
      </c>
      <c r="AP90" s="35">
        <f t="shared" si="39"/>
        <v>0.89131788695705794</v>
      </c>
      <c r="AQ90" s="35">
        <f t="shared" si="39"/>
        <v>0.89329795035226145</v>
      </c>
      <c r="AR90" s="35">
        <f t="shared" si="39"/>
        <v>0.89521271505446398</v>
      </c>
      <c r="AS90" s="35">
        <f t="shared" si="39"/>
        <v>0.89706727980460388</v>
      </c>
      <c r="AT90" s="35">
        <f t="shared" si="39"/>
        <v>0.89886616615983839</v>
      </c>
      <c r="AU90" s="35">
        <f t="shared" si="39"/>
        <v>0.90061338376100131</v>
      </c>
      <c r="AV90" s="35">
        <f t="shared" si="39"/>
        <v>0.90231249003632719</v>
      </c>
      <c r="AW90" s="35">
        <f t="shared" si="39"/>
        <v>0.90396664426029549</v>
      </c>
      <c r="AX90" s="35">
        <f t="shared" si="39"/>
        <v>0.90557865602950716</v>
      </c>
      <c r="AY90" s="35">
        <f t="shared" si="39"/>
        <v>0.90715102837664163</v>
      </c>
      <c r="AZ90" s="35">
        <f t="shared" si="39"/>
        <v>0.90868599586395959</v>
      </c>
      <c r="BA90" s="35">
        <f t="shared" si="39"/>
        <v>0.91018555807013757</v>
      </c>
      <c r="BB90" s="35">
        <f t="shared" si="39"/>
        <v>0.91165150891549962</v>
      </c>
      <c r="BC90" s="35">
        <f t="shared" si="39"/>
        <v>0.91308546227202214</v>
      </c>
      <c r="BD90" s="35">
        <f t="shared" si="39"/>
        <v>0.9144888742861248</v>
      </c>
      <c r="BE90" s="35">
        <f t="shared" si="39"/>
        <v>0.91586306281232033</v>
      </c>
      <c r="BF90" s="35">
        <f t="shared" si="39"/>
        <v>0.91720922432010465</v>
      </c>
      <c r="BG90" s="35">
        <f t="shared" si="39"/>
        <v>0.91852844859892768</v>
      </c>
      <c r="BH90" s="35">
        <f t="shared" si="39"/>
        <v>0.91982173154918023</v>
      </c>
      <c r="BI90" s="35">
        <f t="shared" si="39"/>
        <v>0.91982173154918023</v>
      </c>
    </row>
    <row r="91" spans="1:103" ht="18" customHeight="1">
      <c r="A91" s="52" t="s">
        <v>786</v>
      </c>
      <c r="B91" s="65">
        <f t="shared" ref="B91:AG91" si="40">B17*B56*B90</f>
        <v>111.58184300092272</v>
      </c>
      <c r="C91" s="54">
        <f t="shared" si="40"/>
        <v>172.68485716565854</v>
      </c>
      <c r="D91" s="54">
        <f t="shared" si="40"/>
        <v>208.64562653131719</v>
      </c>
      <c r="E91" s="54">
        <f t="shared" si="40"/>
        <v>222.14544708253746</v>
      </c>
      <c r="F91" s="54">
        <f t="shared" si="40"/>
        <v>219.21960710387276</v>
      </c>
      <c r="G91" s="54">
        <f t="shared" si="40"/>
        <v>204.29233857227459</v>
      </c>
      <c r="H91" s="54">
        <f t="shared" si="40"/>
        <v>185.13626475704152</v>
      </c>
      <c r="I91" s="54">
        <f t="shared" si="40"/>
        <v>165.65854844055775</v>
      </c>
      <c r="J91" s="54">
        <f t="shared" si="40"/>
        <v>146.88510118923313</v>
      </c>
      <c r="K91" s="54">
        <f t="shared" si="40"/>
        <v>129.35169982900945</v>
      </c>
      <c r="L91" s="54">
        <f t="shared" si="40"/>
        <v>113.48459033610349</v>
      </c>
      <c r="M91" s="54">
        <f t="shared" si="40"/>
        <v>99.078053931642998</v>
      </c>
      <c r="N91" s="54">
        <f t="shared" si="40"/>
        <v>86.49473022085634</v>
      </c>
      <c r="O91" s="54">
        <f t="shared" si="40"/>
        <v>75.248278095525819</v>
      </c>
      <c r="P91" s="54">
        <f t="shared" si="40"/>
        <v>65.299648487774192</v>
      </c>
      <c r="Q91" s="54">
        <f t="shared" si="40"/>
        <v>56.556988781020955</v>
      </c>
      <c r="R91" s="54">
        <f t="shared" si="40"/>
        <v>48.909471085996834</v>
      </c>
      <c r="S91" s="54">
        <f t="shared" si="40"/>
        <v>42.242808880492454</v>
      </c>
      <c r="T91" s="54">
        <f t="shared" si="40"/>
        <v>36.446643713965699</v>
      </c>
      <c r="U91" s="54">
        <f t="shared" si="40"/>
        <v>31.418026512075254</v>
      </c>
      <c r="V91" s="54">
        <f t="shared" si="40"/>
        <v>27.237944177390869</v>
      </c>
      <c r="W91" s="54">
        <f t="shared" si="40"/>
        <v>23.75424464463698</v>
      </c>
      <c r="X91" s="54">
        <f t="shared" si="40"/>
        <v>20.707923588750187</v>
      </c>
      <c r="Y91" s="54">
        <f t="shared" si="40"/>
        <v>18.045044196716539</v>
      </c>
      <c r="Z91" s="54">
        <f t="shared" si="40"/>
        <v>15.71866091193861</v>
      </c>
      <c r="AA91" s="54">
        <f t="shared" si="40"/>
        <v>13.687575510143617</v>
      </c>
      <c r="AB91" s="54">
        <f t="shared" si="40"/>
        <v>11.91543958838083</v>
      </c>
      <c r="AC91" s="54">
        <f t="shared" si="40"/>
        <v>10.37223714800243</v>
      </c>
      <c r="AD91" s="54">
        <f t="shared" si="40"/>
        <v>9.0274469011714675</v>
      </c>
      <c r="AE91" s="54">
        <f t="shared" si="40"/>
        <v>7.8556319391494158</v>
      </c>
      <c r="AF91" s="54">
        <f t="shared" si="40"/>
        <v>6.8147689253638051</v>
      </c>
      <c r="AG91" s="54">
        <f t="shared" si="40"/>
        <v>5.8933081590508829</v>
      </c>
      <c r="AH91" s="54">
        <f t="shared" ref="AH91:BI91" si="41">AH17*AH56*AH90</f>
        <v>5.0952801695625816</v>
      </c>
      <c r="AI91" s="54">
        <f t="shared" si="41"/>
        <v>4.4044618476458473</v>
      </c>
      <c r="AJ91" s="54">
        <f t="shared" si="41"/>
        <v>3.8066588361134897</v>
      </c>
      <c r="AK91" s="54">
        <f t="shared" si="41"/>
        <v>3.2894963099540457</v>
      </c>
      <c r="AL91" s="54">
        <f t="shared" si="41"/>
        <v>2.8422075699538181</v>
      </c>
      <c r="AM91" s="54">
        <f t="shared" si="41"/>
        <v>2.4554368467204801</v>
      </c>
      <c r="AN91" s="54">
        <f t="shared" si="41"/>
        <v>2.1210615554366781</v>
      </c>
      <c r="AO91" s="54">
        <f t="shared" si="41"/>
        <v>1.8320345549599442</v>
      </c>
      <c r="AP91" s="54">
        <f t="shared" si="41"/>
        <v>1.5822452204344413</v>
      </c>
      <c r="AQ91" s="54">
        <f t="shared" si="41"/>
        <v>1.3663975840026616</v>
      </c>
      <c r="AR91" s="54">
        <f t="shared" si="41"/>
        <v>1.1799037120789662</v>
      </c>
      <c r="AS91" s="54">
        <f t="shared" si="41"/>
        <v>1.018790576417725</v>
      </c>
      <c r="AT91" s="54">
        <f t="shared" si="41"/>
        <v>0.87961882264371916</v>
      </c>
      <c r="AU91" s="54">
        <f t="shared" si="41"/>
        <v>0.75941199845884211</v>
      </c>
      <c r="AV91" s="54">
        <f t="shared" si="41"/>
        <v>0.65559495743102769</v>
      </c>
      <c r="AW91" s="54">
        <f t="shared" si="41"/>
        <v>0.56594029727387596</v>
      </c>
      <c r="AX91" s="54">
        <f t="shared" si="41"/>
        <v>0.48852182222246643</v>
      </c>
      <c r="AY91" s="54">
        <f t="shared" si="41"/>
        <v>0.42167413744488591</v>
      </c>
      <c r="AZ91" s="54">
        <f t="shared" si="41"/>
        <v>0.36395758991112559</v>
      </c>
      <c r="BA91" s="54">
        <f t="shared" si="41"/>
        <v>0.31412786549258048</v>
      </c>
      <c r="BB91" s="54">
        <f t="shared" si="41"/>
        <v>0.27110963708810748</v>
      </c>
      <c r="BC91" s="54">
        <f t="shared" si="41"/>
        <v>0.23397373409603625</v>
      </c>
      <c r="BD91" s="54">
        <f t="shared" si="41"/>
        <v>0.2019173704059738</v>
      </c>
      <c r="BE91" s="54">
        <f t="shared" si="41"/>
        <v>0.17424702708227507</v>
      </c>
      <c r="BF91" s="54">
        <f t="shared" si="41"/>
        <v>0.15036363783354312</v>
      </c>
      <c r="BG91" s="54">
        <f t="shared" si="41"/>
        <v>0.12974977094810544</v>
      </c>
      <c r="BH91" s="54">
        <f t="shared" si="41"/>
        <v>0.11195854131336416</v>
      </c>
      <c r="BI91" s="54">
        <f t="shared" si="41"/>
        <v>9.6471006361140338E-2</v>
      </c>
    </row>
    <row r="92" spans="1:103" ht="18" customHeight="1">
      <c r="A92" s="104" t="s">
        <v>787</v>
      </c>
      <c r="B92" s="120">
        <f>SUM(B91:AO91)*10*B52+B53</f>
        <v>171.48199353527491</v>
      </c>
      <c r="C92" s="46">
        <v>121.828626434339</v>
      </c>
      <c r="D92" s="106">
        <f>+B92-C92</f>
        <v>49.65336710093591</v>
      </c>
      <c r="I92" s="35"/>
    </row>
    <row r="93" spans="1:103" s="35" customFormat="1" ht="18" customHeight="1">
      <c r="A93" s="66" t="s">
        <v>788</v>
      </c>
      <c r="B93" s="35">
        <f>+B90*Data!B368</f>
        <v>0.2009107767951176</v>
      </c>
      <c r="C93" s="35">
        <f>+C90*Data!C368</f>
        <v>0.32300399032526572</v>
      </c>
      <c r="D93" s="35">
        <f>+D90*Data!D368</f>
        <v>0.43230368411807946</v>
      </c>
      <c r="E93" s="35">
        <f>+E90*Data!E368</f>
        <v>0.51720025592506991</v>
      </c>
      <c r="F93" s="35">
        <f>+F90*Data!F368</f>
        <v>0.58114201996883696</v>
      </c>
      <c r="G93" s="35">
        <f>+G90*Data!G368</f>
        <v>0.62718968367713612</v>
      </c>
      <c r="H93" s="35">
        <f>+H90*Data!H368</f>
        <v>0.66188765508226743</v>
      </c>
      <c r="I93" s="35">
        <f>+I90*Data!I368</f>
        <v>0.68719848171270048</v>
      </c>
      <c r="J93" s="35">
        <f>+J90*Data!J368</f>
        <v>0.70528967831812095</v>
      </c>
      <c r="K93" s="35">
        <f>+K90*Data!K368</f>
        <v>0.71802617541727554</v>
      </c>
      <c r="L93" s="35">
        <f>+L90*Data!L368</f>
        <v>0.73066705216935868</v>
      </c>
      <c r="M93" s="35">
        <f>+M90*Data!M368</f>
        <v>0.73128709933748659</v>
      </c>
      <c r="N93" s="35">
        <f>+N90*Data!N368</f>
        <v>0.75492122166161701</v>
      </c>
      <c r="O93" s="35">
        <f>+O90*Data!O368</f>
        <v>0.7703470234855776</v>
      </c>
      <c r="P93" s="35">
        <f>+P90*Data!P368</f>
        <v>0.78163909048713687</v>
      </c>
      <c r="Q93" s="35">
        <f>+Q90*Data!Q368</f>
        <v>0.79104948181844981</v>
      </c>
      <c r="R93" s="35">
        <f>+R90*Data!R368</f>
        <v>0.79983998904875531</v>
      </c>
      <c r="S93" s="35">
        <f>+S90*Data!S368</f>
        <v>0.80873439581380091</v>
      </c>
      <c r="T93" s="35">
        <f>+T90*Data!T368</f>
        <v>0.81816178713767085</v>
      </c>
      <c r="U93" s="35">
        <f>+U90*Data!U368</f>
        <v>0.82838835936973676</v>
      </c>
      <c r="V93" s="35">
        <f>+V90*Data!V368</f>
        <v>0.83843158085286418</v>
      </c>
      <c r="W93" s="35">
        <f>+W90*Data!W368</f>
        <v>0.84787434537011319</v>
      </c>
      <c r="X93" s="35">
        <f>+X90*Data!X368</f>
        <v>0.85807878056717635</v>
      </c>
      <c r="Y93" s="35">
        <f>+Y90*Data!Y368</f>
        <v>0.86843319729276625</v>
      </c>
      <c r="Z93" s="35">
        <f>+Z90*Data!Z368</f>
        <v>0.87945383168845481</v>
      </c>
      <c r="AA93" s="35">
        <f>+AA90*Data!AA368</f>
        <v>0.89141157652149827</v>
      </c>
      <c r="AB93" s="35">
        <f>+AB90*Data!AB368</f>
        <v>0.90405921270324074</v>
      </c>
      <c r="AC93" s="35">
        <f>+AC90*Data!AC368</f>
        <v>0.91722673979049896</v>
      </c>
      <c r="AD93" s="35">
        <f>+AD90*Data!AD368</f>
        <v>0.93063342367112634</v>
      </c>
      <c r="AE93" s="35">
        <f>+AE90*Data!AE368</f>
        <v>0.9443219315423953</v>
      </c>
      <c r="AF93" s="35">
        <f>+AF90*Data!AF368</f>
        <v>0.95855723735911791</v>
      </c>
      <c r="AG93" s="35">
        <f>+AG90*Data!AG368</f>
        <v>0.97322316883752447</v>
      </c>
      <c r="AH93" s="35">
        <f>+AH90*Data!AH368</f>
        <v>0.98805350750158816</v>
      </c>
      <c r="AI93" s="35">
        <f>+AI90*Data!AI368</f>
        <v>1.0031973384721566</v>
      </c>
      <c r="AJ93" s="35">
        <f>+AJ90*Data!AJ368</f>
        <v>1.0187359974494543</v>
      </c>
      <c r="AK93" s="35">
        <f>+AK90*Data!AK368</f>
        <v>1.0347149827824942</v>
      </c>
      <c r="AL93" s="35">
        <f>+AL90*Data!AL368</f>
        <v>1.051156564454145</v>
      </c>
      <c r="AM93" s="35">
        <f>+AM90*Data!AM368</f>
        <v>1.0680676695004363</v>
      </c>
      <c r="AN93" s="35">
        <f>+AN90*Data!AN368</f>
        <v>1.0854448643966879</v>
      </c>
      <c r="AO93" s="35">
        <f>+AO90*Data!AO368</f>
        <v>1.1032774943683745</v>
      </c>
      <c r="AP93" s="35">
        <f>+AP90*Data!AP368</f>
        <v>1.1215496647181602</v>
      </c>
      <c r="AQ93" s="35">
        <f>+AQ90*Data!AQ368</f>
        <v>1.1402415072675804</v>
      </c>
      <c r="AR93" s="35">
        <f>+AR90*Data!AR368</f>
        <v>1.1593300160864282</v>
      </c>
      <c r="AS93" s="35">
        <f>+AS90*Data!AS368</f>
        <v>1.1787896322758</v>
      </c>
      <c r="AT93" s="35">
        <f>+AT90*Data!AT368</f>
        <v>1.1985926887813554</v>
      </c>
      <c r="AU93" s="35">
        <f>+AU90*Data!AU368</f>
        <v>1.2187097801024638</v>
      </c>
      <c r="AV93" s="35">
        <f>+AV90*Data!AV368</f>
        <v>1.2391100891450955</v>
      </c>
      <c r="AW93" s="35">
        <f>+AW90*Data!AW368</f>
        <v>1.2597616772783158</v>
      </c>
      <c r="AX93" s="35">
        <f>+AX90*Data!AX368</f>
        <v>1.2806317176508635</v>
      </c>
      <c r="AY93" s="35">
        <f>+AY90*Data!AY368</f>
        <v>1.3016866196067645</v>
      </c>
      <c r="AZ93" s="35">
        <f>+AZ90*Data!AZ368</f>
        <v>1.3228919466421958</v>
      </c>
      <c r="BA93" s="35">
        <f>+BA90*Data!BA368</f>
        <v>1.34421196502824</v>
      </c>
      <c r="BB93" s="35">
        <f>+BB90*Data!BB368</f>
        <v>1.3656085715958708</v>
      </c>
      <c r="BC93" s="35">
        <f>+BC90*Data!BC368</f>
        <v>1.3870392444409017</v>
      </c>
      <c r="BD93" s="35">
        <f>+BD90*Data!BD368</f>
        <v>1.408453570259329</v>
      </c>
      <c r="BE93" s="35">
        <f>+BE90*Data!BE368</f>
        <v>1.4297878993538002</v>
      </c>
      <c r="BF93" s="35">
        <f>+BF90*Data!BF368</f>
        <v>1.4509578941125039</v>
      </c>
      <c r="BG93" s="35">
        <f>+BG90*Data!BG368</f>
        <v>1.4718493438696294</v>
      </c>
      <c r="BH93" s="35">
        <f>+BH90*Data!BH368</f>
        <v>1.4923087435942686</v>
      </c>
      <c r="BI93" s="35">
        <f>+BI90*Data!BI368</f>
        <v>1.4915827958284849</v>
      </c>
    </row>
    <row r="94" spans="1:103" ht="18" customHeight="1">
      <c r="A94" s="52" t="s">
        <v>789</v>
      </c>
      <c r="B94" s="65">
        <f>B$17*B$56*B93</f>
        <v>111.58184300092272</v>
      </c>
      <c r="C94" s="65">
        <f t="shared" ref="C94:BH94" si="42">C$17*C$56*C93</f>
        <v>171.79329878115908</v>
      </c>
      <c r="D94" s="65">
        <f t="shared" si="42"/>
        <v>214.47649266276261</v>
      </c>
      <c r="E94" s="65">
        <f t="shared" si="42"/>
        <v>233.19774795399169</v>
      </c>
      <c r="F94" s="65">
        <f t="shared" si="42"/>
        <v>232.05196651415341</v>
      </c>
      <c r="G94" s="65">
        <f t="shared" si="42"/>
        <v>215.80436856024329</v>
      </c>
      <c r="H94" s="65">
        <f t="shared" si="42"/>
        <v>194.40357327375321</v>
      </c>
      <c r="I94" s="65">
        <f t="shared" si="42"/>
        <v>172.29028524208883</v>
      </c>
      <c r="J94" s="65">
        <f t="shared" si="42"/>
        <v>150.94014517732387</v>
      </c>
      <c r="K94" s="65">
        <f t="shared" si="42"/>
        <v>131.17049225213856</v>
      </c>
      <c r="L94" s="65">
        <f t="shared" si="42"/>
        <v>114.05661685838503</v>
      </c>
      <c r="M94" s="65">
        <f t="shared" si="42"/>
        <v>97.6428429210997</v>
      </c>
      <c r="N94" s="65">
        <f t="shared" si="42"/>
        <v>86.21953572595028</v>
      </c>
      <c r="O94" s="65">
        <f t="shared" si="42"/>
        <v>75.25615008016922</v>
      </c>
      <c r="P94" s="65">
        <f t="shared" si="42"/>
        <v>65.315070707443112</v>
      </c>
      <c r="Q94" s="65">
        <f t="shared" si="42"/>
        <v>56.540848729671438</v>
      </c>
      <c r="R94" s="65">
        <f t="shared" si="42"/>
        <v>48.900503271104618</v>
      </c>
      <c r="S94" s="65">
        <f t="shared" si="42"/>
        <v>42.292920102086306</v>
      </c>
      <c r="T94" s="65">
        <f t="shared" si="42"/>
        <v>36.597590350577278</v>
      </c>
      <c r="U94" s="65">
        <f t="shared" si="42"/>
        <v>31.69558923393457</v>
      </c>
      <c r="V94" s="65">
        <f t="shared" si="42"/>
        <v>27.623263841049074</v>
      </c>
      <c r="W94" s="65">
        <f t="shared" si="42"/>
        <v>24.214324451288956</v>
      </c>
      <c r="X94" s="65">
        <f t="shared" si="42"/>
        <v>21.242299328953056</v>
      </c>
      <c r="Y94" s="65">
        <f t="shared" si="42"/>
        <v>18.63563852487945</v>
      </c>
      <c r="Z94" s="65">
        <f t="shared" si="42"/>
        <v>16.358911610368807</v>
      </c>
      <c r="AA94" s="65">
        <f t="shared" si="42"/>
        <v>14.373188775802566</v>
      </c>
      <c r="AB94" s="65">
        <f t="shared" si="42"/>
        <v>12.635872503614983</v>
      </c>
      <c r="AC94" s="65">
        <f t="shared" si="42"/>
        <v>11.112673779602787</v>
      </c>
      <c r="AD94" s="65">
        <f t="shared" si="42"/>
        <v>9.7735874632737474</v>
      </c>
      <c r="AE94" s="65">
        <f t="shared" si="42"/>
        <v>8.5966438171557957</v>
      </c>
      <c r="AF94" s="65">
        <f t="shared" si="42"/>
        <v>7.5415991639013615</v>
      </c>
      <c r="AG94" s="65">
        <f t="shared" si="42"/>
        <v>6.5977736510536547</v>
      </c>
      <c r="AH94" s="65">
        <f t="shared" si="42"/>
        <v>5.7717168145175268</v>
      </c>
      <c r="AI94" s="65">
        <f t="shared" si="42"/>
        <v>5.0495246795799424</v>
      </c>
      <c r="AJ94" s="65">
        <f t="shared" si="42"/>
        <v>4.4184033325721046</v>
      </c>
      <c r="AK94" s="65">
        <f t="shared" si="42"/>
        <v>3.866909611812313</v>
      </c>
      <c r="AL94" s="65">
        <f t="shared" si="42"/>
        <v>3.3849344836244262</v>
      </c>
      <c r="AM94" s="65">
        <f t="shared" si="42"/>
        <v>2.9636110611329682</v>
      </c>
      <c r="AN94" s="65">
        <f t="shared" si="42"/>
        <v>2.5951937319492235</v>
      </c>
      <c r="AO94" s="65">
        <f t="shared" si="42"/>
        <v>2.2729315240834649</v>
      </c>
      <c r="AP94" s="65">
        <f t="shared" si="42"/>
        <v>1.9909469140561009</v>
      </c>
      <c r="AQ94" s="65">
        <f t="shared" si="42"/>
        <v>1.7441249474440048</v>
      </c>
      <c r="AR94" s="65">
        <f t="shared" si="42"/>
        <v>1.5280142546028543</v>
      </c>
      <c r="AS94" s="65">
        <f t="shared" si="42"/>
        <v>1.3387399094559382</v>
      </c>
      <c r="AT94" s="65">
        <f t="shared" si="42"/>
        <v>1.1729273271453258</v>
      </c>
      <c r="AU94" s="65">
        <f t="shared" si="42"/>
        <v>1.0276361048333607</v>
      </c>
      <c r="AV94" s="65">
        <f t="shared" si="42"/>
        <v>0.90030265026335865</v>
      </c>
      <c r="AW94" s="65">
        <f t="shared" si="42"/>
        <v>0.78869049279636261</v>
      </c>
      <c r="AX94" s="65">
        <f t="shared" si="42"/>
        <v>0.69084726780740513</v>
      </c>
      <c r="AY94" s="65">
        <f t="shared" si="42"/>
        <v>0.6050674753998494</v>
      </c>
      <c r="AZ94" s="65">
        <f t="shared" si="42"/>
        <v>0.52986022322810544</v>
      </c>
      <c r="BA94" s="65">
        <f t="shared" si="42"/>
        <v>0.46392126484539314</v>
      </c>
      <c r="BB94" s="65">
        <f t="shared" si="42"/>
        <v>0.40610873851367879</v>
      </c>
      <c r="BC94" s="65">
        <f t="shared" si="42"/>
        <v>0.3554220987727213</v>
      </c>
      <c r="BD94" s="65">
        <f t="shared" si="42"/>
        <v>0.31098381756439936</v>
      </c>
      <c r="BE94" s="65">
        <f t="shared" si="42"/>
        <v>0.272023516327423</v>
      </c>
      <c r="BF94" s="65">
        <f t="shared" si="42"/>
        <v>0.23786427514810021</v>
      </c>
      <c r="BG94" s="65">
        <f t="shared" si="42"/>
        <v>0.20791094225606399</v>
      </c>
      <c r="BH94" s="65">
        <f t="shared" si="42"/>
        <v>0.18164031615191337</v>
      </c>
      <c r="BI94" s="65">
        <f>BI$17*BI$56*BI93/(1-(BJ17/BI17))</f>
        <v>1.1308771800944326</v>
      </c>
    </row>
    <row r="95" spans="1:103" ht="39" customHeight="1">
      <c r="A95" s="104" t="s">
        <v>787</v>
      </c>
      <c r="B95" s="107">
        <f>SUM(B94:BI94)*10*B52+B53-C53</f>
        <v>171.48199353527446</v>
      </c>
      <c r="C95" s="105">
        <v>171.481993535274</v>
      </c>
      <c r="D95" s="108">
        <f>+B95-C95</f>
        <v>4.5474735088646412E-13</v>
      </c>
      <c r="I95" s="35"/>
    </row>
    <row r="96" spans="1:103" ht="21.75" customHeight="1">
      <c r="A96" s="109" t="s">
        <v>790</v>
      </c>
      <c r="C96" s="111"/>
      <c r="D96" s="111"/>
    </row>
    <row r="97" spans="1:61" s="42" customFormat="1" ht="18" customHeight="1">
      <c r="A97" s="112" t="s">
        <v>673</v>
      </c>
      <c r="B97" s="151">
        <f>+Controls!B37</f>
        <v>0.23570388608045501</v>
      </c>
      <c r="C97" s="151">
        <f>+Controls!C37</f>
        <v>0.237909020695592</v>
      </c>
      <c r="D97" s="151">
        <f>+Controls!D37</f>
        <v>0.22912270211317901</v>
      </c>
      <c r="E97" s="151">
        <f>+Controls!E37</f>
        <v>0.22069701683869999</v>
      </c>
      <c r="F97" s="151">
        <f>+Controls!F37</f>
        <v>0.21416107983063601</v>
      </c>
      <c r="G97" s="151">
        <f>+Controls!G37</f>
        <v>0.212720817892221</v>
      </c>
      <c r="H97" s="151">
        <f>+Controls!H37</f>
        <v>0.21309603865646101</v>
      </c>
      <c r="I97" s="151">
        <f>+Controls!I37</f>
        <v>0.21378594238336601</v>
      </c>
      <c r="J97" s="151">
        <f>+Controls!J37</f>
        <v>0.21491052039196401</v>
      </c>
      <c r="K97" s="151">
        <f>+Controls!K37</f>
        <v>0.21680028128984299</v>
      </c>
      <c r="L97" s="151">
        <f>+Controls!L37</f>
        <v>0.217645567933547</v>
      </c>
      <c r="M97" s="151">
        <f>+Controls!M37</f>
        <v>0.226187871702172</v>
      </c>
      <c r="N97" s="151">
        <f>+Controls!N37</f>
        <v>0.226187871702172</v>
      </c>
      <c r="O97" s="151">
        <f>+Controls!O37</f>
        <v>0.226187871702172</v>
      </c>
      <c r="P97" s="151">
        <f>+Controls!P37</f>
        <v>0.226187871702172</v>
      </c>
      <c r="Q97" s="151">
        <f>+Controls!Q37</f>
        <v>0.226187871702172</v>
      </c>
      <c r="R97" s="151">
        <f>+Controls!R37</f>
        <v>0.226187871702172</v>
      </c>
      <c r="S97" s="151">
        <f>+Controls!S37</f>
        <v>0.226187871702172</v>
      </c>
      <c r="T97" s="151">
        <f>+Controls!T37</f>
        <v>0.226187871702172</v>
      </c>
      <c r="U97" s="151">
        <f>+Controls!U37</f>
        <v>0.226187871702172</v>
      </c>
      <c r="V97" s="151">
        <f>+Controls!V37</f>
        <v>0.226187871702172</v>
      </c>
      <c r="W97" s="151">
        <f>+Controls!W37</f>
        <v>0.226187871702172</v>
      </c>
      <c r="X97" s="151">
        <f>+Controls!X37</f>
        <v>0.226187871702172</v>
      </c>
      <c r="Y97" s="151">
        <f>+Controls!Y37</f>
        <v>0.226187871702172</v>
      </c>
      <c r="Z97" s="151">
        <f>+Controls!Z37</f>
        <v>0.226187871702172</v>
      </c>
      <c r="AA97" s="151">
        <f>+Controls!AA37</f>
        <v>0.226187871702172</v>
      </c>
      <c r="AB97" s="151">
        <f>+Controls!AB37</f>
        <v>0.226187871702172</v>
      </c>
      <c r="AC97" s="151">
        <f>+Controls!AC37</f>
        <v>0.226187871702172</v>
      </c>
      <c r="AD97" s="151">
        <f>+Controls!AD37</f>
        <v>0.226187871702172</v>
      </c>
      <c r="AE97" s="151">
        <f>+Controls!AE37</f>
        <v>0.226187871702172</v>
      </c>
      <c r="AF97" s="151">
        <f>+Controls!AF37</f>
        <v>0.226187871702172</v>
      </c>
      <c r="AG97" s="151">
        <f>+Controls!AG37</f>
        <v>0.226187871702172</v>
      </c>
      <c r="AH97" s="151">
        <f>+Controls!AH37</f>
        <v>0.226187871702172</v>
      </c>
      <c r="AI97" s="151">
        <f>+Controls!AI37</f>
        <v>0.226187871702172</v>
      </c>
      <c r="AJ97" s="151">
        <f>+Controls!AJ37</f>
        <v>0.226187871702172</v>
      </c>
      <c r="AK97" s="151">
        <f>+Controls!AK37</f>
        <v>0.226187871702172</v>
      </c>
      <c r="AL97" s="151">
        <f>+Controls!AL37</f>
        <v>0.226187871702172</v>
      </c>
      <c r="AM97" s="151">
        <f>+Controls!AM37</f>
        <v>0.226187871702172</v>
      </c>
      <c r="AN97" s="151">
        <f>+Controls!AN37</f>
        <v>0.226187871702172</v>
      </c>
      <c r="AO97" s="151">
        <f>+Controls!AO37</f>
        <v>0.226187871702172</v>
      </c>
      <c r="AP97" s="151">
        <f>+Controls!AP37</f>
        <v>0.226187871702172</v>
      </c>
      <c r="AQ97" s="151">
        <f>+Controls!AQ37</f>
        <v>0.226187871702172</v>
      </c>
      <c r="AR97" s="151">
        <f>+Controls!AR37</f>
        <v>0.226187871702172</v>
      </c>
      <c r="AS97" s="151">
        <f>+Controls!AS37</f>
        <v>0.226187871702172</v>
      </c>
      <c r="AT97" s="151">
        <f>+Controls!AT37</f>
        <v>0.226187871702172</v>
      </c>
      <c r="AU97" s="151">
        <f>+Controls!AU37</f>
        <v>0.226187871702172</v>
      </c>
      <c r="AV97" s="151">
        <f>+Controls!AV37</f>
        <v>0.226187871702172</v>
      </c>
      <c r="AW97" s="151">
        <f>+Controls!AW37</f>
        <v>0.226187871702172</v>
      </c>
      <c r="AX97" s="151">
        <f>+Controls!AX37</f>
        <v>0.226187871702172</v>
      </c>
      <c r="AY97" s="151">
        <f>+Controls!AY37</f>
        <v>0.226187871702172</v>
      </c>
      <c r="AZ97" s="151">
        <f>+Controls!AZ37</f>
        <v>0.226187871702172</v>
      </c>
      <c r="BA97" s="151">
        <f>+Controls!BA37</f>
        <v>0.226187871702172</v>
      </c>
      <c r="BB97" s="151">
        <f>+Controls!BB37</f>
        <v>0.226187871702172</v>
      </c>
      <c r="BC97" s="151">
        <f>+Controls!BC37</f>
        <v>0.226187871702172</v>
      </c>
      <c r="BD97" s="151">
        <f>+Controls!BD37</f>
        <v>0.226187871702172</v>
      </c>
      <c r="BE97" s="151">
        <f>+Controls!BE37</f>
        <v>0.226187871702172</v>
      </c>
      <c r="BF97" s="151">
        <f>+Controls!BF37</f>
        <v>0.226187871702172</v>
      </c>
      <c r="BG97" s="151">
        <f>+Controls!BG37</f>
        <v>0.226187871702172</v>
      </c>
      <c r="BH97" s="151">
        <f>+Controls!BH37</f>
        <v>0.226187871702172</v>
      </c>
      <c r="BI97" s="151">
        <f>+Controls!BI37</f>
        <v>0.226187871702172</v>
      </c>
    </row>
    <row r="98" spans="1:61" s="36" customFormat="1" ht="18" customHeight="1">
      <c r="A98" s="114" t="str">
        <f>+Controls!C1</f>
        <v>Control = 1 if tax or 0 if capped</v>
      </c>
      <c r="B98" s="114">
        <f>+Controls!I1</f>
        <v>1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</row>
    <row r="99" spans="1:61" s="36" customFormat="1" ht="18" customHeight="1">
      <c r="A99" s="114" t="str">
        <f>+Controls!C2</f>
        <v>Trade (0) or no trade (1)</v>
      </c>
      <c r="B99" s="114">
        <f>+Controls!I2</f>
        <v>1</v>
      </c>
    </row>
    <row r="100" spans="1:61" s="43" customFormat="1" ht="18" customHeight="1">
      <c r="A100" s="116"/>
      <c r="B100" s="116"/>
    </row>
    <row r="101" spans="1:61" s="44" customFormat="1" ht="18" customHeight="1">
      <c r="A101" s="117" t="s">
        <v>791</v>
      </c>
      <c r="B101" s="118">
        <f t="shared" ref="B101:AG101" si="43">+B$36*1000*B103^($B$38-1)</f>
        <v>1.0000000000000018E-3</v>
      </c>
      <c r="C101" s="118">
        <f t="shared" si="43"/>
        <v>1.0000000000000002E-3</v>
      </c>
      <c r="D101" s="118">
        <f t="shared" si="43"/>
        <v>1.0000000000000521E-3</v>
      </c>
      <c r="E101" s="118">
        <f t="shared" si="43"/>
        <v>1.0000000000215505E-3</v>
      </c>
      <c r="F101" s="118">
        <f t="shared" si="43"/>
        <v>1.0000000017689812E-3</v>
      </c>
      <c r="G101" s="118">
        <f t="shared" si="43"/>
        <v>1.0000000576642785E-3</v>
      </c>
      <c r="H101" s="118">
        <f t="shared" si="43"/>
        <v>1.0000010087449858E-3</v>
      </c>
      <c r="I101" s="118">
        <f t="shared" si="43"/>
        <v>1.0000113920947292E-3</v>
      </c>
      <c r="J101" s="118">
        <f t="shared" si="43"/>
        <v>1.0000940394660198E-3</v>
      </c>
      <c r="K101" s="118">
        <f t="shared" si="43"/>
        <v>1.0006133774100496E-3</v>
      </c>
      <c r="L101" s="118">
        <f t="shared" si="43"/>
        <v>1.0033295900328662E-3</v>
      </c>
      <c r="M101" s="118">
        <f t="shared" si="43"/>
        <v>1.0155894218064883E-3</v>
      </c>
      <c r="N101" s="118">
        <f t="shared" si="43"/>
        <v>1.0645397255263115E-3</v>
      </c>
      <c r="O101" s="118">
        <f t="shared" si="43"/>
        <v>1.2410303223762502E-3</v>
      </c>
      <c r="P101" s="118">
        <f t="shared" si="43"/>
        <v>1.8210025266551008E-3</v>
      </c>
      <c r="Q101" s="118">
        <f t="shared" si="43"/>
        <v>3.5766183309002219E-3</v>
      </c>
      <c r="R101" s="118">
        <f t="shared" si="43"/>
        <v>8.5161838592479194E-3</v>
      </c>
      <c r="S101" s="118">
        <f t="shared" si="43"/>
        <v>2.1530289584171892E-2</v>
      </c>
      <c r="T101" s="118">
        <f t="shared" si="43"/>
        <v>5.3833188353047338E-2</v>
      </c>
      <c r="U101" s="118">
        <f t="shared" si="43"/>
        <v>0.12973744072668408</v>
      </c>
      <c r="V101" s="118">
        <f t="shared" si="43"/>
        <v>0.29919990110504913</v>
      </c>
      <c r="W101" s="118">
        <f t="shared" si="43"/>
        <v>0.66126843802292945</v>
      </c>
      <c r="X101" s="118">
        <f t="shared" si="43"/>
        <v>1.4047386546896246</v>
      </c>
      <c r="Y101" s="118">
        <f t="shared" si="43"/>
        <v>2.8696110898541165</v>
      </c>
      <c r="Z101" s="118">
        <f t="shared" si="43"/>
        <v>5.6313004966981515</v>
      </c>
      <c r="AA101" s="118">
        <f t="shared" si="43"/>
        <v>10.591311161020288</v>
      </c>
      <c r="AB101" s="118">
        <f t="shared" si="43"/>
        <v>148.56255492005451</v>
      </c>
      <c r="AC101" s="118">
        <f t="shared" si="43"/>
        <v>74.281277460027255</v>
      </c>
      <c r="AD101" s="118">
        <f t="shared" si="43"/>
        <v>37.140638730013627</v>
      </c>
      <c r="AE101" s="118">
        <f t="shared" si="43"/>
        <v>18.570319365006814</v>
      </c>
      <c r="AF101" s="118">
        <f t="shared" si="43"/>
        <v>9.2851596825034068</v>
      </c>
      <c r="AG101" s="118">
        <f t="shared" si="43"/>
        <v>4.6425798412517034</v>
      </c>
      <c r="AH101" s="118">
        <f t="shared" ref="AH101:BI101" si="44">+AH$36*1000*AH103^($B$38-1)</f>
        <v>2.3212899206258517</v>
      </c>
      <c r="AI101" s="118">
        <f t="shared" si="44"/>
        <v>1.1606449603129259</v>
      </c>
      <c r="AJ101" s="118">
        <f t="shared" si="44"/>
        <v>0.58032248015646293</v>
      </c>
      <c r="AK101" s="118">
        <f t="shared" si="44"/>
        <v>0.29016124007823146</v>
      </c>
      <c r="AL101" s="118">
        <f t="shared" si="44"/>
        <v>0.14508062003911573</v>
      </c>
      <c r="AM101" s="118">
        <f t="shared" si="44"/>
        <v>7.2540310019557866E-2</v>
      </c>
      <c r="AN101" s="118">
        <f t="shared" si="44"/>
        <v>3.6270155009778933E-2</v>
      </c>
      <c r="AO101" s="118">
        <f t="shared" si="44"/>
        <v>1.8135077504889466E-2</v>
      </c>
      <c r="AP101" s="118">
        <f t="shared" si="44"/>
        <v>9.0675387524447332E-3</v>
      </c>
      <c r="AQ101" s="118">
        <f t="shared" si="44"/>
        <v>4.5337693762223666E-3</v>
      </c>
      <c r="AR101" s="118">
        <f t="shared" si="44"/>
        <v>2.2668846881111833E-3</v>
      </c>
      <c r="AS101" s="118">
        <f t="shared" si="44"/>
        <v>1.1334423440555917E-3</v>
      </c>
      <c r="AT101" s="118">
        <f t="shared" si="44"/>
        <v>5.6672117202779583E-4</v>
      </c>
      <c r="AU101" s="118">
        <f t="shared" si="44"/>
        <v>2.8336058601389791E-4</v>
      </c>
      <c r="AV101" s="118">
        <f t="shared" si="44"/>
        <v>1.4168029300694896E-4</v>
      </c>
      <c r="AW101" s="118">
        <f t="shared" si="44"/>
        <v>7.0840146503474478E-5</v>
      </c>
      <c r="AX101" s="118">
        <f t="shared" si="44"/>
        <v>3.5420073251737239E-5</v>
      </c>
      <c r="AY101" s="118">
        <f t="shared" si="44"/>
        <v>1.771003662586862E-5</v>
      </c>
      <c r="AZ101" s="118">
        <f t="shared" si="44"/>
        <v>8.8550183129343098E-6</v>
      </c>
      <c r="BA101" s="118">
        <f t="shared" si="44"/>
        <v>4.4275091564671549E-6</v>
      </c>
      <c r="BB101" s="118">
        <f t="shared" si="44"/>
        <v>2.2137545782335775E-6</v>
      </c>
      <c r="BC101" s="118">
        <f t="shared" si="44"/>
        <v>1.1068772891167887E-6</v>
      </c>
      <c r="BD101" s="118">
        <f t="shared" si="44"/>
        <v>5.5343864455839436E-7</v>
      </c>
      <c r="BE101" s="118">
        <f t="shared" si="44"/>
        <v>2.7671932227919718E-7</v>
      </c>
      <c r="BF101" s="118">
        <f t="shared" si="44"/>
        <v>1.3835966113959859E-7</v>
      </c>
      <c r="BG101" s="118">
        <f t="shared" si="44"/>
        <v>6.9179830569799295E-8</v>
      </c>
      <c r="BH101" s="118">
        <f t="shared" si="44"/>
        <v>3.4589915284899648E-8</v>
      </c>
      <c r="BI101" s="118">
        <f t="shared" si="44"/>
        <v>1.7294957642449824E-8</v>
      </c>
    </row>
    <row r="102" spans="1:61" s="45" customFormat="1" ht="18" customHeight="1">
      <c r="A102" s="119" t="s">
        <v>694</v>
      </c>
      <c r="B102" s="120">
        <f>+B119*(1-MIN(B103,1))</f>
        <v>0.41212692374686294</v>
      </c>
      <c r="C102" s="120">
        <f>+C119*(1-MIN(C103,1))</f>
        <v>0.53274364690744613</v>
      </c>
      <c r="D102" s="120">
        <f t="shared" ref="D102:BI102" si="45">+D119*(1-MIN(D103,1))</f>
        <v>0.67574720152887091</v>
      </c>
      <c r="E102" s="120">
        <f t="shared" si="45"/>
        <v>0.81191487554751496</v>
      </c>
      <c r="F102" s="120">
        <f t="shared" si="45"/>
        <v>0.93402223947223095</v>
      </c>
      <c r="G102" s="120">
        <f t="shared" si="45"/>
        <v>1.0345511864901888</v>
      </c>
      <c r="H102" s="120">
        <f t="shared" si="45"/>
        <v>1.1246233195469502</v>
      </c>
      <c r="I102" s="120">
        <f t="shared" si="45"/>
        <v>1.2114072895727128</v>
      </c>
      <c r="J102" s="120">
        <f t="shared" si="45"/>
        <v>1.2951980195623203</v>
      </c>
      <c r="K102" s="120">
        <f t="shared" si="45"/>
        <v>1.376223760765469</v>
      </c>
      <c r="L102" s="120">
        <f t="shared" si="45"/>
        <v>1.4560844622049109</v>
      </c>
      <c r="M102" s="120">
        <f t="shared" si="45"/>
        <v>1.5328657415716316</v>
      </c>
      <c r="N102" s="120">
        <f t="shared" si="45"/>
        <v>1.6175086285927434</v>
      </c>
      <c r="O102" s="120">
        <f t="shared" si="45"/>
        <v>1.6919487063967551</v>
      </c>
      <c r="P102" s="120">
        <f t="shared" si="45"/>
        <v>1.7588278059890208</v>
      </c>
      <c r="Q102" s="120">
        <f t="shared" si="45"/>
        <v>1.8194564113945346</v>
      </c>
      <c r="R102" s="120">
        <f t="shared" si="45"/>
        <v>1.8744016308573785</v>
      </c>
      <c r="S102" s="120">
        <f t="shared" si="45"/>
        <v>1.9237650378329361</v>
      </c>
      <c r="T102" s="120">
        <f t="shared" si="45"/>
        <v>1.9672620042741151</v>
      </c>
      <c r="U102" s="120">
        <f t="shared" si="45"/>
        <v>2.0042081394953235</v>
      </c>
      <c r="V102" s="120">
        <f t="shared" si="45"/>
        <v>2.0429556786623158</v>
      </c>
      <c r="W102" s="120">
        <f t="shared" si="45"/>
        <v>2.0841172019339855</v>
      </c>
      <c r="X102" s="120">
        <f t="shared" si="45"/>
        <v>2.1166556306829021</v>
      </c>
      <c r="Y102" s="120">
        <f t="shared" si="45"/>
        <v>2.1353427394714037</v>
      </c>
      <c r="Z102" s="120">
        <f t="shared" si="45"/>
        <v>2.1344808157414374</v>
      </c>
      <c r="AA102" s="120">
        <f t="shared" si="45"/>
        <v>1.9944844110422124</v>
      </c>
      <c r="AB102" s="120">
        <f t="shared" si="45"/>
        <v>0</v>
      </c>
      <c r="AC102" s="120">
        <f t="shared" si="45"/>
        <v>0</v>
      </c>
      <c r="AD102" s="120">
        <f t="shared" si="45"/>
        <v>0</v>
      </c>
      <c r="AE102" s="120">
        <f t="shared" si="45"/>
        <v>0</v>
      </c>
      <c r="AF102" s="120">
        <f t="shared" si="45"/>
        <v>0</v>
      </c>
      <c r="AG102" s="120">
        <f t="shared" si="45"/>
        <v>0</v>
      </c>
      <c r="AH102" s="120">
        <f t="shared" si="45"/>
        <v>0</v>
      </c>
      <c r="AI102" s="120">
        <f t="shared" si="45"/>
        <v>0</v>
      </c>
      <c r="AJ102" s="120">
        <f t="shared" si="45"/>
        <v>0</v>
      </c>
      <c r="AK102" s="120">
        <f t="shared" si="45"/>
        <v>0</v>
      </c>
      <c r="AL102" s="120">
        <f t="shared" si="45"/>
        <v>0</v>
      </c>
      <c r="AM102" s="120">
        <f t="shared" si="45"/>
        <v>0</v>
      </c>
      <c r="AN102" s="120">
        <f t="shared" si="45"/>
        <v>0</v>
      </c>
      <c r="AO102" s="120">
        <f t="shared" si="45"/>
        <v>0</v>
      </c>
      <c r="AP102" s="120">
        <f t="shared" si="45"/>
        <v>0</v>
      </c>
      <c r="AQ102" s="120">
        <f t="shared" si="45"/>
        <v>0</v>
      </c>
      <c r="AR102" s="120">
        <f t="shared" si="45"/>
        <v>0</v>
      </c>
      <c r="AS102" s="120">
        <f t="shared" si="45"/>
        <v>0</v>
      </c>
      <c r="AT102" s="120">
        <f t="shared" si="45"/>
        <v>0</v>
      </c>
      <c r="AU102" s="120">
        <f t="shared" si="45"/>
        <v>0</v>
      </c>
      <c r="AV102" s="120">
        <f t="shared" si="45"/>
        <v>0</v>
      </c>
      <c r="AW102" s="120">
        <f t="shared" si="45"/>
        <v>0</v>
      </c>
      <c r="AX102" s="120">
        <f t="shared" si="45"/>
        <v>0</v>
      </c>
      <c r="AY102" s="120">
        <f t="shared" si="45"/>
        <v>0</v>
      </c>
      <c r="AZ102" s="120">
        <f t="shared" si="45"/>
        <v>0</v>
      </c>
      <c r="BA102" s="120">
        <f t="shared" si="45"/>
        <v>0</v>
      </c>
      <c r="BB102" s="120">
        <f t="shared" si="45"/>
        <v>0</v>
      </c>
      <c r="BC102" s="120">
        <f t="shared" si="45"/>
        <v>0</v>
      </c>
      <c r="BD102" s="120">
        <f t="shared" si="45"/>
        <v>0</v>
      </c>
      <c r="BE102" s="120">
        <f t="shared" si="45"/>
        <v>0</v>
      </c>
      <c r="BF102" s="120">
        <f t="shared" si="45"/>
        <v>0</v>
      </c>
      <c r="BG102" s="120">
        <f t="shared" si="45"/>
        <v>0</v>
      </c>
      <c r="BH102" s="120">
        <f t="shared" si="45"/>
        <v>0</v>
      </c>
      <c r="BI102" s="120">
        <f t="shared" si="45"/>
        <v>0</v>
      </c>
    </row>
    <row r="103" spans="1:61" s="46" customFormat="1" ht="18" customHeight="1">
      <c r="A103" s="121" t="s">
        <v>681</v>
      </c>
      <c r="B103" s="122">
        <f>+IF($B$98=1,B109,IF($B$99=1,B114,B122))</f>
        <v>3.5286078042538017E-4</v>
      </c>
      <c r="C103" s="122">
        <f>+IF($B$98&gt;0,C109,IF($B$99&gt;0,C114,C122))</f>
        <v>3.6200338233375267E-4</v>
      </c>
      <c r="D103" s="122">
        <f t="shared" ref="D103:BI103" si="46">+IF($B$98&gt;0,D109,IF($B$99&gt;0,D114,D122))</f>
        <v>3.713319774186937E-4</v>
      </c>
      <c r="E103" s="122">
        <f t="shared" si="46"/>
        <v>3.8084662297620562E-4</v>
      </c>
      <c r="F103" s="122">
        <f t="shared" si="46"/>
        <v>3.9054707551662408E-4</v>
      </c>
      <c r="G103" s="122">
        <f t="shared" si="46"/>
        <v>4.0043278281369206E-4</v>
      </c>
      <c r="H103" s="122">
        <f t="shared" si="46"/>
        <v>4.1050303468401081E-4</v>
      </c>
      <c r="I103" s="122">
        <f t="shared" si="46"/>
        <v>4.2075858131811807E-4</v>
      </c>
      <c r="J103" s="122">
        <f t="shared" si="46"/>
        <v>4.3121300091927887E-4</v>
      </c>
      <c r="K103" s="122">
        <f t="shared" si="46"/>
        <v>4.4195497167571883E-4</v>
      </c>
      <c r="L103" s="122">
        <f t="shared" si="46"/>
        <v>4.5343195391937639E-4</v>
      </c>
      <c r="M103" s="122">
        <f t="shared" si="46"/>
        <v>4.6756139627784183E-4</v>
      </c>
      <c r="N103" s="122">
        <f t="shared" si="46"/>
        <v>4.9147982145476496E-4</v>
      </c>
      <c r="O103" s="122">
        <f t="shared" si="46"/>
        <v>5.479446855407409E-4</v>
      </c>
      <c r="P103" s="122">
        <f t="shared" si="46"/>
        <v>6.9403142042817503E-4</v>
      </c>
      <c r="Q103" s="122">
        <f t="shared" si="46"/>
        <v>1.0334221649338691E-3</v>
      </c>
      <c r="R103" s="122">
        <f t="shared" si="46"/>
        <v>1.7120939075739279E-3</v>
      </c>
      <c r="S103" s="122">
        <f t="shared" si="46"/>
        <v>2.9318225393104354E-3</v>
      </c>
      <c r="T103" s="122">
        <f t="shared" si="46"/>
        <v>4.9885376587124799E-3</v>
      </c>
      <c r="U103" s="122">
        <f t="shared" si="46"/>
        <v>8.3141881135626958E-3</v>
      </c>
      <c r="V103" s="122">
        <f t="shared" si="46"/>
        <v>1.3518644991486656E-2</v>
      </c>
      <c r="W103" s="122">
        <f t="shared" si="46"/>
        <v>2.146175749727712E-2</v>
      </c>
      <c r="X103" s="122">
        <f t="shared" si="46"/>
        <v>3.33215257419789E-2</v>
      </c>
      <c r="Y103" s="122">
        <f t="shared" si="46"/>
        <v>5.0608640238478816E-2</v>
      </c>
      <c r="Z103" s="122">
        <f t="shared" si="46"/>
        <v>7.514684487906062E-2</v>
      </c>
      <c r="AA103" s="122">
        <f t="shared" si="46"/>
        <v>0.15687773768476695</v>
      </c>
      <c r="AB103" s="122">
        <f t="shared" si="46"/>
        <v>1</v>
      </c>
      <c r="AC103" s="122">
        <f t="shared" si="46"/>
        <v>1</v>
      </c>
      <c r="AD103" s="122">
        <f t="shared" si="46"/>
        <v>1</v>
      </c>
      <c r="AE103" s="122">
        <f t="shared" si="46"/>
        <v>1</v>
      </c>
      <c r="AF103" s="122">
        <f t="shared" si="46"/>
        <v>1</v>
      </c>
      <c r="AG103" s="122">
        <f t="shared" si="46"/>
        <v>1</v>
      </c>
      <c r="AH103" s="122">
        <f t="shared" si="46"/>
        <v>1</v>
      </c>
      <c r="AI103" s="122">
        <f t="shared" si="46"/>
        <v>1</v>
      </c>
      <c r="AJ103" s="122">
        <f t="shared" si="46"/>
        <v>1</v>
      </c>
      <c r="AK103" s="122">
        <f t="shared" si="46"/>
        <v>1</v>
      </c>
      <c r="AL103" s="122">
        <f t="shared" si="46"/>
        <v>1</v>
      </c>
      <c r="AM103" s="122">
        <f t="shared" si="46"/>
        <v>1</v>
      </c>
      <c r="AN103" s="122">
        <f t="shared" si="46"/>
        <v>1</v>
      </c>
      <c r="AO103" s="122">
        <f t="shared" si="46"/>
        <v>1</v>
      </c>
      <c r="AP103" s="122">
        <f t="shared" si="46"/>
        <v>1</v>
      </c>
      <c r="AQ103" s="122">
        <f t="shared" si="46"/>
        <v>1</v>
      </c>
      <c r="AR103" s="122">
        <f t="shared" si="46"/>
        <v>1</v>
      </c>
      <c r="AS103" s="122">
        <f t="shared" si="46"/>
        <v>1</v>
      </c>
      <c r="AT103" s="122">
        <f t="shared" si="46"/>
        <v>1</v>
      </c>
      <c r="AU103" s="122">
        <f t="shared" si="46"/>
        <v>1</v>
      </c>
      <c r="AV103" s="122">
        <f t="shared" si="46"/>
        <v>1</v>
      </c>
      <c r="AW103" s="122">
        <f t="shared" si="46"/>
        <v>1</v>
      </c>
      <c r="AX103" s="122">
        <f t="shared" si="46"/>
        <v>1</v>
      </c>
      <c r="AY103" s="122">
        <f t="shared" si="46"/>
        <v>1</v>
      </c>
      <c r="AZ103" s="122">
        <f t="shared" si="46"/>
        <v>1</v>
      </c>
      <c r="BA103" s="122">
        <f t="shared" si="46"/>
        <v>1</v>
      </c>
      <c r="BB103" s="122">
        <f t="shared" si="46"/>
        <v>1</v>
      </c>
      <c r="BC103" s="122">
        <f t="shared" si="46"/>
        <v>1</v>
      </c>
      <c r="BD103" s="122">
        <f t="shared" si="46"/>
        <v>1</v>
      </c>
      <c r="BE103" s="122">
        <f t="shared" si="46"/>
        <v>1</v>
      </c>
      <c r="BF103" s="122">
        <f t="shared" si="46"/>
        <v>1</v>
      </c>
      <c r="BG103" s="122">
        <f t="shared" si="46"/>
        <v>1</v>
      </c>
      <c r="BH103" s="122">
        <f t="shared" si="46"/>
        <v>1</v>
      </c>
      <c r="BI103" s="122">
        <f t="shared" si="46"/>
        <v>1</v>
      </c>
    </row>
    <row r="104" spans="1:61" ht="18" customHeight="1">
      <c r="A104" s="123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</row>
    <row r="105" spans="1:61" ht="18" customHeight="1">
      <c r="A105" s="124" t="s">
        <v>674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</row>
    <row r="106" spans="1:61" s="47" customFormat="1" ht="18" customHeight="1">
      <c r="A106" s="126" t="s">
        <v>177</v>
      </c>
      <c r="B106" s="125">
        <f t="shared" ref="B106:BI106" si="47">+MIN(B107+B108,B36*1000)</f>
        <v>1E-3</v>
      </c>
      <c r="C106" s="125">
        <f t="shared" si="47"/>
        <v>1E-3</v>
      </c>
      <c r="D106" s="125">
        <f t="shared" si="47"/>
        <v>1.0000000000000521E-3</v>
      </c>
      <c r="E106" s="125">
        <f t="shared" si="47"/>
        <v>1.0000000000215492E-3</v>
      </c>
      <c r="F106" s="125">
        <f t="shared" si="47"/>
        <v>1.0000000017689817E-3</v>
      </c>
      <c r="G106" s="125">
        <f t="shared" si="47"/>
        <v>1.0000000576642783E-3</v>
      </c>
      <c r="H106" s="125">
        <f t="shared" si="47"/>
        <v>1.0000010087449862E-3</v>
      </c>
      <c r="I106" s="125">
        <f t="shared" si="47"/>
        <v>1.0000113920947279E-3</v>
      </c>
      <c r="J106" s="125">
        <f t="shared" si="47"/>
        <v>1.0000940394660177E-3</v>
      </c>
      <c r="K106" s="125">
        <f t="shared" si="47"/>
        <v>1.0006133774100503E-3</v>
      </c>
      <c r="L106" s="125">
        <f t="shared" si="47"/>
        <v>1.003329590032867E-3</v>
      </c>
      <c r="M106" s="142">
        <f t="shared" si="47"/>
        <v>1.0155894218064868E-3</v>
      </c>
      <c r="N106" s="125">
        <f t="shared" si="47"/>
        <v>1.0645397255263089E-3</v>
      </c>
      <c r="O106" s="125">
        <f t="shared" si="47"/>
        <v>1.2410303223762502E-3</v>
      </c>
      <c r="P106" s="125">
        <f t="shared" si="47"/>
        <v>1.8210025266551014E-3</v>
      </c>
      <c r="Q106" s="125">
        <f t="shared" si="47"/>
        <v>3.5766183309002184E-3</v>
      </c>
      <c r="R106" s="125">
        <f t="shared" si="47"/>
        <v>8.5161838592479073E-3</v>
      </c>
      <c r="S106" s="125">
        <f t="shared" si="47"/>
        <v>2.1530289584171879E-2</v>
      </c>
      <c r="T106" s="125">
        <f t="shared" si="47"/>
        <v>5.3833188353047248E-2</v>
      </c>
      <c r="U106" s="125">
        <f t="shared" si="47"/>
        <v>0.12973744072668422</v>
      </c>
      <c r="V106" s="125">
        <f t="shared" si="47"/>
        <v>0.29919990110504918</v>
      </c>
      <c r="W106" s="125">
        <f t="shared" si="47"/>
        <v>0.66126843802292923</v>
      </c>
      <c r="X106" s="125">
        <f t="shared" si="47"/>
        <v>1.4047386546896248</v>
      </c>
      <c r="Y106" s="125">
        <f t="shared" si="47"/>
        <v>2.8696110898541152</v>
      </c>
      <c r="Z106" s="125">
        <f t="shared" si="47"/>
        <v>5.6313004966981506</v>
      </c>
      <c r="AA106" s="125">
        <f t="shared" si="47"/>
        <v>10.59131116102029</v>
      </c>
      <c r="AB106" s="125">
        <f t="shared" si="47"/>
        <v>148.56255492005451</v>
      </c>
      <c r="AC106" s="125">
        <f t="shared" si="47"/>
        <v>74.281277460027255</v>
      </c>
      <c r="AD106" s="125">
        <f t="shared" si="47"/>
        <v>37.140638730013627</v>
      </c>
      <c r="AE106" s="125">
        <f t="shared" si="47"/>
        <v>18.570319365006814</v>
      </c>
      <c r="AF106" s="125">
        <f t="shared" si="47"/>
        <v>9.2851596825034068</v>
      </c>
      <c r="AG106" s="125">
        <f t="shared" si="47"/>
        <v>4.6425798412517034</v>
      </c>
      <c r="AH106" s="125">
        <f t="shared" si="47"/>
        <v>2.3212899206258517</v>
      </c>
      <c r="AI106" s="125">
        <f t="shared" si="47"/>
        <v>1.1606449603129259</v>
      </c>
      <c r="AJ106" s="125">
        <f t="shared" si="47"/>
        <v>0.58032248015646293</v>
      </c>
      <c r="AK106" s="125">
        <f t="shared" si="47"/>
        <v>0.29016124007823146</v>
      </c>
      <c r="AL106" s="125">
        <f t="shared" si="47"/>
        <v>0.14508062003911573</v>
      </c>
      <c r="AM106" s="125">
        <f t="shared" si="47"/>
        <v>7.2540310019557866E-2</v>
      </c>
      <c r="AN106" s="125">
        <f t="shared" si="47"/>
        <v>3.6270155009778933E-2</v>
      </c>
      <c r="AO106" s="125">
        <f t="shared" si="47"/>
        <v>1.8135077504889466E-2</v>
      </c>
      <c r="AP106" s="125">
        <f t="shared" si="47"/>
        <v>9.0675387524447332E-3</v>
      </c>
      <c r="AQ106" s="125">
        <f t="shared" si="47"/>
        <v>4.5337693762223666E-3</v>
      </c>
      <c r="AR106" s="125">
        <f t="shared" si="47"/>
        <v>2.2668846881111833E-3</v>
      </c>
      <c r="AS106" s="125">
        <f t="shared" si="47"/>
        <v>1.1334423440555917E-3</v>
      </c>
      <c r="AT106" s="125">
        <f t="shared" si="47"/>
        <v>5.6672117202779583E-4</v>
      </c>
      <c r="AU106" s="125">
        <f t="shared" si="47"/>
        <v>2.8336058601389791E-4</v>
      </c>
      <c r="AV106" s="125">
        <f t="shared" si="47"/>
        <v>1.4168029300694896E-4</v>
      </c>
      <c r="AW106" s="125">
        <f t="shared" si="47"/>
        <v>7.0840146503474478E-5</v>
      </c>
      <c r="AX106" s="125">
        <f t="shared" si="47"/>
        <v>3.5420073251737239E-5</v>
      </c>
      <c r="AY106" s="125">
        <f t="shared" si="47"/>
        <v>1.771003662586862E-5</v>
      </c>
      <c r="AZ106" s="125">
        <f t="shared" si="47"/>
        <v>8.8550183129343098E-6</v>
      </c>
      <c r="BA106" s="125">
        <f t="shared" si="47"/>
        <v>4.4275091564671549E-6</v>
      </c>
      <c r="BB106" s="125">
        <f t="shared" si="47"/>
        <v>2.2137545782335775E-6</v>
      </c>
      <c r="BC106" s="125">
        <f t="shared" si="47"/>
        <v>1.1068772891167887E-6</v>
      </c>
      <c r="BD106" s="125">
        <f t="shared" si="47"/>
        <v>5.5343864455839436E-7</v>
      </c>
      <c r="BE106" s="125">
        <f t="shared" si="47"/>
        <v>2.7671932227919718E-7</v>
      </c>
      <c r="BF106" s="125">
        <f t="shared" si="47"/>
        <v>1.3835966113959859E-7</v>
      </c>
      <c r="BG106" s="125">
        <f t="shared" si="47"/>
        <v>6.9179830569799295E-8</v>
      </c>
      <c r="BH106" s="125">
        <f t="shared" si="47"/>
        <v>3.4589915284899648E-8</v>
      </c>
      <c r="BI106" s="125">
        <f t="shared" si="47"/>
        <v>1.7294957642449824E-8</v>
      </c>
    </row>
    <row r="107" spans="1:61" ht="18" customHeight="1">
      <c r="A107" s="126" t="s">
        <v>672</v>
      </c>
      <c r="B107" s="125">
        <f>+Controls!B9</f>
        <v>0</v>
      </c>
      <c r="C107" s="125">
        <f>+Controls!C9</f>
        <v>3.0070389287706203E-21</v>
      </c>
      <c r="D107" s="125">
        <f>+Controls!D9</f>
        <v>5.2132333743870096E-17</v>
      </c>
      <c r="E107" s="125">
        <f>+Controls!E9</f>
        <v>2.1549200322818337E-14</v>
      </c>
      <c r="F107" s="125">
        <f>+Controls!F9</f>
        <v>1.7689817099191038E-12</v>
      </c>
      <c r="G107" s="125">
        <f>+Controls!G9</f>
        <v>5.7664278346510029E-11</v>
      </c>
      <c r="H107" s="125">
        <f>+Controls!H9</f>
        <v>1.0087449862090303E-9</v>
      </c>
      <c r="I107" s="125">
        <f>+Controls!I9</f>
        <v>1.1392094727763031E-8</v>
      </c>
      <c r="J107" s="125">
        <f>+Controls!J9</f>
        <v>9.4039466017717397E-8</v>
      </c>
      <c r="K107" s="125">
        <f>+Controls!K9</f>
        <v>6.1337741005017265E-7</v>
      </c>
      <c r="L107" s="125">
        <f>+Controls!L9</f>
        <v>3.3295900328669421E-6</v>
      </c>
      <c r="M107" s="125">
        <f>+Controls!M9</f>
        <v>1.5589421806486728E-5</v>
      </c>
      <c r="N107" s="125">
        <f>+Controls!N9</f>
        <v>6.4539725526308953E-5</v>
      </c>
      <c r="O107" s="125">
        <f>+Controls!O9</f>
        <v>2.4103032237625028E-4</v>
      </c>
      <c r="P107" s="125">
        <f>+Controls!P9</f>
        <v>8.2100252665510151E-4</v>
      </c>
      <c r="Q107" s="125">
        <f>+Controls!Q9</f>
        <v>2.5766183309002184E-3</v>
      </c>
      <c r="R107" s="125">
        <f>+Controls!R9</f>
        <v>7.5161838592479073E-3</v>
      </c>
      <c r="S107" s="125">
        <f>+Controls!S9</f>
        <v>2.0530289584171878E-2</v>
      </c>
      <c r="T107" s="125">
        <f>+Controls!T9</f>
        <v>5.2833188353047247E-2</v>
      </c>
      <c r="U107" s="125">
        <f>+Controls!U9</f>
        <v>0.12873744072668422</v>
      </c>
      <c r="V107" s="125">
        <f>+Controls!V9</f>
        <v>0.29819990110504918</v>
      </c>
      <c r="W107" s="125">
        <f>+Controls!W9</f>
        <v>0.66026843802292923</v>
      </c>
      <c r="X107" s="125">
        <f>+Controls!X9</f>
        <v>1.4037386546896249</v>
      </c>
      <c r="Y107" s="125">
        <f>+Controls!Y9</f>
        <v>2.8686110898541153</v>
      </c>
      <c r="Z107" s="125">
        <f>+Controls!Z9</f>
        <v>5.6303004966981502</v>
      </c>
      <c r="AA107" s="125">
        <f>+Controls!AA9</f>
        <v>10.59031116102029</v>
      </c>
      <c r="AB107" s="125">
        <f>+Controls!AB9</f>
        <v>18.34441499938697</v>
      </c>
      <c r="AC107" s="125">
        <f>+Controls!AC9</f>
        <v>18.34441499938697</v>
      </c>
      <c r="AD107" s="125">
        <f>+Controls!AD9</f>
        <v>18.34441499938697</v>
      </c>
      <c r="AE107" s="125">
        <f>+Controls!AE9</f>
        <v>18.34441499938697</v>
      </c>
      <c r="AF107" s="125">
        <f>+Controls!AF9</f>
        <v>18.34441499938697</v>
      </c>
      <c r="AG107" s="125">
        <f>+Controls!AG9</f>
        <v>18.34441499938697</v>
      </c>
      <c r="AH107" s="125">
        <f>+Controls!AH9</f>
        <v>18.34441499938697</v>
      </c>
      <c r="AI107" s="125">
        <f>+Controls!AI9</f>
        <v>18.34441499938697</v>
      </c>
      <c r="AJ107" s="125">
        <f>+Controls!AJ9</f>
        <v>18.34441499938697</v>
      </c>
      <c r="AK107" s="125">
        <f>+Controls!AK9</f>
        <v>18.34441499938697</v>
      </c>
      <c r="AL107" s="125">
        <f>+Controls!AL9</f>
        <v>18.34441499938697</v>
      </c>
      <c r="AM107" s="125">
        <f>+Controls!AM9</f>
        <v>18.34441499938697</v>
      </c>
      <c r="AN107" s="125">
        <f>+Controls!AN9</f>
        <v>18.34441499938697</v>
      </c>
      <c r="AO107" s="125">
        <f>+Controls!AO9</f>
        <v>18.34441499938697</v>
      </c>
      <c r="AP107" s="125">
        <f>+Controls!AP9</f>
        <v>18.34441499938697</v>
      </c>
      <c r="AQ107" s="125">
        <f>+Controls!AQ9</f>
        <v>18.34441499938697</v>
      </c>
      <c r="AR107" s="125">
        <f>+Controls!AR9</f>
        <v>18.34441499938697</v>
      </c>
      <c r="AS107" s="125">
        <f>+Controls!AS9</f>
        <v>18.34441499938697</v>
      </c>
      <c r="AT107" s="125">
        <f>+Controls!AT9</f>
        <v>18.34441499938697</v>
      </c>
      <c r="AU107" s="125">
        <f>+Controls!AU9</f>
        <v>18.34441499938697</v>
      </c>
      <c r="AV107" s="125">
        <f>+Controls!AV9</f>
        <v>18.34441499938697</v>
      </c>
      <c r="AW107" s="125">
        <f>+Controls!AW9</f>
        <v>18.34441499938697</v>
      </c>
      <c r="AX107" s="125">
        <f>+Controls!AX9</f>
        <v>18.34441499938697</v>
      </c>
      <c r="AY107" s="125">
        <f>+Controls!AY9</f>
        <v>18.34441499938697</v>
      </c>
      <c r="AZ107" s="125">
        <f>+Controls!AZ9</f>
        <v>18.34441499938697</v>
      </c>
      <c r="BA107" s="125">
        <f>+Controls!BA9</f>
        <v>18.34441499938697</v>
      </c>
      <c r="BB107" s="125">
        <f>+Controls!BB9</f>
        <v>18.34441499938697</v>
      </c>
      <c r="BC107" s="125">
        <f>+Controls!BC9</f>
        <v>18.34441499938697</v>
      </c>
      <c r="BD107" s="125">
        <f>+Controls!BD9</f>
        <v>18.34441499938697</v>
      </c>
      <c r="BE107" s="125">
        <f>+Controls!BE9</f>
        <v>18.34441499938697</v>
      </c>
      <c r="BF107" s="125">
        <f>+Controls!BF9</f>
        <v>18.34441499938697</v>
      </c>
      <c r="BG107" s="125">
        <f>+Controls!BG9</f>
        <v>18.34441499938697</v>
      </c>
      <c r="BH107" s="125">
        <f>+Controls!BH9</f>
        <v>18.34441499938697</v>
      </c>
      <c r="BI107" s="125">
        <f>+Controls!BI9</f>
        <v>18.34441499938697</v>
      </c>
    </row>
    <row r="108" spans="1:61" ht="18" customHeight="1">
      <c r="A108" s="126" t="s">
        <v>675</v>
      </c>
      <c r="B108" s="125">
        <f>+Controls!B20</f>
        <v>1E-3</v>
      </c>
      <c r="C108" s="125">
        <f>+Controls!C20</f>
        <v>1E-3</v>
      </c>
      <c r="D108" s="125">
        <f>+Controls!D20</f>
        <v>1E-3</v>
      </c>
      <c r="E108" s="125">
        <f>+Controls!E20</f>
        <v>1E-3</v>
      </c>
      <c r="F108" s="125">
        <f>+Controls!F20</f>
        <v>1E-3</v>
      </c>
      <c r="G108" s="125">
        <f>+Controls!G20</f>
        <v>1E-3</v>
      </c>
      <c r="H108" s="125">
        <f>+Controls!H20</f>
        <v>1E-3</v>
      </c>
      <c r="I108" s="125">
        <f>+Controls!I20</f>
        <v>1E-3</v>
      </c>
      <c r="J108" s="125">
        <f>+Controls!J20</f>
        <v>1E-3</v>
      </c>
      <c r="K108" s="125">
        <f>+Controls!K20</f>
        <v>1E-3</v>
      </c>
      <c r="L108" s="125">
        <f>+Controls!L20</f>
        <v>1E-3</v>
      </c>
      <c r="M108" s="125">
        <f>+Controls!M20</f>
        <v>1E-3</v>
      </c>
      <c r="N108" s="125">
        <f>+Controls!N20</f>
        <v>1E-3</v>
      </c>
      <c r="O108" s="125">
        <f>+Controls!O20</f>
        <v>1E-3</v>
      </c>
      <c r="P108" s="125">
        <f>+Controls!P20</f>
        <v>1E-3</v>
      </c>
      <c r="Q108" s="125">
        <f>+Controls!Q20</f>
        <v>1E-3</v>
      </c>
      <c r="R108" s="125">
        <f>+Controls!R20</f>
        <v>1E-3</v>
      </c>
      <c r="S108" s="125">
        <f>+Controls!S20</f>
        <v>1E-3</v>
      </c>
      <c r="T108" s="125">
        <f>+Controls!T20</f>
        <v>1E-3</v>
      </c>
      <c r="U108" s="125">
        <f>+Controls!U20</f>
        <v>1E-3</v>
      </c>
      <c r="V108" s="125">
        <f>+Controls!V20</f>
        <v>1E-3</v>
      </c>
      <c r="W108" s="125">
        <f>+Controls!W20</f>
        <v>1E-3</v>
      </c>
      <c r="X108" s="125">
        <f>+Controls!X20</f>
        <v>1E-3</v>
      </c>
      <c r="Y108" s="125">
        <f>+Controls!Y20</f>
        <v>1E-3</v>
      </c>
      <c r="Z108" s="125">
        <f>+Controls!Z20</f>
        <v>1E-3</v>
      </c>
      <c r="AA108" s="125">
        <f>+Controls!AA20</f>
        <v>1E-3</v>
      </c>
      <c r="AB108" s="125">
        <f>+Controls!AB20</f>
        <v>1200</v>
      </c>
      <c r="AC108" s="125">
        <f>+Controls!AC20</f>
        <v>1200</v>
      </c>
      <c r="AD108" s="125">
        <f>+Controls!AD20</f>
        <v>1200</v>
      </c>
      <c r="AE108" s="125">
        <f>+Controls!AE20</f>
        <v>1200</v>
      </c>
      <c r="AF108" s="125">
        <f>+Controls!AF20</f>
        <v>1200</v>
      </c>
      <c r="AG108" s="125">
        <f>+Controls!AG20</f>
        <v>1200</v>
      </c>
      <c r="AH108" s="125">
        <f>+Controls!AH20</f>
        <v>1200</v>
      </c>
      <c r="AI108" s="125">
        <f>+Controls!AI20</f>
        <v>1200</v>
      </c>
      <c r="AJ108" s="125">
        <f>+Controls!AJ20</f>
        <v>1200</v>
      </c>
      <c r="AK108" s="125">
        <f>+Controls!AK20</f>
        <v>1200</v>
      </c>
      <c r="AL108" s="125">
        <f>+Controls!AL20</f>
        <v>1200</v>
      </c>
      <c r="AM108" s="125">
        <f>+Controls!AM20</f>
        <v>1200</v>
      </c>
      <c r="AN108" s="125">
        <f>+Controls!AN20</f>
        <v>1200</v>
      </c>
      <c r="AO108" s="125">
        <f>+Controls!AO20</f>
        <v>1200</v>
      </c>
      <c r="AP108" s="125">
        <f>+Controls!AP20</f>
        <v>1200</v>
      </c>
      <c r="AQ108" s="125">
        <f>+Controls!AQ20</f>
        <v>1200</v>
      </c>
      <c r="AR108" s="125">
        <f>+Controls!AR20</f>
        <v>1200</v>
      </c>
      <c r="AS108" s="125">
        <f>+Controls!AS20</f>
        <v>1200</v>
      </c>
      <c r="AT108" s="125">
        <f>+Controls!AT20</f>
        <v>1200</v>
      </c>
      <c r="AU108" s="125">
        <f>+Controls!AU20</f>
        <v>1200</v>
      </c>
      <c r="AV108" s="125">
        <f>+Controls!AV20</f>
        <v>1200</v>
      </c>
      <c r="AW108" s="125">
        <f>+Controls!AW20</f>
        <v>1200</v>
      </c>
      <c r="AX108" s="125">
        <f>+Controls!AX20</f>
        <v>1200</v>
      </c>
      <c r="AY108" s="125">
        <f>+Controls!AY20</f>
        <v>1200</v>
      </c>
      <c r="AZ108" s="125">
        <f>+Controls!AZ20</f>
        <v>1200</v>
      </c>
      <c r="BA108" s="125">
        <f>+Controls!BA20</f>
        <v>1200</v>
      </c>
      <c r="BB108" s="125">
        <f>+Controls!BB20</f>
        <v>1200</v>
      </c>
      <c r="BC108" s="125">
        <f>+Controls!BC20</f>
        <v>1200</v>
      </c>
      <c r="BD108" s="125">
        <f>+Controls!BD20</f>
        <v>1200</v>
      </c>
      <c r="BE108" s="125">
        <f>+Controls!BE20</f>
        <v>1200</v>
      </c>
      <c r="BF108" s="125">
        <f>+Controls!BF20</f>
        <v>1200</v>
      </c>
      <c r="BG108" s="125">
        <f>+Controls!BG20</f>
        <v>1200</v>
      </c>
      <c r="BH108" s="125">
        <f>+Controls!BH20</f>
        <v>1200</v>
      </c>
      <c r="BI108" s="125">
        <f>+Controls!BI20</f>
        <v>1200</v>
      </c>
    </row>
    <row r="109" spans="1:61" ht="18" customHeight="1">
      <c r="A109" s="126" t="s">
        <v>676</v>
      </c>
      <c r="B109" s="127">
        <f>+(B106/(1000*B$36))^(1/($B$38-1))</f>
        <v>3.5286078042538017E-4</v>
      </c>
      <c r="C109" s="127">
        <f t="shared" ref="C109:BI109" si="48">+(C106/(1000*C$36))^(1/($B$38-1))</f>
        <v>3.6200338233375267E-4</v>
      </c>
      <c r="D109" s="127">
        <f t="shared" si="48"/>
        <v>3.713319774186937E-4</v>
      </c>
      <c r="E109" s="127">
        <f t="shared" si="48"/>
        <v>3.8084662297620562E-4</v>
      </c>
      <c r="F109" s="127">
        <f t="shared" si="48"/>
        <v>3.9054707551662408E-4</v>
      </c>
      <c r="G109" s="127">
        <f t="shared" si="48"/>
        <v>4.0043278281369206E-4</v>
      </c>
      <c r="H109" s="127">
        <f t="shared" si="48"/>
        <v>4.1050303468401081E-4</v>
      </c>
      <c r="I109" s="127">
        <f t="shared" si="48"/>
        <v>4.2075858131811807E-4</v>
      </c>
      <c r="J109" s="127">
        <f t="shared" si="48"/>
        <v>4.3121300091927887E-4</v>
      </c>
      <c r="K109" s="127">
        <f t="shared" si="48"/>
        <v>4.4195497167571883E-4</v>
      </c>
      <c r="L109" s="127">
        <f t="shared" si="48"/>
        <v>4.5343195391937639E-4</v>
      </c>
      <c r="M109" s="127">
        <f t="shared" si="48"/>
        <v>4.6756139627784183E-4</v>
      </c>
      <c r="N109" s="127">
        <f t="shared" si="48"/>
        <v>4.9147982145476496E-4</v>
      </c>
      <c r="O109" s="127">
        <f t="shared" si="48"/>
        <v>5.479446855407409E-4</v>
      </c>
      <c r="P109" s="127">
        <f t="shared" si="48"/>
        <v>6.9403142042817503E-4</v>
      </c>
      <c r="Q109" s="127">
        <f t="shared" si="48"/>
        <v>1.0334221649338691E-3</v>
      </c>
      <c r="R109" s="127">
        <f t="shared" si="48"/>
        <v>1.7120939075739279E-3</v>
      </c>
      <c r="S109" s="127">
        <f t="shared" si="48"/>
        <v>2.9318225393104354E-3</v>
      </c>
      <c r="T109" s="127">
        <f t="shared" si="48"/>
        <v>4.9885376587124799E-3</v>
      </c>
      <c r="U109" s="127">
        <f t="shared" si="48"/>
        <v>8.3141881135626958E-3</v>
      </c>
      <c r="V109" s="127">
        <f t="shared" si="48"/>
        <v>1.3518644991486656E-2</v>
      </c>
      <c r="W109" s="127">
        <f t="shared" si="48"/>
        <v>2.146175749727712E-2</v>
      </c>
      <c r="X109" s="127">
        <f t="shared" si="48"/>
        <v>3.33215257419789E-2</v>
      </c>
      <c r="Y109" s="127">
        <f t="shared" si="48"/>
        <v>5.0608640238478816E-2</v>
      </c>
      <c r="Z109" s="127">
        <f t="shared" si="48"/>
        <v>7.514684487906062E-2</v>
      </c>
      <c r="AA109" s="127">
        <f t="shared" si="48"/>
        <v>0.15687773768476695</v>
      </c>
      <c r="AB109" s="127">
        <f t="shared" si="48"/>
        <v>1</v>
      </c>
      <c r="AC109" s="127">
        <f t="shared" si="48"/>
        <v>1</v>
      </c>
      <c r="AD109" s="127">
        <f t="shared" si="48"/>
        <v>1</v>
      </c>
      <c r="AE109" s="127">
        <f t="shared" si="48"/>
        <v>1</v>
      </c>
      <c r="AF109" s="127">
        <f t="shared" si="48"/>
        <v>1</v>
      </c>
      <c r="AG109" s="127">
        <f t="shared" si="48"/>
        <v>1</v>
      </c>
      <c r="AH109" s="127">
        <f t="shared" si="48"/>
        <v>1</v>
      </c>
      <c r="AI109" s="127">
        <f t="shared" si="48"/>
        <v>1</v>
      </c>
      <c r="AJ109" s="127">
        <f t="shared" si="48"/>
        <v>1</v>
      </c>
      <c r="AK109" s="127">
        <f t="shared" si="48"/>
        <v>1</v>
      </c>
      <c r="AL109" s="127">
        <f t="shared" si="48"/>
        <v>1</v>
      </c>
      <c r="AM109" s="127">
        <f t="shared" si="48"/>
        <v>1</v>
      </c>
      <c r="AN109" s="127">
        <f t="shared" si="48"/>
        <v>1</v>
      </c>
      <c r="AO109" s="127">
        <f t="shared" si="48"/>
        <v>1</v>
      </c>
      <c r="AP109" s="127">
        <f t="shared" si="48"/>
        <v>1</v>
      </c>
      <c r="AQ109" s="127">
        <f t="shared" si="48"/>
        <v>1</v>
      </c>
      <c r="AR109" s="127">
        <f t="shared" si="48"/>
        <v>1</v>
      </c>
      <c r="AS109" s="127">
        <f t="shared" si="48"/>
        <v>1</v>
      </c>
      <c r="AT109" s="127">
        <f t="shared" si="48"/>
        <v>1</v>
      </c>
      <c r="AU109" s="127">
        <f t="shared" si="48"/>
        <v>1</v>
      </c>
      <c r="AV109" s="127">
        <f t="shared" si="48"/>
        <v>1</v>
      </c>
      <c r="AW109" s="127">
        <f t="shared" si="48"/>
        <v>1</v>
      </c>
      <c r="AX109" s="127">
        <f t="shared" si="48"/>
        <v>1</v>
      </c>
      <c r="AY109" s="127">
        <f t="shared" si="48"/>
        <v>1</v>
      </c>
      <c r="AZ109" s="127">
        <f t="shared" si="48"/>
        <v>1</v>
      </c>
      <c r="BA109" s="127">
        <f t="shared" si="48"/>
        <v>1</v>
      </c>
      <c r="BB109" s="127">
        <f t="shared" si="48"/>
        <v>1</v>
      </c>
      <c r="BC109" s="127">
        <f t="shared" si="48"/>
        <v>1</v>
      </c>
      <c r="BD109" s="127">
        <f t="shared" si="48"/>
        <v>1</v>
      </c>
      <c r="BE109" s="127">
        <f t="shared" si="48"/>
        <v>1</v>
      </c>
      <c r="BF109" s="127">
        <f t="shared" si="48"/>
        <v>1</v>
      </c>
      <c r="BG109" s="127">
        <f t="shared" si="48"/>
        <v>1</v>
      </c>
      <c r="BH109" s="127">
        <f t="shared" si="48"/>
        <v>1</v>
      </c>
      <c r="BI109" s="127">
        <f t="shared" si="48"/>
        <v>1</v>
      </c>
    </row>
    <row r="110" spans="1:61" s="36" customFormat="1" ht="18" customHeight="1">
      <c r="A110" s="6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</row>
    <row r="111" spans="1:61" s="36" customFormat="1" ht="18" customHeight="1">
      <c r="A111" s="129" t="s">
        <v>818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</row>
    <row r="112" spans="1:61" s="48" customFormat="1" ht="18" customHeight="1">
      <c r="A112" s="131" t="s">
        <v>678</v>
      </c>
      <c r="B112" s="131">
        <f>+B40*B61</f>
        <v>0.41227239850714803</v>
      </c>
      <c r="C112" s="131">
        <f>+C40*C61</f>
        <v>0.53293657174898856</v>
      </c>
      <c r="D112" s="131">
        <f t="shared" ref="D112:BI112" si="49">+D40*D61</f>
        <v>0.67599822128511222</v>
      </c>
      <c r="E112" s="131">
        <f t="shared" si="49"/>
        <v>0.81222420839438147</v>
      </c>
      <c r="F112" s="131">
        <f t="shared" si="49"/>
        <v>0.93438716164561197</v>
      </c>
      <c r="G112" s="131">
        <f t="shared" si="49"/>
        <v>1.0349656206537836</v>
      </c>
      <c r="H112" s="131">
        <f t="shared" si="49"/>
        <v>1.1250851704236871</v>
      </c>
      <c r="I112" s="131">
        <f t="shared" si="49"/>
        <v>1.2119172141404095</v>
      </c>
      <c r="J112" s="131">
        <f t="shared" si="49"/>
        <v>1.2957567667261618</v>
      </c>
      <c r="K112" s="131">
        <f t="shared" si="49"/>
        <v>1.3768322586273329</v>
      </c>
      <c r="L112" s="131">
        <f t="shared" si="49"/>
        <v>1.4567449969352335</v>
      </c>
      <c r="M112" s="131">
        <f t="shared" si="49"/>
        <v>1.5335827856802118</v>
      </c>
      <c r="N112" s="131">
        <f t="shared" si="49"/>
        <v>1.6183039923499631</v>
      </c>
      <c r="O112" s="131">
        <f t="shared" si="49"/>
        <v>1.692876308973535</v>
      </c>
      <c r="P112" s="131">
        <f t="shared" si="49"/>
        <v>1.7600493355293818</v>
      </c>
      <c r="Q112" s="131">
        <f t="shared" si="49"/>
        <v>1.8213386230974937</v>
      </c>
      <c r="R112" s="131">
        <f t="shared" si="49"/>
        <v>1.8776162862618488</v>
      </c>
      <c r="S112" s="131">
        <f t="shared" si="49"/>
        <v>1.9294217600368482</v>
      </c>
      <c r="T112" s="131">
        <f t="shared" si="49"/>
        <v>1.9771249666261101</v>
      </c>
      <c r="U112" s="131">
        <f t="shared" si="49"/>
        <v>2.0210112068486819</v>
      </c>
      <c r="V112" s="131">
        <f t="shared" si="49"/>
        <v>2.070952145511848</v>
      </c>
      <c r="W112" s="131">
        <f t="shared" si="49"/>
        <v>2.1298270332323637</v>
      </c>
      <c r="X112" s="131">
        <f t="shared" si="49"/>
        <v>2.1896170102551955</v>
      </c>
      <c r="Y112" s="131">
        <f t="shared" si="49"/>
        <v>2.2491701841564926</v>
      </c>
      <c r="Z112" s="131">
        <f t="shared" si="49"/>
        <v>2.3079132118680179</v>
      </c>
      <c r="AA112" s="131">
        <f t="shared" si="49"/>
        <v>2.3655933429693965</v>
      </c>
      <c r="AB112" s="131">
        <f t="shared" si="49"/>
        <v>2.4221641751348431</v>
      </c>
      <c r="AC112" s="131">
        <f t="shared" si="49"/>
        <v>2.4777050078476139</v>
      </c>
      <c r="AD112" s="131">
        <f t="shared" si="49"/>
        <v>2.5335889028734666</v>
      </c>
      <c r="AE112" s="131">
        <f t="shared" si="49"/>
        <v>2.589640225400756</v>
      </c>
      <c r="AF112" s="131">
        <f t="shared" si="49"/>
        <v>2.6401421957688092</v>
      </c>
      <c r="AG112" s="131">
        <f t="shared" si="49"/>
        <v>2.6834853003755761</v>
      </c>
      <c r="AH112" s="131">
        <f t="shared" si="49"/>
        <v>2.7243130716644033</v>
      </c>
      <c r="AI112" s="131">
        <f t="shared" si="49"/>
        <v>2.7633125731922452</v>
      </c>
      <c r="AJ112" s="131">
        <f t="shared" si="49"/>
        <v>2.800865944826715</v>
      </c>
      <c r="AK112" s="131">
        <f t="shared" si="49"/>
        <v>2.8372026506093388</v>
      </c>
      <c r="AL112" s="131">
        <f t="shared" si="49"/>
        <v>2.8724760015528914</v>
      </c>
      <c r="AM112" s="131">
        <f t="shared" si="49"/>
        <v>2.9068013400023469</v>
      </c>
      <c r="AN112" s="131">
        <f t="shared" si="49"/>
        <v>2.9402745401661168</v>
      </c>
      <c r="AO112" s="131">
        <f t="shared" si="49"/>
        <v>2.9729806163070069</v>
      </c>
      <c r="AP112" s="131">
        <f t="shared" si="49"/>
        <v>3.0049975081781812</v>
      </c>
      <c r="AQ112" s="131">
        <f t="shared" si="49"/>
        <v>3.0363976195521039</v>
      </c>
      <c r="AR112" s="131">
        <f t="shared" si="49"/>
        <v>3.0672483845609655</v>
      </c>
      <c r="AS112" s="131">
        <f t="shared" si="49"/>
        <v>3.0976124685292343</v>
      </c>
      <c r="AT112" s="131">
        <f t="shared" si="49"/>
        <v>3.1275478744323792</v>
      </c>
      <c r="AU112" s="131">
        <f t="shared" si="49"/>
        <v>3.1571080628005124</v>
      </c>
      <c r="AV112" s="131">
        <f t="shared" si="49"/>
        <v>3.1863421171774684</v>
      </c>
      <c r="AW112" s="131">
        <f t="shared" si="49"/>
        <v>3.215294954989008</v>
      </c>
      <c r="AX112" s="131">
        <f t="shared" si="49"/>
        <v>3.2440075721779977</v>
      </c>
      <c r="AY112" s="131">
        <f t="shared" si="49"/>
        <v>3.2725173078060417</v>
      </c>
      <c r="AZ112" s="131">
        <f t="shared" si="49"/>
        <v>3.3008581164133548</v>
      </c>
      <c r="BA112" s="131">
        <f t="shared" si="49"/>
        <v>3.3290608386585268</v>
      </c>
      <c r="BB112" s="131">
        <f t="shared" si="49"/>
        <v>3.3571534634938578</v>
      </c>
      <c r="BC112" s="131">
        <f t="shared" si="49"/>
        <v>3.3851613774489202</v>
      </c>
      <c r="BD112" s="131">
        <f t="shared" si="49"/>
        <v>3.4131075983987875</v>
      </c>
      <c r="BE112" s="131">
        <f t="shared" si="49"/>
        <v>3.4410129925223099</v>
      </c>
      <c r="BF112" s="131">
        <f t="shared" si="49"/>
        <v>3.468896474093055</v>
      </c>
      <c r="BG112" s="131">
        <f t="shared" si="49"/>
        <v>3.4967751883791918</v>
      </c>
      <c r="BH112" s="131">
        <f t="shared" si="49"/>
        <v>3.5246646783361695</v>
      </c>
      <c r="BI112" s="131">
        <f t="shared" si="49"/>
        <v>3.5525790360203611</v>
      </c>
    </row>
    <row r="113" spans="1:61" s="36" customFormat="1" ht="18" customHeight="1">
      <c r="A113" s="132" t="s">
        <v>792</v>
      </c>
      <c r="B113" s="102">
        <f>+Controls!B79</f>
        <v>0.41227239850714803</v>
      </c>
      <c r="C113" s="102">
        <f>+Controls!C79</f>
        <v>0.53297093331331458</v>
      </c>
      <c r="D113" s="102">
        <f>+Controls!D79</f>
        <v>0.67605785971701782</v>
      </c>
      <c r="E113" s="102">
        <f>+Controls!E79</f>
        <v>0.53219249351146791</v>
      </c>
      <c r="F113" s="102">
        <f>+Controls!F79</f>
        <v>0.38261068781610214</v>
      </c>
      <c r="G113" s="102">
        <f>+Controls!G79</f>
        <v>0.26940566508182084</v>
      </c>
      <c r="H113" s="102">
        <f>+Controls!H79</f>
        <v>0.21885786547482833</v>
      </c>
      <c r="I113" s="102">
        <f>+Controls!I79</f>
        <v>0.18142271855389602</v>
      </c>
      <c r="J113" s="102">
        <f>+Controls!J79</f>
        <v>0.1537360867592161</v>
      </c>
      <c r="K113" s="102">
        <f>+Controls!K79</f>
        <v>0.13323925152141791</v>
      </c>
      <c r="L113" s="102">
        <f>+Controls!L79</f>
        <v>0.11867006323685904</v>
      </c>
      <c r="M113" s="102">
        <f>+Controls!M79</f>
        <v>0.10709973207126526</v>
      </c>
      <c r="N113" s="102">
        <f>+Controls!N79</f>
        <v>9.6657508194316899E-2</v>
      </c>
      <c r="O113" s="102">
        <f>+Controls!O79</f>
        <v>8.7233401145370995E-2</v>
      </c>
      <c r="P113" s="102">
        <f>+Controls!P79</f>
        <v>7.8728144533697322E-2</v>
      </c>
      <c r="Q113" s="102">
        <f>+Controls!Q79</f>
        <v>7.1052150441661827E-2</v>
      </c>
      <c r="R113" s="102">
        <f>+Controls!R79</f>
        <v>6.412456577359979E-2</v>
      </c>
      <c r="S113" s="102">
        <f>+Controls!S79</f>
        <v>5.7872420610673804E-2</v>
      </c>
      <c r="T113" s="102">
        <f>+Controls!T79</f>
        <v>5.2229859601133105E-2</v>
      </c>
      <c r="U113" s="102">
        <f>+Controls!U79</f>
        <v>4.7137448290022622E-2</v>
      </c>
      <c r="V113" s="102">
        <f>+Controls!V79</f>
        <v>4.2541547081745415E-2</v>
      </c>
      <c r="W113" s="102">
        <f>+Controls!W79</f>
        <v>4.0414469727658144E-2</v>
      </c>
      <c r="X113" s="102">
        <f>+Controls!X79</f>
        <v>3.8393746241275235E-2</v>
      </c>
      <c r="Y113" s="102">
        <f>+Controls!Y79</f>
        <v>3.6474058929211475E-2</v>
      </c>
      <c r="Z113" s="102">
        <f>+Controls!Z79</f>
        <v>3.4650355982750902E-2</v>
      </c>
      <c r="AA113" s="102">
        <f>+Controls!AA79</f>
        <v>3.2917838183613359E-2</v>
      </c>
      <c r="AB113" s="102">
        <f>+Controls!AB79</f>
        <v>3.1271946274432687E-2</v>
      </c>
      <c r="AC113" s="102">
        <f>+Controls!AC79</f>
        <v>2.9708348960711051E-2</v>
      </c>
      <c r="AD113" s="102">
        <f>+Controls!AD79</f>
        <v>2.8222931512675499E-2</v>
      </c>
      <c r="AE113" s="102">
        <f>+Controls!AE79</f>
        <v>2.6811784937041724E-2</v>
      </c>
      <c r="AF113" s="102">
        <f>+Controls!AF79</f>
        <v>2.5471195690189637E-2</v>
      </c>
      <c r="AG113" s="102">
        <f>+Controls!AG79</f>
        <v>2.4197635905680154E-2</v>
      </c>
      <c r="AH113" s="102">
        <f>+Controls!AH79</f>
        <v>2.2987754110396146E-2</v>
      </c>
      <c r="AI113" s="102">
        <f>+Controls!AI79</f>
        <v>2.1838366404876339E-2</v>
      </c>
      <c r="AJ113" s="102">
        <f>+Controls!AJ79</f>
        <v>2.074644808463252E-2</v>
      </c>
      <c r="AK113" s="102">
        <f>+Controls!AK79</f>
        <v>1.9709125680400893E-2</v>
      </c>
      <c r="AL113" s="102">
        <f>+Controls!AL79</f>
        <v>1.8723669396380847E-2</v>
      </c>
      <c r="AM113" s="102">
        <f>+Controls!AM79</f>
        <v>1.7787485926561805E-2</v>
      </c>
      <c r="AN113" s="102">
        <f>+Controls!AN79</f>
        <v>1.6898111630233713E-2</v>
      </c>
      <c r="AO113" s="102">
        <f>+Controls!AO79</f>
        <v>1.6053206048722027E-2</v>
      </c>
      <c r="AP113" s="102">
        <f>+Controls!AP79</f>
        <v>1.5250545746285924E-2</v>
      </c>
      <c r="AQ113" s="102">
        <f>+Controls!AQ79</f>
        <v>1.4488018458971628E-2</v>
      </c>
      <c r="AR113" s="102">
        <f>+Controls!AR79</f>
        <v>1.3763617536023046E-2</v>
      </c>
      <c r="AS113" s="102">
        <f>+Controls!AS79</f>
        <v>1.3075436659221893E-2</v>
      </c>
      <c r="AT113" s="102">
        <f>+Controls!AT79</f>
        <v>1.2421664826260798E-2</v>
      </c>
      <c r="AU113" s="102">
        <f>+Controls!AU79</f>
        <v>1.1800581584947758E-2</v>
      </c>
      <c r="AV113" s="102">
        <f>+Controls!AV79</f>
        <v>1.1210552505700369E-2</v>
      </c>
      <c r="AW113" s="102">
        <f>+Controls!AW79</f>
        <v>1.0650024880415351E-2</v>
      </c>
      <c r="AX113" s="102">
        <f>+Controls!AX79</f>
        <v>1.0117523636394583E-2</v>
      </c>
      <c r="AY113" s="102">
        <f>+Controls!AY79</f>
        <v>9.6116474545748527E-3</v>
      </c>
      <c r="AZ113" s="102">
        <f>+Controls!AZ79</f>
        <v>9.1310650818461105E-3</v>
      </c>
      <c r="BA113" s="102">
        <f>+Controls!BA79</f>
        <v>8.6745118277538041E-3</v>
      </c>
      <c r="BB113" s="102">
        <f>+Controls!BB79</f>
        <v>8.2407862363661141E-3</v>
      </c>
      <c r="BC113" s="102">
        <f>+Controls!BC79</f>
        <v>7.8287469245478074E-3</v>
      </c>
      <c r="BD113" s="102">
        <f>+Controls!BD79</f>
        <v>7.4373095783204163E-3</v>
      </c>
      <c r="BE113" s="102">
        <f>+Controls!BE79</f>
        <v>7.065444099404395E-3</v>
      </c>
      <c r="BF113" s="102">
        <f>+Controls!BF79</f>
        <v>6.7121718944341746E-3</v>
      </c>
      <c r="BG113" s="102">
        <f>+Controls!BG79</f>
        <v>6.3765632997124658E-3</v>
      </c>
      <c r="BH113" s="102">
        <f>+Controls!BH79</f>
        <v>6.0577351347268424E-3</v>
      </c>
      <c r="BI113" s="102">
        <f>+Controls!BI79</f>
        <v>5.7548483779904999E-3</v>
      </c>
    </row>
    <row r="114" spans="1:61" ht="18" customHeight="1">
      <c r="A114" s="132" t="s">
        <v>682</v>
      </c>
      <c r="B114" s="102">
        <f>IF(1-(B113/B112)&lt;0,0,1-(B113/B112))</f>
        <v>0</v>
      </c>
      <c r="C114" s="102">
        <f>IF(1-(C113/C112)&lt;0,0,1-(C113/C112))</f>
        <v>0</v>
      </c>
      <c r="D114" s="102">
        <f>IF(1-(D113/D112)&lt;0,0,1-(D113/D112))</f>
        <v>0</v>
      </c>
      <c r="E114" s="102">
        <f>IF(1-(E113/E112)&lt;0,0,1-(E113/E112))</f>
        <v>0.34477144609674337</v>
      </c>
      <c r="F114" s="102">
        <f t="shared" ref="F114:BI114" si="50">IF(1-(F113/F112)&lt;0,0,1-(F113/F112))</f>
        <v>0.59052231931112931</v>
      </c>
      <c r="G114" s="102">
        <f t="shared" si="50"/>
        <v>0.73969602496396125</v>
      </c>
      <c r="H114" s="102">
        <f t="shared" si="50"/>
        <v>0.80547440209134535</v>
      </c>
      <c r="I114" s="102">
        <f t="shared" si="50"/>
        <v>0.85030106311133158</v>
      </c>
      <c r="J114" s="102">
        <f t="shared" si="50"/>
        <v>0.88135420882451321</v>
      </c>
      <c r="K114" s="102">
        <f t="shared" si="50"/>
        <v>0.90322768028818989</v>
      </c>
      <c r="L114" s="102">
        <f t="shared" si="50"/>
        <v>0.91853751790016613</v>
      </c>
      <c r="M114" s="102">
        <f t="shared" si="50"/>
        <v>0.93016371005771181</v>
      </c>
      <c r="N114" s="102">
        <f t="shared" si="50"/>
        <v>0.94027234150614736</v>
      </c>
      <c r="O114" s="102">
        <f t="shared" si="50"/>
        <v>0.94847030424906564</v>
      </c>
      <c r="P114" s="102">
        <f t="shared" si="50"/>
        <v>0.95526935356615006</v>
      </c>
      <c r="Q114" s="102">
        <f t="shared" si="50"/>
        <v>0.96098904973484522</v>
      </c>
      <c r="R114" s="102">
        <f t="shared" si="50"/>
        <v>0.96584788583120695</v>
      </c>
      <c r="S114" s="102">
        <f t="shared" si="50"/>
        <v>0.97000530324195755</v>
      </c>
      <c r="T114" s="102">
        <f t="shared" si="50"/>
        <v>0.97358292445709116</v>
      </c>
      <c r="U114" s="102">
        <f t="shared" si="50"/>
        <v>0.97667630534146166</v>
      </c>
      <c r="V114" s="102">
        <f t="shared" si="50"/>
        <v>0.97945797676979585</v>
      </c>
      <c r="W114" s="102">
        <f t="shared" si="50"/>
        <v>0.98102452964627718</v>
      </c>
      <c r="X114" s="102">
        <f t="shared" si="50"/>
        <v>0.98246554257595919</v>
      </c>
      <c r="Y114" s="102">
        <f t="shared" si="50"/>
        <v>0.98378332631912846</v>
      </c>
      <c r="Z114" s="102">
        <f t="shared" si="50"/>
        <v>0.98498628293101842</v>
      </c>
      <c r="AA114" s="102">
        <f t="shared" si="50"/>
        <v>0.98608474348245612</v>
      </c>
      <c r="AB114" s="102">
        <f t="shared" si="50"/>
        <v>0.98708925406648307</v>
      </c>
      <c r="AC114" s="102">
        <f t="shared" si="50"/>
        <v>0.98800973123652092</v>
      </c>
      <c r="AD114" s="102">
        <f t="shared" si="50"/>
        <v>0.98886049292343103</v>
      </c>
      <c r="AE114" s="102">
        <f t="shared" si="50"/>
        <v>0.98964652129123742</v>
      </c>
      <c r="AF114" s="102">
        <f t="shared" si="50"/>
        <v>0.99035233945693879</v>
      </c>
      <c r="AG114" s="102">
        <f t="shared" si="50"/>
        <v>0.99098275816815784</v>
      </c>
      <c r="AH114" s="102">
        <f t="shared" si="50"/>
        <v>0.99156199984888227</v>
      </c>
      <c r="AI114" s="102">
        <f t="shared" si="50"/>
        <v>0.99209703360497936</v>
      </c>
      <c r="AJ114" s="102">
        <f t="shared" si="50"/>
        <v>0.99259284503674594</v>
      </c>
      <c r="AK114" s="102">
        <f t="shared" si="50"/>
        <v>0.99305332466252705</v>
      </c>
      <c r="AL114" s="102">
        <f t="shared" si="50"/>
        <v>0.99348169684054499</v>
      </c>
      <c r="AM114" s="102">
        <f t="shared" si="50"/>
        <v>0.99388073561072887</v>
      </c>
      <c r="AN114" s="102">
        <f t="shared" si="50"/>
        <v>0.99425287965480968</v>
      </c>
      <c r="AO114" s="102">
        <f t="shared" si="50"/>
        <v>0.99460029912046211</v>
      </c>
      <c r="AP114" s="102">
        <f t="shared" si="50"/>
        <v>0.99492493897090395</v>
      </c>
      <c r="AQ114" s="102">
        <f t="shared" si="50"/>
        <v>0.99522855031709956</v>
      </c>
      <c r="AR114" s="102">
        <f t="shared" si="50"/>
        <v>0.99551271504280436</v>
      </c>
      <c r="AS114" s="102">
        <f t="shared" si="50"/>
        <v>0.99577886621000389</v>
      </c>
      <c r="AT114" s="102">
        <f t="shared" si="50"/>
        <v>0.99602830545687004</v>
      </c>
      <c r="AU114" s="102">
        <f t="shared" si="50"/>
        <v>0.99626221803301851</v>
      </c>
      <c r="AV114" s="102">
        <f t="shared" si="50"/>
        <v>0.99648168586629016</v>
      </c>
      <c r="AW114" s="102">
        <f t="shared" si="50"/>
        <v>0.99668769894224163</v>
      </c>
      <c r="AX114" s="102">
        <f t="shared" si="50"/>
        <v>0.99688116522194126</v>
      </c>
      <c r="AY114" s="102">
        <f t="shared" si="50"/>
        <v>0.99706291929101554</v>
      </c>
      <c r="AZ114" s="102">
        <f t="shared" si="50"/>
        <v>0.99723372990906745</v>
      </c>
      <c r="BA114" s="102">
        <f t="shared" si="50"/>
        <v>0.99739430660833184</v>
      </c>
      <c r="BB114" s="102">
        <f t="shared" si="50"/>
        <v>0.99754530547203824</v>
      </c>
      <c r="BC114" s="102">
        <f t="shared" si="50"/>
        <v>0.99768733420607336</v>
      </c>
      <c r="BD114" s="102">
        <f t="shared" si="50"/>
        <v>0.99782095660218584</v>
      </c>
      <c r="BE114" s="102">
        <f t="shared" si="50"/>
        <v>0.99794669647724132</v>
      </c>
      <c r="BF114" s="102">
        <f t="shared" si="50"/>
        <v>0.9980650411609101</v>
      </c>
      <c r="BG114" s="102">
        <f t="shared" si="50"/>
        <v>0.99817644459360622</v>
      </c>
      <c r="BH114" s="102">
        <f t="shared" si="50"/>
        <v>0.99828133008738118</v>
      </c>
      <c r="BI114" s="102">
        <f t="shared" si="50"/>
        <v>0.99838009279465967</v>
      </c>
    </row>
    <row r="115" spans="1:61" s="36" customFormat="1" ht="18" customHeight="1">
      <c r="A115" s="132" t="s">
        <v>683</v>
      </c>
      <c r="B115" s="133">
        <f t="shared" ref="B115:BI115" si="51">+B$36*1000*B114^($B$38-1)</f>
        <v>0</v>
      </c>
      <c r="C115" s="133">
        <f t="shared" si="51"/>
        <v>0</v>
      </c>
      <c r="D115" s="133">
        <f t="shared" si="51"/>
        <v>0</v>
      </c>
      <c r="E115" s="133">
        <f t="shared" si="51"/>
        <v>209.99363276258555</v>
      </c>
      <c r="F115" s="133">
        <f t="shared" si="51"/>
        <v>528.70481895750743</v>
      </c>
      <c r="G115" s="133">
        <f t="shared" si="51"/>
        <v>758.12813183535047</v>
      </c>
      <c r="H115" s="133">
        <f t="shared" si="51"/>
        <v>845.13114370759672</v>
      </c>
      <c r="I115" s="133">
        <f t="shared" si="51"/>
        <v>891.20267090537141</v>
      </c>
      <c r="J115" s="133">
        <f t="shared" si="51"/>
        <v>909.63337133782431</v>
      </c>
      <c r="K115" s="133">
        <f t="shared" si="51"/>
        <v>909.95704410723579</v>
      </c>
      <c r="L115" s="133">
        <f t="shared" si="51"/>
        <v>898.0411151382458</v>
      </c>
      <c r="M115" s="133">
        <f t="shared" si="51"/>
        <v>879.8639201758499</v>
      </c>
      <c r="N115" s="133">
        <f t="shared" si="51"/>
        <v>859.62337784329361</v>
      </c>
      <c r="O115" s="133">
        <f t="shared" si="51"/>
        <v>836.94906199537672</v>
      </c>
      <c r="P115" s="133">
        <f t="shared" si="51"/>
        <v>812.93277118940966</v>
      </c>
      <c r="Q115" s="133">
        <f t="shared" si="51"/>
        <v>788.25330165659147</v>
      </c>
      <c r="R115" s="133">
        <f t="shared" si="51"/>
        <v>763.36299301462645</v>
      </c>
      <c r="S115" s="133">
        <f t="shared" si="51"/>
        <v>738.57643001848749</v>
      </c>
      <c r="T115" s="133">
        <f t="shared" si="51"/>
        <v>714.11729302632421</v>
      </c>
      <c r="U115" s="133">
        <f t="shared" si="51"/>
        <v>690.14568323462424</v>
      </c>
      <c r="V115" s="133">
        <f t="shared" si="51"/>
        <v>666.8930710348078</v>
      </c>
      <c r="W115" s="133">
        <f t="shared" si="51"/>
        <v>643.28591809849627</v>
      </c>
      <c r="X115" s="133">
        <f t="shared" si="51"/>
        <v>620.67169573615388</v>
      </c>
      <c r="Y115" s="133">
        <f t="shared" si="51"/>
        <v>599.01495069719431</v>
      </c>
      <c r="Z115" s="133">
        <f t="shared" si="51"/>
        <v>578.28733293687685</v>
      </c>
      <c r="AA115" s="133">
        <f t="shared" si="51"/>
        <v>289.72434282667513</v>
      </c>
      <c r="AB115" s="133">
        <f t="shared" si="51"/>
        <v>145.12790392302767</v>
      </c>
      <c r="AC115" s="133">
        <f t="shared" si="51"/>
        <v>72.68579816003647</v>
      </c>
      <c r="AD115" s="133">
        <f t="shared" si="51"/>
        <v>36.399248354210854</v>
      </c>
      <c r="AE115" s="133">
        <f t="shared" si="51"/>
        <v>18.225672284562481</v>
      </c>
      <c r="AF115" s="133">
        <f t="shared" si="51"/>
        <v>9.1245382116437845</v>
      </c>
      <c r="AG115" s="133">
        <f t="shared" si="51"/>
        <v>4.5674979214638416</v>
      </c>
      <c r="AH115" s="133">
        <f t="shared" si="51"/>
        <v>2.2861523056246504</v>
      </c>
      <c r="AI115" s="133">
        <f t="shared" si="51"/>
        <v>1.1441866122523145</v>
      </c>
      <c r="AJ115" s="133">
        <f t="shared" si="51"/>
        <v>0.57260804688923539</v>
      </c>
      <c r="AK115" s="133">
        <f t="shared" si="51"/>
        <v>0.28654314559952904</v>
      </c>
      <c r="AL115" s="133">
        <f t="shared" si="51"/>
        <v>0.14338283717870925</v>
      </c>
      <c r="AM115" s="133">
        <f t="shared" si="51"/>
        <v>7.1743258550761912E-2</v>
      </c>
      <c r="AN115" s="133">
        <f t="shared" si="51"/>
        <v>3.5895809784871155E-2</v>
      </c>
      <c r="AO115" s="133">
        <f t="shared" si="51"/>
        <v>1.7959195160441442E-2</v>
      </c>
      <c r="AP115" s="133">
        <f t="shared" si="51"/>
        <v>8.9848739997658977E-3</v>
      </c>
      <c r="AQ115" s="133">
        <f t="shared" si="51"/>
        <v>4.4949049432431052E-3</v>
      </c>
      <c r="AR115" s="133">
        <f t="shared" si="51"/>
        <v>2.2486076790129159E-3</v>
      </c>
      <c r="AS115" s="133">
        <f t="shared" si="51"/>
        <v>1.1248449478155995E-3</v>
      </c>
      <c r="AT115" s="133">
        <f t="shared" si="51"/>
        <v>5.6267609219546959E-4</v>
      </c>
      <c r="AU115" s="133">
        <f t="shared" si="51"/>
        <v>2.8145698492656421E-4</v>
      </c>
      <c r="AV115" s="133">
        <f t="shared" si="51"/>
        <v>1.4078429963615153E-4</v>
      </c>
      <c r="AW115" s="133">
        <f t="shared" si="51"/>
        <v>7.0418347213288085E-5</v>
      </c>
      <c r="AX115" s="133">
        <f t="shared" si="51"/>
        <v>3.5221476527708569E-5</v>
      </c>
      <c r="AY115" s="133">
        <f t="shared" si="51"/>
        <v>1.7616518192681753E-5</v>
      </c>
      <c r="AZ115" s="133">
        <f t="shared" si="51"/>
        <v>8.8109754395617924E-6</v>
      </c>
      <c r="BA115" s="133">
        <f t="shared" si="51"/>
        <v>4.4067646878518884E-6</v>
      </c>
      <c r="BB115" s="133">
        <f t="shared" si="51"/>
        <v>2.2039828196619389E-6</v>
      </c>
      <c r="BC115" s="133">
        <f t="shared" si="51"/>
        <v>1.1022738451686954E-6</v>
      </c>
      <c r="BD115" s="133">
        <f t="shared" si="51"/>
        <v>5.5126979660420961E-7</v>
      </c>
      <c r="BE115" s="133">
        <f t="shared" si="51"/>
        <v>2.7569742262566685E-7</v>
      </c>
      <c r="BF115" s="133">
        <f t="shared" si="51"/>
        <v>1.3787813771892515E-7</v>
      </c>
      <c r="BG115" s="133">
        <f t="shared" si="51"/>
        <v>6.8952920366821273E-8</v>
      </c>
      <c r="BH115" s="133">
        <f t="shared" si="51"/>
        <v>3.4482981293580781E-8</v>
      </c>
      <c r="BI115" s="133">
        <f t="shared" si="51"/>
        <v>1.7244561114533233E-8</v>
      </c>
    </row>
    <row r="116" spans="1:61" s="49" customFormat="1" ht="18" customHeight="1">
      <c r="A116" s="132" t="s">
        <v>686</v>
      </c>
      <c r="B116" s="102">
        <f t="shared" ref="B116:AG116" si="52">+B112*(1-B103)</f>
        <v>0.41212692374686294</v>
      </c>
      <c r="C116" s="102">
        <f t="shared" si="52"/>
        <v>0.53274364690744613</v>
      </c>
      <c r="D116" s="102">
        <f t="shared" si="52"/>
        <v>0.67574720152887091</v>
      </c>
      <c r="E116" s="102">
        <f t="shared" si="52"/>
        <v>0.81191487554751496</v>
      </c>
      <c r="F116" s="102">
        <f t="shared" si="52"/>
        <v>0.93402223947223095</v>
      </c>
      <c r="G116" s="102">
        <f t="shared" si="52"/>
        <v>1.0345511864901888</v>
      </c>
      <c r="H116" s="102">
        <f t="shared" si="52"/>
        <v>1.1246233195469502</v>
      </c>
      <c r="I116" s="102">
        <f t="shared" si="52"/>
        <v>1.2114072895727128</v>
      </c>
      <c r="J116" s="102">
        <f t="shared" si="52"/>
        <v>1.2951980195623203</v>
      </c>
      <c r="K116" s="102">
        <f t="shared" si="52"/>
        <v>1.376223760765469</v>
      </c>
      <c r="L116" s="102">
        <f t="shared" si="52"/>
        <v>1.4560844622049109</v>
      </c>
      <c r="M116" s="102">
        <f t="shared" si="52"/>
        <v>1.5328657415716316</v>
      </c>
      <c r="N116" s="102">
        <f t="shared" si="52"/>
        <v>1.6175086285927434</v>
      </c>
      <c r="O116" s="102">
        <f t="shared" si="52"/>
        <v>1.6919487063967551</v>
      </c>
      <c r="P116" s="102">
        <f t="shared" si="52"/>
        <v>1.7588278059890208</v>
      </c>
      <c r="Q116" s="102">
        <f t="shared" si="52"/>
        <v>1.8194564113945346</v>
      </c>
      <c r="R116" s="102">
        <f t="shared" si="52"/>
        <v>1.8744016308573785</v>
      </c>
      <c r="S116" s="102">
        <f t="shared" si="52"/>
        <v>1.9237650378329361</v>
      </c>
      <c r="T116" s="102">
        <f t="shared" si="52"/>
        <v>1.9672620042741151</v>
      </c>
      <c r="U116" s="102">
        <f t="shared" si="52"/>
        <v>2.0042081394953235</v>
      </c>
      <c r="V116" s="102">
        <f t="shared" si="52"/>
        <v>2.0429556786623158</v>
      </c>
      <c r="W116" s="102">
        <f t="shared" si="52"/>
        <v>2.0841172019339855</v>
      </c>
      <c r="X116" s="102">
        <f t="shared" si="52"/>
        <v>2.1166556306829021</v>
      </c>
      <c r="Y116" s="102">
        <f t="shared" si="52"/>
        <v>2.1353427394714037</v>
      </c>
      <c r="Z116" s="102">
        <f t="shared" si="52"/>
        <v>2.1344808157414374</v>
      </c>
      <c r="AA116" s="102">
        <f t="shared" si="52"/>
        <v>1.9944844110422124</v>
      </c>
      <c r="AB116" s="102">
        <f t="shared" si="52"/>
        <v>0</v>
      </c>
      <c r="AC116" s="102">
        <f t="shared" si="52"/>
        <v>0</v>
      </c>
      <c r="AD116" s="102">
        <f t="shared" si="52"/>
        <v>0</v>
      </c>
      <c r="AE116" s="102">
        <f t="shared" si="52"/>
        <v>0</v>
      </c>
      <c r="AF116" s="102">
        <f t="shared" si="52"/>
        <v>0</v>
      </c>
      <c r="AG116" s="102">
        <f t="shared" si="52"/>
        <v>0</v>
      </c>
      <c r="AH116" s="102">
        <f t="shared" ref="AH116:BI116" si="53">+AH112*(1-AH103)</f>
        <v>0</v>
      </c>
      <c r="AI116" s="102">
        <f t="shared" si="53"/>
        <v>0</v>
      </c>
      <c r="AJ116" s="102">
        <f t="shared" si="53"/>
        <v>0</v>
      </c>
      <c r="AK116" s="102">
        <f t="shared" si="53"/>
        <v>0</v>
      </c>
      <c r="AL116" s="102">
        <f t="shared" si="53"/>
        <v>0</v>
      </c>
      <c r="AM116" s="102">
        <f t="shared" si="53"/>
        <v>0</v>
      </c>
      <c r="AN116" s="102">
        <f t="shared" si="53"/>
        <v>0</v>
      </c>
      <c r="AO116" s="102">
        <f t="shared" si="53"/>
        <v>0</v>
      </c>
      <c r="AP116" s="102">
        <f t="shared" si="53"/>
        <v>0</v>
      </c>
      <c r="AQ116" s="102">
        <f t="shared" si="53"/>
        <v>0</v>
      </c>
      <c r="AR116" s="102">
        <f t="shared" si="53"/>
        <v>0</v>
      </c>
      <c r="AS116" s="102">
        <f t="shared" si="53"/>
        <v>0</v>
      </c>
      <c r="AT116" s="102">
        <f t="shared" si="53"/>
        <v>0</v>
      </c>
      <c r="AU116" s="102">
        <f t="shared" si="53"/>
        <v>0</v>
      </c>
      <c r="AV116" s="102">
        <f t="shared" si="53"/>
        <v>0</v>
      </c>
      <c r="AW116" s="102">
        <f t="shared" si="53"/>
        <v>0</v>
      </c>
      <c r="AX116" s="102">
        <f t="shared" si="53"/>
        <v>0</v>
      </c>
      <c r="AY116" s="102">
        <f t="shared" si="53"/>
        <v>0</v>
      </c>
      <c r="AZ116" s="102">
        <f t="shared" si="53"/>
        <v>0</v>
      </c>
      <c r="BA116" s="102">
        <f t="shared" si="53"/>
        <v>0</v>
      </c>
      <c r="BB116" s="102">
        <f t="shared" si="53"/>
        <v>0</v>
      </c>
      <c r="BC116" s="102">
        <f t="shared" si="53"/>
        <v>0</v>
      </c>
      <c r="BD116" s="102">
        <f t="shared" si="53"/>
        <v>0</v>
      </c>
      <c r="BE116" s="102">
        <f t="shared" si="53"/>
        <v>0</v>
      </c>
      <c r="BF116" s="102">
        <f t="shared" si="53"/>
        <v>0</v>
      </c>
      <c r="BG116" s="102">
        <f t="shared" si="53"/>
        <v>0</v>
      </c>
      <c r="BH116" s="102">
        <f t="shared" si="53"/>
        <v>0</v>
      </c>
      <c r="BI116" s="102">
        <f t="shared" si="53"/>
        <v>0</v>
      </c>
    </row>
    <row r="117" spans="1:61" s="43" customFormat="1" ht="18" customHeight="1">
      <c r="A117" s="134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</row>
    <row r="118" spans="1:61" s="50" customFormat="1" ht="18" customHeight="1">
      <c r="A118" s="136" t="s">
        <v>687</v>
      </c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</row>
    <row r="119" spans="1:61" s="50" customFormat="1" ht="18" customHeight="1">
      <c r="A119" s="51" t="s">
        <v>678</v>
      </c>
      <c r="B119" s="138">
        <f>+B112</f>
        <v>0.41227239850714803</v>
      </c>
      <c r="C119" s="138">
        <f t="shared" ref="C119:BI120" si="54">+C112</f>
        <v>0.53293657174898856</v>
      </c>
      <c r="D119" s="138">
        <f t="shared" si="54"/>
        <v>0.67599822128511222</v>
      </c>
      <c r="E119" s="138">
        <f t="shared" si="54"/>
        <v>0.81222420839438147</v>
      </c>
      <c r="F119" s="138">
        <f t="shared" si="54"/>
        <v>0.93438716164561197</v>
      </c>
      <c r="G119" s="138">
        <f t="shared" si="54"/>
        <v>1.0349656206537836</v>
      </c>
      <c r="H119" s="138">
        <f t="shared" si="54"/>
        <v>1.1250851704236871</v>
      </c>
      <c r="I119" s="138">
        <f t="shared" si="54"/>
        <v>1.2119172141404095</v>
      </c>
      <c r="J119" s="138">
        <f t="shared" si="54"/>
        <v>1.2957567667261618</v>
      </c>
      <c r="K119" s="138">
        <f t="shared" si="54"/>
        <v>1.3768322586273329</v>
      </c>
      <c r="L119" s="138">
        <f t="shared" si="54"/>
        <v>1.4567449969352335</v>
      </c>
      <c r="M119" s="138">
        <f t="shared" si="54"/>
        <v>1.5335827856802118</v>
      </c>
      <c r="N119" s="138">
        <f t="shared" si="54"/>
        <v>1.6183039923499631</v>
      </c>
      <c r="O119" s="138">
        <f t="shared" si="54"/>
        <v>1.692876308973535</v>
      </c>
      <c r="P119" s="138">
        <f t="shared" si="54"/>
        <v>1.7600493355293818</v>
      </c>
      <c r="Q119" s="138">
        <f t="shared" si="54"/>
        <v>1.8213386230974937</v>
      </c>
      <c r="R119" s="138">
        <f t="shared" si="54"/>
        <v>1.8776162862618488</v>
      </c>
      <c r="S119" s="138">
        <f t="shared" si="54"/>
        <v>1.9294217600368482</v>
      </c>
      <c r="T119" s="138">
        <f t="shared" si="54"/>
        <v>1.9771249666261101</v>
      </c>
      <c r="U119" s="138">
        <f t="shared" si="54"/>
        <v>2.0210112068486819</v>
      </c>
      <c r="V119" s="138">
        <f t="shared" si="54"/>
        <v>2.070952145511848</v>
      </c>
      <c r="W119" s="138">
        <f t="shared" si="54"/>
        <v>2.1298270332323637</v>
      </c>
      <c r="X119" s="138">
        <f t="shared" si="54"/>
        <v>2.1896170102551955</v>
      </c>
      <c r="Y119" s="138">
        <f t="shared" si="54"/>
        <v>2.2491701841564926</v>
      </c>
      <c r="Z119" s="138">
        <f t="shared" si="54"/>
        <v>2.3079132118680179</v>
      </c>
      <c r="AA119" s="138">
        <f t="shared" si="54"/>
        <v>2.3655933429693965</v>
      </c>
      <c r="AB119" s="138">
        <f t="shared" si="54"/>
        <v>2.4221641751348431</v>
      </c>
      <c r="AC119" s="138">
        <f t="shared" si="54"/>
        <v>2.4777050078476139</v>
      </c>
      <c r="AD119" s="138">
        <f t="shared" si="54"/>
        <v>2.5335889028734666</v>
      </c>
      <c r="AE119" s="138">
        <f t="shared" si="54"/>
        <v>2.589640225400756</v>
      </c>
      <c r="AF119" s="138">
        <f t="shared" si="54"/>
        <v>2.6401421957688092</v>
      </c>
      <c r="AG119" s="138">
        <f t="shared" si="54"/>
        <v>2.6834853003755761</v>
      </c>
      <c r="AH119" s="138">
        <f t="shared" si="54"/>
        <v>2.7243130716644033</v>
      </c>
      <c r="AI119" s="138">
        <f t="shared" si="54"/>
        <v>2.7633125731922452</v>
      </c>
      <c r="AJ119" s="138">
        <f t="shared" si="54"/>
        <v>2.800865944826715</v>
      </c>
      <c r="AK119" s="138">
        <f t="shared" si="54"/>
        <v>2.8372026506093388</v>
      </c>
      <c r="AL119" s="138">
        <f t="shared" si="54"/>
        <v>2.8724760015528914</v>
      </c>
      <c r="AM119" s="138">
        <f t="shared" si="54"/>
        <v>2.9068013400023469</v>
      </c>
      <c r="AN119" s="138">
        <f t="shared" si="54"/>
        <v>2.9402745401661168</v>
      </c>
      <c r="AO119" s="138">
        <f t="shared" si="54"/>
        <v>2.9729806163070069</v>
      </c>
      <c r="AP119" s="138">
        <f t="shared" si="54"/>
        <v>3.0049975081781812</v>
      </c>
      <c r="AQ119" s="138">
        <f t="shared" si="54"/>
        <v>3.0363976195521039</v>
      </c>
      <c r="AR119" s="138">
        <f t="shared" si="54"/>
        <v>3.0672483845609655</v>
      </c>
      <c r="AS119" s="138">
        <f t="shared" si="54"/>
        <v>3.0976124685292343</v>
      </c>
      <c r="AT119" s="138">
        <f t="shared" si="54"/>
        <v>3.1275478744323792</v>
      </c>
      <c r="AU119" s="138">
        <f t="shared" si="54"/>
        <v>3.1571080628005124</v>
      </c>
      <c r="AV119" s="138">
        <f t="shared" si="54"/>
        <v>3.1863421171774684</v>
      </c>
      <c r="AW119" s="138">
        <f t="shared" si="54"/>
        <v>3.215294954989008</v>
      </c>
      <c r="AX119" s="138">
        <f t="shared" si="54"/>
        <v>3.2440075721779977</v>
      </c>
      <c r="AY119" s="138">
        <f t="shared" si="54"/>
        <v>3.2725173078060417</v>
      </c>
      <c r="AZ119" s="138">
        <f t="shared" si="54"/>
        <v>3.3008581164133548</v>
      </c>
      <c r="BA119" s="138">
        <f t="shared" si="54"/>
        <v>3.3290608386585268</v>
      </c>
      <c r="BB119" s="138">
        <f t="shared" si="54"/>
        <v>3.3571534634938578</v>
      </c>
      <c r="BC119" s="138">
        <f t="shared" si="54"/>
        <v>3.3851613774489202</v>
      </c>
      <c r="BD119" s="138">
        <f t="shared" si="54"/>
        <v>3.4131075983987875</v>
      </c>
      <c r="BE119" s="138">
        <f t="shared" si="54"/>
        <v>3.4410129925223099</v>
      </c>
      <c r="BF119" s="138">
        <f t="shared" si="54"/>
        <v>3.468896474093055</v>
      </c>
      <c r="BG119" s="138">
        <f t="shared" si="54"/>
        <v>3.4967751883791918</v>
      </c>
      <c r="BH119" s="138">
        <f t="shared" si="54"/>
        <v>3.5246646783361695</v>
      </c>
      <c r="BI119" s="138">
        <f t="shared" si="54"/>
        <v>3.5525790360203611</v>
      </c>
    </row>
    <row r="120" spans="1:61" s="50" customFormat="1" ht="18" customHeight="1">
      <c r="A120" s="139" t="s">
        <v>792</v>
      </c>
      <c r="B120" s="138">
        <f>+B113</f>
        <v>0.41227239850714803</v>
      </c>
      <c r="C120" s="138">
        <f t="shared" si="54"/>
        <v>0.53297093331331458</v>
      </c>
      <c r="D120" s="138">
        <f t="shared" si="54"/>
        <v>0.67605785971701782</v>
      </c>
      <c r="E120" s="138">
        <f t="shared" si="54"/>
        <v>0.53219249351146791</v>
      </c>
      <c r="F120" s="138">
        <f t="shared" si="54"/>
        <v>0.38261068781610214</v>
      </c>
      <c r="G120" s="138">
        <f t="shared" si="54"/>
        <v>0.26940566508182084</v>
      </c>
      <c r="H120" s="138">
        <f t="shared" si="54"/>
        <v>0.21885786547482833</v>
      </c>
      <c r="I120" s="138">
        <f t="shared" si="54"/>
        <v>0.18142271855389602</v>
      </c>
      <c r="J120" s="138">
        <f t="shared" si="54"/>
        <v>0.1537360867592161</v>
      </c>
      <c r="K120" s="138">
        <f t="shared" si="54"/>
        <v>0.13323925152141791</v>
      </c>
      <c r="L120" s="138">
        <f t="shared" si="54"/>
        <v>0.11867006323685904</v>
      </c>
      <c r="M120" s="138">
        <f t="shared" si="54"/>
        <v>0.10709973207126526</v>
      </c>
      <c r="N120" s="138">
        <f t="shared" si="54"/>
        <v>9.6657508194316899E-2</v>
      </c>
      <c r="O120" s="138">
        <f t="shared" si="54"/>
        <v>8.7233401145370995E-2</v>
      </c>
      <c r="P120" s="138">
        <f t="shared" si="54"/>
        <v>7.8728144533697322E-2</v>
      </c>
      <c r="Q120" s="138">
        <f t="shared" si="54"/>
        <v>7.1052150441661827E-2</v>
      </c>
      <c r="R120" s="138">
        <f t="shared" si="54"/>
        <v>6.412456577359979E-2</v>
      </c>
      <c r="S120" s="138">
        <f t="shared" si="54"/>
        <v>5.7872420610673804E-2</v>
      </c>
      <c r="T120" s="138">
        <f t="shared" si="54"/>
        <v>5.2229859601133105E-2</v>
      </c>
      <c r="U120" s="138">
        <f t="shared" si="54"/>
        <v>4.7137448290022622E-2</v>
      </c>
      <c r="V120" s="138">
        <f t="shared" si="54"/>
        <v>4.2541547081745415E-2</v>
      </c>
      <c r="W120" s="138">
        <f t="shared" si="54"/>
        <v>4.0414469727658144E-2</v>
      </c>
      <c r="X120" s="138">
        <f t="shared" si="54"/>
        <v>3.8393746241275235E-2</v>
      </c>
      <c r="Y120" s="138">
        <f t="shared" si="54"/>
        <v>3.6474058929211475E-2</v>
      </c>
      <c r="Z120" s="138">
        <f t="shared" si="54"/>
        <v>3.4650355982750902E-2</v>
      </c>
      <c r="AA120" s="138">
        <f t="shared" si="54"/>
        <v>3.2917838183613359E-2</v>
      </c>
      <c r="AB120" s="138">
        <f t="shared" si="54"/>
        <v>3.1271946274432687E-2</v>
      </c>
      <c r="AC120" s="138">
        <f t="shared" si="54"/>
        <v>2.9708348960711051E-2</v>
      </c>
      <c r="AD120" s="138">
        <f t="shared" si="54"/>
        <v>2.8222931512675499E-2</v>
      </c>
      <c r="AE120" s="138">
        <f t="shared" si="54"/>
        <v>2.6811784937041724E-2</v>
      </c>
      <c r="AF120" s="138">
        <f t="shared" si="54"/>
        <v>2.5471195690189637E-2</v>
      </c>
      <c r="AG120" s="138">
        <f t="shared" si="54"/>
        <v>2.4197635905680154E-2</v>
      </c>
      <c r="AH120" s="138">
        <f t="shared" si="54"/>
        <v>2.2987754110396146E-2</v>
      </c>
      <c r="AI120" s="138">
        <f t="shared" si="54"/>
        <v>2.1838366404876339E-2</v>
      </c>
      <c r="AJ120" s="138">
        <f t="shared" si="54"/>
        <v>2.074644808463252E-2</v>
      </c>
      <c r="AK120" s="138">
        <f t="shared" si="54"/>
        <v>1.9709125680400893E-2</v>
      </c>
      <c r="AL120" s="138">
        <f t="shared" si="54"/>
        <v>1.8723669396380847E-2</v>
      </c>
      <c r="AM120" s="138">
        <f t="shared" si="54"/>
        <v>1.7787485926561805E-2</v>
      </c>
      <c r="AN120" s="138">
        <f t="shared" si="54"/>
        <v>1.6898111630233713E-2</v>
      </c>
      <c r="AO120" s="138">
        <f t="shared" si="54"/>
        <v>1.6053206048722027E-2</v>
      </c>
      <c r="AP120" s="138">
        <f t="shared" si="54"/>
        <v>1.5250545746285924E-2</v>
      </c>
      <c r="AQ120" s="138">
        <f t="shared" si="54"/>
        <v>1.4488018458971628E-2</v>
      </c>
      <c r="AR120" s="138">
        <f t="shared" si="54"/>
        <v>1.3763617536023046E-2</v>
      </c>
      <c r="AS120" s="138">
        <f t="shared" si="54"/>
        <v>1.3075436659221893E-2</v>
      </c>
      <c r="AT120" s="138">
        <f t="shared" si="54"/>
        <v>1.2421664826260798E-2</v>
      </c>
      <c r="AU120" s="138">
        <f t="shared" si="54"/>
        <v>1.1800581584947758E-2</v>
      </c>
      <c r="AV120" s="138">
        <f t="shared" si="54"/>
        <v>1.1210552505700369E-2</v>
      </c>
      <c r="AW120" s="138">
        <f t="shared" si="54"/>
        <v>1.0650024880415351E-2</v>
      </c>
      <c r="AX120" s="138">
        <f t="shared" si="54"/>
        <v>1.0117523636394583E-2</v>
      </c>
      <c r="AY120" s="138">
        <f t="shared" si="54"/>
        <v>9.6116474545748527E-3</v>
      </c>
      <c r="AZ120" s="138">
        <f t="shared" si="54"/>
        <v>9.1310650818461105E-3</v>
      </c>
      <c r="BA120" s="138">
        <f t="shared" si="54"/>
        <v>8.6745118277538041E-3</v>
      </c>
      <c r="BB120" s="138">
        <f t="shared" si="54"/>
        <v>8.2407862363661141E-3</v>
      </c>
      <c r="BC120" s="138">
        <f t="shared" si="54"/>
        <v>7.8287469245478074E-3</v>
      </c>
      <c r="BD120" s="138">
        <f t="shared" si="54"/>
        <v>7.4373095783204163E-3</v>
      </c>
      <c r="BE120" s="138">
        <f t="shared" si="54"/>
        <v>7.065444099404395E-3</v>
      </c>
      <c r="BF120" s="138">
        <f t="shared" si="54"/>
        <v>6.7121718944341746E-3</v>
      </c>
      <c r="BG120" s="138">
        <f t="shared" si="54"/>
        <v>6.3765632997124658E-3</v>
      </c>
      <c r="BH120" s="138">
        <f t="shared" si="54"/>
        <v>6.0577351347268424E-3</v>
      </c>
      <c r="BI120" s="138">
        <f t="shared" si="54"/>
        <v>5.7548483779904999E-3</v>
      </c>
    </row>
    <row r="121" spans="1:61" s="51" customFormat="1" ht="18" customHeight="1">
      <c r="A121" s="140" t="s">
        <v>793</v>
      </c>
      <c r="B121" s="138">
        <f>+B119*(1-B122)</f>
        <v>0.41227239850714803</v>
      </c>
      <c r="C121" s="138">
        <f t="shared" ref="C121:BI121" si="55">+C119*(1-C122)</f>
        <v>0.53293657174898856</v>
      </c>
      <c r="D121" s="138">
        <f t="shared" si="55"/>
        <v>0.67599822128511222</v>
      </c>
      <c r="E121" s="138">
        <f t="shared" si="55"/>
        <v>0.6161144959348972</v>
      </c>
      <c r="F121" s="138">
        <f t="shared" si="55"/>
        <v>0.58359835516139202</v>
      </c>
      <c r="G121" s="138">
        <f t="shared" si="55"/>
        <v>0.54480916728512752</v>
      </c>
      <c r="H121" s="138">
        <f t="shared" si="55"/>
        <v>0.5305120602033272</v>
      </c>
      <c r="I121" s="138">
        <f t="shared" si="55"/>
        <v>0.57511920325178445</v>
      </c>
      <c r="J121" s="138">
        <f t="shared" si="55"/>
        <v>0.568667874566545</v>
      </c>
      <c r="K121" s="138">
        <f t="shared" si="55"/>
        <v>0.56763344252449621</v>
      </c>
      <c r="L121" s="138">
        <f t="shared" si="55"/>
        <v>0.5727849158960534</v>
      </c>
      <c r="M121" s="138">
        <f t="shared" si="55"/>
        <v>0.58044839435290663</v>
      </c>
      <c r="N121" s="138">
        <f t="shared" si="55"/>
        <v>0.59215887416284996</v>
      </c>
      <c r="O121" s="138">
        <f t="shared" si="55"/>
        <v>0.60046597192663143</v>
      </c>
      <c r="P121" s="138">
        <f t="shared" si="55"/>
        <v>0.60766318634454319</v>
      </c>
      <c r="Q121" s="138">
        <f t="shared" si="55"/>
        <v>0.61396966265343789</v>
      </c>
      <c r="R121" s="138">
        <f t="shared" si="55"/>
        <v>0.61998816385384847</v>
      </c>
      <c r="S121" s="138">
        <f t="shared" si="55"/>
        <v>0.62620898572870887</v>
      </c>
      <c r="T121" s="138">
        <f t="shared" si="55"/>
        <v>0.63127418302497906</v>
      </c>
      <c r="U121" s="138">
        <f t="shared" si="55"/>
        <v>0.63544880718823138</v>
      </c>
      <c r="V121" s="138">
        <f t="shared" si="55"/>
        <v>0.6419618265592586</v>
      </c>
      <c r="W121" s="138">
        <f t="shared" si="55"/>
        <v>0.7134710094431409</v>
      </c>
      <c r="X121" s="138">
        <f t="shared" si="55"/>
        <v>0.78665021657545131</v>
      </c>
      <c r="Y121" s="138">
        <f t="shared" si="55"/>
        <v>0.86103456825589064</v>
      </c>
      <c r="Z121" s="138">
        <f t="shared" si="55"/>
        <v>0.93628753481296267</v>
      </c>
      <c r="AA121" s="138">
        <f t="shared" si="55"/>
        <v>0.41676188660790486</v>
      </c>
      <c r="AB121" s="138">
        <f t="shared" si="55"/>
        <v>0</v>
      </c>
      <c r="AC121" s="138">
        <f t="shared" si="55"/>
        <v>0</v>
      </c>
      <c r="AD121" s="138">
        <f t="shared" si="55"/>
        <v>0</v>
      </c>
      <c r="AE121" s="138">
        <f t="shared" si="55"/>
        <v>0</v>
      </c>
      <c r="AF121" s="138">
        <f t="shared" si="55"/>
        <v>0</v>
      </c>
      <c r="AG121" s="138">
        <f t="shared" si="55"/>
        <v>0</v>
      </c>
      <c r="AH121" s="138">
        <f t="shared" si="55"/>
        <v>0</v>
      </c>
      <c r="AI121" s="138">
        <f t="shared" si="55"/>
        <v>0</v>
      </c>
      <c r="AJ121" s="138">
        <f t="shared" si="55"/>
        <v>0</v>
      </c>
      <c r="AK121" s="138">
        <f t="shared" si="55"/>
        <v>0</v>
      </c>
      <c r="AL121" s="138">
        <f t="shared" si="55"/>
        <v>0</v>
      </c>
      <c r="AM121" s="138">
        <f t="shared" si="55"/>
        <v>0</v>
      </c>
      <c r="AN121" s="138">
        <f t="shared" si="55"/>
        <v>0</v>
      </c>
      <c r="AO121" s="138">
        <f t="shared" si="55"/>
        <v>0</v>
      </c>
      <c r="AP121" s="138">
        <f t="shared" si="55"/>
        <v>0</v>
      </c>
      <c r="AQ121" s="138">
        <f t="shared" si="55"/>
        <v>0</v>
      </c>
      <c r="AR121" s="138">
        <f t="shared" si="55"/>
        <v>0</v>
      </c>
      <c r="AS121" s="138">
        <f t="shared" si="55"/>
        <v>0</v>
      </c>
      <c r="AT121" s="138">
        <f t="shared" si="55"/>
        <v>0</v>
      </c>
      <c r="AU121" s="138">
        <f t="shared" si="55"/>
        <v>0</v>
      </c>
      <c r="AV121" s="138">
        <f t="shared" si="55"/>
        <v>0</v>
      </c>
      <c r="AW121" s="138">
        <f t="shared" si="55"/>
        <v>0</v>
      </c>
      <c r="AX121" s="138">
        <f t="shared" si="55"/>
        <v>0</v>
      </c>
      <c r="AY121" s="138">
        <f t="shared" si="55"/>
        <v>0</v>
      </c>
      <c r="AZ121" s="138">
        <f t="shared" si="55"/>
        <v>0</v>
      </c>
      <c r="BA121" s="138">
        <f t="shared" si="55"/>
        <v>0</v>
      </c>
      <c r="BB121" s="138">
        <f t="shared" si="55"/>
        <v>0</v>
      </c>
      <c r="BC121" s="138">
        <f t="shared" si="55"/>
        <v>0</v>
      </c>
      <c r="BD121" s="138">
        <f t="shared" si="55"/>
        <v>0</v>
      </c>
      <c r="BE121" s="138">
        <f t="shared" si="55"/>
        <v>0</v>
      </c>
      <c r="BF121" s="138">
        <f t="shared" si="55"/>
        <v>0</v>
      </c>
      <c r="BG121" s="138">
        <f t="shared" si="55"/>
        <v>0</v>
      </c>
      <c r="BH121" s="138">
        <f t="shared" si="55"/>
        <v>0</v>
      </c>
      <c r="BI121" s="138">
        <f t="shared" si="55"/>
        <v>0</v>
      </c>
    </row>
    <row r="122" spans="1:61" s="50" customFormat="1" ht="18" customHeight="1">
      <c r="A122" s="139" t="s">
        <v>682</v>
      </c>
      <c r="B122" s="141">
        <f t="shared" ref="B122:L122" si="56">+(B123/(1000*B$36))^(1/($B$38-1))</f>
        <v>0</v>
      </c>
      <c r="C122" s="141">
        <f t="shared" si="56"/>
        <v>0</v>
      </c>
      <c r="D122" s="141">
        <f t="shared" si="56"/>
        <v>0</v>
      </c>
      <c r="E122" s="141">
        <f t="shared" si="56"/>
        <v>0.2414477559677238</v>
      </c>
      <c r="F122" s="141">
        <f t="shared" si="56"/>
        <v>0.37542126099680379</v>
      </c>
      <c r="G122" s="141">
        <f t="shared" si="56"/>
        <v>0.47359684571843674</v>
      </c>
      <c r="H122" s="141">
        <f t="shared" si="56"/>
        <v>0.52846942244955042</v>
      </c>
      <c r="I122" s="141">
        <f t="shared" si="56"/>
        <v>0.52544679080269863</v>
      </c>
      <c r="J122" s="141">
        <f t="shared" si="56"/>
        <v>0.56113069275853977</v>
      </c>
      <c r="K122" s="141">
        <f t="shared" si="56"/>
        <v>0.58772505585363577</v>
      </c>
      <c r="L122" s="141">
        <f t="shared" si="56"/>
        <v>0.60680495412642266</v>
      </c>
      <c r="M122" s="141">
        <f t="shared" ref="M122:BI122" si="57">+(M123/(1000*M$36))^(1/($B$38-1))</f>
        <v>0.6215082747584102</v>
      </c>
      <c r="N122" s="141">
        <f t="shared" si="57"/>
        <v>0.63408674948458399</v>
      </c>
      <c r="O122" s="141">
        <f t="shared" si="57"/>
        <v>0.64529837842038196</v>
      </c>
      <c r="P122" s="141">
        <f t="shared" si="57"/>
        <v>0.65474650393150924</v>
      </c>
      <c r="Q122" s="141">
        <f t="shared" si="57"/>
        <v>0.66290196953640679</v>
      </c>
      <c r="R122" s="141">
        <f t="shared" si="57"/>
        <v>0.66980039085185794</v>
      </c>
      <c r="S122" s="141">
        <f t="shared" si="57"/>
        <v>0.67544214608798159</v>
      </c>
      <c r="T122" s="141">
        <f t="shared" si="57"/>
        <v>0.68071103562956625</v>
      </c>
      <c r="U122" s="141">
        <f t="shared" si="57"/>
        <v>0.68557878104047099</v>
      </c>
      <c r="V122" s="141">
        <f t="shared" si="57"/>
        <v>0.69001609817469056</v>
      </c>
      <c r="W122" s="141">
        <f t="shared" si="57"/>
        <v>0.66500988187743537</v>
      </c>
      <c r="X122" s="141">
        <f t="shared" si="57"/>
        <v>0.64073615938717576</v>
      </c>
      <c r="Y122" s="141">
        <f t="shared" si="57"/>
        <v>0.61717678176549151</v>
      </c>
      <c r="Z122" s="141">
        <f t="shared" si="57"/>
        <v>0.59431423590875221</v>
      </c>
      <c r="AA122" s="141">
        <f t="shared" si="57"/>
        <v>0.82382352915959467</v>
      </c>
      <c r="AB122" s="141">
        <f t="shared" si="57"/>
        <v>1</v>
      </c>
      <c r="AC122" s="141">
        <f t="shared" si="57"/>
        <v>1</v>
      </c>
      <c r="AD122" s="141">
        <f t="shared" si="57"/>
        <v>1</v>
      </c>
      <c r="AE122" s="141">
        <f t="shared" si="57"/>
        <v>1</v>
      </c>
      <c r="AF122" s="141">
        <f t="shared" si="57"/>
        <v>1</v>
      </c>
      <c r="AG122" s="141">
        <f t="shared" si="57"/>
        <v>1</v>
      </c>
      <c r="AH122" s="141">
        <f t="shared" si="57"/>
        <v>1</v>
      </c>
      <c r="AI122" s="141">
        <f t="shared" si="57"/>
        <v>1</v>
      </c>
      <c r="AJ122" s="141">
        <f t="shared" si="57"/>
        <v>1</v>
      </c>
      <c r="AK122" s="141">
        <f t="shared" si="57"/>
        <v>1</v>
      </c>
      <c r="AL122" s="141">
        <f t="shared" si="57"/>
        <v>1</v>
      </c>
      <c r="AM122" s="141">
        <f t="shared" si="57"/>
        <v>1</v>
      </c>
      <c r="AN122" s="141">
        <f t="shared" si="57"/>
        <v>1</v>
      </c>
      <c r="AO122" s="141">
        <f t="shared" si="57"/>
        <v>1</v>
      </c>
      <c r="AP122" s="141">
        <f t="shared" si="57"/>
        <v>1</v>
      </c>
      <c r="AQ122" s="141">
        <f t="shared" si="57"/>
        <v>1</v>
      </c>
      <c r="AR122" s="141">
        <f t="shared" si="57"/>
        <v>1</v>
      </c>
      <c r="AS122" s="141">
        <f t="shared" si="57"/>
        <v>1</v>
      </c>
      <c r="AT122" s="141">
        <f t="shared" si="57"/>
        <v>1</v>
      </c>
      <c r="AU122" s="141">
        <f t="shared" si="57"/>
        <v>1</v>
      </c>
      <c r="AV122" s="141">
        <f t="shared" si="57"/>
        <v>1</v>
      </c>
      <c r="AW122" s="141">
        <f t="shared" si="57"/>
        <v>1</v>
      </c>
      <c r="AX122" s="141">
        <f t="shared" si="57"/>
        <v>1</v>
      </c>
      <c r="AY122" s="141">
        <f t="shared" si="57"/>
        <v>1</v>
      </c>
      <c r="AZ122" s="141">
        <f t="shared" si="57"/>
        <v>1</v>
      </c>
      <c r="BA122" s="141">
        <f t="shared" si="57"/>
        <v>1</v>
      </c>
      <c r="BB122" s="141">
        <f t="shared" si="57"/>
        <v>1</v>
      </c>
      <c r="BC122" s="141">
        <f t="shared" si="57"/>
        <v>1</v>
      </c>
      <c r="BD122" s="141">
        <f t="shared" si="57"/>
        <v>1</v>
      </c>
      <c r="BE122" s="141">
        <f t="shared" si="57"/>
        <v>1</v>
      </c>
      <c r="BF122" s="141">
        <f t="shared" si="57"/>
        <v>1</v>
      </c>
      <c r="BG122" s="141">
        <f t="shared" si="57"/>
        <v>1</v>
      </c>
      <c r="BH122" s="141">
        <f t="shared" si="57"/>
        <v>1</v>
      </c>
      <c r="BI122" s="141">
        <f t="shared" si="57"/>
        <v>1</v>
      </c>
    </row>
    <row r="123" spans="1:61" s="50" customFormat="1" ht="18" customHeight="1">
      <c r="A123" s="139" t="s">
        <v>794</v>
      </c>
      <c r="B123" s="137">
        <f>+Global!B118*B46</f>
        <v>0</v>
      </c>
      <c r="C123" s="137">
        <f>+Global!C118*C46</f>
        <v>0</v>
      </c>
      <c r="D123" s="137">
        <f>+Global!D118*D46</f>
        <v>0</v>
      </c>
      <c r="E123" s="137">
        <f>+Global!E118*E46</f>
        <v>110.59398723632</v>
      </c>
      <c r="F123" s="137">
        <f>+Global!F118*F46</f>
        <v>233.94935599053801</v>
      </c>
      <c r="G123" s="137">
        <f>+Global!G118*G46</f>
        <v>339.76805314882199</v>
      </c>
      <c r="H123" s="137">
        <f>+Global!H118*H46</f>
        <v>395.79173718574299</v>
      </c>
      <c r="I123" s="137">
        <f>+Global!I118*I46</f>
        <v>374.71175607071802</v>
      </c>
      <c r="J123" s="137">
        <f>+Global!J118*J46</f>
        <v>403.56245905854098</v>
      </c>
      <c r="K123" s="137">
        <f>+Global!K118*K46</f>
        <v>419.85509970481502</v>
      </c>
      <c r="L123" s="137">
        <f>+Global!L118*L46</f>
        <v>425.80446662506</v>
      </c>
      <c r="M123" s="137">
        <f>+Global!M118*M46</f>
        <v>425.80724998740197</v>
      </c>
      <c r="N123" s="137">
        <f>+Global!N118*N46</f>
        <v>422.97942985617198</v>
      </c>
      <c r="O123" s="137">
        <f>+Global!O118*O46</f>
        <v>418.43242488488897</v>
      </c>
      <c r="P123" s="137">
        <f>+Global!P118*P46</f>
        <v>411.86970500908501</v>
      </c>
      <c r="Q123" s="137">
        <f>+Global!Q118*Q46</f>
        <v>404</v>
      </c>
      <c r="R123" s="137">
        <f>+Global!R118*R46</f>
        <v>395</v>
      </c>
      <c r="S123" s="137">
        <f>+Global!S118*S46</f>
        <v>385</v>
      </c>
      <c r="T123" s="137">
        <f>+Global!T118*T46</f>
        <v>375</v>
      </c>
      <c r="U123" s="137">
        <f>+Global!U118*U46</f>
        <v>365</v>
      </c>
      <c r="V123" s="137">
        <f>+Global!V118*V46</f>
        <v>355</v>
      </c>
      <c r="W123" s="137">
        <f>+Global!W118*W46</f>
        <v>319.5</v>
      </c>
      <c r="X123" s="137">
        <f>+Global!X118*X46</f>
        <v>287.55</v>
      </c>
      <c r="Y123" s="137">
        <f>+Global!Y118*Y46</f>
        <v>258.79500000000002</v>
      </c>
      <c r="Z123" s="137">
        <f>+Global!Z118*Z46</f>
        <v>232.91550000000001</v>
      </c>
      <c r="AA123" s="137">
        <f>+MIN(Global!AA118,AA36*1000)</f>
        <v>209.62395000000001</v>
      </c>
      <c r="AB123" s="137">
        <f>+MIN(Global!AB118,AB36*1000)</f>
        <v>148.56255492005451</v>
      </c>
      <c r="AC123" s="137">
        <f>+MIN(Global!AC118,AC36*1000)</f>
        <v>74.281277460027255</v>
      </c>
      <c r="AD123" s="137">
        <f>+MIN(Global!AD118,AD36*1000)</f>
        <v>37.140638730013627</v>
      </c>
      <c r="AE123" s="137">
        <f>+MIN(Global!AE118,AE36*1000)</f>
        <v>18.570319365006814</v>
      </c>
      <c r="AF123" s="137">
        <f>+MIN(Global!AF118,AF36*1000)</f>
        <v>9.2851596825034068</v>
      </c>
      <c r="AG123" s="137">
        <f>+MIN(Global!AG118,AG36*1000)</f>
        <v>4.6425798412517034</v>
      </c>
      <c r="AH123" s="137">
        <f>+MIN(Global!AH118,AH36*1000)</f>
        <v>2.3212899206258517</v>
      </c>
      <c r="AI123" s="137">
        <f>+MIN(Global!AI118,AI36*1000)</f>
        <v>1.1606449603129259</v>
      </c>
      <c r="AJ123" s="137">
        <f>+MIN(Global!AJ118,AJ36*1000)</f>
        <v>0.58032248015646293</v>
      </c>
      <c r="AK123" s="137">
        <f>+MIN(Global!AK118,AK36*1000)</f>
        <v>0.29016124007823146</v>
      </c>
      <c r="AL123" s="137">
        <f>+MIN(Global!AL118,AL36*1000)</f>
        <v>0.14508062003911573</v>
      </c>
      <c r="AM123" s="137">
        <f>+MIN(Global!AM118,AM36*1000)</f>
        <v>7.2540310019557866E-2</v>
      </c>
      <c r="AN123" s="137">
        <f>+MIN(Global!AN118,AN36*1000)</f>
        <v>3.6270155009778933E-2</v>
      </c>
      <c r="AO123" s="137">
        <f>+MIN(Global!AO118,AO36*1000)</f>
        <v>1.8135077504889466E-2</v>
      </c>
      <c r="AP123" s="137">
        <f>+MIN(Global!AP118,AP36*1000)</f>
        <v>9.0675387524447332E-3</v>
      </c>
      <c r="AQ123" s="137">
        <f>+MIN(Global!AQ118,AQ36*1000)</f>
        <v>4.5337693762223666E-3</v>
      </c>
      <c r="AR123" s="137">
        <f>+MIN(Global!AR118,AR36*1000)</f>
        <v>2.2668846881111833E-3</v>
      </c>
      <c r="AS123" s="137">
        <f>+MIN(Global!AS118,AS36*1000)</f>
        <v>1.1334423440555917E-3</v>
      </c>
      <c r="AT123" s="137">
        <f>+MIN(Global!AT118,AT36*1000)</f>
        <v>5.6672117202779583E-4</v>
      </c>
      <c r="AU123" s="137">
        <f>+MIN(Global!AU118,AU36*1000)</f>
        <v>2.8336058601389791E-4</v>
      </c>
      <c r="AV123" s="137">
        <f>+MIN(Global!AV118,AV36*1000)</f>
        <v>1.4168029300694896E-4</v>
      </c>
      <c r="AW123" s="137">
        <f>+MIN(Global!AW118,AW36*1000)</f>
        <v>7.0840146503474478E-5</v>
      </c>
      <c r="AX123" s="137">
        <f>+MIN(Global!AX118,AX36*1000)</f>
        <v>3.5420073251737239E-5</v>
      </c>
      <c r="AY123" s="137">
        <f>+MIN(Global!AY118,AY36*1000)</f>
        <v>1.771003662586862E-5</v>
      </c>
      <c r="AZ123" s="137">
        <f>+MIN(Global!AZ118,AZ36*1000)</f>
        <v>8.8550183129343098E-6</v>
      </c>
      <c r="BA123" s="137">
        <f>+MIN(Global!BA118,BA36*1000)</f>
        <v>4.4275091564671549E-6</v>
      </c>
      <c r="BB123" s="137">
        <f>+MIN(Global!BB118,BB36*1000)</f>
        <v>2.2137545782335775E-6</v>
      </c>
      <c r="BC123" s="137">
        <f>+MIN(Global!BC118,BC36*1000)</f>
        <v>1.1068772891167887E-6</v>
      </c>
      <c r="BD123" s="137">
        <f>+MIN(Global!BD118,BD36*1000)</f>
        <v>5.5343864455839436E-7</v>
      </c>
      <c r="BE123" s="137">
        <f>+MIN(Global!BE118,BE36*1000)</f>
        <v>2.7671932227919718E-7</v>
      </c>
      <c r="BF123" s="137">
        <f>+MIN(Global!BF118,BF36*1000)</f>
        <v>1.3835966113959859E-7</v>
      </c>
      <c r="BG123" s="137">
        <f>+MIN(Global!BG118,BG36*1000)</f>
        <v>6.9179830569799295E-8</v>
      </c>
      <c r="BH123" s="137">
        <f>+MIN(Global!BH118,BH36*1000)</f>
        <v>3.4589915284899648E-8</v>
      </c>
      <c r="BI123" s="137">
        <f>+MIN(Global!BI118,BI36*1000)</f>
        <v>1.7294957642449824E-8</v>
      </c>
    </row>
    <row r="124" spans="1:61" s="50" customFormat="1" ht="18" customHeight="1">
      <c r="A124" s="139" t="s">
        <v>686</v>
      </c>
      <c r="B124" s="138">
        <f>+B119*(1-B122)</f>
        <v>0.41227239850714803</v>
      </c>
      <c r="C124" s="138">
        <f t="shared" ref="C124:BI124" si="58">+C119*(1-C122)</f>
        <v>0.53293657174898856</v>
      </c>
      <c r="D124" s="138">
        <f t="shared" si="58"/>
        <v>0.67599822128511222</v>
      </c>
      <c r="E124" s="138">
        <f t="shared" si="58"/>
        <v>0.6161144959348972</v>
      </c>
      <c r="F124" s="138">
        <f t="shared" si="58"/>
        <v>0.58359835516139202</v>
      </c>
      <c r="G124" s="138">
        <f t="shared" si="58"/>
        <v>0.54480916728512752</v>
      </c>
      <c r="H124" s="138">
        <f t="shared" si="58"/>
        <v>0.5305120602033272</v>
      </c>
      <c r="I124" s="138">
        <f t="shared" si="58"/>
        <v>0.57511920325178445</v>
      </c>
      <c r="J124" s="138">
        <f t="shared" si="58"/>
        <v>0.568667874566545</v>
      </c>
      <c r="K124" s="138">
        <f t="shared" si="58"/>
        <v>0.56763344252449621</v>
      </c>
      <c r="L124" s="138">
        <f t="shared" si="58"/>
        <v>0.5727849158960534</v>
      </c>
      <c r="M124" s="138">
        <f t="shared" si="58"/>
        <v>0.58044839435290663</v>
      </c>
      <c r="N124" s="138">
        <f t="shared" si="58"/>
        <v>0.59215887416284996</v>
      </c>
      <c r="O124" s="138">
        <f t="shared" si="58"/>
        <v>0.60046597192663143</v>
      </c>
      <c r="P124" s="138">
        <f t="shared" si="58"/>
        <v>0.60766318634454319</v>
      </c>
      <c r="Q124" s="138">
        <f t="shared" si="58"/>
        <v>0.61396966265343789</v>
      </c>
      <c r="R124" s="138">
        <f t="shared" si="58"/>
        <v>0.61998816385384847</v>
      </c>
      <c r="S124" s="138">
        <f t="shared" si="58"/>
        <v>0.62620898572870887</v>
      </c>
      <c r="T124" s="138">
        <f t="shared" si="58"/>
        <v>0.63127418302497906</v>
      </c>
      <c r="U124" s="138">
        <f t="shared" si="58"/>
        <v>0.63544880718823138</v>
      </c>
      <c r="V124" s="138">
        <f t="shared" si="58"/>
        <v>0.6419618265592586</v>
      </c>
      <c r="W124" s="138">
        <f t="shared" si="58"/>
        <v>0.7134710094431409</v>
      </c>
      <c r="X124" s="138">
        <f t="shared" si="58"/>
        <v>0.78665021657545131</v>
      </c>
      <c r="Y124" s="138">
        <f t="shared" si="58"/>
        <v>0.86103456825589064</v>
      </c>
      <c r="Z124" s="138">
        <f t="shared" si="58"/>
        <v>0.93628753481296267</v>
      </c>
      <c r="AA124" s="138">
        <f t="shared" si="58"/>
        <v>0.41676188660790486</v>
      </c>
      <c r="AB124" s="138">
        <f t="shared" si="58"/>
        <v>0</v>
      </c>
      <c r="AC124" s="138">
        <f t="shared" si="58"/>
        <v>0</v>
      </c>
      <c r="AD124" s="138">
        <f t="shared" si="58"/>
        <v>0</v>
      </c>
      <c r="AE124" s="138">
        <f t="shared" si="58"/>
        <v>0</v>
      </c>
      <c r="AF124" s="138">
        <f t="shared" si="58"/>
        <v>0</v>
      </c>
      <c r="AG124" s="138">
        <f t="shared" si="58"/>
        <v>0</v>
      </c>
      <c r="AH124" s="138">
        <f t="shared" si="58"/>
        <v>0</v>
      </c>
      <c r="AI124" s="138">
        <f t="shared" si="58"/>
        <v>0</v>
      </c>
      <c r="AJ124" s="138">
        <f t="shared" si="58"/>
        <v>0</v>
      </c>
      <c r="AK124" s="138">
        <f t="shared" si="58"/>
        <v>0</v>
      </c>
      <c r="AL124" s="138">
        <f t="shared" si="58"/>
        <v>0</v>
      </c>
      <c r="AM124" s="138">
        <f t="shared" si="58"/>
        <v>0</v>
      </c>
      <c r="AN124" s="138">
        <f t="shared" si="58"/>
        <v>0</v>
      </c>
      <c r="AO124" s="138">
        <f t="shared" si="58"/>
        <v>0</v>
      </c>
      <c r="AP124" s="138">
        <f t="shared" si="58"/>
        <v>0</v>
      </c>
      <c r="AQ124" s="138">
        <f t="shared" si="58"/>
        <v>0</v>
      </c>
      <c r="AR124" s="138">
        <f t="shared" si="58"/>
        <v>0</v>
      </c>
      <c r="AS124" s="138">
        <f t="shared" si="58"/>
        <v>0</v>
      </c>
      <c r="AT124" s="138">
        <f t="shared" si="58"/>
        <v>0</v>
      </c>
      <c r="AU124" s="138">
        <f t="shared" si="58"/>
        <v>0</v>
      </c>
      <c r="AV124" s="138">
        <f t="shared" si="58"/>
        <v>0</v>
      </c>
      <c r="AW124" s="138">
        <f t="shared" si="58"/>
        <v>0</v>
      </c>
      <c r="AX124" s="138">
        <f t="shared" si="58"/>
        <v>0</v>
      </c>
      <c r="AY124" s="138">
        <f t="shared" si="58"/>
        <v>0</v>
      </c>
      <c r="AZ124" s="138">
        <f t="shared" si="58"/>
        <v>0</v>
      </c>
      <c r="BA124" s="138">
        <f t="shared" si="58"/>
        <v>0</v>
      </c>
      <c r="BB124" s="138">
        <f t="shared" si="58"/>
        <v>0</v>
      </c>
      <c r="BC124" s="138">
        <f t="shared" si="58"/>
        <v>0</v>
      </c>
      <c r="BD124" s="138">
        <f t="shared" si="58"/>
        <v>0</v>
      </c>
      <c r="BE124" s="138">
        <f t="shared" si="58"/>
        <v>0</v>
      </c>
      <c r="BF124" s="138">
        <f t="shared" si="58"/>
        <v>0</v>
      </c>
      <c r="BG124" s="138">
        <f t="shared" si="58"/>
        <v>0</v>
      </c>
      <c r="BH124" s="138">
        <f t="shared" si="58"/>
        <v>0</v>
      </c>
      <c r="BI124" s="138">
        <f t="shared" si="58"/>
        <v>0</v>
      </c>
    </row>
    <row r="126" spans="1:61" ht="26.25" customHeight="1">
      <c r="A126" s="82" t="s">
        <v>795</v>
      </c>
      <c r="B126" s="54"/>
    </row>
    <row r="127" spans="1:61" ht="18" customHeight="1">
      <c r="A127" s="54" t="s">
        <v>796</v>
      </c>
      <c r="B127" s="54"/>
    </row>
    <row r="128" spans="1:61" ht="18" customHeight="1">
      <c r="A128" s="54" t="s">
        <v>797</v>
      </c>
      <c r="B128" s="54"/>
      <c r="C128" s="54">
        <f t="shared" ref="C128:BI128" si="59">+$B$7*C61/C74</f>
        <v>0.15920576035969536</v>
      </c>
      <c r="D128" s="54">
        <f t="shared" si="59"/>
        <v>0.14397883674704035</v>
      </c>
      <c r="E128" s="54">
        <f t="shared" si="59"/>
        <v>0.13576854865594096</v>
      </c>
      <c r="F128" s="54">
        <f t="shared" si="59"/>
        <v>0.13054471681875265</v>
      </c>
      <c r="G128" s="54">
        <f t="shared" si="59"/>
        <v>0.12615660449814231</v>
      </c>
      <c r="H128" s="54">
        <f t="shared" si="59"/>
        <v>0.12240940115795985</v>
      </c>
      <c r="I128" s="54">
        <f t="shared" si="59"/>
        <v>0.11941130738925451</v>
      </c>
      <c r="J128" s="54">
        <f t="shared" si="59"/>
        <v>0.11682830858333566</v>
      </c>
      <c r="K128" s="54">
        <f t="shared" si="59"/>
        <v>0.11445932345646234</v>
      </c>
      <c r="L128" s="54">
        <f t="shared" si="59"/>
        <v>0.11219725735401845</v>
      </c>
      <c r="M128" s="54">
        <f t="shared" si="59"/>
        <v>0.11035353375875025</v>
      </c>
      <c r="N128" s="54">
        <f t="shared" si="59"/>
        <v>0.10690032434232015</v>
      </c>
      <c r="O128" s="54">
        <f t="shared" si="59"/>
        <v>0.10476129632508575</v>
      </c>
      <c r="P128" s="54">
        <f t="shared" si="59"/>
        <v>0.10332270618909777</v>
      </c>
      <c r="Q128" s="54">
        <f t="shared" si="59"/>
        <v>0.10228636464199799</v>
      </c>
      <c r="R128" s="54">
        <f t="shared" si="59"/>
        <v>0.10150034223018581</v>
      </c>
      <c r="S128" s="54">
        <f t="shared" si="59"/>
        <v>0.10088375399668921</v>
      </c>
      <c r="T128" s="54">
        <f t="shared" si="59"/>
        <v>0.10039134186924724</v>
      </c>
      <c r="U128" s="54">
        <f t="shared" si="59"/>
        <v>9.9996174863677845E-2</v>
      </c>
      <c r="V128" s="54">
        <f t="shared" si="59"/>
        <v>0.10014654846359491</v>
      </c>
      <c r="W128" s="54">
        <f t="shared" si="59"/>
        <v>0.10061273653213812</v>
      </c>
      <c r="X128" s="54">
        <f t="shared" si="59"/>
        <v>0.10080284541991436</v>
      </c>
      <c r="Y128" s="54">
        <f t="shared" si="59"/>
        <v>0.10086821891068461</v>
      </c>
      <c r="Z128" s="54">
        <f t="shared" si="59"/>
        <v>0.10088690121114621</v>
      </c>
      <c r="AA128" s="54">
        <f t="shared" si="59"/>
        <v>0.10089747953761066</v>
      </c>
      <c r="AB128" s="54">
        <f t="shared" si="59"/>
        <v>0.10091479258061073</v>
      </c>
      <c r="AC128" s="54">
        <f t="shared" si="59"/>
        <v>0.10094029067801447</v>
      </c>
      <c r="AD128" s="54">
        <f t="shared" si="59"/>
        <v>0.10085486797120211</v>
      </c>
      <c r="AE128" s="54">
        <f t="shared" si="59"/>
        <v>0.10069042065107686</v>
      </c>
      <c r="AF128" s="54">
        <f t="shared" si="59"/>
        <v>0.10026753159884906</v>
      </c>
      <c r="AG128" s="54">
        <f t="shared" si="59"/>
        <v>9.9712040530467241E-2</v>
      </c>
      <c r="AH128" s="54">
        <f t="shared" si="59"/>
        <v>9.9303624006963964E-2</v>
      </c>
      <c r="AI128" s="54">
        <f t="shared" si="59"/>
        <v>9.8984061865563008E-2</v>
      </c>
      <c r="AJ128" s="54">
        <f t="shared" si="59"/>
        <v>9.872434236711812E-2</v>
      </c>
      <c r="AK128" s="54">
        <f t="shared" si="59"/>
        <v>9.8509498288137959E-2</v>
      </c>
      <c r="AL128" s="54">
        <f t="shared" si="59"/>
        <v>9.8331267701245215E-2</v>
      </c>
      <c r="AM128" s="54">
        <f t="shared" si="59"/>
        <v>9.8184545191766129E-2</v>
      </c>
      <c r="AN128" s="54">
        <f t="shared" si="59"/>
        <v>9.8065706764022265E-2</v>
      </c>
      <c r="AO128" s="54">
        <f t="shared" si="59"/>
        <v>9.7971846921157055E-2</v>
      </c>
      <c r="AP128" s="54">
        <f t="shared" si="59"/>
        <v>9.7900448526102454E-2</v>
      </c>
      <c r="AQ128" s="54">
        <f t="shared" si="59"/>
        <v>9.7849249941325489E-2</v>
      </c>
      <c r="AR128" s="54">
        <f t="shared" si="59"/>
        <v>9.7816196491193025E-2</v>
      </c>
      <c r="AS128" s="54">
        <f t="shared" si="59"/>
        <v>9.7799424031921101E-2</v>
      </c>
      <c r="AT128" s="54">
        <f t="shared" si="59"/>
        <v>9.7797251892663598E-2</v>
      </c>
      <c r="AU128" s="54">
        <f t="shared" si="59"/>
        <v>9.7808176310286765E-2</v>
      </c>
      <c r="AV128" s="54">
        <f t="shared" si="59"/>
        <v>9.7830861676590386E-2</v>
      </c>
      <c r="AW128" s="54">
        <f t="shared" si="59"/>
        <v>9.7864129452795767E-2</v>
      </c>
      <c r="AX128" s="54">
        <f t="shared" si="59"/>
        <v>9.7906945464046866E-2</v>
      </c>
      <c r="AY128" s="54">
        <f t="shared" si="59"/>
        <v>9.7958406426206485E-2</v>
      </c>
      <c r="AZ128" s="54">
        <f t="shared" si="59"/>
        <v>9.8017726427911817E-2</v>
      </c>
      <c r="BA128" s="54">
        <f t="shared" si="59"/>
        <v>9.8084223892367428E-2</v>
      </c>
      <c r="BB128" s="54">
        <f t="shared" si="59"/>
        <v>9.815730935626045E-2</v>
      </c>
      <c r="BC128" s="54">
        <f t="shared" si="59"/>
        <v>9.8236474253601269E-2</v>
      </c>
      <c r="BD128" s="54">
        <f t="shared" si="59"/>
        <v>9.8321280783138287E-2</v>
      </c>
      <c r="BE128" s="54">
        <f t="shared" si="59"/>
        <v>9.8411352863581741E-2</v>
      </c>
      <c r="BF128" s="54">
        <f t="shared" si="59"/>
        <v>9.8506368133416553E-2</v>
      </c>
      <c r="BG128" s="54">
        <f t="shared" si="59"/>
        <v>9.8606050924285135E-2</v>
      </c>
      <c r="BH128" s="54">
        <f t="shared" si="59"/>
        <v>9.8710166122827001E-2</v>
      </c>
      <c r="BI128" s="54">
        <f t="shared" si="59"/>
        <v>9.8818513830937385E-2</v>
      </c>
    </row>
    <row r="129" spans="1:61" ht="18" customHeight="1">
      <c r="A129" s="54" t="s">
        <v>798</v>
      </c>
      <c r="B129" s="54"/>
      <c r="C129" s="54">
        <f>+$B$14+LN(D56/C56)/10+$B$18*LN(D88/C88)/10</f>
        <v>6.8865560864521391E-2</v>
      </c>
      <c r="D129" s="54">
        <f t="shared" ref="D129:BH129" si="60">+$B$14+LN(E56/D56)/10+$B$18*LN(E88/D88)/10</f>
        <v>6.0212478034894289E-2</v>
      </c>
      <c r="E129" s="54">
        <f t="shared" si="60"/>
        <v>5.3040776196984156E-2</v>
      </c>
      <c r="F129" s="54">
        <f t="shared" si="60"/>
        <v>4.6337485660118694E-2</v>
      </c>
      <c r="G129" s="54">
        <f t="shared" si="60"/>
        <v>4.238491578927249E-2</v>
      </c>
      <c r="H129" s="54">
        <f t="shared" si="60"/>
        <v>3.981558159576571E-2</v>
      </c>
      <c r="I129" s="54">
        <f t="shared" si="60"/>
        <v>3.7593036546741426E-2</v>
      </c>
      <c r="J129" s="54">
        <f t="shared" si="60"/>
        <v>3.5597302036205543E-2</v>
      </c>
      <c r="K129" s="54">
        <f t="shared" si="60"/>
        <v>3.4278479772671233E-2</v>
      </c>
      <c r="L129" s="54">
        <f t="shared" si="60"/>
        <v>3.1258631190551597E-2</v>
      </c>
      <c r="M129" s="54">
        <f t="shared" si="60"/>
        <v>3.2602166326190681E-2</v>
      </c>
      <c r="N129" s="54">
        <f t="shared" si="60"/>
        <v>3.0699667639098975E-2</v>
      </c>
      <c r="O129" s="54">
        <f t="shared" si="60"/>
        <v>2.9243755683327814E-2</v>
      </c>
      <c r="P129" s="54">
        <f t="shared" si="60"/>
        <v>2.8059299348211698E-2</v>
      </c>
      <c r="Q129" s="54">
        <f t="shared" si="60"/>
        <v>2.7055581949854027E-2</v>
      </c>
      <c r="R129" s="54">
        <f t="shared" si="60"/>
        <v>2.6182969944910074E-2</v>
      </c>
      <c r="S129" s="54">
        <f t="shared" si="60"/>
        <v>2.5412590484049136E-2</v>
      </c>
      <c r="T129" s="54">
        <f t="shared" si="60"/>
        <v>2.4726426818776581E-2</v>
      </c>
      <c r="U129" s="54">
        <f t="shared" si="60"/>
        <v>2.4478038708967177E-2</v>
      </c>
      <c r="V129" s="54">
        <f t="shared" si="60"/>
        <v>2.4432335961163728E-2</v>
      </c>
      <c r="W129" s="54">
        <f t="shared" si="60"/>
        <v>2.414960801937269E-2</v>
      </c>
      <c r="X129" s="54">
        <f t="shared" si="60"/>
        <v>2.3815498305940621E-2</v>
      </c>
      <c r="Y129" s="54">
        <f t="shared" si="60"/>
        <v>2.3474493471244869E-2</v>
      </c>
      <c r="Z129" s="54">
        <f t="shared" si="60"/>
        <v>2.3157546032585845E-2</v>
      </c>
      <c r="AA129" s="54">
        <f t="shared" si="60"/>
        <v>2.2879497371486115E-2</v>
      </c>
      <c r="AB129" s="54">
        <f t="shared" si="60"/>
        <v>2.3005902661005429E-2</v>
      </c>
      <c r="AC129" s="54">
        <f t="shared" si="60"/>
        <v>2.2930361832232224E-2</v>
      </c>
      <c r="AD129" s="54">
        <f t="shared" si="60"/>
        <v>2.2812907461429908E-2</v>
      </c>
      <c r="AE129" s="54">
        <f t="shared" si="60"/>
        <v>2.2501027514376253E-2</v>
      </c>
      <c r="AF129" s="54">
        <f t="shared" si="60"/>
        <v>2.2108753016699859E-2</v>
      </c>
      <c r="AG129" s="54">
        <f t="shared" si="60"/>
        <v>2.1840132754783585E-2</v>
      </c>
      <c r="AH129" s="54">
        <f t="shared" si="60"/>
        <v>2.1616438837056457E-2</v>
      </c>
      <c r="AI129" s="54">
        <f t="shared" si="60"/>
        <v>2.1422044753366433E-2</v>
      </c>
      <c r="AJ129" s="54">
        <f t="shared" si="60"/>
        <v>2.1249137614388045E-2</v>
      </c>
      <c r="AK129" s="54">
        <f t="shared" si="60"/>
        <v>2.1093677864981432E-2</v>
      </c>
      <c r="AL129" s="54">
        <f t="shared" si="60"/>
        <v>2.0953348882606655E-2</v>
      </c>
      <c r="AM129" s="54">
        <f t="shared" si="60"/>
        <v>2.0826592493775251E-2</v>
      </c>
      <c r="AN129" s="54">
        <f t="shared" si="60"/>
        <v>2.071217450144839E-2</v>
      </c>
      <c r="AO129" s="54">
        <f t="shared" si="60"/>
        <v>2.0609002353938928E-2</v>
      </c>
      <c r="AP129" s="54">
        <f t="shared" si="60"/>
        <v>2.0516057878848512E-2</v>
      </c>
      <c r="AQ129" s="54">
        <f t="shared" si="60"/>
        <v>2.0432378969140245E-2</v>
      </c>
      <c r="AR129" s="54">
        <f t="shared" si="60"/>
        <v>2.0357059457053663E-2</v>
      </c>
      <c r="AS129" s="54">
        <f t="shared" si="60"/>
        <v>2.0289253679971732E-2</v>
      </c>
      <c r="AT129" s="54">
        <f t="shared" si="60"/>
        <v>2.0228180429945931E-2</v>
      </c>
      <c r="AU129" s="54">
        <f t="shared" si="60"/>
        <v>2.0173124681111616E-2</v>
      </c>
      <c r="AV129" s="54">
        <f t="shared" si="60"/>
        <v>2.012343703080878E-2</v>
      </c>
      <c r="AW129" s="54">
        <f t="shared" si="60"/>
        <v>2.0078531329291147E-2</v>
      </c>
      <c r="AX129" s="54">
        <f t="shared" si="60"/>
        <v>2.0037881075008836E-2</v>
      </c>
      <c r="AY129" s="54">
        <f t="shared" si="60"/>
        <v>2.0001015085384228E-2</v>
      </c>
      <c r="AZ129" s="54">
        <f t="shared" si="60"/>
        <v>1.9967512837659199E-2</v>
      </c>
      <c r="BA129" s="54">
        <f t="shared" si="60"/>
        <v>1.993699976095923E-2</v>
      </c>
      <c r="BB129" s="54">
        <f t="shared" si="60"/>
        <v>1.9909142666574876E-2</v>
      </c>
      <c r="BC129" s="54">
        <f t="shared" si="60"/>
        <v>1.9883645431742425E-2</v>
      </c>
      <c r="BD129" s="54">
        <f t="shared" si="60"/>
        <v>1.9860245000479726E-2</v>
      </c>
      <c r="BE129" s="54">
        <f t="shared" si="60"/>
        <v>1.9838707729294289E-2</v>
      </c>
      <c r="BF129" s="54">
        <f t="shared" si="60"/>
        <v>1.9818826081884896E-2</v>
      </c>
      <c r="BG129" s="54">
        <f t="shared" si="60"/>
        <v>1.9800415661958302E-2</v>
      </c>
      <c r="BH129" s="54">
        <f t="shared" si="60"/>
        <v>1.4999999999999999E-2</v>
      </c>
      <c r="BI129" s="54" t="e">
        <f>+$B$14/100+LN(BJ56/BI56)/10+$B$18*LN(BJ88/BI88)/10</f>
        <v>#NUM!</v>
      </c>
    </row>
    <row r="130" spans="1:61" ht="18" customHeight="1">
      <c r="A130" s="54" t="s">
        <v>799</v>
      </c>
      <c r="B130" s="54"/>
      <c r="C130" s="54">
        <f>+$B$14+LN(C56/B56)/10+$B$18*LN(C88/B88)/10</f>
        <v>7.604751754115982E-2</v>
      </c>
      <c r="D130" s="54">
        <f t="shared" ref="D130:BH130" si="61">+$B$14+LN(D56/C56)/10+$B$18*LN(D88/C88)/10</f>
        <v>6.8865560864521391E-2</v>
      </c>
      <c r="E130" s="54">
        <f t="shared" si="61"/>
        <v>6.0212478034894289E-2</v>
      </c>
      <c r="F130" s="54">
        <f t="shared" si="61"/>
        <v>5.3040776196984156E-2</v>
      </c>
      <c r="G130" s="54">
        <f t="shared" si="61"/>
        <v>4.6337485660118694E-2</v>
      </c>
      <c r="H130" s="54">
        <f t="shared" si="61"/>
        <v>4.238491578927249E-2</v>
      </c>
      <c r="I130" s="54">
        <f t="shared" si="61"/>
        <v>3.981558159576571E-2</v>
      </c>
      <c r="J130" s="54">
        <f t="shared" si="61"/>
        <v>3.7593036546741426E-2</v>
      </c>
      <c r="K130" s="54">
        <f t="shared" si="61"/>
        <v>3.5597302036205543E-2</v>
      </c>
      <c r="L130" s="54">
        <f t="shared" si="61"/>
        <v>3.4278479772671233E-2</v>
      </c>
      <c r="M130" s="54">
        <f t="shared" si="61"/>
        <v>3.1258631190551597E-2</v>
      </c>
      <c r="N130" s="54">
        <f t="shared" si="61"/>
        <v>3.2602166326190681E-2</v>
      </c>
      <c r="O130" s="54">
        <f t="shared" si="61"/>
        <v>3.0699667639098975E-2</v>
      </c>
      <c r="P130" s="54">
        <f t="shared" si="61"/>
        <v>2.9243755683327814E-2</v>
      </c>
      <c r="Q130" s="54">
        <f t="shared" si="61"/>
        <v>2.8059299348211698E-2</v>
      </c>
      <c r="R130" s="54">
        <f t="shared" si="61"/>
        <v>2.7055581949854027E-2</v>
      </c>
      <c r="S130" s="54">
        <f t="shared" si="61"/>
        <v>2.6182969944910074E-2</v>
      </c>
      <c r="T130" s="54">
        <f t="shared" si="61"/>
        <v>2.5412590484049136E-2</v>
      </c>
      <c r="U130" s="54">
        <f t="shared" si="61"/>
        <v>2.4726426818776581E-2</v>
      </c>
      <c r="V130" s="54">
        <f t="shared" si="61"/>
        <v>2.4478038708967177E-2</v>
      </c>
      <c r="W130" s="54">
        <f t="shared" si="61"/>
        <v>2.4432335961163728E-2</v>
      </c>
      <c r="X130" s="54">
        <f t="shared" si="61"/>
        <v>2.414960801937269E-2</v>
      </c>
      <c r="Y130" s="54">
        <f t="shared" si="61"/>
        <v>2.3815498305940621E-2</v>
      </c>
      <c r="Z130" s="54">
        <f t="shared" si="61"/>
        <v>2.3474493471244869E-2</v>
      </c>
      <c r="AA130" s="54">
        <f t="shared" si="61"/>
        <v>2.3157546032585845E-2</v>
      </c>
      <c r="AB130" s="54">
        <f t="shared" si="61"/>
        <v>2.2879497371486115E-2</v>
      </c>
      <c r="AC130" s="54">
        <f t="shared" si="61"/>
        <v>2.3005902661005429E-2</v>
      </c>
      <c r="AD130" s="54">
        <f t="shared" si="61"/>
        <v>2.2930361832232224E-2</v>
      </c>
      <c r="AE130" s="54">
        <f t="shared" si="61"/>
        <v>2.2812907461429908E-2</v>
      </c>
      <c r="AF130" s="54">
        <f t="shared" si="61"/>
        <v>2.2501027514376253E-2</v>
      </c>
      <c r="AG130" s="54">
        <f t="shared" si="61"/>
        <v>2.2108753016699859E-2</v>
      </c>
      <c r="AH130" s="54">
        <f t="shared" si="61"/>
        <v>2.1840132754783585E-2</v>
      </c>
      <c r="AI130" s="54">
        <f t="shared" si="61"/>
        <v>2.1616438837056457E-2</v>
      </c>
      <c r="AJ130" s="54">
        <f t="shared" si="61"/>
        <v>2.1422044753366433E-2</v>
      </c>
      <c r="AK130" s="54">
        <f t="shared" si="61"/>
        <v>2.1249137614388045E-2</v>
      </c>
      <c r="AL130" s="54">
        <f t="shared" si="61"/>
        <v>2.1093677864981432E-2</v>
      </c>
      <c r="AM130" s="54">
        <f t="shared" si="61"/>
        <v>2.0953348882606655E-2</v>
      </c>
      <c r="AN130" s="54">
        <f t="shared" si="61"/>
        <v>2.0826592493775251E-2</v>
      </c>
      <c r="AO130" s="54">
        <f t="shared" si="61"/>
        <v>2.071217450144839E-2</v>
      </c>
      <c r="AP130" s="54">
        <f t="shared" si="61"/>
        <v>2.0609002353938928E-2</v>
      </c>
      <c r="AQ130" s="54">
        <f t="shared" si="61"/>
        <v>2.0516057878848512E-2</v>
      </c>
      <c r="AR130" s="54">
        <f t="shared" si="61"/>
        <v>2.0432378969140245E-2</v>
      </c>
      <c r="AS130" s="54">
        <f t="shared" si="61"/>
        <v>2.0357059457053663E-2</v>
      </c>
      <c r="AT130" s="54">
        <f t="shared" si="61"/>
        <v>2.0289253679971732E-2</v>
      </c>
      <c r="AU130" s="54">
        <f t="shared" si="61"/>
        <v>2.0228180429945931E-2</v>
      </c>
      <c r="AV130" s="54">
        <f t="shared" si="61"/>
        <v>2.0173124681111616E-2</v>
      </c>
      <c r="AW130" s="54">
        <f t="shared" si="61"/>
        <v>2.012343703080878E-2</v>
      </c>
      <c r="AX130" s="54">
        <f t="shared" si="61"/>
        <v>2.0078531329291147E-2</v>
      </c>
      <c r="AY130" s="54">
        <f t="shared" si="61"/>
        <v>2.0037881075008836E-2</v>
      </c>
      <c r="AZ130" s="54">
        <f t="shared" si="61"/>
        <v>2.0001015085384228E-2</v>
      </c>
      <c r="BA130" s="54">
        <f t="shared" si="61"/>
        <v>1.9967512837659199E-2</v>
      </c>
      <c r="BB130" s="54">
        <f t="shared" si="61"/>
        <v>1.993699976095923E-2</v>
      </c>
      <c r="BC130" s="54">
        <f t="shared" si="61"/>
        <v>1.9909142666574876E-2</v>
      </c>
      <c r="BD130" s="54">
        <f t="shared" si="61"/>
        <v>1.9883645431742425E-2</v>
      </c>
      <c r="BE130" s="54">
        <f t="shared" si="61"/>
        <v>1.9860245000479726E-2</v>
      </c>
      <c r="BF130" s="54">
        <f t="shared" si="61"/>
        <v>1.9838707729294289E-2</v>
      </c>
      <c r="BG130" s="54">
        <f t="shared" si="61"/>
        <v>1.9818826081884896E-2</v>
      </c>
      <c r="BH130" s="54">
        <f t="shared" si="61"/>
        <v>1.9800415661958302E-2</v>
      </c>
      <c r="BI130" s="54">
        <f>+$B$14/100+LN(BI56/BH56)/10+$B$18*LN(BI88/BH88)/10</f>
        <v>1.4999999999999999E-4</v>
      </c>
    </row>
    <row r="131" spans="1:61" ht="18" customHeight="1">
      <c r="A131" s="54" t="s">
        <v>819</v>
      </c>
      <c r="B131" s="54"/>
      <c r="C131" s="54">
        <f t="shared" ref="C131:BG131" si="62">+AVERAGE(C129:C130)</f>
        <v>7.2456539202840606E-2</v>
      </c>
      <c r="D131" s="54">
        <f t="shared" si="62"/>
        <v>6.4539019449707843E-2</v>
      </c>
      <c r="E131" s="54">
        <f t="shared" si="62"/>
        <v>5.6626627115939222E-2</v>
      </c>
      <c r="F131" s="54">
        <f t="shared" si="62"/>
        <v>4.9689130928551428E-2</v>
      </c>
      <c r="G131" s="54">
        <f t="shared" si="62"/>
        <v>4.4361200724695592E-2</v>
      </c>
      <c r="H131" s="54">
        <f t="shared" si="62"/>
        <v>4.1100248692519104E-2</v>
      </c>
      <c r="I131" s="54">
        <f t="shared" si="62"/>
        <v>3.8704309071253565E-2</v>
      </c>
      <c r="J131" s="54">
        <f t="shared" si="62"/>
        <v>3.6595169291473481E-2</v>
      </c>
      <c r="K131" s="54">
        <f t="shared" si="62"/>
        <v>3.4937890904438385E-2</v>
      </c>
      <c r="L131" s="54">
        <f t="shared" si="62"/>
        <v>3.2768555481611415E-2</v>
      </c>
      <c r="M131" s="54">
        <f t="shared" si="62"/>
        <v>3.1930398758371142E-2</v>
      </c>
      <c r="N131" s="54">
        <f t="shared" si="62"/>
        <v>3.1650916982644828E-2</v>
      </c>
      <c r="O131" s="54">
        <f t="shared" si="62"/>
        <v>2.9971711661213395E-2</v>
      </c>
      <c r="P131" s="54">
        <f t="shared" si="62"/>
        <v>2.8651527515769756E-2</v>
      </c>
      <c r="Q131" s="54">
        <f t="shared" si="62"/>
        <v>2.7557440649032865E-2</v>
      </c>
      <c r="R131" s="54">
        <f t="shared" si="62"/>
        <v>2.6619275947382053E-2</v>
      </c>
      <c r="S131" s="54">
        <f t="shared" si="62"/>
        <v>2.5797780214479607E-2</v>
      </c>
      <c r="T131" s="54">
        <f t="shared" si="62"/>
        <v>2.5069508651412858E-2</v>
      </c>
      <c r="U131" s="54">
        <f t="shared" si="62"/>
        <v>2.4602232763871877E-2</v>
      </c>
      <c r="V131" s="54">
        <f t="shared" si="62"/>
        <v>2.4455187335065451E-2</v>
      </c>
      <c r="W131" s="54">
        <f t="shared" si="62"/>
        <v>2.4290971990268209E-2</v>
      </c>
      <c r="X131" s="54">
        <f t="shared" si="62"/>
        <v>2.3982553162656656E-2</v>
      </c>
      <c r="Y131" s="54">
        <f t="shared" si="62"/>
        <v>2.3644995888592743E-2</v>
      </c>
      <c r="Z131" s="54">
        <f t="shared" si="62"/>
        <v>2.3316019751915357E-2</v>
      </c>
      <c r="AA131" s="54">
        <f t="shared" si="62"/>
        <v>2.3018521702035978E-2</v>
      </c>
      <c r="AB131" s="54">
        <f t="shared" si="62"/>
        <v>2.2942700016245772E-2</v>
      </c>
      <c r="AC131" s="54">
        <f t="shared" si="62"/>
        <v>2.2968132246618825E-2</v>
      </c>
      <c r="AD131" s="54">
        <f t="shared" si="62"/>
        <v>2.2871634646831066E-2</v>
      </c>
      <c r="AE131" s="54">
        <f t="shared" si="62"/>
        <v>2.2656967487903079E-2</v>
      </c>
      <c r="AF131" s="54">
        <f t="shared" si="62"/>
        <v>2.2304890265538058E-2</v>
      </c>
      <c r="AG131" s="54">
        <f t="shared" si="62"/>
        <v>2.197444288574172E-2</v>
      </c>
      <c r="AH131" s="54">
        <f t="shared" si="62"/>
        <v>2.1728285795920021E-2</v>
      </c>
      <c r="AI131" s="54">
        <f t="shared" si="62"/>
        <v>2.1519241795211447E-2</v>
      </c>
      <c r="AJ131" s="54">
        <f t="shared" si="62"/>
        <v>2.1335591183877241E-2</v>
      </c>
      <c r="AK131" s="54">
        <f t="shared" si="62"/>
        <v>2.117140773968474E-2</v>
      </c>
      <c r="AL131" s="54">
        <f t="shared" si="62"/>
        <v>2.1023513373794045E-2</v>
      </c>
      <c r="AM131" s="54">
        <f t="shared" si="62"/>
        <v>2.0889970688190953E-2</v>
      </c>
      <c r="AN131" s="54">
        <f t="shared" si="62"/>
        <v>2.0769383497611822E-2</v>
      </c>
      <c r="AO131" s="54">
        <f t="shared" si="62"/>
        <v>2.0660588427693659E-2</v>
      </c>
      <c r="AP131" s="54">
        <f t="shared" si="62"/>
        <v>2.056253011639372E-2</v>
      </c>
      <c r="AQ131" s="54">
        <f t="shared" si="62"/>
        <v>2.0474218423994377E-2</v>
      </c>
      <c r="AR131" s="54">
        <f t="shared" si="62"/>
        <v>2.0394719213096955E-2</v>
      </c>
      <c r="AS131" s="54">
        <f t="shared" si="62"/>
        <v>2.0323156568512697E-2</v>
      </c>
      <c r="AT131" s="54">
        <f t="shared" si="62"/>
        <v>2.0258717054958832E-2</v>
      </c>
      <c r="AU131" s="54">
        <f t="shared" si="62"/>
        <v>2.0200652555528775E-2</v>
      </c>
      <c r="AV131" s="54">
        <f t="shared" si="62"/>
        <v>2.0148280855960196E-2</v>
      </c>
      <c r="AW131" s="54">
        <f t="shared" si="62"/>
        <v>2.0100984180049963E-2</v>
      </c>
      <c r="AX131" s="54">
        <f t="shared" si="62"/>
        <v>2.0058206202149993E-2</v>
      </c>
      <c r="AY131" s="54">
        <f t="shared" si="62"/>
        <v>2.0019448080196532E-2</v>
      </c>
      <c r="AZ131" s="54">
        <f t="shared" si="62"/>
        <v>1.9984263961521712E-2</v>
      </c>
      <c r="BA131" s="54">
        <f t="shared" si="62"/>
        <v>1.9952256299309214E-2</v>
      </c>
      <c r="BB131" s="54">
        <f t="shared" si="62"/>
        <v>1.9923071213767053E-2</v>
      </c>
      <c r="BC131" s="54">
        <f t="shared" si="62"/>
        <v>1.9896394049158651E-2</v>
      </c>
      <c r="BD131" s="54">
        <f t="shared" si="62"/>
        <v>1.9871945216111075E-2</v>
      </c>
      <c r="BE131" s="54">
        <f t="shared" si="62"/>
        <v>1.9849476364887007E-2</v>
      </c>
      <c r="BF131" s="54">
        <f t="shared" si="62"/>
        <v>1.9828766905589594E-2</v>
      </c>
      <c r="BG131" s="54">
        <f t="shared" si="62"/>
        <v>1.9809620871921597E-2</v>
      </c>
      <c r="BH131" s="54" t="e">
        <f>+$B$14/100+LN(BH58/BG58)/10+$B$18*LN(BI90/BH90)/10</f>
        <v>#DIV/0!</v>
      </c>
      <c r="BI131" s="54" t="e">
        <f>+BH131</f>
        <v>#DIV/0!</v>
      </c>
    </row>
    <row r="132" spans="1:61" ht="18" customHeight="1">
      <c r="A132" s="54" t="s">
        <v>801</v>
      </c>
      <c r="B132" s="54">
        <f t="shared" ref="B132:BI132" si="63">+B88^-$B$18</f>
        <v>6.3781662329045127E-2</v>
      </c>
      <c r="C132" s="54">
        <f t="shared" si="63"/>
        <v>3.8498010837367529E-2</v>
      </c>
      <c r="D132" s="54">
        <f t="shared" si="63"/>
        <v>2.4319575233104667E-2</v>
      </c>
      <c r="E132" s="54">
        <f t="shared" si="63"/>
        <v>1.6320594296071859E-2</v>
      </c>
      <c r="F132" s="54">
        <f t="shared" si="63"/>
        <v>1.1466338362372821E-2</v>
      </c>
      <c r="G132" s="54">
        <f t="shared" si="63"/>
        <v>8.3819787584598765E-3</v>
      </c>
      <c r="H132" s="54">
        <f t="shared" si="63"/>
        <v>6.3144341238913727E-3</v>
      </c>
      <c r="I132" s="54">
        <f t="shared" si="63"/>
        <v>4.8806851699723297E-3</v>
      </c>
      <c r="J132" s="54">
        <f t="shared" si="63"/>
        <v>3.8572655833133212E-3</v>
      </c>
      <c r="K132" s="54">
        <f t="shared" si="63"/>
        <v>3.109894491617967E-3</v>
      </c>
      <c r="L132" s="54">
        <f t="shared" si="63"/>
        <v>2.5432309094751376E-3</v>
      </c>
      <c r="M132" s="54">
        <f t="shared" si="63"/>
        <v>2.145791002619247E-3</v>
      </c>
      <c r="N132" s="54">
        <f t="shared" si="63"/>
        <v>1.7862989697380893E-3</v>
      </c>
      <c r="O132" s="54">
        <f t="shared" si="63"/>
        <v>1.5155955531546556E-3</v>
      </c>
      <c r="P132" s="54">
        <f t="shared" si="63"/>
        <v>1.3047744453966231E-3</v>
      </c>
      <c r="Q132" s="54">
        <f t="shared" si="63"/>
        <v>1.1366626528023676E-3</v>
      </c>
      <c r="R132" s="54">
        <f t="shared" si="63"/>
        <v>1.000199949635392E-3</v>
      </c>
      <c r="S132" s="54">
        <f t="shared" si="63"/>
        <v>8.8783399856643384E-4</v>
      </c>
      <c r="T132" s="54">
        <f t="shared" si="63"/>
        <v>7.9418637260790504E-4</v>
      </c>
      <c r="U132" s="54">
        <f t="shared" si="63"/>
        <v>7.1530796447499356E-4</v>
      </c>
      <c r="V132" s="54">
        <f t="shared" si="63"/>
        <v>6.501796986458639E-4</v>
      </c>
      <c r="W132" s="54">
        <f t="shared" si="63"/>
        <v>5.9520039679761716E-4</v>
      </c>
      <c r="X132" s="54">
        <f t="shared" si="63"/>
        <v>5.4641283365896654E-4</v>
      </c>
      <c r="Y132" s="54">
        <f t="shared" si="63"/>
        <v>5.0330308244906339E-4</v>
      </c>
      <c r="Z132" s="54">
        <f t="shared" si="63"/>
        <v>4.6517809356822479E-4</v>
      </c>
      <c r="AA132" s="54">
        <f t="shared" si="63"/>
        <v>4.3130590490833489E-4</v>
      </c>
      <c r="AB132" s="54">
        <f t="shared" si="63"/>
        <v>4.0101360180916129E-4</v>
      </c>
      <c r="AC132" s="54">
        <f t="shared" si="63"/>
        <v>3.7237784289564159E-4</v>
      </c>
      <c r="AD132" s="54">
        <f t="shared" si="63"/>
        <v>3.4604822807163911E-4</v>
      </c>
      <c r="AE132" s="54">
        <f t="shared" si="63"/>
        <v>3.2195822589280247E-4</v>
      </c>
      <c r="AF132" s="54">
        <f t="shared" si="63"/>
        <v>2.9958491249913461E-4</v>
      </c>
      <c r="AG132" s="54">
        <f t="shared" si="63"/>
        <v>2.7902750505628824E-4</v>
      </c>
      <c r="AH132" s="54">
        <f t="shared" si="63"/>
        <v>2.6057977018698031E-4</v>
      </c>
      <c r="AI132" s="54">
        <f t="shared" si="63"/>
        <v>2.4389666841048683E-4</v>
      </c>
      <c r="AJ132" s="54">
        <f t="shared" si="63"/>
        <v>2.287258667266031E-4</v>
      </c>
      <c r="AK132" s="54">
        <f t="shared" si="63"/>
        <v>2.1486992000558966E-4</v>
      </c>
      <c r="AL132" s="54">
        <f t="shared" si="63"/>
        <v>2.0216739516173962E-4</v>
      </c>
      <c r="AM132" s="54">
        <f t="shared" si="63"/>
        <v>1.9048292429863582E-4</v>
      </c>
      <c r="AN132" s="54">
        <f t="shared" si="63"/>
        <v>1.7970140806181014E-4</v>
      </c>
      <c r="AO132" s="54">
        <f t="shared" si="63"/>
        <v>1.6972421997651596E-4</v>
      </c>
      <c r="AP132" s="54">
        <f t="shared" si="63"/>
        <v>1.6046644588860556E-4</v>
      </c>
      <c r="AQ132" s="54">
        <f t="shared" si="63"/>
        <v>1.5185472117336149E-4</v>
      </c>
      <c r="AR132" s="54">
        <f t="shared" si="63"/>
        <v>1.4382546162155938E-4</v>
      </c>
      <c r="AS132" s="54">
        <f t="shared" si="63"/>
        <v>1.3632338550813831E-4</v>
      </c>
      <c r="AT132" s="54">
        <f t="shared" si="63"/>
        <v>1.2930026832389389E-4</v>
      </c>
      <c r="AU132" s="54">
        <f t="shared" si="63"/>
        <v>1.2271389103526927E-4</v>
      </c>
      <c r="AV132" s="54">
        <f t="shared" si="63"/>
        <v>1.1652715195817342E-4</v>
      </c>
      <c r="AW132" s="54">
        <f t="shared" si="63"/>
        <v>1.1070731749485106E-4</v>
      </c>
      <c r="AX132" s="54">
        <f t="shared" si="63"/>
        <v>1.0522539055505325E-4</v>
      </c>
      <c r="AY132" s="54">
        <f t="shared" si="63"/>
        <v>1.0005557839207136E-4</v>
      </c>
      <c r="AZ132" s="54">
        <f t="shared" si="63"/>
        <v>9.5174844141140242E-5</v>
      </c>
      <c r="BA132" s="54">
        <f t="shared" si="63"/>
        <v>9.0562528636481748E-5</v>
      </c>
      <c r="BB132" s="54">
        <f t="shared" si="63"/>
        <v>8.6200031118933989E-5</v>
      </c>
      <c r="BC132" s="54">
        <f t="shared" si="63"/>
        <v>8.207053923209728E-5</v>
      </c>
      <c r="BD132" s="54">
        <f t="shared" si="63"/>
        <v>7.815880025011275E-5</v>
      </c>
      <c r="BE132" s="54">
        <f t="shared" si="63"/>
        <v>7.4450926801068948E-5</v>
      </c>
      <c r="BF132" s="54">
        <f t="shared" si="63"/>
        <v>7.0934231468356942E-5</v>
      </c>
      <c r="BG132" s="54">
        <f t="shared" si="63"/>
        <v>6.759708559221414E-5</v>
      </c>
      <c r="BH132" s="54">
        <f t="shared" si="63"/>
        <v>6.4428798379347714E-5</v>
      </c>
      <c r="BI132" s="54">
        <f t="shared" si="63"/>
        <v>6.4428798379347714E-5</v>
      </c>
    </row>
    <row r="133" spans="1:61" ht="18" customHeight="1">
      <c r="A133" s="54" t="s">
        <v>802</v>
      </c>
      <c r="B133" s="54">
        <f t="shared" ref="B133:AG133" si="64">+B17*B132/$B132</f>
        <v>1</v>
      </c>
      <c r="C133" s="54">
        <f t="shared" si="64"/>
        <v>0.52009422792887816</v>
      </c>
      <c r="D133" s="54">
        <f t="shared" si="64"/>
        <v>0.28309963295085006</v>
      </c>
      <c r="E133" s="54">
        <f t="shared" si="64"/>
        <v>0.16370384030612123</v>
      </c>
      <c r="F133" s="54">
        <f t="shared" si="64"/>
        <v>9.9103097645087318E-2</v>
      </c>
      <c r="G133" s="54">
        <f t="shared" si="64"/>
        <v>6.2423571027979706E-2</v>
      </c>
      <c r="H133" s="54">
        <f t="shared" si="64"/>
        <v>4.0520618695917124E-2</v>
      </c>
      <c r="I133" s="54">
        <f t="shared" si="64"/>
        <v>2.6987459452501514E-2</v>
      </c>
      <c r="J133" s="54">
        <f t="shared" si="64"/>
        <v>1.8378088067871178E-2</v>
      </c>
      <c r="K133" s="54">
        <f t="shared" si="64"/>
        <v>1.2767504473336921E-2</v>
      </c>
      <c r="L133" s="54">
        <f t="shared" si="64"/>
        <v>8.9967516930529335E-3</v>
      </c>
      <c r="M133" s="54">
        <f t="shared" si="64"/>
        <v>6.5407407928683003E-3</v>
      </c>
      <c r="N133" s="54">
        <f t="shared" si="64"/>
        <v>4.691732511680138E-3</v>
      </c>
      <c r="O133" s="54">
        <f t="shared" si="64"/>
        <v>3.430062203608723E-3</v>
      </c>
      <c r="P133" s="54">
        <f t="shared" si="64"/>
        <v>2.5444486655948851E-3</v>
      </c>
      <c r="Q133" s="54">
        <f t="shared" si="64"/>
        <v>1.9099826372169727E-3</v>
      </c>
      <c r="R133" s="54">
        <f t="shared" si="64"/>
        <v>1.4481856323788191E-3</v>
      </c>
      <c r="S133" s="54">
        <f t="shared" si="64"/>
        <v>1.1076658221784972E-3</v>
      </c>
      <c r="T133" s="54">
        <f t="shared" si="64"/>
        <v>8.5376626785316928E-4</v>
      </c>
      <c r="U133" s="54">
        <f t="shared" si="64"/>
        <v>6.6259659429997078E-4</v>
      </c>
      <c r="V133" s="54">
        <f t="shared" si="64"/>
        <v>5.1895430742269967E-4</v>
      </c>
      <c r="W133" s="54">
        <f t="shared" si="64"/>
        <v>4.0935349788063597E-4</v>
      </c>
      <c r="X133" s="54">
        <f t="shared" si="64"/>
        <v>3.2381410504499653E-4</v>
      </c>
      <c r="Y133" s="54">
        <f t="shared" si="64"/>
        <v>2.5700645952884374E-4</v>
      </c>
      <c r="Z133" s="54">
        <f t="shared" si="64"/>
        <v>2.04678997275539E-4</v>
      </c>
      <c r="AA133" s="54">
        <f t="shared" si="64"/>
        <v>1.6352306084770049E-4</v>
      </c>
      <c r="AB133" s="54">
        <f t="shared" si="64"/>
        <v>1.3100633126953586E-4</v>
      </c>
      <c r="AC133" s="54">
        <f t="shared" si="64"/>
        <v>1.0482300136131141E-4</v>
      </c>
      <c r="AD133" s="54">
        <f t="shared" si="64"/>
        <v>8.3936134730413462E-5</v>
      </c>
      <c r="AE133" s="54">
        <f t="shared" si="64"/>
        <v>6.7290141157314341E-5</v>
      </c>
      <c r="AF133" s="54">
        <f t="shared" si="64"/>
        <v>5.3952482080060727E-5</v>
      </c>
      <c r="AG133" s="54">
        <f t="shared" si="64"/>
        <v>4.3299021759160032E-5</v>
      </c>
      <c r="AH133" s="54">
        <f t="shared" ref="AH133:BI133" si="65">+AH17*AH132/$B132</f>
        <v>3.4842663205759004E-5</v>
      </c>
      <c r="AI133" s="54">
        <f t="shared" si="65"/>
        <v>2.8100632269840249E-5</v>
      </c>
      <c r="AJ133" s="54">
        <f t="shared" si="65"/>
        <v>2.270727832881436E-5</v>
      </c>
      <c r="AK133" s="54">
        <f t="shared" si="65"/>
        <v>1.8380825028940345E-5</v>
      </c>
      <c r="AL133" s="54">
        <f t="shared" si="65"/>
        <v>1.490184602619656E-5</v>
      </c>
      <c r="AM133" s="54">
        <f t="shared" si="65"/>
        <v>1.2098306521284507E-5</v>
      </c>
      <c r="AN133" s="54">
        <f t="shared" si="65"/>
        <v>9.8346654600302803E-6</v>
      </c>
      <c r="AO133" s="54">
        <f t="shared" si="65"/>
        <v>8.0037130564644917E-6</v>
      </c>
      <c r="AP133" s="54">
        <f t="shared" si="65"/>
        <v>6.5203588814116238E-6</v>
      </c>
      <c r="AQ133" s="54">
        <f t="shared" si="65"/>
        <v>5.3168589915038227E-6</v>
      </c>
      <c r="AR133" s="54">
        <f t="shared" si="65"/>
        <v>4.339125365995069E-6</v>
      </c>
      <c r="AS133" s="54">
        <f t="shared" si="65"/>
        <v>3.5438584093230044E-6</v>
      </c>
      <c r="AT133" s="54">
        <f t="shared" si="65"/>
        <v>2.8963097248254474E-6</v>
      </c>
      <c r="AU133" s="54">
        <f t="shared" si="65"/>
        <v>2.3685299507393067E-6</v>
      </c>
      <c r="AV133" s="54">
        <f t="shared" si="65"/>
        <v>1.9379914796612486E-6</v>
      </c>
      <c r="AW133" s="54">
        <f t="shared" si="65"/>
        <v>1.5865020461303253E-6</v>
      </c>
      <c r="AX133" s="54">
        <f t="shared" si="65"/>
        <v>1.2993448599082126E-6</v>
      </c>
      <c r="AY133" s="54">
        <f t="shared" si="65"/>
        <v>1.0645958545399474E-6</v>
      </c>
      <c r="AZ133" s="54">
        <f t="shared" si="65"/>
        <v>8.7257992199902774E-7</v>
      </c>
      <c r="BA133" s="54">
        <f t="shared" si="65"/>
        <v>7.1543660858952528E-7</v>
      </c>
      <c r="BB133" s="54">
        <f t="shared" si="65"/>
        <v>5.8677232064927479E-7</v>
      </c>
      <c r="BC133" s="54">
        <f t="shared" si="65"/>
        <v>4.8138112862966174E-7</v>
      </c>
      <c r="BD133" s="54">
        <f t="shared" si="65"/>
        <v>3.9502013737865016E-7</v>
      </c>
      <c r="BE133" s="54">
        <f t="shared" si="65"/>
        <v>3.2422838821531394E-7</v>
      </c>
      <c r="BF133" s="54">
        <f t="shared" si="65"/>
        <v>2.6618058439242573E-7</v>
      </c>
      <c r="BG133" s="54">
        <f t="shared" si="65"/>
        <v>2.1856874366672433E-7</v>
      </c>
      <c r="BH133" s="54">
        <f t="shared" si="65"/>
        <v>1.7950629910523904E-7</v>
      </c>
      <c r="BI133" s="54">
        <f t="shared" si="65"/>
        <v>1.5467469582670578E-7</v>
      </c>
    </row>
    <row r="134" spans="1:61" ht="18" customHeight="1">
      <c r="A134" s="54" t="s">
        <v>820</v>
      </c>
      <c r="B134" s="54"/>
      <c r="C134" s="54">
        <f>+(C133/B133)^-0.1-1</f>
        <v>6.7558779775978017E-2</v>
      </c>
      <c r="D134" s="54">
        <f t="shared" ref="D134:BI134" si="66">+(D133/C133)^-0.1-1</f>
        <v>6.2708789964724954E-2</v>
      </c>
      <c r="E134" s="54">
        <f t="shared" si="66"/>
        <v>5.6301858413145611E-2</v>
      </c>
      <c r="F134" s="54">
        <f t="shared" si="66"/>
        <v>5.1470672317134758E-2</v>
      </c>
      <c r="G134" s="54">
        <f t="shared" si="66"/>
        <v>4.7306652027332863E-2</v>
      </c>
      <c r="H134" s="54">
        <f t="shared" si="66"/>
        <v>4.4160485794298099E-2</v>
      </c>
      <c r="I134" s="54">
        <f t="shared" si="66"/>
        <v>4.1481132106136354E-2</v>
      </c>
      <c r="J134" s="54">
        <f t="shared" si="66"/>
        <v>3.9168963773247967E-2</v>
      </c>
      <c r="K134" s="54">
        <f t="shared" si="66"/>
        <v>3.7097126516194567E-2</v>
      </c>
      <c r="L134" s="54">
        <f t="shared" si="66"/>
        <v>3.5623814078325822E-2</v>
      </c>
      <c r="M134" s="54">
        <f t="shared" si="66"/>
        <v>3.2394969171998023E-2</v>
      </c>
      <c r="N134" s="54">
        <f t="shared" si="66"/>
        <v>3.3782960285565045E-2</v>
      </c>
      <c r="O134" s="54">
        <f t="shared" si="66"/>
        <v>3.1818059264353993E-2</v>
      </c>
      <c r="P134" s="54">
        <f t="shared" si="66"/>
        <v>3.0316916047031128E-2</v>
      </c>
      <c r="Q134" s="54">
        <f t="shared" si="66"/>
        <v>2.9097273098140697E-2</v>
      </c>
      <c r="R134" s="54">
        <f t="shared" si="66"/>
        <v>2.80648684684488E-2</v>
      </c>
      <c r="S134" s="54">
        <f t="shared" si="66"/>
        <v>2.7168158019413413E-2</v>
      </c>
      <c r="T134" s="54">
        <f t="shared" si="66"/>
        <v>2.6377153493565952E-2</v>
      </c>
      <c r="U134" s="54">
        <f t="shared" si="66"/>
        <v>2.5673132348459582E-2</v>
      </c>
      <c r="V134" s="54">
        <f t="shared" si="66"/>
        <v>2.4736033396614454E-2</v>
      </c>
      <c r="W134" s="54">
        <f t="shared" si="66"/>
        <v>2.4007320880698124E-2</v>
      </c>
      <c r="X134" s="54">
        <f t="shared" si="66"/>
        <v>2.371784632168783E-2</v>
      </c>
      <c r="Y134" s="54">
        <f t="shared" si="66"/>
        <v>2.3375869377508796E-2</v>
      </c>
      <c r="Z134" s="54">
        <f t="shared" si="66"/>
        <v>2.3026952752848828E-2</v>
      </c>
      <c r="AA134" s="54">
        <f t="shared" si="66"/>
        <v>2.2702758359500308E-2</v>
      </c>
      <c r="AB134" s="54">
        <f t="shared" si="66"/>
        <v>2.2418436756287408E-2</v>
      </c>
      <c r="AC134" s="54">
        <f t="shared" si="66"/>
        <v>2.2547684023392689E-2</v>
      </c>
      <c r="AD134" s="54">
        <f t="shared" si="66"/>
        <v>2.247044284134958E-2</v>
      </c>
      <c r="AE134" s="54">
        <f t="shared" si="66"/>
        <v>2.2350356271305882E-2</v>
      </c>
      <c r="AF134" s="54">
        <f t="shared" si="66"/>
        <v>2.2336816696093997E-2</v>
      </c>
      <c r="AG134" s="54">
        <f t="shared" si="66"/>
        <v>2.2241091383418343E-2</v>
      </c>
      <c r="AH134" s="54">
        <f t="shared" si="66"/>
        <v>2.1966533591253112E-2</v>
      </c>
      <c r="AI134" s="54">
        <f t="shared" si="66"/>
        <v>2.173795146073787E-2</v>
      </c>
      <c r="AJ134" s="54">
        <f t="shared" si="66"/>
        <v>2.1539350951899294E-2</v>
      </c>
      <c r="AK134" s="54">
        <f t="shared" si="66"/>
        <v>2.1362734774911463E-2</v>
      </c>
      <c r="AL134" s="54">
        <f t="shared" si="66"/>
        <v>2.1203966321481804E-2</v>
      </c>
      <c r="AM134" s="54">
        <f t="shared" si="66"/>
        <v>2.1060671862508817E-2</v>
      </c>
      <c r="AN134" s="54">
        <f t="shared" si="66"/>
        <v>2.0931254101403063E-2</v>
      </c>
      <c r="AO134" s="54">
        <f t="shared" si="66"/>
        <v>2.0814447879498932E-2</v>
      </c>
      <c r="AP134" s="54">
        <f t="shared" si="66"/>
        <v>2.0709133693541659E-2</v>
      </c>
      <c r="AQ134" s="54">
        <f t="shared" si="66"/>
        <v>2.0614268827541249E-2</v>
      </c>
      <c r="AR134" s="54">
        <f t="shared" si="66"/>
        <v>2.052886851144553E-2</v>
      </c>
      <c r="AS134" s="54">
        <f t="shared" si="66"/>
        <v>2.0452005669671314E-2</v>
      </c>
      <c r="AT134" s="54">
        <f t="shared" si="66"/>
        <v>2.0382815474226046E-2</v>
      </c>
      <c r="AU134" s="54">
        <f t="shared" si="66"/>
        <v>2.0320499282359794E-2</v>
      </c>
      <c r="AV134" s="54">
        <f t="shared" si="66"/>
        <v>2.0264326319557657E-2</v>
      </c>
      <c r="AW134" s="54">
        <f t="shared" si="66"/>
        <v>2.0213633041920476E-2</v>
      </c>
      <c r="AX134" s="54">
        <f t="shared" si="66"/>
        <v>2.0167820661656677E-2</v>
      </c>
      <c r="AY134" s="54">
        <f t="shared" si="66"/>
        <v>2.0126351423209732E-2</v>
      </c>
      <c r="AZ134" s="54">
        <f t="shared" si="66"/>
        <v>2.008874414894124E-2</v>
      </c>
      <c r="BA134" s="54">
        <f t="shared" si="66"/>
        <v>2.0054569455600912E-2</v>
      </c>
      <c r="BB134" s="54">
        <f t="shared" si="66"/>
        <v>2.0023444927139922E-2</v>
      </c>
      <c r="BC134" s="54">
        <f t="shared" si="66"/>
        <v>1.9995030433534566E-2</v>
      </c>
      <c r="BD134" s="54">
        <f t="shared" si="66"/>
        <v>1.9969023712267164E-2</v>
      </c>
      <c r="BE134" s="54">
        <f t="shared" si="66"/>
        <v>1.9945156276492515E-2</v>
      </c>
      <c r="BF134" s="54">
        <f t="shared" si="66"/>
        <v>1.992318967761908E-2</v>
      </c>
      <c r="BG134" s="54">
        <f t="shared" si="66"/>
        <v>1.990291212595352E-2</v>
      </c>
      <c r="BH134" s="54">
        <f t="shared" si="66"/>
        <v>1.9884135457900465E-2</v>
      </c>
      <c r="BI134" s="54">
        <f t="shared" si="66"/>
        <v>1.4999999999999902E-2</v>
      </c>
    </row>
    <row r="135" spans="1:61" ht="18" customHeight="1">
      <c r="A135" s="54" t="s">
        <v>804</v>
      </c>
      <c r="B135" s="54"/>
      <c r="C135" s="54">
        <f>+LN(C56/B56)/10</f>
        <v>1.0561602408186906E-2</v>
      </c>
      <c r="D135" s="54">
        <f t="shared" ref="D135:K135" si="67">+LN(D56/C56)/10</f>
        <v>7.9330626449506721E-3</v>
      </c>
      <c r="E135" s="54">
        <f t="shared" si="67"/>
        <v>5.3270953220981663E-3</v>
      </c>
      <c r="F135" s="54">
        <f t="shared" si="67"/>
        <v>2.7395642009361929E-3</v>
      </c>
      <c r="G135" s="54">
        <f t="shared" si="67"/>
        <v>4.3227802735927344E-6</v>
      </c>
      <c r="H135" s="54">
        <f t="shared" si="67"/>
        <v>-9.3967138859383289E-4</v>
      </c>
      <c r="I135" s="54">
        <f t="shared" si="67"/>
        <v>-9.3967138859383289E-4</v>
      </c>
      <c r="J135" s="54">
        <f t="shared" si="67"/>
        <v>-9.3967138859384416E-4</v>
      </c>
      <c r="K135" s="54">
        <f t="shared" si="67"/>
        <v>-9.3967138859382183E-4</v>
      </c>
    </row>
    <row r="136" spans="1:61" ht="18" customHeight="1">
      <c r="A136" s="54" t="s">
        <v>805</v>
      </c>
      <c r="B136" s="54"/>
      <c r="C136" s="54">
        <f>+C134+C135</f>
        <v>7.8120382184164922E-2</v>
      </c>
      <c r="D136" s="54">
        <f t="shared" ref="D136:K136" si="68">+D134+D135</f>
        <v>7.0641852609675621E-2</v>
      </c>
      <c r="E136" s="54">
        <f t="shared" si="68"/>
        <v>6.1628953735243776E-2</v>
      </c>
      <c r="F136" s="54">
        <f t="shared" si="68"/>
        <v>5.4210236518070949E-2</v>
      </c>
      <c r="G136" s="54">
        <f t="shared" si="68"/>
        <v>4.7310974807606453E-2</v>
      </c>
      <c r="H136" s="54">
        <f t="shared" si="68"/>
        <v>4.3220814405704265E-2</v>
      </c>
      <c r="I136" s="54">
        <f t="shared" si="68"/>
        <v>4.054146071754252E-2</v>
      </c>
      <c r="J136" s="54">
        <f t="shared" si="68"/>
        <v>3.8229292384654126E-2</v>
      </c>
      <c r="K136" s="54">
        <f t="shared" si="68"/>
        <v>3.6157455127600747E-2</v>
      </c>
    </row>
    <row r="137" spans="1:61" ht="18" customHeight="1">
      <c r="A137" s="54" t="s">
        <v>806</v>
      </c>
      <c r="B137" s="54"/>
      <c r="C137" s="54">
        <f>+C136-C129</f>
        <v>9.2548213196435303E-3</v>
      </c>
      <c r="D137" s="54">
        <f t="shared" ref="D137:K137" si="69">+D136-D129</f>
        <v>1.0429374574781332E-2</v>
      </c>
      <c r="E137" s="54">
        <f t="shared" si="69"/>
        <v>8.5881775382596198E-3</v>
      </c>
      <c r="F137" s="54">
        <f t="shared" si="69"/>
        <v>7.8727508579522557E-3</v>
      </c>
      <c r="G137" s="54">
        <f t="shared" si="69"/>
        <v>4.9260590183339628E-3</v>
      </c>
      <c r="H137" s="54">
        <f t="shared" si="69"/>
        <v>3.4052328099385548E-3</v>
      </c>
      <c r="I137" s="54">
        <f t="shared" si="69"/>
        <v>2.9484241708010936E-3</v>
      </c>
      <c r="J137" s="54">
        <f t="shared" si="69"/>
        <v>2.6319903484485832E-3</v>
      </c>
      <c r="K137" s="54">
        <f t="shared" si="69"/>
        <v>1.8789753549295143E-3</v>
      </c>
    </row>
    <row r="138" spans="1:61" ht="18" customHeight="1">
      <c r="A138" s="54"/>
      <c r="B138" s="54" t="s">
        <v>807</v>
      </c>
    </row>
    <row r="139" spans="1:61" ht="18" customHeight="1">
      <c r="A139" s="54" t="s">
        <v>808</v>
      </c>
      <c r="B139" s="54">
        <f t="shared" ref="B139:BI139" si="70">+$B$7*B68/B74-(1-(1-0.1)^10)/10</f>
        <v>0.11237906307525942</v>
      </c>
      <c r="C139" s="54">
        <f t="shared" si="70"/>
        <v>9.3772536855536867E-2</v>
      </c>
      <c r="D139" s="54">
        <f t="shared" si="70"/>
        <v>7.8445339030300945E-2</v>
      </c>
      <c r="E139" s="54">
        <f t="shared" si="70"/>
        <v>7.0087690799526411E-2</v>
      </c>
      <c r="F139" s="54">
        <f t="shared" si="70"/>
        <v>6.4676215242234478E-2</v>
      </c>
      <c r="G139" s="54">
        <f t="shared" si="70"/>
        <v>6.0071913013568443E-2</v>
      </c>
      <c r="H139" s="54">
        <f t="shared" si="70"/>
        <v>5.608714725980557E-2</v>
      </c>
      <c r="I139" s="54">
        <f t="shared" si="70"/>
        <v>5.2833266803171311E-2</v>
      </c>
      <c r="J139" s="54">
        <f t="shared" si="70"/>
        <v>4.9982239039791682E-2</v>
      </c>
      <c r="K139" s="54">
        <f t="shared" si="70"/>
        <v>4.7337195649349517E-2</v>
      </c>
      <c r="L139" s="54">
        <f t="shared" si="70"/>
        <v>4.4795020692213167E-2</v>
      </c>
      <c r="M139" s="54">
        <f t="shared" si="70"/>
        <v>4.2670553861137536E-2</v>
      </c>
      <c r="N139" s="54">
        <f t="shared" si="70"/>
        <v>3.8985290258902877E-2</v>
      </c>
      <c r="O139" s="54">
        <f t="shared" si="70"/>
        <v>3.659216800120689E-2</v>
      </c>
      <c r="P139" s="54">
        <f t="shared" si="70"/>
        <v>3.4885910029451239E-2</v>
      </c>
      <c r="Q139" s="54">
        <f t="shared" si="70"/>
        <v>3.3572971212301683E-2</v>
      </c>
      <c r="R139" s="54">
        <f t="shared" si="70"/>
        <v>3.2504062374118806E-2</v>
      </c>
      <c r="S139" s="54">
        <f t="shared" si="70"/>
        <v>3.1599847320927493E-2</v>
      </c>
      <c r="T139" s="54">
        <f t="shared" si="70"/>
        <v>3.0816043312072133E-2</v>
      </c>
      <c r="U139" s="54">
        <f t="shared" si="70"/>
        <v>3.01264387468103E-2</v>
      </c>
      <c r="V139" s="54">
        <f t="shared" si="70"/>
        <v>2.995620206923312E-2</v>
      </c>
      <c r="W139" s="54">
        <f t="shared" si="70"/>
        <v>3.0082686351389346E-2</v>
      </c>
      <c r="X139" s="54">
        <f t="shared" si="70"/>
        <v>2.994471652286243E-2</v>
      </c>
      <c r="Y139" s="54">
        <f t="shared" si="70"/>
        <v>2.9688194924244307E-2</v>
      </c>
      <c r="Z139" s="54">
        <f t="shared" si="70"/>
        <v>2.9389199542738123E-2</v>
      </c>
      <c r="AA139" s="54">
        <f t="shared" si="70"/>
        <v>2.9091976063047489E-2</v>
      </c>
      <c r="AB139" s="54">
        <f t="shared" si="70"/>
        <v>2.8820113658255223E-2</v>
      </c>
      <c r="AC139" s="54">
        <f t="shared" si="70"/>
        <v>2.8809826831104418E-2</v>
      </c>
      <c r="AD139" s="54">
        <f t="shared" si="70"/>
        <v>2.8759137628786929E-2</v>
      </c>
      <c r="AE139" s="54">
        <f t="shared" si="70"/>
        <v>2.8668941137323711E-2</v>
      </c>
      <c r="AF139" s="54">
        <f t="shared" si="70"/>
        <v>2.8351313517699317E-2</v>
      </c>
      <c r="AG139" s="54">
        <f t="shared" si="70"/>
        <v>2.7909997568731915E-2</v>
      </c>
      <c r="AH139" s="54">
        <f t="shared" si="70"/>
        <v>2.7597954327204799E-2</v>
      </c>
      <c r="AI139" s="54">
        <f t="shared" si="70"/>
        <v>2.7356435447137575E-2</v>
      </c>
      <c r="AJ139" s="54">
        <f t="shared" si="70"/>
        <v>2.71564565746307E-2</v>
      </c>
      <c r="AK139" s="54">
        <f t="shared" si="70"/>
        <v>2.6983598768995143E-2</v>
      </c>
      <c r="AL139" s="54">
        <f t="shared" si="70"/>
        <v>2.6830571355818247E-2</v>
      </c>
      <c r="AM139" s="54">
        <f t="shared" si="70"/>
        <v>2.6693506176483833E-2</v>
      </c>
      <c r="AN139" s="54">
        <f t="shared" si="70"/>
        <v>2.6570140416000365E-2</v>
      </c>
      <c r="AO139" s="54">
        <f t="shared" si="70"/>
        <v>2.6458947349374706E-2</v>
      </c>
      <c r="AP139" s="54">
        <f t="shared" si="70"/>
        <v>2.6358735424259649E-2</v>
      </c>
      <c r="AQ139" s="54">
        <f t="shared" si="70"/>
        <v>2.626847322030626E-2</v>
      </c>
      <c r="AR139" s="54">
        <f t="shared" si="70"/>
        <v>2.61872194645172E-2</v>
      </c>
      <c r="AS139" s="54">
        <f t="shared" si="70"/>
        <v>2.6114099176004338E-2</v>
      </c>
      <c r="AT139" s="54">
        <f t="shared" si="70"/>
        <v>2.6048298102941236E-2</v>
      </c>
      <c r="AU139" s="54">
        <f t="shared" si="70"/>
        <v>2.5989062942816013E-2</v>
      </c>
      <c r="AV139" s="54">
        <f t="shared" si="70"/>
        <v>2.5935702193611382E-2</v>
      </c>
      <c r="AW139" s="54">
        <f t="shared" si="70"/>
        <v>2.588758587206802E-2</v>
      </c>
      <c r="AX139" s="54">
        <f t="shared" si="70"/>
        <v>2.5844143792709634E-2</v>
      </c>
      <c r="AY139" s="54">
        <f t="shared" si="70"/>
        <v>2.5804862649915813E-2</v>
      </c>
      <c r="AZ139" s="54">
        <f t="shared" si="70"/>
        <v>2.5769282288229542E-2</v>
      </c>
      <c r="BA139" s="54">
        <f t="shared" si="70"/>
        <v>2.5736991524396166E-2</v>
      </c>
      <c r="BB139" s="54">
        <f t="shared" si="70"/>
        <v>2.5707623809167676E-2</v>
      </c>
      <c r="BC139" s="54">
        <f t="shared" si="70"/>
        <v>2.5680852935173026E-2</v>
      </c>
      <c r="BD139" s="54">
        <f t="shared" si="70"/>
        <v>2.5656388926878992E-2</v>
      </c>
      <c r="BE139" s="54">
        <f t="shared" si="70"/>
        <v>2.5633974194284329E-2</v>
      </c>
      <c r="BF139" s="54">
        <f t="shared" si="70"/>
        <v>2.5613379992553295E-2</v>
      </c>
      <c r="BG139" s="54">
        <f t="shared" si="70"/>
        <v>2.5594403202589613E-2</v>
      </c>
      <c r="BH139" s="54">
        <f t="shared" si="70"/>
        <v>2.5576863429659036E-2</v>
      </c>
      <c r="BI139" s="54">
        <f t="shared" si="70"/>
        <v>2.5560600406047185E-2</v>
      </c>
    </row>
    <row r="140" spans="1:61" ht="18" customHeight="1">
      <c r="A140" s="54" t="s">
        <v>809</v>
      </c>
      <c r="B140" s="54">
        <v>1</v>
      </c>
      <c r="C140" s="54">
        <f t="shared" ref="C140:AH140" si="71">+B140/(1+C131)^10</f>
        <v>0.49682447657334017</v>
      </c>
      <c r="D140" s="54">
        <f t="shared" si="71"/>
        <v>0.26581968398848355</v>
      </c>
      <c r="E140" s="54">
        <f t="shared" si="71"/>
        <v>0.15323981879440135</v>
      </c>
      <c r="F140" s="54">
        <f t="shared" si="71"/>
        <v>9.4354936522273239E-2</v>
      </c>
      <c r="G140" s="54">
        <f t="shared" si="71"/>
        <v>6.1130414125968278E-2</v>
      </c>
      <c r="H140" s="54">
        <f t="shared" si="71"/>
        <v>4.086314942253861E-2</v>
      </c>
      <c r="I140" s="54">
        <f t="shared" si="71"/>
        <v>2.7951975227313509E-2</v>
      </c>
      <c r="J140" s="54">
        <f t="shared" si="71"/>
        <v>1.9512849572241253E-2</v>
      </c>
      <c r="K140" s="54">
        <f t="shared" si="71"/>
        <v>1.38413299425962E-2</v>
      </c>
      <c r="L140" s="54">
        <f t="shared" si="71"/>
        <v>1.0026463000467467E-2</v>
      </c>
      <c r="M140" s="54">
        <f t="shared" si="71"/>
        <v>7.3222355220821864E-3</v>
      </c>
      <c r="N140" s="54">
        <f t="shared" si="71"/>
        <v>5.3618666472911251E-3</v>
      </c>
      <c r="O140" s="54">
        <f t="shared" si="71"/>
        <v>3.9908282665868161E-3</v>
      </c>
      <c r="P140" s="54">
        <f t="shared" si="71"/>
        <v>3.008709700383503E-3</v>
      </c>
      <c r="Q140" s="54">
        <f t="shared" si="71"/>
        <v>2.2925520389648472E-3</v>
      </c>
      <c r="R140" s="54">
        <f t="shared" si="71"/>
        <v>1.7628893691000746E-3</v>
      </c>
      <c r="S140" s="54">
        <f t="shared" si="71"/>
        <v>1.3664933088200096E-3</v>
      </c>
      <c r="T140" s="54">
        <f t="shared" si="71"/>
        <v>1.0667787499500788E-3</v>
      </c>
      <c r="U140" s="54">
        <f t="shared" si="71"/>
        <v>8.3660677389178729E-4</v>
      </c>
      <c r="V140" s="54">
        <f t="shared" si="71"/>
        <v>6.5703986147883108E-4</v>
      </c>
      <c r="W140" s="54">
        <f t="shared" si="71"/>
        <v>5.1684256036579153E-4</v>
      </c>
      <c r="X140" s="54">
        <f t="shared" si="71"/>
        <v>4.0778636304342517E-4</v>
      </c>
      <c r="Y140" s="54">
        <f t="shared" si="71"/>
        <v>3.2280408435585107E-4</v>
      </c>
      <c r="Z140" s="54">
        <f t="shared" si="71"/>
        <v>2.5635470437290644E-4</v>
      </c>
      <c r="AA140" s="54">
        <f t="shared" si="71"/>
        <v>2.0417676802475662E-4</v>
      </c>
      <c r="AB140" s="54">
        <f t="shared" si="71"/>
        <v>1.6273960233447124E-4</v>
      </c>
      <c r="AC140" s="54">
        <f t="shared" si="71"/>
        <v>1.296797616707572E-4</v>
      </c>
      <c r="AD140" s="54">
        <f t="shared" si="71"/>
        <v>1.0343341185342003E-4</v>
      </c>
      <c r="AE140" s="54">
        <f t="shared" si="71"/>
        <v>8.2672493098107265E-5</v>
      </c>
      <c r="AF140" s="54">
        <f t="shared" si="71"/>
        <v>6.6306583601166482E-5</v>
      </c>
      <c r="AG140" s="54">
        <f t="shared" si="71"/>
        <v>5.3352687286123372E-5</v>
      </c>
      <c r="AH140" s="54">
        <f t="shared" si="71"/>
        <v>4.3033050413374213E-5</v>
      </c>
      <c r="AI140" s="54">
        <f t="shared" ref="AI140:BG140" si="72">+AH140/(1+AI131)^10</f>
        <v>3.4780563676331023E-5</v>
      </c>
      <c r="AJ140" s="54">
        <f t="shared" si="72"/>
        <v>2.8161251611554654E-5</v>
      </c>
      <c r="AK140" s="54">
        <f t="shared" si="72"/>
        <v>2.2838390268322874E-5</v>
      </c>
      <c r="AL140" s="54">
        <f t="shared" si="72"/>
        <v>1.8548468352018331E-5</v>
      </c>
      <c r="AM140" s="54">
        <f t="shared" si="72"/>
        <v>1.5084074908571928E-5</v>
      </c>
      <c r="AN140" s="54">
        <f t="shared" si="72"/>
        <v>1.2281243016570312E-5</v>
      </c>
      <c r="AO140" s="54">
        <f t="shared" si="72"/>
        <v>1.0009880013611282E-5</v>
      </c>
      <c r="AP140" s="54">
        <f t="shared" si="72"/>
        <v>8.1664381977304573E-6</v>
      </c>
      <c r="AQ140" s="54">
        <f t="shared" si="72"/>
        <v>6.6682566898395478E-6</v>
      </c>
      <c r="AR140" s="54">
        <f t="shared" si="72"/>
        <v>5.449169105406804E-6</v>
      </c>
      <c r="AS140" s="54">
        <f t="shared" si="72"/>
        <v>4.4560787108509306E-6</v>
      </c>
      <c r="AT140" s="54">
        <f t="shared" si="72"/>
        <v>3.6462774608492163E-6</v>
      </c>
      <c r="AU140" s="54">
        <f t="shared" si="72"/>
        <v>2.9853396083526115E-6</v>
      </c>
      <c r="AV140" s="54">
        <f t="shared" si="72"/>
        <v>2.44546089635512E-6</v>
      </c>
      <c r="AW140" s="54">
        <f t="shared" si="72"/>
        <v>2.0041446192069003E-6</v>
      </c>
      <c r="AX140" s="54">
        <f t="shared" si="72"/>
        <v>1.6431587232990961E-6</v>
      </c>
      <c r="AY140" s="54">
        <f t="shared" si="72"/>
        <v>1.3477054794637195E-6</v>
      </c>
      <c r="AZ140" s="54">
        <f t="shared" si="72"/>
        <v>1.1057584777321856E-6</v>
      </c>
      <c r="BA140" s="54">
        <f t="shared" si="72"/>
        <v>9.075317912095693E-7</v>
      </c>
      <c r="BB140" s="54">
        <f t="shared" si="72"/>
        <v>7.4505389379587227E-7</v>
      </c>
      <c r="BC140" s="54">
        <f t="shared" si="72"/>
        <v>6.1182486892524449E-7</v>
      </c>
      <c r="BD140" s="54">
        <f t="shared" si="72"/>
        <v>5.0254004313151737E-7</v>
      </c>
      <c r="BE140" s="54">
        <f t="shared" si="72"/>
        <v>4.1286674205444892E-7</v>
      </c>
      <c r="BF140" s="54">
        <f t="shared" si="72"/>
        <v>3.3926364067178813E-7</v>
      </c>
      <c r="BG140" s="54">
        <f t="shared" si="72"/>
        <v>2.7883434766099514E-7</v>
      </c>
      <c r="BH140" s="54">
        <f>+BG140</f>
        <v>2.7883434766099514E-7</v>
      </c>
      <c r="BI140" s="54">
        <f>+BH140</f>
        <v>2.7883434766099514E-7</v>
      </c>
    </row>
    <row r="141" spans="1:61" ht="18" customHeight="1">
      <c r="A141" s="54" t="s">
        <v>806</v>
      </c>
      <c r="B141" s="54">
        <f t="shared" ref="B141:K141" si="73">+B139-C131</f>
        <v>3.9922523872418819E-2</v>
      </c>
      <c r="C141" s="54">
        <f t="shared" si="73"/>
        <v>2.9233517405829024E-2</v>
      </c>
      <c r="D141" s="54">
        <f t="shared" si="73"/>
        <v>2.1818711914361723E-2</v>
      </c>
      <c r="E141" s="54">
        <f t="shared" si="73"/>
        <v>2.0398559870974983E-2</v>
      </c>
      <c r="F141" s="54">
        <f t="shared" si="73"/>
        <v>2.0315014517538886E-2</v>
      </c>
      <c r="G141" s="54">
        <f t="shared" si="73"/>
        <v>1.8971664321049339E-2</v>
      </c>
      <c r="H141" s="54">
        <f t="shared" si="73"/>
        <v>1.7382838188552005E-2</v>
      </c>
      <c r="I141" s="54">
        <f t="shared" si="73"/>
        <v>1.623809751169783E-2</v>
      </c>
      <c r="J141" s="54">
        <f t="shared" si="73"/>
        <v>1.5044348135353297E-2</v>
      </c>
      <c r="K141" s="54">
        <f t="shared" si="73"/>
        <v>1.4568640167738102E-2</v>
      </c>
    </row>
    <row r="142" spans="1:61" ht="18" customHeight="1">
      <c r="A142" s="54" t="s">
        <v>801</v>
      </c>
      <c r="B142" s="54"/>
      <c r="C142" s="54">
        <f>+EXP(C128-0.1)</f>
        <v>1.0609935286919832</v>
      </c>
      <c r="D142" s="54">
        <f>+EXP(D128-0.1)</f>
        <v>1.0449602398965423</v>
      </c>
    </row>
    <row r="143" spans="1:61" ht="18" customHeight="1">
      <c r="A143" s="54" t="s">
        <v>810</v>
      </c>
      <c r="B143" s="54"/>
    </row>
    <row r="144" spans="1:61" ht="18" customHeight="1">
      <c r="A144" s="54" t="s">
        <v>811</v>
      </c>
      <c r="B144" s="54">
        <f>+SUMPRODUCT(B140:U140*B84:U84)*10</f>
        <v>167.41461781448422</v>
      </c>
    </row>
    <row r="145" spans="1:74" ht="18" customHeight="1">
      <c r="A145" s="54" t="s">
        <v>812</v>
      </c>
      <c r="B145" s="54">
        <f>+SUMPRODUCT(B140:AE140*B84:AE84)*10</f>
        <v>170.3464217611608</v>
      </c>
    </row>
    <row r="146" spans="1:74" ht="18" customHeight="1">
      <c r="A146" s="54" t="s">
        <v>813</v>
      </c>
      <c r="B146" s="54">
        <f>+SUMPRODUCT(B140:BI140*B84:BI84)*10</f>
        <v>170.99915037085083</v>
      </c>
    </row>
    <row r="147" spans="1:74" ht="18" customHeight="1">
      <c r="A147" s="54"/>
      <c r="B147" s="54"/>
    </row>
    <row r="148" spans="1:74" s="39" customFormat="1" ht="18" customHeight="1">
      <c r="A148" s="54" t="s">
        <v>814</v>
      </c>
      <c r="B148" s="54">
        <v>1</v>
      </c>
      <c r="C148" s="54">
        <f t="shared" ref="C148:AH148" si="74">+B148/(1+B79)^10</f>
        <v>0.52009422792887827</v>
      </c>
      <c r="D148" s="54">
        <f t="shared" si="74"/>
        <v>0.28309963295085006</v>
      </c>
      <c r="E148" s="54">
        <f t="shared" si="74"/>
        <v>0.16370384030612137</v>
      </c>
      <c r="F148" s="54">
        <f t="shared" si="74"/>
        <v>9.9103097645087415E-2</v>
      </c>
      <c r="G148" s="54">
        <f t="shared" si="74"/>
        <v>6.2423571027979699E-2</v>
      </c>
      <c r="H148" s="54">
        <f t="shared" si="74"/>
        <v>4.0520618695917124E-2</v>
      </c>
      <c r="I148" s="54">
        <f t="shared" si="74"/>
        <v>2.6987459452501493E-2</v>
      </c>
      <c r="J148" s="54">
        <f t="shared" si="74"/>
        <v>1.837808806787115E-2</v>
      </c>
      <c r="K148" s="54">
        <f t="shared" si="74"/>
        <v>1.2767504473336902E-2</v>
      </c>
      <c r="L148" s="54">
        <f t="shared" si="74"/>
        <v>8.9967516930529283E-3</v>
      </c>
      <c r="M148" s="54">
        <f t="shared" si="74"/>
        <v>6.540740792868289E-3</v>
      </c>
      <c r="N148" s="54">
        <f t="shared" si="74"/>
        <v>4.6917325116801354E-3</v>
      </c>
      <c r="O148" s="54">
        <f t="shared" si="74"/>
        <v>3.4300622036087199E-3</v>
      </c>
      <c r="P148" s="54">
        <f t="shared" si="74"/>
        <v>2.5444486655948808E-3</v>
      </c>
      <c r="Q148" s="54">
        <f t="shared" si="74"/>
        <v>1.9099826372169677E-3</v>
      </c>
      <c r="R148" s="54">
        <f t="shared" si="74"/>
        <v>1.448185632378816E-3</v>
      </c>
      <c r="S148" s="54">
        <f t="shared" si="74"/>
        <v>1.1076658221784951E-3</v>
      </c>
      <c r="T148" s="54">
        <f t="shared" si="74"/>
        <v>8.5376626785316656E-4</v>
      </c>
      <c r="U148" s="54">
        <f t="shared" si="74"/>
        <v>6.6259659429996861E-4</v>
      </c>
      <c r="V148" s="54">
        <f t="shared" si="74"/>
        <v>5.189543074226987E-4</v>
      </c>
      <c r="W148" s="54">
        <f t="shared" si="74"/>
        <v>4.0935349788063515E-4</v>
      </c>
      <c r="X148" s="54">
        <f t="shared" si="74"/>
        <v>3.2381410504499588E-4</v>
      </c>
      <c r="Y148" s="54">
        <f t="shared" si="74"/>
        <v>2.5700645952884336E-4</v>
      </c>
      <c r="Z148" s="54">
        <f t="shared" si="74"/>
        <v>2.046789972755387E-4</v>
      </c>
      <c r="AA148" s="54">
        <f t="shared" si="74"/>
        <v>1.6352306084770033E-4</v>
      </c>
      <c r="AB148" s="54">
        <f t="shared" si="74"/>
        <v>1.3100633126953584E-4</v>
      </c>
      <c r="AC148" s="54">
        <f t="shared" si="74"/>
        <v>1.0482300136131141E-4</v>
      </c>
      <c r="AD148" s="54">
        <f t="shared" si="74"/>
        <v>8.3936134730413489E-5</v>
      </c>
      <c r="AE148" s="54">
        <f t="shared" si="74"/>
        <v>6.7290141157314368E-5</v>
      </c>
      <c r="AF148" s="54">
        <f t="shared" si="74"/>
        <v>5.3952482080060754E-5</v>
      </c>
      <c r="AG148" s="54">
        <f t="shared" si="74"/>
        <v>4.3299021759160066E-5</v>
      </c>
      <c r="AH148" s="54">
        <f t="shared" si="74"/>
        <v>3.4842663205759011E-5</v>
      </c>
      <c r="AI148" s="54">
        <f t="shared" ref="AI148:BI148" si="75">+AH148/(1+AH79)^10</f>
        <v>2.8100632269840236E-5</v>
      </c>
      <c r="AJ148" s="54">
        <f t="shared" si="75"/>
        <v>2.2707278328814363E-5</v>
      </c>
      <c r="AK148" s="54">
        <f t="shared" si="75"/>
        <v>1.8380825028940348E-5</v>
      </c>
      <c r="AL148" s="54">
        <f t="shared" si="75"/>
        <v>1.4901846026196574E-5</v>
      </c>
      <c r="AM148" s="54">
        <f t="shared" si="75"/>
        <v>1.2098306521284512E-5</v>
      </c>
      <c r="AN148" s="54">
        <f t="shared" si="75"/>
        <v>9.8346654600302921E-6</v>
      </c>
      <c r="AO148" s="54">
        <f t="shared" si="75"/>
        <v>8.003713056464507E-6</v>
      </c>
      <c r="AP148" s="54">
        <f t="shared" si="75"/>
        <v>6.5203588814116357E-6</v>
      </c>
      <c r="AQ148" s="54">
        <f t="shared" si="75"/>
        <v>5.3168589915038312E-6</v>
      </c>
      <c r="AR148" s="54">
        <f t="shared" si="75"/>
        <v>4.3391253659950741E-6</v>
      </c>
      <c r="AS148" s="54">
        <f t="shared" si="75"/>
        <v>3.5438584093230091E-6</v>
      </c>
      <c r="AT148" s="54">
        <f t="shared" si="75"/>
        <v>2.8963097248254512E-6</v>
      </c>
      <c r="AU148" s="54">
        <f t="shared" si="75"/>
        <v>2.3685299507393127E-6</v>
      </c>
      <c r="AV148" s="54">
        <f t="shared" si="75"/>
        <v>1.9379914796612545E-6</v>
      </c>
      <c r="AW148" s="54">
        <f t="shared" si="75"/>
        <v>1.5865020461303285E-6</v>
      </c>
      <c r="AX148" s="54">
        <f t="shared" si="75"/>
        <v>1.2993448599082139E-6</v>
      </c>
      <c r="AY148" s="54">
        <f t="shared" si="75"/>
        <v>1.0645958545399487E-6</v>
      </c>
      <c r="AZ148" s="54">
        <f t="shared" si="75"/>
        <v>8.7257992199902933E-7</v>
      </c>
      <c r="BA148" s="54">
        <f t="shared" si="75"/>
        <v>7.1543660858952687E-7</v>
      </c>
      <c r="BB148" s="54">
        <f t="shared" si="75"/>
        <v>5.8677232064927564E-7</v>
      </c>
      <c r="BC148" s="54">
        <f t="shared" si="75"/>
        <v>4.8138112862966301E-7</v>
      </c>
      <c r="BD148" s="54">
        <f t="shared" si="75"/>
        <v>3.9502013737865154E-7</v>
      </c>
      <c r="BE148" s="54">
        <f t="shared" si="75"/>
        <v>3.2422838821531542E-7</v>
      </c>
      <c r="BF148" s="54">
        <f t="shared" si="75"/>
        <v>2.6618058439242673E-7</v>
      </c>
      <c r="BG148" s="54">
        <f t="shared" si="75"/>
        <v>2.1856874366672528E-7</v>
      </c>
      <c r="BH148" s="54">
        <f t="shared" si="75"/>
        <v>1.7950629910523973E-7</v>
      </c>
      <c r="BI148" s="54">
        <f t="shared" si="75"/>
        <v>1.5467469582670639E-7</v>
      </c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</row>
    <row r="149" spans="1:74" ht="18" customHeight="1">
      <c r="A149" s="54"/>
      <c r="B149" s="54"/>
    </row>
    <row r="150" spans="1:74" ht="18" customHeight="1">
      <c r="A150" s="54" t="s">
        <v>810</v>
      </c>
      <c r="B150" s="54"/>
    </row>
    <row r="151" spans="1:74" ht="18" customHeight="1">
      <c r="A151" s="54" t="s">
        <v>811</v>
      </c>
      <c r="B151" s="54">
        <f>+SUMPRODUCT(B148:U148*B84:U84)*10</f>
        <v>168.61896600784246</v>
      </c>
    </row>
    <row r="152" spans="1:74" ht="18" customHeight="1">
      <c r="A152" s="54" t="s">
        <v>812</v>
      </c>
      <c r="B152" s="54">
        <f>+SUMPRODUCT(B148:AE148*B84:AE84)*10</f>
        <v>170.95669555299764</v>
      </c>
    </row>
    <row r="153" spans="1:74" ht="18" customHeight="1">
      <c r="A153" s="54" t="s">
        <v>813</v>
      </c>
      <c r="B153" s="54">
        <f>+SUMPRODUCT(B148:BI148*B84:BI84)*10</f>
        <v>171.48199353527392</v>
      </c>
    </row>
    <row r="154" spans="1:74" ht="18" customHeight="1">
      <c r="A154" s="54" t="s">
        <v>813</v>
      </c>
      <c r="B154" s="54">
        <f>+SUMPRODUCT(B149:BI149*B84:BI84)*10</f>
        <v>0</v>
      </c>
    </row>
    <row r="155" spans="1:74" ht="18" customHeight="1">
      <c r="A155" s="52" t="s">
        <v>815</v>
      </c>
      <c r="B155" s="65">
        <f>+B63*B61</f>
        <v>6.5292268790265737E-3</v>
      </c>
      <c r="C155" s="65">
        <f t="shared" ref="C155:BI155" si="76">+C63*C61</f>
        <v>1.3459230910314837E-2</v>
      </c>
      <c r="D155" s="65">
        <f t="shared" si="76"/>
        <v>2.8865802512429196E-2</v>
      </c>
      <c r="E155" s="65">
        <f t="shared" si="76"/>
        <v>5.7035585048890343E-2</v>
      </c>
      <c r="F155" s="65">
        <f t="shared" si="76"/>
        <v>0.10282694860960905</v>
      </c>
      <c r="G155" s="65">
        <f t="shared" si="76"/>
        <v>0.1696418594700031</v>
      </c>
      <c r="H155" s="65">
        <f t="shared" si="76"/>
        <v>0.26206883766506733</v>
      </c>
      <c r="I155" s="65">
        <f t="shared" si="76"/>
        <v>0.38517000334018181</v>
      </c>
      <c r="J155" s="65">
        <f t="shared" si="76"/>
        <v>0.54300984900949711</v>
      </c>
      <c r="K155" s="65">
        <f t="shared" si="76"/>
        <v>0.73974626670442634</v>
      </c>
      <c r="L155" s="65">
        <f t="shared" si="76"/>
        <v>0.98012318002423593</v>
      </c>
      <c r="M155" s="65">
        <f t="shared" si="76"/>
        <v>1.262333592129774</v>
      </c>
      <c r="N155" s="65">
        <f t="shared" si="76"/>
        <v>1.5995389733046508</v>
      </c>
      <c r="O155" s="65">
        <f t="shared" si="76"/>
        <v>1.9789402867665629</v>
      </c>
      <c r="P155" s="65">
        <f t="shared" si="76"/>
        <v>2.4023684177358717</v>
      </c>
      <c r="Q155" s="65">
        <f t="shared" si="76"/>
        <v>2.8710129680740293</v>
      </c>
      <c r="R155" s="65">
        <f t="shared" si="76"/>
        <v>3.3855064496142466</v>
      </c>
      <c r="S155" s="65">
        <f t="shared" si="76"/>
        <v>3.9460262721817942</v>
      </c>
      <c r="T155" s="65">
        <f t="shared" si="76"/>
        <v>4.5523658217308505</v>
      </c>
      <c r="U155" s="65">
        <f t="shared" si="76"/>
        <v>5.2039641551981264</v>
      </c>
      <c r="V155" s="65">
        <f t="shared" si="76"/>
        <v>5.9277828157076744</v>
      </c>
      <c r="W155" s="65">
        <f t="shared" si="76"/>
        <v>6.7408978654163443</v>
      </c>
      <c r="X155" s="65">
        <f t="shared" si="76"/>
        <v>7.6265217613350336</v>
      </c>
      <c r="Y155" s="65">
        <f t="shared" si="76"/>
        <v>8.5829614475855482</v>
      </c>
      <c r="Z155" s="65">
        <f t="shared" si="76"/>
        <v>9.6080015221454609</v>
      </c>
      <c r="AA155" s="65">
        <f t="shared" si="76"/>
        <v>10.689339025843816</v>
      </c>
      <c r="AB155" s="65">
        <f t="shared" si="76"/>
        <v>11.684581725344994</v>
      </c>
      <c r="AC155" s="65">
        <f t="shared" si="76"/>
        <v>12.485370138320388</v>
      </c>
      <c r="AD155" s="65">
        <f t="shared" si="76"/>
        <v>13.16660183301218</v>
      </c>
      <c r="AE155" s="65">
        <f t="shared" si="76"/>
        <v>13.781198079500603</v>
      </c>
      <c r="AF155" s="65">
        <f t="shared" si="76"/>
        <v>14.338348661637477</v>
      </c>
      <c r="AG155" s="65">
        <f t="shared" si="76"/>
        <v>14.855930581592082</v>
      </c>
      <c r="AH155" s="65">
        <f t="shared" si="76"/>
        <v>15.378303357706717</v>
      </c>
      <c r="AI155" s="65">
        <f t="shared" si="76"/>
        <v>15.923669852426519</v>
      </c>
      <c r="AJ155" s="65">
        <f t="shared" si="76"/>
        <v>16.503653347205574</v>
      </c>
      <c r="AK155" s="65">
        <f t="shared" si="76"/>
        <v>17.125869503528474</v>
      </c>
      <c r="AL155" s="65">
        <f t="shared" si="76"/>
        <v>17.795337303616048</v>
      </c>
      <c r="AM155" s="65">
        <f t="shared" si="76"/>
        <v>18.515417335955664</v>
      </c>
      <c r="AN155" s="65">
        <f t="shared" si="76"/>
        <v>19.288438885326759</v>
      </c>
      <c r="AO155" s="65">
        <f t="shared" si="76"/>
        <v>20.116121160046212</v>
      </c>
      <c r="AP155" s="65">
        <f t="shared" si="76"/>
        <v>20.999857288156392</v>
      </c>
      <c r="AQ155" s="65">
        <f t="shared" si="76"/>
        <v>21.9409060417725</v>
      </c>
      <c r="AR155" s="65">
        <f t="shared" si="76"/>
        <v>22.940521030384591</v>
      </c>
      <c r="AS155" s="65">
        <f t="shared" si="76"/>
        <v>24.000037266136761</v>
      </c>
      <c r="AT155" s="65">
        <f t="shared" si="76"/>
        <v>25.120928578652897</v>
      </c>
      <c r="AU155" s="65">
        <f t="shared" si="76"/>
        <v>26.304845106685153</v>
      </c>
      <c r="AV155" s="65">
        <f t="shared" si="76"/>
        <v>27.553637244067335</v>
      </c>
      <c r="AW155" s="65">
        <f t="shared" si="76"/>
        <v>28.869370480924374</v>
      </c>
      <c r="AX155" s="65">
        <f t="shared" si="76"/>
        <v>30.254334248558067</v>
      </c>
      <c r="AY155" s="65">
        <f t="shared" si="76"/>
        <v>31.711046949243265</v>
      </c>
      <c r="AZ155" s="65">
        <f t="shared" si="76"/>
        <v>33.242258700983193</v>
      </c>
      <c r="BA155" s="65">
        <f t="shared" si="76"/>
        <v>34.850952866627566</v>
      </c>
      <c r="BB155" s="65">
        <f t="shared" si="76"/>
        <v>36.540347109326774</v>
      </c>
      <c r="BC155" s="65">
        <f t="shared" si="76"/>
        <v>38.313894483031063</v>
      </c>
      <c r="BD155" s="65">
        <f t="shared" si="76"/>
        <v>40.175284900653018</v>
      </c>
      <c r="BE155" s="65">
        <f t="shared" si="76"/>
        <v>42.128447204673051</v>
      </c>
      <c r="BF155" s="65">
        <f t="shared" si="76"/>
        <v>44.177551981953968</v>
      </c>
      <c r="BG155" s="65">
        <f t="shared" si="76"/>
        <v>46.327015206710932</v>
      </c>
      <c r="BH155" s="65">
        <f t="shared" si="76"/>
        <v>48.581502755993213</v>
      </c>
      <c r="BI155" s="65">
        <f t="shared" si="76"/>
        <v>50.945935815606227</v>
      </c>
    </row>
  </sheetData>
  <phoneticPr fontId="56" type="noConversion"/>
  <pageMargins left="0.75" right="0.75" top="1" bottom="1" header="0.5" footer="0.5"/>
  <pageSetup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316E-4336-4AE0-8B59-E5323AC10915}">
  <dimension ref="A1:IC155"/>
  <sheetViews>
    <sheetView zoomScale="130" workbookViewId="0">
      <pane xSplit="1" ySplit="4" topLeftCell="B46" activePane="bottomRight" state="frozen"/>
      <selection pane="topRight"/>
      <selection pane="bottomLeft"/>
      <selection pane="bottomRight" activeCell="M65" sqref="M65"/>
    </sheetView>
  </sheetViews>
  <sheetFormatPr defaultColWidth="11.54296875" defaultRowHeight="18" customHeight="1"/>
  <cols>
    <col min="1" max="1" width="68.453125" style="52" customWidth="1"/>
    <col min="2" max="2" width="11.54296875" style="65" customWidth="1"/>
    <col min="3" max="16384" width="11.54296875" style="54"/>
  </cols>
  <sheetData>
    <row r="1" spans="1:61" ht="18" customHeight="1">
      <c r="A1" s="52" t="s">
        <v>190</v>
      </c>
      <c r="B1" s="143"/>
    </row>
    <row r="2" spans="1:61" s="32" customFormat="1" ht="18" customHeight="1">
      <c r="A2" s="56"/>
      <c r="B2" s="144">
        <v>1</v>
      </c>
      <c r="C2" s="32">
        <v>2</v>
      </c>
      <c r="D2" s="32">
        <v>3</v>
      </c>
      <c r="E2" s="32">
        <v>4</v>
      </c>
      <c r="F2" s="32">
        <v>5</v>
      </c>
      <c r="G2" s="32">
        <v>6</v>
      </c>
      <c r="H2" s="32">
        <v>7</v>
      </c>
      <c r="I2" s="32">
        <v>8</v>
      </c>
      <c r="J2" s="32">
        <v>9</v>
      </c>
      <c r="K2" s="32">
        <v>10</v>
      </c>
      <c r="L2" s="32">
        <v>11</v>
      </c>
      <c r="M2" s="32">
        <v>12</v>
      </c>
      <c r="N2" s="32">
        <v>13</v>
      </c>
      <c r="O2" s="32">
        <v>14</v>
      </c>
      <c r="P2" s="32">
        <v>15</v>
      </c>
      <c r="Q2" s="32">
        <v>16</v>
      </c>
      <c r="R2" s="32">
        <v>17</v>
      </c>
      <c r="S2" s="32">
        <v>18</v>
      </c>
      <c r="T2" s="32">
        <v>19</v>
      </c>
      <c r="U2" s="32">
        <v>20</v>
      </c>
      <c r="V2" s="32">
        <v>21</v>
      </c>
      <c r="W2" s="32">
        <v>22</v>
      </c>
      <c r="X2" s="32">
        <v>23</v>
      </c>
      <c r="Y2" s="32">
        <v>24</v>
      </c>
      <c r="Z2" s="32">
        <v>25</v>
      </c>
      <c r="AA2" s="32">
        <v>26</v>
      </c>
      <c r="AB2" s="32">
        <v>27</v>
      </c>
      <c r="AC2" s="32">
        <v>28</v>
      </c>
      <c r="AD2" s="32">
        <v>29</v>
      </c>
      <c r="AE2" s="32">
        <v>30</v>
      </c>
      <c r="AF2" s="32">
        <v>31</v>
      </c>
      <c r="AG2" s="32">
        <v>32</v>
      </c>
      <c r="AH2" s="32">
        <v>33</v>
      </c>
      <c r="AI2" s="32">
        <v>34</v>
      </c>
      <c r="AJ2" s="32">
        <v>35</v>
      </c>
      <c r="AK2" s="32">
        <v>36</v>
      </c>
      <c r="AL2" s="32">
        <v>37</v>
      </c>
      <c r="AM2" s="32">
        <v>38</v>
      </c>
      <c r="AN2" s="32">
        <v>39</v>
      </c>
      <c r="AO2" s="32">
        <f>+AN2+1</f>
        <v>40</v>
      </c>
      <c r="AP2" s="32">
        <f t="shared" ref="AP2:BI2" si="0">+AO2+1</f>
        <v>41</v>
      </c>
      <c r="AQ2" s="32">
        <f t="shared" si="0"/>
        <v>42</v>
      </c>
      <c r="AR2" s="32">
        <f t="shared" si="0"/>
        <v>43</v>
      </c>
      <c r="AS2" s="32">
        <f t="shared" si="0"/>
        <v>44</v>
      </c>
      <c r="AT2" s="32">
        <f t="shared" si="0"/>
        <v>45</v>
      </c>
      <c r="AU2" s="32">
        <f t="shared" si="0"/>
        <v>46</v>
      </c>
      <c r="AV2" s="32">
        <f t="shared" si="0"/>
        <v>47</v>
      </c>
      <c r="AW2" s="32">
        <f t="shared" si="0"/>
        <v>48</v>
      </c>
      <c r="AX2" s="32">
        <f t="shared" si="0"/>
        <v>49</v>
      </c>
      <c r="AY2" s="32">
        <f t="shared" si="0"/>
        <v>50</v>
      </c>
      <c r="AZ2" s="32">
        <f t="shared" si="0"/>
        <v>51</v>
      </c>
      <c r="BA2" s="32">
        <f t="shared" si="0"/>
        <v>52</v>
      </c>
      <c r="BB2" s="32">
        <f t="shared" si="0"/>
        <v>53</v>
      </c>
      <c r="BC2" s="32">
        <f t="shared" si="0"/>
        <v>54</v>
      </c>
      <c r="BD2" s="32">
        <f t="shared" si="0"/>
        <v>55</v>
      </c>
      <c r="BE2" s="32">
        <f t="shared" si="0"/>
        <v>56</v>
      </c>
      <c r="BF2" s="32">
        <f t="shared" si="0"/>
        <v>57</v>
      </c>
      <c r="BG2" s="32">
        <f t="shared" si="0"/>
        <v>58</v>
      </c>
      <c r="BH2" s="32">
        <f t="shared" si="0"/>
        <v>59</v>
      </c>
      <c r="BI2" s="32">
        <f t="shared" si="0"/>
        <v>60</v>
      </c>
    </row>
    <row r="3" spans="1:61" s="32" customFormat="1" ht="18" customHeight="1">
      <c r="A3" s="57"/>
      <c r="B3" s="144"/>
    </row>
    <row r="4" spans="1:61" s="32" customFormat="1" ht="18" customHeight="1">
      <c r="A4" s="57"/>
      <c r="B4" s="144">
        <v>2005</v>
      </c>
      <c r="C4" s="32">
        <f>+B4+10</f>
        <v>2015</v>
      </c>
      <c r="D4" s="32">
        <f t="shared" ref="D4:BI4" si="1">+C4+10</f>
        <v>2025</v>
      </c>
      <c r="E4" s="32">
        <f t="shared" si="1"/>
        <v>2035</v>
      </c>
      <c r="F4" s="32">
        <f t="shared" si="1"/>
        <v>2045</v>
      </c>
      <c r="G4" s="32">
        <f t="shared" si="1"/>
        <v>2055</v>
      </c>
      <c r="H4" s="32">
        <f t="shared" si="1"/>
        <v>2065</v>
      </c>
      <c r="I4" s="32">
        <f t="shared" si="1"/>
        <v>2075</v>
      </c>
      <c r="J4" s="32">
        <f t="shared" si="1"/>
        <v>2085</v>
      </c>
      <c r="K4" s="32">
        <f t="shared" si="1"/>
        <v>2095</v>
      </c>
      <c r="L4" s="32">
        <f t="shared" si="1"/>
        <v>2105</v>
      </c>
      <c r="M4" s="32">
        <f t="shared" si="1"/>
        <v>2115</v>
      </c>
      <c r="N4" s="32">
        <f t="shared" si="1"/>
        <v>2125</v>
      </c>
      <c r="O4" s="32">
        <f t="shared" si="1"/>
        <v>2135</v>
      </c>
      <c r="P4" s="32">
        <f t="shared" si="1"/>
        <v>2145</v>
      </c>
      <c r="Q4" s="32">
        <f t="shared" si="1"/>
        <v>2155</v>
      </c>
      <c r="R4" s="32">
        <f t="shared" si="1"/>
        <v>2165</v>
      </c>
      <c r="S4" s="32">
        <f t="shared" si="1"/>
        <v>2175</v>
      </c>
      <c r="T4" s="32">
        <f t="shared" si="1"/>
        <v>2185</v>
      </c>
      <c r="U4" s="32">
        <f t="shared" si="1"/>
        <v>2195</v>
      </c>
      <c r="V4" s="32">
        <f t="shared" si="1"/>
        <v>2205</v>
      </c>
      <c r="W4" s="32">
        <f t="shared" si="1"/>
        <v>2215</v>
      </c>
      <c r="X4" s="32">
        <f t="shared" si="1"/>
        <v>2225</v>
      </c>
      <c r="Y4" s="32">
        <f t="shared" si="1"/>
        <v>2235</v>
      </c>
      <c r="Z4" s="32">
        <f t="shared" si="1"/>
        <v>2245</v>
      </c>
      <c r="AA4" s="32">
        <f t="shared" si="1"/>
        <v>2255</v>
      </c>
      <c r="AB4" s="32">
        <f t="shared" si="1"/>
        <v>2265</v>
      </c>
      <c r="AC4" s="32">
        <f t="shared" si="1"/>
        <v>2275</v>
      </c>
      <c r="AD4" s="32">
        <f t="shared" si="1"/>
        <v>2285</v>
      </c>
      <c r="AE4" s="32">
        <f t="shared" si="1"/>
        <v>2295</v>
      </c>
      <c r="AF4" s="32">
        <f t="shared" si="1"/>
        <v>2305</v>
      </c>
      <c r="AG4" s="32">
        <f t="shared" si="1"/>
        <v>2315</v>
      </c>
      <c r="AH4" s="32">
        <f t="shared" si="1"/>
        <v>2325</v>
      </c>
      <c r="AI4" s="32">
        <f t="shared" si="1"/>
        <v>2335</v>
      </c>
      <c r="AJ4" s="32">
        <f t="shared" si="1"/>
        <v>2345</v>
      </c>
      <c r="AK4" s="32">
        <f t="shared" si="1"/>
        <v>2355</v>
      </c>
      <c r="AL4" s="32">
        <f t="shared" si="1"/>
        <v>2365</v>
      </c>
      <c r="AM4" s="32">
        <f t="shared" si="1"/>
        <v>2375</v>
      </c>
      <c r="AN4" s="32">
        <f t="shared" si="1"/>
        <v>2385</v>
      </c>
      <c r="AO4" s="32">
        <f t="shared" si="1"/>
        <v>2395</v>
      </c>
      <c r="AP4" s="32">
        <f t="shared" si="1"/>
        <v>2405</v>
      </c>
      <c r="AQ4" s="32">
        <f t="shared" si="1"/>
        <v>2415</v>
      </c>
      <c r="AR4" s="32">
        <f t="shared" si="1"/>
        <v>2425</v>
      </c>
      <c r="AS4" s="32">
        <f t="shared" si="1"/>
        <v>2435</v>
      </c>
      <c r="AT4" s="32">
        <f t="shared" si="1"/>
        <v>2445</v>
      </c>
      <c r="AU4" s="32">
        <f t="shared" si="1"/>
        <v>2455</v>
      </c>
      <c r="AV4" s="32">
        <f t="shared" si="1"/>
        <v>2465</v>
      </c>
      <c r="AW4" s="32">
        <f t="shared" si="1"/>
        <v>2475</v>
      </c>
      <c r="AX4" s="32">
        <f t="shared" si="1"/>
        <v>2485</v>
      </c>
      <c r="AY4" s="32">
        <f t="shared" si="1"/>
        <v>2495</v>
      </c>
      <c r="AZ4" s="32">
        <f t="shared" si="1"/>
        <v>2505</v>
      </c>
      <c r="BA4" s="32">
        <f t="shared" si="1"/>
        <v>2515</v>
      </c>
      <c r="BB4" s="32">
        <f t="shared" si="1"/>
        <v>2525</v>
      </c>
      <c r="BC4" s="32">
        <f t="shared" si="1"/>
        <v>2535</v>
      </c>
      <c r="BD4" s="32">
        <f t="shared" si="1"/>
        <v>2545</v>
      </c>
      <c r="BE4" s="32">
        <f t="shared" si="1"/>
        <v>2555</v>
      </c>
      <c r="BF4" s="32">
        <f t="shared" si="1"/>
        <v>2565</v>
      </c>
      <c r="BG4" s="32">
        <f t="shared" si="1"/>
        <v>2575</v>
      </c>
      <c r="BH4" s="32">
        <f t="shared" si="1"/>
        <v>2585</v>
      </c>
      <c r="BI4" s="32">
        <f t="shared" si="1"/>
        <v>2595</v>
      </c>
    </row>
    <row r="5" spans="1:61" ht="18" customHeight="1">
      <c r="A5" s="58"/>
    </row>
    <row r="6" spans="1:61" ht="18" customHeight="1">
      <c r="A6" s="59" t="s">
        <v>738</v>
      </c>
    </row>
    <row r="7" spans="1:61" ht="18" customHeight="1">
      <c r="A7" s="52" t="s">
        <v>233</v>
      </c>
      <c r="B7" s="65">
        <f>+Parameters!P35</f>
        <v>0.3</v>
      </c>
    </row>
    <row r="8" spans="1:61" ht="18" customHeight="1">
      <c r="A8" s="52" t="s">
        <v>236</v>
      </c>
      <c r="B8" s="145">
        <f>+Parameters!P36</f>
        <v>0.1</v>
      </c>
    </row>
    <row r="9" spans="1:61" ht="18" customHeight="1">
      <c r="A9" s="54" t="s">
        <v>237</v>
      </c>
      <c r="B9" s="65">
        <f>Parameters!P37</f>
        <v>3.8420497503564501</v>
      </c>
    </row>
    <row r="10" spans="1:61" ht="18" customHeight="1">
      <c r="A10" s="54" t="str">
        <f>+Parameters!A38</f>
        <v>Initial real interest rate (percent per decade annualized)</v>
      </c>
      <c r="B10" s="65">
        <f>+Parameters!P38</f>
        <v>6.7765473111546348E-2</v>
      </c>
    </row>
    <row r="11" spans="1:61" ht="18" customHeight="1">
      <c r="A11" s="54" t="s">
        <v>242</v>
      </c>
      <c r="B11" s="65">
        <f>+Parameters!P39</f>
        <v>6.8703941504135813</v>
      </c>
    </row>
    <row r="12" spans="1:61" ht="18" customHeight="1">
      <c r="A12" s="54" t="s">
        <v>739</v>
      </c>
      <c r="B12" s="65">
        <f>+Parameters!P40</f>
        <v>9.0293442586263417</v>
      </c>
    </row>
    <row r="13" spans="1:61" ht="18" customHeight="1">
      <c r="A13" s="59" t="s">
        <v>247</v>
      </c>
    </row>
    <row r="14" spans="1:61" ht="18" customHeight="1">
      <c r="A14" s="52" t="s">
        <v>740</v>
      </c>
      <c r="B14" s="54">
        <f>+$B$15</f>
        <v>1.4999999999999999E-2</v>
      </c>
      <c r="C14" s="54">
        <f t="shared" ref="C14:BI14" si="2">+B14*(1-$B$16)</f>
        <v>1.4999999999999999E-2</v>
      </c>
      <c r="D14" s="54">
        <f t="shared" si="2"/>
        <v>1.4999999999999999E-2</v>
      </c>
      <c r="E14" s="54">
        <f t="shared" si="2"/>
        <v>1.4999999999999999E-2</v>
      </c>
      <c r="F14" s="54">
        <f t="shared" si="2"/>
        <v>1.4999999999999999E-2</v>
      </c>
      <c r="G14" s="54">
        <f t="shared" si="2"/>
        <v>1.4999999999999999E-2</v>
      </c>
      <c r="H14" s="54">
        <f t="shared" si="2"/>
        <v>1.4999999999999999E-2</v>
      </c>
      <c r="I14" s="54">
        <f t="shared" si="2"/>
        <v>1.4999999999999999E-2</v>
      </c>
      <c r="J14" s="54">
        <f t="shared" si="2"/>
        <v>1.4999999999999999E-2</v>
      </c>
      <c r="K14" s="54">
        <f t="shared" si="2"/>
        <v>1.4999999999999999E-2</v>
      </c>
      <c r="L14" s="54">
        <f t="shared" si="2"/>
        <v>1.4999999999999999E-2</v>
      </c>
      <c r="M14" s="54">
        <f t="shared" si="2"/>
        <v>1.4999999999999999E-2</v>
      </c>
      <c r="N14" s="54">
        <f t="shared" si="2"/>
        <v>1.4999999999999999E-2</v>
      </c>
      <c r="O14" s="54">
        <f t="shared" si="2"/>
        <v>1.4999999999999999E-2</v>
      </c>
      <c r="P14" s="54">
        <f t="shared" si="2"/>
        <v>1.4999999999999999E-2</v>
      </c>
      <c r="Q14" s="54">
        <f t="shared" si="2"/>
        <v>1.4999999999999999E-2</v>
      </c>
      <c r="R14" s="54">
        <f t="shared" si="2"/>
        <v>1.4999999999999999E-2</v>
      </c>
      <c r="S14" s="54">
        <f t="shared" si="2"/>
        <v>1.4999999999999999E-2</v>
      </c>
      <c r="T14" s="54">
        <f t="shared" si="2"/>
        <v>1.4999999999999999E-2</v>
      </c>
      <c r="U14" s="54">
        <f t="shared" si="2"/>
        <v>1.4999999999999999E-2</v>
      </c>
      <c r="V14" s="54">
        <f t="shared" si="2"/>
        <v>1.4999999999999999E-2</v>
      </c>
      <c r="W14" s="54">
        <f t="shared" si="2"/>
        <v>1.4999999999999999E-2</v>
      </c>
      <c r="X14" s="54">
        <f t="shared" si="2"/>
        <v>1.4999999999999999E-2</v>
      </c>
      <c r="Y14" s="54">
        <f t="shared" si="2"/>
        <v>1.4999999999999999E-2</v>
      </c>
      <c r="Z14" s="54">
        <f t="shared" si="2"/>
        <v>1.4999999999999999E-2</v>
      </c>
      <c r="AA14" s="54">
        <f t="shared" si="2"/>
        <v>1.4999999999999999E-2</v>
      </c>
      <c r="AB14" s="54">
        <f t="shared" si="2"/>
        <v>1.4999999999999999E-2</v>
      </c>
      <c r="AC14" s="54">
        <f t="shared" si="2"/>
        <v>1.4999999999999999E-2</v>
      </c>
      <c r="AD14" s="54">
        <f t="shared" si="2"/>
        <v>1.4999999999999999E-2</v>
      </c>
      <c r="AE14" s="54">
        <f t="shared" si="2"/>
        <v>1.4999999999999999E-2</v>
      </c>
      <c r="AF14" s="54">
        <f t="shared" si="2"/>
        <v>1.4999999999999999E-2</v>
      </c>
      <c r="AG14" s="54">
        <f t="shared" si="2"/>
        <v>1.4999999999999999E-2</v>
      </c>
      <c r="AH14" s="54">
        <f t="shared" si="2"/>
        <v>1.4999999999999999E-2</v>
      </c>
      <c r="AI14" s="54">
        <f t="shared" si="2"/>
        <v>1.4999999999999999E-2</v>
      </c>
      <c r="AJ14" s="54">
        <f t="shared" si="2"/>
        <v>1.4999999999999999E-2</v>
      </c>
      <c r="AK14" s="54">
        <f t="shared" si="2"/>
        <v>1.4999999999999999E-2</v>
      </c>
      <c r="AL14" s="54">
        <f t="shared" si="2"/>
        <v>1.4999999999999999E-2</v>
      </c>
      <c r="AM14" s="54">
        <f t="shared" si="2"/>
        <v>1.4999999999999999E-2</v>
      </c>
      <c r="AN14" s="54">
        <f t="shared" si="2"/>
        <v>1.4999999999999999E-2</v>
      </c>
      <c r="AO14" s="54">
        <f t="shared" si="2"/>
        <v>1.4999999999999999E-2</v>
      </c>
      <c r="AP14" s="54">
        <f t="shared" si="2"/>
        <v>1.4999999999999999E-2</v>
      </c>
      <c r="AQ14" s="54">
        <f t="shared" si="2"/>
        <v>1.4999999999999999E-2</v>
      </c>
      <c r="AR14" s="54">
        <f t="shared" si="2"/>
        <v>1.4999999999999999E-2</v>
      </c>
      <c r="AS14" s="54">
        <f t="shared" si="2"/>
        <v>1.4999999999999999E-2</v>
      </c>
      <c r="AT14" s="54">
        <f t="shared" si="2"/>
        <v>1.4999999999999999E-2</v>
      </c>
      <c r="AU14" s="54">
        <f t="shared" si="2"/>
        <v>1.4999999999999999E-2</v>
      </c>
      <c r="AV14" s="54">
        <f t="shared" si="2"/>
        <v>1.4999999999999999E-2</v>
      </c>
      <c r="AW14" s="54">
        <f t="shared" si="2"/>
        <v>1.4999999999999999E-2</v>
      </c>
      <c r="AX14" s="54">
        <f t="shared" si="2"/>
        <v>1.4999999999999999E-2</v>
      </c>
      <c r="AY14" s="54">
        <f t="shared" si="2"/>
        <v>1.4999999999999999E-2</v>
      </c>
      <c r="AZ14" s="54">
        <f t="shared" si="2"/>
        <v>1.4999999999999999E-2</v>
      </c>
      <c r="BA14" s="54">
        <f t="shared" si="2"/>
        <v>1.4999999999999999E-2</v>
      </c>
      <c r="BB14" s="54">
        <f t="shared" si="2"/>
        <v>1.4999999999999999E-2</v>
      </c>
      <c r="BC14" s="54">
        <f t="shared" si="2"/>
        <v>1.4999999999999999E-2</v>
      </c>
      <c r="BD14" s="54">
        <f t="shared" si="2"/>
        <v>1.4999999999999999E-2</v>
      </c>
      <c r="BE14" s="54">
        <f t="shared" si="2"/>
        <v>1.4999999999999999E-2</v>
      </c>
      <c r="BF14" s="54">
        <f t="shared" si="2"/>
        <v>1.4999999999999999E-2</v>
      </c>
      <c r="BG14" s="54">
        <f t="shared" si="2"/>
        <v>1.4999999999999999E-2</v>
      </c>
      <c r="BH14" s="54">
        <f t="shared" si="2"/>
        <v>1.4999999999999999E-2</v>
      </c>
      <c r="BI14" s="54">
        <f t="shared" si="2"/>
        <v>1.4999999999999999E-2</v>
      </c>
    </row>
    <row r="15" spans="1:61" ht="18" customHeight="1">
      <c r="A15" s="52" t="s">
        <v>741</v>
      </c>
      <c r="B15" s="65">
        <f>+Parameters!P43</f>
        <v>1.4999999999999999E-2</v>
      </c>
    </row>
    <row r="16" spans="1:61" ht="18" customHeight="1">
      <c r="A16" s="54" t="s">
        <v>742</v>
      </c>
      <c r="B16" s="54">
        <f>+Parameters!C44</f>
        <v>0</v>
      </c>
    </row>
    <row r="17" spans="1:103" s="33" customFormat="1" ht="18" customHeight="1">
      <c r="A17" s="61" t="s">
        <v>743</v>
      </c>
      <c r="B17" s="62">
        <v>1</v>
      </c>
      <c r="C17" s="33">
        <f t="shared" ref="C17:BN17" si="3">B17/(1+B14)^10</f>
        <v>0.86166723172218462</v>
      </c>
      <c r="D17" s="33">
        <f t="shared" si="3"/>
        <v>0.74247041822377302</v>
      </c>
      <c r="E17" s="33">
        <f t="shared" si="3"/>
        <v>0.63976242990649113</v>
      </c>
      <c r="F17" s="33">
        <f t="shared" si="3"/>
        <v>0.55126232193738434</v>
      </c>
      <c r="G17" s="33">
        <f t="shared" si="3"/>
        <v>0.4750046788965297</v>
      </c>
      <c r="H17" s="33">
        <f t="shared" si="3"/>
        <v>0.40929596671985796</v>
      </c>
      <c r="I17" s="33">
        <f t="shared" si="3"/>
        <v>0.35267692259855543</v>
      </c>
      <c r="J17" s="33">
        <f t="shared" si="3"/>
        <v>0.30389014758779642</v>
      </c>
      <c r="K17" s="33">
        <f t="shared" si="3"/>
        <v>0.26185218221962264</v>
      </c>
      <c r="L17" s="33">
        <f t="shared" si="3"/>
        <v>0.2256294449735953</v>
      </c>
      <c r="M17" s="33">
        <f t="shared" si="3"/>
        <v>0.19441749924541085</v>
      </c>
      <c r="N17" s="33">
        <f t="shared" si="3"/>
        <v>0.16752318837314309</v>
      </c>
      <c r="O17" s="33">
        <f t="shared" si="3"/>
        <v>0.14434924197476026</v>
      </c>
      <c r="P17" s="33">
        <f t="shared" si="3"/>
        <v>0.12438101173358745</v>
      </c>
      <c r="Q17" s="33">
        <f t="shared" si="3"/>
        <v>0.10717504205928487</v>
      </c>
      <c r="R17" s="33">
        <f t="shared" si="3"/>
        <v>9.234922180093269E-2</v>
      </c>
      <c r="S17" s="33">
        <f t="shared" si="3"/>
        <v>7.9574298300907689E-2</v>
      </c>
      <c r="T17" s="33">
        <f t="shared" si="3"/>
        <v>6.8566565333178467E-2</v>
      </c>
      <c r="U17" s="33">
        <f t="shared" si="3"/>
        <v>5.9081562539338203E-2</v>
      </c>
      <c r="V17" s="33">
        <f t="shared" si="3"/>
        <v>5.0908646439092674E-2</v>
      </c>
      <c r="W17" s="33">
        <f t="shared" si="3"/>
        <v>4.386631244789644E-2</v>
      </c>
      <c r="X17" s="33">
        <f t="shared" si="3"/>
        <v>3.7798164012839336E-2</v>
      </c>
      <c r="Y17" s="33">
        <f t="shared" si="3"/>
        <v>3.2569439349124374E-2</v>
      </c>
      <c r="Z17" s="33">
        <f t="shared" si="3"/>
        <v>2.8064018642703591E-2</v>
      </c>
      <c r="AA17" s="33">
        <f t="shared" si="3"/>
        <v>2.4181845254858184E-2</v>
      </c>
      <c r="AB17" s="33">
        <f t="shared" si="3"/>
        <v>2.0836703658687897E-2</v>
      </c>
      <c r="AC17" s="33">
        <f t="shared" si="3"/>
        <v>1.7954304759797118E-2</v>
      </c>
      <c r="AD17" s="33">
        <f t="shared" si="3"/>
        <v>1.5470636079870826E-2</v>
      </c>
      <c r="AE17" s="33">
        <f t="shared" si="3"/>
        <v>1.3330540163923646E-2</v>
      </c>
      <c r="AF17" s="33">
        <f t="shared" si="3"/>
        <v>1.1486489640409485E-2</v>
      </c>
      <c r="AG17" s="33">
        <f t="shared" si="3"/>
        <v>9.8975317306571921E-3</v>
      </c>
      <c r="AH17" s="33">
        <f t="shared" si="3"/>
        <v>8.5283787672378666E-3</v>
      </c>
      <c r="AI17" s="33">
        <f t="shared" si="3"/>
        <v>7.3486245234441099E-3</v>
      </c>
      <c r="AJ17" s="33">
        <f t="shared" si="3"/>
        <v>6.3320689500818445E-3</v>
      </c>
      <c r="AK17" s="33">
        <f t="shared" si="3"/>
        <v>5.4561363232910227E-3</v>
      </c>
      <c r="AL17" s="33">
        <f t="shared" si="3"/>
        <v>4.7013738815890344E-3</v>
      </c>
      <c r="AM17" s="33">
        <f t="shared" si="3"/>
        <v>4.0510198178398049E-3</v>
      </c>
      <c r="AN17" s="33">
        <f t="shared" si="3"/>
        <v>3.4906310320897333E-3</v>
      </c>
      <c r="AO17" s="33">
        <f t="shared" si="3"/>
        <v>3.0077623783843128E-3</v>
      </c>
      <c r="AP17" s="33">
        <f t="shared" si="3"/>
        <v>2.591690282260545E-3</v>
      </c>
      <c r="AQ17" s="33">
        <f t="shared" si="3"/>
        <v>2.2331745909967313E-3</v>
      </c>
      <c r="AR17" s="33">
        <f t="shared" si="3"/>
        <v>1.9242533677764754E-3</v>
      </c>
      <c r="AS17" s="33">
        <f t="shared" si="3"/>
        <v>1.6580660725440464E-3</v>
      </c>
      <c r="AT17" s="33">
        <f t="shared" si="3"/>
        <v>1.4287012027415034E-3</v>
      </c>
      <c r="AU17" s="33">
        <f t="shared" si="3"/>
        <v>1.2310650103244268E-3</v>
      </c>
      <c r="AV17" s="33">
        <f t="shared" si="3"/>
        <v>1.0607683795162916E-3</v>
      </c>
      <c r="AW17" s="33">
        <f t="shared" si="3"/>
        <v>9.140293530762307E-4</v>
      </c>
      <c r="AX17" s="33">
        <f t="shared" si="3"/>
        <v>7.8758914237801497E-4</v>
      </c>
      <c r="AY17" s="33">
        <f t="shared" si="3"/>
        <v>6.7863975604731371E-4</v>
      </c>
      <c r="AZ17" s="33">
        <f t="shared" si="3"/>
        <v>5.8476163992990751E-4</v>
      </c>
      <c r="BA17" s="33">
        <f t="shared" si="3"/>
        <v>5.0386994349572826E-4</v>
      </c>
      <c r="BB17" s="33">
        <f t="shared" si="3"/>
        <v>4.3416821935997774E-4</v>
      </c>
      <c r="BC17" s="33">
        <f t="shared" si="3"/>
        <v>3.741085276776622E-4</v>
      </c>
      <c r="BD17" s="33">
        <f t="shared" si="3"/>
        <v>3.223570594076735E-4</v>
      </c>
      <c r="BE17" s="33">
        <f t="shared" si="3"/>
        <v>2.7776451500591384E-4</v>
      </c>
      <c r="BF17" s="33">
        <f t="shared" si="3"/>
        <v>2.3934058071580099E-4</v>
      </c>
      <c r="BG17" s="33">
        <f t="shared" si="3"/>
        <v>2.0623193562416432E-4</v>
      </c>
      <c r="BH17" s="33">
        <f t="shared" si="3"/>
        <v>1.7770330106198147E-4</v>
      </c>
      <c r="BI17" s="33">
        <f t="shared" si="3"/>
        <v>1.5312111149397154E-4</v>
      </c>
      <c r="BJ17" s="33">
        <f t="shared" si="3"/>
        <v>1.3193944425923443E-4</v>
      </c>
      <c r="BK17" s="33">
        <f t="shared" si="3"/>
        <v>1.3193944425923443E-4</v>
      </c>
      <c r="BL17" s="33">
        <f t="shared" si="3"/>
        <v>1.3193944425923443E-4</v>
      </c>
      <c r="BM17" s="33">
        <f t="shared" si="3"/>
        <v>1.3193944425923443E-4</v>
      </c>
      <c r="BN17" s="33">
        <f t="shared" si="3"/>
        <v>1.3193944425923443E-4</v>
      </c>
      <c r="BO17" s="33">
        <f t="shared" ref="BO17:CY17" si="4">BN17/(1+BN14)^10</f>
        <v>1.3193944425923443E-4</v>
      </c>
      <c r="BP17" s="33">
        <f t="shared" si="4"/>
        <v>1.3193944425923443E-4</v>
      </c>
      <c r="BQ17" s="33">
        <f t="shared" si="4"/>
        <v>1.3193944425923443E-4</v>
      </c>
      <c r="BR17" s="33">
        <f t="shared" si="4"/>
        <v>1.3193944425923443E-4</v>
      </c>
      <c r="BS17" s="33">
        <f t="shared" si="4"/>
        <v>1.3193944425923443E-4</v>
      </c>
      <c r="BT17" s="33">
        <f t="shared" si="4"/>
        <v>1.3193944425923443E-4</v>
      </c>
      <c r="BU17" s="33">
        <f t="shared" si="4"/>
        <v>1.3193944425923443E-4</v>
      </c>
      <c r="BV17" s="33">
        <f t="shared" si="4"/>
        <v>1.3193944425923443E-4</v>
      </c>
      <c r="BW17" s="33">
        <f t="shared" si="4"/>
        <v>1.3193944425923443E-4</v>
      </c>
      <c r="BX17" s="33">
        <f t="shared" si="4"/>
        <v>1.3193944425923443E-4</v>
      </c>
      <c r="BY17" s="33">
        <f t="shared" si="4"/>
        <v>1.3193944425923443E-4</v>
      </c>
      <c r="BZ17" s="33">
        <f t="shared" si="4"/>
        <v>1.3193944425923443E-4</v>
      </c>
      <c r="CA17" s="33">
        <f t="shared" si="4"/>
        <v>1.3193944425923443E-4</v>
      </c>
      <c r="CB17" s="33">
        <f t="shared" si="4"/>
        <v>1.3193944425923443E-4</v>
      </c>
      <c r="CC17" s="33">
        <f t="shared" si="4"/>
        <v>1.3193944425923443E-4</v>
      </c>
      <c r="CD17" s="33">
        <f t="shared" si="4"/>
        <v>1.3193944425923443E-4</v>
      </c>
      <c r="CE17" s="33">
        <f t="shared" si="4"/>
        <v>1.3193944425923443E-4</v>
      </c>
      <c r="CF17" s="33">
        <f t="shared" si="4"/>
        <v>1.3193944425923443E-4</v>
      </c>
      <c r="CG17" s="33">
        <f t="shared" si="4"/>
        <v>1.3193944425923443E-4</v>
      </c>
      <c r="CH17" s="33">
        <f t="shared" si="4"/>
        <v>1.3193944425923443E-4</v>
      </c>
      <c r="CI17" s="33">
        <f t="shared" si="4"/>
        <v>1.3193944425923443E-4</v>
      </c>
      <c r="CJ17" s="33">
        <f t="shared" si="4"/>
        <v>1.3193944425923443E-4</v>
      </c>
      <c r="CK17" s="33">
        <f t="shared" si="4"/>
        <v>1.3193944425923443E-4</v>
      </c>
      <c r="CL17" s="33">
        <f t="shared" si="4"/>
        <v>1.3193944425923443E-4</v>
      </c>
      <c r="CM17" s="33">
        <f t="shared" si="4"/>
        <v>1.3193944425923443E-4</v>
      </c>
      <c r="CN17" s="33">
        <f t="shared" si="4"/>
        <v>1.3193944425923443E-4</v>
      </c>
      <c r="CO17" s="33">
        <f t="shared" si="4"/>
        <v>1.3193944425923443E-4</v>
      </c>
      <c r="CP17" s="33">
        <f t="shared" si="4"/>
        <v>1.3193944425923443E-4</v>
      </c>
      <c r="CQ17" s="33">
        <f t="shared" si="4"/>
        <v>1.3193944425923443E-4</v>
      </c>
      <c r="CR17" s="33">
        <f t="shared" si="4"/>
        <v>1.3193944425923443E-4</v>
      </c>
      <c r="CS17" s="33">
        <f t="shared" si="4"/>
        <v>1.3193944425923443E-4</v>
      </c>
      <c r="CT17" s="33">
        <f t="shared" si="4"/>
        <v>1.3193944425923443E-4</v>
      </c>
      <c r="CU17" s="33">
        <f t="shared" si="4"/>
        <v>1.3193944425923443E-4</v>
      </c>
      <c r="CV17" s="33">
        <f t="shared" si="4"/>
        <v>1.3193944425923443E-4</v>
      </c>
      <c r="CW17" s="33">
        <f t="shared" si="4"/>
        <v>1.3193944425923443E-4</v>
      </c>
      <c r="CX17" s="33">
        <f t="shared" si="4"/>
        <v>1.3193944425923443E-4</v>
      </c>
      <c r="CY17" s="33">
        <f t="shared" si="4"/>
        <v>1.3193944425923443E-4</v>
      </c>
    </row>
    <row r="18" spans="1:103" ht="18" customHeight="1">
      <c r="A18" s="52" t="s">
        <v>744</v>
      </c>
      <c r="B18" s="65">
        <f>+Parameters!P45</f>
        <v>1.5</v>
      </c>
    </row>
    <row r="19" spans="1:103" ht="18" customHeight="1">
      <c r="A19" s="63" t="s">
        <v>745</v>
      </c>
      <c r="C19" s="54">
        <f t="shared" ref="C19:BI19" si="5">+LN(C20/B20)/10</f>
        <v>1.3178150620431792E-2</v>
      </c>
      <c r="D19" s="54">
        <f t="shared" si="5"/>
        <v>1.1156942928642251E-2</v>
      </c>
      <c r="E19" s="54">
        <f t="shared" si="5"/>
        <v>1.0308382404787078E-2</v>
      </c>
      <c r="F19" s="54">
        <f t="shared" si="5"/>
        <v>9.541239350562428E-3</v>
      </c>
      <c r="G19" s="54">
        <f t="shared" si="5"/>
        <v>8.8476992434184838E-3</v>
      </c>
      <c r="H19" s="54">
        <f t="shared" si="5"/>
        <v>8.2206978735404421E-3</v>
      </c>
      <c r="I19" s="54">
        <f t="shared" si="5"/>
        <v>7.6538492758919706E-3</v>
      </c>
      <c r="J19" s="54">
        <f t="shared" si="5"/>
        <v>7.1413805870577341E-3</v>
      </c>
      <c r="K19" s="54">
        <f t="shared" si="5"/>
        <v>6.6780731612400626E-3</v>
      </c>
      <c r="L19" s="54">
        <f t="shared" si="5"/>
        <v>6.2592093437765367E-3</v>
      </c>
      <c r="M19" s="54">
        <f t="shared" si="5"/>
        <v>5.8805243583973776E-3</v>
      </c>
      <c r="N19" s="54">
        <f t="shared" si="5"/>
        <v>5.5381628167287993E-3</v>
      </c>
      <c r="O19" s="54">
        <f t="shared" si="5"/>
        <v>5.2286394058063713E-3</v>
      </c>
      <c r="P19" s="54">
        <f t="shared" si="5"/>
        <v>4.9488033520738873E-3</v>
      </c>
      <c r="Q19" s="54">
        <f t="shared" si="5"/>
        <v>4.6958062989465987E-3</v>
      </c>
      <c r="R19" s="54">
        <f t="shared" si="5"/>
        <v>4.4670732699090311E-3</v>
      </c>
      <c r="S19" s="54">
        <f t="shared" si="5"/>
        <v>4.2602764206515079E-3</v>
      </c>
      <c r="T19" s="54">
        <f t="shared" si="5"/>
        <v>4.0733113122521127E-3</v>
      </c>
      <c r="U19" s="54">
        <f t="shared" si="5"/>
        <v>3.9042754631718806E-3</v>
      </c>
      <c r="V19" s="54">
        <f t="shared" si="5"/>
        <v>3.7514489611145453E-3</v>
      </c>
      <c r="W19" s="54">
        <f t="shared" si="5"/>
        <v>3.6132769368475508E-3</v>
      </c>
      <c r="X19" s="54">
        <f t="shared" si="5"/>
        <v>3.488353721100785E-3</v>
      </c>
      <c r="Y19" s="54">
        <f t="shared" si="5"/>
        <v>3.3754085228539692E-3</v>
      </c>
      <c r="Z19" s="54">
        <f t="shared" si="5"/>
        <v>3.2732924828607285E-3</v>
      </c>
      <c r="AA19" s="54">
        <f t="shared" si="5"/>
        <v>3.1809669703044075E-3</v>
      </c>
      <c r="AB19" s="54">
        <f t="shared" si="5"/>
        <v>3.0974930031741517E-3</v>
      </c>
      <c r="AC19" s="54">
        <f t="shared" si="5"/>
        <v>3.0220216844258612E-3</v>
      </c>
      <c r="AD19" s="54">
        <f t="shared" si="5"/>
        <v>2.9537855563626834E-3</v>
      </c>
      <c r="AE19" s="54">
        <f t="shared" si="5"/>
        <v>2.8920907850450831E-3</v>
      </c>
      <c r="AF19" s="54">
        <f t="shared" si="5"/>
        <v>2.8363100950140416E-3</v>
      </c>
      <c r="AG19" s="54">
        <f t="shared" si="5"/>
        <v>2.7858763822689592E-3</v>
      </c>
      <c r="AH19" s="54">
        <f t="shared" si="5"/>
        <v>2.740276940365723E-3</v>
      </c>
      <c r="AI19" s="54">
        <f t="shared" si="5"/>
        <v>2.6990482407571728E-3</v>
      </c>
      <c r="AJ19" s="54">
        <f t="shared" si="5"/>
        <v>2.6617712141548053E-3</v>
      </c>
      <c r="AK19" s="54">
        <f t="shared" si="5"/>
        <v>2.6280669848021553E-3</v>
      </c>
      <c r="AL19" s="54">
        <f t="shared" si="5"/>
        <v>2.5975930141731618E-3</v>
      </c>
      <c r="AM19" s="54">
        <f t="shared" si="5"/>
        <v>2.570039614783636E-3</v>
      </c>
      <c r="AN19" s="54">
        <f t="shared" si="5"/>
        <v>2.545126798582562E-3</v>
      </c>
      <c r="AO19" s="54">
        <f t="shared" si="5"/>
        <v>2.5226014277996865E-3</v>
      </c>
      <c r="AP19" s="54">
        <f t="shared" si="5"/>
        <v>2.502234639214279E-3</v>
      </c>
      <c r="AQ19" s="54">
        <f t="shared" si="5"/>
        <v>2.483819515595669E-3</v>
      </c>
      <c r="AR19" s="54">
        <f t="shared" si="5"/>
        <v>2.4671689805886026E-3</v>
      </c>
      <c r="AS19" s="54">
        <f t="shared" si="5"/>
        <v>2.4521138955945878E-3</v>
      </c>
      <c r="AT19" s="54">
        <f t="shared" si="5"/>
        <v>2.4385013392599526E-3</v>
      </c>
      <c r="AU19" s="54">
        <f t="shared" si="5"/>
        <v>2.4261930520429386E-3</v>
      </c>
      <c r="AV19" s="54">
        <f t="shared" si="5"/>
        <v>2.4150640300157661E-3</v>
      </c>
      <c r="AW19" s="54">
        <f t="shared" si="5"/>
        <v>2.4050012535783262E-3</v>
      </c>
      <c r="AX19" s="54">
        <f t="shared" si="5"/>
        <v>2.3959025381353294E-3</v>
      </c>
      <c r="AY19" s="54">
        <f t="shared" si="5"/>
        <v>2.3876754950326864E-3</v>
      </c>
      <c r="AZ19" s="54">
        <f t="shared" si="5"/>
        <v>2.3802365921712825E-3</v>
      </c>
      <c r="BA19" s="54">
        <f t="shared" si="5"/>
        <v>2.3735103047330336E-3</v>
      </c>
      <c r="BB19" s="54">
        <f t="shared" si="5"/>
        <v>2.3674283473723527E-3</v>
      </c>
      <c r="BC19" s="54">
        <f t="shared" si="5"/>
        <v>2.3619289800555594E-3</v>
      </c>
      <c r="BD19" s="54">
        <f t="shared" si="5"/>
        <v>2.3569563804820811E-3</v>
      </c>
      <c r="BE19" s="54">
        <f t="shared" si="5"/>
        <v>2.3524600766983948E-3</v>
      </c>
      <c r="BF19" s="54">
        <f t="shared" si="5"/>
        <v>2.3483944341297718E-3</v>
      </c>
      <c r="BG19" s="54">
        <f t="shared" si="5"/>
        <v>2.344718191809298E-3</v>
      </c>
      <c r="BH19" s="54">
        <f t="shared" si="5"/>
        <v>2.341394043083503E-3</v>
      </c>
      <c r="BI19" s="54">
        <f t="shared" si="5"/>
        <v>2.3383882565285205E-3</v>
      </c>
    </row>
    <row r="20" spans="1:103" s="34" customFormat="1" ht="18" customHeight="1">
      <c r="A20" s="64" t="s">
        <v>746</v>
      </c>
      <c r="B20" s="146">
        <f>+B21</f>
        <v>9.0293442586263417</v>
      </c>
      <c r="C20" s="34">
        <f>+B20*EXP(C22*10)</f>
        <v>10.30120885491815</v>
      </c>
      <c r="D20" s="34">
        <f>+C20*EXP(D22*10)</f>
        <v>11.517074601651981</v>
      </c>
      <c r="E20" s="34">
        <f>+D20*EXP(E22*10)</f>
        <v>12.767648444738626</v>
      </c>
      <c r="F20" s="34">
        <f>+E20*EXP(F22*10)</f>
        <v>14.045848894045349</v>
      </c>
      <c r="G20" s="34">
        <f t="shared" ref="G20:BI20" si="6">+F20*EXP(G22*10)</f>
        <v>15.345217963561808</v>
      </c>
      <c r="H20" s="34">
        <f t="shared" si="6"/>
        <v>16.660003901353956</v>
      </c>
      <c r="I20" s="34">
        <f t="shared" si="6"/>
        <v>17.98520298929601</v>
      </c>
      <c r="J20" s="34">
        <f t="shared" si="6"/>
        <v>19.31656792833677</v>
      </c>
      <c r="K20" s="34">
        <f t="shared" si="6"/>
        <v>20.650590221539876</v>
      </c>
      <c r="L20" s="34">
        <f t="shared" si="6"/>
        <v>21.984463395799608</v>
      </c>
      <c r="M20" s="34">
        <f t="shared" si="6"/>
        <v>23.316033061969453</v>
      </c>
      <c r="N20" s="34">
        <f t="shared" si="6"/>
        <v>24.64373885365168</v>
      </c>
      <c r="O20" s="34">
        <f t="shared" si="6"/>
        <v>25.966552314755276</v>
      </c>
      <c r="P20" s="34">
        <f t="shared" si="6"/>
        <v>27.283913895401469</v>
      </c>
      <c r="Q20" s="34">
        <f t="shared" si="6"/>
        <v>28.595671405485422</v>
      </c>
      <c r="R20" s="34">
        <f t="shared" si="6"/>
        <v>29.90202158387315</v>
      </c>
      <c r="S20" s="34">
        <f t="shared" si="6"/>
        <v>31.203455872272645</v>
      </c>
      <c r="T20" s="34">
        <f t="shared" si="6"/>
        <v>32.500711029946949</v>
      </c>
      <c r="U20" s="34">
        <f t="shared" si="6"/>
        <v>33.794724876710866</v>
      </c>
      <c r="V20" s="34">
        <f t="shared" si="6"/>
        <v>35.08659719254738</v>
      </c>
      <c r="W20" s="34">
        <f t="shared" si="6"/>
        <v>36.37755561760008</v>
      </c>
      <c r="X20" s="34">
        <f t="shared" si="6"/>
        <v>37.668926271856449</v>
      </c>
      <c r="Y20" s="34">
        <f t="shared" si="6"/>
        <v>38.962108736578188</v>
      </c>
      <c r="Z20" s="34">
        <f t="shared" si="6"/>
        <v>40.25855499826055</v>
      </c>
      <c r="AA20" s="34">
        <f t="shared" si="6"/>
        <v>41.559751941252806</v>
      </c>
      <c r="AB20" s="34">
        <f t="shared" si="6"/>
        <v>42.867206979532533</v>
      </c>
      <c r="AC20" s="34">
        <f t="shared" si="6"/>
        <v>44.182436435461497</v>
      </c>
      <c r="AD20" s="34">
        <f t="shared" si="6"/>
        <v>45.50695629898528</v>
      </c>
      <c r="AE20" s="34">
        <f t="shared" si="6"/>
        <v>46.842275031142051</v>
      </c>
      <c r="AF20" s="34">
        <f t="shared" si="6"/>
        <v>48.189888108318861</v>
      </c>
      <c r="AG20" s="34">
        <f t="shared" si="6"/>
        <v>49.551274036581482</v>
      </c>
      <c r="AH20" s="34">
        <f t="shared" si="6"/>
        <v>50.927891597334387</v>
      </c>
      <c r="AI20" s="34">
        <f t="shared" si="6"/>
        <v>52.321178115712179</v>
      </c>
      <c r="AJ20" s="34">
        <f t="shared" si="6"/>
        <v>53.732548570968675</v>
      </c>
      <c r="AK20" s="34">
        <f t="shared" si="6"/>
        <v>55.163395393464207</v>
      </c>
      <c r="AL20" s="34">
        <f t="shared" si="6"/>
        <v>56.615088815579583</v>
      </c>
      <c r="AM20" s="34">
        <f t="shared" si="6"/>
        <v>58.088977664048322</v>
      </c>
      <c r="AN20" s="34">
        <f t="shared" si="6"/>
        <v>59.586390498920608</v>
      </c>
      <c r="AO20" s="34">
        <f t="shared" si="6"/>
        <v>61.108637019819888</v>
      </c>
      <c r="AP20" s="34">
        <f t="shared" si="6"/>
        <v>62.65700967352474</v>
      </c>
      <c r="AQ20" s="34">
        <f t="shared" si="6"/>
        <v>64.2327854084064</v>
      </c>
      <c r="AR20" s="34">
        <f t="shared" si="6"/>
        <v>65.837227531083158</v>
      </c>
      <c r="AS20" s="34">
        <f t="shared" si="6"/>
        <v>67.471587629011779</v>
      </c>
      <c r="AT20" s="34">
        <f t="shared" si="6"/>
        <v>69.137107529807182</v>
      </c>
      <c r="AU20" s="34">
        <f t="shared" si="6"/>
        <v>70.835021274033039</v>
      </c>
      <c r="AV20" s="34">
        <f t="shared" si="6"/>
        <v>72.566557083191697</v>
      </c>
      <c r="AW20" s="34">
        <f t="shared" si="6"/>
        <v>74.332939308796185</v>
      </c>
      <c r="AX20" s="34">
        <f t="shared" si="6"/>
        <v>76.135390351852479</v>
      </c>
      <c r="AY20" s="34">
        <f t="shared" si="6"/>
        <v>77.975132544921948</v>
      </c>
      <c r="AZ20" s="34">
        <f t="shared" si="6"/>
        <v>79.853389991263754</v>
      </c>
      <c r="BA20" s="34">
        <f t="shared" si="6"/>
        <v>81.771390357455331</v>
      </c>
      <c r="BB20" s="34">
        <f t="shared" si="6"/>
        <v>83.730366617425418</v>
      </c>
      <c r="BC20" s="34">
        <f t="shared" si="6"/>
        <v>85.731558747066131</v>
      </c>
      <c r="BD20" s="34">
        <f t="shared" si="6"/>
        <v>87.776215369570039</v>
      </c>
      <c r="BE20" s="34">
        <f t="shared" si="6"/>
        <v>89.865595352406714</v>
      </c>
      <c r="BF20" s="34">
        <f t="shared" si="6"/>
        <v>92.000969357448582</v>
      </c>
      <c r="BG20" s="34">
        <f t="shared" si="6"/>
        <v>94.18362134620817</v>
      </c>
      <c r="BH20" s="34">
        <f t="shared" si="6"/>
        <v>96.41485004248274</v>
      </c>
      <c r="BI20" s="34">
        <f t="shared" si="6"/>
        <v>98.695970354942347</v>
      </c>
    </row>
    <row r="21" spans="1:103" ht="18" customHeight="1">
      <c r="A21" s="52" t="s">
        <v>747</v>
      </c>
      <c r="B21" s="65">
        <f>+Parameters!P40</f>
        <v>9.0293442586263417</v>
      </c>
    </row>
    <row r="22" spans="1:103" ht="18" customHeight="1">
      <c r="A22" s="52" t="s">
        <v>748</v>
      </c>
      <c r="C22" s="54">
        <f>+Data!C64</f>
        <v>1.3178150620431787E-2</v>
      </c>
      <c r="D22" s="54">
        <f>+Data!D64</f>
        <v>1.1156942928642241E-2</v>
      </c>
      <c r="E22" s="54">
        <f>+Data!E64</f>
        <v>1.0308382404787075E-2</v>
      </c>
      <c r="F22" s="54">
        <f>+Data!F64</f>
        <v>9.5412393505624245E-3</v>
      </c>
      <c r="G22" s="54">
        <f>+Data!G64</f>
        <v>8.8476992434184925E-3</v>
      </c>
      <c r="H22" s="54">
        <f>+Data!H64</f>
        <v>8.2206978735404369E-3</v>
      </c>
      <c r="I22" s="54">
        <f>+Data!I64</f>
        <v>7.6538492758919724E-3</v>
      </c>
      <c r="J22" s="54">
        <f>+Data!J64</f>
        <v>7.1413805870577307E-3</v>
      </c>
      <c r="K22" s="54">
        <f>+Data!K64</f>
        <v>6.6780731612400696E-3</v>
      </c>
      <c r="L22" s="54">
        <f>+Data!L64</f>
        <v>6.2592093437765462E-3</v>
      </c>
      <c r="M22" s="54">
        <f>+Data!M64</f>
        <v>5.8805243583973871E-3</v>
      </c>
      <c r="N22" s="54">
        <f>+Data!N64</f>
        <v>5.5381628167288036E-3</v>
      </c>
      <c r="O22" s="54">
        <f>+Data!O64</f>
        <v>5.2286394058063809E-3</v>
      </c>
      <c r="P22" s="54">
        <f>+Data!P64</f>
        <v>4.9488033520738795E-3</v>
      </c>
      <c r="Q22" s="54">
        <f>+Data!Q64</f>
        <v>4.6958062989465926E-3</v>
      </c>
      <c r="R22" s="54">
        <f>+Data!R64</f>
        <v>4.4670732699090372E-3</v>
      </c>
      <c r="S22" s="54">
        <f>+Data!S64</f>
        <v>4.2602764206515166E-3</v>
      </c>
      <c r="T22" s="54">
        <f>+Data!T64</f>
        <v>4.0733113122521205E-3</v>
      </c>
      <c r="U22" s="54">
        <f>+Data!U64</f>
        <v>3.9042754631718828E-3</v>
      </c>
      <c r="V22" s="54">
        <f>+Data!V64</f>
        <v>3.7514489611145548E-3</v>
      </c>
      <c r="W22" s="54">
        <f>+Data!W64</f>
        <v>3.6132769368475604E-3</v>
      </c>
      <c r="X22" s="54">
        <f>+Data!X64</f>
        <v>3.4883537211007946E-3</v>
      </c>
      <c r="Y22" s="54">
        <f>+Data!Y64</f>
        <v>3.3754085228539666E-3</v>
      </c>
      <c r="Z22" s="54">
        <f>+Data!Z64</f>
        <v>3.2732924828607264E-3</v>
      </c>
      <c r="AA22" s="54">
        <f>+Data!AA64</f>
        <v>3.1809669703044175E-3</v>
      </c>
      <c r="AB22" s="54">
        <f>+Data!AB64</f>
        <v>3.0974930031741443E-3</v>
      </c>
      <c r="AC22" s="54">
        <f>+Data!AC64</f>
        <v>3.0220216844258595E-3</v>
      </c>
      <c r="AD22" s="54">
        <f>+Data!AD64</f>
        <v>2.9537855563626738E-3</v>
      </c>
      <c r="AE22" s="54">
        <f>+Data!AE64</f>
        <v>2.892090785045087E-3</v>
      </c>
      <c r="AF22" s="54">
        <f>+Data!AF64</f>
        <v>2.8363100950140429E-3</v>
      </c>
      <c r="AG22" s="54">
        <f>+Data!AG64</f>
        <v>2.7858763822689596E-3</v>
      </c>
      <c r="AH22" s="54">
        <f>+Data!AH64</f>
        <v>2.7402769403657317E-3</v>
      </c>
      <c r="AI22" s="54">
        <f>+Data!AI64</f>
        <v>2.6990482407571663E-3</v>
      </c>
      <c r="AJ22" s="54">
        <f>+Data!AJ64</f>
        <v>2.6617712141547979E-3</v>
      </c>
      <c r="AK22" s="54">
        <f>+Data!AK64</f>
        <v>2.6280669848021661E-3</v>
      </c>
      <c r="AL22" s="54">
        <f>+Data!AL64</f>
        <v>2.5975930141731583E-3</v>
      </c>
      <c r="AM22" s="54">
        <f>+Data!AM64</f>
        <v>2.5700396147836464E-3</v>
      </c>
      <c r="AN22" s="54">
        <f>+Data!AN64</f>
        <v>2.5451267985825655E-3</v>
      </c>
      <c r="AO22" s="54">
        <f>+Data!AO64</f>
        <v>2.5226014277996882E-3</v>
      </c>
      <c r="AP22" s="54">
        <f>+Data!AP64</f>
        <v>2.5022346392142821E-3</v>
      </c>
      <c r="AQ22" s="54">
        <f>+Data!AQ64</f>
        <v>2.483819515595659E-3</v>
      </c>
      <c r="AR22" s="54">
        <f>+Data!AR64</f>
        <v>2.4671689805885934E-3</v>
      </c>
      <c r="AS22" s="54">
        <f>+Data!AS64</f>
        <v>2.4521138955945834E-3</v>
      </c>
      <c r="AT22" s="54">
        <f>+Data!AT64</f>
        <v>2.4385013392599435E-3</v>
      </c>
      <c r="AU22" s="54">
        <f>+Data!AU64</f>
        <v>2.4261930520429399E-3</v>
      </c>
      <c r="AV22" s="54">
        <f>+Data!AV64</f>
        <v>2.4150640300157626E-3</v>
      </c>
      <c r="AW22" s="54">
        <f>+Data!AW64</f>
        <v>2.4050012535783241E-3</v>
      </c>
      <c r="AX22" s="54">
        <f>+Data!AX64</f>
        <v>2.395902538135325E-3</v>
      </c>
      <c r="AY22" s="54">
        <f>+Data!AY64</f>
        <v>2.3876754950326912E-3</v>
      </c>
      <c r="AZ22" s="54">
        <f>+Data!AZ64</f>
        <v>2.380236592171292E-3</v>
      </c>
      <c r="BA22" s="54">
        <f>+Data!BA64</f>
        <v>2.3735103047330397E-3</v>
      </c>
      <c r="BB22" s="54">
        <f>+Data!BB64</f>
        <v>2.3674283473723544E-3</v>
      </c>
      <c r="BC22" s="54">
        <f>+Data!BC64</f>
        <v>2.361928980055549E-3</v>
      </c>
      <c r="BD22" s="54">
        <f>+Data!BD64</f>
        <v>2.3569563804820889E-3</v>
      </c>
      <c r="BE22" s="54">
        <f>+Data!BE64</f>
        <v>2.3524600766983849E-3</v>
      </c>
      <c r="BF22" s="54">
        <f>+Data!BF64</f>
        <v>2.3483944341297696E-3</v>
      </c>
      <c r="BG22" s="54">
        <f>+Data!BG64</f>
        <v>2.3447181918093028E-3</v>
      </c>
      <c r="BH22" s="54">
        <f>+Data!BH64</f>
        <v>2.34139404308351E-3</v>
      </c>
      <c r="BI22" s="54">
        <f>+Data!BI64</f>
        <v>2.3383882565285166E-3</v>
      </c>
    </row>
    <row r="23" spans="1:103" ht="18" customHeight="1">
      <c r="A23" s="59" t="s">
        <v>257</v>
      </c>
    </row>
    <row r="24" spans="1:103" ht="18" customHeight="1">
      <c r="A24" s="52" t="s">
        <v>144</v>
      </c>
      <c r="B24" s="65">
        <f>+Parameters!P51</f>
        <v>0</v>
      </c>
    </row>
    <row r="25" spans="1:103" ht="18" customHeight="1">
      <c r="A25" s="52" t="s">
        <v>145</v>
      </c>
      <c r="B25" s="65">
        <f>+Parameters!P52</f>
        <v>0.15639150161867499</v>
      </c>
    </row>
    <row r="26" spans="1:103" ht="18" customHeight="1">
      <c r="A26" s="52" t="s">
        <v>147</v>
      </c>
      <c r="B26" s="65">
        <f>+Parameters!P53</f>
        <v>2</v>
      </c>
    </row>
    <row r="27" spans="1:103" ht="18" customHeight="1">
      <c r="A27" s="52" t="str">
        <f>+Parameters!A54</f>
        <v>Threshold for catastrophic damages</v>
      </c>
      <c r="B27" s="65">
        <f>+Parameters!P54</f>
        <v>4</v>
      </c>
    </row>
    <row r="28" spans="1:103" ht="18" customHeight="1">
      <c r="A28" s="52" t="str">
        <f>+Parameters!A55</f>
        <v>Exponent for catastrophic damages</v>
      </c>
      <c r="B28" s="65">
        <f>+Parameters!P55</f>
        <v>6</v>
      </c>
    </row>
    <row r="29" spans="1:103" ht="18" customHeight="1">
      <c r="A29" s="52" t="str">
        <f>+Parameters!A56</f>
        <v>Damage rate at threshold for catastrophic damages</v>
      </c>
      <c r="B29" s="65">
        <f>+Parameters!P56</f>
        <v>0</v>
      </c>
    </row>
    <row r="30" spans="1:103" ht="18" customHeight="1">
      <c r="A30" s="59" t="s">
        <v>265</v>
      </c>
    </row>
    <row r="31" spans="1:103" s="35" customFormat="1" ht="18" customHeight="1">
      <c r="A31" s="66" t="s">
        <v>749</v>
      </c>
      <c r="B31" s="54">
        <f>+B36*B40/$B38</f>
        <v>6.9801344820241459E-2</v>
      </c>
      <c r="C31" s="54">
        <f>+C36*C40/$B38</f>
        <v>5.2862451149312671E-2</v>
      </c>
      <c r="D31" s="54">
        <f>+D36*D40/$B38</f>
        <v>4.2576468921713483E-2</v>
      </c>
      <c r="E31" s="54">
        <f>+E36*E40/$B38</f>
        <v>3.4803794634200975E-2</v>
      </c>
      <c r="F31" s="54">
        <f>+F36*F40/$B38</f>
        <v>2.8833036802126115E-2</v>
      </c>
      <c r="G31" s="54">
        <f t="shared" ref="G31:BI31" si="7">+G36*G40/$B38</f>
        <v>2.4176675183717557E-2</v>
      </c>
      <c r="H31" s="54">
        <f t="shared" si="7"/>
        <v>2.0494520325297274E-2</v>
      </c>
      <c r="I31" s="54">
        <f t="shared" si="7"/>
        <v>1.7545181097191068E-2</v>
      </c>
      <c r="J31" s="54">
        <f t="shared" si="7"/>
        <v>1.5154687747306408E-2</v>
      </c>
      <c r="K31" s="54">
        <f t="shared" si="7"/>
        <v>1.3195835211760782E-2</v>
      </c>
      <c r="L31" s="54">
        <f t="shared" si="7"/>
        <v>1.1574351741557893E-2</v>
      </c>
      <c r="M31" s="54">
        <f t="shared" si="7"/>
        <v>1.0219489749701539E-2</v>
      </c>
      <c r="N31" s="54">
        <f t="shared" si="7"/>
        <v>9.0775292824941903E-3</v>
      </c>
      <c r="O31" s="54">
        <f t="shared" si="7"/>
        <v>8.1072296289590867E-3</v>
      </c>
      <c r="P31" s="54">
        <f t="shared" si="7"/>
        <v>7.2766029737778726E-3</v>
      </c>
      <c r="Q31" s="54">
        <f t="shared" si="7"/>
        <v>6.5605975305536492E-3</v>
      </c>
      <c r="R31" s="54">
        <f t="shared" si="7"/>
        <v>5.9394144303810993E-3</v>
      </c>
      <c r="S31" s="54">
        <f t="shared" si="7"/>
        <v>5.3972716185815128E-3</v>
      </c>
      <c r="T31" s="54">
        <f t="shared" si="7"/>
        <v>4.9214866721903157E-3</v>
      </c>
      <c r="U31" s="54">
        <f t="shared" si="7"/>
        <v>4.5017896304420631E-3</v>
      </c>
      <c r="V31" s="54">
        <f t="shared" si="7"/>
        <v>4.129803424419945E-3</v>
      </c>
      <c r="W31" s="54">
        <f t="shared" si="7"/>
        <v>3.7986476188182467E-3</v>
      </c>
      <c r="X31" s="54">
        <f t="shared" si="7"/>
        <v>3.5026337196240381E-3</v>
      </c>
      <c r="Y31" s="54">
        <f t="shared" si="7"/>
        <v>3.2370290700613367E-3</v>
      </c>
      <c r="Z31" s="54">
        <f t="shared" si="7"/>
        <v>2.9978725500982902E-3</v>
      </c>
      <c r="AA31" s="54">
        <f t="shared" si="7"/>
        <v>1.4431839875120535E-3</v>
      </c>
      <c r="AB31" s="54">
        <f t="shared" si="7"/>
        <v>6.9564977389804819E-4</v>
      </c>
      <c r="AC31" s="54">
        <f t="shared" si="7"/>
        <v>3.3570975768347749E-4</v>
      </c>
      <c r="AD31" s="54">
        <f t="shared" si="7"/>
        <v>1.6217772854650094E-4</v>
      </c>
      <c r="AE31" s="54">
        <f t="shared" si="7"/>
        <v>7.8420029550372997E-5</v>
      </c>
      <c r="AF31" s="54">
        <f t="shared" si="7"/>
        <v>3.7951633661587451E-5</v>
      </c>
      <c r="AG31" s="54">
        <f t="shared" si="7"/>
        <v>1.8380819305592639E-5</v>
      </c>
      <c r="AH31" s="54">
        <f t="shared" si="7"/>
        <v>8.9083460959241281E-6</v>
      </c>
      <c r="AI31" s="54">
        <f t="shared" si="7"/>
        <v>4.3201352125838503E-6</v>
      </c>
      <c r="AJ31" s="54">
        <f t="shared" si="7"/>
        <v>2.0962295382524905E-6</v>
      </c>
      <c r="AK31" s="54">
        <f t="shared" si="7"/>
        <v>1.0176476819243129E-6</v>
      </c>
      <c r="AL31" s="54">
        <f t="shared" si="7"/>
        <v>4.9425544453868418E-7</v>
      </c>
      <c r="AM31" s="54">
        <f t="shared" si="7"/>
        <v>2.4014930781738919E-7</v>
      </c>
      <c r="AN31" s="54">
        <f t="shared" si="7"/>
        <v>1.1672650788192296E-7</v>
      </c>
      <c r="AO31" s="54">
        <f t="shared" si="7"/>
        <v>5.6754473011601527E-8</v>
      </c>
      <c r="AP31" s="54">
        <f t="shared" si="7"/>
        <v>2.7603166302022897E-8</v>
      </c>
      <c r="AQ31" s="54">
        <f t="shared" si="7"/>
        <v>1.3428672800021635E-8</v>
      </c>
      <c r="AR31" s="54">
        <f t="shared" si="7"/>
        <v>6.5344814186318326E-9</v>
      </c>
      <c r="AS31" s="54">
        <f t="shared" si="7"/>
        <v>3.1804064339032852E-9</v>
      </c>
      <c r="AT31" s="54">
        <f t="shared" si="7"/>
        <v>1.5482398231353225E-9</v>
      </c>
      <c r="AU31" s="54">
        <f t="shared" si="7"/>
        <v>7.5382328407160085E-10</v>
      </c>
      <c r="AV31" s="54">
        <f t="shared" si="7"/>
        <v>3.6708699133877859E-10</v>
      </c>
      <c r="AW31" s="54">
        <f t="shared" si="7"/>
        <v>1.7878445735332062E-10</v>
      </c>
      <c r="AX31" s="54">
        <f t="shared" si="7"/>
        <v>8.7085472890670618E-11</v>
      </c>
      <c r="AY31" s="54">
        <f t="shared" si="7"/>
        <v>4.2423972945429693E-11</v>
      </c>
      <c r="AZ31" s="54">
        <f t="shared" si="7"/>
        <v>2.0669104537559859E-11</v>
      </c>
      <c r="BA31" s="54">
        <f t="shared" si="7"/>
        <v>1.007099123935991E-11</v>
      </c>
      <c r="BB31" s="54">
        <f t="shared" si="7"/>
        <v>4.9074850264059603E-12</v>
      </c>
      <c r="BC31" s="54">
        <f t="shared" si="7"/>
        <v>2.3915437818371473E-12</v>
      </c>
      <c r="BD31" s="54">
        <f t="shared" si="7"/>
        <v>1.1655395570532512E-12</v>
      </c>
      <c r="BE31" s="54">
        <f t="shared" si="7"/>
        <v>5.6807031480242533E-13</v>
      </c>
      <c r="BF31" s="54">
        <f t="shared" si="7"/>
        <v>2.7688595672156518E-13</v>
      </c>
      <c r="BG31" s="54">
        <f t="shared" si="7"/>
        <v>1.349649954778752E-13</v>
      </c>
      <c r="BH31" s="54">
        <f t="shared" si="7"/>
        <v>6.5790108436256132E-14</v>
      </c>
      <c r="BI31" s="54">
        <f t="shared" si="7"/>
        <v>3.2071360120190637E-14</v>
      </c>
    </row>
    <row r="32" spans="1:103" s="35" customFormat="1" ht="18" customHeight="1">
      <c r="A32" s="66" t="s">
        <v>750</v>
      </c>
      <c r="B32" s="65">
        <f>+Parameters!P58</f>
        <v>1.3860000000000001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</row>
    <row r="33" spans="1:61" s="35" customFormat="1" ht="18" customHeight="1">
      <c r="A33" s="66" t="s">
        <v>751</v>
      </c>
      <c r="B33" s="65">
        <f>+Parameters!P60</f>
        <v>0.1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</row>
    <row r="34" spans="1:61" s="35" customFormat="1" ht="18" customHeight="1">
      <c r="A34" s="66" t="s">
        <v>752</v>
      </c>
      <c r="B34" s="65">
        <f>+Parameters!P61</f>
        <v>0.05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</row>
    <row r="35" spans="1:61" s="35" customFormat="1" ht="18" customHeight="1">
      <c r="A35" s="66" t="s">
        <v>753</v>
      </c>
      <c r="B35" s="65">
        <f>+Parameters!P65</f>
        <v>1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</row>
    <row r="36" spans="1:61" s="35" customFormat="1" ht="18" customHeight="1">
      <c r="A36" s="67" t="s">
        <v>754</v>
      </c>
      <c r="B36" s="65">
        <f>+B32</f>
        <v>1.3860000000000001</v>
      </c>
      <c r="C36" s="54">
        <f>+IF(C4&gt;$B$37,0,$B$33*$B$32+(B36-$B$33*$B$32)*(1-$B$34))</f>
        <v>1.3236300000000001</v>
      </c>
      <c r="D36" s="54">
        <f t="shared" ref="D36:K36" si="8">+IF(D4&gt;$B$37,0,$B$33*$B$32+(C36-$B$33*$B$32)*(1-$B$34))</f>
        <v>1.2643785000000001</v>
      </c>
      <c r="E36" s="54">
        <f t="shared" si="8"/>
        <v>1.208089575</v>
      </c>
      <c r="F36" s="54">
        <f t="shared" si="8"/>
        <v>1.1546150962499999</v>
      </c>
      <c r="G36" s="54">
        <f t="shared" si="8"/>
        <v>1.1038143414374999</v>
      </c>
      <c r="H36" s="54">
        <f t="shared" si="8"/>
        <v>1.0555536243656247</v>
      </c>
      <c r="I36" s="54">
        <f t="shared" si="8"/>
        <v>1.0097059431473434</v>
      </c>
      <c r="J36" s="54">
        <f t="shared" si="8"/>
        <v>0.96615064598997624</v>
      </c>
      <c r="K36" s="54">
        <f t="shared" si="8"/>
        <v>0.92477311369047743</v>
      </c>
      <c r="L36" s="54">
        <f>+IF(L4&gt;$B$37,J36*Parameters!$B$105,$B$33*$B$32+(K36-$B$33*$B$32)*(1-$B$34))</f>
        <v>0.88546445800595353</v>
      </c>
      <c r="M36" s="54">
        <f>+IF(M4&gt;$B$37,K36*Parameters!$B$105,$B$33*$B$32+(L36-$B$33*$B$32)*(1-$B$34))</f>
        <v>0.84812123510565585</v>
      </c>
      <c r="N36" s="54">
        <f>+IF(N4&gt;$B$37,L36*Parameters!$B$105,$B$33*$B$32+(M36-$B$33*$B$32)*(1-$B$34))</f>
        <v>0.81264517335037301</v>
      </c>
      <c r="O36" s="54">
        <f>+IF(O4&gt;$B$37,M36*Parameters!$B$105,$B$33*$B$32+(N36-$B$33*$B$32)*(1-$B$34))</f>
        <v>0.77894291468285437</v>
      </c>
      <c r="P36" s="54">
        <f>+IF(P4&gt;$B$37,N36*Parameters!$B$105,$B$33*$B$32+(O36-$B$33*$B$32)*(1-$B$34))</f>
        <v>0.74692576894871165</v>
      </c>
      <c r="Q36" s="54">
        <f>+IF(Q4&gt;$B$37,O36*Parameters!$B$105,$B$33*$B$32+(P36-$B$33*$B$32)*(1-$B$34))</f>
        <v>0.71650948050127605</v>
      </c>
      <c r="R36" s="54">
        <f>+IF(R4&gt;$B$37,P36*Parameters!$B$105,$B$33*$B$32+(Q36-$B$33*$B$32)*(1-$B$34))</f>
        <v>0.68761400647621218</v>
      </c>
      <c r="S36" s="54">
        <f>+IF(S4&gt;$B$37,Q36*Parameters!$B$105,$B$33*$B$32+(R36-$B$33*$B$32)*(1-$B$34))</f>
        <v>0.6601633061524016</v>
      </c>
      <c r="T36" s="54">
        <f>+IF(T4&gt;$B$37,R36*Parameters!$B$105,$B$33*$B$32+(S36-$B$33*$B$32)*(1-$B$34))</f>
        <v>0.63408514084478151</v>
      </c>
      <c r="U36" s="54">
        <f>+IF(U4&gt;$B$37,S36*Parameters!$B$105,$B$33*$B$32+(T36-$B$33*$B$32)*(1-$B$34))</f>
        <v>0.60931088380254239</v>
      </c>
      <c r="V36" s="54">
        <f>+IF(V4&gt;$B$37,T36*Parameters!$B$105,$B$33*$B$32+(U36-$B$33*$B$32)*(1-$B$34))</f>
        <v>0.58577533961241524</v>
      </c>
      <c r="W36" s="54">
        <f>+IF(W4&gt;$B$37,U36*Parameters!$B$105,$B$33*$B$32+(V36-$B$33*$B$32)*(1-$B$34))</f>
        <v>0.56341657263179445</v>
      </c>
      <c r="X36" s="54">
        <f>+IF(X4&gt;$B$37,V36*Parameters!$B$105,$B$33*$B$32+(W36-$B$33*$B$32)*(1-$B$34))</f>
        <v>0.54217574400020474</v>
      </c>
      <c r="Y36" s="54">
        <f>+IF(Y4&gt;$B$37,W36*Parameters!$B$105,$B$33*$B$32+(X36-$B$33*$B$32)*(1-$B$34))</f>
        <v>0.52199695680019442</v>
      </c>
      <c r="Z36" s="54">
        <f>+IF(Z4&gt;$B$37,Y36*Parameters!$B$105,$B$33*$B$32+(Y36-$B$33*$B$32)*(1-$B$34))</f>
        <v>0.50282710896018468</v>
      </c>
      <c r="AA36" s="54">
        <f>+IF(AA4&gt;$B$37,Z36*Parameters!$B$105,$B$33*$B$32+(Z36-$B$33*$B$32)*(1-$B$34))</f>
        <v>0.25141355448009234</v>
      </c>
      <c r="AB36" s="54">
        <f>+IF(AB4&gt;$B$37,AA36*Parameters!$B$105,$B$33*$B$32+(AA36-$B$33*$B$32)*(1-$B$34))</f>
        <v>0.12570677724004617</v>
      </c>
      <c r="AC36" s="54">
        <f>+IF(AC4&gt;$B$37,AB36*Parameters!$B$105,$B$33*$B$32+(AB36-$B$33*$B$32)*(1-$B$34))</f>
        <v>6.2853388620023085E-2</v>
      </c>
      <c r="AD36" s="54">
        <f>+IF(AD4&gt;$B$37,AC36*Parameters!$B$105,$B$33*$B$32+(AC36-$B$33*$B$32)*(1-$B$34))</f>
        <v>3.1426694310011542E-2</v>
      </c>
      <c r="AE36" s="54">
        <f>+IF(AE4&gt;$B$37,AD36*Parameters!$B$105,$B$33*$B$32+(AD36-$B$33*$B$32)*(1-$B$34))</f>
        <v>1.5713347155005771E-2</v>
      </c>
      <c r="AF36" s="54">
        <f>+IF(AF4&gt;$B$37,AE36*Parameters!$B$105,$B$33*$B$32+(AE36-$B$33*$B$32)*(1-$B$34))</f>
        <v>7.8566735775028856E-3</v>
      </c>
      <c r="AG36" s="54">
        <f>+IF(AG4&gt;$B$37,AF36*Parameters!$B$105,$B$33*$B$32+(AF36-$B$33*$B$32)*(1-$B$34))</f>
        <v>3.9283367887514428E-3</v>
      </c>
      <c r="AH36" s="54">
        <f>+IF(AH4&gt;$B$37,AG36*Parameters!$B$105,$B$33*$B$32+(AG36-$B$33*$B$32)*(1-$B$34))</f>
        <v>1.9641683943757214E-3</v>
      </c>
      <c r="AI36" s="54">
        <f>+IF(AI4&gt;$B$37,AH36*Parameters!$B$105,$B$33*$B$32+(AH36-$B$33*$B$32)*(1-$B$34))</f>
        <v>9.820841971878607E-4</v>
      </c>
      <c r="AJ36" s="54">
        <f>+IF(AJ4&gt;$B$37,AI36*Parameters!$B$105,$B$33*$B$32+(AI36-$B$33*$B$32)*(1-$B$34))</f>
        <v>4.9104209859393035E-4</v>
      </c>
      <c r="AK36" s="54">
        <f>+IF(AK4&gt;$B$37,AJ36*Parameters!$B$105,$B$33*$B$32+(AJ36-$B$33*$B$32)*(1-$B$34))</f>
        <v>2.4552104929696517E-4</v>
      </c>
      <c r="AL36" s="54">
        <f>+IF(AL4&gt;$B$37,AK36*Parameters!$B$105,$B$33*$B$32+(AK36-$B$33*$B$32)*(1-$B$34))</f>
        <v>1.2276052464848259E-4</v>
      </c>
      <c r="AM36" s="54">
        <f>+IF(AM4&gt;$B$37,AL36*Parameters!$B$105,$B$33*$B$32+(AL36-$B$33*$B$32)*(1-$B$34))</f>
        <v>6.1380262324241294E-5</v>
      </c>
      <c r="AN36" s="54">
        <f>+IF(AN4&gt;$B$37,AM36*Parameters!$B$105,$B$33*$B$32+(AM36-$B$33*$B$32)*(1-$B$34))</f>
        <v>3.0690131162120647E-5</v>
      </c>
      <c r="AO36" s="54">
        <f>+IF(AO4&gt;$B$37,AN36*Parameters!$B$105,$B$33*$B$32+(AN36-$B$33*$B$32)*(1-$B$34))</f>
        <v>1.5345065581060323E-5</v>
      </c>
      <c r="AP36" s="54">
        <f>+IF(AP4&gt;$B$37,AO36*Parameters!$B$105,$B$33*$B$32+(AO36-$B$33*$B$32)*(1-$B$34))</f>
        <v>7.6725327905301617E-6</v>
      </c>
      <c r="AQ36" s="54">
        <f>+IF(AQ4&gt;$B$37,AP36*Parameters!$B$105,$B$33*$B$32+(AP36-$B$33*$B$32)*(1-$B$34))</f>
        <v>3.8362663952650808E-6</v>
      </c>
      <c r="AR36" s="54">
        <f>+IF(AR4&gt;$B$37,AQ36*Parameters!$B$105,$B$33*$B$32+(AQ36-$B$33*$B$32)*(1-$B$34))</f>
        <v>1.9181331976325404E-6</v>
      </c>
      <c r="AS36" s="54">
        <f>+IF(AS4&gt;$B$37,AR36*Parameters!$B$105,$B$33*$B$32+(AR36-$B$33*$B$32)*(1-$B$34))</f>
        <v>9.5906659881627021E-7</v>
      </c>
      <c r="AT36" s="54">
        <f>+IF(AT4&gt;$B$37,AS36*Parameters!$B$105,$B$33*$B$32+(AS36-$B$33*$B$32)*(1-$B$34))</f>
        <v>4.7953329940813511E-7</v>
      </c>
      <c r="AU36" s="54">
        <f>+IF(AU4&gt;$B$37,AT36*Parameters!$B$105,$B$33*$B$32+(AT36-$B$33*$B$32)*(1-$B$34))</f>
        <v>2.3976664970406755E-7</v>
      </c>
      <c r="AV36" s="54">
        <f>+IF(AV4&gt;$B$37,AU36*Parameters!$B$105,$B$33*$B$32+(AU36-$B$33*$B$32)*(1-$B$34))</f>
        <v>1.1988332485203378E-7</v>
      </c>
      <c r="AW36" s="54">
        <f>+IF(AW4&gt;$B$37,AV36*Parameters!$B$105,$B$33*$B$32+(AV36-$B$33*$B$32)*(1-$B$34))</f>
        <v>5.9941662426016888E-8</v>
      </c>
      <c r="AX36" s="54">
        <f>+IF(AX4&gt;$B$37,AW36*Parameters!$B$105,$B$33*$B$32+(AW36-$B$33*$B$32)*(1-$B$34))</f>
        <v>2.9970831213008444E-8</v>
      </c>
      <c r="AY36" s="54">
        <f>+IF(AY4&gt;$B$37,AX36*Parameters!$B$105,$B$33*$B$32+(AX36-$B$33*$B$32)*(1-$B$34))</f>
        <v>1.4985415606504222E-8</v>
      </c>
      <c r="AZ36" s="54">
        <f>+IF(AZ4&gt;$B$37,AY36*Parameters!$B$105,$B$33*$B$32+(AY36-$B$33*$B$32)*(1-$B$34))</f>
        <v>7.492707803252111E-9</v>
      </c>
      <c r="BA36" s="54">
        <f>+IF(BA4&gt;$B$37,AZ36*Parameters!$B$105,$B$33*$B$32+(AZ36-$B$33*$B$32)*(1-$B$34))</f>
        <v>3.7463539016260555E-9</v>
      </c>
      <c r="BB36" s="54">
        <f>+IF(BB4&gt;$B$37,BA36*Parameters!$B$105,$B$33*$B$32+(BA36-$B$33*$B$32)*(1-$B$34))</f>
        <v>1.8731769508130278E-9</v>
      </c>
      <c r="BC36" s="54">
        <f>+IF(BC4&gt;$B$37,BB36*Parameters!$B$105,$B$33*$B$32+(BB36-$B$33*$B$32)*(1-$B$34))</f>
        <v>9.3658847540651388E-10</v>
      </c>
      <c r="BD36" s="54">
        <f>+IF(BD4&gt;$B$37,BC36*Parameters!$B$105,$B$33*$B$32+(BC36-$B$33*$B$32)*(1-$B$34))</f>
        <v>4.6829423770325694E-10</v>
      </c>
      <c r="BE36" s="54">
        <f>+IF(BE4&gt;$B$37,BD36*Parameters!$B$105,$B$33*$B$32+(BD36-$B$33*$B$32)*(1-$B$34))</f>
        <v>2.3414711885162847E-10</v>
      </c>
      <c r="BF36" s="54">
        <f>+IF(BF4&gt;$B$37,BE36*Parameters!$B$105,$B$33*$B$32+(BE36-$B$33*$B$32)*(1-$B$34))</f>
        <v>1.1707355942581423E-10</v>
      </c>
      <c r="BG36" s="54">
        <f>+IF(BG4&gt;$B$37,BF36*Parameters!$B$105,$B$33*$B$32+(BF36-$B$33*$B$32)*(1-$B$34))</f>
        <v>5.8536779712907117E-11</v>
      </c>
      <c r="BH36" s="54">
        <f>+IF(BH4&gt;$B$37,BG36*Parameters!$B$105,$B$33*$B$32+(BG36-$B$33*$B$32)*(1-$B$34))</f>
        <v>2.9268389856453559E-11</v>
      </c>
      <c r="BI36" s="54">
        <f>+IF(BI4&gt;$B$37,BH36*Parameters!$B$105,$B$33*$B$32+(BH36-$B$33*$B$32)*(1-$B$34))</f>
        <v>1.4634194928226779E-11</v>
      </c>
    </row>
    <row r="37" spans="1:61" s="35" customFormat="1" ht="18" customHeight="1">
      <c r="A37" s="66" t="s">
        <v>273</v>
      </c>
      <c r="B37" s="65">
        <f>+Parameters!P64</f>
        <v>2250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</row>
    <row r="38" spans="1:61" s="36" customFormat="1" ht="18" customHeight="1">
      <c r="A38" s="68" t="s">
        <v>150</v>
      </c>
      <c r="B38" s="147">
        <f>+Parameters!C63</f>
        <v>2.8</v>
      </c>
    </row>
    <row r="39" spans="1:61" ht="18" customHeight="1">
      <c r="A39" s="59" t="s">
        <v>277</v>
      </c>
      <c r="B39" s="128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</row>
    <row r="40" spans="1:61" s="37" customFormat="1" ht="18" customHeight="1">
      <c r="A40" s="72" t="s">
        <v>755</v>
      </c>
      <c r="B40" s="81">
        <f>+B41</f>
        <v>0.14101281781866959</v>
      </c>
      <c r="C40" s="35">
        <f>+B40*EXP(C42*10)*Data!G99</f>
        <v>0.1118249535127456</v>
      </c>
      <c r="D40" s="35">
        <f>+C40*EXP(D42*10)</f>
        <v>9.428672899831636E-2</v>
      </c>
      <c r="E40" s="35">
        <f>+D40*EXP(E42*10)</f>
        <v>8.0665065730546284E-2</v>
      </c>
      <c r="F40" s="35">
        <f>+E40*EXP(F42*10)</f>
        <v>6.992157239945937E-2</v>
      </c>
      <c r="G40" s="35">
        <f t="shared" ref="G40:BI40" si="9">+F40*EXP(G42*10)</f>
        <v>6.1327967913743731E-2</v>
      </c>
      <c r="H40" s="35">
        <f t="shared" si="9"/>
        <v>5.4364511272764433E-2</v>
      </c>
      <c r="I40" s="35">
        <f t="shared" si="9"/>
        <v>4.8654271479281669E-2</v>
      </c>
      <c r="J40" s="35">
        <f t="shared" si="9"/>
        <v>4.391978193936661E-2</v>
      </c>
      <c r="K40" s="35">
        <f t="shared" si="9"/>
        <v>3.9953949834766536E-2</v>
      </c>
      <c r="L40" s="35">
        <f t="shared" si="9"/>
        <v>3.6600209735515095E-2</v>
      </c>
      <c r="M40" s="35">
        <f t="shared" si="9"/>
        <v>3.3738774734958274E-2</v>
      </c>
      <c r="N40" s="35">
        <f t="shared" si="9"/>
        <v>3.1276974040458767E-2</v>
      </c>
      <c r="O40" s="35">
        <f t="shared" si="9"/>
        <v>2.9142370426885285E-2</v>
      </c>
      <c r="P40" s="35">
        <f t="shared" si="9"/>
        <v>2.7277795429731754E-2</v>
      </c>
      <c r="Q40" s="35">
        <f t="shared" si="9"/>
        <v>2.5637725090111353E-2</v>
      </c>
      <c r="R40" s="35">
        <f t="shared" si="9"/>
        <v>2.4185604493852614E-2</v>
      </c>
      <c r="S40" s="35">
        <f t="shared" si="9"/>
        <v>2.2891851745149069E-2</v>
      </c>
      <c r="T40" s="35">
        <f t="shared" si="9"/>
        <v>2.1732353897733342E-2</v>
      </c>
      <c r="U40" s="35">
        <f t="shared" si="9"/>
        <v>2.0687322843428224E-2</v>
      </c>
      <c r="V40" s="35">
        <f t="shared" si="9"/>
        <v>1.9740417198216179E-2</v>
      </c>
      <c r="W40" s="35">
        <f t="shared" si="9"/>
        <v>1.8878062608289829E-2</v>
      </c>
      <c r="X40" s="35">
        <f t="shared" si="9"/>
        <v>1.8088921393989182E-2</v>
      </c>
      <c r="Y40" s="35">
        <f t="shared" si="9"/>
        <v>1.736347554922827E-2</v>
      </c>
      <c r="Z40" s="35">
        <f t="shared" si="9"/>
        <v>1.6693696482740505E-2</v>
      </c>
      <c r="AA40" s="35">
        <f t="shared" si="9"/>
        <v>1.6072781650098827E-2</v>
      </c>
      <c r="AB40" s="35">
        <f t="shared" si="9"/>
        <v>1.5494943150081982E-2</v>
      </c>
      <c r="AC40" s="35">
        <f t="shared" si="9"/>
        <v>1.4955236975310617E-2</v>
      </c>
      <c r="AD40" s="35">
        <f t="shared" si="9"/>
        <v>1.4449424284040641E-2</v>
      </c>
      <c r="AE40" s="35">
        <f t="shared" si="9"/>
        <v>1.3973858056785466E-2</v>
      </c>
      <c r="AF40" s="35">
        <f t="shared" si="9"/>
        <v>1.3525390001784866E-2</v>
      </c>
      <c r="AG40" s="35">
        <f t="shared" si="9"/>
        <v>1.3101293708581718E-2</v>
      </c>
      <c r="AH40" s="35">
        <f t="shared" si="9"/>
        <v>1.2699200913736011E-2</v>
      </c>
      <c r="AI40" s="35">
        <f t="shared" si="9"/>
        <v>1.2317048405698855E-2</v>
      </c>
      <c r="AJ40" s="35">
        <f t="shared" si="9"/>
        <v>1.1953033607329739E-2</v>
      </c>
      <c r="AK40" s="35">
        <f t="shared" si="9"/>
        <v>1.1605577271468989E-2</v>
      </c>
      <c r="AL40" s="35">
        <f t="shared" si="9"/>
        <v>1.1273292034805767E-2</v>
      </c>
      <c r="AM40" s="35">
        <f t="shared" si="9"/>
        <v>1.0954955818478596E-2</v>
      </c>
      <c r="AN40" s="35">
        <f t="shared" si="9"/>
        <v>1.064948925577679E-2</v>
      </c>
      <c r="AO40" s="35">
        <f t="shared" si="9"/>
        <v>1.0355936479582228E-2</v>
      </c>
      <c r="AP40" s="35">
        <f t="shared" si="9"/>
        <v>1.0073448723615498E-2</v>
      </c>
      <c r="AQ40" s="35">
        <f t="shared" si="9"/>
        <v>9.8012702888591874E-3</v>
      </c>
      <c r="AR40" s="35">
        <f t="shared" si="9"/>
        <v>9.5387265048911523E-3</v>
      </c>
      <c r="AS40" s="35">
        <f t="shared" si="9"/>
        <v>9.285213379258939E-3</v>
      </c>
      <c r="AT40" s="35">
        <f t="shared" si="9"/>
        <v>9.0401886795546272E-3</v>
      </c>
      <c r="AU40" s="35">
        <f t="shared" si="9"/>
        <v>8.8031642349160073E-3</v>
      </c>
      <c r="AV40" s="35">
        <f t="shared" si="9"/>
        <v>8.5736992781706538E-3</v>
      </c>
      <c r="AW40" s="35">
        <f t="shared" si="9"/>
        <v>8.3513946782366906E-3</v>
      </c>
      <c r="AX40" s="35">
        <f t="shared" si="9"/>
        <v>8.1358879358688751E-3</v>
      </c>
      <c r="AY40" s="35">
        <f t="shared" si="9"/>
        <v>7.9268488353199332E-3</v>
      </c>
      <c r="AZ40" s="35">
        <f t="shared" si="9"/>
        <v>7.7239756607148588E-3</v>
      </c>
      <c r="BA40" s="35">
        <f t="shared" si="9"/>
        <v>7.5269918995021909E-3</v>
      </c>
      <c r="BB40" s="35">
        <f t="shared" si="9"/>
        <v>7.3356433667265694E-3</v>
      </c>
      <c r="BC40" s="35">
        <f t="shared" si="9"/>
        <v>7.1496956934448313E-3</v>
      </c>
      <c r="BD40" s="35">
        <f t="shared" si="9"/>
        <v>6.9689321306940473E-3</v>
      </c>
      <c r="BE40" s="35">
        <f t="shared" si="9"/>
        <v>6.7931516272668772E-3</v>
      </c>
      <c r="BF40" s="35">
        <f t="shared" si="9"/>
        <v>6.6221671453634504E-3</v>
      </c>
      <c r="BG40" s="35">
        <f t="shared" si="9"/>
        <v>6.4558041831386343E-3</v>
      </c>
      <c r="BH40" s="35">
        <f t="shared" si="9"/>
        <v>6.2938994773878588E-3</v>
      </c>
      <c r="BI40" s="35">
        <f t="shared" si="9"/>
        <v>6.1362998632282671E-3</v>
      </c>
    </row>
    <row r="41" spans="1:61" ht="18" customHeight="1">
      <c r="A41" s="52" t="s">
        <v>756</v>
      </c>
      <c r="B41" s="65">
        <f>+Parameters!P69</f>
        <v>0.14101281781866959</v>
      </c>
    </row>
    <row r="42" spans="1:61" s="37" customFormat="1" ht="18" customHeight="1">
      <c r="A42" s="72" t="s">
        <v>757</v>
      </c>
      <c r="B42" s="80"/>
      <c r="C42" s="35">
        <f>+Data!H82</f>
        <v>-1.867714284376645E-2</v>
      </c>
      <c r="D42" s="35">
        <f>+Data!I82</f>
        <v>-1.7059428559389807E-2</v>
      </c>
      <c r="E42" s="35">
        <f>+Data!J82</f>
        <v>-1.5603485703450826E-2</v>
      </c>
      <c r="F42" s="35">
        <f>+Data!K82</f>
        <v>-1.4293137133105743E-2</v>
      </c>
      <c r="G42" s="35">
        <f>+Data!L82</f>
        <v>-1.3113823419795169E-2</v>
      </c>
      <c r="H42" s="35">
        <f>+Data!M82</f>
        <v>-1.2052441077815652E-2</v>
      </c>
      <c r="I42" s="35">
        <f>+Data!N82</f>
        <v>-1.1097196970034088E-2</v>
      </c>
      <c r="J42" s="35">
        <f>+Data!O82</f>
        <v>-1.023747727303068E-2</v>
      </c>
      <c r="K42" s="35">
        <f>+Data!P82</f>
        <v>-9.4637295457276113E-3</v>
      </c>
      <c r="L42" s="35">
        <f>+Data!Q82</f>
        <v>-8.7673565911548495E-3</v>
      </c>
      <c r="M42" s="35">
        <f>+Data!R82</f>
        <v>-8.1406209320393635E-3</v>
      </c>
      <c r="N42" s="35">
        <f>+Data!S82</f>
        <v>-7.5765588388354271E-3</v>
      </c>
      <c r="O42" s="35">
        <f>+Data!T82</f>
        <v>-7.0689029549518834E-3</v>
      </c>
      <c r="P42" s="35">
        <f>+Data!U82</f>
        <v>-6.6120126594566946E-3</v>
      </c>
      <c r="Q42" s="35">
        <f>+Data!V82</f>
        <v>-6.2008113935110246E-3</v>
      </c>
      <c r="R42" s="35">
        <f>+Data!W82</f>
        <v>-5.8307302541599224E-3</v>
      </c>
      <c r="S42" s="35">
        <f>+Data!X82</f>
        <v>-5.4976572287439296E-3</v>
      </c>
      <c r="T42" s="35">
        <f>+Data!Y82</f>
        <v>-5.1978915058695369E-3</v>
      </c>
      <c r="U42" s="35">
        <f>+Data!Z82</f>
        <v>-4.928102355282583E-3</v>
      </c>
      <c r="V42" s="35">
        <f>+Data!AA82</f>
        <v>-4.6852921197543251E-3</v>
      </c>
      <c r="W42" s="35">
        <f>+Data!AB82</f>
        <v>-4.4667629077788928E-3</v>
      </c>
      <c r="X42" s="35">
        <f>+Data!AC82</f>
        <v>-4.2700866170010034E-3</v>
      </c>
      <c r="Y42" s="35">
        <f>+Data!AD82</f>
        <v>-4.0930779553009031E-3</v>
      </c>
      <c r="Z42" s="35">
        <f>+Data!AE82</f>
        <v>-3.9337701597708125E-3</v>
      </c>
      <c r="AA42" s="35">
        <f>+Data!AF82</f>
        <v>-3.7903931437937312E-3</v>
      </c>
      <c r="AB42" s="35">
        <f>+Data!AG82</f>
        <v>-3.6613538294143584E-3</v>
      </c>
      <c r="AC42" s="35">
        <f>+Data!AH82</f>
        <v>-3.5452184464729226E-3</v>
      </c>
      <c r="AD42" s="35">
        <f>+Data!AI82</f>
        <v>-3.4406966018256302E-3</v>
      </c>
      <c r="AE42" s="35">
        <f>+Data!AJ82</f>
        <v>-3.346626941643067E-3</v>
      </c>
      <c r="AF42" s="35">
        <f>+Data!AK82</f>
        <v>-3.2619642474787606E-3</v>
      </c>
      <c r="AG42" s="35">
        <f>+Data!AL82</f>
        <v>-3.1857678227308847E-3</v>
      </c>
      <c r="AH42" s="35">
        <f>+Data!AM82</f>
        <v>-3.117191040457796E-3</v>
      </c>
      <c r="AI42" s="35">
        <f>+Data!AN82</f>
        <v>-3.0554719364120162E-3</v>
      </c>
      <c r="AJ42" s="35">
        <f>+Data!AO82</f>
        <v>-2.9999247427708146E-3</v>
      </c>
      <c r="AK42" s="35">
        <f>+Data!AP82</f>
        <v>-2.9499322684937331E-3</v>
      </c>
      <c r="AL42" s="35">
        <f>+Data!AQ82</f>
        <v>-2.9049390416443599E-3</v>
      </c>
      <c r="AM42" s="35">
        <f>+Data!AR82</f>
        <v>-2.8644451374799239E-3</v>
      </c>
      <c r="AN42" s="35">
        <f>+Data!AS82</f>
        <v>-2.8280006237319313E-3</v>
      </c>
      <c r="AO42" s="35">
        <f>+Data!AT82</f>
        <v>-2.7952005613587384E-3</v>
      </c>
      <c r="AP42" s="35">
        <f>+Data!AU82</f>
        <v>-2.7656805052228648E-3</v>
      </c>
      <c r="AQ42" s="35">
        <f>+Data!AV82</f>
        <v>-2.7391124547005785E-3</v>
      </c>
      <c r="AR42" s="35">
        <f>+Data!AW82</f>
        <v>-2.7152012092305205E-3</v>
      </c>
      <c r="AS42" s="35">
        <f>+Data!AX82</f>
        <v>-2.6936810883074684E-3</v>
      </c>
      <c r="AT42" s="35">
        <f>+Data!AY82</f>
        <v>-2.6743129794767214E-3</v>
      </c>
      <c r="AU42" s="35">
        <f>+Data!AZ82</f>
        <v>-2.6568816815290492E-3</v>
      </c>
      <c r="AV42" s="35">
        <f>+Data!BA82</f>
        <v>-2.6411935133761441E-3</v>
      </c>
      <c r="AW42" s="35">
        <f>+Data!BB82</f>
        <v>-2.6270741620385298E-3</v>
      </c>
      <c r="AX42" s="35">
        <f>+Data!BC82</f>
        <v>-2.6143667458346769E-3</v>
      </c>
      <c r="AY42" s="35">
        <f>+Data!BD82</f>
        <v>-2.6029300712512092E-3</v>
      </c>
      <c r="AZ42" s="35">
        <f>+Data!BE82</f>
        <v>-2.5926370641260882E-3</v>
      </c>
      <c r="BA42" s="35">
        <f>+Data!BF82</f>
        <v>-2.5833733577134794E-3</v>
      </c>
      <c r="BB42" s="35">
        <f>+Data!BG82</f>
        <v>-2.5750360219421314E-3</v>
      </c>
      <c r="BC42" s="35">
        <f>+Data!BH82</f>
        <v>-2.5675324197479183E-3</v>
      </c>
      <c r="BD42" s="35">
        <f>+Data!BI82</f>
        <v>-2.5607791777731265E-3</v>
      </c>
      <c r="BE42" s="35">
        <f>+Data!BJ82</f>
        <v>-2.5547012599958139E-3</v>
      </c>
      <c r="BF42" s="35">
        <f>+Data!BK82</f>
        <v>-2.5492311339962324E-3</v>
      </c>
      <c r="BG42" s="35">
        <f>+Data!BL82</f>
        <v>-2.544308020596609E-3</v>
      </c>
      <c r="BH42" s="35">
        <f>+Data!BM82</f>
        <v>-2.5398772185369479E-3</v>
      </c>
      <c r="BI42" s="35">
        <f>+Data!BN82</f>
        <v>-2.5358894966832531E-3</v>
      </c>
    </row>
    <row r="43" spans="1:61" ht="18" customHeight="1">
      <c r="A43" s="52" t="s">
        <v>758</v>
      </c>
      <c r="B43" s="65">
        <f>+B44</f>
        <v>0</v>
      </c>
      <c r="C43" s="54">
        <f>+B43*(1-Parameters!$P$71)</f>
        <v>0</v>
      </c>
      <c r="D43" s="54">
        <f>+C43*(1-Parameters!$P$71)</f>
        <v>0</v>
      </c>
      <c r="E43" s="54">
        <f>+D43*(1-Parameters!$P$71)</f>
        <v>0</v>
      </c>
      <c r="F43" s="54">
        <f>+E43*(1-Parameters!$P$71)</f>
        <v>0</v>
      </c>
      <c r="G43" s="54">
        <f>+F43*(1-Parameters!$P$71)</f>
        <v>0</v>
      </c>
      <c r="H43" s="54">
        <f>+G43*(1-Parameters!$P$71)</f>
        <v>0</v>
      </c>
      <c r="I43" s="54">
        <f>+H43*(1-Parameters!$P$71)</f>
        <v>0</v>
      </c>
      <c r="J43" s="54">
        <f>+I43*(1-Parameters!$P$71)</f>
        <v>0</v>
      </c>
      <c r="K43" s="54">
        <f>+J43*(1-Parameters!$P$71)</f>
        <v>0</v>
      </c>
      <c r="L43" s="54">
        <f>+K43*(1-Parameters!$P$71)</f>
        <v>0</v>
      </c>
      <c r="M43" s="54">
        <f>+L43*(1-Parameters!$P$71)</f>
        <v>0</v>
      </c>
      <c r="N43" s="54">
        <f>+M43*(1-Parameters!$P$71)</f>
        <v>0</v>
      </c>
      <c r="O43" s="54">
        <f>+N43*(1-Parameters!$P$71)</f>
        <v>0</v>
      </c>
      <c r="P43" s="54">
        <f>+O43*(1-Parameters!$P$71)</f>
        <v>0</v>
      </c>
      <c r="Q43" s="54">
        <f>+P43*(1-Parameters!$P$71)</f>
        <v>0</v>
      </c>
      <c r="R43" s="54">
        <f>+Q43*(1-Parameters!$P$71)</f>
        <v>0</v>
      </c>
      <c r="S43" s="54">
        <f>+R43*(1-Parameters!$P$71)</f>
        <v>0</v>
      </c>
      <c r="T43" s="54">
        <f>+S43*(1-Parameters!$P$71)</f>
        <v>0</v>
      </c>
      <c r="U43" s="54">
        <f>+T43*(1-Parameters!$P$71)</f>
        <v>0</v>
      </c>
      <c r="V43" s="54">
        <f>+U43*(1-Parameters!$P$71)</f>
        <v>0</v>
      </c>
      <c r="W43" s="54">
        <f>+V43*(1-Parameters!$P$71)</f>
        <v>0</v>
      </c>
      <c r="X43" s="54">
        <f>+W43*(1-Parameters!$P$71)</f>
        <v>0</v>
      </c>
      <c r="Y43" s="54">
        <f>+X43*(1-Parameters!$P$71)</f>
        <v>0</v>
      </c>
      <c r="Z43" s="54">
        <f>+Y43*(1-Parameters!$P$71)</f>
        <v>0</v>
      </c>
      <c r="AA43" s="54">
        <f>+Z43*(1-Parameters!$P$71)</f>
        <v>0</v>
      </c>
      <c r="AB43" s="54">
        <f>+AA43*(1-Parameters!$P$71)</f>
        <v>0</v>
      </c>
      <c r="AC43" s="54">
        <f>+AB43*(1-Parameters!$P$71)</f>
        <v>0</v>
      </c>
      <c r="AD43" s="54">
        <f>+AC43*(1-Parameters!$P$71)</f>
        <v>0</v>
      </c>
      <c r="AE43" s="54">
        <f>+AD43*(1-Parameters!$P$71)</f>
        <v>0</v>
      </c>
      <c r="AF43" s="54">
        <f>+AE43*(1-Parameters!$P$71)</f>
        <v>0</v>
      </c>
      <c r="AG43" s="54">
        <f>+AF43*(1-Parameters!$P$71)</f>
        <v>0</v>
      </c>
      <c r="AH43" s="54">
        <f>+AG43*(1-Parameters!$P$71)</f>
        <v>0</v>
      </c>
      <c r="AI43" s="54">
        <f>+AH43*(1-Parameters!$P$71)</f>
        <v>0</v>
      </c>
      <c r="AJ43" s="54">
        <f>+AI43*(1-Parameters!$P$71)</f>
        <v>0</v>
      </c>
      <c r="AK43" s="54">
        <f>+AJ43*(1-Parameters!$P$71)</f>
        <v>0</v>
      </c>
      <c r="AL43" s="54">
        <f>+AK43*(1-Parameters!$P$71)</f>
        <v>0</v>
      </c>
      <c r="AM43" s="54">
        <f>+AL43*(1-Parameters!$P$71)</f>
        <v>0</v>
      </c>
      <c r="AN43" s="54">
        <f>+AM43*(1-Parameters!$P$71)</f>
        <v>0</v>
      </c>
      <c r="AO43" s="54">
        <f>+AN43*(1-Parameters!$P$71)</f>
        <v>0</v>
      </c>
      <c r="AP43" s="54">
        <f>+AO43*(1-Parameters!$P$71)</f>
        <v>0</v>
      </c>
      <c r="AQ43" s="54">
        <f>+AP43*(1-Parameters!$P$71)</f>
        <v>0</v>
      </c>
      <c r="AR43" s="54">
        <f>+AQ43*(1-Parameters!$P$71)</f>
        <v>0</v>
      </c>
      <c r="AS43" s="54">
        <f>+AR43*(1-Parameters!$P$71)</f>
        <v>0</v>
      </c>
      <c r="AT43" s="54">
        <f>+AS43*(1-Parameters!$P$71)</f>
        <v>0</v>
      </c>
      <c r="AU43" s="54">
        <f>+AT43*(1-Parameters!$P$71)</f>
        <v>0</v>
      </c>
      <c r="AV43" s="54">
        <f>+AU43*(1-Parameters!$P$71)</f>
        <v>0</v>
      </c>
      <c r="AW43" s="54">
        <f>+AV43*(1-Parameters!$P$71)</f>
        <v>0</v>
      </c>
      <c r="AX43" s="54">
        <f>+AW43*(1-Parameters!$P$71)</f>
        <v>0</v>
      </c>
      <c r="AY43" s="54">
        <f>+AX43*(1-Parameters!$P$71)</f>
        <v>0</v>
      </c>
      <c r="AZ43" s="54">
        <f>+AY43*(1-Parameters!$P$71)</f>
        <v>0</v>
      </c>
      <c r="BA43" s="54">
        <f>+AZ43*(1-Parameters!$P$71)</f>
        <v>0</v>
      </c>
      <c r="BB43" s="54">
        <f>+BA43*(1-Parameters!$P$71)</f>
        <v>0</v>
      </c>
      <c r="BC43" s="54">
        <f>+BB43*(1-Parameters!$P$71)</f>
        <v>0</v>
      </c>
      <c r="BD43" s="54">
        <f>+BC43*(1-Parameters!$P$71)</f>
        <v>0</v>
      </c>
      <c r="BE43" s="54">
        <f>+BD43*(1-Parameters!$P$71)</f>
        <v>0</v>
      </c>
      <c r="BF43" s="54">
        <f>+BE43*(1-Parameters!$P$71)</f>
        <v>0</v>
      </c>
      <c r="BG43" s="54">
        <f>+BF43*(1-Parameters!$P$71)</f>
        <v>0</v>
      </c>
      <c r="BH43" s="54">
        <f>+BG43*(1-Parameters!$P$71)</f>
        <v>0</v>
      </c>
      <c r="BI43" s="54">
        <f>+BH43*(1-Parameters!$P$71)</f>
        <v>0</v>
      </c>
    </row>
    <row r="44" spans="1:61" ht="18" customHeight="1">
      <c r="A44" s="52" t="s">
        <v>284</v>
      </c>
      <c r="B44" s="65">
        <f>+Parameters!P70</f>
        <v>0</v>
      </c>
    </row>
    <row r="45" spans="1:61" ht="18" customHeight="1">
      <c r="A45" s="73" t="s">
        <v>759</v>
      </c>
      <c r="B45" s="76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</row>
    <row r="46" spans="1:61" ht="18" customHeight="1">
      <c r="A46" s="75" t="s">
        <v>204</v>
      </c>
      <c r="B46" s="76">
        <f>+Copen!V234</f>
        <v>0</v>
      </c>
      <c r="C46" s="76">
        <f>+Copen!W234</f>
        <v>1</v>
      </c>
      <c r="D46" s="76">
        <f>+Copen!X234</f>
        <v>1</v>
      </c>
      <c r="E46" s="76">
        <f>+Copen!Y234</f>
        <v>1</v>
      </c>
      <c r="F46" s="76">
        <f>+Copen!Z234</f>
        <v>1</v>
      </c>
      <c r="G46" s="76">
        <f>+Copen!AA234</f>
        <v>1</v>
      </c>
      <c r="H46" s="76">
        <f>+Copen!AB234</f>
        <v>1</v>
      </c>
      <c r="I46" s="76">
        <f>+Copen!AC234</f>
        <v>1</v>
      </c>
      <c r="J46" s="76">
        <f>+Copen!AD234</f>
        <v>1</v>
      </c>
      <c r="K46" s="76">
        <f>+Copen!AE234</f>
        <v>1</v>
      </c>
      <c r="L46" s="76">
        <f>+Copen!AF234</f>
        <v>1</v>
      </c>
      <c r="M46" s="76">
        <f>+Copen!AG234</f>
        <v>1</v>
      </c>
      <c r="N46" s="76">
        <f>+Copen!AH234</f>
        <v>1</v>
      </c>
      <c r="O46" s="76">
        <f>+Copen!AI234</f>
        <v>1</v>
      </c>
      <c r="P46" s="76">
        <f>+Copen!AJ234</f>
        <v>1</v>
      </c>
      <c r="Q46" s="76">
        <f>+Copen!AK234</f>
        <v>1</v>
      </c>
      <c r="R46" s="76">
        <f>+Copen!AL234</f>
        <v>1</v>
      </c>
      <c r="S46" s="76">
        <f>+Copen!AM234</f>
        <v>1</v>
      </c>
      <c r="T46" s="76">
        <f>+Copen!AN234</f>
        <v>1</v>
      </c>
      <c r="U46" s="76">
        <f>+Copen!AO234</f>
        <v>1</v>
      </c>
      <c r="V46" s="76">
        <f>+Copen!AP234</f>
        <v>1</v>
      </c>
      <c r="W46" s="76">
        <f>+Copen!AQ234</f>
        <v>1</v>
      </c>
      <c r="X46" s="76">
        <f>+Copen!AR234</f>
        <v>1</v>
      </c>
      <c r="Y46" s="76">
        <f>+Copen!AS234</f>
        <v>1</v>
      </c>
      <c r="Z46" s="76">
        <f>+Copen!AT234</f>
        <v>1</v>
      </c>
      <c r="AA46" s="76">
        <f>+Copen!AU234</f>
        <v>1</v>
      </c>
      <c r="AB46" s="76">
        <f>+Copen!AV234</f>
        <v>1</v>
      </c>
      <c r="AC46" s="76">
        <f>+Copen!AW234</f>
        <v>1</v>
      </c>
      <c r="AD46" s="76">
        <f>+Copen!AX234</f>
        <v>1</v>
      </c>
      <c r="AE46" s="76">
        <f>+Copen!AY234</f>
        <v>1</v>
      </c>
      <c r="AF46" s="76">
        <f>+Copen!AZ234</f>
        <v>1</v>
      </c>
      <c r="AG46" s="76">
        <f>+Copen!BA234</f>
        <v>1</v>
      </c>
      <c r="AH46" s="76">
        <f>+Copen!BB234</f>
        <v>1</v>
      </c>
      <c r="AI46" s="76">
        <f>+Copen!BC234</f>
        <v>1</v>
      </c>
      <c r="AJ46" s="76">
        <f>+Copen!BD234</f>
        <v>1</v>
      </c>
      <c r="AK46" s="76">
        <f>+Copen!BE234</f>
        <v>1</v>
      </c>
      <c r="AL46" s="76">
        <f>+Copen!BF234</f>
        <v>1</v>
      </c>
      <c r="AM46" s="76">
        <f>+Copen!BG234</f>
        <v>1</v>
      </c>
      <c r="AN46" s="76">
        <f>+Copen!BH234</f>
        <v>1</v>
      </c>
      <c r="AO46" s="76">
        <f>+Copen!BI234</f>
        <v>1</v>
      </c>
      <c r="AP46" s="76">
        <f>+Copen!BJ234</f>
        <v>1</v>
      </c>
      <c r="AQ46" s="76">
        <f>+Copen!BK234</f>
        <v>1</v>
      </c>
      <c r="AR46" s="76">
        <f>+Copen!BL234</f>
        <v>1</v>
      </c>
      <c r="AS46" s="76">
        <f>+Copen!BM234</f>
        <v>1</v>
      </c>
      <c r="AT46" s="76">
        <f>+Copen!BN234</f>
        <v>1</v>
      </c>
      <c r="AU46" s="76">
        <f>+Copen!BO234</f>
        <v>1</v>
      </c>
      <c r="AV46" s="76">
        <f>+Copen!BP234</f>
        <v>1</v>
      </c>
      <c r="AW46" s="76">
        <f>+Copen!BQ234</f>
        <v>1</v>
      </c>
      <c r="AX46" s="76">
        <f>+Copen!BR234</f>
        <v>1</v>
      </c>
      <c r="AY46" s="76">
        <f>+Copen!BS234</f>
        <v>1</v>
      </c>
      <c r="AZ46" s="76">
        <f>+Copen!BT234</f>
        <v>1</v>
      </c>
      <c r="BA46" s="76">
        <f>+Copen!BU234</f>
        <v>1</v>
      </c>
      <c r="BB46" s="76">
        <f>+Copen!BV234</f>
        <v>1</v>
      </c>
      <c r="BC46" s="76">
        <f>+Copen!BW234</f>
        <v>1</v>
      </c>
      <c r="BD46" s="76">
        <f>+Copen!BX234</f>
        <v>1</v>
      </c>
      <c r="BE46" s="76">
        <f>+Copen!BY234</f>
        <v>1</v>
      </c>
      <c r="BF46" s="76">
        <f>+Copen!BZ234</f>
        <v>1</v>
      </c>
      <c r="BG46" s="76">
        <f>+Copen!CA234</f>
        <v>1</v>
      </c>
      <c r="BH46" s="76">
        <f>+Copen!CB234</f>
        <v>1</v>
      </c>
      <c r="BI46" s="76">
        <f>+Copen!CC234</f>
        <v>1</v>
      </c>
    </row>
    <row r="47" spans="1:61" ht="18" customHeight="1">
      <c r="A47" s="77" t="s">
        <v>760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</row>
    <row r="48" spans="1:61" ht="18" customHeight="1">
      <c r="A48" s="78" t="s">
        <v>761</v>
      </c>
      <c r="B48" s="79">
        <f>+Parameters!D141</f>
        <v>6.1616117463153802E-3</v>
      </c>
      <c r="C48" s="79">
        <f>+Parameters!E141</f>
        <v>0</v>
      </c>
      <c r="D48" s="65"/>
      <c r="E48" s="65"/>
      <c r="F48" s="65"/>
      <c r="G48" s="65"/>
      <c r="H48" s="65"/>
      <c r="I48" s="65"/>
      <c r="J48" s="74"/>
      <c r="K48" s="74"/>
      <c r="L48" s="74"/>
      <c r="M48" s="95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</row>
    <row r="49" spans="1:105" ht="18" customHeight="1">
      <c r="A49" s="78" t="s">
        <v>334</v>
      </c>
      <c r="B49" s="65">
        <f>+Parameters!B128</f>
        <v>2</v>
      </c>
      <c r="C49" s="80">
        <f>+Parameters!B127</f>
        <v>4</v>
      </c>
      <c r="D49" s="80"/>
      <c r="E49" s="80"/>
      <c r="F49" s="80"/>
      <c r="G49" s="80"/>
      <c r="H49" s="80"/>
      <c r="I49" s="80"/>
      <c r="J49" s="80"/>
      <c r="K49" s="80"/>
      <c r="L49" s="80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</row>
    <row r="50" spans="1:105" ht="18" customHeight="1">
      <c r="A50" s="78" t="s">
        <v>762</v>
      </c>
      <c r="B50" s="81">
        <v>0</v>
      </c>
      <c r="C50" s="81">
        <f>100*$B$49*(Global!B135*$B$48+Global!B135^2*$C$48)*(B61/$B61)^(1/$C$49)</f>
        <v>0.14998178281983854</v>
      </c>
      <c r="D50" s="81">
        <f>100*$B$49*(Global!C135*$B$48+Global!C135^2*$C$48)*(C61/$B61)^(1/$C$49)</f>
        <v>0.19115165004061804</v>
      </c>
      <c r="E50" s="81">
        <f>100*$B$49*(Global!D135*$B$48+Global!D135^2*$C$48)*(D61/$B61)^(1/$C$49)</f>
        <v>0.25879323822202233</v>
      </c>
      <c r="F50" s="81">
        <f>100*$B$49*(Global!E135*$B$48+Global!E135^2*$C$48)*(E61/$B61)^(1/$C$49)</f>
        <v>0.33879105354440336</v>
      </c>
      <c r="G50" s="81">
        <f>100*$B$49*(Global!F135*$B$48+Global!F135^2*$C$48)*(F61/$B61)^(1/$C$49)</f>
        <v>0.43117035299269268</v>
      </c>
      <c r="H50" s="81">
        <f>100*$B$49*(Global!G135*$B$48+Global!G135^2*$C$48)*(G61/$B61)^(1/$C$49)</f>
        <v>0.53502681972638877</v>
      </c>
      <c r="I50" s="81">
        <f>100*$B$49*(Global!H135*$B$48+Global!H135^2*$C$48)*(H61/$B61)^(1/$C$49)</f>
        <v>0.64987530702502605</v>
      </c>
      <c r="J50" s="81">
        <f>100*$B$49*(Global!I135*$B$48+Global!I135^2*$C$48)*(I61/$B61)^(1/$C$49)</f>
        <v>0.77597650501920268</v>
      </c>
      <c r="K50" s="81">
        <f>100*$B$49*(Global!J135*$B$48+Global!J135^2*$C$48)*(J61/$B61)^(1/$C$49)</f>
        <v>0.95641735691093566</v>
      </c>
      <c r="L50" s="81">
        <f>100*$B$49*(Global!K135*$B$48+Global!K135^2*$C$48)*(K61/$B61)^(1/$C$49)</f>
        <v>1.162966993148393</v>
      </c>
      <c r="M50" s="81">
        <f>100*$B$49*(Global!L135*$B$48+Global!L135^2*$C$48)*(L61/$B61)^(1/$C$49)</f>
        <v>1.4001265913605663</v>
      </c>
      <c r="N50" s="81">
        <f>100*$B$49*(Global!M135*$B$48+Global!M135^2*$C$48)*(M61/$B61)^(1/$C$49)</f>
        <v>1.6585276264322248</v>
      </c>
      <c r="O50" s="81">
        <f>100*$B$49*(Global!N135*$B$48+Global!N135^2*$C$48)*(N61/$B61)^(1/$C$49)</f>
        <v>1.9461895669967506</v>
      </c>
      <c r="P50" s="81">
        <f>100*$B$49*(Global!O135*$B$48+Global!O135^2*$C$48)*(O61/$B61)^(1/$C$49)</f>
        <v>2.2570025525954174</v>
      </c>
      <c r="Q50" s="81">
        <f>100*$B$49*(Global!P135*$B$48+Global!P135^2*$C$48)*(P61/$B61)^(1/$C$49)</f>
        <v>2.5907497833285129</v>
      </c>
      <c r="R50" s="81">
        <f>100*$B$49*(Global!Q135*$B$48+Global!Q135^2*$C$48)*(Q61/$B61)^(1/$C$49)</f>
        <v>2.9470937453974093</v>
      </c>
      <c r="S50" s="81">
        <f>100*$B$49*(Global!R135*$B$48+Global!R135^2*$C$48)*(R61/$B61)^(1/$C$49)</f>
        <v>3.3256354888708133</v>
      </c>
      <c r="T50" s="81">
        <f>100*$B$49*(Global!S135*$B$48+Global!S135^2*$C$48)*(S61/$B61)^(1/$C$49)</f>
        <v>3.7259521185138067</v>
      </c>
      <c r="U50" s="81">
        <f>100*$B$49*(Global!T135*$B$48+Global!T135^2*$C$48)*(T61/$B61)^(1/$C$49)</f>
        <v>4.147614944081635</v>
      </c>
      <c r="V50" s="81">
        <f>100*$B$49*(Global!U135*$B$48+Global!U135^2*$C$48)*(U61/$B61)^(1/$C$49)</f>
        <v>4.5901946593458023</v>
      </c>
      <c r="W50" s="81">
        <f>100*$B$49*(Global!V135*$B$48+Global!V135^2*$C$48)*(V61/$B61)^(1/$C$49)</f>
        <v>5.0536326641183704</v>
      </c>
      <c r="X50" s="81">
        <f>100*$B$49*(Global!W135*$B$48+Global!W135^2*$C$48)*(W61/$B61)^(1/$C$49)</f>
        <v>5.5377228049227387</v>
      </c>
      <c r="Y50" s="81">
        <f>100*$B$49*(Global!X135*$B$48+Global!X135^2*$C$48)*(X61/$B61)^(1/$C$49)</f>
        <v>6.041839617706418</v>
      </c>
      <c r="Z50" s="81">
        <f>100*$B$49*(Global!Y135*$B$48+Global!Y135^2*$C$48)*(Y61/$B61)^(1/$C$49)</f>
        <v>6.5655540376015713</v>
      </c>
      <c r="AA50" s="81">
        <f>100*$B$49*(Global!Z135*$B$48+Global!Z135^2*$C$48)*(Z61/$B61)^(1/$C$49)</f>
        <v>7.1083745962144098</v>
      </c>
      <c r="AB50" s="81">
        <f>100*$B$49*(Global!AA135*$B$48+Global!AA135^2*$C$48)*(AA61/$B61)^(1/$C$49)</f>
        <v>7.6694005962646976</v>
      </c>
      <c r="AC50" s="81">
        <f>100*$B$49*(Global!AB135*$B$48+Global!AB135^2*$C$48)*(AB61/$B61)^(1/$C$49)</f>
        <v>8.2433054752865704</v>
      </c>
      <c r="AD50" s="81">
        <f>100*$B$49*(Global!AC135*$B$48+Global!AC135^2*$C$48)*(AC61/$B61)^(1/$C$49)</f>
        <v>8.822439421327358</v>
      </c>
      <c r="AE50" s="81">
        <f>100*$B$49*(Global!AD135*$B$48+Global!AD135^2*$C$48)*(AD61/$B61)^(1/$C$49)</f>
        <v>9.4034160095686925</v>
      </c>
      <c r="AF50" s="81">
        <f>100*$B$49*(Global!AE135*$B$48+Global!AE135^2*$C$48)*(AE61/$B61)^(1/$C$49)</f>
        <v>9.9835093893620357</v>
      </c>
      <c r="AG50" s="81">
        <f>100*$B$49*(Global!AF135*$B$48+Global!AF135^2*$C$48)*(AF61/$B61)^(1/$C$49)</f>
        <v>10.555643033109364</v>
      </c>
      <c r="AH50" s="81">
        <f>100*$B$49*(Global!AG135*$B$48+Global!AG135^2*$C$48)*(AG61/$B61)^(1/$C$49)</f>
        <v>11.11707061336503</v>
      </c>
      <c r="AI50" s="81">
        <f>100*$B$49*(Global!AH135*$B$48+Global!AH135^2*$C$48)*(AH61/$B61)^(1/$C$49)</f>
        <v>11.672158368991933</v>
      </c>
      <c r="AJ50" s="81">
        <f>100*$B$49*(Global!AI135*$B$48+Global!AI135^2*$C$48)*(AI61/$B61)^(1/$C$49)</f>
        <v>12.221843102960312</v>
      </c>
      <c r="AK50" s="81">
        <f>100*$B$49*(Global!AJ135*$B$48+Global!AJ135^2*$C$48)*(AJ61/$B61)^(1/$C$49)</f>
        <v>12.766953899046825</v>
      </c>
      <c r="AL50" s="81">
        <f>100*$B$49*(Global!AK135*$B$48+Global!AK135^2*$C$48)*(AK61/$B61)^(1/$C$49)</f>
        <v>13.308278446968192</v>
      </c>
      <c r="AM50" s="81">
        <f>100*$B$49*(Global!AL135*$B$48+Global!AL135^2*$C$48)*(AL61/$B61)^(1/$C$49)</f>
        <v>13.846567199962646</v>
      </c>
      <c r="AN50" s="81">
        <f>100*$B$49*(Global!AM135*$B$48+Global!AM135^2*$C$48)*(AM61/$B61)^(1/$C$49)</f>
        <v>14.382528400596948</v>
      </c>
      <c r="AO50" s="81">
        <f>100*$B$49*(Global!AN135*$B$48+Global!AN135^2*$C$48)*(AN61/$B61)^(1/$C$49)</f>
        <v>14.916821640074792</v>
      </c>
      <c r="AP50" s="81">
        <f>100*$B$49*(Global!AO135*$B$48+Global!AO135^2*$C$48)*(AO61/$B61)^(1/$C$49)</f>
        <v>15.450052972969392</v>
      </c>
      <c r="AQ50" s="81">
        <f>100*$B$49*(Global!AP135*$B$48+Global!AP135^2*$C$48)*(AP61/$B61)^(1/$C$49)</f>
        <v>15.98277248407129</v>
      </c>
      <c r="AR50" s="81">
        <f>100*$B$49*(Global!AQ135*$B$48+Global!AQ135^2*$C$48)*(AQ61/$B61)^(1/$C$49)</f>
        <v>16.515474215503868</v>
      </c>
      <c r="AS50" s="81">
        <f>100*$B$49*(Global!AR135*$B$48+Global!AR135^2*$C$48)*(AR61/$B61)^(1/$C$49)</f>
        <v>17.048597976317179</v>
      </c>
      <c r="AT50" s="81">
        <f>100*$B$49*(Global!AS135*$B$48+Global!AS135^2*$C$48)*(AS61/$B61)^(1/$C$49)</f>
        <v>17.582532472714266</v>
      </c>
      <c r="AU50" s="81">
        <f>100*$B$49*(Global!AT135*$B$48+Global!AT135^2*$C$48)*(AT61/$B61)^(1/$C$49)</f>
        <v>18.117619248941974</v>
      </c>
      <c r="AV50" s="81">
        <f>100*$B$49*(Global!AU135*$B$48+Global!AU135^2*$C$48)*(AU61/$B61)^(1/$C$49)</f>
        <v>18.654157029384564</v>
      </c>
      <c r="AW50" s="81">
        <f>100*$B$49*(Global!AV135*$B$48+Global!AV135^2*$C$48)*(AV61/$B61)^(1/$C$49)</f>
        <v>19.192406158796057</v>
      </c>
      <c r="AX50" s="81">
        <f>100*$B$49*(Global!AW135*$B$48+Global!AW135^2*$C$48)*(AW61/$B61)^(1/$C$49)</f>
        <v>19.732592931429856</v>
      </c>
      <c r="AY50" s="81">
        <f>100*$B$49*(Global!AX135*$B$48+Global!AX135^2*$C$48)*(AX61/$B61)^(1/$C$49)</f>
        <v>20.274913675130499</v>
      </c>
      <c r="AZ50" s="81">
        <f>100*$B$49*(Global!AY135*$B$48+Global!AY135^2*$C$48)*(AY61/$B61)^(1/$C$49)</f>
        <v>20.819538513277408</v>
      </c>
      <c r="BA50" s="81">
        <f>100*$B$49*(Global!AZ135*$B$48+Global!AZ135^2*$C$48)*(AZ61/$B61)^(1/$C$49)</f>
        <v>21.366614768309798</v>
      </c>
      <c r="BB50" s="81">
        <f>100*$B$49*(Global!BA135*$B$48+Global!BA135^2*$C$48)*(BA61/$B61)^(1/$C$49)</f>
        <v>21.916269998607024</v>
      </c>
      <c r="BC50" s="81">
        <f>100*$B$49*(Global!BB135*$B$48+Global!BB135^2*$C$48)*(BB61/$B61)^(1/$C$49)</f>
        <v>22.468614678807082</v>
      </c>
      <c r="BD50" s="81">
        <f>100*$B$49*(Global!BC135*$B$48+Global!BC135^2*$C$48)*(BC61/$B61)^(1/$C$49)</f>
        <v>23.02374454482322</v>
      </c>
      <c r="BE50" s="81">
        <f>100*$B$49*(Global!BD135*$B$48+Global!BD135^2*$C$48)*(BD61/$B61)^(1/$C$49)</f>
        <v>23.581742630942237</v>
      </c>
      <c r="BF50" s="81">
        <f>100*$B$49*(Global!BE135*$B$48+Global!BE135^2*$C$48)*(BE61/$B61)^(1/$C$49)</f>
        <v>24.142681029044404</v>
      </c>
      <c r="BG50" s="81">
        <f>100*$B$49*(Global!BF135*$B$48+Global!BF135^2*$C$48)*(BF61/$B61)^(1/$C$49)</f>
        <v>24.706622400347928</v>
      </c>
      <c r="BH50" s="81">
        <f>100*$B$49*(Global!BG135*$B$48+Global!BG135^2*$C$48)*(BG61/$B61)^(1/$C$49)</f>
        <v>25.273621268996852</v>
      </c>
      <c r="BI50" s="81">
        <f>100*$B$49*(Global!BH135*$B$48+Global!BH135^2*$C$48)*(BH61/$B61)^(1/$C$49)</f>
        <v>25.843725124875721</v>
      </c>
      <c r="BJ50" s="81">
        <f>100*$B$49*(Global!BI135*$B$48+Global!BI135^2*$C$48)*(BI61/$B61)^(1/$C$49)</f>
        <v>26.416975360656664</v>
      </c>
      <c r="BK50" s="81">
        <f>100*$B$49*(Global!BJ80*$B$48+Global!BJ80^2*$C$48)*(BJ61/$B61)^(1/$C$49)</f>
        <v>26.783893123849666</v>
      </c>
      <c r="BL50" s="81">
        <f>100*$B$49*(Global!BK80*$B$48+Global!BK80^2*$C$48)*(BK61/$B61)^(1/$C$49)</f>
        <v>27.142156142640225</v>
      </c>
      <c r="BM50" s="81">
        <f>100*$B$49*(Global!BL80*$B$48+Global!BL80^2*$C$48)*(BL61/$B61)^(1/$C$49)</f>
        <v>27.493524678604693</v>
      </c>
      <c r="BN50" s="81">
        <f>100*$B$49*(Global!BM80*$B$48+Global!BM80^2*$C$48)*(BM61/$B61)^(1/$C$49)</f>
        <v>27.839202421001559</v>
      </c>
      <c r="BO50" s="81">
        <f>100*$B$49*(Global!BN80*$B$48+Global!BN80^2*$C$48)*(BN61/$B61)^(1/$C$49)</f>
        <v>28.180016500750753</v>
      </c>
      <c r="BP50" s="81">
        <f>100*$B$49*(Global!BO80*$B$48+Global!BO80^2*$C$48)*(BO61/$B61)^(1/$C$49)</f>
        <v>28.516539156180123</v>
      </c>
      <c r="BQ50" s="81">
        <f>100*$B$49*(Global!BP80*$B$48+Global!BP80^2*$C$48)*(BP61/$B61)^(1/$C$49)</f>
        <v>28.849169983167251</v>
      </c>
      <c r="BR50" s="81">
        <f>100*$B$49*(Global!BQ80*$B$48+Global!BQ80^2*$C$48)*(BQ61/$B61)^(1/$C$49)</f>
        <v>29.178191552852425</v>
      </c>
      <c r="BS50" s="81">
        <f>100*$B$49*(Global!BR80*$B$48+Global!BR80^2*$C$48)*(BR61/$B61)^(1/$C$49)</f>
        <v>29.503807030593659</v>
      </c>
      <c r="BT50" s="81">
        <f>100*$B$49*(Global!BS80*$B$48+Global!BS80^2*$C$48)*(BS61/$B61)^(1/$C$49)</f>
        <v>29.826165628611964</v>
      </c>
      <c r="BU50" s="81">
        <f>100*$B$49*(Global!BT80*$B$48+Global!BT80^2*$C$48)*(BT61/$B61)^(1/$C$49)</f>
        <v>30.145379833150244</v>
      </c>
      <c r="BV50" s="81">
        <f>100*$B$49*(Global!BU80*$B$48+Global!BU80^2*$C$48)*(BU61/$B61)^(1/$C$49)</f>
        <v>30.461537069286702</v>
      </c>
      <c r="BW50" s="81">
        <f>100*$B$49*(Global!BV80*$B$48+Global!BV80^2*$C$48)*(BV61/$B61)^(1/$C$49)</f>
        <v>30.774707603390887</v>
      </c>
      <c r="BX50" s="81">
        <f>100*$B$49*(Global!BW80*$B$48+Global!BW80^2*$C$48)*(BW61/$B61)^(1/$C$49)</f>
        <v>31.084949900012006</v>
      </c>
      <c r="BY50" s="81">
        <f>100*$B$49*(Global!BX80*$B$48+Global!BX80^2*$C$48)*(BX61/$B61)^(1/$C$49)</f>
        <v>31.392314255892831</v>
      </c>
      <c r="BZ50" s="81">
        <f>100*$B$49*(Global!BY80*$B$48+Global!BY80^2*$C$48)*(BY61/$B61)^(1/$C$49)</f>
        <v>31.696845267458446</v>
      </c>
      <c r="CA50" s="81">
        <f>100*$B$49*(Global!BZ80*$B$48+Global!BZ80^2*$C$48)*(BZ61/$B61)^(1/$C$49)</f>
        <v>31.998583508101376</v>
      </c>
      <c r="CB50" s="81">
        <f>100*$B$49*(Global!CA80*$B$48+Global!CA80^2*$C$48)*(CA61/$B61)^(1/$C$49)</f>
        <v>32.297566669881469</v>
      </c>
      <c r="CC50" s="81">
        <f>100*$B$49*(Global!CB80*$B$48+Global!CB80^2*$C$48)*(CB61/$B61)^(1/$C$49)</f>
        <v>32.593830341972506</v>
      </c>
      <c r="CD50" s="81">
        <f>100*$B$49*(Global!CC80*$B$48+Global!CC80^2*$C$48)*(CC61/$B61)^(1/$C$49)</f>
        <v>32.887408542539795</v>
      </c>
      <c r="CE50" s="81">
        <f>100*$B$49*(Global!CD80*$B$48+Global!CD80^2*$C$48)*(CD61/$B61)^(1/$C$49)</f>
        <v>33.178334083092899</v>
      </c>
      <c r="CF50" s="81">
        <f>100*$B$49*(Global!CE80*$B$48+Global!CE80^2*$C$48)*(CE61/$B61)^(1/$C$49)</f>
        <v>33.466638818889919</v>
      </c>
      <c r="CG50" s="81">
        <f>100*$B$49*(Global!CF80*$B$48+Global!CF80^2*$C$48)*(CF61/$B61)^(1/$C$49)</f>
        <v>33.752353821733308</v>
      </c>
      <c r="CH50" s="81">
        <f>100*$B$49*(Global!CG80*$B$48+Global!CG80^2*$C$48)*(CG61/$B61)^(1/$C$49)</f>
        <v>34.035509499826368</v>
      </c>
      <c r="CI50" s="81">
        <f>100*$B$49*(Global!CH80*$B$48+Global!CH80^2*$C$48)*(CH61/$B61)^(1/$C$49)</f>
        <v>34.316135681453893</v>
      </c>
      <c r="CJ50" s="81">
        <f>100*$B$49*(Global!CI80*$B$48+Global!CI80^2*$C$48)*(CI61/$B61)^(1/$C$49)</f>
        <v>34.594261673891658</v>
      </c>
      <c r="CK50" s="81">
        <f>100*$B$49*(Global!CJ80*$B$48+Global!CJ80^2*$C$48)*(CJ61/$B61)^(1/$C$49)</f>
        <v>34.869916305315186</v>
      </c>
      <c r="CL50" s="81">
        <f>100*$B$49*(Global!CK80*$B$48+Global!CK80^2*$C$48)*(CK61/$B61)^(1/$C$49)</f>
        <v>35.143127955010783</v>
      </c>
      <c r="CM50" s="81">
        <f>100*$B$49*(Global!CL80*$B$48+Global!CL80^2*$C$48)*(CL61/$B61)^(1/$C$49)</f>
        <v>35.413924575514855</v>
      </c>
      <c r="CN50" s="81">
        <f>100*$B$49*(Global!CM80*$B$48+Global!CM80^2*$C$48)*(CM61/$B61)^(1/$C$49)</f>
        <v>35.682333709167501</v>
      </c>
      <c r="CO50" s="81">
        <f>100*$B$49*(Global!CN80*$B$48+Global!CN80^2*$C$48)*(CN61/$B61)^(1/$C$49)</f>
        <v>35.948382500787922</v>
      </c>
      <c r="CP50" s="81">
        <f>100*$B$49*(Global!CO80*$B$48+Global!CO80^2*$C$48)*(CO61/$B61)^(1/$C$49)</f>
        <v>36.21209770764959</v>
      </c>
      <c r="CQ50" s="81">
        <f>100*$B$49*(Global!CP80*$B$48+Global!CP80^2*$C$48)*(CP61/$B61)^(1/$C$49)</f>
        <v>36.473505707569579</v>
      </c>
      <c r="CR50" s="81">
        <f>100*$B$49*(Global!CQ80*$B$48+Global!CQ80^2*$C$48)*(CQ61/$B61)^(1/$C$49)</f>
        <v>36.732632505677358</v>
      </c>
      <c r="CS50" s="81">
        <f>100*$B$49*(Global!CR80*$B$48+Global!CR80^2*$C$48)*(CR61/$B61)^(1/$C$49)</f>
        <v>36.98950374025776</v>
      </c>
      <c r="CT50" s="81">
        <f>100*$B$49*(Global!CS80*$B$48+Global!CS80^2*$C$48)*(CS61/$B61)^(1/$C$49)</f>
        <v>37.244144687943887</v>
      </c>
      <c r="CU50" s="81">
        <f>100*$B$49*(Global!CT80*$B$48+Global!CT80^2*$C$48)*(CT61/$B61)^(1/$C$49)</f>
        <v>37.496580268454387</v>
      </c>
      <c r="CV50" s="81">
        <f>100*$B$49*(Global!CU80*$B$48+Global!CU80^2*$C$48)*(CU61/$B61)^(1/$C$49)</f>
        <v>37.746835049012141</v>
      </c>
      <c r="CW50" s="81"/>
      <c r="CX50" s="65"/>
      <c r="CY50" s="65"/>
      <c r="CZ50" s="65"/>
      <c r="DA50" s="65"/>
    </row>
    <row r="51" spans="1:105" ht="18" customHeight="1">
      <c r="A51" s="82" t="s">
        <v>817</v>
      </c>
    </row>
    <row r="52" spans="1:105" ht="18" customHeight="1">
      <c r="A52" s="54" t="s">
        <v>763</v>
      </c>
      <c r="B52" s="148">
        <f>+Data!B244/1000</f>
        <v>0.118743952155375</v>
      </c>
      <c r="C52" s="84">
        <f>+B95-B92</f>
        <v>6.2527760746888816E-13</v>
      </c>
    </row>
    <row r="53" spans="1:105" ht="18" customHeight="1">
      <c r="A53" s="52" t="s">
        <v>764</v>
      </c>
      <c r="B53" s="149">
        <f>+Data!O179</f>
        <v>-701.06316601939398</v>
      </c>
      <c r="C53" s="84">
        <f>+Data!Q179</f>
        <v>-401.95662608894497</v>
      </c>
    </row>
    <row r="54" spans="1:105" ht="18" customHeight="1">
      <c r="A54" s="52" t="s">
        <v>765</v>
      </c>
    </row>
    <row r="55" spans="1:105" s="38" customFormat="1" ht="13">
      <c r="A55" s="86" t="s">
        <v>253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</row>
    <row r="56" spans="1:105" ht="18" customHeight="1">
      <c r="A56" s="52" t="s">
        <v>630</v>
      </c>
      <c r="B56" s="65">
        <f>B57</f>
        <v>129.169624</v>
      </c>
      <c r="C56" s="65">
        <f>B56*EXP(B58)</f>
        <v>138.9149347636984</v>
      </c>
      <c r="D56" s="65">
        <f>C56*EXP(C58)</f>
        <v>146.53148576729271</v>
      </c>
      <c r="E56" s="65">
        <f t="shared" ref="E56:BI56" si="10">D56*EXP(D58)</f>
        <v>151.22321883689457</v>
      </c>
      <c r="F56" s="65">
        <f t="shared" si="10"/>
        <v>152.6260626118586</v>
      </c>
      <c r="G56" s="65">
        <f t="shared" si="10"/>
        <v>150.59003919774131</v>
      </c>
      <c r="H56" s="65">
        <f t="shared" si="10"/>
        <v>146.77893634951542</v>
      </c>
      <c r="I56" s="65">
        <f t="shared" si="10"/>
        <v>143.06428413638557</v>
      </c>
      <c r="J56" s="65">
        <f t="shared" si="10"/>
        <v>139.443641604806</v>
      </c>
      <c r="K56" s="65">
        <f t="shared" si="10"/>
        <v>135.91462957639931</v>
      </c>
      <c r="L56" s="65">
        <f t="shared" si="10"/>
        <v>134.53466436875334</v>
      </c>
      <c r="M56" s="65">
        <f t="shared" si="10"/>
        <v>135.23923246311676</v>
      </c>
      <c r="N56" s="65">
        <f t="shared" si="10"/>
        <v>135.94749043325996</v>
      </c>
      <c r="O56" s="65">
        <f t="shared" si="10"/>
        <v>136.65945760333824</v>
      </c>
      <c r="P56" s="65">
        <f t="shared" si="10"/>
        <v>137.37515339870893</v>
      </c>
      <c r="Q56" s="65">
        <f t="shared" si="10"/>
        <v>138.09459734646143</v>
      </c>
      <c r="R56" s="65">
        <f t="shared" si="10"/>
        <v>138.81780907594992</v>
      </c>
      <c r="S56" s="65">
        <f t="shared" si="10"/>
        <v>139.54480831932904</v>
      </c>
      <c r="T56" s="65">
        <f t="shared" si="10"/>
        <v>140.27561491209215</v>
      </c>
      <c r="U56" s="65">
        <f t="shared" si="10"/>
        <v>141.01024879361262</v>
      </c>
      <c r="V56" s="65">
        <f t="shared" si="10"/>
        <v>141.80615416502141</v>
      </c>
      <c r="W56" s="65">
        <f t="shared" si="10"/>
        <v>142.66432354356957</v>
      </c>
      <c r="X56" s="65">
        <f t="shared" si="10"/>
        <v>143.52768631225382</v>
      </c>
      <c r="Y56" s="65">
        <f t="shared" si="10"/>
        <v>144.39627389995263</v>
      </c>
      <c r="Z56" s="65">
        <f t="shared" si="10"/>
        <v>145.27011792574285</v>
      </c>
      <c r="AA56" s="65">
        <f t="shared" si="10"/>
        <v>146.14925020005074</v>
      </c>
      <c r="AB56" s="65">
        <f t="shared" si="10"/>
        <v>147.03370272580997</v>
      </c>
      <c r="AC56" s="65">
        <f t="shared" si="10"/>
        <v>147.92350769962661</v>
      </c>
      <c r="AD56" s="65">
        <f t="shared" si="10"/>
        <v>148.81869751295113</v>
      </c>
      <c r="AE56" s="65">
        <f t="shared" si="10"/>
        <v>149.71930475325763</v>
      </c>
      <c r="AF56" s="65">
        <f t="shared" si="10"/>
        <v>150.17165014600675</v>
      </c>
      <c r="AG56" s="65">
        <f t="shared" si="10"/>
        <v>150.17165014600675</v>
      </c>
      <c r="AH56" s="65">
        <f t="shared" si="10"/>
        <v>150.17165014600675</v>
      </c>
      <c r="AI56" s="65">
        <f t="shared" si="10"/>
        <v>150.17165014600675</v>
      </c>
      <c r="AJ56" s="65">
        <f t="shared" si="10"/>
        <v>150.17165014600675</v>
      </c>
      <c r="AK56" s="65">
        <f t="shared" si="10"/>
        <v>150.17165014600675</v>
      </c>
      <c r="AL56" s="65">
        <f t="shared" si="10"/>
        <v>150.17165014600675</v>
      </c>
      <c r="AM56" s="65">
        <f t="shared" si="10"/>
        <v>150.17165014600675</v>
      </c>
      <c r="AN56" s="65">
        <f t="shared" si="10"/>
        <v>150.17165014600675</v>
      </c>
      <c r="AO56" s="65">
        <f t="shared" si="10"/>
        <v>150.17165014600675</v>
      </c>
      <c r="AP56" s="65">
        <f t="shared" si="10"/>
        <v>150.17165014600675</v>
      </c>
      <c r="AQ56" s="65">
        <f t="shared" si="10"/>
        <v>150.17165014600675</v>
      </c>
      <c r="AR56" s="65">
        <f t="shared" si="10"/>
        <v>150.17165014600675</v>
      </c>
      <c r="AS56" s="65">
        <f t="shared" si="10"/>
        <v>150.17165014600675</v>
      </c>
      <c r="AT56" s="65">
        <f t="shared" si="10"/>
        <v>150.17165014600675</v>
      </c>
      <c r="AU56" s="65">
        <f t="shared" si="10"/>
        <v>150.17165014600675</v>
      </c>
      <c r="AV56" s="65">
        <f t="shared" si="10"/>
        <v>150.17165014600675</v>
      </c>
      <c r="AW56" s="65">
        <f t="shared" si="10"/>
        <v>150.17165014600675</v>
      </c>
      <c r="AX56" s="65">
        <f t="shared" si="10"/>
        <v>150.17165014600675</v>
      </c>
      <c r="AY56" s="65">
        <f t="shared" si="10"/>
        <v>150.17165014600675</v>
      </c>
      <c r="AZ56" s="65">
        <f t="shared" si="10"/>
        <v>150.17165014600675</v>
      </c>
      <c r="BA56" s="65">
        <f t="shared" si="10"/>
        <v>150.17165014600675</v>
      </c>
      <c r="BB56" s="65">
        <f t="shared" si="10"/>
        <v>150.17165014600675</v>
      </c>
      <c r="BC56" s="65">
        <f t="shared" si="10"/>
        <v>150.17165014600675</v>
      </c>
      <c r="BD56" s="65">
        <f t="shared" si="10"/>
        <v>150.17165014600675</v>
      </c>
      <c r="BE56" s="65">
        <f t="shared" si="10"/>
        <v>150.17165014600675</v>
      </c>
      <c r="BF56" s="65">
        <f t="shared" si="10"/>
        <v>150.17165014600675</v>
      </c>
      <c r="BG56" s="65">
        <f t="shared" si="10"/>
        <v>150.17165014600675</v>
      </c>
      <c r="BH56" s="65">
        <f t="shared" si="10"/>
        <v>150.17165014600675</v>
      </c>
      <c r="BI56" s="65">
        <f t="shared" si="10"/>
        <v>150.17165014600675</v>
      </c>
    </row>
    <row r="57" spans="1:105" s="38" customFormat="1" ht="13">
      <c r="A57" s="89" t="s">
        <v>631</v>
      </c>
      <c r="B57" s="88">
        <f>Parameters!P48</f>
        <v>129.169624</v>
      </c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</row>
    <row r="58" spans="1:105" ht="18" customHeight="1">
      <c r="A58" s="52" t="s">
        <v>766</v>
      </c>
      <c r="B58" s="65">
        <f>+Data!B48*10</f>
        <v>7.2735310330082195E-2</v>
      </c>
      <c r="C58" s="65">
        <f>+Data!C48*10</f>
        <v>5.3378559601259298E-2</v>
      </c>
      <c r="D58" s="65">
        <f>+Data!D48*10</f>
        <v>3.15166904133974E-2</v>
      </c>
      <c r="E58" s="65">
        <f>+Data!E48*10</f>
        <v>9.2338789546879997E-3</v>
      </c>
      <c r="F58" s="65">
        <f>+Data!F48*10</f>
        <v>-1.34297222533476E-2</v>
      </c>
      <c r="G58" s="65">
        <f>+Data!G48*10</f>
        <v>-2.5633551865262498E-2</v>
      </c>
      <c r="H58" s="65">
        <f>+Data!H48*10</f>
        <v>-2.5633551865262498E-2</v>
      </c>
      <c r="I58" s="65">
        <f>+Data!I48*10</f>
        <v>-2.5633551865262498E-2</v>
      </c>
      <c r="J58" s="65">
        <f>+Data!J48*10</f>
        <v>-2.5633551865262498E-2</v>
      </c>
      <c r="K58" s="65">
        <f>+Data!K48*10</f>
        <v>-1.02050714475421E-2</v>
      </c>
      <c r="L58" s="65">
        <f>+Data!L48*10</f>
        <v>5.2234089701782499E-3</v>
      </c>
      <c r="M58" s="65">
        <f>+Data!M48*10</f>
        <v>5.2234089701782499E-3</v>
      </c>
      <c r="N58" s="65">
        <f>+Data!N48*10</f>
        <v>5.2234089701782499E-3</v>
      </c>
      <c r="O58" s="65">
        <f>+Data!O48*10</f>
        <v>5.2234089701782499E-3</v>
      </c>
      <c r="P58" s="65">
        <f>+Data!P48*10</f>
        <v>5.2234089701782499E-3</v>
      </c>
      <c r="Q58" s="65">
        <f>+Data!Q48*10</f>
        <v>5.2234089701782499E-3</v>
      </c>
      <c r="R58" s="65">
        <f>+Data!R48*10</f>
        <v>5.2234089701782499E-3</v>
      </c>
      <c r="S58" s="65">
        <f>+Data!S48*10</f>
        <v>5.2234089701782499E-3</v>
      </c>
      <c r="T58" s="65">
        <f>+Data!T48*10</f>
        <v>5.2234089701782499E-3</v>
      </c>
      <c r="U58" s="65">
        <f>+Data!U48*10</f>
        <v>5.6284392576038105E-3</v>
      </c>
      <c r="V58" s="65">
        <f>+Data!V48*10</f>
        <v>6.0334695450293798E-3</v>
      </c>
      <c r="W58" s="65">
        <f>+Data!W48*10</f>
        <v>6.0334695450293798E-3</v>
      </c>
      <c r="X58" s="65">
        <f>+Data!X48*10</f>
        <v>6.0334695450293798E-3</v>
      </c>
      <c r="Y58" s="65">
        <f>+Data!Y48*10</f>
        <v>6.0334695450293798E-3</v>
      </c>
      <c r="Z58" s="65">
        <f>+Data!Z48*10</f>
        <v>6.0334695450293798E-3</v>
      </c>
      <c r="AA58" s="65">
        <f>+Data!AA48*10</f>
        <v>6.0334695450293798E-3</v>
      </c>
      <c r="AB58" s="65">
        <f>+Data!AB48*10</f>
        <v>6.0334695450293798E-3</v>
      </c>
      <c r="AC58" s="65">
        <f>+Data!AC48*10</f>
        <v>6.0334695450293798E-3</v>
      </c>
      <c r="AD58" s="65">
        <f>+Data!AD48*10</f>
        <v>6.0334695450293798E-3</v>
      </c>
      <c r="AE58" s="65">
        <f>+Data!AE48*10</f>
        <v>3.0167347725146899E-3</v>
      </c>
      <c r="AF58" s="65">
        <f>+Data!AF46*10</f>
        <v>0</v>
      </c>
      <c r="AG58" s="65">
        <f>+Data!AG46*10</f>
        <v>0</v>
      </c>
      <c r="AH58" s="65">
        <f>+Data!AH46*10</f>
        <v>0</v>
      </c>
      <c r="AI58" s="65">
        <f>+Data!AI46*10</f>
        <v>0</v>
      </c>
      <c r="AJ58" s="65">
        <f>+Data!AJ46*10</f>
        <v>0</v>
      </c>
      <c r="AK58" s="65">
        <f>+Data!AK46*10</f>
        <v>0</v>
      </c>
      <c r="AL58" s="65">
        <f>+Data!AL46*10</f>
        <v>0</v>
      </c>
      <c r="AM58" s="65">
        <f>+Data!AM46*10</f>
        <v>0</v>
      </c>
      <c r="AN58" s="65">
        <f>+Data!AN46*10</f>
        <v>0</v>
      </c>
      <c r="AO58" s="65">
        <f>+Data!AO46*10</f>
        <v>0</v>
      </c>
      <c r="AP58" s="65">
        <f>+Data!AP46*10</f>
        <v>0</v>
      </c>
      <c r="AQ58" s="65">
        <f>+Data!AQ46*10</f>
        <v>0</v>
      </c>
      <c r="AR58" s="65">
        <f>+Data!AR46*10</f>
        <v>0</v>
      </c>
      <c r="AS58" s="65">
        <f>+Data!AS46*10</f>
        <v>0</v>
      </c>
      <c r="AT58" s="65">
        <f>+Data!AT46*10</f>
        <v>0</v>
      </c>
      <c r="AU58" s="65">
        <f>+Data!AU46*10</f>
        <v>0</v>
      </c>
      <c r="AV58" s="65">
        <f>+Data!AV46*10</f>
        <v>0</v>
      </c>
      <c r="AW58" s="65">
        <f>+Data!AW46*10</f>
        <v>0</v>
      </c>
      <c r="AX58" s="65">
        <f>+Data!AX46*10</f>
        <v>0</v>
      </c>
      <c r="AY58" s="65">
        <f>+Data!AY46*10</f>
        <v>0</v>
      </c>
      <c r="AZ58" s="65">
        <f>+Data!AZ46*10</f>
        <v>0</v>
      </c>
      <c r="BA58" s="65">
        <f>+Data!BA46*10</f>
        <v>0</v>
      </c>
      <c r="BB58" s="65">
        <f>+Data!BB46*10</f>
        <v>0</v>
      </c>
      <c r="BC58" s="65">
        <f>+Data!BC46*10</f>
        <v>0</v>
      </c>
      <c r="BD58" s="65">
        <f>+Data!BD46*10</f>
        <v>0</v>
      </c>
      <c r="BE58" s="65">
        <f>+Data!BE46*10</f>
        <v>0</v>
      </c>
      <c r="BF58" s="65">
        <f>+Data!BF46*10</f>
        <v>0</v>
      </c>
      <c r="BG58" s="65">
        <f>+Data!BG46*10</f>
        <v>0</v>
      </c>
      <c r="BH58" s="65">
        <f>+Data!BH46*10</f>
        <v>0</v>
      </c>
      <c r="BI58" s="65">
        <f>+Data!BI46*10</f>
        <v>0</v>
      </c>
    </row>
    <row r="59" spans="1:105" s="38" customFormat="1" ht="13">
      <c r="A59" s="89" t="s">
        <v>633</v>
      </c>
      <c r="B59" s="88">
        <f>+BI56</f>
        <v>150.17165014600675</v>
      </c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</row>
    <row r="60" spans="1:105" ht="18" customHeight="1">
      <c r="A60" s="82" t="s">
        <v>634</v>
      </c>
      <c r="B60" s="54"/>
    </row>
    <row r="61" spans="1:105" s="37" customFormat="1" ht="18" customHeight="1">
      <c r="A61" s="92" t="s">
        <v>635</v>
      </c>
      <c r="B61" s="37">
        <f t="shared" ref="B61:BI61" si="11">B20*B74^$B7*(B56/1000)^(1-$B7)</f>
        <v>3.8420497503564506</v>
      </c>
      <c r="C61" s="37">
        <f t="shared" si="11"/>
        <v>5.0941499858062764</v>
      </c>
      <c r="D61" s="37">
        <f t="shared" si="11"/>
        <v>6.5770787277391101</v>
      </c>
      <c r="E61" s="37">
        <f t="shared" si="11"/>
        <v>8.0613059195827894</v>
      </c>
      <c r="F61" s="37">
        <f t="shared" si="11"/>
        <v>9.4773451089292866</v>
      </c>
      <c r="G61" s="37">
        <f t="shared" si="11"/>
        <v>10.760850305857522</v>
      </c>
      <c r="H61" s="37">
        <f t="shared" si="11"/>
        <v>11.940774974870756</v>
      </c>
      <c r="I61" s="37">
        <f t="shared" si="11"/>
        <v>13.112102960412738</v>
      </c>
      <c r="J61" s="37">
        <f t="shared" si="11"/>
        <v>14.273889447139753</v>
      </c>
      <c r="K61" s="37">
        <f t="shared" si="11"/>
        <v>15.422617867879122</v>
      </c>
      <c r="L61" s="37">
        <f t="shared" si="11"/>
        <v>16.815855974293967</v>
      </c>
      <c r="M61" s="37">
        <f t="shared" si="11"/>
        <v>18.491319326706648</v>
      </c>
      <c r="N61" s="37">
        <f t="shared" si="11"/>
        <v>20.366225221926417</v>
      </c>
      <c r="O61" s="37">
        <f t="shared" si="11"/>
        <v>22.202983391687521</v>
      </c>
      <c r="P61" s="37">
        <f t="shared" si="11"/>
        <v>24.032409401741656</v>
      </c>
      <c r="Q61" s="37">
        <f t="shared" si="11"/>
        <v>25.871573094015048</v>
      </c>
      <c r="R61" s="37">
        <f t="shared" si="11"/>
        <v>27.729687108678196</v>
      </c>
      <c r="S61" s="37">
        <f t="shared" si="11"/>
        <v>29.611692694338107</v>
      </c>
      <c r="T61" s="37">
        <f t="shared" si="11"/>
        <v>31.52028839180285</v>
      </c>
      <c r="U61" s="37">
        <f t="shared" si="11"/>
        <v>33.457073773103545</v>
      </c>
      <c r="V61" s="37">
        <f t="shared" si="11"/>
        <v>35.433234166182849</v>
      </c>
      <c r="W61" s="37">
        <f t="shared" si="11"/>
        <v>37.453616517731184</v>
      </c>
      <c r="X61" s="37">
        <f t="shared" si="11"/>
        <v>39.511328382436623</v>
      </c>
      <c r="Y61" s="37">
        <f t="shared" si="11"/>
        <v>41.60640294001719</v>
      </c>
      <c r="Z61" s="37">
        <f t="shared" si="11"/>
        <v>43.739663402980817</v>
      </c>
      <c r="AA61" s="37">
        <f t="shared" si="11"/>
        <v>45.912567724335467</v>
      </c>
      <c r="AB61" s="37">
        <f t="shared" si="11"/>
        <v>48.127798698638124</v>
      </c>
      <c r="AC61" s="37">
        <f t="shared" si="11"/>
        <v>50.391077301545252</v>
      </c>
      <c r="AD61" s="37">
        <f t="shared" si="11"/>
        <v>52.735721955640351</v>
      </c>
      <c r="AE61" s="37">
        <f t="shared" si="11"/>
        <v>55.163092815809897</v>
      </c>
      <c r="AF61" s="37">
        <f t="shared" si="11"/>
        <v>57.550927529145184</v>
      </c>
      <c r="AG61" s="37">
        <f t="shared" si="11"/>
        <v>59.857410365538954</v>
      </c>
      <c r="AH61" s="37">
        <f t="shared" si="11"/>
        <v>62.18150932325198</v>
      </c>
      <c r="AI61" s="37">
        <f t="shared" si="11"/>
        <v>64.538027333360205</v>
      </c>
      <c r="AJ61" s="37">
        <f t="shared" si="11"/>
        <v>66.934958886425093</v>
      </c>
      <c r="AK61" s="37">
        <f t="shared" si="11"/>
        <v>69.377326803266811</v>
      </c>
      <c r="AL61" s="37">
        <f t="shared" si="11"/>
        <v>71.868747748844655</v>
      </c>
      <c r="AM61" s="37">
        <f t="shared" si="11"/>
        <v>74.41222118421561</v>
      </c>
      <c r="AN61" s="37">
        <f t="shared" si="11"/>
        <v>77.010514785975246</v>
      </c>
      <c r="AO61" s="37">
        <f t="shared" si="11"/>
        <v>79.666342137741182</v>
      </c>
      <c r="AP61" s="37">
        <f t="shared" si="11"/>
        <v>82.382436771650504</v>
      </c>
      <c r="AQ61" s="37">
        <f t="shared" si="11"/>
        <v>85.161576882627713</v>
      </c>
      <c r="AR61" s="37">
        <f t="shared" si="11"/>
        <v>88.006588356293946</v>
      </c>
      <c r="AS61" s="37">
        <f t="shared" si="11"/>
        <v>90.920339672177889</v>
      </c>
      <c r="AT61" s="37">
        <f t="shared" si="11"/>
        <v>93.90573496833936</v>
      </c>
      <c r="AU61" s="37">
        <f t="shared" si="11"/>
        <v>96.965707899107926</v>
      </c>
      <c r="AV61" s="37">
        <f t="shared" si="11"/>
        <v>100.10321715682636</v>
      </c>
      <c r="AW61" s="37">
        <f t="shared" si="11"/>
        <v>103.32124373542727</v>
      </c>
      <c r="AX61" s="37">
        <f t="shared" si="11"/>
        <v>106.62278969971236</v>
      </c>
      <c r="AY61" s="37">
        <f t="shared" si="11"/>
        <v>110.01087813633272</v>
      </c>
      <c r="AZ61" s="37">
        <f t="shared" si="11"/>
        <v>113.48855397295455</v>
      </c>
      <c r="BA61" s="37">
        <f t="shared" si="11"/>
        <v>117.05888539873547</v>
      </c>
      <c r="BB61" s="37">
        <f t="shared" si="11"/>
        <v>120.72496567339239</v>
      </c>
      <c r="BC61" s="37">
        <f t="shared" si="11"/>
        <v>124.4899151618737</v>
      </c>
      <c r="BD61" s="37">
        <f t="shared" si="11"/>
        <v>128.35688347301078</v>
      </c>
      <c r="BE61" s="37">
        <f t="shared" si="11"/>
        <v>132.3290516131288</v>
      </c>
      <c r="BF61" s="37">
        <f t="shared" si="11"/>
        <v>136.40963409046654</v>
      </c>
      <c r="BG61" s="37">
        <f t="shared" si="11"/>
        <v>140.60188092480581</v>
      </c>
      <c r="BH61" s="37">
        <f t="shared" si="11"/>
        <v>144.9090795303141</v>
      </c>
      <c r="BI61" s="37">
        <f t="shared" si="11"/>
        <v>149.33455644944615</v>
      </c>
      <c r="BJ61" s="37">
        <f>+BI61</f>
        <v>149.33455644944615</v>
      </c>
      <c r="BK61" s="37">
        <f t="shared" ref="BK61:CV61" si="12">+BJ61</f>
        <v>149.33455644944615</v>
      </c>
      <c r="BL61" s="37">
        <f t="shared" si="12"/>
        <v>149.33455644944615</v>
      </c>
      <c r="BM61" s="37">
        <f t="shared" si="12"/>
        <v>149.33455644944615</v>
      </c>
      <c r="BN61" s="37">
        <f t="shared" si="12"/>
        <v>149.33455644944615</v>
      </c>
      <c r="BO61" s="37">
        <f t="shared" si="12"/>
        <v>149.33455644944615</v>
      </c>
      <c r="BP61" s="37">
        <f t="shared" si="12"/>
        <v>149.33455644944615</v>
      </c>
      <c r="BQ61" s="37">
        <f t="shared" si="12"/>
        <v>149.33455644944615</v>
      </c>
      <c r="BR61" s="37">
        <f t="shared" si="12"/>
        <v>149.33455644944615</v>
      </c>
      <c r="BS61" s="37">
        <f t="shared" si="12"/>
        <v>149.33455644944615</v>
      </c>
      <c r="BT61" s="37">
        <f t="shared" si="12"/>
        <v>149.33455644944615</v>
      </c>
      <c r="BU61" s="37">
        <f t="shared" si="12"/>
        <v>149.33455644944615</v>
      </c>
      <c r="BV61" s="37">
        <f t="shared" si="12"/>
        <v>149.33455644944615</v>
      </c>
      <c r="BW61" s="37">
        <f t="shared" si="12"/>
        <v>149.33455644944615</v>
      </c>
      <c r="BX61" s="37">
        <f t="shared" si="12"/>
        <v>149.33455644944615</v>
      </c>
      <c r="BY61" s="37">
        <f t="shared" si="12"/>
        <v>149.33455644944615</v>
      </c>
      <c r="BZ61" s="37">
        <f t="shared" si="12"/>
        <v>149.33455644944615</v>
      </c>
      <c r="CA61" s="37">
        <f t="shared" si="12"/>
        <v>149.33455644944615</v>
      </c>
      <c r="CB61" s="37">
        <f t="shared" si="12"/>
        <v>149.33455644944615</v>
      </c>
      <c r="CC61" s="37">
        <f t="shared" si="12"/>
        <v>149.33455644944615</v>
      </c>
      <c r="CD61" s="37">
        <f t="shared" si="12"/>
        <v>149.33455644944615</v>
      </c>
      <c r="CE61" s="37">
        <f t="shared" si="12"/>
        <v>149.33455644944615</v>
      </c>
      <c r="CF61" s="37">
        <f t="shared" si="12"/>
        <v>149.33455644944615</v>
      </c>
      <c r="CG61" s="37">
        <f t="shared" si="12"/>
        <v>149.33455644944615</v>
      </c>
      <c r="CH61" s="37">
        <f t="shared" si="12"/>
        <v>149.33455644944615</v>
      </c>
      <c r="CI61" s="37">
        <f t="shared" si="12"/>
        <v>149.33455644944615</v>
      </c>
      <c r="CJ61" s="37">
        <f t="shared" si="12"/>
        <v>149.33455644944615</v>
      </c>
      <c r="CK61" s="37">
        <f t="shared" si="12"/>
        <v>149.33455644944615</v>
      </c>
      <c r="CL61" s="37">
        <f t="shared" si="12"/>
        <v>149.33455644944615</v>
      </c>
      <c r="CM61" s="37">
        <f t="shared" si="12"/>
        <v>149.33455644944615</v>
      </c>
      <c r="CN61" s="37">
        <f t="shared" si="12"/>
        <v>149.33455644944615</v>
      </c>
      <c r="CO61" s="37">
        <f t="shared" si="12"/>
        <v>149.33455644944615</v>
      </c>
      <c r="CP61" s="37">
        <f t="shared" si="12"/>
        <v>149.33455644944615</v>
      </c>
      <c r="CQ61" s="37">
        <f t="shared" si="12"/>
        <v>149.33455644944615</v>
      </c>
      <c r="CR61" s="37">
        <f t="shared" si="12"/>
        <v>149.33455644944615</v>
      </c>
      <c r="CS61" s="37">
        <f t="shared" si="12"/>
        <v>149.33455644944615</v>
      </c>
      <c r="CT61" s="37">
        <f t="shared" si="12"/>
        <v>149.33455644944615</v>
      </c>
      <c r="CU61" s="37">
        <f t="shared" si="12"/>
        <v>149.33455644944615</v>
      </c>
      <c r="CV61" s="37">
        <f t="shared" si="12"/>
        <v>149.33455644944615</v>
      </c>
    </row>
    <row r="62" spans="1:105" s="39" customFormat="1" ht="18" customHeight="1">
      <c r="A62" s="93" t="s">
        <v>767</v>
      </c>
      <c r="B62" s="39">
        <f>($B24*B81+$B25*B81^$B$26+$B$29*(B81/$B$27)^$B$28)*Parameters!$B$116*0.01</f>
        <v>1.077381054651052E-3</v>
      </c>
      <c r="C62" s="39">
        <f>($B24*C81+$B25*C81^$B$26+$B$29*(C81/$B$27)^$B$28)*Parameters!$B$116*0.01</f>
        <v>1.5019839815457545E-3</v>
      </c>
      <c r="D62" s="39">
        <f>($B24*D81+$B25*D81^$B$26+$B$29*(D81/$B$27)^$B$28)*Parameters!$B$116*0.01</f>
        <v>2.3656903275848708E-3</v>
      </c>
      <c r="E62" s="39">
        <f>($B24*E81+$B25*E81^$B$26+$B$29*(E81/$B$27)^$B$28)*Parameters!$B$116*0.01</f>
        <v>3.6147250676868744E-3</v>
      </c>
      <c r="F62" s="39">
        <f>($B24*F81+$B25*F81^$B$26+$B$29*(F81/$B$27)^$B$28)*Parameters!$B$116*0.01</f>
        <v>5.2483485469900729E-3</v>
      </c>
      <c r="G62" s="39">
        <f>($B24*G81+$B25*G81^$B$26+$B$29*(G81/$B$27)^$B$28)*Parameters!$B$116*0.01</f>
        <v>7.2357339228691702E-3</v>
      </c>
      <c r="H62" s="39">
        <f>($B24*H81+$B25*H81^$B$26+$B$29*(H81/$B$27)^$B$28)*Parameters!$B$116*0.01</f>
        <v>9.5263206091978116E-3</v>
      </c>
      <c r="I62" s="39">
        <f>($B24*I81+$B25*I81^$B$26+$B$29*(I81/$B$27)^$B$28)*Parameters!$B$116*0.01</f>
        <v>1.2067801754879431E-2</v>
      </c>
      <c r="J62" s="39">
        <f>($B24*J81+$B25*J81^$B$26+$B$29*(J81/$B$27)^$B$28)*Parameters!$B$116*0.01</f>
        <v>1.4816351661405982E-2</v>
      </c>
      <c r="K62" s="39">
        <f>($B24*K81+$B25*K81^$B$26+$B$29*(K81/$B$27)^$B$28)*Parameters!$B$116*0.01</f>
        <v>1.7738177814512805E-2</v>
      </c>
      <c r="L62" s="39">
        <f>($B24*L81+$B25*L81^$B$26+$B$29*(L81/$B$27)^$B$28)*Parameters!$B$116*0.01</f>
        <v>2.0808420741145306E-2</v>
      </c>
      <c r="M62" s="39">
        <f>($B24*M81+$B25*M81^$B$26+$B$29*(M81/$B$27)^$B$28)*Parameters!$B$116*0.01</f>
        <v>2.3916818584283843E-2</v>
      </c>
      <c r="N62" s="39">
        <f>($B24*N81+$B25*N81^$B$26+$B$29*(N81/$B$27)^$B$28)*Parameters!$B$116*0.01</f>
        <v>2.7062076544393805E-2</v>
      </c>
      <c r="O62" s="39">
        <f>($B24*O81+$B25*O81^$B$26+$B$29*(O81/$B$27)^$B$28)*Parameters!$B$116*0.01</f>
        <v>3.0242124898476105E-2</v>
      </c>
      <c r="P62" s="39">
        <f>($B24*P81+$B25*P81^$B$26+$B$29*(P81/$B$27)^$B$28)*Parameters!$B$116*0.01</f>
        <v>3.3451303932031662E-2</v>
      </c>
      <c r="Q62" s="39">
        <f>($B24*Q81+$B25*Q81^$B$26+$B$29*(Q81/$B$27)^$B$28)*Parameters!$B$116*0.01</f>
        <v>3.6682397050466789E-2</v>
      </c>
      <c r="R62" s="39">
        <f>($B24*R81+$B25*R81^$B$26+$B$29*(R81/$B$27)^$B$28)*Parameters!$B$116*0.01</f>
        <v>3.9927524346310451E-2</v>
      </c>
      <c r="S62" s="39">
        <f>($B24*S81+$B25*S81^$B$26+$B$29*(S81/$B$27)^$B$28)*Parameters!$B$116*0.01</f>
        <v>4.3178425779828514E-2</v>
      </c>
      <c r="T62" s="39">
        <f>($B24*T81+$B25*T81^$B$26+$B$29*(T81/$B$27)^$B$28)*Parameters!$B$116*0.01</f>
        <v>4.6426380955453858E-2</v>
      </c>
      <c r="U62" s="39">
        <f>($B24*U81+$B25*U81^$B$26+$B$29*(U81/$B$27)^$B$28)*Parameters!$B$116*0.01</f>
        <v>4.9661858884108803E-2</v>
      </c>
      <c r="V62" s="39">
        <f>($B24*V81+$B25*V81^$B$26+$B$29*(V81/$B$27)^$B$28)*Parameters!$B$116*0.01</f>
        <v>5.2877186023092257E-2</v>
      </c>
      <c r="W62" s="39">
        <f>($B24*W81+$B25*W81^$B$26+$B$29*(W81/$B$27)^$B$28)*Parameters!$B$116*0.01</f>
        <v>5.6068322780961889E-2</v>
      </c>
      <c r="X62" s="39">
        <f>($B24*X81+$B25*X81^$B$26+$B$29*(X81/$B$27)^$B$28)*Parameters!$B$116*0.01</f>
        <v>5.9229394701100321E-2</v>
      </c>
      <c r="Y62" s="39">
        <f>($B24*Y81+$B25*Y81^$B$26+$B$29*(Y81/$B$27)^$B$28)*Parameters!$B$116*0.01</f>
        <v>6.2346821658373103E-2</v>
      </c>
      <c r="Z62" s="39">
        <f>($B24*Z81+$B25*Z81^$B$26+$B$29*(Z81/$B$27)^$B$28)*Parameters!$B$116*0.01</f>
        <v>6.5397070404780488E-2</v>
      </c>
      <c r="AA62" s="39">
        <f>($B24*AA81+$B25*AA81^$B$26+$B$29*(AA81/$B$27)^$B$28)*Parameters!$B$116*0.01</f>
        <v>6.8286062866057484E-2</v>
      </c>
      <c r="AB62" s="39">
        <f>($B24*AB81+$B25*AB81^$B$26+$B$29*(AB81/$B$27)^$B$28)*Parameters!$B$116*0.01</f>
        <v>7.0081540168745446E-2</v>
      </c>
      <c r="AC62" s="39">
        <f>($B24*AC81+$B25*AC81^$B$26+$B$29*(AC81/$B$27)^$B$28)*Parameters!$B$116*0.01</f>
        <v>7.0265566446147065E-2</v>
      </c>
      <c r="AD62" s="39">
        <f>($B24*AD81+$B25*AD81^$B$26+$B$29*(AD81/$B$27)^$B$28)*Parameters!$B$116*0.01</f>
        <v>6.9480892726210261E-2</v>
      </c>
      <c r="AE62" s="39">
        <f>($B24*AE81+$B25*AE81^$B$26+$B$29*(AE81/$B$27)^$B$28)*Parameters!$B$116*0.01</f>
        <v>6.8168751635458658E-2</v>
      </c>
      <c r="AF62" s="39">
        <f>($B24*AF81+$B25*AF81^$B$26+$B$29*(AF81/$B$27)^$B$28)*Parameters!$B$116*0.01</f>
        <v>6.6617837670593552E-2</v>
      </c>
      <c r="AG62" s="39">
        <f>($B24*AG81+$B25*AG81^$B$26+$B$29*(AG81/$B$27)^$B$28)*Parameters!$B$116*0.01</f>
        <v>6.5008790247117518E-2</v>
      </c>
      <c r="AH62" s="39">
        <f>($B24*AH81+$B25*AH81^$B$26+$B$29*(AH81/$B$27)^$B$28)*Parameters!$B$116*0.01</f>
        <v>6.3448837457311488E-2</v>
      </c>
      <c r="AI62" s="39">
        <f>($B24*AI81+$B25*AI81^$B$26+$B$29*(AI81/$B$27)^$B$28)*Parameters!$B$116*0.01</f>
        <v>6.1996869238264751E-2</v>
      </c>
      <c r="AJ62" s="39">
        <f>($B24*AJ81+$B25*AJ81^$B$26+$B$29*(AJ81/$B$27)^$B$28)*Parameters!$B$116*0.01</f>
        <v>6.0680833249131053E-2</v>
      </c>
      <c r="AK62" s="39">
        <f>($B24*AK81+$B25*AK81^$B$26+$B$29*(AK81/$B$27)^$B$28)*Parameters!$B$116*0.01</f>
        <v>5.9509474013162901E-2</v>
      </c>
      <c r="AL62" s="39">
        <f>($B24*AL81+$B25*AL81^$B$26+$B$29*(AL81/$B$27)^$B$28)*Parameters!$B$116*0.01</f>
        <v>5.8480092005086047E-2</v>
      </c>
      <c r="AM62" s="39">
        <f>($B24*AM81+$B25*AM81^$B$26+$B$29*(AM81/$B$27)^$B$28)*Parameters!$B$116*0.01</f>
        <v>5.7583579875067625E-2</v>
      </c>
      <c r="AN62" s="39">
        <f>($B24*AN81+$B25*AN81^$B$26+$B$29*(AN81/$B$27)^$B$28)*Parameters!$B$116*0.01</f>
        <v>5.6807630284196005E-2</v>
      </c>
      <c r="AO62" s="39">
        <f>($B24*AO81+$B25*AO81^$B$26+$B$29*(AO81/$B$27)^$B$28)*Parameters!$B$116*0.01</f>
        <v>5.6138732641043416E-2</v>
      </c>
      <c r="AP62" s="39">
        <f>($B24*AP81+$B25*AP81^$B$26+$B$29*(AP81/$B$27)^$B$28)*Parameters!$B$116*0.01</f>
        <v>5.5563376743372354E-2</v>
      </c>
      <c r="AQ62" s="39">
        <f>($B24*AQ81+$B25*AQ81^$B$26+$B$29*(AQ81/$B$27)^$B$28)*Parameters!$B$116*0.01</f>
        <v>5.5068742898764553E-2</v>
      </c>
      <c r="AR62" s="39">
        <f>($B24*AR81+$B25*AR81^$B$26+$B$29*(AR81/$B$27)^$B$28)*Parameters!$B$116*0.01</f>
        <v>5.4643063907846026E-2</v>
      </c>
      <c r="AS62" s="39">
        <f>($B24*AS81+$B25*AS81^$B$26+$B$29*(AS81/$B$27)^$B$28)*Parameters!$B$116*0.01</f>
        <v>5.4275781016433253E-2</v>
      </c>
      <c r="AT62" s="39">
        <f>($B24*AT81+$B25*AT81^$B$26+$B$29*(AT81/$B$27)^$B$28)*Parameters!$B$116*0.01</f>
        <v>5.3957573766020783E-2</v>
      </c>
      <c r="AU62" s="39">
        <f>($B24*AU81+$B25*AU81^$B$26+$B$29*(AU81/$B$27)^$B$28)*Parameters!$B$116*0.01</f>
        <v>5.3680315696011269E-2</v>
      </c>
      <c r="AV62" s="39">
        <f>($B24*AV81+$B25*AV81^$B$26+$B$29*(AV81/$B$27)^$B$28)*Parameters!$B$116*0.01</f>
        <v>5.3436989353506242E-2</v>
      </c>
      <c r="AW62" s="39">
        <f>($B24*AW81+$B25*AW81^$B$26+$B$29*(AW81/$B$27)^$B$28)*Parameters!$B$116*0.01</f>
        <v>5.3221581867025199E-2</v>
      </c>
      <c r="AX62" s="39">
        <f>($B24*AX81+$B25*AX81^$B$26+$B$29*(AX81/$B$27)^$B$28)*Parameters!$B$116*0.01</f>
        <v>5.3028974317712224E-2</v>
      </c>
      <c r="AY62" s="39">
        <f>($B24*AY81+$B25*AY81^$B$26+$B$29*(AY81/$B$27)^$B$28)*Parameters!$B$116*0.01</f>
        <v>5.2854832887270983E-2</v>
      </c>
      <c r="AZ62" s="39">
        <f>($B24*AZ81+$B25*AZ81^$B$26+$B$29*(AZ81/$B$27)^$B$28)*Parameters!$B$116*0.01</f>
        <v>5.2695506343087208E-2</v>
      </c>
      <c r="BA62" s="39">
        <f>($B24*BA81+$B25*BA81^$B$26+$B$29*(BA81/$B$27)^$B$28)*Parameters!$B$116*0.01</f>
        <v>5.2547932219433574E-2</v>
      </c>
      <c r="BB62" s="39">
        <f>($B24*BB81+$B25*BB81^$B$26+$B$29*(BB81/$B$27)^$B$28)*Parameters!$B$116*0.01</f>
        <v>5.2409552658790791E-2</v>
      </c>
      <c r="BC62" s="39">
        <f>($B24*BC81+$B25*BC81^$B$26+$B$29*(BC81/$B$27)^$B$28)*Parameters!$B$116*0.01</f>
        <v>5.2278240015955914E-2</v>
      </c>
      <c r="BD62" s="39">
        <f>($B24*BD81+$B25*BD81^$B$26+$B$29*(BD81/$B$27)^$B$28)*Parameters!$B$116*0.01</f>
        <v>5.2152231817452481E-2</v>
      </c>
      <c r="BE62" s="39">
        <f>($B24*BE81+$B25*BE81^$B$26+$B$29*(BE81/$B$27)^$B$28)*Parameters!$B$116*0.01</f>
        <v>5.2030074387942701E-2</v>
      </c>
      <c r="BF62" s="39">
        <f>($B24*BF81+$B25*BF81^$B$26+$B$29*(BF81/$B$27)^$B$28)*Parameters!$B$116*0.01</f>
        <v>5.1910574322326333E-2</v>
      </c>
      <c r="BG62" s="39">
        <f>($B24*BG81+$B25*BG81^$B$26+$B$29*(BG81/$B$27)^$B$28)*Parameters!$B$116*0.01</f>
        <v>5.1792756942484759E-2</v>
      </c>
      <c r="BH62" s="39">
        <f>($B24*BH81+$B25*BH81^$B$26+$B$29*(BH81/$B$27)^$B$28)*Parameters!$B$116*0.01</f>
        <v>5.1675830894869622E-2</v>
      </c>
      <c r="BI62" s="39">
        <f>($B24*BI81+$B25*BI81^$B$26+$B$29*(BI81/$B$27)^$B$28)*Parameters!$B$116*0.01</f>
        <v>5.1559158095304411E-2</v>
      </c>
      <c r="BJ62" s="39">
        <f>($B24*BJ81+$B25*BJ81^$B$26+$B$29*(BJ81/$B$27)^$B$28)*Parameters!$B$116*0.01</f>
        <v>5.0328928649380426E-2</v>
      </c>
      <c r="BK62" s="39">
        <f>($B24*BK81+$B25*BK81^$B$26+$B$29*(BK81/$B$27)^$B$28)*Parameters!$B$116*0.01</f>
        <v>4.9454049747512094E-2</v>
      </c>
      <c r="BL62" s="39">
        <f>($B24*BL81+$B25*BL81^$B$26+$B$29*(BL81/$B$27)^$B$28)*Parameters!$B$116*0.01</f>
        <v>4.8815828049857173E-2</v>
      </c>
      <c r="BM62" s="39">
        <f>($B24*BM81+$B25*BM81^$B$26+$B$29*(BM81/$B$27)^$B$28)*Parameters!$B$116*0.01</f>
        <v>4.8335887918173087E-2</v>
      </c>
      <c r="BN62" s="39">
        <f>($B24*BN81+$B25*BN81^$B$26+$B$29*(BN81/$B$27)^$B$28)*Parameters!$B$116*0.01</f>
        <v>4.796209372004883E-2</v>
      </c>
      <c r="BO62" s="39">
        <f>($B24*BO81+$B25*BO81^$B$26+$B$29*(BO81/$B$27)^$B$28)*Parameters!$B$116*0.01</f>
        <v>4.7659584546469493E-2</v>
      </c>
      <c r="BP62" s="39">
        <f>($B24*BP81+$B25*BP81^$B$26+$B$29*(BP81/$B$27)^$B$28)*Parameters!$B$116*0.01</f>
        <v>4.7404966391539849E-2</v>
      </c>
      <c r="BQ62" s="39">
        <f>($B24*BQ81+$B25*BQ81^$B$26+$B$29*(BQ81/$B$27)^$B$28)*Parameters!$B$116*0.01</f>
        <v>4.7182501821048418E-2</v>
      </c>
      <c r="BR62" s="39">
        <f>($B24*BR81+$B25*BR81^$B$26+$B$29*(BR81/$B$27)^$B$28)*Parameters!$B$116*0.01</f>
        <v>4.6981587099897235E-2</v>
      </c>
      <c r="BS62" s="39">
        <f>($B24*BS81+$B25*BS81^$B$26+$B$29*(BS81/$B$27)^$B$28)*Parameters!$B$116*0.01</f>
        <v>4.6795070805336757E-2</v>
      </c>
      <c r="BT62" s="39">
        <f>($B24*BT81+$B25*BT81^$B$26+$B$29*(BT81/$B$27)^$B$28)*Parameters!$B$116*0.01</f>
        <v>4.6618128059576033E-2</v>
      </c>
      <c r="BU62" s="39">
        <f>($B24*BU81+$B25*BU81^$B$26+$B$29*(BU81/$B$27)^$B$28)*Parameters!$B$116*0.01</f>
        <v>4.6447504305775364E-2</v>
      </c>
      <c r="BV62" s="39">
        <f>($B24*BV81+$B25*BV81^$B$26+$B$29*(BV81/$B$27)^$B$28)*Parameters!$B$116*0.01</f>
        <v>4.6281006133934904E-2</v>
      </c>
      <c r="BW62" s="39">
        <f>($B24*BW81+$B25*BW81^$B$26+$B$29*(BW81/$B$27)^$B$28)*Parameters!$B$116*0.01</f>
        <v>4.6117157864301143E-2</v>
      </c>
      <c r="BX62" s="39">
        <f>($B24*BX81+$B25*BX81^$B$26+$B$29*(BX81/$B$27)^$B$28)*Parameters!$B$116*0.01</f>
        <v>4.5954969629162408E-2</v>
      </c>
      <c r="BY62" s="39">
        <f>($B24*BY81+$B25*BY81^$B$26+$B$29*(BY81/$B$27)^$B$28)*Parameters!$B$116*0.01</f>
        <v>4.5793780591673744E-2</v>
      </c>
      <c r="BZ62" s="39">
        <f>($B24*BZ81+$B25*BZ81^$B$26+$B$29*(BZ81/$B$27)^$B$28)*Parameters!$B$116*0.01</f>
        <v>4.5633152865803696E-2</v>
      </c>
      <c r="CA62" s="39">
        <f>($B24*CA81+$B25*CA81^$B$26+$B$29*(CA81/$B$27)^$B$28)*Parameters!$B$116*0.01</f>
        <v>4.5472799683247862E-2</v>
      </c>
      <c r="CB62" s="39">
        <f>($B24*CB81+$B25*CB81^$B$26+$B$29*(CB81/$B$27)^$B$28)*Parameters!$B$116*0.01</f>
        <v>4.5312536712112536E-2</v>
      </c>
      <c r="CC62" s="39">
        <f>($B24*CC81+$B25*CC81^$B$26+$B$29*(CC81/$B$27)^$B$28)*Parameters!$B$116*0.01</f>
        <v>4.5152249038040305E-2</v>
      </c>
      <c r="CD62" s="39">
        <f>($B24*CD81+$B25*CD81^$B$26+$B$29*(CD81/$B$27)^$B$28)*Parameters!$B$116*0.01</f>
        <v>4.4991868748440002E-2</v>
      </c>
      <c r="CE62" s="39">
        <f>($B24*CE81+$B25*CE81^$B$26+$B$29*(CE81/$B$27)^$B$28)*Parameters!$B$116*0.01</f>
        <v>4.483135969983381E-2</v>
      </c>
      <c r="CF62" s="39">
        <f>($B24*CF81+$B25*CF81^$B$26+$B$29*(CF81/$B$27)^$B$28)*Parameters!$B$116*0.01</f>
        <v>4.467070715518006E-2</v>
      </c>
      <c r="CG62" s="39">
        <f>($B24*CG81+$B25*CG81^$B$26+$B$29*(CG81/$B$27)^$B$28)*Parameters!$B$116*0.01</f>
        <v>4.4509910725796291E-2</v>
      </c>
      <c r="CH62" s="39">
        <f>($B24*CH81+$B25*CH81^$B$26+$B$29*(CH81/$B$27)^$B$28)*Parameters!$B$116*0.01</f>
        <v>4.4348979557940107E-2</v>
      </c>
      <c r="CI62" s="39">
        <f>($B24*CI81+$B25*CI81^$B$26+$B$29*(CI81/$B$27)^$B$28)*Parameters!$B$116*0.01</f>
        <v>4.4187929045890383E-2</v>
      </c>
      <c r="CJ62" s="39">
        <f>($B24*CJ81+$B25*CJ81^$B$26+$B$29*(CJ81/$B$27)^$B$28)*Parameters!$B$116*0.01</f>
        <v>4.4026778584592384E-2</v>
      </c>
      <c r="CK62" s="39">
        <f>($B24*CK81+$B25*CK81^$B$26+$B$29*(CK81/$B$27)^$B$28)*Parameters!$B$116*0.01</f>
        <v>4.3865550031425421E-2</v>
      </c>
      <c r="CL62" s="39">
        <f>($B24*CL81+$B25*CL81^$B$26+$B$29*(CL81/$B$27)^$B$28)*Parameters!$B$116*0.01</f>
        <v>4.370426665262292E-2</v>
      </c>
      <c r="CM62" s="39">
        <f>($B24*CM81+$B25*CM81^$B$26+$B$29*(CM81/$B$27)^$B$28)*Parameters!$B$116*0.01</f>
        <v>4.3542952401674676E-2</v>
      </c>
      <c r="CN62" s="39">
        <f>($B24*CN81+$B25*CN81^$B$26+$B$29*(CN81/$B$27)^$B$28)*Parameters!$B$116*0.01</f>
        <v>4.3381631425722579E-2</v>
      </c>
      <c r="CO62" s="39">
        <f>($B24*CO81+$B25*CO81^$B$26+$B$29*(CO81/$B$27)^$B$28)*Parameters!$B$116*0.01</f>
        <v>4.3220327728994576E-2</v>
      </c>
      <c r="CP62" s="39">
        <f>($B24*CP81+$B25*CP81^$B$26+$B$29*(CP81/$B$27)^$B$28)*Parameters!$B$116*0.01</f>
        <v>4.3059064944759376E-2</v>
      </c>
      <c r="CQ62" s="39">
        <f>($B24*CQ81+$B25*CQ81^$B$26+$B$29*(CQ81/$B$27)^$B$28)*Parameters!$B$116*0.01</f>
        <v>4.2897866182543293E-2</v>
      </c>
      <c r="CR62" s="39">
        <f>($B24*CR81+$B25*CR81^$B$26+$B$29*(CR81/$B$27)^$B$28)*Parameters!$B$116*0.01</f>
        <v>4.273675392774294E-2</v>
      </c>
      <c r="CS62" s="39">
        <f>($B24*CS81+$B25*CS81^$B$26+$B$29*(CS81/$B$27)^$B$28)*Parameters!$B$116*0.01</f>
        <v>4.2575749977857472E-2</v>
      </c>
      <c r="CT62" s="39">
        <f>($B24*CT81+$B25*CT81^$B$26+$B$29*(CT81/$B$27)^$B$28)*Parameters!$B$116*0.01</f>
        <v>4.2414875404411662E-2</v>
      </c>
      <c r="CU62" s="39">
        <f>($B24*CU81+$B25*CU81^$B$26+$B$29*(CU81/$B$27)^$B$28)*Parameters!$B$116*0.01</f>
        <v>4.2254150532963761E-2</v>
      </c>
      <c r="CV62" s="39">
        <f>($B24*CV81+$B25*CV81^$B$26+$B$29*(CV81/$B$27)^$B$28)*Parameters!$B$116*0.01</f>
        <v>4.209359493587677E-2</v>
      </c>
    </row>
    <row r="63" spans="1:105" s="39" customFormat="1" ht="18" customHeight="1">
      <c r="A63" s="93" t="s">
        <v>768</v>
      </c>
      <c r="B63" s="39">
        <f t="shared" ref="B63:BM63" si="13">+B62+B50/100</f>
        <v>1.077381054651052E-3</v>
      </c>
      <c r="C63" s="39">
        <f t="shared" si="13"/>
        <v>3.0018018097441399E-3</v>
      </c>
      <c r="D63" s="39">
        <f t="shared" si="13"/>
        <v>4.2772068279910511E-3</v>
      </c>
      <c r="E63" s="39">
        <f t="shared" si="13"/>
        <v>6.202657449907098E-3</v>
      </c>
      <c r="F63" s="39">
        <f t="shared" si="13"/>
        <v>8.6362590824341067E-3</v>
      </c>
      <c r="G63" s="39">
        <f t="shared" si="13"/>
        <v>1.1547437452796096E-2</v>
      </c>
      <c r="H63" s="39">
        <f t="shared" si="13"/>
        <v>1.4876588806461699E-2</v>
      </c>
      <c r="I63" s="39">
        <f t="shared" si="13"/>
        <v>1.8566554825129693E-2</v>
      </c>
      <c r="J63" s="39">
        <f t="shared" si="13"/>
        <v>2.257611671159801E-2</v>
      </c>
      <c r="K63" s="39">
        <f t="shared" si="13"/>
        <v>2.7302351383622164E-2</v>
      </c>
      <c r="L63" s="39">
        <f t="shared" si="13"/>
        <v>3.2438090672629233E-2</v>
      </c>
      <c r="M63" s="39">
        <f t="shared" si="13"/>
        <v>3.7918084497889505E-2</v>
      </c>
      <c r="N63" s="39">
        <f t="shared" si="13"/>
        <v>4.3647352808716053E-2</v>
      </c>
      <c r="O63" s="39">
        <f t="shared" si="13"/>
        <v>4.9704020568443613E-2</v>
      </c>
      <c r="P63" s="39">
        <f t="shared" si="13"/>
        <v>5.6021329457985838E-2</v>
      </c>
      <c r="Q63" s="39">
        <f t="shared" si="13"/>
        <v>6.2589894883751912E-2</v>
      </c>
      <c r="R63" s="39">
        <f t="shared" si="13"/>
        <v>6.9398461800284542E-2</v>
      </c>
      <c r="S63" s="39">
        <f t="shared" si="13"/>
        <v>7.643478066853665E-2</v>
      </c>
      <c r="T63" s="39">
        <f t="shared" si="13"/>
        <v>8.3685902140591933E-2</v>
      </c>
      <c r="U63" s="39">
        <f t="shared" si="13"/>
        <v>9.1138008324925163E-2</v>
      </c>
      <c r="V63" s="39">
        <f t="shared" si="13"/>
        <v>9.8779132616550275E-2</v>
      </c>
      <c r="W63" s="39">
        <f t="shared" si="13"/>
        <v>0.10660464942214559</v>
      </c>
      <c r="X63" s="39">
        <f t="shared" si="13"/>
        <v>0.11460662275032771</v>
      </c>
      <c r="Y63" s="39">
        <f t="shared" si="13"/>
        <v>0.12276521783543728</v>
      </c>
      <c r="Z63" s="39">
        <f t="shared" si="13"/>
        <v>0.13105261078079622</v>
      </c>
      <c r="AA63" s="39">
        <f t="shared" si="13"/>
        <v>0.1393698088282016</v>
      </c>
      <c r="AB63" s="39">
        <f t="shared" si="13"/>
        <v>0.14677554613139243</v>
      </c>
      <c r="AC63" s="39">
        <f t="shared" si="13"/>
        <v>0.15269862119901279</v>
      </c>
      <c r="AD63" s="39">
        <f t="shared" si="13"/>
        <v>0.15770528693948382</v>
      </c>
      <c r="AE63" s="39">
        <f t="shared" si="13"/>
        <v>0.16220291173114559</v>
      </c>
      <c r="AF63" s="39">
        <f t="shared" si="13"/>
        <v>0.16645293156421392</v>
      </c>
      <c r="AG63" s="39">
        <f t="shared" si="13"/>
        <v>0.17056522057821116</v>
      </c>
      <c r="AH63" s="39">
        <f t="shared" si="13"/>
        <v>0.17461954359096177</v>
      </c>
      <c r="AI63" s="39">
        <f t="shared" si="13"/>
        <v>0.17871845292818409</v>
      </c>
      <c r="AJ63" s="39">
        <f t="shared" si="13"/>
        <v>0.18289926427873415</v>
      </c>
      <c r="AK63" s="39">
        <f t="shared" si="13"/>
        <v>0.18717901300363116</v>
      </c>
      <c r="AL63" s="39">
        <f t="shared" si="13"/>
        <v>0.19156287647476797</v>
      </c>
      <c r="AM63" s="39">
        <f t="shared" si="13"/>
        <v>0.19604925187469407</v>
      </c>
      <c r="AN63" s="39">
        <f t="shared" si="13"/>
        <v>0.20063291429016547</v>
      </c>
      <c r="AO63" s="39">
        <f t="shared" si="13"/>
        <v>0.20530694904179134</v>
      </c>
      <c r="AP63" s="39">
        <f t="shared" si="13"/>
        <v>0.21006390647306628</v>
      </c>
      <c r="AQ63" s="39">
        <f t="shared" si="13"/>
        <v>0.21489646773947746</v>
      </c>
      <c r="AR63" s="39">
        <f t="shared" si="13"/>
        <v>0.21979780606288468</v>
      </c>
      <c r="AS63" s="39">
        <f t="shared" si="13"/>
        <v>0.22476176077960502</v>
      </c>
      <c r="AT63" s="39">
        <f t="shared" si="13"/>
        <v>0.22978289849316344</v>
      </c>
      <c r="AU63" s="39">
        <f t="shared" si="13"/>
        <v>0.23485650818543102</v>
      </c>
      <c r="AV63" s="39">
        <f t="shared" si="13"/>
        <v>0.23997855964735187</v>
      </c>
      <c r="AW63" s="39">
        <f t="shared" si="13"/>
        <v>0.24514564345498577</v>
      </c>
      <c r="AX63" s="39">
        <f t="shared" si="13"/>
        <v>0.25035490363201079</v>
      </c>
      <c r="AY63" s="39">
        <f t="shared" si="13"/>
        <v>0.25560396963857596</v>
      </c>
      <c r="AZ63" s="39">
        <f t="shared" si="13"/>
        <v>0.26089089147586131</v>
      </c>
      <c r="BA63" s="39">
        <f t="shared" si="13"/>
        <v>0.26621407990253154</v>
      </c>
      <c r="BB63" s="39">
        <f t="shared" si="13"/>
        <v>0.27157225264486101</v>
      </c>
      <c r="BC63" s="39">
        <f t="shared" si="13"/>
        <v>0.27696438680402674</v>
      </c>
      <c r="BD63" s="39">
        <f t="shared" si="13"/>
        <v>0.2823896772656847</v>
      </c>
      <c r="BE63" s="39">
        <f t="shared" si="13"/>
        <v>0.28784750069736509</v>
      </c>
      <c r="BF63" s="39">
        <f t="shared" si="13"/>
        <v>0.29333738461277037</v>
      </c>
      <c r="BG63" s="39">
        <f t="shared" si="13"/>
        <v>0.29885898094596403</v>
      </c>
      <c r="BH63" s="39">
        <f t="shared" si="13"/>
        <v>0.30441204358483814</v>
      </c>
      <c r="BI63" s="39">
        <f t="shared" si="13"/>
        <v>0.30999640934406164</v>
      </c>
      <c r="BJ63" s="39">
        <f t="shared" si="13"/>
        <v>0.31449868225594707</v>
      </c>
      <c r="BK63" s="39">
        <f t="shared" si="13"/>
        <v>0.31729298098600878</v>
      </c>
      <c r="BL63" s="39">
        <f t="shared" si="13"/>
        <v>0.3202373894762594</v>
      </c>
      <c r="BM63" s="39">
        <f t="shared" si="13"/>
        <v>0.32327113470421998</v>
      </c>
      <c r="BN63" s="39">
        <f t="shared" ref="BN63:CV63" si="14">+BN62+BN50/100</f>
        <v>0.32635411793006441</v>
      </c>
      <c r="BO63" s="39">
        <f t="shared" si="14"/>
        <v>0.32945974955397705</v>
      </c>
      <c r="BP63" s="39">
        <f t="shared" si="14"/>
        <v>0.33257035795334106</v>
      </c>
      <c r="BQ63" s="39">
        <f t="shared" si="14"/>
        <v>0.33567420165272094</v>
      </c>
      <c r="BR63" s="39">
        <f t="shared" si="14"/>
        <v>0.33876350262842148</v>
      </c>
      <c r="BS63" s="39">
        <f t="shared" si="14"/>
        <v>0.34183314111127333</v>
      </c>
      <c r="BT63" s="39">
        <f t="shared" si="14"/>
        <v>0.34487978434569566</v>
      </c>
      <c r="BU63" s="39">
        <f t="shared" si="14"/>
        <v>0.34790130263727781</v>
      </c>
      <c r="BV63" s="39">
        <f t="shared" si="14"/>
        <v>0.35089637682680197</v>
      </c>
      <c r="BW63" s="39">
        <f t="shared" si="14"/>
        <v>0.35386423389821003</v>
      </c>
      <c r="BX63" s="39">
        <f t="shared" si="14"/>
        <v>0.35680446862928245</v>
      </c>
      <c r="BY63" s="39">
        <f t="shared" si="14"/>
        <v>0.35971692315060211</v>
      </c>
      <c r="BZ63" s="39">
        <f t="shared" si="14"/>
        <v>0.36260160554038817</v>
      </c>
      <c r="CA63" s="39">
        <f t="shared" si="14"/>
        <v>0.3654586347642616</v>
      </c>
      <c r="CB63" s="39">
        <f t="shared" si="14"/>
        <v>0.36828820341092722</v>
      </c>
      <c r="CC63" s="39">
        <f t="shared" si="14"/>
        <v>0.3710905524577654</v>
      </c>
      <c r="CD63" s="39">
        <f t="shared" si="14"/>
        <v>0.373865954173838</v>
      </c>
      <c r="CE63" s="39">
        <f t="shared" si="14"/>
        <v>0.37661470053076279</v>
      </c>
      <c r="CF63" s="39">
        <f t="shared" si="14"/>
        <v>0.37933709534407928</v>
      </c>
      <c r="CG63" s="39">
        <f t="shared" si="14"/>
        <v>0.38203344894312941</v>
      </c>
      <c r="CH63" s="39">
        <f t="shared" si="14"/>
        <v>0.38470407455620376</v>
      </c>
      <c r="CI63" s="39">
        <f t="shared" si="14"/>
        <v>0.38734928586042927</v>
      </c>
      <c r="CJ63" s="39">
        <f t="shared" si="14"/>
        <v>0.38996939532350894</v>
      </c>
      <c r="CK63" s="39">
        <f t="shared" si="14"/>
        <v>0.3925647130845773</v>
      </c>
      <c r="CL63" s="39">
        <f t="shared" si="14"/>
        <v>0.39513554620273073</v>
      </c>
      <c r="CM63" s="39">
        <f t="shared" si="14"/>
        <v>0.39768219815682321</v>
      </c>
      <c r="CN63" s="39">
        <f t="shared" si="14"/>
        <v>0.40020496851739762</v>
      </c>
      <c r="CO63" s="39">
        <f t="shared" si="14"/>
        <v>0.40270415273687382</v>
      </c>
      <c r="CP63" s="39">
        <f t="shared" si="14"/>
        <v>0.40518004202125529</v>
      </c>
      <c r="CQ63" s="39">
        <f t="shared" si="14"/>
        <v>0.40763292325823908</v>
      </c>
      <c r="CR63" s="39">
        <f t="shared" si="14"/>
        <v>0.41006307898451655</v>
      </c>
      <c r="CS63" s="39">
        <f t="shared" si="14"/>
        <v>0.41247078738043508</v>
      </c>
      <c r="CT63" s="39">
        <f t="shared" si="14"/>
        <v>0.4148563222838505</v>
      </c>
      <c r="CU63" s="39">
        <f t="shared" si="14"/>
        <v>0.41721995321750766</v>
      </c>
      <c r="CV63" s="39">
        <f t="shared" si="14"/>
        <v>0.41956194542599817</v>
      </c>
    </row>
    <row r="64" spans="1:105" s="40" customFormat="1" ht="18" customHeight="1">
      <c r="A64" s="94" t="s">
        <v>769</v>
      </c>
      <c r="B64" s="40">
        <f>+B61-B65</f>
        <v>4.1348967526371183E-3</v>
      </c>
      <c r="C64" s="40">
        <f>+C63*C61/(1+C63^Parameters!$B$125)</f>
        <v>1.5291628646501364E-2</v>
      </c>
      <c r="D64" s="40">
        <f>+D63*D61/(1+D63^Parameters!$B$125)</f>
        <v>2.8131526042520418E-2</v>
      </c>
      <c r="E64" s="40">
        <f>+E63*E61/(1+E63^Parameters!$B$125)</f>
        <v>5.0001519218080381E-2</v>
      </c>
      <c r="F64" s="40">
        <f>+F63*F61/(1+F63^Parameters!$B$125)</f>
        <v>8.1848807774353008E-2</v>
      </c>
      <c r="G64" s="40">
        <f>+G63*G61/(1+G63^Parameters!$B$125)</f>
        <v>0.12426024584579148</v>
      </c>
      <c r="H64" s="40">
        <f>+H63*H61/(1+H63^Parameters!$B$125)</f>
        <v>0.17763799933164026</v>
      </c>
      <c r="I64" s="40">
        <f>+I63*I61/(1+I63^Parameters!$B$125)</f>
        <v>0.24344657848724846</v>
      </c>
      <c r="J64" s="40">
        <f>+J63*J61/(1+J63^Parameters!$B$125)</f>
        <v>0.32224899408707425</v>
      </c>
      <c r="K64" s="40">
        <f>+K63*K61/(1+K63^Parameters!$B$125)</f>
        <v>0.42107373228416534</v>
      </c>
      <c r="L64" s="40">
        <f>+L63*L61/(1+L63^Parameters!$B$125)</f>
        <v>0.54547426083202089</v>
      </c>
      <c r="M64" s="40">
        <f>+M63*M61/(1+M63^Parameters!$B$125)</f>
        <v>0.70115540870751558</v>
      </c>
      <c r="N64" s="40">
        <f>+N63*N61/(1+N63^Parameters!$B$125)</f>
        <v>0.88893181764317142</v>
      </c>
      <c r="O64" s="40">
        <f>+O63*O61/(1+O63^Parameters!$B$125)</f>
        <v>1.103577543181147</v>
      </c>
      <c r="P64" s="40">
        <f>+P63*P61/(1+P63^Parameters!$B$125)</f>
        <v>1.3463275247637558</v>
      </c>
      <c r="Q64" s="40">
        <f>+Q63*Q61/(1+Q63^Parameters!$B$125)</f>
        <v>1.6192990404302121</v>
      </c>
      <c r="R64" s="40">
        <f>+R63*R61/(1+R63^Parameters!$B$125)</f>
        <v>1.9243976315404598</v>
      </c>
      <c r="S64" s="40">
        <f>+S63*S61/(1+S63^Parameters!$B$125)</f>
        <v>2.2633632363004375</v>
      </c>
      <c r="T64" s="40">
        <f>+T63*T61/(1+T63^Parameters!$B$125)</f>
        <v>2.6378037697552101</v>
      </c>
      <c r="U64" s="40">
        <f>+U63*U61/(1+U63^Parameters!$B$125)</f>
        <v>3.0492110679401918</v>
      </c>
      <c r="V64" s="40">
        <f>+V63*V61/(1+V63^Parameters!$B$125)</f>
        <v>3.5000641364251077</v>
      </c>
      <c r="W64" s="40">
        <f>+W63*W61/(1+W63^Parameters!$B$125)</f>
        <v>3.992729657707327</v>
      </c>
      <c r="X64" s="40">
        <f>+X63*X61/(1+X63^Parameters!$B$125)</f>
        <v>4.528259904520004</v>
      </c>
      <c r="Y64" s="40">
        <f>+Y63*Y61/(1+Y63^Parameters!$B$125)</f>
        <v>5.1078191163083746</v>
      </c>
      <c r="Z64" s="40">
        <f>+Z63*Z61/(1+Z63^Parameters!$B$125)</f>
        <v>5.7321970750678846</v>
      </c>
      <c r="AA64" s="40">
        <f>+AA63*AA61/(1+AA63^Parameters!$B$125)</f>
        <v>6.3988257688600694</v>
      </c>
      <c r="AB64" s="40">
        <f>+AB63*AB61/(1+AB63^Parameters!$B$125)</f>
        <v>7.0639839053160038</v>
      </c>
      <c r="AC64" s="40">
        <f>+AC63*AC61/(1+AC63^Parameters!$B$125)</f>
        <v>7.6946479716465976</v>
      </c>
      <c r="AD64" s="40">
        <f>+AD63*AD61/(1+AD63^Parameters!$B$125)</f>
        <v>8.3167020838318848</v>
      </c>
      <c r="AE64" s="40">
        <f>+AE63*AE61/(1+AE63^Parameters!$B$125)</f>
        <v>8.9476141620238021</v>
      </c>
      <c r="AF64" s="40">
        <f>+AF63*AF61/(1+AF63^Parameters!$B$125)</f>
        <v>9.579520445058094</v>
      </c>
      <c r="AG64" s="40">
        <f>+AG63*AG61/(1+AG63^Parameters!$B$125)</f>
        <v>10.209592189467282</v>
      </c>
      <c r="AH64" s="40">
        <f>+AH63*AH61/(1+AH63^Parameters!$B$125)</f>
        <v>10.858106491614857</v>
      </c>
      <c r="AI64" s="40">
        <f>+AI63*AI61/(1+AI63^Parameters!$B$125)</f>
        <v>11.534136016631225</v>
      </c>
      <c r="AJ64" s="40">
        <f>+AJ63*AJ61/(1+AJ63^Parameters!$B$125)</f>
        <v>12.242354222011356</v>
      </c>
      <c r="AK64" s="40">
        <f>+AK63*AK61/(1+AK63^Parameters!$B$125)</f>
        <v>12.985978870304661</v>
      </c>
      <c r="AL64" s="40">
        <f>+AL63*AL61/(1+AL63^Parameters!$B$125)</f>
        <v>13.767383131261752</v>
      </c>
      <c r="AM64" s="40">
        <f>+AM63*AM61/(1+AM63^Parameters!$B$125)</f>
        <v>14.58845906983818</v>
      </c>
      <c r="AN64" s="40">
        <f>+AN63*AN61/(1+AN63^Parameters!$B$125)</f>
        <v>15.450842379541994</v>
      </c>
      <c r="AO64" s="40">
        <f>+AO63*AO61/(1+AO63^Parameters!$B$125)</f>
        <v>16.35605146933819</v>
      </c>
      <c r="AP64" s="40">
        <f>+AP63*AP61/(1+AP63^Parameters!$B$125)</f>
        <v>17.305573597677927</v>
      </c>
      <c r="AQ64" s="40">
        <f>+AQ63*AQ61/(1+AQ63^Parameters!$B$125)</f>
        <v>18.300918215357552</v>
      </c>
      <c r="AR64" s="40">
        <f>+AR63*AR61/(1+AR63^Parameters!$B$125)</f>
        <v>19.343649949157857</v>
      </c>
      <c r="AS64" s="40">
        <f>+AS63*AS61/(1+AS63^Parameters!$B$125)</f>
        <v>20.43540891170991</v>
      </c>
      <c r="AT64" s="40">
        <f>+AT63*AT61/(1+AT63^Parameters!$B$125)</f>
        <v>21.577923111194384</v>
      </c>
      <c r="AU64" s="40">
        <f>+AU63*AU61/(1+AU63^Parameters!$B$125)</f>
        <v>22.773015944478548</v>
      </c>
      <c r="AV64" s="40">
        <f>+AV63*AV61/(1+AV63^Parameters!$B$125)</f>
        <v>24.022610651815171</v>
      </c>
      <c r="AW64" s="40">
        <f>+AW63*AW61/(1+AW63^Parameters!$B$125)</f>
        <v>25.328732923759564</v>
      </c>
      <c r="AX64" s="40">
        <f>+AX63*AX61/(1+AX63^Parameters!$B$125)</f>
        <v>26.69351241962292</v>
      </c>
      <c r="AY64" s="40">
        <f>+AY63*AY61/(1+AY63^Parameters!$B$125)</f>
        <v>28.119183683304328</v>
      </c>
      <c r="AZ64" s="40">
        <f>+AZ63*AZ61/(1+AZ63^Parameters!$B$125)</f>
        <v>29.608086766975955</v>
      </c>
      <c r="BA64" s="40">
        <f>+BA63*BA61/(1+BA63^Parameters!$B$125)</f>
        <v>31.162667759341414</v>
      </c>
      <c r="BB64" s="40">
        <f>+BB63*BB61/(1+BB63^Parameters!$B$125)</f>
        <v>32.785479340612426</v>
      </c>
      <c r="BC64" s="40">
        <f>+BC63*BC61/(1+BC63^Parameters!$B$125)</f>
        <v>34.47918143702131</v>
      </c>
      <c r="BD64" s="40">
        <f>+BD63*BD61/(1+BD63^Parameters!$B$125)</f>
        <v>36.246542014857262</v>
      </c>
      <c r="BE64" s="40">
        <f>+BE63*BE61/(1+BE63^Parameters!$B$125)</f>
        <v>38.090438032101261</v>
      </c>
      <c r="BF64" s="40">
        <f>+BF63*BF61/(1+BF63^Parameters!$B$125)</f>
        <v>40.013856551123069</v>
      </c>
      <c r="BG64" s="40">
        <f>+BG63*BG61/(1+BG63^Parameters!$B$125)</f>
        <v>42.019896006210914</v>
      </c>
      <c r="BH64" s="40">
        <f>+BH63*BH61/(1+BH63^Parameters!$B$125)</f>
        <v>44.111767613333861</v>
      </c>
      <c r="BI64" s="40">
        <f>+BI63*BI61/(1+BI63^Parameters!$B$125)</f>
        <v>46.292796905404167</v>
      </c>
      <c r="BJ64" s="40">
        <f>+BJ63*BJ61/(1+BJ63^Parameters!$B$125)</f>
        <v>46.965076624894529</v>
      </c>
      <c r="BK64" s="40">
        <f>+BK63*BK61/(1+BK63^Parameters!$B$125)</f>
        <v>47.382316552019574</v>
      </c>
      <c r="BL64" s="40">
        <f>+BL63*BL61/(1+BL63^Parameters!$B$125)</f>
        <v>47.821966080851965</v>
      </c>
      <c r="BM64" s="40">
        <f>+BM63*BM61/(1+BM63^Parameters!$B$125)</f>
        <v>48.274949798591045</v>
      </c>
      <c r="BN64" s="40">
        <f>+BN63*BN61/(1+BN63^Parameters!$B$125)</f>
        <v>48.73527951118291</v>
      </c>
      <c r="BO64" s="40">
        <f>+BO63*BO61/(1+BO63^Parameters!$B$125)</f>
        <v>49.198984291866878</v>
      </c>
      <c r="BP64" s="40">
        <f>+BP63*BP61/(1+BP63^Parameters!$B$125)</f>
        <v>49.663424892765484</v>
      </c>
      <c r="BQ64" s="40">
        <f>+BQ63*BQ61/(1+BQ63^Parameters!$B$125)</f>
        <v>50.126847578035409</v>
      </c>
      <c r="BR64" s="40">
        <f>+BR63*BR61/(1+BR63^Parameters!$B$125)</f>
        <v>50.588090441145091</v>
      </c>
      <c r="BS64" s="40">
        <f>+BS63*BS61/(1+BS63^Parameters!$B$125)</f>
        <v>51.046388502728725</v>
      </c>
      <c r="BT64" s="40">
        <f>+BT63*BT61/(1+BT63^Parameters!$B$125)</f>
        <v>51.501243610578129</v>
      </c>
      <c r="BU64" s="40">
        <f>+BU63*BU61/(1+BU63^Parameters!$B$125)</f>
        <v>51.952337240049737</v>
      </c>
      <c r="BV64" s="40">
        <f>+BV63*BV61/(1+BV63^Parameters!$B$125)</f>
        <v>52.399471879885894</v>
      </c>
      <c r="BW64" s="40">
        <f>+BW63*BW61/(1+BW63^Parameters!$B$125)</f>
        <v>52.84253155203082</v>
      </c>
      <c r="BX64" s="40">
        <f>+BX63*BX61/(1+BX63^Parameters!$B$125)</f>
        <v>53.281455179994865</v>
      </c>
      <c r="BY64" s="40">
        <f>+BY63*BY61/(1+BY63^Parameters!$B$125)</f>
        <v>53.716218604486478</v>
      </c>
      <c r="BZ64" s="40">
        <f>+BZ63*BZ61/(1+BZ63^Parameters!$B$125)</f>
        <v>54.146822428124402</v>
      </c>
      <c r="CA64" s="40">
        <f>+CA63*CA61/(1+CA63^Parameters!$B$125)</f>
        <v>54.573283794120947</v>
      </c>
      <c r="CB64" s="40">
        <f>+CB63*CB61/(1+CB63^Parameters!$B$125)</f>
        <v>54.995630822336587</v>
      </c>
      <c r="CC64" s="40">
        <f>+CC63*CC61/(1+CC63^Parameters!$B$125)</f>
        <v>55.413898841690113</v>
      </c>
      <c r="CD64" s="40">
        <f>+CD63*CD61/(1+CD63^Parameters!$B$125)</f>
        <v>55.828127837676448</v>
      </c>
      <c r="CE64" s="40">
        <f>+CE63*CE61/(1+CE63^Parameters!$B$125)</f>
        <v>56.2383607223369</v>
      </c>
      <c r="CF64" s="40">
        <f>+CF63*CF61/(1+CF63^Parameters!$B$125)</f>
        <v>56.644642161278789</v>
      </c>
      <c r="CG64" s="40">
        <f>+CG63*CG61/(1+CG63^Parameters!$B$125)</f>
        <v>57.047017778262664</v>
      </c>
      <c r="CH64" s="40">
        <f>+CH63*CH61/(1+CH63^Parameters!$B$125)</f>
        <v>57.445533615922187</v>
      </c>
      <c r="CI64" s="40">
        <f>+CI63*CI61/(1+CI63^Parameters!$B$125)</f>
        <v>57.840235770412541</v>
      </c>
      <c r="CJ64" s="40">
        <f>+CJ63*CJ61/(1+CJ63^Parameters!$B$125)</f>
        <v>58.231170144308109</v>
      </c>
      <c r="CK64" s="40">
        <f>+CK63*CK61/(1+CK63^Parameters!$B$125)</f>
        <v>58.618382280011303</v>
      </c>
      <c r="CL64" s="40">
        <f>+CL63*CL61/(1+CL63^Parameters!$B$125)</f>
        <v>59.001917248073291</v>
      </c>
      <c r="CM64" s="40">
        <f>+CM63*CM61/(1+CM63^Parameters!$B$125)</f>
        <v>59.381819573044801</v>
      </c>
      <c r="CN64" s="40">
        <f>+CN63*CN61/(1+CN63^Parameters!$B$125)</f>
        <v>59.75813318504094</v>
      </c>
      <c r="CO64" s="40">
        <f>+CO63*CO61/(1+CO63^Parameters!$B$125)</f>
        <v>60.130901388975246</v>
      </c>
      <c r="CP64" s="40">
        <f>+CP63*CP61/(1+CP63^Parameters!$B$125)</f>
        <v>60.500166845976317</v>
      </c>
      <c r="CQ64" s="40">
        <f>+CQ63*CQ61/(1+CQ63^Parameters!$B$125)</f>
        <v>60.865971563236833</v>
      </c>
      <c r="CR64" s="40">
        <f>+CR63*CR61/(1+CR63^Parameters!$B$125)</f>
        <v>61.228356889723912</v>
      </c>
      <c r="CS64" s="40">
        <f>+CS63*CS61/(1+CS63^Parameters!$B$125)</f>
        <v>61.587363515983881</v>
      </c>
      <c r="CT64" s="40">
        <f>+CT63*CT61/(1+CT63^Parameters!$B$125)</f>
        <v>61.943031476820799</v>
      </c>
      <c r="CU64" s="40">
        <f>+CU63*CU61/(1+CU63^Parameters!$B$125)</f>
        <v>62.295400156002309</v>
      </c>
      <c r="CV64" s="40">
        <f>+CV63*CV61/(1+CV63^Parameters!$B$125)</f>
        <v>62.644508292402378</v>
      </c>
    </row>
    <row r="65" spans="1:237" s="37" customFormat="1" ht="18" customHeight="1">
      <c r="A65" s="92" t="s">
        <v>638</v>
      </c>
      <c r="B65" s="37">
        <f>+B61/(1+B63)</f>
        <v>3.8379148536038135</v>
      </c>
      <c r="C65" s="37">
        <f t="shared" ref="C65:BN65" si="15">+C61-C64</f>
        <v>5.078858357159775</v>
      </c>
      <c r="D65" s="37">
        <f t="shared" si="15"/>
        <v>6.5489472016965893</v>
      </c>
      <c r="E65" s="37">
        <f t="shared" si="15"/>
        <v>8.0113044003647094</v>
      </c>
      <c r="F65" s="37">
        <f t="shared" si="15"/>
        <v>9.3954963011549335</v>
      </c>
      <c r="G65" s="37">
        <f t="shared" si="15"/>
        <v>10.636590060011731</v>
      </c>
      <c r="H65" s="37">
        <f t="shared" si="15"/>
        <v>11.763136975539116</v>
      </c>
      <c r="I65" s="37">
        <f t="shared" si="15"/>
        <v>12.86865638192549</v>
      </c>
      <c r="J65" s="37">
        <f t="shared" si="15"/>
        <v>13.951640453052679</v>
      </c>
      <c r="K65" s="37">
        <f t="shared" si="15"/>
        <v>15.001544135594957</v>
      </c>
      <c r="L65" s="37">
        <f t="shared" si="15"/>
        <v>16.270381713461948</v>
      </c>
      <c r="M65" s="37">
        <f t="shared" si="15"/>
        <v>17.790163917999134</v>
      </c>
      <c r="N65" s="37">
        <f t="shared" si="15"/>
        <v>19.477293404283245</v>
      </c>
      <c r="O65" s="37">
        <f t="shared" si="15"/>
        <v>21.099405848506375</v>
      </c>
      <c r="P65" s="37">
        <f t="shared" si="15"/>
        <v>22.686081876977902</v>
      </c>
      <c r="Q65" s="37">
        <f t="shared" si="15"/>
        <v>24.252274053584834</v>
      </c>
      <c r="R65" s="37">
        <f t="shared" si="15"/>
        <v>25.805289477137734</v>
      </c>
      <c r="S65" s="37">
        <f t="shared" si="15"/>
        <v>27.348329458037668</v>
      </c>
      <c r="T65" s="37">
        <f t="shared" si="15"/>
        <v>28.882484622047642</v>
      </c>
      <c r="U65" s="37">
        <f t="shared" si="15"/>
        <v>30.407862705163353</v>
      </c>
      <c r="V65" s="37">
        <f t="shared" si="15"/>
        <v>31.93317002975774</v>
      </c>
      <c r="W65" s="37">
        <f t="shared" si="15"/>
        <v>33.460886860023855</v>
      </c>
      <c r="X65" s="37">
        <f t="shared" si="15"/>
        <v>34.983068477916618</v>
      </c>
      <c r="Y65" s="37">
        <f t="shared" si="15"/>
        <v>36.498583823708813</v>
      </c>
      <c r="Z65" s="37">
        <f t="shared" si="15"/>
        <v>38.00746632791293</v>
      </c>
      <c r="AA65" s="37">
        <f t="shared" si="15"/>
        <v>39.513741955475396</v>
      </c>
      <c r="AB65" s="37">
        <f t="shared" si="15"/>
        <v>41.063814793322123</v>
      </c>
      <c r="AC65" s="37">
        <f t="shared" si="15"/>
        <v>42.696429329898656</v>
      </c>
      <c r="AD65" s="37">
        <f t="shared" si="15"/>
        <v>44.419019871808466</v>
      </c>
      <c r="AE65" s="37">
        <f t="shared" si="15"/>
        <v>46.215478653786093</v>
      </c>
      <c r="AF65" s="37">
        <f t="shared" si="15"/>
        <v>47.97140708408709</v>
      </c>
      <c r="AG65" s="37">
        <f t="shared" si="15"/>
        <v>49.647818176071674</v>
      </c>
      <c r="AH65" s="37">
        <f t="shared" si="15"/>
        <v>51.323402831637125</v>
      </c>
      <c r="AI65" s="37">
        <f t="shared" si="15"/>
        <v>53.003891316728982</v>
      </c>
      <c r="AJ65" s="37">
        <f t="shared" si="15"/>
        <v>54.692604664413736</v>
      </c>
      <c r="AK65" s="37">
        <f t="shared" si="15"/>
        <v>56.391347932962148</v>
      </c>
      <c r="AL65" s="37">
        <f t="shared" si="15"/>
        <v>58.101364617582902</v>
      </c>
      <c r="AM65" s="37">
        <f t="shared" si="15"/>
        <v>59.823762114377431</v>
      </c>
      <c r="AN65" s="37">
        <f t="shared" si="15"/>
        <v>61.559672406433251</v>
      </c>
      <c r="AO65" s="37">
        <f t="shared" si="15"/>
        <v>63.310290668402992</v>
      </c>
      <c r="AP65" s="37">
        <f t="shared" si="15"/>
        <v>65.076863173972583</v>
      </c>
      <c r="AQ65" s="37">
        <f t="shared" si="15"/>
        <v>66.860658667270158</v>
      </c>
      <c r="AR65" s="37">
        <f t="shared" si="15"/>
        <v>68.662938407136096</v>
      </c>
      <c r="AS65" s="37">
        <f t="shared" si="15"/>
        <v>70.484930760467975</v>
      </c>
      <c r="AT65" s="37">
        <f t="shared" si="15"/>
        <v>72.32781185714498</v>
      </c>
      <c r="AU65" s="37">
        <f t="shared" si="15"/>
        <v>74.192691954629382</v>
      </c>
      <c r="AV65" s="37">
        <f t="shared" si="15"/>
        <v>76.08060650501119</v>
      </c>
      <c r="AW65" s="37">
        <f t="shared" si="15"/>
        <v>77.992510811667714</v>
      </c>
      <c r="AX65" s="37">
        <f t="shared" si="15"/>
        <v>79.929277280089437</v>
      </c>
      <c r="AY65" s="37">
        <f t="shared" si="15"/>
        <v>81.891694453028393</v>
      </c>
      <c r="AZ65" s="37">
        <f t="shared" si="15"/>
        <v>83.88046720597859</v>
      </c>
      <c r="BA65" s="37">
        <f t="shared" si="15"/>
        <v>85.896217639394052</v>
      </c>
      <c r="BB65" s="37">
        <f t="shared" si="15"/>
        <v>87.939486332779964</v>
      </c>
      <c r="BC65" s="37">
        <f t="shared" si="15"/>
        <v>90.010733724852386</v>
      </c>
      <c r="BD65" s="37">
        <f t="shared" si="15"/>
        <v>92.110341458153528</v>
      </c>
      <c r="BE65" s="37">
        <f t="shared" si="15"/>
        <v>94.238613581027536</v>
      </c>
      <c r="BF65" s="37">
        <f t="shared" si="15"/>
        <v>96.39577753934347</v>
      </c>
      <c r="BG65" s="37">
        <f t="shared" si="15"/>
        <v>98.581984918594898</v>
      </c>
      <c r="BH65" s="37">
        <f t="shared" si="15"/>
        <v>100.79731191698025</v>
      </c>
      <c r="BI65" s="37">
        <f t="shared" si="15"/>
        <v>103.04175954404198</v>
      </c>
      <c r="BJ65" s="37">
        <f t="shared" si="15"/>
        <v>102.36947982455163</v>
      </c>
      <c r="BK65" s="37">
        <f t="shared" si="15"/>
        <v>101.95223989742658</v>
      </c>
      <c r="BL65" s="37">
        <f t="shared" si="15"/>
        <v>101.51259036859419</v>
      </c>
      <c r="BM65" s="37">
        <f t="shared" si="15"/>
        <v>101.0596066508551</v>
      </c>
      <c r="BN65" s="37">
        <f t="shared" si="15"/>
        <v>100.59927693826324</v>
      </c>
      <c r="BO65" s="37">
        <f t="shared" ref="BO65:CV65" si="16">+BO61-BO64</f>
        <v>100.13557215757928</v>
      </c>
      <c r="BP65" s="37">
        <f t="shared" si="16"/>
        <v>99.671131556680677</v>
      </c>
      <c r="BQ65" s="37">
        <f t="shared" si="16"/>
        <v>99.207708871410745</v>
      </c>
      <c r="BR65" s="37">
        <f t="shared" si="16"/>
        <v>98.74646600830107</v>
      </c>
      <c r="BS65" s="37">
        <f t="shared" si="16"/>
        <v>98.288167946717437</v>
      </c>
      <c r="BT65" s="37">
        <f t="shared" si="16"/>
        <v>97.833312838868025</v>
      </c>
      <c r="BU65" s="37">
        <f t="shared" si="16"/>
        <v>97.382219209396425</v>
      </c>
      <c r="BV65" s="37">
        <f t="shared" si="16"/>
        <v>96.93508456956026</v>
      </c>
      <c r="BW65" s="37">
        <f t="shared" si="16"/>
        <v>96.492024897415334</v>
      </c>
      <c r="BX65" s="37">
        <f t="shared" si="16"/>
        <v>96.05310126945129</v>
      </c>
      <c r="BY65" s="37">
        <f t="shared" si="16"/>
        <v>95.618337844959683</v>
      </c>
      <c r="BZ65" s="37">
        <f t="shared" si="16"/>
        <v>95.187734021321745</v>
      </c>
      <c r="CA65" s="37">
        <f t="shared" si="16"/>
        <v>94.7612726553252</v>
      </c>
      <c r="CB65" s="37">
        <f t="shared" si="16"/>
        <v>94.338925627109575</v>
      </c>
      <c r="CC65" s="37">
        <f t="shared" si="16"/>
        <v>93.920657607756041</v>
      </c>
      <c r="CD65" s="37">
        <f t="shared" si="16"/>
        <v>93.506428611769707</v>
      </c>
      <c r="CE65" s="37">
        <f t="shared" si="16"/>
        <v>93.096195727109261</v>
      </c>
      <c r="CF65" s="37">
        <f t="shared" si="16"/>
        <v>92.689914288167358</v>
      </c>
      <c r="CG65" s="37">
        <f t="shared" si="16"/>
        <v>92.287538671183484</v>
      </c>
      <c r="CH65" s="37">
        <f t="shared" si="16"/>
        <v>91.889022833523967</v>
      </c>
      <c r="CI65" s="37">
        <f t="shared" si="16"/>
        <v>91.494320679033621</v>
      </c>
      <c r="CJ65" s="37">
        <f t="shared" si="16"/>
        <v>91.103386305138045</v>
      </c>
      <c r="CK65" s="37">
        <f t="shared" si="16"/>
        <v>90.716174169434851</v>
      </c>
      <c r="CL65" s="37">
        <f t="shared" si="16"/>
        <v>90.332639201372871</v>
      </c>
      <c r="CM65" s="37">
        <f t="shared" si="16"/>
        <v>89.95273687640136</v>
      </c>
      <c r="CN65" s="37">
        <f t="shared" si="16"/>
        <v>89.576423264405207</v>
      </c>
      <c r="CO65" s="37">
        <f t="shared" si="16"/>
        <v>89.203655060470908</v>
      </c>
      <c r="CP65" s="37">
        <f t="shared" si="16"/>
        <v>88.834389603469845</v>
      </c>
      <c r="CQ65" s="37">
        <f t="shared" si="16"/>
        <v>88.468584886209328</v>
      </c>
      <c r="CR65" s="37">
        <f t="shared" si="16"/>
        <v>88.106199559722242</v>
      </c>
      <c r="CS65" s="37">
        <f t="shared" si="16"/>
        <v>87.747192933462273</v>
      </c>
      <c r="CT65" s="37">
        <f t="shared" si="16"/>
        <v>87.391524972625348</v>
      </c>
      <c r="CU65" s="37">
        <f t="shared" si="16"/>
        <v>87.039156293443853</v>
      </c>
      <c r="CV65" s="37">
        <f t="shared" si="16"/>
        <v>86.690048157043776</v>
      </c>
    </row>
    <row r="66" spans="1:237" s="35" customFormat="1" ht="18" customHeight="1">
      <c r="A66" s="54" t="s">
        <v>770</v>
      </c>
      <c r="B66" s="35">
        <f t="shared" ref="B66:AG66" si="17">(B31*(B103)^$B38)</f>
        <v>1.949888941406216E-11</v>
      </c>
      <c r="C66" s="35">
        <f t="shared" si="17"/>
        <v>1.5863508640549004E-11</v>
      </c>
      <c r="D66" s="35">
        <f t="shared" si="17"/>
        <v>1.3720211765708034E-11</v>
      </c>
      <c r="E66" s="35">
        <f t="shared" si="17"/>
        <v>1.2038808213074276E-11</v>
      </c>
      <c r="F66" s="35">
        <f t="shared" si="17"/>
        <v>1.0701199778104431E-11</v>
      </c>
      <c r="G66" s="35">
        <f t="shared" si="17"/>
        <v>9.6235680108278827E-12</v>
      </c>
      <c r="H66" s="35">
        <f t="shared" si="17"/>
        <v>8.7454103697192255E-12</v>
      </c>
      <c r="I66" s="35">
        <f t="shared" si="17"/>
        <v>8.0224459269173781E-12</v>
      </c>
      <c r="J66" s="35">
        <f t="shared" si="17"/>
        <v>7.4223384731036145E-12</v>
      </c>
      <c r="K66" s="35">
        <f t="shared" si="17"/>
        <v>6.9239184381075191E-12</v>
      </c>
      <c r="L66" s="35">
        <f t="shared" si="17"/>
        <v>6.5251005989486418E-12</v>
      </c>
      <c r="M66" s="35">
        <f t="shared" si="17"/>
        <v>6.2781836712706553E-12</v>
      </c>
      <c r="N66" s="35">
        <f t="shared" si="17"/>
        <v>6.4126891598120271E-12</v>
      </c>
      <c r="O66" s="35">
        <f t="shared" si="17"/>
        <v>7.7659015569354025E-12</v>
      </c>
      <c r="P66" s="35">
        <f t="shared" si="17"/>
        <v>1.3509735420351379E-11</v>
      </c>
      <c r="Q66" s="35">
        <f t="shared" si="17"/>
        <v>3.7134514592073568E-11</v>
      </c>
      <c r="R66" s="35">
        <f t="shared" si="17"/>
        <v>1.3819026584803436E-10</v>
      </c>
      <c r="S66" s="35">
        <f t="shared" si="17"/>
        <v>5.6626063277705892E-10</v>
      </c>
      <c r="T66" s="35">
        <f t="shared" si="17"/>
        <v>2.2870624362033736E-9</v>
      </c>
      <c r="U66" s="35">
        <f t="shared" si="17"/>
        <v>8.7445478771274003E-9</v>
      </c>
      <c r="V66" s="35">
        <f t="shared" si="17"/>
        <v>3.1289514947751565E-8</v>
      </c>
      <c r="W66" s="35">
        <f t="shared" si="17"/>
        <v>1.0499011098863412E-7</v>
      </c>
      <c r="X66" s="35">
        <f t="shared" si="17"/>
        <v>3.31803511950156E-7</v>
      </c>
      <c r="Y66" s="35">
        <f t="shared" si="17"/>
        <v>9.8817136643827604E-7</v>
      </c>
      <c r="Z66" s="35">
        <f t="shared" si="17"/>
        <v>2.7683427646897427E-6</v>
      </c>
      <c r="AA66" s="35">
        <f t="shared" si="17"/>
        <v>1.0465259092094146E-5</v>
      </c>
      <c r="AB66" s="35">
        <f t="shared" si="17"/>
        <v>6.9564977389804819E-4</v>
      </c>
      <c r="AC66" s="35">
        <f t="shared" si="17"/>
        <v>3.3570975768347749E-4</v>
      </c>
      <c r="AD66" s="35">
        <f t="shared" si="17"/>
        <v>1.6217772854650094E-4</v>
      </c>
      <c r="AE66" s="35">
        <f t="shared" si="17"/>
        <v>7.8420029550372997E-5</v>
      </c>
      <c r="AF66" s="35">
        <f t="shared" si="17"/>
        <v>3.7951633661587451E-5</v>
      </c>
      <c r="AG66" s="35">
        <f t="shared" si="17"/>
        <v>1.8380819305592639E-5</v>
      </c>
      <c r="AH66" s="35">
        <f t="shared" ref="AH66:BI66" si="18">(AH31*(AH103)^$B38)</f>
        <v>8.9083460959241281E-6</v>
      </c>
      <c r="AI66" s="35">
        <f t="shared" si="18"/>
        <v>4.3201352125838503E-6</v>
      </c>
      <c r="AJ66" s="35">
        <f t="shared" si="18"/>
        <v>2.0962295382524905E-6</v>
      </c>
      <c r="AK66" s="35">
        <f t="shared" si="18"/>
        <v>1.0176476819243129E-6</v>
      </c>
      <c r="AL66" s="35">
        <f t="shared" si="18"/>
        <v>4.9425544453868418E-7</v>
      </c>
      <c r="AM66" s="35">
        <f t="shared" si="18"/>
        <v>2.4014930781738919E-7</v>
      </c>
      <c r="AN66" s="35">
        <f t="shared" si="18"/>
        <v>1.1672650788192296E-7</v>
      </c>
      <c r="AO66" s="35">
        <f t="shared" si="18"/>
        <v>5.6754473011601527E-8</v>
      </c>
      <c r="AP66" s="35">
        <f t="shared" si="18"/>
        <v>2.7603166302022897E-8</v>
      </c>
      <c r="AQ66" s="35">
        <f t="shared" si="18"/>
        <v>1.3428672800021635E-8</v>
      </c>
      <c r="AR66" s="35">
        <f t="shared" si="18"/>
        <v>6.5344814186318326E-9</v>
      </c>
      <c r="AS66" s="35">
        <f t="shared" si="18"/>
        <v>3.1804064339032852E-9</v>
      </c>
      <c r="AT66" s="35">
        <f t="shared" si="18"/>
        <v>1.5482398231353225E-9</v>
      </c>
      <c r="AU66" s="35">
        <f t="shared" si="18"/>
        <v>7.5382328407160085E-10</v>
      </c>
      <c r="AV66" s="35">
        <f t="shared" si="18"/>
        <v>3.6708699133877859E-10</v>
      </c>
      <c r="AW66" s="35">
        <f t="shared" si="18"/>
        <v>1.7878445735332062E-10</v>
      </c>
      <c r="AX66" s="35">
        <f t="shared" si="18"/>
        <v>8.7085472890670618E-11</v>
      </c>
      <c r="AY66" s="35">
        <f t="shared" si="18"/>
        <v>4.2423972945429693E-11</v>
      </c>
      <c r="AZ66" s="35">
        <f t="shared" si="18"/>
        <v>2.0669104537559859E-11</v>
      </c>
      <c r="BA66" s="35">
        <f t="shared" si="18"/>
        <v>1.007099123935991E-11</v>
      </c>
      <c r="BB66" s="35">
        <f t="shared" si="18"/>
        <v>4.9074850264059603E-12</v>
      </c>
      <c r="BC66" s="35">
        <f t="shared" si="18"/>
        <v>2.3915437818371473E-12</v>
      </c>
      <c r="BD66" s="35">
        <f t="shared" si="18"/>
        <v>1.1655395570532512E-12</v>
      </c>
      <c r="BE66" s="35">
        <f t="shared" si="18"/>
        <v>5.6807031480242533E-13</v>
      </c>
      <c r="BF66" s="35">
        <f t="shared" si="18"/>
        <v>2.7688595672156518E-13</v>
      </c>
      <c r="BG66" s="35">
        <f t="shared" si="18"/>
        <v>1.349649954778752E-13</v>
      </c>
      <c r="BH66" s="35">
        <f t="shared" si="18"/>
        <v>6.5790108436256132E-14</v>
      </c>
      <c r="BI66" s="35">
        <f t="shared" si="18"/>
        <v>3.2071360120190637E-14</v>
      </c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4"/>
      <c r="EO66" s="54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4"/>
      <c r="FA66" s="54"/>
      <c r="FB66" s="54"/>
      <c r="FC66" s="54"/>
      <c r="FD66" s="54"/>
      <c r="FE66" s="54"/>
      <c r="FF66" s="54"/>
      <c r="FG66" s="54"/>
      <c r="FH66" s="54"/>
      <c r="FI66" s="54"/>
      <c r="FJ66" s="54"/>
      <c r="FK66" s="54"/>
      <c r="FL66" s="54"/>
      <c r="FM66" s="54"/>
      <c r="FN66" s="54"/>
      <c r="FO66" s="54"/>
      <c r="FP66" s="54"/>
      <c r="FQ66" s="54"/>
      <c r="FR66" s="54"/>
      <c r="FS66" s="54"/>
      <c r="FT66" s="54"/>
      <c r="FU66" s="54"/>
      <c r="FV66" s="54"/>
      <c r="FW66" s="54"/>
      <c r="FX66" s="54"/>
      <c r="FY66" s="54"/>
      <c r="FZ66" s="54"/>
      <c r="GA66" s="54"/>
      <c r="GB66" s="54"/>
      <c r="GC66" s="54"/>
      <c r="GD66" s="54"/>
      <c r="GE66" s="54"/>
      <c r="GF66" s="54"/>
      <c r="GG66" s="54"/>
      <c r="GH66" s="54"/>
      <c r="GI66" s="54"/>
      <c r="GJ66" s="54"/>
      <c r="GK66" s="54"/>
      <c r="GL66" s="54"/>
      <c r="GM66" s="54"/>
      <c r="GN66" s="54"/>
      <c r="GO66" s="54"/>
      <c r="GP66" s="54"/>
      <c r="GQ66" s="54"/>
      <c r="GR66" s="54"/>
      <c r="GS66" s="54"/>
      <c r="GT66" s="54"/>
      <c r="GU66" s="54"/>
      <c r="GV66" s="54"/>
      <c r="GW66" s="54"/>
      <c r="GX66" s="54"/>
      <c r="GY66" s="54"/>
      <c r="GZ66" s="54"/>
      <c r="HA66" s="54"/>
      <c r="HB66" s="54"/>
      <c r="HC66" s="54"/>
      <c r="HD66" s="54"/>
      <c r="HE66" s="54"/>
      <c r="HF66" s="54"/>
      <c r="HG66" s="54"/>
      <c r="HH66" s="54"/>
      <c r="HI66" s="54"/>
      <c r="HJ66" s="54"/>
      <c r="HK66" s="54"/>
      <c r="HL66" s="54"/>
      <c r="HM66" s="54"/>
      <c r="HN66" s="54"/>
      <c r="HO66" s="54"/>
      <c r="HP66" s="54"/>
      <c r="HQ66" s="54"/>
      <c r="HR66" s="54"/>
      <c r="HS66" s="54"/>
      <c r="HT66" s="54"/>
      <c r="HU66" s="54"/>
      <c r="HV66" s="54"/>
      <c r="HW66" s="54"/>
      <c r="HX66" s="54"/>
      <c r="HY66" s="54"/>
      <c r="HZ66" s="54"/>
      <c r="IA66" s="54"/>
      <c r="IB66" s="54"/>
      <c r="IC66" s="54"/>
    </row>
    <row r="67" spans="1:237" s="35" customFormat="1" ht="18" customHeight="1">
      <c r="A67" s="54" t="s">
        <v>771</v>
      </c>
      <c r="B67" s="54">
        <f>+B61*B66</f>
        <v>7.4915703205525553E-11</v>
      </c>
      <c r="C67" s="54">
        <f>+C61*C66</f>
        <v>8.081109231609045E-11</v>
      </c>
      <c r="D67" s="54">
        <f t="shared" ref="D67:BI67" si="19">+D61*D66</f>
        <v>9.0238912944314165E-11</v>
      </c>
      <c r="E67" s="54">
        <f t="shared" si="19"/>
        <v>9.7048515912777565E-11</v>
      </c>
      <c r="F67" s="54">
        <f t="shared" si="19"/>
        <v>1.0141896337669319E-10</v>
      </c>
      <c r="G67" s="54">
        <f t="shared" si="19"/>
        <v>1.0355777477275789E-10</v>
      </c>
      <c r="H67" s="54">
        <f t="shared" si="19"/>
        <v>1.0442697728771853E-10</v>
      </c>
      <c r="I67" s="54">
        <f t="shared" si="19"/>
        <v>1.0519113698808447E-10</v>
      </c>
      <c r="J67" s="54">
        <f t="shared" si="19"/>
        <v>1.0594563880433308E-10</v>
      </c>
      <c r="K67" s="54">
        <f t="shared" si="19"/>
        <v>1.0678494821929472E-10</v>
      </c>
      <c r="L67" s="54">
        <f t="shared" si="19"/>
        <v>1.0972515188969966E-10</v>
      </c>
      <c r="M67" s="54">
        <f t="shared" si="19"/>
        <v>1.1609189905718116E-10</v>
      </c>
      <c r="N67" s="54">
        <f t="shared" si="19"/>
        <v>1.3060227170693783E-10</v>
      </c>
      <c r="O67" s="54">
        <f t="shared" si="19"/>
        <v>1.72426183290117E-10</v>
      </c>
      <c r="P67" s="54">
        <f t="shared" si="19"/>
        <v>3.2467149253109476E-10</v>
      </c>
      <c r="Q67" s="54">
        <f t="shared" si="19"/>
        <v>9.6072830857959975E-10</v>
      </c>
      <c r="R67" s="54">
        <f t="shared" si="19"/>
        <v>3.8319728334310508E-9</v>
      </c>
      <c r="S67" s="54">
        <f t="shared" si="19"/>
        <v>1.6767935842695709E-8</v>
      </c>
      <c r="T67" s="54">
        <f t="shared" si="19"/>
        <v>7.2088867559189551E-8</v>
      </c>
      <c r="U67" s="54">
        <f t="shared" si="19"/>
        <v>2.9256698343748743E-7</v>
      </c>
      <c r="V67" s="54">
        <f t="shared" si="19"/>
        <v>1.1086887100899598E-6</v>
      </c>
      <c r="W67" s="54">
        <f t="shared" si="19"/>
        <v>3.9322593551223375E-6</v>
      </c>
      <c r="X67" s="54">
        <f t="shared" si="19"/>
        <v>1.3109997519108348E-5</v>
      </c>
      <c r="Y67" s="54">
        <f t="shared" si="19"/>
        <v>4.1114256045818296E-5</v>
      </c>
      <c r="Z67" s="54">
        <f t="shared" si="19"/>
        <v>1.2108638071160668E-4</v>
      </c>
      <c r="AA67" s="54">
        <f t="shared" si="19"/>
        <v>4.8048691681848996E-4</v>
      </c>
      <c r="AB67" s="54">
        <f t="shared" si="19"/>
        <v>3.3480092282918386E-2</v>
      </c>
      <c r="AC67" s="54">
        <f t="shared" si="19"/>
        <v>1.6916776350311139E-2</v>
      </c>
      <c r="AD67" s="54">
        <f t="shared" si="19"/>
        <v>8.5525596000255895E-3</v>
      </c>
      <c r="AE67" s="54">
        <f t="shared" si="19"/>
        <v>4.3258913687057804E-3</v>
      </c>
      <c r="AF67" s="54">
        <f t="shared" si="19"/>
        <v>2.1841517184706862E-3</v>
      </c>
      <c r="AG67" s="54">
        <f t="shared" si="19"/>
        <v>1.1002282440296792E-3</v>
      </c>
      <c r="AH67" s="54">
        <f t="shared" si="19"/>
        <v>5.5393440581846158E-4</v>
      </c>
      <c r="AI67" s="54">
        <f t="shared" si="19"/>
        <v>2.7881300443354841E-4</v>
      </c>
      <c r="AJ67" s="54">
        <f t="shared" si="19"/>
        <v>1.4031103795944031E-4</v>
      </c>
      <c r="AK67" s="54">
        <f t="shared" si="19"/>
        <v>7.0601675799449967E-5</v>
      </c>
      <c r="AL67" s="54">
        <f t="shared" si="19"/>
        <v>3.5521519867043776E-5</v>
      </c>
      <c r="AM67" s="54">
        <f t="shared" si="19"/>
        <v>1.7870043410543843E-5</v>
      </c>
      <c r="AN67" s="54">
        <f t="shared" si="19"/>
        <v>8.9891684611560846E-6</v>
      </c>
      <c r="AO67" s="54">
        <f t="shared" si="19"/>
        <v>4.5214212647894454E-6</v>
      </c>
      <c r="AP67" s="54">
        <f t="shared" si="19"/>
        <v>2.274016102573755E-6</v>
      </c>
      <c r="AQ67" s="54">
        <f t="shared" si="19"/>
        <v>1.143606951090694E-6</v>
      </c>
      <c r="AR67" s="54">
        <f t="shared" si="19"/>
        <v>5.7507741633138336E-7</v>
      </c>
      <c r="AS67" s="54">
        <f t="shared" si="19"/>
        <v>2.8916363326606668E-7</v>
      </c>
      <c r="AT67" s="54">
        <f t="shared" si="19"/>
        <v>1.4538859849877419E-7</v>
      </c>
      <c r="AU67" s="54">
        <f t="shared" si="19"/>
        <v>7.3095008370833099E-8</v>
      </c>
      <c r="AV67" s="54">
        <f t="shared" si="19"/>
        <v>3.6746588809431791E-8</v>
      </c>
      <c r="AW67" s="54">
        <f t="shared" si="19"/>
        <v>1.8472232494308542E-8</v>
      </c>
      <c r="AX67" s="54">
        <f t="shared" si="19"/>
        <v>9.2852960619219748E-9</v>
      </c>
      <c r="AY67" s="54">
        <f t="shared" si="19"/>
        <v>4.6670985177587419E-9</v>
      </c>
      <c r="AZ67" s="54">
        <f t="shared" si="19"/>
        <v>2.3457067858835019E-9</v>
      </c>
      <c r="BA67" s="54">
        <f t="shared" si="19"/>
        <v>1.1788990093399006E-9</v>
      </c>
      <c r="BB67" s="54">
        <f t="shared" si="19"/>
        <v>5.9245596135554671E-10</v>
      </c>
      <c r="BC67" s="54">
        <f t="shared" si="19"/>
        <v>2.9772308250681303E-10</v>
      </c>
      <c r="BD67" s="54">
        <f t="shared" si="19"/>
        <v>1.4960502510786878E-10</v>
      </c>
      <c r="BE67" s="54">
        <f t="shared" si="19"/>
        <v>7.5172206007376465E-11</v>
      </c>
      <c r="BF67" s="54">
        <f t="shared" si="19"/>
        <v>3.7769912041177461E-11</v>
      </c>
      <c r="BG67" s="54">
        <f t="shared" si="19"/>
        <v>1.8976332223197163E-11</v>
      </c>
      <c r="BH67" s="54">
        <f t="shared" si="19"/>
        <v>9.5335840556974288E-12</v>
      </c>
      <c r="BI67" s="54">
        <f t="shared" si="19"/>
        <v>4.7893623382791252E-12</v>
      </c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  <c r="FK67" s="54"/>
      <c r="FL67" s="54"/>
      <c r="FM67" s="54"/>
      <c r="FN67" s="54"/>
      <c r="FO67" s="54"/>
      <c r="FP67" s="54"/>
      <c r="FQ67" s="54"/>
      <c r="FR67" s="54"/>
      <c r="FS67" s="54"/>
      <c r="FT67" s="54"/>
      <c r="FU67" s="54"/>
      <c r="FV67" s="54"/>
      <c r="FW67" s="54"/>
      <c r="FX67" s="54"/>
      <c r="FY67" s="54"/>
      <c r="FZ67" s="54"/>
      <c r="GA67" s="54"/>
      <c r="GB67" s="54"/>
      <c r="GC67" s="54"/>
      <c r="GD67" s="54"/>
      <c r="GE67" s="54"/>
      <c r="GF67" s="54"/>
      <c r="GG67" s="54"/>
      <c r="GH67" s="54"/>
      <c r="GI67" s="54"/>
      <c r="GJ67" s="54"/>
      <c r="GK67" s="54"/>
      <c r="GL67" s="54"/>
      <c r="GM67" s="54"/>
      <c r="GN67" s="54"/>
      <c r="GO67" s="54"/>
      <c r="GP67" s="54"/>
      <c r="GQ67" s="54"/>
      <c r="GR67" s="54"/>
      <c r="GS67" s="54"/>
      <c r="GT67" s="54"/>
      <c r="GU67" s="54"/>
      <c r="GV67" s="54"/>
      <c r="GW67" s="54"/>
      <c r="GX67" s="54"/>
      <c r="GY67" s="54"/>
      <c r="GZ67" s="54"/>
      <c r="HA67" s="54"/>
      <c r="HB67" s="54"/>
      <c r="HC67" s="54"/>
      <c r="HD67" s="54"/>
      <c r="HE67" s="54"/>
      <c r="HF67" s="54"/>
      <c r="HG67" s="54"/>
      <c r="HH67" s="54"/>
      <c r="HI67" s="54"/>
      <c r="HJ67" s="54"/>
      <c r="HK67" s="54"/>
      <c r="HL67" s="54"/>
      <c r="HM67" s="54"/>
      <c r="HN67" s="54"/>
      <c r="HO67" s="54"/>
      <c r="HP67" s="54"/>
      <c r="HQ67" s="54"/>
      <c r="HR67" s="54"/>
      <c r="HS67" s="54"/>
      <c r="HT67" s="54"/>
      <c r="HU67" s="54"/>
      <c r="HV67" s="54"/>
      <c r="HW67" s="54"/>
      <c r="HX67" s="54"/>
      <c r="HY67" s="54"/>
      <c r="HZ67" s="54"/>
      <c r="IA67" s="54"/>
      <c r="IB67" s="54"/>
      <c r="IC67" s="54"/>
    </row>
    <row r="68" spans="1:237" s="35" customFormat="1" ht="18" customHeight="1">
      <c r="A68" s="54" t="s">
        <v>772</v>
      </c>
      <c r="B68" s="54">
        <f>+B65-B67</f>
        <v>3.8379148535288978</v>
      </c>
      <c r="C68" s="54">
        <f>+C65-C67</f>
        <v>5.078858357078964</v>
      </c>
      <c r="D68" s="54">
        <f>+D65-D67</f>
        <v>6.5489472016063504</v>
      </c>
      <c r="E68" s="54">
        <f>+E65-E67</f>
        <v>8.0113044002676617</v>
      </c>
      <c r="F68" s="54">
        <f>+F65-F67</f>
        <v>9.3954963010535142</v>
      </c>
      <c r="G68" s="54">
        <f t="shared" ref="G68:BI68" si="20">+G65-G67</f>
        <v>10.636590059908173</v>
      </c>
      <c r="H68" s="54">
        <f t="shared" si="20"/>
        <v>11.763136975434689</v>
      </c>
      <c r="I68" s="54">
        <f t="shared" si="20"/>
        <v>12.868656381820299</v>
      </c>
      <c r="J68" s="54">
        <f t="shared" si="20"/>
        <v>13.951640452946734</v>
      </c>
      <c r="K68" s="54">
        <f t="shared" si="20"/>
        <v>15.001544135488171</v>
      </c>
      <c r="L68" s="54">
        <f t="shared" si="20"/>
        <v>16.270381713352222</v>
      </c>
      <c r="M68" s="54">
        <f t="shared" si="20"/>
        <v>17.790163917883042</v>
      </c>
      <c r="N68" s="54">
        <f t="shared" si="20"/>
        <v>19.477293404152643</v>
      </c>
      <c r="O68" s="54">
        <f t="shared" si="20"/>
        <v>21.099405848333948</v>
      </c>
      <c r="P68" s="54">
        <f t="shared" si="20"/>
        <v>22.68608187665323</v>
      </c>
      <c r="Q68" s="54">
        <f t="shared" si="20"/>
        <v>24.252274052624106</v>
      </c>
      <c r="R68" s="54">
        <f t="shared" si="20"/>
        <v>25.805289473305763</v>
      </c>
      <c r="S68" s="54">
        <f t="shared" si="20"/>
        <v>27.348329441269733</v>
      </c>
      <c r="T68" s="54">
        <f t="shared" si="20"/>
        <v>28.882484549958775</v>
      </c>
      <c r="U68" s="54">
        <f t="shared" si="20"/>
        <v>30.407862412596369</v>
      </c>
      <c r="V68" s="54">
        <f t="shared" si="20"/>
        <v>31.933168921069029</v>
      </c>
      <c r="W68" s="54">
        <f t="shared" si="20"/>
        <v>33.460882927764501</v>
      </c>
      <c r="X68" s="54">
        <f t="shared" si="20"/>
        <v>34.9830553679191</v>
      </c>
      <c r="Y68" s="54">
        <f t="shared" si="20"/>
        <v>36.498542709452771</v>
      </c>
      <c r="Z68" s="54">
        <f t="shared" si="20"/>
        <v>38.007345241532221</v>
      </c>
      <c r="AA68" s="54">
        <f t="shared" si="20"/>
        <v>39.513261468558575</v>
      </c>
      <c r="AB68" s="54">
        <f t="shared" si="20"/>
        <v>41.030334701039202</v>
      </c>
      <c r="AC68" s="54">
        <f t="shared" si="20"/>
        <v>42.679512553548342</v>
      </c>
      <c r="AD68" s="54">
        <f t="shared" si="20"/>
        <v>44.410467312208439</v>
      </c>
      <c r="AE68" s="54">
        <f t="shared" si="20"/>
        <v>46.211152762417385</v>
      </c>
      <c r="AF68" s="54">
        <f t="shared" si="20"/>
        <v>47.969222932368616</v>
      </c>
      <c r="AG68" s="54">
        <f t="shared" si="20"/>
        <v>49.646717947827646</v>
      </c>
      <c r="AH68" s="54">
        <f t="shared" si="20"/>
        <v>51.32284889723131</v>
      </c>
      <c r="AI68" s="54">
        <f t="shared" si="20"/>
        <v>53.003612503724547</v>
      </c>
      <c r="AJ68" s="54">
        <f t="shared" si="20"/>
        <v>54.692464353375776</v>
      </c>
      <c r="AK68" s="54">
        <f t="shared" si="20"/>
        <v>56.391277331286346</v>
      </c>
      <c r="AL68" s="54">
        <f t="shared" si="20"/>
        <v>58.101329096063033</v>
      </c>
      <c r="AM68" s="54">
        <f t="shared" si="20"/>
        <v>59.823744244334023</v>
      </c>
      <c r="AN68" s="54">
        <f t="shared" si="20"/>
        <v>61.559663417264787</v>
      </c>
      <c r="AO68" s="54">
        <f t="shared" si="20"/>
        <v>63.310286146981724</v>
      </c>
      <c r="AP68" s="54">
        <f t="shared" si="20"/>
        <v>65.076860899956486</v>
      </c>
      <c r="AQ68" s="54">
        <f t="shared" si="20"/>
        <v>66.860657523663207</v>
      </c>
      <c r="AR68" s="54">
        <f t="shared" si="20"/>
        <v>68.662937832058674</v>
      </c>
      <c r="AS68" s="54">
        <f t="shared" si="20"/>
        <v>70.484930471304338</v>
      </c>
      <c r="AT68" s="54">
        <f t="shared" si="20"/>
        <v>72.327811711756382</v>
      </c>
      <c r="AU68" s="54">
        <f t="shared" si="20"/>
        <v>74.192691881534373</v>
      </c>
      <c r="AV68" s="54">
        <f t="shared" si="20"/>
        <v>76.080606468264605</v>
      </c>
      <c r="AW68" s="54">
        <f t="shared" si="20"/>
        <v>77.992510793195478</v>
      </c>
      <c r="AX68" s="54">
        <f t="shared" si="20"/>
        <v>79.929277270804135</v>
      </c>
      <c r="AY68" s="54">
        <f t="shared" si="20"/>
        <v>81.891694448361292</v>
      </c>
      <c r="AZ68" s="54">
        <f t="shared" si="20"/>
        <v>83.88046720363289</v>
      </c>
      <c r="BA68" s="54">
        <f t="shared" si="20"/>
        <v>85.896217638215148</v>
      </c>
      <c r="BB68" s="54">
        <f t="shared" si="20"/>
        <v>87.939486332187514</v>
      </c>
      <c r="BC68" s="54">
        <f t="shared" si="20"/>
        <v>90.010733724554669</v>
      </c>
      <c r="BD68" s="54">
        <f t="shared" si="20"/>
        <v>92.110341458003916</v>
      </c>
      <c r="BE68" s="54">
        <f t="shared" si="20"/>
        <v>94.238613580952361</v>
      </c>
      <c r="BF68" s="54">
        <f t="shared" si="20"/>
        <v>96.395777539305698</v>
      </c>
      <c r="BG68" s="54">
        <f t="shared" si="20"/>
        <v>98.581984918575927</v>
      </c>
      <c r="BH68" s="54">
        <f t="shared" si="20"/>
        <v>100.79731191697071</v>
      </c>
      <c r="BI68" s="54">
        <f t="shared" si="20"/>
        <v>103.04175954403719</v>
      </c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  <c r="FK68" s="54"/>
      <c r="FL68" s="54"/>
      <c r="FM68" s="54"/>
      <c r="FN68" s="54"/>
      <c r="FO68" s="54"/>
      <c r="FP68" s="54"/>
      <c r="FQ68" s="54"/>
      <c r="FR68" s="54"/>
      <c r="FS68" s="54"/>
      <c r="FT68" s="54"/>
      <c r="FU68" s="54"/>
      <c r="FV68" s="54"/>
      <c r="FW68" s="54"/>
      <c r="FX68" s="54"/>
      <c r="FY68" s="54"/>
      <c r="FZ68" s="54"/>
      <c r="GA68" s="54"/>
      <c r="GB68" s="54"/>
      <c r="GC68" s="54"/>
      <c r="GD68" s="54"/>
      <c r="GE68" s="54"/>
      <c r="GF68" s="54"/>
      <c r="GG68" s="54"/>
      <c r="GH68" s="54"/>
      <c r="GI68" s="54"/>
      <c r="GJ68" s="54"/>
      <c r="GK68" s="54"/>
      <c r="GL68" s="54"/>
      <c r="GM68" s="54"/>
      <c r="GN68" s="54"/>
      <c r="GO68" s="54"/>
      <c r="GP68" s="54"/>
      <c r="GQ68" s="54"/>
      <c r="GR68" s="54"/>
      <c r="GS68" s="54"/>
      <c r="GT68" s="54"/>
      <c r="GU68" s="54"/>
      <c r="GV68" s="54"/>
      <c r="GW68" s="54"/>
      <c r="GX68" s="54"/>
      <c r="GY68" s="54"/>
      <c r="GZ68" s="54"/>
      <c r="HA68" s="54"/>
      <c r="HB68" s="54"/>
      <c r="HC68" s="54"/>
      <c r="HD68" s="54"/>
      <c r="HE68" s="54"/>
      <c r="HF68" s="54"/>
      <c r="HG68" s="54"/>
      <c r="HH68" s="54"/>
      <c r="HI68" s="54"/>
      <c r="HJ68" s="54"/>
      <c r="HK68" s="54"/>
      <c r="HL68" s="54"/>
      <c r="HM68" s="54"/>
      <c r="HN68" s="54"/>
      <c r="HO68" s="54"/>
      <c r="HP68" s="54"/>
      <c r="HQ68" s="54"/>
      <c r="HR68" s="54"/>
      <c r="HS68" s="54"/>
      <c r="HT68" s="54"/>
      <c r="HU68" s="54"/>
      <c r="HV68" s="54"/>
      <c r="HW68" s="54"/>
      <c r="HX68" s="54"/>
      <c r="HY68" s="54"/>
      <c r="HZ68" s="54"/>
      <c r="IA68" s="54"/>
      <c r="IB68" s="54"/>
      <c r="IC68" s="54"/>
    </row>
    <row r="69" spans="1:237" ht="18" customHeight="1">
      <c r="A69" s="82" t="s">
        <v>277</v>
      </c>
      <c r="B69" s="54"/>
    </row>
    <row r="70" spans="1:237" s="37" customFormat="1" ht="18" customHeight="1">
      <c r="A70" s="72" t="s">
        <v>131</v>
      </c>
      <c r="B70" s="37">
        <f t="shared" ref="B70:AG70" si="21">+B71+B43</f>
        <v>0.54156849752830372</v>
      </c>
      <c r="C70" s="37">
        <f t="shared" si="21"/>
        <v>0.56942681429125552</v>
      </c>
      <c r="D70" s="37">
        <f t="shared" si="21"/>
        <v>0.61987857064668472</v>
      </c>
      <c r="E70" s="37">
        <f t="shared" si="21"/>
        <v>0.64999403603263772</v>
      </c>
      <c r="F70" s="37">
        <f t="shared" si="21"/>
        <v>0.66238689909170889</v>
      </c>
      <c r="G70" s="37">
        <f t="shared" si="21"/>
        <v>0.65965112052958619</v>
      </c>
      <c r="H70" s="37">
        <f t="shared" si="21"/>
        <v>0.6488620004854514</v>
      </c>
      <c r="I70" s="37">
        <f t="shared" si="21"/>
        <v>0.63766528527198207</v>
      </c>
      <c r="J70" s="37">
        <f t="shared" si="21"/>
        <v>0.62660949205032856</v>
      </c>
      <c r="K70" s="37">
        <f t="shared" si="21"/>
        <v>0.6158956860451088</v>
      </c>
      <c r="L70" s="37">
        <f t="shared" si="21"/>
        <v>0.6151576446727387</v>
      </c>
      <c r="M70" s="37">
        <f t="shared" si="21"/>
        <v>0.6235543896681438</v>
      </c>
      <c r="N70" s="37">
        <f t="shared" si="21"/>
        <v>0.63665038163180676</v>
      </c>
      <c r="O70" s="37">
        <f t="shared" si="21"/>
        <v>0.64665854038027248</v>
      </c>
      <c r="P70" s="37">
        <f t="shared" si="21"/>
        <v>0.65505192772992105</v>
      </c>
      <c r="Q70" s="37">
        <f t="shared" si="21"/>
        <v>0.66253616056647369</v>
      </c>
      <c r="R70" s="37">
        <f t="shared" si="21"/>
        <v>0.66939934704054416</v>
      </c>
      <c r="S70" s="37">
        <f t="shared" si="21"/>
        <v>0.67568582005359168</v>
      </c>
      <c r="T70" s="37">
        <f t="shared" si="21"/>
        <v>0.68126053833683997</v>
      </c>
      <c r="U70" s="37">
        <f t="shared" si="21"/>
        <v>0.68582309112377915</v>
      </c>
      <c r="V70" s="37">
        <f t="shared" si="21"/>
        <v>0.68909139258801233</v>
      </c>
      <c r="W70" s="37">
        <f t="shared" si="21"/>
        <v>0.69040140494562463</v>
      </c>
      <c r="X70" s="37">
        <f t="shared" si="21"/>
        <v>0.68858576708230623</v>
      </c>
      <c r="Y70" s="37">
        <f t="shared" si="21"/>
        <v>0.68231485463514874</v>
      </c>
      <c r="Z70" s="37">
        <f t="shared" si="21"/>
        <v>0.66996999238662636</v>
      </c>
      <c r="AA70" s="37">
        <f t="shared" si="21"/>
        <v>0.61091748088156494</v>
      </c>
      <c r="AB70" s="37">
        <f t="shared" si="21"/>
        <v>0</v>
      </c>
      <c r="AC70" s="37">
        <f t="shared" si="21"/>
        <v>0</v>
      </c>
      <c r="AD70" s="37">
        <f t="shared" si="21"/>
        <v>0</v>
      </c>
      <c r="AE70" s="37">
        <f t="shared" si="21"/>
        <v>0</v>
      </c>
      <c r="AF70" s="37">
        <f t="shared" si="21"/>
        <v>0</v>
      </c>
      <c r="AG70" s="37">
        <f t="shared" si="21"/>
        <v>0</v>
      </c>
      <c r="AH70" s="37">
        <f t="shared" ref="AH70:BI70" si="22">+AH71+AH43</f>
        <v>0</v>
      </c>
      <c r="AI70" s="37">
        <f t="shared" si="22"/>
        <v>0</v>
      </c>
      <c r="AJ70" s="37">
        <f t="shared" si="22"/>
        <v>0</v>
      </c>
      <c r="AK70" s="37">
        <f t="shared" si="22"/>
        <v>0</v>
      </c>
      <c r="AL70" s="37">
        <f t="shared" si="22"/>
        <v>0</v>
      </c>
      <c r="AM70" s="37">
        <f t="shared" si="22"/>
        <v>0</v>
      </c>
      <c r="AN70" s="37">
        <f t="shared" si="22"/>
        <v>0</v>
      </c>
      <c r="AO70" s="37">
        <f t="shared" si="22"/>
        <v>0</v>
      </c>
      <c r="AP70" s="37">
        <f t="shared" si="22"/>
        <v>0</v>
      </c>
      <c r="AQ70" s="37">
        <f t="shared" si="22"/>
        <v>0</v>
      </c>
      <c r="AR70" s="37">
        <f t="shared" si="22"/>
        <v>0</v>
      </c>
      <c r="AS70" s="37">
        <f t="shared" si="22"/>
        <v>0</v>
      </c>
      <c r="AT70" s="37">
        <f t="shared" si="22"/>
        <v>0</v>
      </c>
      <c r="AU70" s="37">
        <f t="shared" si="22"/>
        <v>0</v>
      </c>
      <c r="AV70" s="37">
        <f t="shared" si="22"/>
        <v>0</v>
      </c>
      <c r="AW70" s="37">
        <f t="shared" si="22"/>
        <v>0</v>
      </c>
      <c r="AX70" s="37">
        <f t="shared" si="22"/>
        <v>0</v>
      </c>
      <c r="AY70" s="37">
        <f t="shared" si="22"/>
        <v>0</v>
      </c>
      <c r="AZ70" s="37">
        <f t="shared" si="22"/>
        <v>0</v>
      </c>
      <c r="BA70" s="37">
        <f t="shared" si="22"/>
        <v>0</v>
      </c>
      <c r="BB70" s="37">
        <f t="shared" si="22"/>
        <v>0</v>
      </c>
      <c r="BC70" s="37">
        <f t="shared" si="22"/>
        <v>0</v>
      </c>
      <c r="BD70" s="37">
        <f t="shared" si="22"/>
        <v>0</v>
      </c>
      <c r="BE70" s="37">
        <f t="shared" si="22"/>
        <v>0</v>
      </c>
      <c r="BF70" s="37">
        <f t="shared" si="22"/>
        <v>0</v>
      </c>
      <c r="BG70" s="37">
        <f t="shared" si="22"/>
        <v>0</v>
      </c>
      <c r="BH70" s="37">
        <f t="shared" si="22"/>
        <v>0</v>
      </c>
      <c r="BI70" s="37">
        <f t="shared" si="22"/>
        <v>0</v>
      </c>
    </row>
    <row r="71" spans="1:237" s="37" customFormat="1" ht="18" customHeight="1">
      <c r="A71" s="72" t="s">
        <v>649</v>
      </c>
      <c r="B71" s="80">
        <f t="shared" ref="B71:AG71" si="23">+B102</f>
        <v>0.54156849752830372</v>
      </c>
      <c r="C71" s="80">
        <f t="shared" si="23"/>
        <v>0.56942681429125552</v>
      </c>
      <c r="D71" s="80">
        <f t="shared" si="23"/>
        <v>0.61987857064668472</v>
      </c>
      <c r="E71" s="80">
        <f t="shared" si="23"/>
        <v>0.64999403603263772</v>
      </c>
      <c r="F71" s="80">
        <f t="shared" si="23"/>
        <v>0.66238689909170889</v>
      </c>
      <c r="G71" s="80">
        <f t="shared" si="23"/>
        <v>0.65965112052958619</v>
      </c>
      <c r="H71" s="80">
        <f t="shared" si="23"/>
        <v>0.6488620004854514</v>
      </c>
      <c r="I71" s="80">
        <f t="shared" si="23"/>
        <v>0.63766528527198207</v>
      </c>
      <c r="J71" s="80">
        <f t="shared" si="23"/>
        <v>0.62660949205032856</v>
      </c>
      <c r="K71" s="80">
        <f t="shared" si="23"/>
        <v>0.6158956860451088</v>
      </c>
      <c r="L71" s="80">
        <f t="shared" si="23"/>
        <v>0.6151576446727387</v>
      </c>
      <c r="M71" s="80">
        <f t="shared" si="23"/>
        <v>0.6235543896681438</v>
      </c>
      <c r="N71" s="80">
        <f t="shared" si="23"/>
        <v>0.63665038163180676</v>
      </c>
      <c r="O71" s="80">
        <f t="shared" si="23"/>
        <v>0.64665854038027248</v>
      </c>
      <c r="P71" s="80">
        <f t="shared" si="23"/>
        <v>0.65505192772992105</v>
      </c>
      <c r="Q71" s="80">
        <f t="shared" si="23"/>
        <v>0.66253616056647369</v>
      </c>
      <c r="R71" s="80">
        <f t="shared" si="23"/>
        <v>0.66939934704054416</v>
      </c>
      <c r="S71" s="80">
        <f t="shared" si="23"/>
        <v>0.67568582005359168</v>
      </c>
      <c r="T71" s="80">
        <f t="shared" si="23"/>
        <v>0.68126053833683997</v>
      </c>
      <c r="U71" s="80">
        <f t="shared" si="23"/>
        <v>0.68582309112377915</v>
      </c>
      <c r="V71" s="80">
        <f t="shared" si="23"/>
        <v>0.68909139258801233</v>
      </c>
      <c r="W71" s="80">
        <f t="shared" si="23"/>
        <v>0.69040140494562463</v>
      </c>
      <c r="X71" s="80">
        <f t="shared" si="23"/>
        <v>0.68858576708230623</v>
      </c>
      <c r="Y71" s="80">
        <f t="shared" si="23"/>
        <v>0.68231485463514874</v>
      </c>
      <c r="Z71" s="80">
        <f t="shared" si="23"/>
        <v>0.66996999238662636</v>
      </c>
      <c r="AA71" s="80">
        <f t="shared" si="23"/>
        <v>0.61091748088156494</v>
      </c>
      <c r="AB71" s="80">
        <f t="shared" si="23"/>
        <v>0</v>
      </c>
      <c r="AC71" s="80">
        <f t="shared" si="23"/>
        <v>0</v>
      </c>
      <c r="AD71" s="80">
        <f t="shared" si="23"/>
        <v>0</v>
      </c>
      <c r="AE71" s="80">
        <f t="shared" si="23"/>
        <v>0</v>
      </c>
      <c r="AF71" s="80">
        <f t="shared" si="23"/>
        <v>0</v>
      </c>
      <c r="AG71" s="80">
        <f t="shared" si="23"/>
        <v>0</v>
      </c>
      <c r="AH71" s="80">
        <f t="shared" ref="AH71:BI71" si="24">+AH102</f>
        <v>0</v>
      </c>
      <c r="AI71" s="80">
        <f t="shared" si="24"/>
        <v>0</v>
      </c>
      <c r="AJ71" s="80">
        <f t="shared" si="24"/>
        <v>0</v>
      </c>
      <c r="AK71" s="80">
        <f t="shared" si="24"/>
        <v>0</v>
      </c>
      <c r="AL71" s="80">
        <f t="shared" si="24"/>
        <v>0</v>
      </c>
      <c r="AM71" s="80">
        <f t="shared" si="24"/>
        <v>0</v>
      </c>
      <c r="AN71" s="80">
        <f t="shared" si="24"/>
        <v>0</v>
      </c>
      <c r="AO71" s="80">
        <f t="shared" si="24"/>
        <v>0</v>
      </c>
      <c r="AP71" s="80">
        <f t="shared" si="24"/>
        <v>0</v>
      </c>
      <c r="AQ71" s="80">
        <f t="shared" si="24"/>
        <v>0</v>
      </c>
      <c r="AR71" s="80">
        <f t="shared" si="24"/>
        <v>0</v>
      </c>
      <c r="AS71" s="80">
        <f t="shared" si="24"/>
        <v>0</v>
      </c>
      <c r="AT71" s="80">
        <f t="shared" si="24"/>
        <v>0</v>
      </c>
      <c r="AU71" s="80">
        <f t="shared" si="24"/>
        <v>0</v>
      </c>
      <c r="AV71" s="80">
        <f t="shared" si="24"/>
        <v>0</v>
      </c>
      <c r="AW71" s="80">
        <f t="shared" si="24"/>
        <v>0</v>
      </c>
      <c r="AX71" s="80">
        <f t="shared" si="24"/>
        <v>0</v>
      </c>
      <c r="AY71" s="80">
        <f t="shared" si="24"/>
        <v>0</v>
      </c>
      <c r="AZ71" s="80">
        <f t="shared" si="24"/>
        <v>0</v>
      </c>
      <c r="BA71" s="80">
        <f t="shared" si="24"/>
        <v>0</v>
      </c>
      <c r="BB71" s="80">
        <f t="shared" si="24"/>
        <v>0</v>
      </c>
      <c r="BC71" s="80">
        <f t="shared" si="24"/>
        <v>0</v>
      </c>
      <c r="BD71" s="80">
        <f t="shared" si="24"/>
        <v>0</v>
      </c>
      <c r="BE71" s="80">
        <f t="shared" si="24"/>
        <v>0</v>
      </c>
      <c r="BF71" s="80">
        <f t="shared" si="24"/>
        <v>0</v>
      </c>
      <c r="BG71" s="80">
        <f t="shared" si="24"/>
        <v>0</v>
      </c>
      <c r="BH71" s="80">
        <f t="shared" si="24"/>
        <v>0</v>
      </c>
      <c r="BI71" s="80">
        <f t="shared" si="24"/>
        <v>0</v>
      </c>
    </row>
    <row r="72" spans="1:237" ht="18" customHeight="1">
      <c r="A72" s="59" t="s">
        <v>773</v>
      </c>
    </row>
    <row r="73" spans="1:237" s="37" customFormat="1" ht="18" customHeight="1">
      <c r="A73" s="72" t="s">
        <v>774</v>
      </c>
      <c r="B73" s="80">
        <f>(B97)*B68</f>
        <v>0.71733911004588102</v>
      </c>
      <c r="C73" s="37">
        <f>(C97)*C68</f>
        <v>1.0313450550540726</v>
      </c>
      <c r="D73" s="37">
        <f>(D97)*D68</f>
        <v>1.2963613096430406</v>
      </c>
      <c r="E73" s="37">
        <f>(E97)*E68</f>
        <v>1.546391461768249</v>
      </c>
      <c r="F73" s="37">
        <f>(F97)*F68</f>
        <v>1.7846737509368671</v>
      </c>
      <c r="G73" s="37">
        <f t="shared" ref="G73:BI73" si="25">(G97)*G68</f>
        <v>2.0139955729788506</v>
      </c>
      <c r="H73" s="37">
        <f t="shared" si="25"/>
        <v>2.2470345572513066</v>
      </c>
      <c r="I73" s="37">
        <f t="shared" si="25"/>
        <v>2.4818042722650269</v>
      </c>
      <c r="J73" s="37">
        <f t="shared" si="25"/>
        <v>2.7177690911129098</v>
      </c>
      <c r="K73" s="37">
        <f t="shared" si="25"/>
        <v>3.0254986812764866</v>
      </c>
      <c r="L73" s="37">
        <f t="shared" si="25"/>
        <v>3.3794747895421895</v>
      </c>
      <c r="M73" s="37">
        <f t="shared" si="25"/>
        <v>3.8588804774166849</v>
      </c>
      <c r="N73" s="37">
        <f t="shared" si="25"/>
        <v>4.2248372537280812</v>
      </c>
      <c r="O73" s="37">
        <f t="shared" si="25"/>
        <v>4.576691124885147</v>
      </c>
      <c r="P73" s="37">
        <f t="shared" si="25"/>
        <v>4.9208584511632125</v>
      </c>
      <c r="Q73" s="37">
        <f t="shared" si="25"/>
        <v>5.2605826065804351</v>
      </c>
      <c r="R73" s="37">
        <f t="shared" si="25"/>
        <v>5.5974485801407647</v>
      </c>
      <c r="S73" s="37">
        <f t="shared" si="25"/>
        <v>5.9321507692681132</v>
      </c>
      <c r="T73" s="37">
        <f t="shared" si="25"/>
        <v>6.2649257355683501</v>
      </c>
      <c r="U73" s="37">
        <f t="shared" si="25"/>
        <v>6.595796821522697</v>
      </c>
      <c r="V73" s="37">
        <f t="shared" si="25"/>
        <v>6.9266524299808658</v>
      </c>
      <c r="W73" s="37">
        <f t="shared" si="25"/>
        <v>7.25803025104676</v>
      </c>
      <c r="X73" s="37">
        <f t="shared" si="25"/>
        <v>7.5882060459234868</v>
      </c>
      <c r="Y73" s="37">
        <f t="shared" si="25"/>
        <v>7.916931770037686</v>
      </c>
      <c r="Z73" s="37">
        <f t="shared" si="25"/>
        <v>8.2442074861127672</v>
      </c>
      <c r="AA73" s="37">
        <f t="shared" si="25"/>
        <v>8.5708571311593484</v>
      </c>
      <c r="AB73" s="37">
        <f t="shared" si="25"/>
        <v>8.8999268523071198</v>
      </c>
      <c r="AC73" s="37">
        <f t="shared" si="25"/>
        <v>9.257651505559938</v>
      </c>
      <c r="AD73" s="37">
        <f t="shared" si="25"/>
        <v>9.6331144611750084</v>
      </c>
      <c r="AE73" s="37">
        <f t="shared" si="25"/>
        <v>10.023702763894056</v>
      </c>
      <c r="AF73" s="37">
        <f t="shared" si="25"/>
        <v>10.40504734779268</v>
      </c>
      <c r="AG73" s="37">
        <f t="shared" si="25"/>
        <v>10.768914302363662</v>
      </c>
      <c r="AH73" s="37">
        <f t="shared" si="25"/>
        <v>11.132485376138082</v>
      </c>
      <c r="AI73" s="37">
        <f t="shared" si="25"/>
        <v>11.497061323734016</v>
      </c>
      <c r="AJ73" s="37">
        <f t="shared" si="25"/>
        <v>11.863391699437699</v>
      </c>
      <c r="AK73" s="37">
        <f t="shared" si="25"/>
        <v>12.2318827524432</v>
      </c>
      <c r="AL73" s="37">
        <f t="shared" si="25"/>
        <v>12.602811620829588</v>
      </c>
      <c r="AM73" s="37">
        <f t="shared" si="25"/>
        <v>12.976422241864304</v>
      </c>
      <c r="AN73" s="37">
        <f t="shared" si="25"/>
        <v>13.352962033049824</v>
      </c>
      <c r="AO73" s="37">
        <f t="shared" si="25"/>
        <v>13.732691185979993</v>
      </c>
      <c r="AP73" s="37">
        <f t="shared" si="25"/>
        <v>14.11588050664156</v>
      </c>
      <c r="AQ73" s="37">
        <f t="shared" si="25"/>
        <v>14.502805438793773</v>
      </c>
      <c r="AR73" s="37">
        <f t="shared" si="25"/>
        <v>14.893739683638403</v>
      </c>
      <c r="AS73" s="37">
        <f t="shared" si="25"/>
        <v>15.28894974792086</v>
      </c>
      <c r="AT73" s="37">
        <f t="shared" si="25"/>
        <v>15.688690777503462</v>
      </c>
      <c r="AU73" s="37">
        <f t="shared" si="25"/>
        <v>16.093203614658599</v>
      </c>
      <c r="AV73" s="37">
        <f t="shared" si="25"/>
        <v>16.502712867939859</v>
      </c>
      <c r="AW73" s="37">
        <f t="shared" si="25"/>
        <v>16.9174257569396</v>
      </c>
      <c r="AX73" s="37">
        <f t="shared" si="25"/>
        <v>17.33753151786777</v>
      </c>
      <c r="AY73" s="37">
        <f t="shared" si="25"/>
        <v>17.763201195223033</v>
      </c>
      <c r="AZ73" s="37">
        <f t="shared" si="25"/>
        <v>18.19458768467641</v>
      </c>
      <c r="BA73" s="37">
        <f t="shared" si="25"/>
        <v>18.631825926845419</v>
      </c>
      <c r="BB73" s="37">
        <f t="shared" si="25"/>
        <v>19.075033179441935</v>
      </c>
      <c r="BC73" s="37">
        <f t="shared" si="25"/>
        <v>19.524309316705146</v>
      </c>
      <c r="BD73" s="37">
        <f t="shared" si="25"/>
        <v>19.979737121094061</v>
      </c>
      <c r="BE73" s="37">
        <f t="shared" si="25"/>
        <v>20.44138254402467</v>
      </c>
      <c r="BF73" s="37">
        <f t="shared" si="25"/>
        <v>20.909294920993208</v>
      </c>
      <c r="BG73" s="37">
        <f t="shared" si="25"/>
        <v>21.383507132549607</v>
      </c>
      <c r="BH73" s="37">
        <f t="shared" si="25"/>
        <v>21.864035706915718</v>
      </c>
      <c r="BI73" s="37">
        <f t="shared" si="25"/>
        <v>22.350880863073314</v>
      </c>
    </row>
    <row r="74" spans="1:237" s="37" customFormat="1" ht="18" customHeight="1">
      <c r="A74" s="72" t="s">
        <v>775</v>
      </c>
      <c r="B74" s="81">
        <f>+B11</f>
        <v>6.8703941504135813</v>
      </c>
      <c r="C74" s="37">
        <f t="shared" ref="C74:BI74" si="26">+B74*(1-$B$8)^10+10*B73</f>
        <v>9.5689494156971833</v>
      </c>
      <c r="D74" s="37">
        <f t="shared" si="26"/>
        <v>13.649936906201827</v>
      </c>
      <c r="E74" s="37">
        <f t="shared" si="26"/>
        <v>17.72305180434828</v>
      </c>
      <c r="F74" s="37">
        <f t="shared" si="26"/>
        <v>21.643560674634141</v>
      </c>
      <c r="G74" s="37">
        <f t="shared" si="26"/>
        <v>25.39338048360981</v>
      </c>
      <c r="H74" s="37">
        <f t="shared" si="26"/>
        <v>28.994080025679359</v>
      </c>
      <c r="I74" s="37">
        <f t="shared" si="26"/>
        <v>32.579956168001516</v>
      </c>
      <c r="J74" s="37">
        <f t="shared" si="26"/>
        <v>36.177971017835418</v>
      </c>
      <c r="K74" s="37">
        <f t="shared" si="26"/>
        <v>39.792169411610963</v>
      </c>
      <c r="L74" s="37">
        <f t="shared" si="26"/>
        <v>44.129658371400318</v>
      </c>
      <c r="M74" s="37">
        <f t="shared" si="26"/>
        <v>49.181808338507665</v>
      </c>
      <c r="N74" s="37">
        <f t="shared" si="26"/>
        <v>55.737440986934878</v>
      </c>
      <c r="O74" s="37">
        <f t="shared" si="26"/>
        <v>61.68281651577108</v>
      </c>
      <c r="P74" s="37">
        <f t="shared" si="26"/>
        <v>67.274379492545052</v>
      </c>
      <c r="Q74" s="37">
        <f t="shared" si="26"/>
        <v>72.665710211788166</v>
      </c>
      <c r="R74" s="37">
        <f t="shared" si="26"/>
        <v>77.942792551209294</v>
      </c>
      <c r="S74" s="37">
        <f t="shared" si="26"/>
        <v>83.151457125201219</v>
      </c>
      <c r="T74" s="37">
        <f t="shared" si="26"/>
        <v>88.314628055138343</v>
      </c>
      <c r="U74" s="37">
        <f t="shared" si="26"/>
        <v>93.442664103960851</v>
      </c>
      <c r="V74" s="37">
        <f t="shared" si="26"/>
        <v>98.539410573784323</v>
      </c>
      <c r="W74" s="37">
        <f t="shared" si="26"/>
        <v>103.62509226704924</v>
      </c>
      <c r="X74" s="37">
        <f t="shared" si="26"/>
        <v>108.71213803736092</v>
      </c>
      <c r="Y74" s="37">
        <f t="shared" si="26"/>
        <v>113.78763917003776</v>
      </c>
      <c r="Z74" s="37">
        <f t="shared" si="26"/>
        <v>118.84461422884731</v>
      </c>
      <c r="AA74" s="37">
        <f t="shared" si="26"/>
        <v>123.88062956472844</v>
      </c>
      <c r="AB74" s="37">
        <f t="shared" si="26"/>
        <v>128.90307598682895</v>
      </c>
      <c r="AC74" s="37">
        <f t="shared" si="26"/>
        <v>133.94499198225049</v>
      </c>
      <c r="AD74" s="37">
        <f t="shared" si="26"/>
        <v>139.2802459191775</v>
      </c>
      <c r="AE74" s="37">
        <f t="shared" si="26"/>
        <v>144.89516349559332</v>
      </c>
      <c r="AF74" s="37">
        <f t="shared" si="26"/>
        <v>150.75884722461853</v>
      </c>
      <c r="AG74" s="37">
        <f t="shared" si="26"/>
        <v>156.61683315948102</v>
      </c>
      <c r="AH74" s="37">
        <f t="shared" si="26"/>
        <v>162.29805610308642</v>
      </c>
      <c r="AI74" s="37">
        <f t="shared" si="26"/>
        <v>167.91468679466729</v>
      </c>
      <c r="AJ74" s="37">
        <f t="shared" si="26"/>
        <v>173.51884429878484</v>
      </c>
      <c r="AK74" s="37">
        <f t="shared" si="26"/>
        <v>179.1361969524321</v>
      </c>
      <c r="AL74" s="37">
        <f t="shared" si="26"/>
        <v>184.77975724325242</v>
      </c>
      <c r="AM74" s="37">
        <f t="shared" si="26"/>
        <v>190.45683372592981</v>
      </c>
      <c r="AN74" s="37">
        <f t="shared" si="26"/>
        <v>196.17241410858537</v>
      </c>
      <c r="AO74" s="37">
        <f t="shared" si="26"/>
        <v>201.93071167253106</v>
      </c>
      <c r="AP74" s="37">
        <f t="shared" si="26"/>
        <v>207.73579741406095</v>
      </c>
      <c r="AQ74" s="37">
        <f t="shared" si="26"/>
        <v>213.59179886168002</v>
      </c>
      <c r="AR74" s="37">
        <f t="shared" si="26"/>
        <v>219.50290963318133</v>
      </c>
      <c r="AS74" s="37">
        <f t="shared" si="26"/>
        <v>225.473328964693</v>
      </c>
      <c r="AT74" s="37">
        <f t="shared" si="26"/>
        <v>231.50718610677194</v>
      </c>
      <c r="AU74" s="37">
        <f t="shared" si="26"/>
        <v>237.60847229868426</v>
      </c>
      <c r="AV74" s="37">
        <f t="shared" si="26"/>
        <v>243.7809876222353</v>
      </c>
      <c r="AW74" s="37">
        <f t="shared" si="26"/>
        <v>250.02830316955703</v>
      </c>
      <c r="AX74" s="37">
        <f t="shared" si="26"/>
        <v>256.35373629940705</v>
      </c>
      <c r="AY74" s="37">
        <f t="shared" si="26"/>
        <v>262.76033606536174</v>
      </c>
      <c r="AZ74" s="37">
        <f t="shared" si="26"/>
        <v>269.25087605165248</v>
      </c>
      <c r="BA74" s="37">
        <f t="shared" si="26"/>
        <v>275.82785230401277</v>
      </c>
      <c r="BB74" s="37">
        <f t="shared" si="26"/>
        <v>282.49348454595059</v>
      </c>
      <c r="BC74" s="37">
        <f t="shared" si="26"/>
        <v>289.24971932431492</v>
      </c>
      <c r="BD74" s="37">
        <f t="shared" si="26"/>
        <v>296.09823410041645</v>
      </c>
      <c r="BE74" s="37">
        <f t="shared" si="26"/>
        <v>303.04044159343846</v>
      </c>
      <c r="BF74" s="37">
        <f t="shared" si="26"/>
        <v>310.07749390226201</v>
      </c>
      <c r="BG74" s="37">
        <f t="shared" si="26"/>
        <v>317.21028609389009</v>
      </c>
      <c r="BH74" s="37">
        <f t="shared" si="26"/>
        <v>324.43945906438842</v>
      </c>
      <c r="BI74" s="37">
        <f t="shared" si="26"/>
        <v>331.76540156261598</v>
      </c>
    </row>
    <row r="75" spans="1:237" s="37" customFormat="1" ht="18" customHeight="1">
      <c r="A75" s="59" t="s">
        <v>776</v>
      </c>
      <c r="B75" s="80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</row>
    <row r="76" spans="1:237" s="34" customFormat="1" ht="18" customHeight="1">
      <c r="A76" s="64" t="s">
        <v>777</v>
      </c>
      <c r="B76" s="65">
        <f>+B14</f>
        <v>1.4999999999999999E-2</v>
      </c>
      <c r="C76" s="54">
        <f t="shared" ref="C76:BI76" si="27">+C14</f>
        <v>1.4999999999999999E-2</v>
      </c>
      <c r="D76" s="54">
        <f t="shared" si="27"/>
        <v>1.4999999999999999E-2</v>
      </c>
      <c r="E76" s="54">
        <f t="shared" si="27"/>
        <v>1.4999999999999999E-2</v>
      </c>
      <c r="F76" s="54">
        <f t="shared" si="27"/>
        <v>1.4999999999999999E-2</v>
      </c>
      <c r="G76" s="54">
        <f t="shared" si="27"/>
        <v>1.4999999999999999E-2</v>
      </c>
      <c r="H76" s="54">
        <f t="shared" si="27"/>
        <v>1.4999999999999999E-2</v>
      </c>
      <c r="I76" s="54">
        <f t="shared" si="27"/>
        <v>1.4999999999999999E-2</v>
      </c>
      <c r="J76" s="54">
        <f t="shared" si="27"/>
        <v>1.4999999999999999E-2</v>
      </c>
      <c r="K76" s="54">
        <f t="shared" si="27"/>
        <v>1.4999999999999999E-2</v>
      </c>
      <c r="L76" s="54">
        <f t="shared" si="27"/>
        <v>1.4999999999999999E-2</v>
      </c>
      <c r="M76" s="54">
        <f t="shared" si="27"/>
        <v>1.4999999999999999E-2</v>
      </c>
      <c r="N76" s="54">
        <f t="shared" si="27"/>
        <v>1.4999999999999999E-2</v>
      </c>
      <c r="O76" s="54">
        <f t="shared" si="27"/>
        <v>1.4999999999999999E-2</v>
      </c>
      <c r="P76" s="54">
        <f t="shared" si="27"/>
        <v>1.4999999999999999E-2</v>
      </c>
      <c r="Q76" s="54">
        <f t="shared" si="27"/>
        <v>1.4999999999999999E-2</v>
      </c>
      <c r="R76" s="54">
        <f t="shared" si="27"/>
        <v>1.4999999999999999E-2</v>
      </c>
      <c r="S76" s="54">
        <f t="shared" si="27"/>
        <v>1.4999999999999999E-2</v>
      </c>
      <c r="T76" s="54">
        <f t="shared" si="27"/>
        <v>1.4999999999999999E-2</v>
      </c>
      <c r="U76" s="54">
        <f t="shared" si="27"/>
        <v>1.4999999999999999E-2</v>
      </c>
      <c r="V76" s="54">
        <f t="shared" si="27"/>
        <v>1.4999999999999999E-2</v>
      </c>
      <c r="W76" s="54">
        <f t="shared" si="27"/>
        <v>1.4999999999999999E-2</v>
      </c>
      <c r="X76" s="54">
        <f t="shared" si="27"/>
        <v>1.4999999999999999E-2</v>
      </c>
      <c r="Y76" s="54">
        <f t="shared" si="27"/>
        <v>1.4999999999999999E-2</v>
      </c>
      <c r="Z76" s="54">
        <f t="shared" si="27"/>
        <v>1.4999999999999999E-2</v>
      </c>
      <c r="AA76" s="54">
        <f t="shared" si="27"/>
        <v>1.4999999999999999E-2</v>
      </c>
      <c r="AB76" s="54">
        <f t="shared" si="27"/>
        <v>1.4999999999999999E-2</v>
      </c>
      <c r="AC76" s="54">
        <f t="shared" si="27"/>
        <v>1.4999999999999999E-2</v>
      </c>
      <c r="AD76" s="54">
        <f t="shared" si="27"/>
        <v>1.4999999999999999E-2</v>
      </c>
      <c r="AE76" s="54">
        <f t="shared" si="27"/>
        <v>1.4999999999999999E-2</v>
      </c>
      <c r="AF76" s="54">
        <f t="shared" si="27"/>
        <v>1.4999999999999999E-2</v>
      </c>
      <c r="AG76" s="54">
        <f t="shared" si="27"/>
        <v>1.4999999999999999E-2</v>
      </c>
      <c r="AH76" s="54">
        <f t="shared" si="27"/>
        <v>1.4999999999999999E-2</v>
      </c>
      <c r="AI76" s="54">
        <f t="shared" si="27"/>
        <v>1.4999999999999999E-2</v>
      </c>
      <c r="AJ76" s="54">
        <f t="shared" si="27"/>
        <v>1.4999999999999999E-2</v>
      </c>
      <c r="AK76" s="54">
        <f t="shared" si="27"/>
        <v>1.4999999999999999E-2</v>
      </c>
      <c r="AL76" s="54">
        <f t="shared" si="27"/>
        <v>1.4999999999999999E-2</v>
      </c>
      <c r="AM76" s="54">
        <f t="shared" si="27"/>
        <v>1.4999999999999999E-2</v>
      </c>
      <c r="AN76" s="54">
        <f t="shared" si="27"/>
        <v>1.4999999999999999E-2</v>
      </c>
      <c r="AO76" s="54">
        <f t="shared" si="27"/>
        <v>1.4999999999999999E-2</v>
      </c>
      <c r="AP76" s="54">
        <f t="shared" si="27"/>
        <v>1.4999999999999999E-2</v>
      </c>
      <c r="AQ76" s="54">
        <f t="shared" si="27"/>
        <v>1.4999999999999999E-2</v>
      </c>
      <c r="AR76" s="54">
        <f t="shared" si="27"/>
        <v>1.4999999999999999E-2</v>
      </c>
      <c r="AS76" s="54">
        <f t="shared" si="27"/>
        <v>1.4999999999999999E-2</v>
      </c>
      <c r="AT76" s="54">
        <f t="shared" si="27"/>
        <v>1.4999999999999999E-2</v>
      </c>
      <c r="AU76" s="54">
        <f t="shared" si="27"/>
        <v>1.4999999999999999E-2</v>
      </c>
      <c r="AV76" s="54">
        <f t="shared" si="27"/>
        <v>1.4999999999999999E-2</v>
      </c>
      <c r="AW76" s="54">
        <f t="shared" si="27"/>
        <v>1.4999999999999999E-2</v>
      </c>
      <c r="AX76" s="54">
        <f t="shared" si="27"/>
        <v>1.4999999999999999E-2</v>
      </c>
      <c r="AY76" s="54">
        <f t="shared" si="27"/>
        <v>1.4999999999999999E-2</v>
      </c>
      <c r="AZ76" s="54">
        <f t="shared" si="27"/>
        <v>1.4999999999999999E-2</v>
      </c>
      <c r="BA76" s="54">
        <f t="shared" si="27"/>
        <v>1.4999999999999999E-2</v>
      </c>
      <c r="BB76" s="54">
        <f t="shared" si="27"/>
        <v>1.4999999999999999E-2</v>
      </c>
      <c r="BC76" s="54">
        <f t="shared" si="27"/>
        <v>1.4999999999999999E-2</v>
      </c>
      <c r="BD76" s="54">
        <f t="shared" si="27"/>
        <v>1.4999999999999999E-2</v>
      </c>
      <c r="BE76" s="54">
        <f t="shared" si="27"/>
        <v>1.4999999999999999E-2</v>
      </c>
      <c r="BF76" s="54">
        <f t="shared" si="27"/>
        <v>1.4999999999999999E-2</v>
      </c>
      <c r="BG76" s="54">
        <f t="shared" si="27"/>
        <v>1.4999999999999999E-2</v>
      </c>
      <c r="BH76" s="54">
        <f t="shared" si="27"/>
        <v>1.4999999999999999E-2</v>
      </c>
      <c r="BI76" s="54">
        <f t="shared" si="27"/>
        <v>1.4999999999999999E-2</v>
      </c>
    </row>
    <row r="77" spans="1:237" s="34" customFormat="1" ht="18" customHeight="1">
      <c r="A77" s="64" t="s">
        <v>778</v>
      </c>
      <c r="B77" s="65">
        <f t="shared" ref="B77:BI77" si="28">+$B$7*B61/B74</f>
        <v>0.16776547311154635</v>
      </c>
      <c r="C77" s="54">
        <f t="shared" si="28"/>
        <v>0.15970875478084409</v>
      </c>
      <c r="D77" s="54">
        <f t="shared" si="28"/>
        <v>0.14455184898512222</v>
      </c>
      <c r="E77" s="54">
        <f t="shared" si="28"/>
        <v>0.13645459047191261</v>
      </c>
      <c r="F77" s="54">
        <f t="shared" si="28"/>
        <v>0.13136486992230298</v>
      </c>
      <c r="G77" s="54">
        <f t="shared" si="28"/>
        <v>0.12712978856206</v>
      </c>
      <c r="H77" s="54">
        <f t="shared" si="28"/>
        <v>0.12355047959061055</v>
      </c>
      <c r="I77" s="54">
        <f t="shared" si="28"/>
        <v>0.12073775875693922</v>
      </c>
      <c r="J77" s="54">
        <f t="shared" si="28"/>
        <v>0.11836393013944467</v>
      </c>
      <c r="K77" s="54">
        <f t="shared" si="28"/>
        <v>0.11627376513464696</v>
      </c>
      <c r="L77" s="54">
        <f t="shared" si="28"/>
        <v>0.11431669717066316</v>
      </c>
      <c r="M77" s="54">
        <f t="shared" si="28"/>
        <v>0.11279365247878806</v>
      </c>
      <c r="N77" s="54">
        <f t="shared" si="28"/>
        <v>0.10961873129428577</v>
      </c>
      <c r="O77" s="54">
        <f t="shared" si="28"/>
        <v>0.10798623334268785</v>
      </c>
      <c r="P77" s="54">
        <f t="shared" si="28"/>
        <v>0.10716892336883516</v>
      </c>
      <c r="Q77" s="54">
        <f t="shared" si="28"/>
        <v>0.10681065258404937</v>
      </c>
      <c r="R77" s="54">
        <f t="shared" si="28"/>
        <v>0.1067309222611936</v>
      </c>
      <c r="S77" s="54">
        <f t="shared" si="28"/>
        <v>0.10683526321042727</v>
      </c>
      <c r="T77" s="54">
        <f t="shared" si="28"/>
        <v>0.10707270953614892</v>
      </c>
      <c r="U77" s="54">
        <f t="shared" si="28"/>
        <v>0.10741476849123364</v>
      </c>
      <c r="V77" s="54">
        <f t="shared" si="28"/>
        <v>0.10787531798655674</v>
      </c>
      <c r="W77" s="54">
        <f t="shared" si="28"/>
        <v>0.10843015634054311</v>
      </c>
      <c r="X77" s="54">
        <f t="shared" si="28"/>
        <v>0.10903472904430736</v>
      </c>
      <c r="Y77" s="54">
        <f t="shared" si="28"/>
        <v>0.1096948752346719</v>
      </c>
      <c r="Z77" s="54">
        <f t="shared" si="28"/>
        <v>0.11041223118135336</v>
      </c>
      <c r="AA77" s="54">
        <f t="shared" si="28"/>
        <v>0.11118582756397564</v>
      </c>
      <c r="AB77" s="54">
        <f t="shared" si="28"/>
        <v>0.11200927129983085</v>
      </c>
      <c r="AC77" s="54">
        <f t="shared" si="28"/>
        <v>0.11286217548519338</v>
      </c>
      <c r="AD77" s="54">
        <f t="shared" si="28"/>
        <v>0.11358909141984613</v>
      </c>
      <c r="AE77" s="54">
        <f t="shared" si="28"/>
        <v>0.11421311412679602</v>
      </c>
      <c r="AF77" s="54">
        <f t="shared" si="28"/>
        <v>0.11452248791090634</v>
      </c>
      <c r="AG77" s="54">
        <f t="shared" si="28"/>
        <v>0.11465704386562373</v>
      </c>
      <c r="AH77" s="54">
        <f t="shared" si="28"/>
        <v>0.11493947151854299</v>
      </c>
      <c r="AI77" s="54">
        <f t="shared" si="28"/>
        <v>0.11530503120125493</v>
      </c>
      <c r="AJ77" s="54">
        <f t="shared" si="28"/>
        <v>0.11572511185788339</v>
      </c>
      <c r="AK77" s="54">
        <f t="shared" si="28"/>
        <v>0.11618644581645768</v>
      </c>
      <c r="AL77" s="54">
        <f t="shared" si="28"/>
        <v>0.11668282633508396</v>
      </c>
      <c r="AM77" s="54">
        <f t="shared" si="28"/>
        <v>0.11721115970765725</v>
      </c>
      <c r="AN77" s="54">
        <f t="shared" si="28"/>
        <v>0.11776963922666778</v>
      </c>
      <c r="AO77" s="54">
        <f t="shared" si="28"/>
        <v>0.1183569475062346</v>
      </c>
      <c r="AP77" s="54">
        <f t="shared" si="28"/>
        <v>0.11897194099018725</v>
      </c>
      <c r="AQ77" s="54">
        <f t="shared" si="28"/>
        <v>0.1196135488391727</v>
      </c>
      <c r="AR77" s="54">
        <f t="shared" si="28"/>
        <v>0.12028075869704602</v>
      </c>
      <c r="AS77" s="54">
        <f t="shared" si="28"/>
        <v>0.12097263133913523</v>
      </c>
      <c r="AT77" s="54">
        <f t="shared" si="28"/>
        <v>0.12168831976346907</v>
      </c>
      <c r="AU77" s="54">
        <f t="shared" si="28"/>
        <v>0.12242708388430414</v>
      </c>
      <c r="AV77" s="54">
        <f t="shared" si="28"/>
        <v>0.12318829880853588</v>
      </c>
      <c r="AW77" s="54">
        <f t="shared" si="28"/>
        <v>0.12397145734180322</v>
      </c>
      <c r="AX77" s="54">
        <f t="shared" si="28"/>
        <v>0.12477616816380176</v>
      </c>
      <c r="AY77" s="54">
        <f t="shared" si="28"/>
        <v>0.12560215112790174</v>
      </c>
      <c r="AZ77" s="54">
        <f t="shared" si="28"/>
        <v>0.12644923088515764</v>
      </c>
      <c r="BA77" s="54">
        <f t="shared" si="28"/>
        <v>0.12731732972678389</v>
      </c>
      <c r="BB77" s="54">
        <f t="shared" si="28"/>
        <v>0.12820646026661386</v>
      </c>
      <c r="BC77" s="54">
        <f t="shared" si="28"/>
        <v>0.12911671836987207</v>
      </c>
      <c r="BD77" s="54">
        <f t="shared" si="28"/>
        <v>0.13004827657582127</v>
      </c>
      <c r="BE77" s="54">
        <f t="shared" si="28"/>
        <v>0.13100137815004492</v>
      </c>
      <c r="BF77" s="54">
        <f t="shared" si="28"/>
        <v>0.13197633182638874</v>
      </c>
      <c r="BG77" s="54">
        <f t="shared" si="28"/>
        <v>0.13297350724924742</v>
      </c>
      <c r="BH77" s="54">
        <f t="shared" si="28"/>
        <v>0.13399333109622344</v>
      </c>
      <c r="BI77" s="54">
        <f t="shared" si="28"/>
        <v>0.13503628384341462</v>
      </c>
    </row>
    <row r="78" spans="1:237" s="34" customFormat="1" ht="18" customHeight="1">
      <c r="A78" s="64" t="s">
        <v>779</v>
      </c>
      <c r="B78" s="65">
        <f t="shared" ref="B78:BI78" si="29">+$B$7*B61/B74*(1-(1-$B$8)^10)/$B$8/10</f>
        <v>0.10926926964437385</v>
      </c>
      <c r="C78" s="54">
        <f t="shared" si="29"/>
        <v>0.10402175529354592</v>
      </c>
      <c r="D78" s="54">
        <f t="shared" si="29"/>
        <v>9.4149735767419002E-2</v>
      </c>
      <c r="E78" s="54">
        <f t="shared" si="29"/>
        <v>8.887581672168178E-2</v>
      </c>
      <c r="F78" s="54">
        <f t="shared" si="29"/>
        <v>8.556077199385495E-2</v>
      </c>
      <c r="G78" s="54">
        <f t="shared" si="29"/>
        <v>8.2802372195998078E-2</v>
      </c>
      <c r="H78" s="54">
        <f t="shared" si="29"/>
        <v>8.0471091093349559E-2</v>
      </c>
      <c r="I78" s="54">
        <f t="shared" si="29"/>
        <v>7.8639105372399515E-2</v>
      </c>
      <c r="J78" s="54">
        <f t="shared" si="29"/>
        <v>7.7092979614317714E-2</v>
      </c>
      <c r="K78" s="54">
        <f t="shared" si="29"/>
        <v>7.5731610082944462E-2</v>
      </c>
      <c r="L78" s="54">
        <f t="shared" si="29"/>
        <v>7.4456929523812221E-2</v>
      </c>
      <c r="M78" s="54">
        <f t="shared" si="29"/>
        <v>7.3464937679302705E-2</v>
      </c>
      <c r="N78" s="54">
        <f t="shared" si="29"/>
        <v>7.1397043060853121E-2</v>
      </c>
      <c r="O78" s="54">
        <f t="shared" si="29"/>
        <v>7.0333761948484813E-2</v>
      </c>
      <c r="P78" s="54">
        <f t="shared" si="29"/>
        <v>6.9801430341393259E-2</v>
      </c>
      <c r="Q78" s="54">
        <f t="shared" si="29"/>
        <v>6.956808085497998E-2</v>
      </c>
      <c r="R78" s="54">
        <f t="shared" si="29"/>
        <v>6.9516150776726238E-2</v>
      </c>
      <c r="S78" s="54">
        <f t="shared" si="29"/>
        <v>6.9584110286542558E-2</v>
      </c>
      <c r="T78" s="54">
        <f t="shared" si="29"/>
        <v>6.9738764197804087E-2</v>
      </c>
      <c r="U78" s="54">
        <f t="shared" si="29"/>
        <v>6.9961554570007647E-2</v>
      </c>
      <c r="V78" s="54">
        <f t="shared" si="29"/>
        <v>7.026152038571265E-2</v>
      </c>
      <c r="W78" s="54">
        <f t="shared" si="29"/>
        <v>7.0622898567923392E-2</v>
      </c>
      <c r="X78" s="54">
        <f t="shared" si="29"/>
        <v>7.1016669804412083E-2</v>
      </c>
      <c r="Y78" s="54">
        <f t="shared" si="29"/>
        <v>7.1446637250882364E-2</v>
      </c>
      <c r="Z78" s="54">
        <f t="shared" si="29"/>
        <v>7.1913866645078456E-2</v>
      </c>
      <c r="AA78" s="54">
        <f t="shared" si="29"/>
        <v>7.2417726647741015E-2</v>
      </c>
      <c r="AB78" s="54">
        <f t="shared" si="29"/>
        <v>7.2954053306268113E-2</v>
      </c>
      <c r="AC78" s="54">
        <f t="shared" si="29"/>
        <v>7.3509568190723656E-2</v>
      </c>
      <c r="AD78" s="54">
        <f t="shared" si="29"/>
        <v>7.3983024211197873E-2</v>
      </c>
      <c r="AE78" s="54">
        <f t="shared" si="29"/>
        <v>7.4389463654101498E-2</v>
      </c>
      <c r="AF78" s="54">
        <f t="shared" si="29"/>
        <v>7.4590965469760379E-2</v>
      </c>
      <c r="AG78" s="54">
        <f t="shared" si="29"/>
        <v>7.4678604664080744E-2</v>
      </c>
      <c r="AH78" s="54">
        <f t="shared" si="29"/>
        <v>7.4862555883539017E-2</v>
      </c>
      <c r="AI78" s="54">
        <f t="shared" si="29"/>
        <v>7.5100652786319513E-2</v>
      </c>
      <c r="AJ78" s="54">
        <f t="shared" si="29"/>
        <v>7.5374260374878571E-2</v>
      </c>
      <c r="AK78" s="54">
        <f t="shared" si="29"/>
        <v>7.5674737128412023E-2</v>
      </c>
      <c r="AL78" s="54">
        <f t="shared" si="29"/>
        <v>7.5998040462107674E-2</v>
      </c>
      <c r="AM78" s="54">
        <f t="shared" si="29"/>
        <v>7.6342155378479326E-2</v>
      </c>
      <c r="AN78" s="54">
        <f t="shared" si="29"/>
        <v>7.6705905129973467E-2</v>
      </c>
      <c r="AO78" s="54">
        <f t="shared" si="29"/>
        <v>7.7088431674763119E-2</v>
      </c>
      <c r="AP78" s="54">
        <f t="shared" si="29"/>
        <v>7.7488990190059476E-2</v>
      </c>
      <c r="AQ78" s="54">
        <f t="shared" si="29"/>
        <v>7.7906883215104777E-2</v>
      </c>
      <c r="AR78" s="54">
        <f t="shared" si="29"/>
        <v>7.8341451380515487E-2</v>
      </c>
      <c r="AS78" s="54">
        <f t="shared" si="29"/>
        <v>7.8792082949013159E-2</v>
      </c>
      <c r="AT78" s="54">
        <f t="shared" si="29"/>
        <v>7.9258226249952657E-2</v>
      </c>
      <c r="AU78" s="54">
        <f t="shared" si="29"/>
        <v>7.9739399249533105E-2</v>
      </c>
      <c r="AV78" s="54">
        <f t="shared" si="29"/>
        <v>8.0235194941402882E-2</v>
      </c>
      <c r="AW78" s="54">
        <f t="shared" si="29"/>
        <v>8.0745282978939542E-2</v>
      </c>
      <c r="AX78" s="54">
        <f t="shared" si="29"/>
        <v>8.1269408486792066E-2</v>
      </c>
      <c r="AY78" s="54">
        <f t="shared" si="29"/>
        <v>8.1807388999420486E-2</v>
      </c>
      <c r="AZ78" s="54">
        <f t="shared" si="29"/>
        <v>8.2359110308276112E-2</v>
      </c>
      <c r="BA78" s="54">
        <f t="shared" si="29"/>
        <v>8.2924521799951495E-2</v>
      </c>
      <c r="BB78" s="54">
        <f t="shared" si="29"/>
        <v>8.3503631690108299E-2</v>
      </c>
      <c r="BC78" s="54">
        <f t="shared" si="29"/>
        <v>8.4096502417834035E-2</v>
      </c>
      <c r="BD78" s="54">
        <f t="shared" si="29"/>
        <v>8.4703246361670509E-2</v>
      </c>
      <c r="BE78" s="54">
        <f t="shared" si="29"/>
        <v>8.5324021965737018E-2</v>
      </c>
      <c r="BF78" s="54">
        <f t="shared" si="29"/>
        <v>8.5959030315043511E-2</v>
      </c>
      <c r="BG78" s="54">
        <f t="shared" si="29"/>
        <v>8.6608512166953769E-2</v>
      </c>
      <c r="BH78" s="54">
        <f t="shared" si="29"/>
        <v>8.7272745425789403E-2</v>
      </c>
      <c r="BI78" s="54">
        <f t="shared" si="29"/>
        <v>8.7952043035991939E-2</v>
      </c>
    </row>
    <row r="79" spans="1:237" s="34" customFormat="1" ht="18" customHeight="1">
      <c r="A79" s="64" t="s">
        <v>780</v>
      </c>
      <c r="B79" s="65">
        <f>+C134</f>
        <v>4.3928595708352836E-2</v>
      </c>
      <c r="C79" s="54">
        <f t="shared" ref="C79:BI79" si="30">+D134</f>
        <v>4.704771145019393E-2</v>
      </c>
      <c r="D79" s="54">
        <f t="shared" si="30"/>
        <v>4.2176656379829369E-2</v>
      </c>
      <c r="E79" s="54">
        <f t="shared" si="30"/>
        <v>3.8711275856893268E-2</v>
      </c>
      <c r="F79" s="54">
        <f t="shared" si="30"/>
        <v>3.6267470123956924E-2</v>
      </c>
      <c r="G79" s="54">
        <f t="shared" si="30"/>
        <v>3.409179107756577E-2</v>
      </c>
      <c r="H79" s="54">
        <f t="shared" si="30"/>
        <v>3.2380148233570161E-2</v>
      </c>
      <c r="I79" s="54">
        <f t="shared" si="30"/>
        <v>3.0962203006243971E-2</v>
      </c>
      <c r="J79" s="54">
        <f t="shared" si="30"/>
        <v>2.8735003155255345E-2</v>
      </c>
      <c r="K79" s="54">
        <f t="shared" si="30"/>
        <v>2.7841973362480177E-2</v>
      </c>
      <c r="L79" s="54">
        <f t="shared" si="30"/>
        <v>2.6081638171570054E-2</v>
      </c>
      <c r="M79" s="54">
        <f t="shared" si="30"/>
        <v>2.8082735436245176E-2</v>
      </c>
      <c r="N79" s="54">
        <f t="shared" si="30"/>
        <v>2.644813628587972E-2</v>
      </c>
      <c r="O79" s="54">
        <f t="shared" si="30"/>
        <v>2.5295751941834865E-2</v>
      </c>
      <c r="P79" s="54">
        <f t="shared" si="30"/>
        <v>2.4412132624260563E-2</v>
      </c>
      <c r="Q79" s="54">
        <f t="shared" si="30"/>
        <v>2.3691760620551561E-2</v>
      </c>
      <c r="R79" s="54">
        <f t="shared" si="30"/>
        <v>2.30787819375875E-2</v>
      </c>
      <c r="S79" s="54">
        <f t="shared" si="30"/>
        <v>2.2542410441092064E-2</v>
      </c>
      <c r="T79" s="54">
        <f t="shared" si="30"/>
        <v>2.2064888169899266E-2</v>
      </c>
      <c r="U79" s="54">
        <f t="shared" si="30"/>
        <v>2.1616271129183184E-2</v>
      </c>
      <c r="V79" s="54">
        <f t="shared" si="30"/>
        <v>2.1215278225733103E-2</v>
      </c>
      <c r="W79" s="54">
        <f t="shared" si="30"/>
        <v>2.0871425654631182E-2</v>
      </c>
      <c r="X79" s="54">
        <f t="shared" si="30"/>
        <v>2.0553237924916479E-2</v>
      </c>
      <c r="Y79" s="54">
        <f t="shared" si="30"/>
        <v>2.0262204493583402E-2</v>
      </c>
      <c r="Z79" s="54">
        <f t="shared" si="30"/>
        <v>2.0009691653199768E-2</v>
      </c>
      <c r="AA79" s="54">
        <f t="shared" si="30"/>
        <v>1.9828921596974691E-2</v>
      </c>
      <c r="AB79" s="54">
        <f t="shared" si="30"/>
        <v>2.0093911636545503E-2</v>
      </c>
      <c r="AC79" s="54">
        <f t="shared" si="30"/>
        <v>2.0147291231907616E-2</v>
      </c>
      <c r="AD79" s="54">
        <f t="shared" si="30"/>
        <v>2.0145729228443043E-2</v>
      </c>
      <c r="AE79" s="54">
        <f t="shared" si="30"/>
        <v>2.0238954645225293E-2</v>
      </c>
      <c r="AF79" s="54">
        <f t="shared" si="30"/>
        <v>2.0246752975906057E-2</v>
      </c>
      <c r="AG79" s="54">
        <f t="shared" si="30"/>
        <v>2.0067883371647222E-2</v>
      </c>
      <c r="AH79" s="54">
        <f t="shared" si="30"/>
        <v>1.9917983420286278E-2</v>
      </c>
      <c r="AI79" s="54">
        <f t="shared" si="30"/>
        <v>1.9786704561536972E-2</v>
      </c>
      <c r="AJ79" s="54">
        <f t="shared" si="30"/>
        <v>1.9667807547656402E-2</v>
      </c>
      <c r="AK79" s="54">
        <f t="shared" si="30"/>
        <v>1.9558530163217069E-2</v>
      </c>
      <c r="AL79" s="54">
        <f t="shared" si="30"/>
        <v>1.9457606996984733E-2</v>
      </c>
      <c r="AM79" s="54">
        <f t="shared" si="30"/>
        <v>1.936434539219678E-2</v>
      </c>
      <c r="AN79" s="54">
        <f t="shared" si="30"/>
        <v>1.9278229248142598E-2</v>
      </c>
      <c r="AO79" s="54">
        <f t="shared" si="30"/>
        <v>1.9198768313580583E-2</v>
      </c>
      <c r="AP79" s="54">
        <f t="shared" si="30"/>
        <v>1.9125455323472096E-2</v>
      </c>
      <c r="AQ79" s="54">
        <f t="shared" si="30"/>
        <v>1.9057765940824201E-2</v>
      </c>
      <c r="AR79" s="54">
        <f t="shared" si="30"/>
        <v>1.8995172180082509E-2</v>
      </c>
      <c r="AS79" s="54">
        <f t="shared" si="30"/>
        <v>1.8937157111285519E-2</v>
      </c>
      <c r="AT79" s="54">
        <f t="shared" si="30"/>
        <v>1.8883226540820308E-2</v>
      </c>
      <c r="AU79" s="54">
        <f t="shared" si="30"/>
        <v>1.8832916783614762E-2</v>
      </c>
      <c r="AV79" s="54">
        <f t="shared" si="30"/>
        <v>1.8785798956923117E-2</v>
      </c>
      <c r="AW79" s="54">
        <f t="shared" si="30"/>
        <v>1.8741480601389471E-2</v>
      </c>
      <c r="AX79" s="54">
        <f t="shared" si="30"/>
        <v>1.8699605425751331E-2</v>
      </c>
      <c r="AY79" s="54">
        <f t="shared" si="30"/>
        <v>1.8659851831484886E-2</v>
      </c>
      <c r="AZ79" s="54">
        <f t="shared" si="30"/>
        <v>1.8621930711745893E-2</v>
      </c>
      <c r="BA79" s="54">
        <f t="shared" si="30"/>
        <v>1.8585582876094131E-2</v>
      </c>
      <c r="BB79" s="54">
        <f t="shared" si="30"/>
        <v>1.8550576339821268E-2</v>
      </c>
      <c r="BC79" s="54">
        <f t="shared" si="30"/>
        <v>1.8516703633123077E-2</v>
      </c>
      <c r="BD79" s="54">
        <f t="shared" si="30"/>
        <v>1.8483779225764163E-2</v>
      </c>
      <c r="BE79" s="54">
        <f t="shared" si="30"/>
        <v>1.8451637121737585E-2</v>
      </c>
      <c r="BF79" s="54">
        <f t="shared" si="30"/>
        <v>1.8420128650717515E-2</v>
      </c>
      <c r="BG79" s="54">
        <f t="shared" si="30"/>
        <v>1.838912046501906E-2</v>
      </c>
      <c r="BH79" s="54">
        <f t="shared" si="30"/>
        <v>1.4999999999999902E-2</v>
      </c>
      <c r="BI79" s="54">
        <f t="shared" si="30"/>
        <v>0</v>
      </c>
    </row>
    <row r="80" spans="1:237" ht="18" customHeight="1">
      <c r="A80" s="96" t="s">
        <v>781</v>
      </c>
      <c r="B80" s="150"/>
      <c r="C80" s="97"/>
      <c r="D80" s="97"/>
      <c r="E80" s="97"/>
      <c r="F80" s="97"/>
      <c r="G80" s="97"/>
      <c r="H80" s="97"/>
      <c r="I80" s="97"/>
      <c r="J80" s="97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</row>
    <row r="81" spans="1:103" ht="18" customHeight="1">
      <c r="A81" s="98" t="s">
        <v>660</v>
      </c>
      <c r="B81" s="99">
        <f>+Global!B70</f>
        <v>0.83</v>
      </c>
      <c r="C81" s="100">
        <f>+Global!C70</f>
        <v>0.98</v>
      </c>
      <c r="D81" s="100">
        <f>+Global!D70</f>
        <v>1.2299072803648878</v>
      </c>
      <c r="E81" s="100">
        <f>+Global!E70</f>
        <v>1.5203061790744932</v>
      </c>
      <c r="F81" s="100">
        <f>+Global!F70</f>
        <v>1.8319126422158489</v>
      </c>
      <c r="G81" s="100">
        <f>+Global!G70</f>
        <v>2.1509718132816515</v>
      </c>
      <c r="H81" s="100">
        <f>+Global!H70</f>
        <v>2.4680617535638172</v>
      </c>
      <c r="I81" s="100">
        <f>+Global!I70</f>
        <v>2.7778418001671961</v>
      </c>
      <c r="J81" s="100">
        <f>+Global!J70</f>
        <v>3.0779677409816255</v>
      </c>
      <c r="K81" s="100">
        <f>+Global!K70</f>
        <v>3.367812676156571</v>
      </c>
      <c r="L81" s="100">
        <f>+Global!L70</f>
        <v>3.6476485330626893</v>
      </c>
      <c r="M81" s="100">
        <f>+Global!M70</f>
        <v>3.9106156129397851</v>
      </c>
      <c r="N81" s="100">
        <f>+Global!N70</f>
        <v>4.1598146898624559</v>
      </c>
      <c r="O81" s="100">
        <f>+Global!O70</f>
        <v>4.3974364966447048</v>
      </c>
      <c r="P81" s="100">
        <f>+Global!P70</f>
        <v>4.624874484385562</v>
      </c>
      <c r="Q81" s="100">
        <f>+Global!Q70</f>
        <v>4.8430870914360984</v>
      </c>
      <c r="R81" s="100">
        <f>+Global!R70</f>
        <v>5.0527710121251976</v>
      </c>
      <c r="S81" s="100">
        <f>+Global!S70</f>
        <v>5.254444721491887</v>
      </c>
      <c r="T81" s="100">
        <f>+Global!T70</f>
        <v>5.448486015626937</v>
      </c>
      <c r="U81" s="100">
        <f>+Global!U70</f>
        <v>5.6351426051912696</v>
      </c>
      <c r="V81" s="100">
        <f>+Global!V70</f>
        <v>5.8147037467486919</v>
      </c>
      <c r="W81" s="100">
        <f>+Global!W70</f>
        <v>5.9875921126930871</v>
      </c>
      <c r="X81" s="100">
        <f>+Global!X70</f>
        <v>6.1540649059706602</v>
      </c>
      <c r="Y81" s="100">
        <f>+Global!Y70</f>
        <v>6.3139419480150911</v>
      </c>
      <c r="Z81" s="100">
        <f>+Global!Z70</f>
        <v>6.4665489888029484</v>
      </c>
      <c r="AA81" s="100">
        <f>+Global!AA70</f>
        <v>6.6078391386183553</v>
      </c>
      <c r="AB81" s="100">
        <f>+Global!AB70</f>
        <v>6.6941469848905317</v>
      </c>
      <c r="AC81" s="100">
        <f>+Global!AC70</f>
        <v>6.7029302629115044</v>
      </c>
      <c r="AD81" s="100">
        <f>+Global!AD70</f>
        <v>6.6653985107224925</v>
      </c>
      <c r="AE81" s="100">
        <f>+Global!AE70</f>
        <v>6.602160769418175</v>
      </c>
      <c r="AF81" s="100">
        <f>+Global!AF70</f>
        <v>6.5266254657074185</v>
      </c>
      <c r="AG81" s="100">
        <f>+Global!AG70</f>
        <v>6.4473235814257066</v>
      </c>
      <c r="AH81" s="100">
        <f>+Global!AH70</f>
        <v>6.3694987945756134</v>
      </c>
      <c r="AI81" s="100">
        <f>+Global!AI70</f>
        <v>6.2961969489256724</v>
      </c>
      <c r="AJ81" s="100">
        <f>+Global!AJ70</f>
        <v>6.2290123662265486</v>
      </c>
      <c r="AK81" s="100">
        <f>+Global!AK70</f>
        <v>6.1685981748003895</v>
      </c>
      <c r="AL81" s="100">
        <f>+Global!AL70</f>
        <v>6.1150139032819579</v>
      </c>
      <c r="AM81" s="100">
        <f>+Global!AM70</f>
        <v>6.0679606470388148</v>
      </c>
      <c r="AN81" s="100">
        <f>+Global!AN70</f>
        <v>6.0269385264868687</v>
      </c>
      <c r="AO81" s="100">
        <f>+Global!AO70</f>
        <v>5.9913505027218186</v>
      </c>
      <c r="AP81" s="100">
        <f>+Global!AP70</f>
        <v>5.9605692883416195</v>
      </c>
      <c r="AQ81" s="100">
        <f>+Global!AQ70</f>
        <v>5.9339790197070856</v>
      </c>
      <c r="AR81" s="100">
        <f>+Global!AR70</f>
        <v>5.9109998264642964</v>
      </c>
      <c r="AS81" s="100">
        <f>+Global!AS70</f>
        <v>5.8911009649362658</v>
      </c>
      <c r="AT81" s="100">
        <f>+Global!AT70</f>
        <v>5.87380644913324</v>
      </c>
      <c r="AU81" s="100">
        <f>+Global!AU70</f>
        <v>5.8586958948093724</v>
      </c>
      <c r="AV81" s="100">
        <f>+Global!AV70</f>
        <v>5.8454024353092047</v>
      </c>
      <c r="AW81" s="100">
        <f>+Global!AW70</f>
        <v>5.8336089665463726</v>
      </c>
      <c r="AX81" s="100">
        <f>+Global!AX70</f>
        <v>5.8230435577570425</v>
      </c>
      <c r="AY81" s="100">
        <f>+Global!AY70</f>
        <v>5.8134745720157381</v>
      </c>
      <c r="AZ81" s="100">
        <f>+Global!AZ70</f>
        <v>5.8047058385258348</v>
      </c>
      <c r="BA81" s="100">
        <f>+Global!BA70</f>
        <v>5.7965720807963557</v>
      </c>
      <c r="BB81" s="100">
        <f>+Global!BB70</f>
        <v>5.7889347120161716</v>
      </c>
      <c r="BC81" s="100">
        <f>+Global!BC70</f>
        <v>5.781678047702707</v>
      </c>
      <c r="BD81" s="100">
        <f>+Global!BD70</f>
        <v>5.7747059463955921</v>
      </c>
      <c r="BE81" s="100">
        <f>+Global!BE70</f>
        <v>5.7679388649405352</v>
      </c>
      <c r="BF81" s="100">
        <f>+Global!BF70</f>
        <v>5.7613113009234738</v>
      </c>
      <c r="BG81" s="100">
        <f>+Global!BG70</f>
        <v>5.7547695876650806</v>
      </c>
      <c r="BH81" s="100">
        <f>+Global!BH70</f>
        <v>5.7482700044940342</v>
      </c>
      <c r="BI81" s="100">
        <f>+Global!BI70</f>
        <v>5.741777165139843</v>
      </c>
      <c r="BJ81" s="100">
        <f>+Global!BJ70</f>
        <v>5.6728626418279404</v>
      </c>
      <c r="BK81" s="100">
        <f>+Global!BK70</f>
        <v>5.623340170100998</v>
      </c>
      <c r="BL81" s="100">
        <f>+Global!BL70</f>
        <v>5.586936759513164</v>
      </c>
      <c r="BM81" s="100">
        <f>+Global!BM70</f>
        <v>5.5594045173597815</v>
      </c>
      <c r="BN81" s="100">
        <f>+Global!BN70</f>
        <v>5.5378666246520272</v>
      </c>
      <c r="BO81" s="100">
        <f>+Global!BO70</f>
        <v>5.5203746298768746</v>
      </c>
      <c r="BP81" s="100">
        <f>+Global!BP70</f>
        <v>5.5056087652326173</v>
      </c>
      <c r="BQ81" s="100">
        <f>+Global!BQ70</f>
        <v>5.4926750652491734</v>
      </c>
      <c r="BR81" s="100">
        <f>+Global!BR70</f>
        <v>5.4809680070040292</v>
      </c>
      <c r="BS81" s="100">
        <f>+Global!BS70</f>
        <v>5.4700775013311276</v>
      </c>
      <c r="BT81" s="100">
        <f>+Global!BT70</f>
        <v>5.4597259065679644</v>
      </c>
      <c r="BU81" s="100">
        <f>+Global!BU70</f>
        <v>5.4497253669216583</v>
      </c>
      <c r="BV81" s="100">
        <f>+Global!BV70</f>
        <v>5.4399489113739659</v>
      </c>
      <c r="BW81" s="100">
        <f>+Global!BW70</f>
        <v>5.4303108699955311</v>
      </c>
      <c r="BX81" s="100">
        <f>+Global!BX70</f>
        <v>5.4207536000109213</v>
      </c>
      <c r="BY81" s="100">
        <f>+Global!BY70</f>
        <v>5.4112384855193305</v>
      </c>
      <c r="BZ81" s="100">
        <f>+Global!BZ70</f>
        <v>5.4017398323779933</v>
      </c>
      <c r="CA81" s="100">
        <f>+Global!CA70</f>
        <v>5.3922407248726261</v>
      </c>
      <c r="CB81" s="100">
        <f>+Global!CB70</f>
        <v>5.382730212106253</v>
      </c>
      <c r="CC81" s="100">
        <f>+Global!CC70</f>
        <v>5.3732013960108569</v>
      </c>
      <c r="CD81" s="100">
        <f>+Global!CD70</f>
        <v>5.3636501309795701</v>
      </c>
      <c r="CE81" s="100">
        <f>+Global!CE70</f>
        <v>5.354074138617948</v>
      </c>
      <c r="CF81" s="100">
        <f>+Global!CF70</f>
        <v>5.3444724044288199</v>
      </c>
      <c r="CG81" s="100">
        <f>+Global!CG70</f>
        <v>5.3348447661273504</v>
      </c>
      <c r="CH81" s="100">
        <f>+Global!CH70</f>
        <v>5.3251916323313431</v>
      </c>
      <c r="CI81" s="100">
        <f>+Global!CI70</f>
        <v>5.3155137900537381</v>
      </c>
      <c r="CJ81" s="100">
        <f>+Global!CJ70</f>
        <v>5.305812272763661</v>
      </c>
      <c r="CK81" s="100">
        <f>+Global!CK70</f>
        <v>5.296088269826301</v>
      </c>
      <c r="CL81" s="100">
        <f>+Global!CL70</f>
        <v>5.28634306426616</v>
      </c>
      <c r="CM81" s="100">
        <f>+Global!CM70</f>
        <v>5.2765779899610949</v>
      </c>
      <c r="CN81" s="100">
        <f>+Global!CN70</f>
        <v>5.2667944022014526</v>
      </c>
      <c r="CO81" s="100">
        <f>+Global!CO70</f>
        <v>5.2569936574697183</v>
      </c>
      <c r="CP81" s="100">
        <f>+Global!CP70</f>
        <v>5.2471770996029372</v>
      </c>
      <c r="CQ81" s="100">
        <f>+Global!CQ70</f>
        <v>5.2373460503901574</v>
      </c>
      <c r="CR81" s="100">
        <f>+Global!CR70</f>
        <v>5.227501803264138</v>
      </c>
      <c r="CS81" s="100">
        <f>+Global!CS70</f>
        <v>5.2176456191611997</v>
      </c>
      <c r="CT81" s="100">
        <f>+Global!CT70</f>
        <v>5.2077787239069746</v>
      </c>
      <c r="CU81" s="100">
        <f>+Global!CU70</f>
        <v>5.1979023066806045</v>
      </c>
      <c r="CV81" s="100">
        <f>+Global!CV70</f>
        <v>5.1880175192440179</v>
      </c>
      <c r="CW81" s="100">
        <f>+Global!CW70</f>
        <v>5.1781254757155164</v>
      </c>
      <c r="CX81" s="100">
        <f>+Global!CX70</f>
        <v>5.168227252731131</v>
      </c>
      <c r="CY81" s="100">
        <f>+Global!CY70</f>
        <v>5.1583238898819594</v>
      </c>
    </row>
    <row r="83" spans="1:103" ht="18" customHeight="1">
      <c r="A83" s="59" t="s">
        <v>247</v>
      </c>
      <c r="B83" s="65">
        <f>LN(B84*10^6/B56)*B56</f>
        <v>1303.6317225875782</v>
      </c>
      <c r="C83" s="65">
        <f t="shared" ref="C83:P83" si="31">LN(C84*10^6/C56)*C56</f>
        <v>1428.0110069717405</v>
      </c>
      <c r="D83" s="65">
        <f t="shared" si="31"/>
        <v>1536.6743341953686</v>
      </c>
      <c r="E83" s="65">
        <f t="shared" si="31"/>
        <v>1612.5148206579486</v>
      </c>
      <c r="F83" s="65">
        <f t="shared" si="31"/>
        <v>1650.9699956384286</v>
      </c>
      <c r="G83" s="65">
        <f t="shared" si="31"/>
        <v>1649.7643887444012</v>
      </c>
      <c r="H83" s="65">
        <f t="shared" si="31"/>
        <v>1626.2472491928756</v>
      </c>
      <c r="I83" s="65">
        <f t="shared" si="31"/>
        <v>1601.2838071193332</v>
      </c>
      <c r="J83" s="65">
        <f t="shared" si="31"/>
        <v>1575.2646274888846</v>
      </c>
      <c r="K83" s="65">
        <f t="shared" si="31"/>
        <v>1547.5772557280848</v>
      </c>
      <c r="L83" s="65">
        <f t="shared" si="31"/>
        <v>1543.140965284598</v>
      </c>
      <c r="M83" s="65">
        <f t="shared" si="31"/>
        <v>1561.0126586457716</v>
      </c>
      <c r="N83" s="65">
        <f t="shared" si="31"/>
        <v>1580.7950254932455</v>
      </c>
      <c r="O83" s="65">
        <f t="shared" si="31"/>
        <v>1599.2920853961616</v>
      </c>
      <c r="P83" s="65">
        <f t="shared" si="31"/>
        <v>1616.9107530527524</v>
      </c>
    </row>
    <row r="84" spans="1:103" s="41" customFormat="1" ht="18" customHeight="1">
      <c r="A84" s="101" t="s">
        <v>643</v>
      </c>
      <c r="B84" s="102">
        <f>B68-B73</f>
        <v>3.120575743483017</v>
      </c>
      <c r="C84" s="41">
        <f t="shared" ref="C84:BH84" si="32">C68-C73</f>
        <v>4.0475133020248917</v>
      </c>
      <c r="D84" s="41">
        <f t="shared" si="32"/>
        <v>5.2525858919633102</v>
      </c>
      <c r="E84" s="41">
        <f t="shared" si="32"/>
        <v>6.4649129384994124</v>
      </c>
      <c r="F84" s="41">
        <f t="shared" si="32"/>
        <v>7.6108225501166471</v>
      </c>
      <c r="G84" s="41">
        <f t="shared" si="32"/>
        <v>8.622594486929323</v>
      </c>
      <c r="H84" s="41">
        <f t="shared" si="32"/>
        <v>9.5161024181833831</v>
      </c>
      <c r="I84" s="41">
        <f t="shared" si="32"/>
        <v>10.386852109555273</v>
      </c>
      <c r="J84" s="41">
        <f t="shared" si="32"/>
        <v>11.233871361833824</v>
      </c>
      <c r="K84" s="41">
        <f t="shared" si="32"/>
        <v>11.976045454211684</v>
      </c>
      <c r="L84" s="41">
        <f t="shared" si="32"/>
        <v>12.890906923810032</v>
      </c>
      <c r="M84" s="41">
        <f t="shared" si="32"/>
        <v>13.931283440466357</v>
      </c>
      <c r="N84" s="41">
        <f t="shared" si="32"/>
        <v>15.252456150424562</v>
      </c>
      <c r="O84" s="41">
        <f t="shared" si="32"/>
        <v>16.5227147234488</v>
      </c>
      <c r="P84" s="41">
        <f t="shared" si="32"/>
        <v>17.765223425490017</v>
      </c>
      <c r="Q84" s="41">
        <f t="shared" si="32"/>
        <v>18.991691446043671</v>
      </c>
      <c r="R84" s="41">
        <f t="shared" si="32"/>
        <v>20.207840893164999</v>
      </c>
      <c r="S84" s="41">
        <f t="shared" si="32"/>
        <v>21.416178672001621</v>
      </c>
      <c r="T84" s="41">
        <f t="shared" si="32"/>
        <v>22.617558814390424</v>
      </c>
      <c r="U84" s="41">
        <f t="shared" si="32"/>
        <v>23.812065591073672</v>
      </c>
      <c r="V84" s="41">
        <f t="shared" si="32"/>
        <v>25.006516491088163</v>
      </c>
      <c r="W84" s="41">
        <f t="shared" si="32"/>
        <v>26.20285267671774</v>
      </c>
      <c r="X84" s="41">
        <f t="shared" si="32"/>
        <v>27.394849321995615</v>
      </c>
      <c r="Y84" s="41">
        <f t="shared" si="32"/>
        <v>28.581610939415086</v>
      </c>
      <c r="Z84" s="41">
        <f t="shared" si="32"/>
        <v>29.763137755419454</v>
      </c>
      <c r="AA84" s="41">
        <f t="shared" si="32"/>
        <v>30.942404337399225</v>
      </c>
      <c r="AB84" s="41">
        <f t="shared" si="32"/>
        <v>32.130407848732084</v>
      </c>
      <c r="AC84" s="41">
        <f t="shared" si="32"/>
        <v>33.421861047988401</v>
      </c>
      <c r="AD84" s="41">
        <f t="shared" si="32"/>
        <v>34.777352851033427</v>
      </c>
      <c r="AE84" s="41">
        <f t="shared" si="32"/>
        <v>36.187449998523327</v>
      </c>
      <c r="AF84" s="41">
        <f t="shared" si="32"/>
        <v>37.564175584575935</v>
      </c>
      <c r="AG84" s="41">
        <f t="shared" si="32"/>
        <v>38.877803645463985</v>
      </c>
      <c r="AH84" s="41">
        <f t="shared" si="32"/>
        <v>40.190363521093232</v>
      </c>
      <c r="AI84" s="41">
        <f t="shared" si="32"/>
        <v>41.506551179990531</v>
      </c>
      <c r="AJ84" s="41">
        <f t="shared" si="32"/>
        <v>42.829072653938077</v>
      </c>
      <c r="AK84" s="41">
        <f t="shared" si="32"/>
        <v>44.159394578843148</v>
      </c>
      <c r="AL84" s="41">
        <f t="shared" si="32"/>
        <v>45.498517475233442</v>
      </c>
      <c r="AM84" s="41">
        <f t="shared" si="32"/>
        <v>46.847322002469717</v>
      </c>
      <c r="AN84" s="41">
        <f t="shared" si="32"/>
        <v>48.206701384214966</v>
      </c>
      <c r="AO84" s="41">
        <f t="shared" si="32"/>
        <v>49.577594961001729</v>
      </c>
      <c r="AP84" s="41">
        <f t="shared" si="32"/>
        <v>50.960980393314927</v>
      </c>
      <c r="AQ84" s="41">
        <f t="shared" si="32"/>
        <v>52.357852084869435</v>
      </c>
      <c r="AR84" s="41">
        <f t="shared" si="32"/>
        <v>53.769198148420273</v>
      </c>
      <c r="AS84" s="41">
        <f t="shared" si="32"/>
        <v>55.195980723383478</v>
      </c>
      <c r="AT84" s="41">
        <f t="shared" si="32"/>
        <v>56.639120934252922</v>
      </c>
      <c r="AU84" s="41">
        <f t="shared" si="32"/>
        <v>58.099488266875774</v>
      </c>
      <c r="AV84" s="41">
        <f t="shared" si="32"/>
        <v>59.577893600324742</v>
      </c>
      <c r="AW84" s="41">
        <f t="shared" si="32"/>
        <v>61.075085036255878</v>
      </c>
      <c r="AX84" s="41">
        <f t="shared" si="32"/>
        <v>62.591745752936362</v>
      </c>
      <c r="AY84" s="41">
        <f t="shared" si="32"/>
        <v>64.128493253138259</v>
      </c>
      <c r="AZ84" s="41">
        <f t="shared" si="32"/>
        <v>65.685879518956483</v>
      </c>
      <c r="BA84" s="41">
        <f t="shared" si="32"/>
        <v>67.264391711369726</v>
      </c>
      <c r="BB84" s="41">
        <f t="shared" si="32"/>
        <v>68.864453152745583</v>
      </c>
      <c r="BC84" s="41">
        <f t="shared" si="32"/>
        <v>70.486424407849526</v>
      </c>
      <c r="BD84" s="41">
        <f t="shared" si="32"/>
        <v>72.130604336909855</v>
      </c>
      <c r="BE84" s="41">
        <f t="shared" si="32"/>
        <v>73.797231036927684</v>
      </c>
      <c r="BF84" s="41">
        <f t="shared" si="32"/>
        <v>75.486482618312493</v>
      </c>
      <c r="BG84" s="41">
        <f t="shared" si="32"/>
        <v>77.198477786026316</v>
      </c>
      <c r="BH84" s="41">
        <f t="shared" si="32"/>
        <v>78.933276210054999</v>
      </c>
      <c r="BI84" s="41">
        <f>+BH84</f>
        <v>78.933276210054999</v>
      </c>
    </row>
    <row r="85" spans="1:103" s="41" customFormat="1" ht="18" customHeight="1">
      <c r="A85" s="103" t="s">
        <v>644</v>
      </c>
      <c r="B85" s="102">
        <f>+C85/C84*B84</f>
        <v>0.20805480982803695</v>
      </c>
      <c r="C85" s="102">
        <f>+(C74-B74)/10</f>
        <v>0.2698555265283602</v>
      </c>
      <c r="D85" s="102">
        <f t="shared" ref="D85:BI85" si="33">+(D74-C74)/10</f>
        <v>0.40809874905046434</v>
      </c>
      <c r="E85" s="102">
        <f t="shared" si="33"/>
        <v>0.40731148981464538</v>
      </c>
      <c r="F85" s="102">
        <f t="shared" si="33"/>
        <v>0.39205088702858609</v>
      </c>
      <c r="G85" s="102">
        <f t="shared" si="33"/>
        <v>0.3749819808975669</v>
      </c>
      <c r="H85" s="102">
        <f t="shared" si="33"/>
        <v>0.36006995420695487</v>
      </c>
      <c r="I85" s="102">
        <f t="shared" si="33"/>
        <v>0.35858761423221563</v>
      </c>
      <c r="J85" s="102">
        <f t="shared" si="33"/>
        <v>0.35980148498339021</v>
      </c>
      <c r="K85" s="102">
        <f t="shared" si="33"/>
        <v>0.36141983937755456</v>
      </c>
      <c r="L85" s="102">
        <f t="shared" si="33"/>
        <v>0.4337488959789354</v>
      </c>
      <c r="M85" s="102">
        <f t="shared" si="33"/>
        <v>0.50521499671073467</v>
      </c>
      <c r="N85" s="102">
        <f t="shared" si="33"/>
        <v>0.65556326484272132</v>
      </c>
      <c r="O85" s="102">
        <f t="shared" si="33"/>
        <v>0.5945375528836202</v>
      </c>
      <c r="P85" s="102">
        <f t="shared" si="33"/>
        <v>0.55915629767739716</v>
      </c>
      <c r="Q85" s="102">
        <f t="shared" si="33"/>
        <v>0.53913307192431148</v>
      </c>
      <c r="R85" s="102">
        <f t="shared" si="33"/>
        <v>0.52770823394211275</v>
      </c>
      <c r="S85" s="102">
        <f t="shared" si="33"/>
        <v>0.52086645739919246</v>
      </c>
      <c r="T85" s="102">
        <f t="shared" si="33"/>
        <v>0.51631709299371242</v>
      </c>
      <c r="U85" s="102">
        <f t="shared" si="33"/>
        <v>0.51280360488225085</v>
      </c>
      <c r="V85" s="102">
        <f t="shared" si="33"/>
        <v>0.50967464698234721</v>
      </c>
      <c r="W85" s="102">
        <f t="shared" si="33"/>
        <v>0.50856816932649163</v>
      </c>
      <c r="X85" s="102">
        <f t="shared" si="33"/>
        <v>0.50870457703116756</v>
      </c>
      <c r="Y85" s="102">
        <f t="shared" si="33"/>
        <v>0.50755011326768484</v>
      </c>
      <c r="Z85" s="102">
        <f t="shared" si="33"/>
        <v>0.50569750588095419</v>
      </c>
      <c r="AA85" s="102">
        <f t="shared" si="33"/>
        <v>0.50360153358811321</v>
      </c>
      <c r="AB85" s="102">
        <f t="shared" si="33"/>
        <v>0.5022446422100515</v>
      </c>
      <c r="AC85" s="102">
        <f t="shared" si="33"/>
        <v>0.50419159954215331</v>
      </c>
      <c r="AD85" s="102">
        <f t="shared" si="33"/>
        <v>0.5335253936927018</v>
      </c>
      <c r="AE85" s="102">
        <f t="shared" si="33"/>
        <v>0.56149175764158199</v>
      </c>
      <c r="AF85" s="102">
        <f t="shared" si="33"/>
        <v>0.5863683729025212</v>
      </c>
      <c r="AG85" s="102">
        <f t="shared" si="33"/>
        <v>0.58579859348624841</v>
      </c>
      <c r="AH85" s="102">
        <f t="shared" si="33"/>
        <v>0.56812229436054051</v>
      </c>
      <c r="AI85" s="102">
        <f t="shared" si="33"/>
        <v>0.56166306915808661</v>
      </c>
      <c r="AJ85" s="102">
        <f t="shared" si="33"/>
        <v>0.56041575041175518</v>
      </c>
      <c r="AK85" s="102">
        <f t="shared" si="33"/>
        <v>0.56173526536472596</v>
      </c>
      <c r="AL85" s="102">
        <f t="shared" si="33"/>
        <v>0.56435602908203175</v>
      </c>
      <c r="AM85" s="102">
        <f t="shared" si="33"/>
        <v>0.56770764826773923</v>
      </c>
      <c r="AN85" s="102">
        <f t="shared" si="33"/>
        <v>0.57155803826555596</v>
      </c>
      <c r="AO85" s="102">
        <f t="shared" si="33"/>
        <v>0.5758297563945689</v>
      </c>
      <c r="AP85" s="102">
        <f t="shared" si="33"/>
        <v>0.5805085741529894</v>
      </c>
      <c r="AQ85" s="102">
        <f t="shared" si="33"/>
        <v>0.58560014476190647</v>
      </c>
      <c r="AR85" s="102">
        <f t="shared" si="33"/>
        <v>0.59111107715013134</v>
      </c>
      <c r="AS85" s="102">
        <f t="shared" si="33"/>
        <v>0.59704193315116638</v>
      </c>
      <c r="AT85" s="102">
        <f t="shared" si="33"/>
        <v>0.60338571420789433</v>
      </c>
      <c r="AU85" s="102">
        <f t="shared" si="33"/>
        <v>0.61012861919123229</v>
      </c>
      <c r="AV85" s="102">
        <f t="shared" si="33"/>
        <v>0.61725153235510388</v>
      </c>
      <c r="AW85" s="102">
        <f t="shared" si="33"/>
        <v>0.62473155473217334</v>
      </c>
      <c r="AX85" s="102">
        <f t="shared" si="33"/>
        <v>0.63254331298500122</v>
      </c>
      <c r="AY85" s="102">
        <f t="shared" si="33"/>
        <v>0.64065997659546947</v>
      </c>
      <c r="AZ85" s="102">
        <f t="shared" si="33"/>
        <v>0.6490539986290742</v>
      </c>
      <c r="BA85" s="102">
        <f t="shared" si="33"/>
        <v>0.65769762523602826</v>
      </c>
      <c r="BB85" s="102">
        <f t="shared" si="33"/>
        <v>0.66656322419378289</v>
      </c>
      <c r="BC85" s="102">
        <f t="shared" si="33"/>
        <v>0.67562347783643306</v>
      </c>
      <c r="BD85" s="102">
        <f t="shared" si="33"/>
        <v>0.68485147761015241</v>
      </c>
      <c r="BE85" s="102">
        <f t="shared" si="33"/>
        <v>0.69422074930220101</v>
      </c>
      <c r="BF85" s="102">
        <f t="shared" si="33"/>
        <v>0.7037052308823547</v>
      </c>
      <c r="BG85" s="102">
        <f t="shared" si="33"/>
        <v>0.71327921916280845</v>
      </c>
      <c r="BH85" s="102">
        <f t="shared" si="33"/>
        <v>0.72291729704983254</v>
      </c>
      <c r="BI85" s="102">
        <f t="shared" si="33"/>
        <v>0.73259424982275623</v>
      </c>
    </row>
    <row r="86" spans="1:103" s="41" customFormat="1" ht="19.5" customHeight="1">
      <c r="A86" s="103" t="s">
        <v>782</v>
      </c>
      <c r="B86" s="102">
        <f t="shared" ref="B86:AG86" si="34">+(1-$B$98)*(1-$B$99)*B46*B123*(B120-B124)/1000</f>
        <v>0</v>
      </c>
      <c r="C86" s="102">
        <f t="shared" si="34"/>
        <v>0</v>
      </c>
      <c r="D86" s="102">
        <f t="shared" si="34"/>
        <v>0</v>
      </c>
      <c r="E86" s="102">
        <f t="shared" si="34"/>
        <v>0</v>
      </c>
      <c r="F86" s="102">
        <f t="shared" si="34"/>
        <v>0</v>
      </c>
      <c r="G86" s="102">
        <f t="shared" si="34"/>
        <v>0</v>
      </c>
      <c r="H86" s="102">
        <f t="shared" si="34"/>
        <v>0</v>
      </c>
      <c r="I86" s="102">
        <f t="shared" si="34"/>
        <v>0</v>
      </c>
      <c r="J86" s="102">
        <f t="shared" si="34"/>
        <v>0</v>
      </c>
      <c r="K86" s="102">
        <f t="shared" si="34"/>
        <v>0</v>
      </c>
      <c r="L86" s="102">
        <f t="shared" si="34"/>
        <v>0</v>
      </c>
      <c r="M86" s="102">
        <f t="shared" si="34"/>
        <v>0</v>
      </c>
      <c r="N86" s="102">
        <f t="shared" si="34"/>
        <v>0</v>
      </c>
      <c r="O86" s="102">
        <f t="shared" si="34"/>
        <v>0</v>
      </c>
      <c r="P86" s="102">
        <f t="shared" si="34"/>
        <v>0</v>
      </c>
      <c r="Q86" s="102">
        <f t="shared" si="34"/>
        <v>0</v>
      </c>
      <c r="R86" s="102">
        <f t="shared" si="34"/>
        <v>0</v>
      </c>
      <c r="S86" s="102">
        <f t="shared" si="34"/>
        <v>0</v>
      </c>
      <c r="T86" s="102">
        <f t="shared" si="34"/>
        <v>0</v>
      </c>
      <c r="U86" s="102">
        <f t="shared" si="34"/>
        <v>0</v>
      </c>
      <c r="V86" s="102">
        <f t="shared" si="34"/>
        <v>0</v>
      </c>
      <c r="W86" s="102">
        <f t="shared" si="34"/>
        <v>0</v>
      </c>
      <c r="X86" s="102">
        <f t="shared" si="34"/>
        <v>0</v>
      </c>
      <c r="Y86" s="102">
        <f t="shared" si="34"/>
        <v>0</v>
      </c>
      <c r="Z86" s="102">
        <f t="shared" si="34"/>
        <v>0</v>
      </c>
      <c r="AA86" s="102">
        <f t="shared" si="34"/>
        <v>0</v>
      </c>
      <c r="AB86" s="102">
        <f t="shared" si="34"/>
        <v>0</v>
      </c>
      <c r="AC86" s="102">
        <f t="shared" si="34"/>
        <v>0</v>
      </c>
      <c r="AD86" s="102">
        <f t="shared" si="34"/>
        <v>0</v>
      </c>
      <c r="AE86" s="102">
        <f t="shared" si="34"/>
        <v>0</v>
      </c>
      <c r="AF86" s="102">
        <f t="shared" si="34"/>
        <v>0</v>
      </c>
      <c r="AG86" s="102">
        <f t="shared" si="34"/>
        <v>0</v>
      </c>
      <c r="AH86" s="102">
        <f t="shared" ref="AH86:BI86" si="35">+(1-$B$98)*(1-$B$99)*AH46*AH123*(AH120-AH124)/1000</f>
        <v>0</v>
      </c>
      <c r="AI86" s="102">
        <f t="shared" si="35"/>
        <v>0</v>
      </c>
      <c r="AJ86" s="102">
        <f t="shared" si="35"/>
        <v>0</v>
      </c>
      <c r="AK86" s="102">
        <f t="shared" si="35"/>
        <v>0</v>
      </c>
      <c r="AL86" s="102">
        <f t="shared" si="35"/>
        <v>0</v>
      </c>
      <c r="AM86" s="102">
        <f t="shared" si="35"/>
        <v>0</v>
      </c>
      <c r="AN86" s="102">
        <f t="shared" si="35"/>
        <v>0</v>
      </c>
      <c r="AO86" s="102">
        <f t="shared" si="35"/>
        <v>0</v>
      </c>
      <c r="AP86" s="102">
        <f t="shared" si="35"/>
        <v>0</v>
      </c>
      <c r="AQ86" s="102">
        <f t="shared" si="35"/>
        <v>0</v>
      </c>
      <c r="AR86" s="102">
        <f t="shared" si="35"/>
        <v>0</v>
      </c>
      <c r="AS86" s="102">
        <f t="shared" si="35"/>
        <v>0</v>
      </c>
      <c r="AT86" s="102">
        <f t="shared" si="35"/>
        <v>0</v>
      </c>
      <c r="AU86" s="102">
        <f t="shared" si="35"/>
        <v>0</v>
      </c>
      <c r="AV86" s="102">
        <f t="shared" si="35"/>
        <v>0</v>
      </c>
      <c r="AW86" s="102">
        <f t="shared" si="35"/>
        <v>0</v>
      </c>
      <c r="AX86" s="102">
        <f t="shared" si="35"/>
        <v>0</v>
      </c>
      <c r="AY86" s="102">
        <f t="shared" si="35"/>
        <v>0</v>
      </c>
      <c r="AZ86" s="102">
        <f t="shared" si="35"/>
        <v>0</v>
      </c>
      <c r="BA86" s="102">
        <f t="shared" si="35"/>
        <v>0</v>
      </c>
      <c r="BB86" s="102">
        <f t="shared" si="35"/>
        <v>0</v>
      </c>
      <c r="BC86" s="102">
        <f t="shared" si="35"/>
        <v>0</v>
      </c>
      <c r="BD86" s="102">
        <f t="shared" si="35"/>
        <v>0</v>
      </c>
      <c r="BE86" s="102">
        <f t="shared" si="35"/>
        <v>0</v>
      </c>
      <c r="BF86" s="102">
        <f t="shared" si="35"/>
        <v>0</v>
      </c>
      <c r="BG86" s="102">
        <f t="shared" si="35"/>
        <v>0</v>
      </c>
      <c r="BH86" s="102">
        <f t="shared" si="35"/>
        <v>0</v>
      </c>
      <c r="BI86" s="102">
        <f t="shared" si="35"/>
        <v>0</v>
      </c>
    </row>
    <row r="87" spans="1:103" s="41" customFormat="1" ht="18" customHeight="1">
      <c r="A87" s="101" t="s">
        <v>646</v>
      </c>
      <c r="B87" s="102">
        <f>+SUM(B84:B86)</f>
        <v>3.3286305533110538</v>
      </c>
      <c r="C87" s="102">
        <f>+SUM(C84:C86)</f>
        <v>4.3173688285532519</v>
      </c>
      <c r="D87" s="102">
        <f t="shared" ref="D87:BI87" si="36">+SUM(D84:D86)</f>
        <v>5.6606846410137743</v>
      </c>
      <c r="E87" s="102">
        <f t="shared" si="36"/>
        <v>6.8722244283140581</v>
      </c>
      <c r="F87" s="102">
        <f t="shared" si="36"/>
        <v>8.002873437145233</v>
      </c>
      <c r="G87" s="102">
        <f t="shared" si="36"/>
        <v>8.9975764678268906</v>
      </c>
      <c r="H87" s="102">
        <f t="shared" si="36"/>
        <v>9.8761723723903376</v>
      </c>
      <c r="I87" s="102">
        <f t="shared" si="36"/>
        <v>10.745439723787488</v>
      </c>
      <c r="J87" s="102">
        <f t="shared" si="36"/>
        <v>11.593672846817213</v>
      </c>
      <c r="K87" s="102">
        <f t="shared" si="36"/>
        <v>12.337465293589238</v>
      </c>
      <c r="L87" s="102">
        <f t="shared" si="36"/>
        <v>13.324655819788967</v>
      </c>
      <c r="M87" s="102">
        <f t="shared" si="36"/>
        <v>14.436498437177091</v>
      </c>
      <c r="N87" s="102">
        <f t="shared" si="36"/>
        <v>15.908019415267283</v>
      </c>
      <c r="O87" s="102">
        <f t="shared" si="36"/>
        <v>17.117252276332419</v>
      </c>
      <c r="P87" s="102">
        <f t="shared" si="36"/>
        <v>18.324379723167414</v>
      </c>
      <c r="Q87" s="102">
        <f t="shared" si="36"/>
        <v>19.530824517967982</v>
      </c>
      <c r="R87" s="102">
        <f t="shared" si="36"/>
        <v>20.735549127107113</v>
      </c>
      <c r="S87" s="102">
        <f t="shared" si="36"/>
        <v>21.937045129400815</v>
      </c>
      <c r="T87" s="102">
        <f t="shared" si="36"/>
        <v>23.133875907384137</v>
      </c>
      <c r="U87" s="102">
        <f t="shared" si="36"/>
        <v>24.324869195955923</v>
      </c>
      <c r="V87" s="102">
        <f t="shared" si="36"/>
        <v>25.516191138070511</v>
      </c>
      <c r="W87" s="102">
        <f t="shared" si="36"/>
        <v>26.711420846044231</v>
      </c>
      <c r="X87" s="102">
        <f t="shared" si="36"/>
        <v>27.903553899026782</v>
      </c>
      <c r="Y87" s="102">
        <f t="shared" si="36"/>
        <v>29.089161052682769</v>
      </c>
      <c r="Z87" s="102">
        <f t="shared" si="36"/>
        <v>30.268835261300406</v>
      </c>
      <c r="AA87" s="102">
        <f t="shared" si="36"/>
        <v>31.446005870987339</v>
      </c>
      <c r="AB87" s="102">
        <f t="shared" si="36"/>
        <v>32.632652490942135</v>
      </c>
      <c r="AC87" s="102">
        <f t="shared" si="36"/>
        <v>33.926052647530554</v>
      </c>
      <c r="AD87" s="102">
        <f t="shared" si="36"/>
        <v>35.310878244726126</v>
      </c>
      <c r="AE87" s="102">
        <f t="shared" si="36"/>
        <v>36.748941756164911</v>
      </c>
      <c r="AF87" s="102">
        <f t="shared" si="36"/>
        <v>38.150543957478455</v>
      </c>
      <c r="AG87" s="102">
        <f t="shared" si="36"/>
        <v>39.46360223895023</v>
      </c>
      <c r="AH87" s="102">
        <f t="shared" si="36"/>
        <v>40.758485815453774</v>
      </c>
      <c r="AI87" s="102">
        <f t="shared" si="36"/>
        <v>42.068214249148618</v>
      </c>
      <c r="AJ87" s="102">
        <f t="shared" si="36"/>
        <v>43.389488404349834</v>
      </c>
      <c r="AK87" s="102">
        <f t="shared" si="36"/>
        <v>44.721129844207873</v>
      </c>
      <c r="AL87" s="102">
        <f t="shared" si="36"/>
        <v>46.062873504315476</v>
      </c>
      <c r="AM87" s="102">
        <f t="shared" si="36"/>
        <v>47.415029650737459</v>
      </c>
      <c r="AN87" s="102">
        <f t="shared" si="36"/>
        <v>48.778259422480524</v>
      </c>
      <c r="AO87" s="102">
        <f t="shared" si="36"/>
        <v>50.153424717396298</v>
      </c>
      <c r="AP87" s="102">
        <f t="shared" si="36"/>
        <v>51.541488967467913</v>
      </c>
      <c r="AQ87" s="102">
        <f t="shared" si="36"/>
        <v>52.94345222963134</v>
      </c>
      <c r="AR87" s="102">
        <f t="shared" si="36"/>
        <v>54.360309225570404</v>
      </c>
      <c r="AS87" s="102">
        <f t="shared" si="36"/>
        <v>55.793022656534646</v>
      </c>
      <c r="AT87" s="102">
        <f t="shared" si="36"/>
        <v>57.242506648460818</v>
      </c>
      <c r="AU87" s="102">
        <f t="shared" si="36"/>
        <v>58.709616886067003</v>
      </c>
      <c r="AV87" s="102">
        <f t="shared" si="36"/>
        <v>60.195145132679848</v>
      </c>
      <c r="AW87" s="102">
        <f t="shared" si="36"/>
        <v>61.69981659098805</v>
      </c>
      <c r="AX87" s="102">
        <f t="shared" si="36"/>
        <v>63.224289065921361</v>
      </c>
      <c r="AY87" s="102">
        <f t="shared" si="36"/>
        <v>64.769153229733732</v>
      </c>
      <c r="AZ87" s="102">
        <f t="shared" si="36"/>
        <v>66.334933517585554</v>
      </c>
      <c r="BA87" s="102">
        <f t="shared" si="36"/>
        <v>67.922089336605751</v>
      </c>
      <c r="BB87" s="102">
        <f t="shared" si="36"/>
        <v>69.531016376939363</v>
      </c>
      <c r="BC87" s="102">
        <f t="shared" si="36"/>
        <v>71.162047885685965</v>
      </c>
      <c r="BD87" s="102">
        <f t="shared" si="36"/>
        <v>72.815455814520007</v>
      </c>
      <c r="BE87" s="102">
        <f t="shared" si="36"/>
        <v>74.491451786229888</v>
      </c>
      <c r="BF87" s="102">
        <f t="shared" si="36"/>
        <v>76.190187849194842</v>
      </c>
      <c r="BG87" s="102">
        <f t="shared" si="36"/>
        <v>77.911757005189131</v>
      </c>
      <c r="BH87" s="102">
        <f t="shared" si="36"/>
        <v>79.656193507104831</v>
      </c>
      <c r="BI87" s="102">
        <f t="shared" si="36"/>
        <v>79.665870459877752</v>
      </c>
    </row>
    <row r="88" spans="1:103" ht="18" customHeight="1">
      <c r="A88" s="52" t="s">
        <v>783</v>
      </c>
      <c r="B88" s="65">
        <f t="shared" ref="B88:AG88" si="37">(B84/B56)*1000</f>
        <v>24.158742952468586</v>
      </c>
      <c r="C88" s="54">
        <f t="shared" si="37"/>
        <v>29.136631773321742</v>
      </c>
      <c r="D88" s="54">
        <f t="shared" si="37"/>
        <v>35.846124568101118</v>
      </c>
      <c r="E88" s="54">
        <f t="shared" si="37"/>
        <v>42.750795732448331</v>
      </c>
      <c r="F88" s="54">
        <f t="shared" si="37"/>
        <v>49.865812036779282</v>
      </c>
      <c r="G88" s="54">
        <f t="shared" si="37"/>
        <v>57.258730609711222</v>
      </c>
      <c r="H88" s="54">
        <f t="shared" si="37"/>
        <v>64.832888525117042</v>
      </c>
      <c r="I88" s="54">
        <f t="shared" si="37"/>
        <v>72.602691665889949</v>
      </c>
      <c r="J88" s="54">
        <f t="shared" si="37"/>
        <v>80.562091125470459</v>
      </c>
      <c r="K88" s="54">
        <f t="shared" si="37"/>
        <v>88.114469292503941</v>
      </c>
      <c r="L88" s="54">
        <f t="shared" si="37"/>
        <v>95.818479083402977</v>
      </c>
      <c r="M88" s="54">
        <f t="shared" si="37"/>
        <v>103.01214512043151</v>
      </c>
      <c r="N88" s="54">
        <f t="shared" si="37"/>
        <v>112.19373084280932</v>
      </c>
      <c r="O88" s="54">
        <f t="shared" si="37"/>
        <v>120.90429022049034</v>
      </c>
      <c r="P88" s="54">
        <f t="shared" si="37"/>
        <v>129.31904340757575</v>
      </c>
      <c r="Q88" s="54">
        <f t="shared" si="37"/>
        <v>137.52667961655285</v>
      </c>
      <c r="R88" s="54">
        <f t="shared" si="37"/>
        <v>145.57095395525869</v>
      </c>
      <c r="S88" s="54">
        <f t="shared" si="37"/>
        <v>153.47169794374329</v>
      </c>
      <c r="T88" s="54">
        <f t="shared" si="37"/>
        <v>161.23656865496105</v>
      </c>
      <c r="U88" s="54">
        <f t="shared" si="37"/>
        <v>168.86762341598177</v>
      </c>
      <c r="V88" s="54">
        <f t="shared" si="37"/>
        <v>176.34295661095075</v>
      </c>
      <c r="W88" s="54">
        <f t="shared" si="37"/>
        <v>183.66787172768818</v>
      </c>
      <c r="X88" s="54">
        <f t="shared" si="37"/>
        <v>190.86804801128289</v>
      </c>
      <c r="Y88" s="54">
        <f t="shared" si="37"/>
        <v>197.93870137686747</v>
      </c>
      <c r="Z88" s="54">
        <f t="shared" si="37"/>
        <v>204.88134917487542</v>
      </c>
      <c r="AA88" s="54">
        <f t="shared" si="37"/>
        <v>211.71784525096714</v>
      </c>
      <c r="AB88" s="54">
        <f t="shared" si="37"/>
        <v>218.52410197850497</v>
      </c>
      <c r="AC88" s="54">
        <f t="shared" si="37"/>
        <v>225.94016034188977</v>
      </c>
      <c r="AD88" s="54">
        <f t="shared" si="37"/>
        <v>233.68940484112815</v>
      </c>
      <c r="AE88" s="54">
        <f t="shared" si="37"/>
        <v>241.70196393952966</v>
      </c>
      <c r="AF88" s="54">
        <f t="shared" si="37"/>
        <v>250.1415916256735</v>
      </c>
      <c r="AG88" s="54">
        <f t="shared" si="37"/>
        <v>258.88910195542519</v>
      </c>
      <c r="AH88" s="54">
        <f t="shared" ref="AH88:BI88" si="38">(AH84/AH56)*1000</f>
        <v>267.62949918987715</v>
      </c>
      <c r="AI88" s="54">
        <f t="shared" si="38"/>
        <v>276.39405400177151</v>
      </c>
      <c r="AJ88" s="54">
        <f t="shared" si="38"/>
        <v>285.20078598255287</v>
      </c>
      <c r="AK88" s="54">
        <f t="shared" si="38"/>
        <v>294.05946152891363</v>
      </c>
      <c r="AL88" s="54">
        <f t="shared" si="38"/>
        <v>302.97674315356323</v>
      </c>
      <c r="AM88" s="54">
        <f t="shared" si="38"/>
        <v>311.95849520812794</v>
      </c>
      <c r="AN88" s="54">
        <f t="shared" si="38"/>
        <v>321.01066571050688</v>
      </c>
      <c r="AO88" s="54">
        <f t="shared" si="38"/>
        <v>330.13950977297736</v>
      </c>
      <c r="AP88" s="54">
        <f t="shared" si="38"/>
        <v>339.35153768216111</v>
      </c>
      <c r="AQ88" s="54">
        <f t="shared" si="38"/>
        <v>348.65337121862672</v>
      </c>
      <c r="AR88" s="54">
        <f t="shared" si="38"/>
        <v>358.05159027114854</v>
      </c>
      <c r="AS88" s="54">
        <f t="shared" si="38"/>
        <v>367.55260177082897</v>
      </c>
      <c r="AT88" s="54">
        <f t="shared" si="38"/>
        <v>377.16253952849723</v>
      </c>
      <c r="AU88" s="54">
        <f t="shared" si="38"/>
        <v>386.88719349083283</v>
      </c>
      <c r="AV88" s="54">
        <f t="shared" si="38"/>
        <v>396.73196333928007</v>
      </c>
      <c r="AW88" s="54">
        <f t="shared" si="38"/>
        <v>406.70183071754661</v>
      </c>
      <c r="AX88" s="54">
        <f t="shared" si="38"/>
        <v>416.80134494147563</v>
      </c>
      <c r="AY88" s="54">
        <f t="shared" si="38"/>
        <v>427.03461799073472</v>
      </c>
      <c r="AZ88" s="54">
        <f t="shared" si="38"/>
        <v>437.40532553975635</v>
      </c>
      <c r="BA88" s="54">
        <f t="shared" si="38"/>
        <v>447.9167116161463</v>
      </c>
      <c r="BB88" s="54">
        <f t="shared" si="38"/>
        <v>458.57159514323132</v>
      </c>
      <c r="BC88" s="54">
        <f t="shared" si="38"/>
        <v>469.37237713854773</v>
      </c>
      <c r="BD88" s="54">
        <f t="shared" si="38"/>
        <v>480.32104772625019</v>
      </c>
      <c r="BE88" s="54">
        <f t="shared" si="38"/>
        <v>491.41919240533861</v>
      </c>
      <c r="BF88" s="54">
        <f t="shared" si="38"/>
        <v>502.66799722131015</v>
      </c>
      <c r="BG88" s="54">
        <f t="shared" si="38"/>
        <v>514.06825263602605</v>
      </c>
      <c r="BH88" s="54">
        <f t="shared" si="38"/>
        <v>525.62035599469596</v>
      </c>
      <c r="BI88" s="54">
        <f t="shared" si="38"/>
        <v>525.62035599469596</v>
      </c>
    </row>
    <row r="89" spans="1:103" ht="18" customHeight="1">
      <c r="A89" s="52" t="s">
        <v>784</v>
      </c>
      <c r="C89" s="54">
        <f>+LN(C88/B88)/10</f>
        <v>1.8734986474857804E-2</v>
      </c>
      <c r="D89" s="54">
        <f>+LN(D88/C88)/10</f>
        <v>2.0723925354554053E-2</v>
      </c>
      <c r="E89" s="54">
        <f>+LN(E88/D88)/10</f>
        <v>1.7615234893999604E-2</v>
      </c>
      <c r="F89" s="54">
        <f>+LN(F88/E88)/10</f>
        <v>1.5394782959146397E-2</v>
      </c>
    </row>
    <row r="90" spans="1:103" s="35" customFormat="1" ht="18" customHeight="1">
      <c r="A90" s="66" t="s">
        <v>785</v>
      </c>
      <c r="B90" s="81">
        <f t="shared" ref="B90:BI90" si="39">+(1/(1-$B$18))*(B88)^(1-$B$18)+1</f>
        <v>0.59309518482495538</v>
      </c>
      <c r="C90" s="35">
        <f t="shared" si="39"/>
        <v>0.62948113676028794</v>
      </c>
      <c r="D90" s="35">
        <f t="shared" si="39"/>
        <v>0.66595198851904991</v>
      </c>
      <c r="E90" s="35">
        <f t="shared" si="39"/>
        <v>0.69411520163839557</v>
      </c>
      <c r="F90" s="35">
        <f t="shared" si="39"/>
        <v>0.71677698099057441</v>
      </c>
      <c r="G90" s="35">
        <f t="shared" si="39"/>
        <v>0.73569271244505985</v>
      </c>
      <c r="H90" s="35">
        <f t="shared" si="39"/>
        <v>0.75161102804528412</v>
      </c>
      <c r="I90" s="35">
        <f t="shared" si="39"/>
        <v>0.76527808774437811</v>
      </c>
      <c r="J90" s="35">
        <f t="shared" si="39"/>
        <v>0.77717463305033252</v>
      </c>
      <c r="K90" s="35">
        <f t="shared" si="39"/>
        <v>0.78693781291551335</v>
      </c>
      <c r="L90" s="35">
        <f t="shared" si="39"/>
        <v>0.79568259731678781</v>
      </c>
      <c r="M90" s="35">
        <f t="shared" si="39"/>
        <v>0.80294576173078336</v>
      </c>
      <c r="N90" s="35">
        <f t="shared" si="39"/>
        <v>0.81118099679805455</v>
      </c>
      <c r="O90" s="35">
        <f t="shared" si="39"/>
        <v>0.81810986732076285</v>
      </c>
      <c r="P90" s="35">
        <f t="shared" si="39"/>
        <v>0.82412716918657936</v>
      </c>
      <c r="Q90" s="35">
        <f t="shared" si="39"/>
        <v>0.8294559717467298</v>
      </c>
      <c r="R90" s="35">
        <f t="shared" si="39"/>
        <v>0.8342350787490822</v>
      </c>
      <c r="S90" s="35">
        <f t="shared" si="39"/>
        <v>0.83855825368901193</v>
      </c>
      <c r="T90" s="35">
        <f t="shared" si="39"/>
        <v>0.84249359391087675</v>
      </c>
      <c r="U90" s="35">
        <f t="shared" si="39"/>
        <v>0.84609355739549685</v>
      </c>
      <c r="V90" s="35">
        <f t="shared" si="39"/>
        <v>0.8493909959367818</v>
      </c>
      <c r="W90" s="35">
        <f t="shared" si="39"/>
        <v>0.85242479374633606</v>
      </c>
      <c r="X90" s="35">
        <f t="shared" si="39"/>
        <v>0.85523506501126134</v>
      </c>
      <c r="Y90" s="35">
        <f t="shared" si="39"/>
        <v>0.85784418245376848</v>
      </c>
      <c r="Z90" s="35">
        <f t="shared" si="39"/>
        <v>0.86027349922615359</v>
      </c>
      <c r="AA90" s="35">
        <f t="shared" si="39"/>
        <v>0.86254793684104936</v>
      </c>
      <c r="AB90" s="35">
        <f t="shared" si="39"/>
        <v>0.86470544343294631</v>
      </c>
      <c r="AC90" s="35">
        <f t="shared" si="39"/>
        <v>0.86694436273353004</v>
      </c>
      <c r="AD90" s="35">
        <f t="shared" si="39"/>
        <v>0.86916905317318793</v>
      </c>
      <c r="AE90" s="35">
        <f t="shared" si="39"/>
        <v>0.87135589020660986</v>
      </c>
      <c r="AF90" s="35">
        <f t="shared" si="39"/>
        <v>0.87354469854771599</v>
      </c>
      <c r="AG90" s="35">
        <f t="shared" si="39"/>
        <v>0.87569943258015215</v>
      </c>
      <c r="AH90" s="35">
        <f t="shared" si="39"/>
        <v>0.8777460204495543</v>
      </c>
      <c r="AI90" s="35">
        <f t="shared" si="39"/>
        <v>0.87969999436061375</v>
      </c>
      <c r="AJ90" s="35">
        <f t="shared" si="39"/>
        <v>0.88157193411300638</v>
      </c>
      <c r="AK90" s="35">
        <f t="shared" si="39"/>
        <v>0.88336942497238602</v>
      </c>
      <c r="AL90" s="35">
        <f t="shared" si="39"/>
        <v>0.8850985923468826</v>
      </c>
      <c r="AM90" s="35">
        <f t="shared" si="39"/>
        <v>0.88676476459645381</v>
      </c>
      <c r="AN90" s="35">
        <f t="shared" si="39"/>
        <v>0.88837274003967936</v>
      </c>
      <c r="AO90" s="35">
        <f t="shared" si="39"/>
        <v>0.88992688811191034</v>
      </c>
      <c r="AP90" s="35">
        <f t="shared" si="39"/>
        <v>0.89143118817272937</v>
      </c>
      <c r="AQ90" s="35">
        <f t="shared" si="39"/>
        <v>0.89288924976885953</v>
      </c>
      <c r="AR90" s="35">
        <f t="shared" si="39"/>
        <v>0.89430433094705708</v>
      </c>
      <c r="AS90" s="35">
        <f t="shared" si="39"/>
        <v>0.8956793594603496</v>
      </c>
      <c r="AT90" s="35">
        <f t="shared" si="39"/>
        <v>0.8970169571029758</v>
      </c>
      <c r="AU90" s="35">
        <f t="shared" si="39"/>
        <v>0.8983194659512852</v>
      </c>
      <c r="AV90" s="35">
        <f t="shared" si="39"/>
        <v>0.89958897511236213</v>
      </c>
      <c r="AW90" s="35">
        <f t="shared" si="39"/>
        <v>0.90082734685018384</v>
      </c>
      <c r="AX90" s="35">
        <f t="shared" si="39"/>
        <v>0.90203624131753468</v>
      </c>
      <c r="AY90" s="35">
        <f t="shared" si="39"/>
        <v>0.90321713943931925</v>
      </c>
      <c r="AZ90" s="35">
        <f t="shared" si="39"/>
        <v>0.90437136373396654</v>
      </c>
      <c r="BA90" s="35">
        <f t="shared" si="39"/>
        <v>0.90550009702666356</v>
      </c>
      <c r="BB90" s="35">
        <f t="shared" si="39"/>
        <v>0.90660439911554547</v>
      </c>
      <c r="BC90" s="35">
        <f t="shared" si="39"/>
        <v>0.90768522151543496</v>
      </c>
      <c r="BD90" s="35">
        <f t="shared" si="39"/>
        <v>0.90874342043671341</v>
      </c>
      <c r="BE90" s="35">
        <f t="shared" si="39"/>
        <v>0.90977976816969752</v>
      </c>
      <c r="BF90" s="35">
        <f t="shared" si="39"/>
        <v>0.91079496304492347</v>
      </c>
      <c r="BG90" s="35">
        <f t="shared" si="39"/>
        <v>0.91178963813213443</v>
      </c>
      <c r="BH90" s="35">
        <f t="shared" si="39"/>
        <v>0.91276436882900192</v>
      </c>
      <c r="BI90" s="35">
        <f t="shared" si="39"/>
        <v>0.91276436882900192</v>
      </c>
    </row>
    <row r="91" spans="1:103" ht="18" customHeight="1">
      <c r="A91" s="52" t="s">
        <v>786</v>
      </c>
      <c r="B91" s="65">
        <f t="shared" ref="B91:AG91" si="40">B17*B56*B90</f>
        <v>76.609882020049994</v>
      </c>
      <c r="C91" s="54">
        <f t="shared" si="40"/>
        <v>75.347914663957823</v>
      </c>
      <c r="D91" s="54">
        <f t="shared" si="40"/>
        <v>72.452442061552389</v>
      </c>
      <c r="E91" s="54">
        <f t="shared" si="40"/>
        <v>67.153517560612471</v>
      </c>
      <c r="F91" s="54">
        <f t="shared" si="40"/>
        <v>60.307463174907426</v>
      </c>
      <c r="G91" s="54">
        <f t="shared" si="40"/>
        <v>52.624815707744787</v>
      </c>
      <c r="H91" s="54">
        <f t="shared" si="40"/>
        <v>45.153804149243577</v>
      </c>
      <c r="I91" s="54">
        <f t="shared" si="40"/>
        <v>38.612466717434806</v>
      </c>
      <c r="J91" s="54">
        <f t="shared" si="40"/>
        <v>32.933201610291007</v>
      </c>
      <c r="K91" s="54">
        <f t="shared" si="40"/>
        <v>28.006756619692514</v>
      </c>
      <c r="L91" s="54">
        <f t="shared" si="40"/>
        <v>24.152930641754715</v>
      </c>
      <c r="M91" s="54">
        <f t="shared" si="40"/>
        <v>21.111751240459789</v>
      </c>
      <c r="N91" s="54">
        <f t="shared" si="40"/>
        <v>18.474125652205007</v>
      </c>
      <c r="O91" s="54">
        <f t="shared" si="40"/>
        <v>16.138599013506482</v>
      </c>
      <c r="P91" s="54">
        <f t="shared" si="40"/>
        <v>14.081746029192944</v>
      </c>
      <c r="Q91" s="54">
        <f t="shared" si="40"/>
        <v>12.276192473132257</v>
      </c>
      <c r="R91" s="54">
        <f t="shared" si="40"/>
        <v>10.694657320940257</v>
      </c>
      <c r="S91" s="54">
        <f t="shared" si="40"/>
        <v>9.3115019601330218</v>
      </c>
      <c r="T91" s="54">
        <f t="shared" si="40"/>
        <v>8.103286303828531</v>
      </c>
      <c r="U91" s="54">
        <f t="shared" si="40"/>
        <v>7.0488949711015181</v>
      </c>
      <c r="V91" s="54">
        <f t="shared" si="40"/>
        <v>6.1318889630968911</v>
      </c>
      <c r="W91" s="54">
        <f t="shared" si="40"/>
        <v>5.334608864847481</v>
      </c>
      <c r="X91" s="54">
        <f t="shared" si="40"/>
        <v>4.6397212358128854</v>
      </c>
      <c r="Y91" s="54">
        <f t="shared" si="40"/>
        <v>4.0343602825266434</v>
      </c>
      <c r="Z91" s="54">
        <f t="shared" si="40"/>
        <v>3.5072174549754385</v>
      </c>
      <c r="AA91" s="54">
        <f t="shared" si="40"/>
        <v>3.0483811678859136</v>
      </c>
      <c r="AB91" s="54">
        <f t="shared" si="40"/>
        <v>2.6491960709052664</v>
      </c>
      <c r="AC91" s="54">
        <f t="shared" si="40"/>
        <v>2.3024860961745919</v>
      </c>
      <c r="AD91" s="54">
        <f t="shared" si="40"/>
        <v>2.0011052172353851</v>
      </c>
      <c r="AE91" s="54">
        <f t="shared" si="40"/>
        <v>1.7390862474678541</v>
      </c>
      <c r="AF91" s="54">
        <f t="shared" si="40"/>
        <v>1.5068166506101377</v>
      </c>
      <c r="AG91" s="54">
        <f t="shared" si="40"/>
        <v>1.3015771750178626</v>
      </c>
      <c r="AH91" s="54">
        <f t="shared" ref="AH91:BI91" si="41">AH17*AH56*AH90</f>
        <v>1.1241475087448123</v>
      </c>
      <c r="AI91" s="54">
        <f t="shared" si="41"/>
        <v>0.97079738972566276</v>
      </c>
      <c r="AJ91" s="54">
        <f t="shared" si="41"/>
        <v>0.83828432171778178</v>
      </c>
      <c r="AK91" s="54">
        <f t="shared" si="41"/>
        <v>0.72379491759991366</v>
      </c>
      <c r="AL91" s="54">
        <f t="shared" si="41"/>
        <v>0.62489117775600356</v>
      </c>
      <c r="AM91" s="54">
        <f t="shared" si="41"/>
        <v>0.539461864371515</v>
      </c>
      <c r="AN91" s="54">
        <f t="shared" si="41"/>
        <v>0.46567950208618331</v>
      </c>
      <c r="AO91" s="54">
        <f t="shared" si="41"/>
        <v>0.40196274602767929</v>
      </c>
      <c r="AP91" s="54">
        <f t="shared" si="41"/>
        <v>0.34694359781146772</v>
      </c>
      <c r="AQ91" s="54">
        <f t="shared" si="41"/>
        <v>0.29943890431731923</v>
      </c>
      <c r="AR91" s="54">
        <f t="shared" si="41"/>
        <v>0.25842560536046089</v>
      </c>
      <c r="AS91" s="54">
        <f t="shared" si="41"/>
        <v>0.22301925053920857</v>
      </c>
      <c r="AT91" s="54">
        <f t="shared" si="41"/>
        <v>0.19245536236512231</v>
      </c>
      <c r="AU91" s="54">
        <f t="shared" si="41"/>
        <v>0.16607327551594997</v>
      </c>
      <c r="AV91" s="54">
        <f t="shared" si="41"/>
        <v>0.14330212900675829</v>
      </c>
      <c r="AW91" s="54">
        <f t="shared" si="41"/>
        <v>0.12364872931110095</v>
      </c>
      <c r="AX91" s="54">
        <f t="shared" si="41"/>
        <v>0.10668703854516778</v>
      </c>
      <c r="AY91" s="54">
        <f t="shared" si="41"/>
        <v>9.2049073387029973E-2</v>
      </c>
      <c r="AZ91" s="54">
        <f t="shared" si="41"/>
        <v>7.94170280162972E-2</v>
      </c>
      <c r="BA91" s="54">
        <f t="shared" si="41"/>
        <v>6.8516458522876036E-2</v>
      </c>
      <c r="BB91" s="54">
        <f t="shared" si="41"/>
        <v>5.9110387371704681E-2</v>
      </c>
      <c r="BC91" s="54">
        <f t="shared" si="41"/>
        <v>5.0994204989965423E-2</v>
      </c>
      <c r="BD91" s="54">
        <f t="shared" si="41"/>
        <v>4.3991261684392942E-2</v>
      </c>
      <c r="BE91" s="54">
        <f t="shared" si="41"/>
        <v>3.794905718068993E-2</v>
      </c>
      <c r="BF91" s="54">
        <f t="shared" si="41"/>
        <v>3.2735947354092763E-2</v>
      </c>
      <c r="BG91" s="54">
        <f t="shared" si="41"/>
        <v>2.8238298410928508E-2</v>
      </c>
      <c r="BH91" s="54">
        <f t="shared" si="41"/>
        <v>2.4358028081674837E-2</v>
      </c>
      <c r="BI91" s="54">
        <f t="shared" si="41"/>
        <v>2.0988514627347996E-2</v>
      </c>
    </row>
    <row r="92" spans="1:103" ht="18" customHeight="1">
      <c r="A92" s="104" t="s">
        <v>787</v>
      </c>
      <c r="B92" s="120">
        <f>SUM(B91:AO91)*10*B52+B53</f>
        <v>171.08909369710648</v>
      </c>
      <c r="C92" s="46">
        <v>102.10088726998001</v>
      </c>
      <c r="D92" s="106">
        <f>+B92-C92</f>
        <v>68.988206427126471</v>
      </c>
      <c r="I92" s="35"/>
    </row>
    <row r="93" spans="1:103" s="35" customFormat="1" ht="18" customHeight="1">
      <c r="A93" s="66" t="s">
        <v>788</v>
      </c>
      <c r="B93" s="35">
        <f>+B90*Data!B369</f>
        <v>0.59309518482495538</v>
      </c>
      <c r="C93" s="35">
        <f>+C90*Data!C369</f>
        <v>0.50063897765006193</v>
      </c>
      <c r="D93" s="35">
        <f>+D90*Data!D369</f>
        <v>0.47176454584120392</v>
      </c>
      <c r="E93" s="35">
        <f>+E90*Data!E369</f>
        <v>0.43889782733392463</v>
      </c>
      <c r="F93" s="35">
        <f>+F90*Data!F369</f>
        <v>0.40449361555846614</v>
      </c>
      <c r="G93" s="35">
        <f>+G90*Data!G369</f>
        <v>0.37265452768088908</v>
      </c>
      <c r="H93" s="35">
        <f>+H90*Data!H369</f>
        <v>0.34349945314461761</v>
      </c>
      <c r="I93" s="35">
        <f>+I90*Data!I369</f>
        <v>0.31729904177795837</v>
      </c>
      <c r="J93" s="35">
        <f>+J90*Data!J369</f>
        <v>0.29411280832721753</v>
      </c>
      <c r="K93" s="35">
        <f>+K90*Data!K369</f>
        <v>0.27102764317298056</v>
      </c>
      <c r="L93" s="35">
        <f>+L90*Data!L369</f>
        <v>0.25186963920703703</v>
      </c>
      <c r="M93" s="35">
        <f>+M90*Data!M369</f>
        <v>0.23440231201609857</v>
      </c>
      <c r="N93" s="35">
        <f>+N90*Data!N369</f>
        <v>0.22663840182745326</v>
      </c>
      <c r="O93" s="35">
        <f>+O90*Data!O369</f>
        <v>0.21766851686902269</v>
      </c>
      <c r="P93" s="35">
        <f>+P90*Data!P369</f>
        <v>0.20884237510838199</v>
      </c>
      <c r="Q93" s="35">
        <f>+Q90*Data!Q369</f>
        <v>0.20071234119630171</v>
      </c>
      <c r="R93" s="35">
        <f>+R90*Data!R369</f>
        <v>0.19346410427986022</v>
      </c>
      <c r="S93" s="35">
        <f>+S90*Data!S369</f>
        <v>0.18711775870932013</v>
      </c>
      <c r="T93" s="35">
        <f>+T90*Data!T369</f>
        <v>0.1816234728659262</v>
      </c>
      <c r="U93" s="35">
        <f>+U90*Data!U369</f>
        <v>0.17690643484376453</v>
      </c>
      <c r="V93" s="35">
        <f>+V90*Data!V369</f>
        <v>0.17316956555931232</v>
      </c>
      <c r="W93" s="35">
        <f>+W90*Data!W369</f>
        <v>0.16997806246185149</v>
      </c>
      <c r="X93" s="35">
        <f>+X90*Data!X369</f>
        <v>0.16690289702916566</v>
      </c>
      <c r="Y93" s="35">
        <f>+Y90*Data!Y369</f>
        <v>0.16395062247984077</v>
      </c>
      <c r="Z93" s="35">
        <f>+Z90*Data!Z369</f>
        <v>0.16126531316671203</v>
      </c>
      <c r="AA93" s="35">
        <f>+AA90*Data!AA369</f>
        <v>0.15890007814760806</v>
      </c>
      <c r="AB93" s="35">
        <f>+AB90*Data!AB369</f>
        <v>0.1568426405669828</v>
      </c>
      <c r="AC93" s="35">
        <f>+AC90*Data!AC369</f>
        <v>0.15509721589857348</v>
      </c>
      <c r="AD93" s="35">
        <f>+AD90*Data!AD369</f>
        <v>0.15359643867163755</v>
      </c>
      <c r="AE93" s="35">
        <f>+AE90*Data!AE369</f>
        <v>0.15231961671977415</v>
      </c>
      <c r="AF93" s="35">
        <f>+AF90*Data!AF369</f>
        <v>0.15128257626508468</v>
      </c>
      <c r="AG93" s="35">
        <f>+AG90*Data!AG369</f>
        <v>0.15045397475566735</v>
      </c>
      <c r="AH93" s="35">
        <f>+AH90*Data!AH369</f>
        <v>0.14977528336851395</v>
      </c>
      <c r="AI93" s="35">
        <f>+AI90*Data!AI369</f>
        <v>0.14923950997347735</v>
      </c>
      <c r="AJ93" s="35">
        <f>+AJ90*Data!AJ369</f>
        <v>0.1488377797832334</v>
      </c>
      <c r="AK93" s="35">
        <f>+AK90*Data!AK369</f>
        <v>0.14855867104686657</v>
      </c>
      <c r="AL93" s="35">
        <f>+AL90*Data!AL369</f>
        <v>0.14838973070614611</v>
      </c>
      <c r="AM93" s="35">
        <f>+AM90*Data!AM369</f>
        <v>0.14831832357029534</v>
      </c>
      <c r="AN93" s="35">
        <f>+AN90*Data!AN369</f>
        <v>0.14833207595607989</v>
      </c>
      <c r="AO93" s="35">
        <f>+AO90*Data!AO369</f>
        <v>0.1484190887894633</v>
      </c>
      <c r="AP93" s="35">
        <f>+AP90*Data!AP369</f>
        <v>0.14856802317987128</v>
      </c>
      <c r="AQ93" s="35">
        <f>+AQ90*Data!AQ369</f>
        <v>0.1487681188422994</v>
      </c>
      <c r="AR93" s="35">
        <f>+AR90*Data!AR369</f>
        <v>0.14900918036152214</v>
      </c>
      <c r="AS93" s="35">
        <f>+AS90*Data!AS369</f>
        <v>0.14928155110892605</v>
      </c>
      <c r="AT93" s="35">
        <f>+AT90*Data!AT369</f>
        <v>0.14957608547123374</v>
      </c>
      <c r="AU93" s="35">
        <f>+AU90*Data!AU369</f>
        <v>0.14988412442752849</v>
      </c>
      <c r="AV93" s="35">
        <f>+AV90*Data!AV369</f>
        <v>0.15019747586558743</v>
      </c>
      <c r="AW93" s="35">
        <f>+AW90*Data!AW369</f>
        <v>0.150508398331238</v>
      </c>
      <c r="AX93" s="35">
        <f>+AX90*Data!AX369</f>
        <v>0.15080958437748904</v>
      </c>
      <c r="AY93" s="35">
        <f>+AY90*Data!AY369</f>
        <v>0.15109413663559243</v>
      </c>
      <c r="AZ93" s="35">
        <f>+AZ90*Data!AZ369</f>
        <v>0.15135552551480472</v>
      </c>
      <c r="BA93" s="35">
        <f>+BA90*Data!BA369</f>
        <v>0.15158751152722955</v>
      </c>
      <c r="BB93" s="35">
        <f>+BB90*Data!BB369</f>
        <v>0.15178400757647309</v>
      </c>
      <c r="BC93" s="35">
        <f>+BC90*Data!BC369</f>
        <v>0.1519388482905738</v>
      </c>
      <c r="BD93" s="35">
        <f>+BD90*Data!BD369</f>
        <v>0.15204542817292524</v>
      </c>
      <c r="BE93" s="35">
        <f>+BE90*Data!BE369</f>
        <v>0.15209617545856974</v>
      </c>
      <c r="BF93" s="35">
        <f>+BF90*Data!BF369</f>
        <v>0.15208185634809515</v>
      </c>
      <c r="BG93" s="35">
        <f>+BG90*Data!BG369</f>
        <v>0.15199076947591858</v>
      </c>
      <c r="BH93" s="35">
        <f>+BH90*Data!BH369</f>
        <v>0.15180799987648499</v>
      </c>
      <c r="BI93" s="35">
        <f>+BI90*Data!BI369</f>
        <v>0.15173415143271526</v>
      </c>
    </row>
    <row r="94" spans="1:103" ht="18" customHeight="1">
      <c r="A94" s="52" t="s">
        <v>789</v>
      </c>
      <c r="B94" s="65">
        <f>B$17*B$56*B93</f>
        <v>76.609882020049994</v>
      </c>
      <c r="C94" s="65">
        <f t="shared" ref="C94:BH94" si="42">C$17*C$56*C93</f>
        <v>59.925708273912697</v>
      </c>
      <c r="D94" s="65">
        <f t="shared" si="42"/>
        <v>51.325762237402877</v>
      </c>
      <c r="E94" s="65">
        <f t="shared" si="42"/>
        <v>42.462019108087219</v>
      </c>
      <c r="F94" s="65">
        <f t="shared" si="42"/>
        <v>34.032878387173177</v>
      </c>
      <c r="G94" s="65">
        <f t="shared" si="42"/>
        <v>26.656341037669268</v>
      </c>
      <c r="H94" s="65">
        <f t="shared" si="42"/>
        <v>20.636082300444702</v>
      </c>
      <c r="I94" s="65">
        <f t="shared" si="42"/>
        <v>16.009472747660514</v>
      </c>
      <c r="J94" s="65">
        <f t="shared" si="42"/>
        <v>12.463191670052652</v>
      </c>
      <c r="K94" s="65">
        <f t="shared" si="42"/>
        <v>9.6457497847666289</v>
      </c>
      <c r="L94" s="65">
        <f t="shared" si="42"/>
        <v>7.6454982766317165</v>
      </c>
      <c r="M94" s="65">
        <f t="shared" si="42"/>
        <v>6.1631103087280801</v>
      </c>
      <c r="N94" s="65">
        <f t="shared" si="42"/>
        <v>5.1615438841667673</v>
      </c>
      <c r="O94" s="65">
        <f t="shared" si="42"/>
        <v>4.2938791621205468</v>
      </c>
      <c r="P94" s="65">
        <f t="shared" si="42"/>
        <v>3.5684605439138002</v>
      </c>
      <c r="Q94" s="65">
        <f t="shared" si="42"/>
        <v>2.9706017150855568</v>
      </c>
      <c r="R94" s="65">
        <f t="shared" si="42"/>
        <v>2.4801549969323111</v>
      </c>
      <c r="S94" s="65">
        <f t="shared" si="42"/>
        <v>2.0777893119917938</v>
      </c>
      <c r="T94" s="65">
        <f t="shared" si="42"/>
        <v>1.7468939951179281</v>
      </c>
      <c r="U94" s="65">
        <f t="shared" si="42"/>
        <v>1.4738262311845221</v>
      </c>
      <c r="V94" s="65">
        <f t="shared" si="42"/>
        <v>1.2501386909880337</v>
      </c>
      <c r="W94" s="65">
        <f t="shared" si="42"/>
        <v>1.0637495360188063</v>
      </c>
      <c r="X94" s="65">
        <f t="shared" si="42"/>
        <v>0.90546207393252132</v>
      </c>
      <c r="Y94" s="65">
        <f t="shared" si="42"/>
        <v>0.77104431452367628</v>
      </c>
      <c r="Z94" s="65">
        <f t="shared" si="42"/>
        <v>0.65745663644078689</v>
      </c>
      <c r="AA94" s="65">
        <f t="shared" si="42"/>
        <v>0.56157807017052974</v>
      </c>
      <c r="AB94" s="65">
        <f t="shared" si="42"/>
        <v>0.48051843583968179</v>
      </c>
      <c r="AC94" s="65">
        <f t="shared" si="42"/>
        <v>0.41191707162829527</v>
      </c>
      <c r="AD94" s="65">
        <f t="shared" si="42"/>
        <v>0.35362813902825951</v>
      </c>
      <c r="AE94" s="65">
        <f t="shared" si="42"/>
        <v>0.3040054627898634</v>
      </c>
      <c r="AF94" s="65">
        <f t="shared" si="42"/>
        <v>0.26095413920135641</v>
      </c>
      <c r="AG94" s="65">
        <f t="shared" si="42"/>
        <v>0.22362405655066631</v>
      </c>
      <c r="AH94" s="65">
        <f t="shared" si="42"/>
        <v>0.19182030763754376</v>
      </c>
      <c r="AI94" s="65">
        <f t="shared" si="42"/>
        <v>0.16469401802314654</v>
      </c>
      <c r="AJ94" s="65">
        <f t="shared" si="42"/>
        <v>0.14152943446084645</v>
      </c>
      <c r="AK94" s="65">
        <f t="shared" si="42"/>
        <v>0.12172258630355098</v>
      </c>
      <c r="AL94" s="65">
        <f t="shared" si="42"/>
        <v>0.1047650898890128</v>
      </c>
      <c r="AM94" s="65">
        <f t="shared" si="42"/>
        <v>9.0229204573888083E-2</v>
      </c>
      <c r="AN94" s="65">
        <f t="shared" si="42"/>
        <v>7.7754757841344779E-2</v>
      </c>
      <c r="AO94" s="65">
        <f t="shared" si="42"/>
        <v>6.703802895461719E-2</v>
      </c>
      <c r="AP94" s="65">
        <f t="shared" si="42"/>
        <v>5.7822437856834823E-2</v>
      </c>
      <c r="AQ94" s="65">
        <f t="shared" si="42"/>
        <v>4.9890803943511079E-2</v>
      </c>
      <c r="AR94" s="65">
        <f t="shared" si="42"/>
        <v>4.305893006065753E-2</v>
      </c>
      <c r="AS94" s="65">
        <f t="shared" si="42"/>
        <v>3.7170287889298027E-2</v>
      </c>
      <c r="AT94" s="65">
        <f t="shared" si="42"/>
        <v>3.2091611538195411E-2</v>
      </c>
      <c r="AU94" s="65">
        <f t="shared" si="42"/>
        <v>2.7709237565235748E-2</v>
      </c>
      <c r="AV94" s="65">
        <f t="shared" si="42"/>
        <v>2.3926058075902378E-2</v>
      </c>
      <c r="AW94" s="65">
        <f t="shared" si="42"/>
        <v>2.0658977848950287E-2</v>
      </c>
      <c r="AX94" s="65">
        <f t="shared" si="42"/>
        <v>1.7836786599573117E-2</v>
      </c>
      <c r="AY94" s="65">
        <f t="shared" si="42"/>
        <v>1.539837395042476E-2</v>
      </c>
      <c r="AZ94" s="65">
        <f t="shared" si="42"/>
        <v>1.329122802009302E-2</v>
      </c>
      <c r="BA94" s="65">
        <f t="shared" si="42"/>
        <v>1.1470169335427006E-2</v>
      </c>
      <c r="BB94" s="65">
        <f t="shared" si="42"/>
        <v>9.8962805534893641E-3</v>
      </c>
      <c r="BC94" s="65">
        <f t="shared" si="42"/>
        <v>8.5359996968255424E-3</v>
      </c>
      <c r="BD94" s="65">
        <f t="shared" si="42"/>
        <v>7.3603506427109659E-3</v>
      </c>
      <c r="BE94" s="65">
        <f t="shared" si="42"/>
        <v>6.344289751632399E-3</v>
      </c>
      <c r="BF94" s="65">
        <f t="shared" si="42"/>
        <v>5.4661519276302624E-3</v>
      </c>
      <c r="BG94" s="65">
        <f t="shared" si="42"/>
        <v>4.7071830219084501E-3</v>
      </c>
      <c r="BH94" s="65">
        <f t="shared" si="42"/>
        <v>4.0511479745404593E-3</v>
      </c>
      <c r="BI94" s="65">
        <f>BI$17*BI$56*BI93/(1-(BJ17/BI17))</f>
        <v>2.5222103190802713E-2</v>
      </c>
    </row>
    <row r="95" spans="1:103" ht="39" customHeight="1">
      <c r="A95" s="104" t="s">
        <v>787</v>
      </c>
      <c r="B95" s="107">
        <f>SUM(B94:BI94)*10*B52+B53-C53</f>
        <v>171.0890936971071</v>
      </c>
      <c r="C95" s="105">
        <v>171.08909369710801</v>
      </c>
      <c r="D95" s="108">
        <f>+B95-C95</f>
        <v>-9.0949470177292824E-13</v>
      </c>
      <c r="I95" s="35"/>
    </row>
    <row r="96" spans="1:103" ht="21.75" customHeight="1">
      <c r="A96" s="109" t="s">
        <v>790</v>
      </c>
      <c r="C96" s="111"/>
      <c r="D96" s="111"/>
    </row>
    <row r="97" spans="1:61" s="42" customFormat="1" ht="18" customHeight="1">
      <c r="A97" s="112" t="s">
        <v>673</v>
      </c>
      <c r="B97" s="151">
        <f>+Controls!B38</f>
        <v>0.186908552540268</v>
      </c>
      <c r="C97" s="151">
        <f>+Controls!C38</f>
        <v>0.20306631580236401</v>
      </c>
      <c r="D97" s="151">
        <f>+Controls!D38</f>
        <v>0.19794957414301101</v>
      </c>
      <c r="E97" s="151">
        <f>+Controls!E38</f>
        <v>0.19302617707505701</v>
      </c>
      <c r="F97" s="151">
        <f>+Controls!F38</f>
        <v>0.18994991789169799</v>
      </c>
      <c r="G97" s="151">
        <f>+Controls!G38</f>
        <v>0.189345980397428</v>
      </c>
      <c r="H97" s="151">
        <f>+Controls!H38</f>
        <v>0.191023411692294</v>
      </c>
      <c r="I97" s="151">
        <f>+Controls!I38</f>
        <v>0.19285651886478999</v>
      </c>
      <c r="J97" s="151">
        <f>+Controls!J38</f>
        <v>0.19479924961361</v>
      </c>
      <c r="K97" s="151">
        <f>+Controls!K38</f>
        <v>0.20167915075617199</v>
      </c>
      <c r="L97" s="151">
        <f>+Controls!L38</f>
        <v>0.207707160721917</v>
      </c>
      <c r="M97" s="151">
        <f>+Controls!M38</f>
        <v>0.21691090060939</v>
      </c>
      <c r="N97" s="151">
        <f>+Controls!N38</f>
        <v>0.21691090060939</v>
      </c>
      <c r="O97" s="151">
        <f>+Controls!O38</f>
        <v>0.21691090060939</v>
      </c>
      <c r="P97" s="151">
        <f>+Controls!P38</f>
        <v>0.21691090060939</v>
      </c>
      <c r="Q97" s="151">
        <f>+Controls!Q38</f>
        <v>0.21691090060939</v>
      </c>
      <c r="R97" s="151">
        <f>+Controls!R38</f>
        <v>0.21691090060939</v>
      </c>
      <c r="S97" s="151">
        <f>+Controls!S38</f>
        <v>0.21691090060939</v>
      </c>
      <c r="T97" s="151">
        <f>+Controls!T38</f>
        <v>0.21691090060939</v>
      </c>
      <c r="U97" s="151">
        <f>+Controls!U38</f>
        <v>0.21691090060939</v>
      </c>
      <c r="V97" s="151">
        <f>+Controls!V38</f>
        <v>0.21691090060939</v>
      </c>
      <c r="W97" s="151">
        <f>+Controls!W38</f>
        <v>0.21691090060939</v>
      </c>
      <c r="X97" s="151">
        <f>+Controls!X38</f>
        <v>0.21691090060939</v>
      </c>
      <c r="Y97" s="151">
        <f>+Controls!Y38</f>
        <v>0.21691090060939</v>
      </c>
      <c r="Z97" s="151">
        <f>+Controls!Z38</f>
        <v>0.21691090060939</v>
      </c>
      <c r="AA97" s="151">
        <f>+Controls!AA38</f>
        <v>0.21691090060939</v>
      </c>
      <c r="AB97" s="151">
        <f>+Controls!AB38</f>
        <v>0.21691090060939</v>
      </c>
      <c r="AC97" s="151">
        <f>+Controls!AC38</f>
        <v>0.21691090060939</v>
      </c>
      <c r="AD97" s="151">
        <f>+Controls!AD38</f>
        <v>0.21691090060939</v>
      </c>
      <c r="AE97" s="151">
        <f>+Controls!AE38</f>
        <v>0.21691090060939</v>
      </c>
      <c r="AF97" s="151">
        <f>+Controls!AF38</f>
        <v>0.21691090060939</v>
      </c>
      <c r="AG97" s="151">
        <f>+Controls!AG38</f>
        <v>0.21691090060939</v>
      </c>
      <c r="AH97" s="151">
        <f>+Controls!AH38</f>
        <v>0.21691090060939</v>
      </c>
      <c r="AI97" s="151">
        <f>+Controls!AI38</f>
        <v>0.21691090060939</v>
      </c>
      <c r="AJ97" s="151">
        <f>+Controls!AJ38</f>
        <v>0.21691090060939</v>
      </c>
      <c r="AK97" s="151">
        <f>+Controls!AK38</f>
        <v>0.21691090060939</v>
      </c>
      <c r="AL97" s="151">
        <f>+Controls!AL38</f>
        <v>0.21691090060939</v>
      </c>
      <c r="AM97" s="151">
        <f>+Controls!AM38</f>
        <v>0.21691090060939</v>
      </c>
      <c r="AN97" s="151">
        <f>+Controls!AN38</f>
        <v>0.21691090060939</v>
      </c>
      <c r="AO97" s="151">
        <f>+Controls!AO38</f>
        <v>0.21691090060939</v>
      </c>
      <c r="AP97" s="151">
        <f>+Controls!AP38</f>
        <v>0.21691090060939</v>
      </c>
      <c r="AQ97" s="151">
        <f>+Controls!AQ38</f>
        <v>0.21691090060939</v>
      </c>
      <c r="AR97" s="151">
        <f>+Controls!AR38</f>
        <v>0.21691090060939</v>
      </c>
      <c r="AS97" s="151">
        <f>+Controls!AS38</f>
        <v>0.21691090060939</v>
      </c>
      <c r="AT97" s="151">
        <f>+Controls!AT38</f>
        <v>0.21691090060939</v>
      </c>
      <c r="AU97" s="151">
        <f>+Controls!AU38</f>
        <v>0.21691090060939</v>
      </c>
      <c r="AV97" s="151">
        <f>+Controls!AV38</f>
        <v>0.21691090060939</v>
      </c>
      <c r="AW97" s="151">
        <f>+Controls!AW38</f>
        <v>0.21691090060939</v>
      </c>
      <c r="AX97" s="151">
        <f>+Controls!AX38</f>
        <v>0.21691090060939</v>
      </c>
      <c r="AY97" s="151">
        <f>+Controls!AY38</f>
        <v>0.21691090060939</v>
      </c>
      <c r="AZ97" s="151">
        <f>+Controls!AZ38</f>
        <v>0.21691090060939</v>
      </c>
      <c r="BA97" s="151">
        <f>+Controls!BA38</f>
        <v>0.21691090060939</v>
      </c>
      <c r="BB97" s="151">
        <f>+Controls!BB38</f>
        <v>0.21691090060939</v>
      </c>
      <c r="BC97" s="151">
        <f>+Controls!BC38</f>
        <v>0.21691090060939</v>
      </c>
      <c r="BD97" s="151">
        <f>+Controls!BD38</f>
        <v>0.21691090060939</v>
      </c>
      <c r="BE97" s="151">
        <f>+Controls!BE38</f>
        <v>0.21691090060939</v>
      </c>
      <c r="BF97" s="151">
        <f>+Controls!BF38</f>
        <v>0.21691090060939</v>
      </c>
      <c r="BG97" s="151">
        <f>+Controls!BG38</f>
        <v>0.21691090060939</v>
      </c>
      <c r="BH97" s="151">
        <f>+Controls!BH38</f>
        <v>0.21691090060939</v>
      </c>
      <c r="BI97" s="151">
        <f>+Controls!BI38</f>
        <v>0.21691090060939</v>
      </c>
    </row>
    <row r="98" spans="1:61" s="36" customFormat="1" ht="18" customHeight="1">
      <c r="A98" s="114" t="str">
        <f>+Controls!C1</f>
        <v>Control = 1 if tax or 0 if capped</v>
      </c>
      <c r="B98" s="114">
        <f>+Controls!I1</f>
        <v>1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</row>
    <row r="99" spans="1:61" s="36" customFormat="1" ht="18" customHeight="1">
      <c r="A99" s="114" t="str">
        <f>+Controls!C2</f>
        <v>Trade (0) or no trade (1)</v>
      </c>
      <c r="B99" s="114">
        <f>+Controls!I2</f>
        <v>1</v>
      </c>
    </row>
    <row r="100" spans="1:61" s="43" customFormat="1" ht="18" customHeight="1">
      <c r="A100" s="116"/>
      <c r="B100" s="116"/>
    </row>
    <row r="101" spans="1:61" s="44" customFormat="1" ht="18" customHeight="1">
      <c r="A101" s="117" t="s">
        <v>791</v>
      </c>
      <c r="B101" s="118">
        <f t="shared" ref="B101:AG101" si="43">+B$36*1000*B103^($B$38-1)</f>
        <v>9.9999999999999937E-4</v>
      </c>
      <c r="C101" s="118">
        <f t="shared" si="43"/>
        <v>9.999999999999998E-4</v>
      </c>
      <c r="D101" s="118">
        <f t="shared" si="43"/>
        <v>1.0000000000000534E-3</v>
      </c>
      <c r="E101" s="118">
        <f t="shared" si="43"/>
        <v>1.0000000000215483E-3</v>
      </c>
      <c r="F101" s="118">
        <f t="shared" si="43"/>
        <v>1.0000000017689826E-3</v>
      </c>
      <c r="G101" s="118">
        <f t="shared" si="43"/>
        <v>1.0000000576642798E-3</v>
      </c>
      <c r="H101" s="118">
        <f t="shared" si="43"/>
        <v>1.0000010087449871E-3</v>
      </c>
      <c r="I101" s="118">
        <f t="shared" si="43"/>
        <v>1.0000113920947305E-3</v>
      </c>
      <c r="J101" s="118">
        <f t="shared" si="43"/>
        <v>1.0000940394660192E-3</v>
      </c>
      <c r="K101" s="118">
        <f t="shared" si="43"/>
        <v>1.0006133774100512E-3</v>
      </c>
      <c r="L101" s="118">
        <f t="shared" si="43"/>
        <v>1.0033295900328694E-3</v>
      </c>
      <c r="M101" s="118">
        <f t="shared" si="43"/>
        <v>1.0155894218064863E-3</v>
      </c>
      <c r="N101" s="118">
        <f t="shared" si="43"/>
        <v>1.0645397255263091E-3</v>
      </c>
      <c r="O101" s="118">
        <f t="shared" si="43"/>
        <v>1.2410303223762522E-3</v>
      </c>
      <c r="P101" s="118">
        <f t="shared" si="43"/>
        <v>1.8210025266551034E-3</v>
      </c>
      <c r="Q101" s="118">
        <f t="shared" si="43"/>
        <v>3.5766183309002201E-3</v>
      </c>
      <c r="R101" s="118">
        <f t="shared" si="43"/>
        <v>8.5161838592479003E-3</v>
      </c>
      <c r="S101" s="118">
        <f t="shared" si="43"/>
        <v>2.1530289584171886E-2</v>
      </c>
      <c r="T101" s="118">
        <f t="shared" si="43"/>
        <v>5.3833188353047234E-2</v>
      </c>
      <c r="U101" s="118">
        <f t="shared" si="43"/>
        <v>0.12973744072668456</v>
      </c>
      <c r="V101" s="118">
        <f t="shared" si="43"/>
        <v>0.29919990110504929</v>
      </c>
      <c r="W101" s="118">
        <f t="shared" si="43"/>
        <v>0.66126843802292923</v>
      </c>
      <c r="X101" s="118">
        <f t="shared" si="43"/>
        <v>1.4047386546896243</v>
      </c>
      <c r="Y101" s="118">
        <f t="shared" si="43"/>
        <v>2.8696110898541183</v>
      </c>
      <c r="Z101" s="118">
        <f t="shared" si="43"/>
        <v>5.6313004966981497</v>
      </c>
      <c r="AA101" s="118">
        <f t="shared" si="43"/>
        <v>10.59131116102029</v>
      </c>
      <c r="AB101" s="118">
        <f t="shared" si="43"/>
        <v>125.70677724004616</v>
      </c>
      <c r="AC101" s="118">
        <f t="shared" si="43"/>
        <v>62.853388620023082</v>
      </c>
      <c r="AD101" s="118">
        <f t="shared" si="43"/>
        <v>31.426694310011541</v>
      </c>
      <c r="AE101" s="118">
        <f t="shared" si="43"/>
        <v>15.713347155005771</v>
      </c>
      <c r="AF101" s="118">
        <f t="shared" si="43"/>
        <v>7.8566735775028853</v>
      </c>
      <c r="AG101" s="118">
        <f t="shared" si="43"/>
        <v>3.9283367887514427</v>
      </c>
      <c r="AH101" s="118">
        <f t="shared" ref="AH101:BI101" si="44">+AH$36*1000*AH103^($B$38-1)</f>
        <v>1.9641683943757213</v>
      </c>
      <c r="AI101" s="118">
        <f t="shared" si="44"/>
        <v>0.98208419718786066</v>
      </c>
      <c r="AJ101" s="118">
        <f t="shared" si="44"/>
        <v>0.49104209859393033</v>
      </c>
      <c r="AK101" s="118">
        <f t="shared" si="44"/>
        <v>0.24552104929696517</v>
      </c>
      <c r="AL101" s="118">
        <f t="shared" si="44"/>
        <v>0.12276052464848258</v>
      </c>
      <c r="AM101" s="118">
        <f t="shared" si="44"/>
        <v>6.1380262324241291E-2</v>
      </c>
      <c r="AN101" s="118">
        <f t="shared" si="44"/>
        <v>3.0690131162120646E-2</v>
      </c>
      <c r="AO101" s="118">
        <f t="shared" si="44"/>
        <v>1.5345065581060323E-2</v>
      </c>
      <c r="AP101" s="118">
        <f t="shared" si="44"/>
        <v>7.6725327905301614E-3</v>
      </c>
      <c r="AQ101" s="118">
        <f t="shared" si="44"/>
        <v>3.8362663952650807E-3</v>
      </c>
      <c r="AR101" s="118">
        <f t="shared" si="44"/>
        <v>1.9181331976325404E-3</v>
      </c>
      <c r="AS101" s="118">
        <f t="shared" si="44"/>
        <v>9.5906659881627018E-4</v>
      </c>
      <c r="AT101" s="118">
        <f t="shared" si="44"/>
        <v>4.7953329940813509E-4</v>
      </c>
      <c r="AU101" s="118">
        <f t="shared" si="44"/>
        <v>2.3976664970406754E-4</v>
      </c>
      <c r="AV101" s="118">
        <f t="shared" si="44"/>
        <v>1.1988332485203377E-4</v>
      </c>
      <c r="AW101" s="118">
        <f t="shared" si="44"/>
        <v>5.9941662426016886E-5</v>
      </c>
      <c r="AX101" s="118">
        <f t="shared" si="44"/>
        <v>2.9970831213008443E-5</v>
      </c>
      <c r="AY101" s="118">
        <f t="shared" si="44"/>
        <v>1.4985415606504222E-5</v>
      </c>
      <c r="AZ101" s="118">
        <f t="shared" si="44"/>
        <v>7.4927078032521108E-6</v>
      </c>
      <c r="BA101" s="118">
        <f t="shared" si="44"/>
        <v>3.7463539016260554E-6</v>
      </c>
      <c r="BB101" s="118">
        <f t="shared" si="44"/>
        <v>1.8731769508130277E-6</v>
      </c>
      <c r="BC101" s="118">
        <f t="shared" si="44"/>
        <v>9.3658847540651385E-7</v>
      </c>
      <c r="BD101" s="118">
        <f t="shared" si="44"/>
        <v>4.6829423770325692E-7</v>
      </c>
      <c r="BE101" s="118">
        <f t="shared" si="44"/>
        <v>2.3414711885162846E-7</v>
      </c>
      <c r="BF101" s="118">
        <f t="shared" si="44"/>
        <v>1.1707355942581423E-7</v>
      </c>
      <c r="BG101" s="118">
        <f t="shared" si="44"/>
        <v>5.8536779712907115E-8</v>
      </c>
      <c r="BH101" s="118">
        <f t="shared" si="44"/>
        <v>2.9268389856453558E-8</v>
      </c>
      <c r="BI101" s="118">
        <f t="shared" si="44"/>
        <v>1.4634194928226779E-8</v>
      </c>
    </row>
    <row r="102" spans="1:61" s="45" customFormat="1" ht="18" customHeight="1">
      <c r="A102" s="119" t="s">
        <v>694</v>
      </c>
      <c r="B102" s="120">
        <f>+B119*(1-MIN(B103,1))</f>
        <v>0.54156849752830372</v>
      </c>
      <c r="C102" s="120">
        <f>+C119*(1-MIN(C103,1))</f>
        <v>0.56942681429125552</v>
      </c>
      <c r="D102" s="120">
        <f t="shared" ref="D102:BI102" si="45">+D119*(1-MIN(D103,1))</f>
        <v>0.61987857064668472</v>
      </c>
      <c r="E102" s="120">
        <f t="shared" si="45"/>
        <v>0.64999403603263772</v>
      </c>
      <c r="F102" s="120">
        <f t="shared" si="45"/>
        <v>0.66238689909170889</v>
      </c>
      <c r="G102" s="120">
        <f t="shared" si="45"/>
        <v>0.65965112052958619</v>
      </c>
      <c r="H102" s="120">
        <f t="shared" si="45"/>
        <v>0.6488620004854514</v>
      </c>
      <c r="I102" s="120">
        <f t="shared" si="45"/>
        <v>0.63766528527198207</v>
      </c>
      <c r="J102" s="120">
        <f t="shared" si="45"/>
        <v>0.62660949205032856</v>
      </c>
      <c r="K102" s="120">
        <f t="shared" si="45"/>
        <v>0.6158956860451088</v>
      </c>
      <c r="L102" s="120">
        <f t="shared" si="45"/>
        <v>0.6151576446727387</v>
      </c>
      <c r="M102" s="120">
        <f t="shared" si="45"/>
        <v>0.6235543896681438</v>
      </c>
      <c r="N102" s="120">
        <f t="shared" si="45"/>
        <v>0.63665038163180676</v>
      </c>
      <c r="O102" s="120">
        <f t="shared" si="45"/>
        <v>0.64665854038027248</v>
      </c>
      <c r="P102" s="120">
        <f t="shared" si="45"/>
        <v>0.65505192772992105</v>
      </c>
      <c r="Q102" s="120">
        <f t="shared" si="45"/>
        <v>0.66253616056647369</v>
      </c>
      <c r="R102" s="120">
        <f t="shared" si="45"/>
        <v>0.66939934704054416</v>
      </c>
      <c r="S102" s="120">
        <f t="shared" si="45"/>
        <v>0.67568582005359168</v>
      </c>
      <c r="T102" s="120">
        <f t="shared" si="45"/>
        <v>0.68126053833683997</v>
      </c>
      <c r="U102" s="120">
        <f t="shared" si="45"/>
        <v>0.68582309112377915</v>
      </c>
      <c r="V102" s="120">
        <f t="shared" si="45"/>
        <v>0.68909139258801233</v>
      </c>
      <c r="W102" s="120">
        <f t="shared" si="45"/>
        <v>0.69040140494562463</v>
      </c>
      <c r="X102" s="120">
        <f t="shared" si="45"/>
        <v>0.68858576708230623</v>
      </c>
      <c r="Y102" s="120">
        <f t="shared" si="45"/>
        <v>0.68231485463514874</v>
      </c>
      <c r="Z102" s="120">
        <f t="shared" si="45"/>
        <v>0.66996999238662636</v>
      </c>
      <c r="AA102" s="120">
        <f t="shared" si="45"/>
        <v>0.61091748088156494</v>
      </c>
      <c r="AB102" s="120">
        <f t="shared" si="45"/>
        <v>0</v>
      </c>
      <c r="AC102" s="120">
        <f t="shared" si="45"/>
        <v>0</v>
      </c>
      <c r="AD102" s="120">
        <f t="shared" si="45"/>
        <v>0</v>
      </c>
      <c r="AE102" s="120">
        <f t="shared" si="45"/>
        <v>0</v>
      </c>
      <c r="AF102" s="120">
        <f t="shared" si="45"/>
        <v>0</v>
      </c>
      <c r="AG102" s="120">
        <f t="shared" si="45"/>
        <v>0</v>
      </c>
      <c r="AH102" s="120">
        <f t="shared" si="45"/>
        <v>0</v>
      </c>
      <c r="AI102" s="120">
        <f t="shared" si="45"/>
        <v>0</v>
      </c>
      <c r="AJ102" s="120">
        <f t="shared" si="45"/>
        <v>0</v>
      </c>
      <c r="AK102" s="120">
        <f t="shared" si="45"/>
        <v>0</v>
      </c>
      <c r="AL102" s="120">
        <f t="shared" si="45"/>
        <v>0</v>
      </c>
      <c r="AM102" s="120">
        <f t="shared" si="45"/>
        <v>0</v>
      </c>
      <c r="AN102" s="120">
        <f t="shared" si="45"/>
        <v>0</v>
      </c>
      <c r="AO102" s="120">
        <f t="shared" si="45"/>
        <v>0</v>
      </c>
      <c r="AP102" s="120">
        <f t="shared" si="45"/>
        <v>0</v>
      </c>
      <c r="AQ102" s="120">
        <f t="shared" si="45"/>
        <v>0</v>
      </c>
      <c r="AR102" s="120">
        <f t="shared" si="45"/>
        <v>0</v>
      </c>
      <c r="AS102" s="120">
        <f t="shared" si="45"/>
        <v>0</v>
      </c>
      <c r="AT102" s="120">
        <f t="shared" si="45"/>
        <v>0</v>
      </c>
      <c r="AU102" s="120">
        <f t="shared" si="45"/>
        <v>0</v>
      </c>
      <c r="AV102" s="120">
        <f t="shared" si="45"/>
        <v>0</v>
      </c>
      <c r="AW102" s="120">
        <f t="shared" si="45"/>
        <v>0</v>
      </c>
      <c r="AX102" s="120">
        <f t="shared" si="45"/>
        <v>0</v>
      </c>
      <c r="AY102" s="120">
        <f t="shared" si="45"/>
        <v>0</v>
      </c>
      <c r="AZ102" s="120">
        <f t="shared" si="45"/>
        <v>0</v>
      </c>
      <c r="BA102" s="120">
        <f t="shared" si="45"/>
        <v>0</v>
      </c>
      <c r="BB102" s="120">
        <f t="shared" si="45"/>
        <v>0</v>
      </c>
      <c r="BC102" s="120">
        <f t="shared" si="45"/>
        <v>0</v>
      </c>
      <c r="BD102" s="120">
        <f t="shared" si="45"/>
        <v>0</v>
      </c>
      <c r="BE102" s="120">
        <f t="shared" si="45"/>
        <v>0</v>
      </c>
      <c r="BF102" s="120">
        <f t="shared" si="45"/>
        <v>0</v>
      </c>
      <c r="BG102" s="120">
        <f t="shared" si="45"/>
        <v>0</v>
      </c>
      <c r="BH102" s="120">
        <f t="shared" si="45"/>
        <v>0</v>
      </c>
      <c r="BI102" s="120">
        <f t="shared" si="45"/>
        <v>0</v>
      </c>
    </row>
    <row r="103" spans="1:61" s="46" customFormat="1" ht="18" customHeight="1">
      <c r="A103" s="121" t="s">
        <v>681</v>
      </c>
      <c r="B103" s="122">
        <f>+IF($B$98=1,B109,IF($B$99=1,B114,B122))</f>
        <v>3.8717679147140402E-4</v>
      </c>
      <c r="C103" s="122">
        <f>+IF($B$98&gt;0,C109,IF($B$99&gt;0,C114,C122))</f>
        <v>3.9720851919222591E-4</v>
      </c>
      <c r="D103" s="122">
        <f t="shared" ref="D103:BI103" si="46">+IF($B$98&gt;0,D109,IF($B$99&gt;0,D114,D122))</f>
        <v>4.0744432808424637E-4</v>
      </c>
      <c r="E103" s="122">
        <f t="shared" si="46"/>
        <v>4.1788428101555272E-4</v>
      </c>
      <c r="F103" s="122">
        <f t="shared" si="46"/>
        <v>4.2852811081690504E-4</v>
      </c>
      <c r="G103" s="122">
        <f t="shared" si="46"/>
        <v>4.3937521155757098E-4</v>
      </c>
      <c r="H103" s="122">
        <f t="shared" si="46"/>
        <v>4.5042480398821362E-4</v>
      </c>
      <c r="I103" s="122">
        <f t="shared" si="46"/>
        <v>4.6167771125603857E-4</v>
      </c>
      <c r="J103" s="122">
        <f t="shared" si="46"/>
        <v>4.7314883205612707E-4</v>
      </c>
      <c r="K103" s="122">
        <f t="shared" si="46"/>
        <v>4.8493546860594266E-4</v>
      </c>
      <c r="L103" s="122">
        <f t="shared" si="46"/>
        <v>4.9752859713532124E-4</v>
      </c>
      <c r="M103" s="122">
        <f t="shared" si="46"/>
        <v>5.130321397819014E-4</v>
      </c>
      <c r="N103" s="122">
        <f t="shared" si="46"/>
        <v>5.3927665215271821E-4</v>
      </c>
      <c r="O103" s="122">
        <f t="shared" si="46"/>
        <v>6.0123277230107351E-4</v>
      </c>
      <c r="P103" s="122">
        <f t="shared" si="46"/>
        <v>7.6152656642028567E-4</v>
      </c>
      <c r="Q103" s="122">
        <f t="shared" si="46"/>
        <v>1.1339233495209623E-3</v>
      </c>
      <c r="R103" s="122">
        <f t="shared" si="46"/>
        <v>1.8785964964230207E-3</v>
      </c>
      <c r="S103" s="122">
        <f t="shared" si="46"/>
        <v>3.2169447751187741E-3</v>
      </c>
      <c r="T103" s="122">
        <f t="shared" si="46"/>
        <v>5.4736771893611246E-3</v>
      </c>
      <c r="U103" s="122">
        <f t="shared" si="46"/>
        <v>9.1227499798029656E-3</v>
      </c>
      <c r="V103" s="122">
        <f t="shared" si="46"/>
        <v>1.4833344716108612E-2</v>
      </c>
      <c r="W103" s="122">
        <f t="shared" si="46"/>
        <v>2.3548931669639974E-2</v>
      </c>
      <c r="X103" s="122">
        <f t="shared" si="46"/>
        <v>3.6562072464268805E-2</v>
      </c>
      <c r="Y103" s="122">
        <f t="shared" si="46"/>
        <v>5.5530373550280419E-2</v>
      </c>
      <c r="Z103" s="122">
        <f t="shared" si="46"/>
        <v>8.2454939464792085E-2</v>
      </c>
      <c r="AA103" s="122">
        <f t="shared" si="46"/>
        <v>0.17213423111760454</v>
      </c>
      <c r="AB103" s="122">
        <f t="shared" si="46"/>
        <v>1</v>
      </c>
      <c r="AC103" s="122">
        <f t="shared" si="46"/>
        <v>1</v>
      </c>
      <c r="AD103" s="122">
        <f t="shared" si="46"/>
        <v>1</v>
      </c>
      <c r="AE103" s="122">
        <f t="shared" si="46"/>
        <v>1</v>
      </c>
      <c r="AF103" s="122">
        <f t="shared" si="46"/>
        <v>1</v>
      </c>
      <c r="AG103" s="122">
        <f t="shared" si="46"/>
        <v>1</v>
      </c>
      <c r="AH103" s="122">
        <f t="shared" si="46"/>
        <v>1</v>
      </c>
      <c r="AI103" s="122">
        <f t="shared" si="46"/>
        <v>1</v>
      </c>
      <c r="AJ103" s="122">
        <f t="shared" si="46"/>
        <v>1</v>
      </c>
      <c r="AK103" s="122">
        <f t="shared" si="46"/>
        <v>1</v>
      </c>
      <c r="AL103" s="122">
        <f t="shared" si="46"/>
        <v>1</v>
      </c>
      <c r="AM103" s="122">
        <f t="shared" si="46"/>
        <v>1</v>
      </c>
      <c r="AN103" s="122">
        <f t="shared" si="46"/>
        <v>1</v>
      </c>
      <c r="AO103" s="122">
        <f t="shared" si="46"/>
        <v>1</v>
      </c>
      <c r="AP103" s="122">
        <f t="shared" si="46"/>
        <v>1</v>
      </c>
      <c r="AQ103" s="122">
        <f t="shared" si="46"/>
        <v>1</v>
      </c>
      <c r="AR103" s="122">
        <f t="shared" si="46"/>
        <v>1</v>
      </c>
      <c r="AS103" s="122">
        <f t="shared" si="46"/>
        <v>1</v>
      </c>
      <c r="AT103" s="122">
        <f t="shared" si="46"/>
        <v>1</v>
      </c>
      <c r="AU103" s="122">
        <f t="shared" si="46"/>
        <v>1</v>
      </c>
      <c r="AV103" s="122">
        <f t="shared" si="46"/>
        <v>1</v>
      </c>
      <c r="AW103" s="122">
        <f t="shared" si="46"/>
        <v>1</v>
      </c>
      <c r="AX103" s="122">
        <f t="shared" si="46"/>
        <v>1</v>
      </c>
      <c r="AY103" s="122">
        <f t="shared" si="46"/>
        <v>1</v>
      </c>
      <c r="AZ103" s="122">
        <f t="shared" si="46"/>
        <v>1</v>
      </c>
      <c r="BA103" s="122">
        <f t="shared" si="46"/>
        <v>1</v>
      </c>
      <c r="BB103" s="122">
        <f t="shared" si="46"/>
        <v>1</v>
      </c>
      <c r="BC103" s="122">
        <f t="shared" si="46"/>
        <v>1</v>
      </c>
      <c r="BD103" s="122">
        <f t="shared" si="46"/>
        <v>1</v>
      </c>
      <c r="BE103" s="122">
        <f t="shared" si="46"/>
        <v>1</v>
      </c>
      <c r="BF103" s="122">
        <f t="shared" si="46"/>
        <v>1</v>
      </c>
      <c r="BG103" s="122">
        <f t="shared" si="46"/>
        <v>1</v>
      </c>
      <c r="BH103" s="122">
        <f t="shared" si="46"/>
        <v>1</v>
      </c>
      <c r="BI103" s="122">
        <f t="shared" si="46"/>
        <v>1</v>
      </c>
    </row>
    <row r="104" spans="1:61" ht="18" customHeight="1">
      <c r="A104" s="123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</row>
    <row r="105" spans="1:61" ht="18" customHeight="1">
      <c r="A105" s="124" t="s">
        <v>674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</row>
    <row r="106" spans="1:61" s="47" customFormat="1" ht="18" customHeight="1">
      <c r="A106" s="126" t="s">
        <v>177</v>
      </c>
      <c r="B106" s="125">
        <f t="shared" ref="B106:BI106" si="47">+MIN(B107+B108,B36*1000)</f>
        <v>1E-3</v>
      </c>
      <c r="C106" s="125">
        <f t="shared" si="47"/>
        <v>1E-3</v>
      </c>
      <c r="D106" s="125">
        <f t="shared" si="47"/>
        <v>1.0000000000000521E-3</v>
      </c>
      <c r="E106" s="125">
        <f t="shared" si="47"/>
        <v>1.0000000000215492E-3</v>
      </c>
      <c r="F106" s="125">
        <f t="shared" si="47"/>
        <v>1.0000000017689817E-3</v>
      </c>
      <c r="G106" s="125">
        <f t="shared" si="47"/>
        <v>1.0000000576642783E-3</v>
      </c>
      <c r="H106" s="125">
        <f t="shared" si="47"/>
        <v>1.0000010087449862E-3</v>
      </c>
      <c r="I106" s="125">
        <f t="shared" si="47"/>
        <v>1.0000113920947279E-3</v>
      </c>
      <c r="J106" s="125">
        <f t="shared" si="47"/>
        <v>1.0000940394660177E-3</v>
      </c>
      <c r="K106" s="125">
        <f t="shared" si="47"/>
        <v>1.0006133774100503E-3</v>
      </c>
      <c r="L106" s="125">
        <f t="shared" si="47"/>
        <v>1.003329590032867E-3</v>
      </c>
      <c r="M106" s="142">
        <f t="shared" si="47"/>
        <v>1.0155894218064868E-3</v>
      </c>
      <c r="N106" s="125">
        <f t="shared" si="47"/>
        <v>1.0645397255263089E-3</v>
      </c>
      <c r="O106" s="125">
        <f t="shared" si="47"/>
        <v>1.2410303223762502E-3</v>
      </c>
      <c r="P106" s="125">
        <f t="shared" si="47"/>
        <v>1.8210025266551014E-3</v>
      </c>
      <c r="Q106" s="125">
        <f t="shared" si="47"/>
        <v>3.5766183309002184E-3</v>
      </c>
      <c r="R106" s="125">
        <f t="shared" si="47"/>
        <v>8.5161838592479073E-3</v>
      </c>
      <c r="S106" s="125">
        <f t="shared" si="47"/>
        <v>2.1530289584171879E-2</v>
      </c>
      <c r="T106" s="125">
        <f t="shared" si="47"/>
        <v>5.3833188353047248E-2</v>
      </c>
      <c r="U106" s="125">
        <f t="shared" si="47"/>
        <v>0.12973744072668422</v>
      </c>
      <c r="V106" s="125">
        <f t="shared" si="47"/>
        <v>0.29919990110504918</v>
      </c>
      <c r="W106" s="125">
        <f t="shared" si="47"/>
        <v>0.66126843802292923</v>
      </c>
      <c r="X106" s="125">
        <f t="shared" si="47"/>
        <v>1.4047386546896248</v>
      </c>
      <c r="Y106" s="125">
        <f t="shared" si="47"/>
        <v>2.8696110898541152</v>
      </c>
      <c r="Z106" s="125">
        <f t="shared" si="47"/>
        <v>5.6313004966981506</v>
      </c>
      <c r="AA106" s="125">
        <f t="shared" si="47"/>
        <v>10.59131116102029</v>
      </c>
      <c r="AB106" s="125">
        <f t="shared" si="47"/>
        <v>125.70677724004616</v>
      </c>
      <c r="AC106" s="125">
        <f t="shared" si="47"/>
        <v>62.853388620023082</v>
      </c>
      <c r="AD106" s="125">
        <f t="shared" si="47"/>
        <v>31.426694310011541</v>
      </c>
      <c r="AE106" s="125">
        <f t="shared" si="47"/>
        <v>15.713347155005771</v>
      </c>
      <c r="AF106" s="125">
        <f t="shared" si="47"/>
        <v>7.8566735775028853</v>
      </c>
      <c r="AG106" s="125">
        <f t="shared" si="47"/>
        <v>3.9283367887514427</v>
      </c>
      <c r="AH106" s="125">
        <f t="shared" si="47"/>
        <v>1.9641683943757213</v>
      </c>
      <c r="AI106" s="125">
        <f t="shared" si="47"/>
        <v>0.98208419718786066</v>
      </c>
      <c r="AJ106" s="125">
        <f t="shared" si="47"/>
        <v>0.49104209859393033</v>
      </c>
      <c r="AK106" s="125">
        <f t="shared" si="47"/>
        <v>0.24552104929696517</v>
      </c>
      <c r="AL106" s="125">
        <f t="shared" si="47"/>
        <v>0.12276052464848258</v>
      </c>
      <c r="AM106" s="125">
        <f t="shared" si="47"/>
        <v>6.1380262324241291E-2</v>
      </c>
      <c r="AN106" s="125">
        <f t="shared" si="47"/>
        <v>3.0690131162120646E-2</v>
      </c>
      <c r="AO106" s="125">
        <f t="shared" si="47"/>
        <v>1.5345065581060323E-2</v>
      </c>
      <c r="AP106" s="125">
        <f t="shared" si="47"/>
        <v>7.6725327905301614E-3</v>
      </c>
      <c r="AQ106" s="125">
        <f t="shared" si="47"/>
        <v>3.8362663952650807E-3</v>
      </c>
      <c r="AR106" s="125">
        <f t="shared" si="47"/>
        <v>1.9181331976325404E-3</v>
      </c>
      <c r="AS106" s="125">
        <f t="shared" si="47"/>
        <v>9.5906659881627018E-4</v>
      </c>
      <c r="AT106" s="125">
        <f t="shared" si="47"/>
        <v>4.7953329940813509E-4</v>
      </c>
      <c r="AU106" s="125">
        <f t="shared" si="47"/>
        <v>2.3976664970406754E-4</v>
      </c>
      <c r="AV106" s="125">
        <f t="shared" si="47"/>
        <v>1.1988332485203377E-4</v>
      </c>
      <c r="AW106" s="125">
        <f t="shared" si="47"/>
        <v>5.9941662426016886E-5</v>
      </c>
      <c r="AX106" s="125">
        <f t="shared" si="47"/>
        <v>2.9970831213008443E-5</v>
      </c>
      <c r="AY106" s="125">
        <f t="shared" si="47"/>
        <v>1.4985415606504222E-5</v>
      </c>
      <c r="AZ106" s="125">
        <f t="shared" si="47"/>
        <v>7.4927078032521108E-6</v>
      </c>
      <c r="BA106" s="125">
        <f t="shared" si="47"/>
        <v>3.7463539016260554E-6</v>
      </c>
      <c r="BB106" s="125">
        <f t="shared" si="47"/>
        <v>1.8731769508130277E-6</v>
      </c>
      <c r="BC106" s="125">
        <f t="shared" si="47"/>
        <v>9.3658847540651385E-7</v>
      </c>
      <c r="BD106" s="125">
        <f t="shared" si="47"/>
        <v>4.6829423770325692E-7</v>
      </c>
      <c r="BE106" s="125">
        <f t="shared" si="47"/>
        <v>2.3414711885162846E-7</v>
      </c>
      <c r="BF106" s="125">
        <f t="shared" si="47"/>
        <v>1.1707355942581423E-7</v>
      </c>
      <c r="BG106" s="125">
        <f t="shared" si="47"/>
        <v>5.8536779712907115E-8</v>
      </c>
      <c r="BH106" s="125">
        <f t="shared" si="47"/>
        <v>2.9268389856453558E-8</v>
      </c>
      <c r="BI106" s="125">
        <f t="shared" si="47"/>
        <v>1.4634194928226779E-8</v>
      </c>
    </row>
    <row r="107" spans="1:61" ht="18" customHeight="1">
      <c r="A107" s="126" t="s">
        <v>672</v>
      </c>
      <c r="B107" s="125">
        <f>+Controls!B9</f>
        <v>0</v>
      </c>
      <c r="C107" s="125">
        <f>+Controls!C9</f>
        <v>3.0070389287706203E-21</v>
      </c>
      <c r="D107" s="125">
        <f>+Controls!D9</f>
        <v>5.2132333743870096E-17</v>
      </c>
      <c r="E107" s="125">
        <f>+Controls!E9</f>
        <v>2.1549200322818337E-14</v>
      </c>
      <c r="F107" s="125">
        <f>+Controls!F9</f>
        <v>1.7689817099191038E-12</v>
      </c>
      <c r="G107" s="125">
        <f>+Controls!G9</f>
        <v>5.7664278346510029E-11</v>
      </c>
      <c r="H107" s="125">
        <f>+Controls!H9</f>
        <v>1.0087449862090303E-9</v>
      </c>
      <c r="I107" s="125">
        <f>+Controls!I9</f>
        <v>1.1392094727763031E-8</v>
      </c>
      <c r="J107" s="125">
        <f>+Controls!J9</f>
        <v>9.4039466017717397E-8</v>
      </c>
      <c r="K107" s="125">
        <f>+Controls!K9</f>
        <v>6.1337741005017265E-7</v>
      </c>
      <c r="L107" s="125">
        <f>+Controls!L9</f>
        <v>3.3295900328669421E-6</v>
      </c>
      <c r="M107" s="125">
        <f>+Controls!M9</f>
        <v>1.5589421806486728E-5</v>
      </c>
      <c r="N107" s="125">
        <f>+Controls!N9</f>
        <v>6.4539725526308953E-5</v>
      </c>
      <c r="O107" s="125">
        <f>+Controls!O9</f>
        <v>2.4103032237625028E-4</v>
      </c>
      <c r="P107" s="125">
        <f>+Controls!P9</f>
        <v>8.2100252665510151E-4</v>
      </c>
      <c r="Q107" s="125">
        <f>+Controls!Q9</f>
        <v>2.5766183309002184E-3</v>
      </c>
      <c r="R107" s="125">
        <f>+Controls!R9</f>
        <v>7.5161838592479073E-3</v>
      </c>
      <c r="S107" s="125">
        <f>+Controls!S9</f>
        <v>2.0530289584171878E-2</v>
      </c>
      <c r="T107" s="125">
        <f>+Controls!T9</f>
        <v>5.2833188353047247E-2</v>
      </c>
      <c r="U107" s="125">
        <f>+Controls!U9</f>
        <v>0.12873744072668422</v>
      </c>
      <c r="V107" s="125">
        <f>+Controls!V9</f>
        <v>0.29819990110504918</v>
      </c>
      <c r="W107" s="125">
        <f>+Controls!W9</f>
        <v>0.66026843802292923</v>
      </c>
      <c r="X107" s="125">
        <f>+Controls!X9</f>
        <v>1.4037386546896249</v>
      </c>
      <c r="Y107" s="125">
        <f>+Controls!Y9</f>
        <v>2.8686110898541153</v>
      </c>
      <c r="Z107" s="125">
        <f>+Controls!Z9</f>
        <v>5.6303004966981502</v>
      </c>
      <c r="AA107" s="125">
        <f>+Controls!AA9</f>
        <v>10.59031116102029</v>
      </c>
      <c r="AB107" s="125">
        <f>+Controls!AB9</f>
        <v>18.34441499938697</v>
      </c>
      <c r="AC107" s="125">
        <f>+Controls!AC9</f>
        <v>18.34441499938697</v>
      </c>
      <c r="AD107" s="125">
        <f>+Controls!AD9</f>
        <v>18.34441499938697</v>
      </c>
      <c r="AE107" s="125">
        <f>+Controls!AE9</f>
        <v>18.34441499938697</v>
      </c>
      <c r="AF107" s="125">
        <f>+Controls!AF9</f>
        <v>18.34441499938697</v>
      </c>
      <c r="AG107" s="125">
        <f>+Controls!AG9</f>
        <v>18.34441499938697</v>
      </c>
      <c r="AH107" s="125">
        <f>+Controls!AH9</f>
        <v>18.34441499938697</v>
      </c>
      <c r="AI107" s="125">
        <f>+Controls!AI9</f>
        <v>18.34441499938697</v>
      </c>
      <c r="AJ107" s="125">
        <f>+Controls!AJ9</f>
        <v>18.34441499938697</v>
      </c>
      <c r="AK107" s="125">
        <f>+Controls!AK9</f>
        <v>18.34441499938697</v>
      </c>
      <c r="AL107" s="125">
        <f>+Controls!AL9</f>
        <v>18.34441499938697</v>
      </c>
      <c r="AM107" s="125">
        <f>+Controls!AM9</f>
        <v>18.34441499938697</v>
      </c>
      <c r="AN107" s="125">
        <f>+Controls!AN9</f>
        <v>18.34441499938697</v>
      </c>
      <c r="AO107" s="125">
        <f>+Controls!AO9</f>
        <v>18.34441499938697</v>
      </c>
      <c r="AP107" s="125">
        <f>+Controls!AP9</f>
        <v>18.34441499938697</v>
      </c>
      <c r="AQ107" s="125">
        <f>+Controls!AQ9</f>
        <v>18.34441499938697</v>
      </c>
      <c r="AR107" s="125">
        <f>+Controls!AR9</f>
        <v>18.34441499938697</v>
      </c>
      <c r="AS107" s="125">
        <f>+Controls!AS9</f>
        <v>18.34441499938697</v>
      </c>
      <c r="AT107" s="125">
        <f>+Controls!AT9</f>
        <v>18.34441499938697</v>
      </c>
      <c r="AU107" s="125">
        <f>+Controls!AU9</f>
        <v>18.34441499938697</v>
      </c>
      <c r="AV107" s="125">
        <f>+Controls!AV9</f>
        <v>18.34441499938697</v>
      </c>
      <c r="AW107" s="125">
        <f>+Controls!AW9</f>
        <v>18.34441499938697</v>
      </c>
      <c r="AX107" s="125">
        <f>+Controls!AX9</f>
        <v>18.34441499938697</v>
      </c>
      <c r="AY107" s="125">
        <f>+Controls!AY9</f>
        <v>18.34441499938697</v>
      </c>
      <c r="AZ107" s="125">
        <f>+Controls!AZ9</f>
        <v>18.34441499938697</v>
      </c>
      <c r="BA107" s="125">
        <f>+Controls!BA9</f>
        <v>18.34441499938697</v>
      </c>
      <c r="BB107" s="125">
        <f>+Controls!BB9</f>
        <v>18.34441499938697</v>
      </c>
      <c r="BC107" s="125">
        <f>+Controls!BC9</f>
        <v>18.34441499938697</v>
      </c>
      <c r="BD107" s="125">
        <f>+Controls!BD9</f>
        <v>18.34441499938697</v>
      </c>
      <c r="BE107" s="125">
        <f>+Controls!BE9</f>
        <v>18.34441499938697</v>
      </c>
      <c r="BF107" s="125">
        <f>+Controls!BF9</f>
        <v>18.34441499938697</v>
      </c>
      <c r="BG107" s="125">
        <f>+Controls!BG9</f>
        <v>18.34441499938697</v>
      </c>
      <c r="BH107" s="125">
        <f>+Controls!BH9</f>
        <v>18.34441499938697</v>
      </c>
      <c r="BI107" s="125">
        <f>+Controls!BI9</f>
        <v>18.34441499938697</v>
      </c>
    </row>
    <row r="108" spans="1:61" ht="18" customHeight="1">
      <c r="A108" s="126" t="s">
        <v>675</v>
      </c>
      <c r="B108" s="125">
        <f>+Controls!B21</f>
        <v>1E-3</v>
      </c>
      <c r="C108" s="125">
        <f>+Controls!C21</f>
        <v>1E-3</v>
      </c>
      <c r="D108" s="125">
        <f>+Controls!D21</f>
        <v>1E-3</v>
      </c>
      <c r="E108" s="125">
        <f>+Controls!E21</f>
        <v>1E-3</v>
      </c>
      <c r="F108" s="125">
        <f>+Controls!F21</f>
        <v>1E-3</v>
      </c>
      <c r="G108" s="125">
        <f>+Controls!G21</f>
        <v>1E-3</v>
      </c>
      <c r="H108" s="125">
        <f>+Controls!H21</f>
        <v>1E-3</v>
      </c>
      <c r="I108" s="125">
        <f>+Controls!I21</f>
        <v>1E-3</v>
      </c>
      <c r="J108" s="125">
        <f>+Controls!J21</f>
        <v>1E-3</v>
      </c>
      <c r="K108" s="125">
        <f>+Controls!K21</f>
        <v>1E-3</v>
      </c>
      <c r="L108" s="125">
        <f>+Controls!L21</f>
        <v>1E-3</v>
      </c>
      <c r="M108" s="125">
        <f>+Controls!M21</f>
        <v>1E-3</v>
      </c>
      <c r="N108" s="125">
        <f>+Controls!N21</f>
        <v>1E-3</v>
      </c>
      <c r="O108" s="125">
        <f>+Controls!O21</f>
        <v>1E-3</v>
      </c>
      <c r="P108" s="125">
        <f>+Controls!P21</f>
        <v>1E-3</v>
      </c>
      <c r="Q108" s="125">
        <f>+Controls!Q21</f>
        <v>1E-3</v>
      </c>
      <c r="R108" s="125">
        <f>+Controls!R21</f>
        <v>1E-3</v>
      </c>
      <c r="S108" s="125">
        <f>+Controls!S21</f>
        <v>1E-3</v>
      </c>
      <c r="T108" s="125">
        <f>+Controls!T21</f>
        <v>1E-3</v>
      </c>
      <c r="U108" s="125">
        <f>+Controls!U21</f>
        <v>1E-3</v>
      </c>
      <c r="V108" s="125">
        <f>+Controls!V21</f>
        <v>1E-3</v>
      </c>
      <c r="W108" s="125">
        <f>+Controls!W21</f>
        <v>1E-3</v>
      </c>
      <c r="X108" s="125">
        <f>+Controls!X21</f>
        <v>1E-3</v>
      </c>
      <c r="Y108" s="125">
        <f>+Controls!Y21</f>
        <v>1E-3</v>
      </c>
      <c r="Z108" s="125">
        <f>+Controls!Z21</f>
        <v>1E-3</v>
      </c>
      <c r="AA108" s="125">
        <f>+Controls!AA21</f>
        <v>1E-3</v>
      </c>
      <c r="AB108" s="125">
        <f>+Controls!AB21</f>
        <v>1200</v>
      </c>
      <c r="AC108" s="125">
        <f>+Controls!AC21</f>
        <v>1200</v>
      </c>
      <c r="AD108" s="125">
        <f>+Controls!AD21</f>
        <v>1200</v>
      </c>
      <c r="AE108" s="125">
        <f>+Controls!AE21</f>
        <v>1200</v>
      </c>
      <c r="AF108" s="125">
        <f>+Controls!AF21</f>
        <v>1200</v>
      </c>
      <c r="AG108" s="125">
        <f>+Controls!AG21</f>
        <v>1200</v>
      </c>
      <c r="AH108" s="125">
        <f>+Controls!AH21</f>
        <v>1200</v>
      </c>
      <c r="AI108" s="125">
        <f>+Controls!AI21</f>
        <v>1200</v>
      </c>
      <c r="AJ108" s="125">
        <f>+Controls!AJ21</f>
        <v>1200</v>
      </c>
      <c r="AK108" s="125">
        <f>+Controls!AK21</f>
        <v>1200</v>
      </c>
      <c r="AL108" s="125">
        <f>+Controls!AL21</f>
        <v>1200</v>
      </c>
      <c r="AM108" s="125">
        <f>+Controls!AM21</f>
        <v>1200</v>
      </c>
      <c r="AN108" s="125">
        <f>+Controls!AN21</f>
        <v>1200</v>
      </c>
      <c r="AO108" s="125">
        <f>+Controls!AO21</f>
        <v>1200</v>
      </c>
      <c r="AP108" s="125">
        <f>+Controls!AP21</f>
        <v>1200</v>
      </c>
      <c r="AQ108" s="125">
        <f>+Controls!AQ21</f>
        <v>1200</v>
      </c>
      <c r="AR108" s="125">
        <f>+Controls!AR21</f>
        <v>1200</v>
      </c>
      <c r="AS108" s="125">
        <f>+Controls!AS21</f>
        <v>1200</v>
      </c>
      <c r="AT108" s="125">
        <f>+Controls!AT21</f>
        <v>1200</v>
      </c>
      <c r="AU108" s="125">
        <f>+Controls!AU21</f>
        <v>1200</v>
      </c>
      <c r="AV108" s="125">
        <f>+Controls!AV21</f>
        <v>1200</v>
      </c>
      <c r="AW108" s="125">
        <f>+Controls!AW21</f>
        <v>1200</v>
      </c>
      <c r="AX108" s="125">
        <f>+Controls!AX21</f>
        <v>1200</v>
      </c>
      <c r="AY108" s="125">
        <f>+Controls!AY21</f>
        <v>1200</v>
      </c>
      <c r="AZ108" s="125">
        <f>+Controls!AZ21</f>
        <v>1200</v>
      </c>
      <c r="BA108" s="125">
        <f>+Controls!BA21</f>
        <v>1200</v>
      </c>
      <c r="BB108" s="125">
        <f>+Controls!BB21</f>
        <v>1200</v>
      </c>
      <c r="BC108" s="125">
        <f>+Controls!BC21</f>
        <v>1200</v>
      </c>
      <c r="BD108" s="125">
        <f>+Controls!BD21</f>
        <v>1200</v>
      </c>
      <c r="BE108" s="125">
        <f>+Controls!BE21</f>
        <v>1200</v>
      </c>
      <c r="BF108" s="125">
        <f>+Controls!BF21</f>
        <v>1200</v>
      </c>
      <c r="BG108" s="125">
        <f>+Controls!BG21</f>
        <v>1200</v>
      </c>
      <c r="BH108" s="125">
        <f>+Controls!BH21</f>
        <v>1200</v>
      </c>
      <c r="BI108" s="125">
        <f>+Controls!BI21</f>
        <v>1200</v>
      </c>
    </row>
    <row r="109" spans="1:61" ht="18" customHeight="1">
      <c r="A109" s="126" t="s">
        <v>676</v>
      </c>
      <c r="B109" s="127">
        <f>+(B106/(1000*B$36))^(1/($B$38-1))</f>
        <v>3.8717679147140402E-4</v>
      </c>
      <c r="C109" s="127">
        <f t="shared" ref="C109:BI109" si="48">+(C106/(1000*C$36))^(1/($B$38-1))</f>
        <v>3.9720851919222591E-4</v>
      </c>
      <c r="D109" s="127">
        <f t="shared" si="48"/>
        <v>4.0744432808424637E-4</v>
      </c>
      <c r="E109" s="127">
        <f t="shared" si="48"/>
        <v>4.1788428101555272E-4</v>
      </c>
      <c r="F109" s="127">
        <f t="shared" si="48"/>
        <v>4.2852811081690504E-4</v>
      </c>
      <c r="G109" s="127">
        <f t="shared" si="48"/>
        <v>4.3937521155757098E-4</v>
      </c>
      <c r="H109" s="127">
        <f t="shared" si="48"/>
        <v>4.5042480398821362E-4</v>
      </c>
      <c r="I109" s="127">
        <f t="shared" si="48"/>
        <v>4.6167771125603857E-4</v>
      </c>
      <c r="J109" s="127">
        <f t="shared" si="48"/>
        <v>4.7314883205612707E-4</v>
      </c>
      <c r="K109" s="127">
        <f t="shared" si="48"/>
        <v>4.8493546860594266E-4</v>
      </c>
      <c r="L109" s="127">
        <f t="shared" si="48"/>
        <v>4.9752859713532124E-4</v>
      </c>
      <c r="M109" s="127">
        <f t="shared" si="48"/>
        <v>5.130321397819014E-4</v>
      </c>
      <c r="N109" s="127">
        <f t="shared" si="48"/>
        <v>5.3927665215271821E-4</v>
      </c>
      <c r="O109" s="127">
        <f t="shared" si="48"/>
        <v>6.0123277230107351E-4</v>
      </c>
      <c r="P109" s="127">
        <f t="shared" si="48"/>
        <v>7.6152656642028567E-4</v>
      </c>
      <c r="Q109" s="127">
        <f t="shared" si="48"/>
        <v>1.1339233495209623E-3</v>
      </c>
      <c r="R109" s="127">
        <f t="shared" si="48"/>
        <v>1.8785964964230207E-3</v>
      </c>
      <c r="S109" s="127">
        <f t="shared" si="48"/>
        <v>3.2169447751187741E-3</v>
      </c>
      <c r="T109" s="127">
        <f t="shared" si="48"/>
        <v>5.4736771893611246E-3</v>
      </c>
      <c r="U109" s="127">
        <f t="shared" si="48"/>
        <v>9.1227499798029656E-3</v>
      </c>
      <c r="V109" s="127">
        <f t="shared" si="48"/>
        <v>1.4833344716108612E-2</v>
      </c>
      <c r="W109" s="127">
        <f t="shared" si="48"/>
        <v>2.3548931669639974E-2</v>
      </c>
      <c r="X109" s="127">
        <f t="shared" si="48"/>
        <v>3.6562072464268805E-2</v>
      </c>
      <c r="Y109" s="127">
        <f t="shared" si="48"/>
        <v>5.5530373550280419E-2</v>
      </c>
      <c r="Z109" s="127">
        <f t="shared" si="48"/>
        <v>8.2454939464792085E-2</v>
      </c>
      <c r="AA109" s="127">
        <f t="shared" si="48"/>
        <v>0.17213423111760454</v>
      </c>
      <c r="AB109" s="127">
        <f t="shared" si="48"/>
        <v>1</v>
      </c>
      <c r="AC109" s="127">
        <f t="shared" si="48"/>
        <v>1</v>
      </c>
      <c r="AD109" s="127">
        <f t="shared" si="48"/>
        <v>1</v>
      </c>
      <c r="AE109" s="127">
        <f t="shared" si="48"/>
        <v>1</v>
      </c>
      <c r="AF109" s="127">
        <f t="shared" si="48"/>
        <v>1</v>
      </c>
      <c r="AG109" s="127">
        <f t="shared" si="48"/>
        <v>1</v>
      </c>
      <c r="AH109" s="127">
        <f t="shared" si="48"/>
        <v>1</v>
      </c>
      <c r="AI109" s="127">
        <f t="shared" si="48"/>
        <v>1</v>
      </c>
      <c r="AJ109" s="127">
        <f t="shared" si="48"/>
        <v>1</v>
      </c>
      <c r="AK109" s="127">
        <f t="shared" si="48"/>
        <v>1</v>
      </c>
      <c r="AL109" s="127">
        <f t="shared" si="48"/>
        <v>1</v>
      </c>
      <c r="AM109" s="127">
        <f t="shared" si="48"/>
        <v>1</v>
      </c>
      <c r="AN109" s="127">
        <f t="shared" si="48"/>
        <v>1</v>
      </c>
      <c r="AO109" s="127">
        <f t="shared" si="48"/>
        <v>1</v>
      </c>
      <c r="AP109" s="127">
        <f t="shared" si="48"/>
        <v>1</v>
      </c>
      <c r="AQ109" s="127">
        <f t="shared" si="48"/>
        <v>1</v>
      </c>
      <c r="AR109" s="127">
        <f t="shared" si="48"/>
        <v>1</v>
      </c>
      <c r="AS109" s="127">
        <f t="shared" si="48"/>
        <v>1</v>
      </c>
      <c r="AT109" s="127">
        <f t="shared" si="48"/>
        <v>1</v>
      </c>
      <c r="AU109" s="127">
        <f t="shared" si="48"/>
        <v>1</v>
      </c>
      <c r="AV109" s="127">
        <f t="shared" si="48"/>
        <v>1</v>
      </c>
      <c r="AW109" s="127">
        <f t="shared" si="48"/>
        <v>1</v>
      </c>
      <c r="AX109" s="127">
        <f t="shared" si="48"/>
        <v>1</v>
      </c>
      <c r="AY109" s="127">
        <f t="shared" si="48"/>
        <v>1</v>
      </c>
      <c r="AZ109" s="127">
        <f t="shared" si="48"/>
        <v>1</v>
      </c>
      <c r="BA109" s="127">
        <f t="shared" si="48"/>
        <v>1</v>
      </c>
      <c r="BB109" s="127">
        <f t="shared" si="48"/>
        <v>1</v>
      </c>
      <c r="BC109" s="127">
        <f t="shared" si="48"/>
        <v>1</v>
      </c>
      <c r="BD109" s="127">
        <f t="shared" si="48"/>
        <v>1</v>
      </c>
      <c r="BE109" s="127">
        <f t="shared" si="48"/>
        <v>1</v>
      </c>
      <c r="BF109" s="127">
        <f t="shared" si="48"/>
        <v>1</v>
      </c>
      <c r="BG109" s="127">
        <f t="shared" si="48"/>
        <v>1</v>
      </c>
      <c r="BH109" s="127">
        <f t="shared" si="48"/>
        <v>1</v>
      </c>
      <c r="BI109" s="127">
        <f t="shared" si="48"/>
        <v>1</v>
      </c>
    </row>
    <row r="110" spans="1:61" s="36" customFormat="1" ht="18" customHeight="1">
      <c r="A110" s="6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</row>
    <row r="111" spans="1:61" s="36" customFormat="1" ht="18" customHeight="1">
      <c r="A111" s="129" t="s">
        <v>818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</row>
    <row r="112" spans="1:61" s="48" customFormat="1" ht="18" customHeight="1">
      <c r="A112" s="131" t="s">
        <v>678</v>
      </c>
      <c r="B112" s="131">
        <f>+B40*B61</f>
        <v>0.54177826149727915</v>
      </c>
      <c r="C112" s="131">
        <f>+C40*C61</f>
        <v>0.56965308534974057</v>
      </c>
      <c r="D112" s="131">
        <f t="shared" ref="D112:BI112" si="49">+D40*D61</f>
        <v>0.62013123960292882</v>
      </c>
      <c r="E112" s="131">
        <f t="shared" si="49"/>
        <v>0.65026577187718759</v>
      </c>
      <c r="F112" s="131">
        <f t="shared" si="49"/>
        <v>0.66267087218866128</v>
      </c>
      <c r="G112" s="131">
        <f t="shared" si="49"/>
        <v>0.65994108228222947</v>
      </c>
      <c r="H112" s="131">
        <f t="shared" si="49"/>
        <v>0.6491543957269047</v>
      </c>
      <c r="I112" s="131">
        <f t="shared" si="49"/>
        <v>0.63795981710021421</v>
      </c>
      <c r="J112" s="131">
        <f t="shared" si="49"/>
        <v>0.62690611194500423</v>
      </c>
      <c r="K112" s="131">
        <f t="shared" si="49"/>
        <v>0.61619450061401648</v>
      </c>
      <c r="L112" s="131">
        <f t="shared" si="49"/>
        <v>0.61546385554137373</v>
      </c>
      <c r="M112" s="131">
        <f t="shared" si="49"/>
        <v>0.62387445731593594</v>
      </c>
      <c r="N112" s="131">
        <f t="shared" si="49"/>
        <v>0.63699389756832914</v>
      </c>
      <c r="O112" s="131">
        <f t="shared" si="49"/>
        <v>0.64704756658253959</v>
      </c>
      <c r="P112" s="131">
        <f t="shared" si="49"/>
        <v>0.655551147344271</v>
      </c>
      <c r="Q112" s="131">
        <f t="shared" si="49"/>
        <v>0.66328827863307938</v>
      </c>
      <c r="R112" s="131">
        <f t="shared" si="49"/>
        <v>0.67065924514877429</v>
      </c>
      <c r="S112" s="131">
        <f t="shared" si="49"/>
        <v>0.67786647908170172</v>
      </c>
      <c r="T112" s="131">
        <f t="shared" si="49"/>
        <v>0.68501006228927563</v>
      </c>
      <c r="U112" s="131">
        <f t="shared" si="49"/>
        <v>0.69213728654058826</v>
      </c>
      <c r="V112" s="131">
        <f t="shared" si="49"/>
        <v>0.69946682512253699</v>
      </c>
      <c r="W112" s="131">
        <f t="shared" si="49"/>
        <v>0.7070517175286074</v>
      </c>
      <c r="X112" s="131">
        <f t="shared" si="49"/>
        <v>0.71471731328198984</v>
      </c>
      <c r="Y112" s="131">
        <f t="shared" si="49"/>
        <v>0.72243176014032773</v>
      </c>
      <c r="Z112" s="131">
        <f t="shared" si="49"/>
        <v>0.7301766651065944</v>
      </c>
      <c r="AA112" s="131">
        <f t="shared" si="49"/>
        <v>0.73794267602861874</v>
      </c>
      <c r="AB112" s="131">
        <f t="shared" si="49"/>
        <v>0.74573750477398737</v>
      </c>
      <c r="AC112" s="131">
        <f t="shared" si="49"/>
        <v>0.75361050248580508</v>
      </c>
      <c r="AD112" s="131">
        <f t="shared" si="49"/>
        <v>0.7620008214622449</v>
      </c>
      <c r="AE112" s="131">
        <f t="shared" si="49"/>
        <v>0.77084122898140961</v>
      </c>
      <c r="AF112" s="131">
        <f t="shared" si="49"/>
        <v>0.77839873979614571</v>
      </c>
      <c r="AG112" s="131">
        <f t="shared" si="49"/>
        <v>0.78420951383402959</v>
      </c>
      <c r="AH112" s="131">
        <f t="shared" si="49"/>
        <v>0.78965548001532582</v>
      </c>
      <c r="AI112" s="131">
        <f t="shared" si="49"/>
        <v>0.79491800667331347</v>
      </c>
      <c r="AJ112" s="131">
        <f t="shared" si="49"/>
        <v>0.80007581307467346</v>
      </c>
      <c r="AK112" s="131">
        <f t="shared" si="49"/>
        <v>0.80516392710326956</v>
      </c>
      <c r="AL112" s="131">
        <f t="shared" si="49"/>
        <v>0.81019738154851528</v>
      </c>
      <c r="AM112" s="131">
        <f t="shared" si="49"/>
        <v>0.81518259542793903</v>
      </c>
      <c r="AN112" s="131">
        <f t="shared" si="49"/>
        <v>0.82012264979508298</v>
      </c>
      <c r="AO112" s="131">
        <f t="shared" si="49"/>
        <v>0.82501957873911269</v>
      </c>
      <c r="AP112" s="131">
        <f t="shared" si="49"/>
        <v>0.82987525254571726</v>
      </c>
      <c r="AQ112" s="131">
        <f t="shared" si="49"/>
        <v>0.83469163325209639</v>
      </c>
      <c r="AR112" s="131">
        <f t="shared" si="49"/>
        <v>0.83947077695922612</v>
      </c>
      <c r="AS112" s="131">
        <f t="shared" si="49"/>
        <v>0.84421475437087345</v>
      </c>
      <c r="AT112" s="131">
        <f t="shared" si="49"/>
        <v>0.84892556220603854</v>
      </c>
      <c r="AU112" s="131">
        <f t="shared" si="49"/>
        <v>0.85360505179073942</v>
      </c>
      <c r="AV112" s="131">
        <f t="shared" si="49"/>
        <v>0.85825488068004241</v>
      </c>
      <c r="AW112" s="131">
        <f t="shared" si="49"/>
        <v>0.86287648508084336</v>
      </c>
      <c r="AX112" s="131">
        <f t="shared" si="49"/>
        <v>0.86747106840657395</v>
      </c>
      <c r="AY112" s="131">
        <f t="shared" si="49"/>
        <v>0.87203960122751212</v>
      </c>
      <c r="AZ112" s="131">
        <f t="shared" si="49"/>
        <v>0.87658282865682557</v>
      </c>
      <c r="BA112" s="131">
        <f t="shared" si="49"/>
        <v>0.88110128216103711</v>
      </c>
      <c r="BB112" s="131">
        <f t="shared" si="49"/>
        <v>0.88559529364031364</v>
      </c>
      <c r="BC112" s="131">
        <f t="shared" si="49"/>
        <v>0.89006501031016072</v>
      </c>
      <c r="BD112" s="131">
        <f t="shared" si="49"/>
        <v>0.89451040943081661</v>
      </c>
      <c r="BE112" s="131">
        <f t="shared" si="49"/>
        <v>0.89893131230040846</v>
      </c>
      <c r="BF112" s="131">
        <f t="shared" si="49"/>
        <v>0.9033273971849376</v>
      </c>
      <c r="BG112" s="131">
        <f t="shared" si="49"/>
        <v>0.90769821103152148</v>
      </c>
      <c r="BH112" s="131">
        <f t="shared" si="49"/>
        <v>0.9120431799245996</v>
      </c>
      <c r="BI112" s="131">
        <f t="shared" si="49"/>
        <v>0.91636161831599039</v>
      </c>
    </row>
    <row r="113" spans="1:61" s="36" customFormat="1" ht="18" customHeight="1">
      <c r="A113" s="132" t="s">
        <v>792</v>
      </c>
      <c r="B113" s="102">
        <f>+Controls!B80</f>
        <v>0.54177826149727903</v>
      </c>
      <c r="C113" s="102">
        <f>+Controls!C80</f>
        <v>0.56968410834355443</v>
      </c>
      <c r="D113" s="102">
        <f>+Controls!D80</f>
        <v>0.55679019167974397</v>
      </c>
      <c r="E113" s="102">
        <f>+Controls!E80</f>
        <v>0.43830502998190662</v>
      </c>
      <c r="F113" s="102">
        <f>+Controls!F80</f>
        <v>0.31511190225200136</v>
      </c>
      <c r="G113" s="102">
        <f>+Controls!G80</f>
        <v>0.22187809777598544</v>
      </c>
      <c r="H113" s="102">
        <f>+Controls!H80</f>
        <v>0.1802477570771179</v>
      </c>
      <c r="I113" s="102">
        <f>+Controls!I80</f>
        <v>0.14941678258273083</v>
      </c>
      <c r="J113" s="102">
        <f>+Controls!J80</f>
        <v>0.12661452564220957</v>
      </c>
      <c r="K113" s="102">
        <f>+Controls!K80</f>
        <v>0.10973366750728786</v>
      </c>
      <c r="L113" s="102">
        <f>+Controls!L80</f>
        <v>9.7734722415556655E-2</v>
      </c>
      <c r="M113" s="102">
        <f>+Controls!M80</f>
        <v>8.8205586980039871E-2</v>
      </c>
      <c r="N113" s="102">
        <f>+Controls!N80</f>
        <v>7.9605542249485975E-2</v>
      </c>
      <c r="O113" s="102">
        <f>+Controls!O80</f>
        <v>7.1844001880161087E-2</v>
      </c>
      <c r="P113" s="102">
        <f>+Controls!P80</f>
        <v>6.4839211696845381E-2</v>
      </c>
      <c r="Q113" s="102">
        <f>+Controls!Q80</f>
        <v>5.8517388556402948E-2</v>
      </c>
      <c r="R113" s="102">
        <f>+Controls!R80</f>
        <v>5.2811943172153653E-2</v>
      </c>
      <c r="S113" s="102">
        <f>+Controls!S80</f>
        <v>4.766277871286867E-2</v>
      </c>
      <c r="T113" s="102">
        <f>+Controls!T80</f>
        <v>4.301565778836397E-2</v>
      </c>
      <c r="U113" s="102">
        <f>+Controls!U80</f>
        <v>3.8821631153998476E-2</v>
      </c>
      <c r="V113" s="102">
        <f>+Controls!V80</f>
        <v>3.5036522116483622E-2</v>
      </c>
      <c r="W113" s="102">
        <f>+Controls!W80</f>
        <v>3.3284696010659441E-2</v>
      </c>
      <c r="X113" s="102">
        <f>+Controls!X80</f>
        <v>3.1620461210126467E-2</v>
      </c>
      <c r="Y113" s="102">
        <f>+Controls!Y80</f>
        <v>3.0039438149620141E-2</v>
      </c>
      <c r="Z113" s="102">
        <f>+Controls!Z80</f>
        <v>2.8537466242139133E-2</v>
      </c>
      <c r="AA113" s="102">
        <f>+Controls!AA80</f>
        <v>2.7110592930032176E-2</v>
      </c>
      <c r="AB113" s="102">
        <f>+Controls!AB80</f>
        <v>2.5755063283530565E-2</v>
      </c>
      <c r="AC113" s="102">
        <f>+Controls!AC80</f>
        <v>2.4467310119354036E-2</v>
      </c>
      <c r="AD113" s="102">
        <f>+Controls!AD80</f>
        <v>2.3243944613386334E-2</v>
      </c>
      <c r="AE113" s="102">
        <f>+Controls!AE80</f>
        <v>2.2081747382717017E-2</v>
      </c>
      <c r="AF113" s="102">
        <f>+Controls!AF80</f>
        <v>2.0977660013581166E-2</v>
      </c>
      <c r="AG113" s="102">
        <f>+Controls!AG80</f>
        <v>1.9928777012902108E-2</v>
      </c>
      <c r="AH113" s="102">
        <f>+Controls!AH80</f>
        <v>1.8932338162257003E-2</v>
      </c>
      <c r="AI113" s="102">
        <f>+Controls!AI80</f>
        <v>1.7985721254144153E-2</v>
      </c>
      <c r="AJ113" s="102">
        <f>+Controls!AJ80</f>
        <v>1.7086435191436943E-2</v>
      </c>
      <c r="AK113" s="102">
        <f>+Controls!AK80</f>
        <v>1.6232113431865095E-2</v>
      </c>
      <c r="AL113" s="102">
        <f>+Controls!AL80</f>
        <v>1.542050776027184E-2</v>
      </c>
      <c r="AM113" s="102">
        <f>+Controls!AM80</f>
        <v>1.4649482372258247E-2</v>
      </c>
      <c r="AN113" s="102">
        <f>+Controls!AN80</f>
        <v>1.3917008253645334E-2</v>
      </c>
      <c r="AO113" s="102">
        <f>+Controls!AO80</f>
        <v>1.3221157840963066E-2</v>
      </c>
      <c r="AP113" s="102">
        <f>+Controls!AP80</f>
        <v>1.2560099948914912E-2</v>
      </c>
      <c r="AQ113" s="102">
        <f>+Controls!AQ80</f>
        <v>1.1932094951469166E-2</v>
      </c>
      <c r="AR113" s="102">
        <f>+Controls!AR80</f>
        <v>1.1335490203895708E-2</v>
      </c>
      <c r="AS113" s="102">
        <f>+Controls!AS80</f>
        <v>1.0768715693700921E-2</v>
      </c>
      <c r="AT113" s="102">
        <f>+Controls!AT80</f>
        <v>1.0230279909015875E-2</v>
      </c>
      <c r="AU113" s="102">
        <f>+Controls!AU80</f>
        <v>9.7187659135650802E-3</v>
      </c>
      <c r="AV113" s="102">
        <f>+Controls!AV80</f>
        <v>9.2328276178868258E-3</v>
      </c>
      <c r="AW113" s="102">
        <f>+Controls!AW80</f>
        <v>8.7711862369924849E-3</v>
      </c>
      <c r="AX113" s="102">
        <f>+Controls!AX80</f>
        <v>8.3326269251428609E-3</v>
      </c>
      <c r="AY113" s="102">
        <f>+Controls!AY80</f>
        <v>7.9159955788857175E-3</v>
      </c>
      <c r="AZ113" s="102">
        <f>+Controls!AZ80</f>
        <v>7.5201957999414312E-3</v>
      </c>
      <c r="BA113" s="102">
        <f>+Controls!BA80</f>
        <v>7.144186009944359E-3</v>
      </c>
      <c r="BB113" s="102">
        <f>+Controls!BB80</f>
        <v>6.7869767094471409E-3</v>
      </c>
      <c r="BC113" s="102">
        <f>+Controls!BC80</f>
        <v>6.4476278739747832E-3</v>
      </c>
      <c r="BD113" s="102">
        <f>+Controls!BD80</f>
        <v>6.1252464802760438E-3</v>
      </c>
      <c r="BE113" s="102">
        <f>+Controls!BE80</f>
        <v>5.8189841562622411E-3</v>
      </c>
      <c r="BF113" s="102">
        <f>+Controls!BF80</f>
        <v>5.5280349484491285E-3</v>
      </c>
      <c r="BG113" s="102">
        <f>+Controls!BG80</f>
        <v>5.2516332010266722E-3</v>
      </c>
      <c r="BH113" s="102">
        <f>+Controls!BH80</f>
        <v>4.9890515409753387E-3</v>
      </c>
      <c r="BI113" s="102">
        <f>+Controls!BI80</f>
        <v>4.7395989639265716E-3</v>
      </c>
    </row>
    <row r="114" spans="1:61" ht="18" customHeight="1">
      <c r="A114" s="132" t="s">
        <v>682</v>
      </c>
      <c r="B114" s="102">
        <f>IF(1-(B113/B112)&lt;0,0,1-(B113/B112))</f>
        <v>2.2204460492503131E-16</v>
      </c>
      <c r="C114" s="102">
        <f>IF(1-(C113/C112)&lt;0,0,1-(C113/C112))</f>
        <v>0</v>
      </c>
      <c r="D114" s="102">
        <f>IF(1-(D113/D112)&lt;0,0,1-(D113/D112))</f>
        <v>0.10214135956727843</v>
      </c>
      <c r="E114" s="102">
        <f>IF(1-(E113/E112)&lt;0,0,1-(E113/E112))</f>
        <v>0.32596017053672155</v>
      </c>
      <c r="F114" s="102">
        <f t="shared" ref="F114:BI114" si="50">IF(1-(F113/F112)&lt;0,0,1-(F113/F112))</f>
        <v>0.52448203855519759</v>
      </c>
      <c r="G114" s="102">
        <f t="shared" si="50"/>
        <v>0.66379105084854018</v>
      </c>
      <c r="H114" s="102">
        <f t="shared" si="50"/>
        <v>0.72233453510658041</v>
      </c>
      <c r="I114" s="102">
        <f t="shared" si="50"/>
        <v>0.76578966483831123</v>
      </c>
      <c r="J114" s="102">
        <f t="shared" si="50"/>
        <v>0.79803271458084479</v>
      </c>
      <c r="K114" s="102">
        <f t="shared" si="50"/>
        <v>0.8219171586277676</v>
      </c>
      <c r="L114" s="102">
        <f t="shared" si="50"/>
        <v>0.84120152380095936</v>
      </c>
      <c r="M114" s="102">
        <f t="shared" si="50"/>
        <v>0.8586164476751903</v>
      </c>
      <c r="N114" s="102">
        <f t="shared" si="50"/>
        <v>0.87502934870589266</v>
      </c>
      <c r="O114" s="102">
        <f t="shared" si="50"/>
        <v>0.88896642906855527</v>
      </c>
      <c r="P114" s="102">
        <f t="shared" si="50"/>
        <v>0.90109206282451326</v>
      </c>
      <c r="Q114" s="102">
        <f t="shared" si="50"/>
        <v>0.91177683905858098</v>
      </c>
      <c r="R114" s="102">
        <f t="shared" si="50"/>
        <v>0.92125368649702544</v>
      </c>
      <c r="S114" s="102">
        <f t="shared" si="50"/>
        <v>0.9296870693806295</v>
      </c>
      <c r="T114" s="102">
        <f t="shared" si="50"/>
        <v>0.93720434172221145</v>
      </c>
      <c r="U114" s="102">
        <f t="shared" si="50"/>
        <v>0.94391050459362602</v>
      </c>
      <c r="V114" s="102">
        <f t="shared" si="50"/>
        <v>0.94990967282780614</v>
      </c>
      <c r="W114" s="102">
        <f t="shared" si="50"/>
        <v>0.95292466564256284</v>
      </c>
      <c r="X114" s="102">
        <f t="shared" si="50"/>
        <v>0.95575808697717846</v>
      </c>
      <c r="Y114" s="102">
        <f t="shared" si="50"/>
        <v>0.95841899566571498</v>
      </c>
      <c r="Z114" s="102">
        <f t="shared" si="50"/>
        <v>0.9609170388402194</v>
      </c>
      <c r="AA114" s="102">
        <f t="shared" si="50"/>
        <v>0.96326192560656188</v>
      </c>
      <c r="AB114" s="102">
        <f t="shared" si="50"/>
        <v>0.96546363416261838</v>
      </c>
      <c r="AC114" s="102">
        <f t="shared" si="50"/>
        <v>0.96753321505121292</v>
      </c>
      <c r="AD114" s="102">
        <f t="shared" si="50"/>
        <v>0.96949616856215159</v>
      </c>
      <c r="AE114" s="102">
        <f t="shared" si="50"/>
        <v>0.97135370222491102</v>
      </c>
      <c r="AF114" s="102">
        <f t="shared" si="50"/>
        <v>0.97305023898281873</v>
      </c>
      <c r="AG114" s="102">
        <f t="shared" si="50"/>
        <v>0.9745874327442553</v>
      </c>
      <c r="AH114" s="102">
        <f t="shared" si="50"/>
        <v>0.97602455926489673</v>
      </c>
      <c r="AI114" s="102">
        <f t="shared" si="50"/>
        <v>0.97737411770377003</v>
      </c>
      <c r="AJ114" s="102">
        <f t="shared" si="50"/>
        <v>0.97864397984264251</v>
      </c>
      <c r="AK114" s="102">
        <f t="shared" si="50"/>
        <v>0.97983998924260896</v>
      </c>
      <c r="AL114" s="102">
        <f t="shared" si="50"/>
        <v>0.98096697408377342</v>
      </c>
      <c r="AM114" s="102">
        <f t="shared" si="50"/>
        <v>0.9820292012434737</v>
      </c>
      <c r="AN114" s="102">
        <f t="shared" si="50"/>
        <v>0.9830305768812474</v>
      </c>
      <c r="AO114" s="102">
        <f t="shared" si="50"/>
        <v>0.9839747344406431</v>
      </c>
      <c r="AP114" s="102">
        <f t="shared" si="50"/>
        <v>0.98486507470805318</v>
      </c>
      <c r="AQ114" s="102">
        <f t="shared" si="50"/>
        <v>0.98570478668274208</v>
      </c>
      <c r="AR114" s="102">
        <f t="shared" si="50"/>
        <v>0.98649686145721982</v>
      </c>
      <c r="AS114" s="102">
        <f t="shared" si="50"/>
        <v>0.98724410389898243</v>
      </c>
      <c r="AT114" s="102">
        <f t="shared" si="50"/>
        <v>0.98794914375951737</v>
      </c>
      <c r="AU114" s="102">
        <f t="shared" si="50"/>
        <v>0.98861444658372566</v>
      </c>
      <c r="AV114" s="102">
        <f t="shared" si="50"/>
        <v>0.9892423243657279</v>
      </c>
      <c r="AW114" s="102">
        <f t="shared" si="50"/>
        <v>0.98983494580203946</v>
      </c>
      <c r="AX114" s="102">
        <f t="shared" si="50"/>
        <v>0.99039434601496423</v>
      </c>
      <c r="AY114" s="102">
        <f t="shared" si="50"/>
        <v>0.99092243566950067</v>
      </c>
      <c r="AZ114" s="102">
        <f t="shared" si="50"/>
        <v>0.99142100945387612</v>
      </c>
      <c r="BA114" s="102">
        <f t="shared" si="50"/>
        <v>0.99189175392819529</v>
      </c>
      <c r="BB114" s="102">
        <f t="shared" si="50"/>
        <v>0.99233625476762788</v>
      </c>
      <c r="BC114" s="102">
        <f t="shared" si="50"/>
        <v>0.99275600343875103</v>
      </c>
      <c r="BD114" s="102">
        <f t="shared" si="50"/>
        <v>0.99315240335305477</v>
      </c>
      <c r="BE114" s="102">
        <f t="shared" si="50"/>
        <v>0.99352677554264834</v>
      </c>
      <c r="BF114" s="102">
        <f t="shared" si="50"/>
        <v>0.99388036390164158</v>
      </c>
      <c r="BG114" s="102">
        <f t="shared" si="50"/>
        <v>0.99421434003372267</v>
      </c>
      <c r="BH114" s="102">
        <f t="shared" si="50"/>
        <v>0.99452980774288802</v>
      </c>
      <c r="BI114" s="102">
        <f t="shared" si="50"/>
        <v>0.99482780720057151</v>
      </c>
    </row>
    <row r="115" spans="1:61" s="36" customFormat="1" ht="18" customHeight="1">
      <c r="A115" s="132" t="s">
        <v>683</v>
      </c>
      <c r="B115" s="133">
        <f t="shared" ref="B115:BI115" si="51">+B$36*1000*B114^($B$38-1)</f>
        <v>9.2332721410874043E-26</v>
      </c>
      <c r="C115" s="133">
        <f t="shared" si="51"/>
        <v>0</v>
      </c>
      <c r="D115" s="133">
        <f t="shared" si="51"/>
        <v>20.818049845366549</v>
      </c>
      <c r="E115" s="133">
        <f t="shared" si="51"/>
        <v>160.61840248950611</v>
      </c>
      <c r="F115" s="133">
        <f t="shared" si="51"/>
        <v>361.3702093409803</v>
      </c>
      <c r="G115" s="133">
        <f t="shared" si="51"/>
        <v>527.90106699444061</v>
      </c>
      <c r="H115" s="133">
        <f t="shared" si="51"/>
        <v>587.77266349077286</v>
      </c>
      <c r="I115" s="133">
        <f t="shared" si="51"/>
        <v>624.58566716790097</v>
      </c>
      <c r="J115" s="133">
        <f t="shared" si="51"/>
        <v>643.69791135263972</v>
      </c>
      <c r="K115" s="133">
        <f t="shared" si="51"/>
        <v>649.71916797215681</v>
      </c>
      <c r="L115" s="133">
        <f t="shared" si="51"/>
        <v>648.62132769750167</v>
      </c>
      <c r="M115" s="133">
        <f t="shared" si="51"/>
        <v>644.60920594800621</v>
      </c>
      <c r="N115" s="133">
        <f t="shared" si="51"/>
        <v>639.06005955855835</v>
      </c>
      <c r="O115" s="133">
        <f t="shared" si="51"/>
        <v>630.23030165416935</v>
      </c>
      <c r="P115" s="133">
        <f t="shared" si="51"/>
        <v>619.24418714307046</v>
      </c>
      <c r="Q115" s="133">
        <f t="shared" si="51"/>
        <v>606.76614650010981</v>
      </c>
      <c r="R115" s="133">
        <f t="shared" si="51"/>
        <v>593.23579012878326</v>
      </c>
      <c r="S115" s="133">
        <f t="shared" si="51"/>
        <v>578.97205767878518</v>
      </c>
      <c r="T115" s="133">
        <f t="shared" si="51"/>
        <v>564.22107153406489</v>
      </c>
      <c r="U115" s="133">
        <f t="shared" si="51"/>
        <v>549.1796177991514</v>
      </c>
      <c r="V115" s="133">
        <f t="shared" si="51"/>
        <v>534.02211518768752</v>
      </c>
      <c r="W115" s="133">
        <f t="shared" si="51"/>
        <v>516.57697000896565</v>
      </c>
      <c r="X115" s="133">
        <f t="shared" si="51"/>
        <v>499.76570505965958</v>
      </c>
      <c r="Y115" s="133">
        <f t="shared" si="51"/>
        <v>483.57931314811924</v>
      </c>
      <c r="Z115" s="133">
        <f t="shared" si="51"/>
        <v>468.00801798377228</v>
      </c>
      <c r="AA115" s="133">
        <f t="shared" si="51"/>
        <v>235.03286695955339</v>
      </c>
      <c r="AB115" s="133">
        <f t="shared" si="51"/>
        <v>118.00036439222004</v>
      </c>
      <c r="AC115" s="133">
        <f t="shared" si="51"/>
        <v>59.228029825441247</v>
      </c>
      <c r="AD115" s="133">
        <f t="shared" si="51"/>
        <v>29.72224952831964</v>
      </c>
      <c r="AE115" s="133">
        <f t="shared" si="51"/>
        <v>14.912416506358895</v>
      </c>
      <c r="AF115" s="133">
        <f t="shared" si="51"/>
        <v>7.479665642584429</v>
      </c>
      <c r="AG115" s="133">
        <f t="shared" si="51"/>
        <v>3.7504740643167778</v>
      </c>
      <c r="AH115" s="133">
        <f t="shared" si="51"/>
        <v>1.8802173715182873</v>
      </c>
      <c r="AI115" s="133">
        <f t="shared" si="51"/>
        <v>0.9424497947479884</v>
      </c>
      <c r="AJ115" s="133">
        <f t="shared" si="51"/>
        <v>0.47232750781491617</v>
      </c>
      <c r="AK115" s="133">
        <f t="shared" si="51"/>
        <v>0.23668351988163716</v>
      </c>
      <c r="AL115" s="133">
        <f t="shared" si="51"/>
        <v>0.11858687680246013</v>
      </c>
      <c r="AM115" s="133">
        <f t="shared" si="51"/>
        <v>5.9409057667675083E-2</v>
      </c>
      <c r="AN115" s="133">
        <f t="shared" si="51"/>
        <v>2.9759072570173458E-2</v>
      </c>
      <c r="AO115" s="133">
        <f t="shared" si="51"/>
        <v>1.4905270217469541E-2</v>
      </c>
      <c r="AP115" s="133">
        <f t="shared" si="51"/>
        <v>7.4647777057120467E-3</v>
      </c>
      <c r="AQ115" s="133">
        <f t="shared" si="51"/>
        <v>3.7381189380555195E-3</v>
      </c>
      <c r="AR115" s="133">
        <f t="shared" si="51"/>
        <v>1.8717637667653808E-3</v>
      </c>
      <c r="AS115" s="133">
        <f t="shared" si="51"/>
        <v>9.3715829552838573E-4</v>
      </c>
      <c r="AT115" s="133">
        <f t="shared" si="51"/>
        <v>4.6918166381747331E-4</v>
      </c>
      <c r="AU115" s="133">
        <f t="shared" si="51"/>
        <v>2.3487526837993988E-4</v>
      </c>
      <c r="AV115" s="133">
        <f t="shared" si="51"/>
        <v>1.1757192251989594E-4</v>
      </c>
      <c r="AW115" s="133">
        <f t="shared" si="51"/>
        <v>5.8849366455823692E-5</v>
      </c>
      <c r="AX115" s="133">
        <f t="shared" si="51"/>
        <v>2.9454622573762616E-5</v>
      </c>
      <c r="AY115" s="133">
        <f t="shared" si="51"/>
        <v>1.4741449290677838E-5</v>
      </c>
      <c r="AZ115" s="133">
        <f t="shared" si="51"/>
        <v>7.3774013145899281E-6</v>
      </c>
      <c r="BA115" s="133">
        <f t="shared" si="51"/>
        <v>3.6918538862441284E-6</v>
      </c>
      <c r="BB115" s="133">
        <f t="shared" si="51"/>
        <v>1.8474162121553721E-6</v>
      </c>
      <c r="BC115" s="133">
        <f t="shared" si="51"/>
        <v>9.2441152039544947E-7</v>
      </c>
      <c r="BD115" s="133">
        <f t="shared" si="51"/>
        <v>4.6253801268847367E-7</v>
      </c>
      <c r="BE115" s="133">
        <f t="shared" si="51"/>
        <v>2.3142594975912723E-7</v>
      </c>
      <c r="BF115" s="133">
        <f t="shared" si="51"/>
        <v>1.1578711183820595E-7</v>
      </c>
      <c r="BG115" s="133">
        <f t="shared" si="51"/>
        <v>5.792857803819531E-8</v>
      </c>
      <c r="BH115" s="133">
        <f t="shared" si="51"/>
        <v>2.8980833966213381E-8</v>
      </c>
      <c r="BI115" s="133">
        <f t="shared" si="51"/>
        <v>1.4498233317055821E-8</v>
      </c>
    </row>
    <row r="116" spans="1:61" s="49" customFormat="1" ht="18" customHeight="1">
      <c r="A116" s="132" t="s">
        <v>686</v>
      </c>
      <c r="B116" s="102">
        <f t="shared" ref="B116:AG116" si="52">+B112*(1-B103)</f>
        <v>0.54156849752830372</v>
      </c>
      <c r="C116" s="102">
        <f t="shared" si="52"/>
        <v>0.56942681429125552</v>
      </c>
      <c r="D116" s="102">
        <f t="shared" si="52"/>
        <v>0.61987857064668472</v>
      </c>
      <c r="E116" s="102">
        <f t="shared" si="52"/>
        <v>0.64999403603263772</v>
      </c>
      <c r="F116" s="102">
        <f t="shared" si="52"/>
        <v>0.66238689909170889</v>
      </c>
      <c r="G116" s="102">
        <f t="shared" si="52"/>
        <v>0.65965112052958619</v>
      </c>
      <c r="H116" s="102">
        <f t="shared" si="52"/>
        <v>0.6488620004854514</v>
      </c>
      <c r="I116" s="102">
        <f t="shared" si="52"/>
        <v>0.63766528527198207</v>
      </c>
      <c r="J116" s="102">
        <f t="shared" si="52"/>
        <v>0.62660949205032856</v>
      </c>
      <c r="K116" s="102">
        <f t="shared" si="52"/>
        <v>0.6158956860451088</v>
      </c>
      <c r="L116" s="102">
        <f t="shared" si="52"/>
        <v>0.6151576446727387</v>
      </c>
      <c r="M116" s="102">
        <f t="shared" si="52"/>
        <v>0.6235543896681438</v>
      </c>
      <c r="N116" s="102">
        <f t="shared" si="52"/>
        <v>0.63665038163180676</v>
      </c>
      <c r="O116" s="102">
        <f t="shared" si="52"/>
        <v>0.64665854038027248</v>
      </c>
      <c r="P116" s="102">
        <f t="shared" si="52"/>
        <v>0.65505192772992105</v>
      </c>
      <c r="Q116" s="102">
        <f t="shared" si="52"/>
        <v>0.66253616056647369</v>
      </c>
      <c r="R116" s="102">
        <f t="shared" si="52"/>
        <v>0.66939934704054416</v>
      </c>
      <c r="S116" s="102">
        <f t="shared" si="52"/>
        <v>0.67568582005359168</v>
      </c>
      <c r="T116" s="102">
        <f t="shared" si="52"/>
        <v>0.68126053833683997</v>
      </c>
      <c r="U116" s="102">
        <f t="shared" si="52"/>
        <v>0.68582309112377915</v>
      </c>
      <c r="V116" s="102">
        <f t="shared" si="52"/>
        <v>0.68909139258801233</v>
      </c>
      <c r="W116" s="102">
        <f t="shared" si="52"/>
        <v>0.69040140494562463</v>
      </c>
      <c r="X116" s="102">
        <f t="shared" si="52"/>
        <v>0.68858576708230623</v>
      </c>
      <c r="Y116" s="102">
        <f t="shared" si="52"/>
        <v>0.68231485463514874</v>
      </c>
      <c r="Z116" s="102">
        <f t="shared" si="52"/>
        <v>0.66996999238662636</v>
      </c>
      <c r="AA116" s="102">
        <f t="shared" si="52"/>
        <v>0.61091748088156494</v>
      </c>
      <c r="AB116" s="102">
        <f t="shared" si="52"/>
        <v>0</v>
      </c>
      <c r="AC116" s="102">
        <f t="shared" si="52"/>
        <v>0</v>
      </c>
      <c r="AD116" s="102">
        <f t="shared" si="52"/>
        <v>0</v>
      </c>
      <c r="AE116" s="102">
        <f t="shared" si="52"/>
        <v>0</v>
      </c>
      <c r="AF116" s="102">
        <f t="shared" si="52"/>
        <v>0</v>
      </c>
      <c r="AG116" s="102">
        <f t="shared" si="52"/>
        <v>0</v>
      </c>
      <c r="AH116" s="102">
        <f t="shared" ref="AH116:BI116" si="53">+AH112*(1-AH103)</f>
        <v>0</v>
      </c>
      <c r="AI116" s="102">
        <f t="shared" si="53"/>
        <v>0</v>
      </c>
      <c r="AJ116" s="102">
        <f t="shared" si="53"/>
        <v>0</v>
      </c>
      <c r="AK116" s="102">
        <f t="shared" si="53"/>
        <v>0</v>
      </c>
      <c r="AL116" s="102">
        <f t="shared" si="53"/>
        <v>0</v>
      </c>
      <c r="AM116" s="102">
        <f t="shared" si="53"/>
        <v>0</v>
      </c>
      <c r="AN116" s="102">
        <f t="shared" si="53"/>
        <v>0</v>
      </c>
      <c r="AO116" s="102">
        <f t="shared" si="53"/>
        <v>0</v>
      </c>
      <c r="AP116" s="102">
        <f t="shared" si="53"/>
        <v>0</v>
      </c>
      <c r="AQ116" s="102">
        <f t="shared" si="53"/>
        <v>0</v>
      </c>
      <c r="AR116" s="102">
        <f t="shared" si="53"/>
        <v>0</v>
      </c>
      <c r="AS116" s="102">
        <f t="shared" si="53"/>
        <v>0</v>
      </c>
      <c r="AT116" s="102">
        <f t="shared" si="53"/>
        <v>0</v>
      </c>
      <c r="AU116" s="102">
        <f t="shared" si="53"/>
        <v>0</v>
      </c>
      <c r="AV116" s="102">
        <f t="shared" si="53"/>
        <v>0</v>
      </c>
      <c r="AW116" s="102">
        <f t="shared" si="53"/>
        <v>0</v>
      </c>
      <c r="AX116" s="102">
        <f t="shared" si="53"/>
        <v>0</v>
      </c>
      <c r="AY116" s="102">
        <f t="shared" si="53"/>
        <v>0</v>
      </c>
      <c r="AZ116" s="102">
        <f t="shared" si="53"/>
        <v>0</v>
      </c>
      <c r="BA116" s="102">
        <f t="shared" si="53"/>
        <v>0</v>
      </c>
      <c r="BB116" s="102">
        <f t="shared" si="53"/>
        <v>0</v>
      </c>
      <c r="BC116" s="102">
        <f t="shared" si="53"/>
        <v>0</v>
      </c>
      <c r="BD116" s="102">
        <f t="shared" si="53"/>
        <v>0</v>
      </c>
      <c r="BE116" s="102">
        <f t="shared" si="53"/>
        <v>0</v>
      </c>
      <c r="BF116" s="102">
        <f t="shared" si="53"/>
        <v>0</v>
      </c>
      <c r="BG116" s="102">
        <f t="shared" si="53"/>
        <v>0</v>
      </c>
      <c r="BH116" s="102">
        <f t="shared" si="53"/>
        <v>0</v>
      </c>
      <c r="BI116" s="102">
        <f t="shared" si="53"/>
        <v>0</v>
      </c>
    </row>
    <row r="117" spans="1:61" s="43" customFormat="1" ht="18" customHeight="1">
      <c r="A117" s="134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</row>
    <row r="118" spans="1:61" s="50" customFormat="1" ht="18" customHeight="1">
      <c r="A118" s="136" t="s">
        <v>687</v>
      </c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</row>
    <row r="119" spans="1:61" s="50" customFormat="1" ht="18" customHeight="1">
      <c r="A119" s="51" t="s">
        <v>678</v>
      </c>
      <c r="B119" s="138">
        <f>+B112</f>
        <v>0.54177826149727915</v>
      </c>
      <c r="C119" s="138">
        <f t="shared" ref="C119:BI120" si="54">+C112</f>
        <v>0.56965308534974057</v>
      </c>
      <c r="D119" s="138">
        <f t="shared" si="54"/>
        <v>0.62013123960292882</v>
      </c>
      <c r="E119" s="138">
        <f t="shared" si="54"/>
        <v>0.65026577187718759</v>
      </c>
      <c r="F119" s="138">
        <f t="shared" si="54"/>
        <v>0.66267087218866128</v>
      </c>
      <c r="G119" s="138">
        <f t="shared" si="54"/>
        <v>0.65994108228222947</v>
      </c>
      <c r="H119" s="138">
        <f t="shared" si="54"/>
        <v>0.6491543957269047</v>
      </c>
      <c r="I119" s="138">
        <f t="shared" si="54"/>
        <v>0.63795981710021421</v>
      </c>
      <c r="J119" s="138">
        <f t="shared" si="54"/>
        <v>0.62690611194500423</v>
      </c>
      <c r="K119" s="138">
        <f t="shared" si="54"/>
        <v>0.61619450061401648</v>
      </c>
      <c r="L119" s="138">
        <f t="shared" si="54"/>
        <v>0.61546385554137373</v>
      </c>
      <c r="M119" s="138">
        <f t="shared" si="54"/>
        <v>0.62387445731593594</v>
      </c>
      <c r="N119" s="138">
        <f t="shared" si="54"/>
        <v>0.63699389756832914</v>
      </c>
      <c r="O119" s="138">
        <f t="shared" si="54"/>
        <v>0.64704756658253959</v>
      </c>
      <c r="P119" s="138">
        <f t="shared" si="54"/>
        <v>0.655551147344271</v>
      </c>
      <c r="Q119" s="138">
        <f t="shared" si="54"/>
        <v>0.66328827863307938</v>
      </c>
      <c r="R119" s="138">
        <f t="shared" si="54"/>
        <v>0.67065924514877429</v>
      </c>
      <c r="S119" s="138">
        <f t="shared" si="54"/>
        <v>0.67786647908170172</v>
      </c>
      <c r="T119" s="138">
        <f t="shared" si="54"/>
        <v>0.68501006228927563</v>
      </c>
      <c r="U119" s="138">
        <f t="shared" si="54"/>
        <v>0.69213728654058826</v>
      </c>
      <c r="V119" s="138">
        <f t="shared" si="54"/>
        <v>0.69946682512253699</v>
      </c>
      <c r="W119" s="138">
        <f t="shared" si="54"/>
        <v>0.7070517175286074</v>
      </c>
      <c r="X119" s="138">
        <f t="shared" si="54"/>
        <v>0.71471731328198984</v>
      </c>
      <c r="Y119" s="138">
        <f t="shared" si="54"/>
        <v>0.72243176014032773</v>
      </c>
      <c r="Z119" s="138">
        <f t="shared" si="54"/>
        <v>0.7301766651065944</v>
      </c>
      <c r="AA119" s="138">
        <f t="shared" si="54"/>
        <v>0.73794267602861874</v>
      </c>
      <c r="AB119" s="138">
        <f t="shared" si="54"/>
        <v>0.74573750477398737</v>
      </c>
      <c r="AC119" s="138">
        <f t="shared" si="54"/>
        <v>0.75361050248580508</v>
      </c>
      <c r="AD119" s="138">
        <f t="shared" si="54"/>
        <v>0.7620008214622449</v>
      </c>
      <c r="AE119" s="138">
        <f t="shared" si="54"/>
        <v>0.77084122898140961</v>
      </c>
      <c r="AF119" s="138">
        <f t="shared" si="54"/>
        <v>0.77839873979614571</v>
      </c>
      <c r="AG119" s="138">
        <f t="shared" si="54"/>
        <v>0.78420951383402959</v>
      </c>
      <c r="AH119" s="138">
        <f t="shared" si="54"/>
        <v>0.78965548001532582</v>
      </c>
      <c r="AI119" s="138">
        <f t="shared" si="54"/>
        <v>0.79491800667331347</v>
      </c>
      <c r="AJ119" s="138">
        <f t="shared" si="54"/>
        <v>0.80007581307467346</v>
      </c>
      <c r="AK119" s="138">
        <f t="shared" si="54"/>
        <v>0.80516392710326956</v>
      </c>
      <c r="AL119" s="138">
        <f t="shared" si="54"/>
        <v>0.81019738154851528</v>
      </c>
      <c r="AM119" s="138">
        <f t="shared" si="54"/>
        <v>0.81518259542793903</v>
      </c>
      <c r="AN119" s="138">
        <f t="shared" si="54"/>
        <v>0.82012264979508298</v>
      </c>
      <c r="AO119" s="138">
        <f t="shared" si="54"/>
        <v>0.82501957873911269</v>
      </c>
      <c r="AP119" s="138">
        <f t="shared" si="54"/>
        <v>0.82987525254571726</v>
      </c>
      <c r="AQ119" s="138">
        <f t="shared" si="54"/>
        <v>0.83469163325209639</v>
      </c>
      <c r="AR119" s="138">
        <f t="shared" si="54"/>
        <v>0.83947077695922612</v>
      </c>
      <c r="AS119" s="138">
        <f t="shared" si="54"/>
        <v>0.84421475437087345</v>
      </c>
      <c r="AT119" s="138">
        <f t="shared" si="54"/>
        <v>0.84892556220603854</v>
      </c>
      <c r="AU119" s="138">
        <f t="shared" si="54"/>
        <v>0.85360505179073942</v>
      </c>
      <c r="AV119" s="138">
        <f t="shared" si="54"/>
        <v>0.85825488068004241</v>
      </c>
      <c r="AW119" s="138">
        <f t="shared" si="54"/>
        <v>0.86287648508084336</v>
      </c>
      <c r="AX119" s="138">
        <f t="shared" si="54"/>
        <v>0.86747106840657395</v>
      </c>
      <c r="AY119" s="138">
        <f t="shared" si="54"/>
        <v>0.87203960122751212</v>
      </c>
      <c r="AZ119" s="138">
        <f t="shared" si="54"/>
        <v>0.87658282865682557</v>
      </c>
      <c r="BA119" s="138">
        <f t="shared" si="54"/>
        <v>0.88110128216103711</v>
      </c>
      <c r="BB119" s="138">
        <f t="shared" si="54"/>
        <v>0.88559529364031364</v>
      </c>
      <c r="BC119" s="138">
        <f t="shared" si="54"/>
        <v>0.89006501031016072</v>
      </c>
      <c r="BD119" s="138">
        <f t="shared" si="54"/>
        <v>0.89451040943081661</v>
      </c>
      <c r="BE119" s="138">
        <f t="shared" si="54"/>
        <v>0.89893131230040846</v>
      </c>
      <c r="BF119" s="138">
        <f t="shared" si="54"/>
        <v>0.9033273971849376</v>
      </c>
      <c r="BG119" s="138">
        <f t="shared" si="54"/>
        <v>0.90769821103152148</v>
      </c>
      <c r="BH119" s="138">
        <f t="shared" si="54"/>
        <v>0.9120431799245996</v>
      </c>
      <c r="BI119" s="138">
        <f t="shared" si="54"/>
        <v>0.91636161831599039</v>
      </c>
    </row>
    <row r="120" spans="1:61" s="50" customFormat="1" ht="18" customHeight="1">
      <c r="A120" s="139" t="s">
        <v>792</v>
      </c>
      <c r="B120" s="138">
        <f>+B113</f>
        <v>0.54177826149727903</v>
      </c>
      <c r="C120" s="138">
        <f t="shared" si="54"/>
        <v>0.56968410834355443</v>
      </c>
      <c r="D120" s="138">
        <f t="shared" si="54"/>
        <v>0.55679019167974397</v>
      </c>
      <c r="E120" s="138">
        <f t="shared" si="54"/>
        <v>0.43830502998190662</v>
      </c>
      <c r="F120" s="138">
        <f t="shared" si="54"/>
        <v>0.31511190225200136</v>
      </c>
      <c r="G120" s="138">
        <f t="shared" si="54"/>
        <v>0.22187809777598544</v>
      </c>
      <c r="H120" s="138">
        <f t="shared" si="54"/>
        <v>0.1802477570771179</v>
      </c>
      <c r="I120" s="138">
        <f t="shared" si="54"/>
        <v>0.14941678258273083</v>
      </c>
      <c r="J120" s="138">
        <f t="shared" si="54"/>
        <v>0.12661452564220957</v>
      </c>
      <c r="K120" s="138">
        <f t="shared" si="54"/>
        <v>0.10973366750728786</v>
      </c>
      <c r="L120" s="138">
        <f t="shared" si="54"/>
        <v>9.7734722415556655E-2</v>
      </c>
      <c r="M120" s="138">
        <f t="shared" si="54"/>
        <v>8.8205586980039871E-2</v>
      </c>
      <c r="N120" s="138">
        <f t="shared" si="54"/>
        <v>7.9605542249485975E-2</v>
      </c>
      <c r="O120" s="138">
        <f t="shared" si="54"/>
        <v>7.1844001880161087E-2</v>
      </c>
      <c r="P120" s="138">
        <f t="shared" si="54"/>
        <v>6.4839211696845381E-2</v>
      </c>
      <c r="Q120" s="138">
        <f t="shared" si="54"/>
        <v>5.8517388556402948E-2</v>
      </c>
      <c r="R120" s="138">
        <f t="shared" si="54"/>
        <v>5.2811943172153653E-2</v>
      </c>
      <c r="S120" s="138">
        <f t="shared" si="54"/>
        <v>4.766277871286867E-2</v>
      </c>
      <c r="T120" s="138">
        <f t="shared" si="54"/>
        <v>4.301565778836397E-2</v>
      </c>
      <c r="U120" s="138">
        <f t="shared" si="54"/>
        <v>3.8821631153998476E-2</v>
      </c>
      <c r="V120" s="138">
        <f t="shared" si="54"/>
        <v>3.5036522116483622E-2</v>
      </c>
      <c r="W120" s="138">
        <f t="shared" si="54"/>
        <v>3.3284696010659441E-2</v>
      </c>
      <c r="X120" s="138">
        <f t="shared" si="54"/>
        <v>3.1620461210126467E-2</v>
      </c>
      <c r="Y120" s="138">
        <f t="shared" si="54"/>
        <v>3.0039438149620141E-2</v>
      </c>
      <c r="Z120" s="138">
        <f t="shared" si="54"/>
        <v>2.8537466242139133E-2</v>
      </c>
      <c r="AA120" s="138">
        <f t="shared" si="54"/>
        <v>2.7110592930032176E-2</v>
      </c>
      <c r="AB120" s="138">
        <f t="shared" si="54"/>
        <v>2.5755063283530565E-2</v>
      </c>
      <c r="AC120" s="138">
        <f t="shared" si="54"/>
        <v>2.4467310119354036E-2</v>
      </c>
      <c r="AD120" s="138">
        <f t="shared" si="54"/>
        <v>2.3243944613386334E-2</v>
      </c>
      <c r="AE120" s="138">
        <f t="shared" si="54"/>
        <v>2.2081747382717017E-2</v>
      </c>
      <c r="AF120" s="138">
        <f t="shared" si="54"/>
        <v>2.0977660013581166E-2</v>
      </c>
      <c r="AG120" s="138">
        <f t="shared" si="54"/>
        <v>1.9928777012902108E-2</v>
      </c>
      <c r="AH120" s="138">
        <f t="shared" si="54"/>
        <v>1.8932338162257003E-2</v>
      </c>
      <c r="AI120" s="138">
        <f t="shared" si="54"/>
        <v>1.7985721254144153E-2</v>
      </c>
      <c r="AJ120" s="138">
        <f t="shared" si="54"/>
        <v>1.7086435191436943E-2</v>
      </c>
      <c r="AK120" s="138">
        <f t="shared" si="54"/>
        <v>1.6232113431865095E-2</v>
      </c>
      <c r="AL120" s="138">
        <f t="shared" si="54"/>
        <v>1.542050776027184E-2</v>
      </c>
      <c r="AM120" s="138">
        <f t="shared" si="54"/>
        <v>1.4649482372258247E-2</v>
      </c>
      <c r="AN120" s="138">
        <f t="shared" si="54"/>
        <v>1.3917008253645334E-2</v>
      </c>
      <c r="AO120" s="138">
        <f t="shared" si="54"/>
        <v>1.3221157840963066E-2</v>
      </c>
      <c r="AP120" s="138">
        <f t="shared" si="54"/>
        <v>1.2560099948914912E-2</v>
      </c>
      <c r="AQ120" s="138">
        <f t="shared" si="54"/>
        <v>1.1932094951469166E-2</v>
      </c>
      <c r="AR120" s="138">
        <f t="shared" si="54"/>
        <v>1.1335490203895708E-2</v>
      </c>
      <c r="AS120" s="138">
        <f t="shared" si="54"/>
        <v>1.0768715693700921E-2</v>
      </c>
      <c r="AT120" s="138">
        <f t="shared" si="54"/>
        <v>1.0230279909015875E-2</v>
      </c>
      <c r="AU120" s="138">
        <f t="shared" si="54"/>
        <v>9.7187659135650802E-3</v>
      </c>
      <c r="AV120" s="138">
        <f t="shared" si="54"/>
        <v>9.2328276178868258E-3</v>
      </c>
      <c r="AW120" s="138">
        <f t="shared" si="54"/>
        <v>8.7711862369924849E-3</v>
      </c>
      <c r="AX120" s="138">
        <f t="shared" si="54"/>
        <v>8.3326269251428609E-3</v>
      </c>
      <c r="AY120" s="138">
        <f t="shared" si="54"/>
        <v>7.9159955788857175E-3</v>
      </c>
      <c r="AZ120" s="138">
        <f t="shared" si="54"/>
        <v>7.5201957999414312E-3</v>
      </c>
      <c r="BA120" s="138">
        <f t="shared" si="54"/>
        <v>7.144186009944359E-3</v>
      </c>
      <c r="BB120" s="138">
        <f t="shared" si="54"/>
        <v>6.7869767094471409E-3</v>
      </c>
      <c r="BC120" s="138">
        <f t="shared" si="54"/>
        <v>6.4476278739747832E-3</v>
      </c>
      <c r="BD120" s="138">
        <f t="shared" si="54"/>
        <v>6.1252464802760438E-3</v>
      </c>
      <c r="BE120" s="138">
        <f t="shared" si="54"/>
        <v>5.8189841562622411E-3</v>
      </c>
      <c r="BF120" s="138">
        <f t="shared" si="54"/>
        <v>5.5280349484491285E-3</v>
      </c>
      <c r="BG120" s="138">
        <f t="shared" si="54"/>
        <v>5.2516332010266722E-3</v>
      </c>
      <c r="BH120" s="138">
        <f t="shared" si="54"/>
        <v>4.9890515409753387E-3</v>
      </c>
      <c r="BI120" s="138">
        <f t="shared" si="54"/>
        <v>4.7395989639265716E-3</v>
      </c>
    </row>
    <row r="121" spans="1:61" s="51" customFormat="1" ht="18" customHeight="1">
      <c r="A121" s="140" t="s">
        <v>793</v>
      </c>
      <c r="B121" s="138">
        <f>+B119*(1-B122)</f>
        <v>0.54177826149727915</v>
      </c>
      <c r="C121" s="138">
        <f t="shared" ref="C121:BI121" si="55">+C119*(1-C122)</f>
        <v>0.53192093069880908</v>
      </c>
      <c r="D121" s="138">
        <f t="shared" si="55"/>
        <v>0.51927013023026924</v>
      </c>
      <c r="E121" s="138">
        <f t="shared" si="55"/>
        <v>0.47799167011451527</v>
      </c>
      <c r="F121" s="138">
        <f t="shared" si="55"/>
        <v>0.38969599968190577</v>
      </c>
      <c r="G121" s="138">
        <f t="shared" si="55"/>
        <v>0.31699970154432172</v>
      </c>
      <c r="H121" s="138">
        <f t="shared" si="55"/>
        <v>0.27273344064965749</v>
      </c>
      <c r="I121" s="138">
        <f t="shared" si="55"/>
        <v>0.27014603788028335</v>
      </c>
      <c r="J121" s="138">
        <f t="shared" si="55"/>
        <v>0.24091931045601886</v>
      </c>
      <c r="K121" s="138">
        <f t="shared" si="55"/>
        <v>0.21882187114624216</v>
      </c>
      <c r="L121" s="138">
        <f t="shared" si="55"/>
        <v>0.20567740249375982</v>
      </c>
      <c r="M121" s="138">
        <f t="shared" si="55"/>
        <v>0.19842296972772183</v>
      </c>
      <c r="N121" s="138">
        <f t="shared" si="55"/>
        <v>0.19380397587250253</v>
      </c>
      <c r="O121" s="138">
        <f t="shared" si="55"/>
        <v>0.18890282294249314</v>
      </c>
      <c r="P121" s="138">
        <f t="shared" si="55"/>
        <v>0.18458933269325786</v>
      </c>
      <c r="Q121" s="138">
        <f t="shared" si="55"/>
        <v>0.1808324492589517</v>
      </c>
      <c r="R121" s="138">
        <f t="shared" si="55"/>
        <v>0.17776557758009678</v>
      </c>
      <c r="S121" s="138">
        <f t="shared" si="55"/>
        <v>0.17547965515776617</v>
      </c>
      <c r="T121" s="138">
        <f t="shared" si="55"/>
        <v>0.17336867409153933</v>
      </c>
      <c r="U121" s="138">
        <f t="shared" si="55"/>
        <v>0.17147569722127939</v>
      </c>
      <c r="V121" s="138">
        <f t="shared" si="55"/>
        <v>0.16988597742249431</v>
      </c>
      <c r="W121" s="138">
        <f t="shared" si="55"/>
        <v>0.19112834054344954</v>
      </c>
      <c r="X121" s="138">
        <f t="shared" si="55"/>
        <v>0.21223652412231939</v>
      </c>
      <c r="Y121" s="138">
        <f t="shared" si="55"/>
        <v>0.23320259853065198</v>
      </c>
      <c r="Z121" s="138">
        <f t="shared" si="55"/>
        <v>0.25401984505962877</v>
      </c>
      <c r="AA121" s="138">
        <f t="shared" si="55"/>
        <v>7.08859852411063E-2</v>
      </c>
      <c r="AB121" s="138">
        <f t="shared" si="55"/>
        <v>0</v>
      </c>
      <c r="AC121" s="138">
        <f t="shared" si="55"/>
        <v>0</v>
      </c>
      <c r="AD121" s="138">
        <f t="shared" si="55"/>
        <v>0</v>
      </c>
      <c r="AE121" s="138">
        <f t="shared" si="55"/>
        <v>0</v>
      </c>
      <c r="AF121" s="138">
        <f t="shared" si="55"/>
        <v>0</v>
      </c>
      <c r="AG121" s="138">
        <f t="shared" si="55"/>
        <v>0</v>
      </c>
      <c r="AH121" s="138">
        <f t="shared" si="55"/>
        <v>0</v>
      </c>
      <c r="AI121" s="138">
        <f t="shared" si="55"/>
        <v>0</v>
      </c>
      <c r="AJ121" s="138">
        <f t="shared" si="55"/>
        <v>0</v>
      </c>
      <c r="AK121" s="138">
        <f t="shared" si="55"/>
        <v>0</v>
      </c>
      <c r="AL121" s="138">
        <f t="shared" si="55"/>
        <v>0</v>
      </c>
      <c r="AM121" s="138">
        <f t="shared" si="55"/>
        <v>0</v>
      </c>
      <c r="AN121" s="138">
        <f t="shared" si="55"/>
        <v>0</v>
      </c>
      <c r="AO121" s="138">
        <f t="shared" si="55"/>
        <v>0</v>
      </c>
      <c r="AP121" s="138">
        <f t="shared" si="55"/>
        <v>0</v>
      </c>
      <c r="AQ121" s="138">
        <f t="shared" si="55"/>
        <v>0</v>
      </c>
      <c r="AR121" s="138">
        <f t="shared" si="55"/>
        <v>0</v>
      </c>
      <c r="AS121" s="138">
        <f t="shared" si="55"/>
        <v>0</v>
      </c>
      <c r="AT121" s="138">
        <f t="shared" si="55"/>
        <v>0</v>
      </c>
      <c r="AU121" s="138">
        <f t="shared" si="55"/>
        <v>0</v>
      </c>
      <c r="AV121" s="138">
        <f t="shared" si="55"/>
        <v>0</v>
      </c>
      <c r="AW121" s="138">
        <f t="shared" si="55"/>
        <v>0</v>
      </c>
      <c r="AX121" s="138">
        <f t="shared" si="55"/>
        <v>0</v>
      </c>
      <c r="AY121" s="138">
        <f t="shared" si="55"/>
        <v>0</v>
      </c>
      <c r="AZ121" s="138">
        <f t="shared" si="55"/>
        <v>0</v>
      </c>
      <c r="BA121" s="138">
        <f t="shared" si="55"/>
        <v>0</v>
      </c>
      <c r="BB121" s="138">
        <f t="shared" si="55"/>
        <v>0</v>
      </c>
      <c r="BC121" s="138">
        <f t="shared" si="55"/>
        <v>0</v>
      </c>
      <c r="BD121" s="138">
        <f t="shared" si="55"/>
        <v>0</v>
      </c>
      <c r="BE121" s="138">
        <f t="shared" si="55"/>
        <v>0</v>
      </c>
      <c r="BF121" s="138">
        <f t="shared" si="55"/>
        <v>0</v>
      </c>
      <c r="BG121" s="138">
        <f t="shared" si="55"/>
        <v>0</v>
      </c>
      <c r="BH121" s="138">
        <f t="shared" si="55"/>
        <v>0</v>
      </c>
      <c r="BI121" s="138">
        <f t="shared" si="55"/>
        <v>0</v>
      </c>
    </row>
    <row r="122" spans="1:61" s="50" customFormat="1" ht="18" customHeight="1">
      <c r="A122" s="139" t="s">
        <v>682</v>
      </c>
      <c r="B122" s="141">
        <f t="shared" ref="B122:L122" si="56">+(B123/(1000*B$36))^(1/($B$38-1))</f>
        <v>0</v>
      </c>
      <c r="C122" s="141">
        <f t="shared" si="56"/>
        <v>6.6237075899914843E-2</v>
      </c>
      <c r="D122" s="141">
        <f t="shared" si="56"/>
        <v>0.16264478054232706</v>
      </c>
      <c r="E122" s="141">
        <f t="shared" si="56"/>
        <v>0.26492875561534068</v>
      </c>
      <c r="F122" s="141">
        <f t="shared" si="56"/>
        <v>0.41193129796874495</v>
      </c>
      <c r="G122" s="141">
        <f t="shared" si="56"/>
        <v>0.51965454181445536</v>
      </c>
      <c r="H122" s="141">
        <f t="shared" si="56"/>
        <v>0.57986352330825963</v>
      </c>
      <c r="I122" s="141">
        <f t="shared" si="56"/>
        <v>0.57654693816264713</v>
      </c>
      <c r="J122" s="141">
        <f t="shared" si="56"/>
        <v>0.61570112993705561</v>
      </c>
      <c r="K122" s="141">
        <f t="shared" si="56"/>
        <v>0.6448818174647879</v>
      </c>
      <c r="L122" s="141">
        <f t="shared" si="56"/>
        <v>0.66581725207430409</v>
      </c>
      <c r="M122" s="141">
        <f t="shared" ref="M122:BI122" si="57">+(M123/(1000*M$36))^(1/($B$38-1))</f>
        <v>0.68195048314465845</v>
      </c>
      <c r="N122" s="141">
        <f t="shared" si="57"/>
        <v>0.69575222523742697</v>
      </c>
      <c r="O122" s="141">
        <f t="shared" si="57"/>
        <v>0.70805419462404229</v>
      </c>
      <c r="P122" s="141">
        <f t="shared" si="57"/>
        <v>0.71842115837787035</v>
      </c>
      <c r="Q122" s="141">
        <f t="shared" si="57"/>
        <v>0.72736974995002834</v>
      </c>
      <c r="R122" s="141">
        <f t="shared" si="57"/>
        <v>0.73493904860632686</v>
      </c>
      <c r="S122" s="141">
        <f t="shared" si="57"/>
        <v>0.74112946933814083</v>
      </c>
      <c r="T122" s="141">
        <f t="shared" si="57"/>
        <v>0.74691076286945579</v>
      </c>
      <c r="U122" s="141">
        <f t="shared" si="57"/>
        <v>0.75225190066216185</v>
      </c>
      <c r="V122" s="141">
        <f t="shared" si="57"/>
        <v>0.75712075066214524</v>
      </c>
      <c r="W122" s="141">
        <f t="shared" si="57"/>
        <v>0.72968265855924963</v>
      </c>
      <c r="X122" s="141">
        <f t="shared" si="57"/>
        <v>0.70304829590915197</v>
      </c>
      <c r="Y122" s="141">
        <f t="shared" si="57"/>
        <v>0.67719774877373351</v>
      </c>
      <c r="Z122" s="141">
        <f t="shared" si="57"/>
        <v>0.65211180088513809</v>
      </c>
      <c r="AA122" s="141">
        <f t="shared" si="57"/>
        <v>0.90394106812931196</v>
      </c>
      <c r="AB122" s="141">
        <f t="shared" si="57"/>
        <v>1</v>
      </c>
      <c r="AC122" s="141">
        <f t="shared" si="57"/>
        <v>1</v>
      </c>
      <c r="AD122" s="141">
        <f t="shared" si="57"/>
        <v>1</v>
      </c>
      <c r="AE122" s="141">
        <f t="shared" si="57"/>
        <v>1</v>
      </c>
      <c r="AF122" s="141">
        <f t="shared" si="57"/>
        <v>1</v>
      </c>
      <c r="AG122" s="141">
        <f t="shared" si="57"/>
        <v>1</v>
      </c>
      <c r="AH122" s="141">
        <f t="shared" si="57"/>
        <v>1</v>
      </c>
      <c r="AI122" s="141">
        <f t="shared" si="57"/>
        <v>1</v>
      </c>
      <c r="AJ122" s="141">
        <f t="shared" si="57"/>
        <v>1</v>
      </c>
      <c r="AK122" s="141">
        <f t="shared" si="57"/>
        <v>1</v>
      </c>
      <c r="AL122" s="141">
        <f t="shared" si="57"/>
        <v>1</v>
      </c>
      <c r="AM122" s="141">
        <f t="shared" si="57"/>
        <v>1</v>
      </c>
      <c r="AN122" s="141">
        <f t="shared" si="57"/>
        <v>1</v>
      </c>
      <c r="AO122" s="141">
        <f t="shared" si="57"/>
        <v>1</v>
      </c>
      <c r="AP122" s="141">
        <f t="shared" si="57"/>
        <v>1</v>
      </c>
      <c r="AQ122" s="141">
        <f t="shared" si="57"/>
        <v>1</v>
      </c>
      <c r="AR122" s="141">
        <f t="shared" si="57"/>
        <v>1</v>
      </c>
      <c r="AS122" s="141">
        <f t="shared" si="57"/>
        <v>1</v>
      </c>
      <c r="AT122" s="141">
        <f t="shared" si="57"/>
        <v>1</v>
      </c>
      <c r="AU122" s="141">
        <f t="shared" si="57"/>
        <v>1</v>
      </c>
      <c r="AV122" s="141">
        <f t="shared" si="57"/>
        <v>1</v>
      </c>
      <c r="AW122" s="141">
        <f t="shared" si="57"/>
        <v>1</v>
      </c>
      <c r="AX122" s="141">
        <f t="shared" si="57"/>
        <v>1</v>
      </c>
      <c r="AY122" s="141">
        <f t="shared" si="57"/>
        <v>1</v>
      </c>
      <c r="AZ122" s="141">
        <f t="shared" si="57"/>
        <v>1</v>
      </c>
      <c r="BA122" s="141">
        <f t="shared" si="57"/>
        <v>1</v>
      </c>
      <c r="BB122" s="141">
        <f t="shared" si="57"/>
        <v>1</v>
      </c>
      <c r="BC122" s="141">
        <f t="shared" si="57"/>
        <v>1</v>
      </c>
      <c r="BD122" s="141">
        <f t="shared" si="57"/>
        <v>1</v>
      </c>
      <c r="BE122" s="141">
        <f t="shared" si="57"/>
        <v>1</v>
      </c>
      <c r="BF122" s="141">
        <f t="shared" si="57"/>
        <v>1</v>
      </c>
      <c r="BG122" s="141">
        <f t="shared" si="57"/>
        <v>1</v>
      </c>
      <c r="BH122" s="141">
        <f t="shared" si="57"/>
        <v>1</v>
      </c>
      <c r="BI122" s="141">
        <f t="shared" si="57"/>
        <v>1</v>
      </c>
    </row>
    <row r="123" spans="1:61" s="50" customFormat="1" ht="18" customHeight="1">
      <c r="A123" s="139" t="s">
        <v>794</v>
      </c>
      <c r="B123" s="137">
        <f>+Global!B118*B46</f>
        <v>0</v>
      </c>
      <c r="C123" s="137">
        <f>+Global!C118*C46</f>
        <v>9.9942147064251596</v>
      </c>
      <c r="D123" s="137">
        <f>+Global!D118*D46</f>
        <v>48.096041961936599</v>
      </c>
      <c r="E123" s="137">
        <f>+Global!E118*E46</f>
        <v>110.59398723632</v>
      </c>
      <c r="F123" s="137">
        <f>+Global!F118*F46</f>
        <v>233.94935599053801</v>
      </c>
      <c r="G123" s="137">
        <f>+Global!G118*G46</f>
        <v>339.76805314882199</v>
      </c>
      <c r="H123" s="137">
        <f>+Global!H118*H46</f>
        <v>395.79173718574299</v>
      </c>
      <c r="I123" s="137">
        <f>+Global!I118*I46</f>
        <v>374.71175607071802</v>
      </c>
      <c r="J123" s="137">
        <f>+Global!J118*J46</f>
        <v>403.56245905854098</v>
      </c>
      <c r="K123" s="137">
        <f>+Global!K118*K46</f>
        <v>419.85509970481502</v>
      </c>
      <c r="L123" s="137">
        <f>+Global!L118*L46</f>
        <v>425.80446662506</v>
      </c>
      <c r="M123" s="137">
        <f>+Global!M118*M46</f>
        <v>425.80724998740197</v>
      </c>
      <c r="N123" s="137">
        <f>+Global!N118*N46</f>
        <v>422.97942985617198</v>
      </c>
      <c r="O123" s="137">
        <f>+Global!O118*O46</f>
        <v>418.43242488488897</v>
      </c>
      <c r="P123" s="137">
        <f>+Global!P118*P46</f>
        <v>411.86970500908501</v>
      </c>
      <c r="Q123" s="137">
        <f>+Global!Q118*Q46</f>
        <v>404</v>
      </c>
      <c r="R123" s="137">
        <f>+Global!R118*R46</f>
        <v>395</v>
      </c>
      <c r="S123" s="137">
        <f>+Global!S118*S46</f>
        <v>385</v>
      </c>
      <c r="T123" s="137">
        <f>+Global!T118*T46</f>
        <v>375</v>
      </c>
      <c r="U123" s="137">
        <f>+Global!U118*U46</f>
        <v>365</v>
      </c>
      <c r="V123" s="137">
        <f>+Global!V118*V46</f>
        <v>355</v>
      </c>
      <c r="W123" s="137">
        <f>+Global!W118*W46</f>
        <v>319.5</v>
      </c>
      <c r="X123" s="137">
        <f>+Global!X118*X46</f>
        <v>287.55</v>
      </c>
      <c r="Y123" s="137">
        <f>+Global!Y118*Y46</f>
        <v>258.79500000000002</v>
      </c>
      <c r="Z123" s="137">
        <f>+Global!Z118*Z46</f>
        <v>232.91550000000001</v>
      </c>
      <c r="AA123" s="137">
        <f>+MIN(Global!AA118,AA36*1000)</f>
        <v>209.62395000000001</v>
      </c>
      <c r="AB123" s="137">
        <f>+MIN(Global!AB118,AB36*1000)</f>
        <v>125.70677724004616</v>
      </c>
      <c r="AC123" s="137">
        <f>+MIN(Global!AC118,AC36*1000)</f>
        <v>62.853388620023082</v>
      </c>
      <c r="AD123" s="137">
        <f>+MIN(Global!AD118,AD36*1000)</f>
        <v>31.426694310011541</v>
      </c>
      <c r="AE123" s="137">
        <f>+MIN(Global!AE118,AE36*1000)</f>
        <v>15.713347155005771</v>
      </c>
      <c r="AF123" s="137">
        <f>+MIN(Global!AF118,AF36*1000)</f>
        <v>7.8566735775028853</v>
      </c>
      <c r="AG123" s="137">
        <f>+MIN(Global!AG118,AG36*1000)</f>
        <v>3.9283367887514427</v>
      </c>
      <c r="AH123" s="137">
        <f>+MIN(Global!AH118,AH36*1000)</f>
        <v>1.9641683943757213</v>
      </c>
      <c r="AI123" s="137">
        <f>+MIN(Global!AI118,AI36*1000)</f>
        <v>0.98208419718786066</v>
      </c>
      <c r="AJ123" s="137">
        <f>+MIN(Global!AJ118,AJ36*1000)</f>
        <v>0.49104209859393033</v>
      </c>
      <c r="AK123" s="137">
        <f>+MIN(Global!AK118,AK36*1000)</f>
        <v>0.24552104929696517</v>
      </c>
      <c r="AL123" s="137">
        <f>+MIN(Global!AL118,AL36*1000)</f>
        <v>0.12276052464848258</v>
      </c>
      <c r="AM123" s="137">
        <f>+MIN(Global!AM118,AM36*1000)</f>
        <v>6.1380262324241291E-2</v>
      </c>
      <c r="AN123" s="137">
        <f>+MIN(Global!AN118,AN36*1000)</f>
        <v>3.0690131162120646E-2</v>
      </c>
      <c r="AO123" s="137">
        <f>+MIN(Global!AO118,AO36*1000)</f>
        <v>1.5345065581060323E-2</v>
      </c>
      <c r="AP123" s="137">
        <f>+MIN(Global!AP118,AP36*1000)</f>
        <v>7.6725327905301614E-3</v>
      </c>
      <c r="AQ123" s="137">
        <f>+MIN(Global!AQ118,AQ36*1000)</f>
        <v>3.8362663952650807E-3</v>
      </c>
      <c r="AR123" s="137">
        <f>+MIN(Global!AR118,AR36*1000)</f>
        <v>1.9181331976325404E-3</v>
      </c>
      <c r="AS123" s="137">
        <f>+MIN(Global!AS118,AS36*1000)</f>
        <v>9.5906659881627018E-4</v>
      </c>
      <c r="AT123" s="137">
        <f>+MIN(Global!AT118,AT36*1000)</f>
        <v>4.7953329940813509E-4</v>
      </c>
      <c r="AU123" s="137">
        <f>+MIN(Global!AU118,AU36*1000)</f>
        <v>2.3976664970406754E-4</v>
      </c>
      <c r="AV123" s="137">
        <f>+MIN(Global!AV118,AV36*1000)</f>
        <v>1.1988332485203377E-4</v>
      </c>
      <c r="AW123" s="137">
        <f>+MIN(Global!AW118,AW36*1000)</f>
        <v>5.9941662426016886E-5</v>
      </c>
      <c r="AX123" s="137">
        <f>+MIN(Global!AX118,AX36*1000)</f>
        <v>2.9970831213008443E-5</v>
      </c>
      <c r="AY123" s="137">
        <f>+MIN(Global!AY118,AY36*1000)</f>
        <v>1.4985415606504222E-5</v>
      </c>
      <c r="AZ123" s="137">
        <f>+MIN(Global!AZ118,AZ36*1000)</f>
        <v>7.4927078032521108E-6</v>
      </c>
      <c r="BA123" s="137">
        <f>+MIN(Global!BA118,BA36*1000)</f>
        <v>3.7463539016260554E-6</v>
      </c>
      <c r="BB123" s="137">
        <f>+MIN(Global!BB118,BB36*1000)</f>
        <v>1.8731769508130277E-6</v>
      </c>
      <c r="BC123" s="137">
        <f>+MIN(Global!BC118,BC36*1000)</f>
        <v>9.3658847540651385E-7</v>
      </c>
      <c r="BD123" s="137">
        <f>+MIN(Global!BD118,BD36*1000)</f>
        <v>4.6829423770325692E-7</v>
      </c>
      <c r="BE123" s="137">
        <f>+MIN(Global!BE118,BE36*1000)</f>
        <v>2.3414711885162846E-7</v>
      </c>
      <c r="BF123" s="137">
        <f>+MIN(Global!BF118,BF36*1000)</f>
        <v>1.1707355942581423E-7</v>
      </c>
      <c r="BG123" s="137">
        <f>+MIN(Global!BG118,BG36*1000)</f>
        <v>5.8536779712907115E-8</v>
      </c>
      <c r="BH123" s="137">
        <f>+MIN(Global!BH118,BH36*1000)</f>
        <v>2.9268389856453558E-8</v>
      </c>
      <c r="BI123" s="137">
        <f>+MIN(Global!BI118,BI36*1000)</f>
        <v>1.4634194928226779E-8</v>
      </c>
    </row>
    <row r="124" spans="1:61" s="50" customFormat="1" ht="18" customHeight="1">
      <c r="A124" s="139" t="s">
        <v>686</v>
      </c>
      <c r="B124" s="138">
        <f>+B119*(1-B122)</f>
        <v>0.54177826149727915</v>
      </c>
      <c r="C124" s="138">
        <f t="shared" ref="C124:BI124" si="58">+C119*(1-C122)</f>
        <v>0.53192093069880908</v>
      </c>
      <c r="D124" s="138">
        <f t="shared" si="58"/>
        <v>0.51927013023026924</v>
      </c>
      <c r="E124" s="138">
        <f t="shared" si="58"/>
        <v>0.47799167011451527</v>
      </c>
      <c r="F124" s="138">
        <f t="shared" si="58"/>
        <v>0.38969599968190577</v>
      </c>
      <c r="G124" s="138">
        <f t="shared" si="58"/>
        <v>0.31699970154432172</v>
      </c>
      <c r="H124" s="138">
        <f t="shared" si="58"/>
        <v>0.27273344064965749</v>
      </c>
      <c r="I124" s="138">
        <f t="shared" si="58"/>
        <v>0.27014603788028335</v>
      </c>
      <c r="J124" s="138">
        <f t="shared" si="58"/>
        <v>0.24091931045601886</v>
      </c>
      <c r="K124" s="138">
        <f t="shared" si="58"/>
        <v>0.21882187114624216</v>
      </c>
      <c r="L124" s="138">
        <f t="shared" si="58"/>
        <v>0.20567740249375982</v>
      </c>
      <c r="M124" s="138">
        <f t="shared" si="58"/>
        <v>0.19842296972772183</v>
      </c>
      <c r="N124" s="138">
        <f t="shared" si="58"/>
        <v>0.19380397587250253</v>
      </c>
      <c r="O124" s="138">
        <f t="shared" si="58"/>
        <v>0.18890282294249314</v>
      </c>
      <c r="P124" s="138">
        <f t="shared" si="58"/>
        <v>0.18458933269325786</v>
      </c>
      <c r="Q124" s="138">
        <f t="shared" si="58"/>
        <v>0.1808324492589517</v>
      </c>
      <c r="R124" s="138">
        <f t="shared" si="58"/>
        <v>0.17776557758009678</v>
      </c>
      <c r="S124" s="138">
        <f t="shared" si="58"/>
        <v>0.17547965515776617</v>
      </c>
      <c r="T124" s="138">
        <f t="shared" si="58"/>
        <v>0.17336867409153933</v>
      </c>
      <c r="U124" s="138">
        <f t="shared" si="58"/>
        <v>0.17147569722127939</v>
      </c>
      <c r="V124" s="138">
        <f t="shared" si="58"/>
        <v>0.16988597742249431</v>
      </c>
      <c r="W124" s="138">
        <f t="shared" si="58"/>
        <v>0.19112834054344954</v>
      </c>
      <c r="X124" s="138">
        <f t="shared" si="58"/>
        <v>0.21223652412231939</v>
      </c>
      <c r="Y124" s="138">
        <f t="shared" si="58"/>
        <v>0.23320259853065198</v>
      </c>
      <c r="Z124" s="138">
        <f t="shared" si="58"/>
        <v>0.25401984505962877</v>
      </c>
      <c r="AA124" s="138">
        <f t="shared" si="58"/>
        <v>7.08859852411063E-2</v>
      </c>
      <c r="AB124" s="138">
        <f t="shared" si="58"/>
        <v>0</v>
      </c>
      <c r="AC124" s="138">
        <f t="shared" si="58"/>
        <v>0</v>
      </c>
      <c r="AD124" s="138">
        <f t="shared" si="58"/>
        <v>0</v>
      </c>
      <c r="AE124" s="138">
        <f t="shared" si="58"/>
        <v>0</v>
      </c>
      <c r="AF124" s="138">
        <f t="shared" si="58"/>
        <v>0</v>
      </c>
      <c r="AG124" s="138">
        <f t="shared" si="58"/>
        <v>0</v>
      </c>
      <c r="AH124" s="138">
        <f t="shared" si="58"/>
        <v>0</v>
      </c>
      <c r="AI124" s="138">
        <f t="shared" si="58"/>
        <v>0</v>
      </c>
      <c r="AJ124" s="138">
        <f t="shared" si="58"/>
        <v>0</v>
      </c>
      <c r="AK124" s="138">
        <f t="shared" si="58"/>
        <v>0</v>
      </c>
      <c r="AL124" s="138">
        <f t="shared" si="58"/>
        <v>0</v>
      </c>
      <c r="AM124" s="138">
        <f t="shared" si="58"/>
        <v>0</v>
      </c>
      <c r="AN124" s="138">
        <f t="shared" si="58"/>
        <v>0</v>
      </c>
      <c r="AO124" s="138">
        <f t="shared" si="58"/>
        <v>0</v>
      </c>
      <c r="AP124" s="138">
        <f t="shared" si="58"/>
        <v>0</v>
      </c>
      <c r="AQ124" s="138">
        <f t="shared" si="58"/>
        <v>0</v>
      </c>
      <c r="AR124" s="138">
        <f t="shared" si="58"/>
        <v>0</v>
      </c>
      <c r="AS124" s="138">
        <f t="shared" si="58"/>
        <v>0</v>
      </c>
      <c r="AT124" s="138">
        <f t="shared" si="58"/>
        <v>0</v>
      </c>
      <c r="AU124" s="138">
        <f t="shared" si="58"/>
        <v>0</v>
      </c>
      <c r="AV124" s="138">
        <f t="shared" si="58"/>
        <v>0</v>
      </c>
      <c r="AW124" s="138">
        <f t="shared" si="58"/>
        <v>0</v>
      </c>
      <c r="AX124" s="138">
        <f t="shared" si="58"/>
        <v>0</v>
      </c>
      <c r="AY124" s="138">
        <f t="shared" si="58"/>
        <v>0</v>
      </c>
      <c r="AZ124" s="138">
        <f t="shared" si="58"/>
        <v>0</v>
      </c>
      <c r="BA124" s="138">
        <f t="shared" si="58"/>
        <v>0</v>
      </c>
      <c r="BB124" s="138">
        <f t="shared" si="58"/>
        <v>0</v>
      </c>
      <c r="BC124" s="138">
        <f t="shared" si="58"/>
        <v>0</v>
      </c>
      <c r="BD124" s="138">
        <f t="shared" si="58"/>
        <v>0</v>
      </c>
      <c r="BE124" s="138">
        <f t="shared" si="58"/>
        <v>0</v>
      </c>
      <c r="BF124" s="138">
        <f t="shared" si="58"/>
        <v>0</v>
      </c>
      <c r="BG124" s="138">
        <f t="shared" si="58"/>
        <v>0</v>
      </c>
      <c r="BH124" s="138">
        <f t="shared" si="58"/>
        <v>0</v>
      </c>
      <c r="BI124" s="138">
        <f t="shared" si="58"/>
        <v>0</v>
      </c>
    </row>
    <row r="126" spans="1:61" ht="26.25" customHeight="1">
      <c r="A126" s="82" t="s">
        <v>795</v>
      </c>
      <c r="B126" s="54"/>
    </row>
    <row r="127" spans="1:61" ht="18" customHeight="1">
      <c r="A127" s="54" t="s">
        <v>796</v>
      </c>
      <c r="B127" s="54"/>
    </row>
    <row r="128" spans="1:61" ht="18" customHeight="1">
      <c r="A128" s="54" t="s">
        <v>797</v>
      </c>
      <c r="B128" s="54"/>
      <c r="C128" s="54">
        <f t="shared" ref="C128:BI128" si="59">+$B$7*C61/C74</f>
        <v>0.15970875478084409</v>
      </c>
      <c r="D128" s="54">
        <f t="shared" si="59"/>
        <v>0.14455184898512222</v>
      </c>
      <c r="E128" s="54">
        <f t="shared" si="59"/>
        <v>0.13645459047191261</v>
      </c>
      <c r="F128" s="54">
        <f t="shared" si="59"/>
        <v>0.13136486992230298</v>
      </c>
      <c r="G128" s="54">
        <f t="shared" si="59"/>
        <v>0.12712978856206</v>
      </c>
      <c r="H128" s="54">
        <f t="shared" si="59"/>
        <v>0.12355047959061055</v>
      </c>
      <c r="I128" s="54">
        <f t="shared" si="59"/>
        <v>0.12073775875693922</v>
      </c>
      <c r="J128" s="54">
        <f t="shared" si="59"/>
        <v>0.11836393013944467</v>
      </c>
      <c r="K128" s="54">
        <f t="shared" si="59"/>
        <v>0.11627376513464696</v>
      </c>
      <c r="L128" s="54">
        <f t="shared" si="59"/>
        <v>0.11431669717066316</v>
      </c>
      <c r="M128" s="54">
        <f t="shared" si="59"/>
        <v>0.11279365247878806</v>
      </c>
      <c r="N128" s="54">
        <f t="shared" si="59"/>
        <v>0.10961873129428577</v>
      </c>
      <c r="O128" s="54">
        <f t="shared" si="59"/>
        <v>0.10798623334268785</v>
      </c>
      <c r="P128" s="54">
        <f t="shared" si="59"/>
        <v>0.10716892336883516</v>
      </c>
      <c r="Q128" s="54">
        <f t="shared" si="59"/>
        <v>0.10681065258404937</v>
      </c>
      <c r="R128" s="54">
        <f t="shared" si="59"/>
        <v>0.1067309222611936</v>
      </c>
      <c r="S128" s="54">
        <f t="shared" si="59"/>
        <v>0.10683526321042727</v>
      </c>
      <c r="T128" s="54">
        <f t="shared" si="59"/>
        <v>0.10707270953614892</v>
      </c>
      <c r="U128" s="54">
        <f t="shared" si="59"/>
        <v>0.10741476849123364</v>
      </c>
      <c r="V128" s="54">
        <f t="shared" si="59"/>
        <v>0.10787531798655674</v>
      </c>
      <c r="W128" s="54">
        <f t="shared" si="59"/>
        <v>0.10843015634054311</v>
      </c>
      <c r="X128" s="54">
        <f t="shared" si="59"/>
        <v>0.10903472904430736</v>
      </c>
      <c r="Y128" s="54">
        <f t="shared" si="59"/>
        <v>0.1096948752346719</v>
      </c>
      <c r="Z128" s="54">
        <f t="shared" si="59"/>
        <v>0.11041223118135336</v>
      </c>
      <c r="AA128" s="54">
        <f t="shared" si="59"/>
        <v>0.11118582756397564</v>
      </c>
      <c r="AB128" s="54">
        <f t="shared" si="59"/>
        <v>0.11200927129983085</v>
      </c>
      <c r="AC128" s="54">
        <f t="shared" si="59"/>
        <v>0.11286217548519338</v>
      </c>
      <c r="AD128" s="54">
        <f t="shared" si="59"/>
        <v>0.11358909141984613</v>
      </c>
      <c r="AE128" s="54">
        <f t="shared" si="59"/>
        <v>0.11421311412679602</v>
      </c>
      <c r="AF128" s="54">
        <f t="shared" si="59"/>
        <v>0.11452248791090634</v>
      </c>
      <c r="AG128" s="54">
        <f t="shared" si="59"/>
        <v>0.11465704386562373</v>
      </c>
      <c r="AH128" s="54">
        <f t="shared" si="59"/>
        <v>0.11493947151854299</v>
      </c>
      <c r="AI128" s="54">
        <f t="shared" si="59"/>
        <v>0.11530503120125493</v>
      </c>
      <c r="AJ128" s="54">
        <f t="shared" si="59"/>
        <v>0.11572511185788339</v>
      </c>
      <c r="AK128" s="54">
        <f t="shared" si="59"/>
        <v>0.11618644581645768</v>
      </c>
      <c r="AL128" s="54">
        <f t="shared" si="59"/>
        <v>0.11668282633508396</v>
      </c>
      <c r="AM128" s="54">
        <f t="shared" si="59"/>
        <v>0.11721115970765725</v>
      </c>
      <c r="AN128" s="54">
        <f t="shared" si="59"/>
        <v>0.11776963922666778</v>
      </c>
      <c r="AO128" s="54">
        <f t="shared" si="59"/>
        <v>0.1183569475062346</v>
      </c>
      <c r="AP128" s="54">
        <f t="shared" si="59"/>
        <v>0.11897194099018725</v>
      </c>
      <c r="AQ128" s="54">
        <f t="shared" si="59"/>
        <v>0.1196135488391727</v>
      </c>
      <c r="AR128" s="54">
        <f t="shared" si="59"/>
        <v>0.12028075869704602</v>
      </c>
      <c r="AS128" s="54">
        <f t="shared" si="59"/>
        <v>0.12097263133913523</v>
      </c>
      <c r="AT128" s="54">
        <f t="shared" si="59"/>
        <v>0.12168831976346907</v>
      </c>
      <c r="AU128" s="54">
        <f t="shared" si="59"/>
        <v>0.12242708388430414</v>
      </c>
      <c r="AV128" s="54">
        <f t="shared" si="59"/>
        <v>0.12318829880853588</v>
      </c>
      <c r="AW128" s="54">
        <f t="shared" si="59"/>
        <v>0.12397145734180322</v>
      </c>
      <c r="AX128" s="54">
        <f t="shared" si="59"/>
        <v>0.12477616816380176</v>
      </c>
      <c r="AY128" s="54">
        <f t="shared" si="59"/>
        <v>0.12560215112790174</v>
      </c>
      <c r="AZ128" s="54">
        <f t="shared" si="59"/>
        <v>0.12644923088515764</v>
      </c>
      <c r="BA128" s="54">
        <f t="shared" si="59"/>
        <v>0.12731732972678389</v>
      </c>
      <c r="BB128" s="54">
        <f t="shared" si="59"/>
        <v>0.12820646026661386</v>
      </c>
      <c r="BC128" s="54">
        <f t="shared" si="59"/>
        <v>0.12911671836987207</v>
      </c>
      <c r="BD128" s="54">
        <f t="shared" si="59"/>
        <v>0.13004827657582127</v>
      </c>
      <c r="BE128" s="54">
        <f t="shared" si="59"/>
        <v>0.13100137815004492</v>
      </c>
      <c r="BF128" s="54">
        <f t="shared" si="59"/>
        <v>0.13197633182638874</v>
      </c>
      <c r="BG128" s="54">
        <f t="shared" si="59"/>
        <v>0.13297350724924742</v>
      </c>
      <c r="BH128" s="54">
        <f t="shared" si="59"/>
        <v>0.13399333109622344</v>
      </c>
      <c r="BI128" s="54">
        <f t="shared" si="59"/>
        <v>0.13503628384341462</v>
      </c>
    </row>
    <row r="129" spans="1:61" ht="18" customHeight="1">
      <c r="A129" s="54" t="s">
        <v>798</v>
      </c>
      <c r="B129" s="54"/>
      <c r="C129" s="54">
        <f>+$B$14+LN(D56/C56)/10+$B$18*LN(D88/C88)/10</f>
        <v>5.1423743991957011E-2</v>
      </c>
      <c r="D129" s="54">
        <f t="shared" ref="D129:BH129" si="60">+$B$14+LN(E56/D56)/10+$B$18*LN(E88/D88)/10</f>
        <v>4.4574521382339145E-2</v>
      </c>
      <c r="E129" s="54">
        <f t="shared" si="60"/>
        <v>3.9015562334188396E-2</v>
      </c>
      <c r="F129" s="54">
        <f t="shared" si="60"/>
        <v>3.4393701591895726E-2</v>
      </c>
      <c r="G129" s="54">
        <f t="shared" si="60"/>
        <v>3.1071577268176546E-2</v>
      </c>
      <c r="H129" s="54">
        <f t="shared" si="60"/>
        <v>2.9414992242394737E-2</v>
      </c>
      <c r="I129" s="54">
        <f t="shared" si="60"/>
        <v>2.8040576164825848E-2</v>
      </c>
      <c r="J129" s="54">
        <f t="shared" si="60"/>
        <v>2.5877927487742446E-2</v>
      </c>
      <c r="K129" s="54">
        <f t="shared" si="60"/>
        <v>2.6552313167929213E-2</v>
      </c>
      <c r="L129" s="54">
        <f t="shared" si="60"/>
        <v>2.6381041354372942E-2</v>
      </c>
      <c r="M129" s="54">
        <f t="shared" si="60"/>
        <v>2.8329374139615643E-2</v>
      </c>
      <c r="N129" s="54">
        <f t="shared" si="60"/>
        <v>2.6738159796955815E-2</v>
      </c>
      <c r="O129" s="54">
        <f t="shared" si="60"/>
        <v>2.5614837854256133E-2</v>
      </c>
      <c r="P129" s="54">
        <f t="shared" si="60"/>
        <v>2.4752647315822891E-2</v>
      </c>
      <c r="Q129" s="54">
        <f t="shared" si="60"/>
        <v>2.4049194687476218E-2</v>
      </c>
      <c r="R129" s="54">
        <f t="shared" si="60"/>
        <v>2.3450223099264367E-2</v>
      </c>
      <c r="S129" s="54">
        <f t="shared" si="60"/>
        <v>2.2925813681933638E-2</v>
      </c>
      <c r="T129" s="54">
        <f t="shared" si="60"/>
        <v>2.2458709529268529E-2</v>
      </c>
      <c r="U129" s="54">
        <f t="shared" si="60"/>
        <v>2.2060184145109674E-2</v>
      </c>
      <c r="V129" s="54">
        <f t="shared" si="60"/>
        <v>2.1708101785471088E-2</v>
      </c>
      <c r="W129" s="54">
        <f t="shared" si="60"/>
        <v>2.1371335894289231E-2</v>
      </c>
      <c r="X129" s="54">
        <f t="shared" si="60"/>
        <v>2.1059604839043126E-2</v>
      </c>
      <c r="Y129" s="54">
        <f t="shared" si="60"/>
        <v>2.0774391950844812E-2</v>
      </c>
      <c r="Z129" s="54">
        <f t="shared" si="60"/>
        <v>2.0526863332575987E-2</v>
      </c>
      <c r="AA129" s="54">
        <f t="shared" si="60"/>
        <v>2.0349623765167055E-2</v>
      </c>
      <c r="AB129" s="54">
        <f t="shared" si="60"/>
        <v>2.0609427750635897E-2</v>
      </c>
      <c r="AC129" s="54">
        <f t="shared" si="60"/>
        <v>2.0661754500335E-2</v>
      </c>
      <c r="AD129" s="54">
        <f t="shared" si="60"/>
        <v>2.0660223344320876E-2</v>
      </c>
      <c r="AE129" s="54">
        <f t="shared" si="60"/>
        <v>2.0449930102947281E-2</v>
      </c>
      <c r="AF129" s="54">
        <f t="shared" si="60"/>
        <v>2.0155900228051721E-2</v>
      </c>
      <c r="AG129" s="54">
        <f t="shared" si="60"/>
        <v>1.9980564913065827E-2</v>
      </c>
      <c r="AH129" s="54">
        <f t="shared" si="60"/>
        <v>1.983360315801547E-2</v>
      </c>
      <c r="AI129" s="54">
        <f t="shared" si="60"/>
        <v>1.970487976025689E-2</v>
      </c>
      <c r="AJ129" s="54">
        <f t="shared" si="60"/>
        <v>1.9588282882700356E-2</v>
      </c>
      <c r="AK129" s="54">
        <f t="shared" si="60"/>
        <v>1.948110754612966E-2</v>
      </c>
      <c r="AL129" s="54">
        <f t="shared" si="60"/>
        <v>1.9382115522991163E-2</v>
      </c>
      <c r="AM129" s="54">
        <f t="shared" si="60"/>
        <v>1.9290629746370656E-2</v>
      </c>
      <c r="AN129" s="54">
        <f t="shared" si="60"/>
        <v>1.9206145938196591E-2</v>
      </c>
      <c r="AO129" s="54">
        <f t="shared" si="60"/>
        <v>1.9128184857745499E-2</v>
      </c>
      <c r="AP129" s="54">
        <f t="shared" si="60"/>
        <v>1.9056250285914306E-2</v>
      </c>
      <c r="AQ129" s="54">
        <f t="shared" si="60"/>
        <v>1.8989828992709241E-2</v>
      </c>
      <c r="AR129" s="54">
        <f t="shared" si="60"/>
        <v>1.8928403933928452E-2</v>
      </c>
      <c r="AS129" s="54">
        <f t="shared" si="60"/>
        <v>1.8871468707985006E-2</v>
      </c>
      <c r="AT129" s="54">
        <f t="shared" si="60"/>
        <v>1.8818539047539627E-2</v>
      </c>
      <c r="AU129" s="54">
        <f t="shared" si="60"/>
        <v>1.8769160474983726E-2</v>
      </c>
      <c r="AV129" s="54">
        <f t="shared" si="60"/>
        <v>1.8722912542201986E-2</v>
      </c>
      <c r="AW129" s="54">
        <f t="shared" si="60"/>
        <v>1.867941044435523E-2</v>
      </c>
      <c r="AX129" s="54">
        <f t="shared" si="60"/>
        <v>1.8638304788901883E-2</v>
      </c>
      <c r="AY129" s="54">
        <f t="shared" si="60"/>
        <v>1.8599280164032908E-2</v>
      </c>
      <c r="AZ129" s="54">
        <f t="shared" si="60"/>
        <v>1.8562052991956755E-2</v>
      </c>
      <c r="BA129" s="54">
        <f t="shared" si="60"/>
        <v>1.8526369012378328E-2</v>
      </c>
      <c r="BB129" s="54">
        <f t="shared" si="60"/>
        <v>1.8492000630944617E-2</v>
      </c>
      <c r="BC129" s="54">
        <f t="shared" si="60"/>
        <v>1.8458744285379365E-2</v>
      </c>
      <c r="BD129" s="54">
        <f t="shared" si="60"/>
        <v>1.8426417923516611E-2</v>
      </c>
      <c r="BE129" s="54">
        <f t="shared" si="60"/>
        <v>1.8394858646996082E-2</v>
      </c>
      <c r="BF129" s="54">
        <f t="shared" si="60"/>
        <v>1.8363920547158886E-2</v>
      </c>
      <c r="BG129" s="54">
        <f t="shared" si="60"/>
        <v>1.8333472741882795E-2</v>
      </c>
      <c r="BH129" s="54">
        <f t="shared" si="60"/>
        <v>1.4999999999999999E-2</v>
      </c>
      <c r="BI129" s="54" t="e">
        <f>+$B$14/100+LN(BJ56/BI56)/10+$B$18*LN(BJ88/BI88)/10</f>
        <v>#NUM!</v>
      </c>
    </row>
    <row r="130" spans="1:61" ht="18" customHeight="1">
      <c r="A130" s="54" t="s">
        <v>799</v>
      </c>
      <c r="B130" s="54"/>
      <c r="C130" s="54">
        <f>+$B$14+LN(C56/B56)/10+$B$18*LN(C88/B88)/10</f>
        <v>5.0376010745294922E-2</v>
      </c>
      <c r="D130" s="54">
        <f t="shared" ref="D130:BH130" si="61">+$B$14+LN(D56/C56)/10+$B$18*LN(D88/C88)/10</f>
        <v>5.1423743991957011E-2</v>
      </c>
      <c r="E130" s="54">
        <f t="shared" si="61"/>
        <v>4.4574521382339145E-2</v>
      </c>
      <c r="F130" s="54">
        <f t="shared" si="61"/>
        <v>3.9015562334188396E-2</v>
      </c>
      <c r="G130" s="54">
        <f t="shared" si="61"/>
        <v>3.4393701591895726E-2</v>
      </c>
      <c r="H130" s="54">
        <f t="shared" si="61"/>
        <v>3.1071577268176546E-2</v>
      </c>
      <c r="I130" s="54">
        <f t="shared" si="61"/>
        <v>2.9414992242394737E-2</v>
      </c>
      <c r="J130" s="54">
        <f t="shared" si="61"/>
        <v>2.8040576164825848E-2</v>
      </c>
      <c r="K130" s="54">
        <f t="shared" si="61"/>
        <v>2.5877927487742446E-2</v>
      </c>
      <c r="L130" s="54">
        <f t="shared" si="61"/>
        <v>2.6552313167929213E-2</v>
      </c>
      <c r="M130" s="54">
        <f t="shared" si="61"/>
        <v>2.6381041354372942E-2</v>
      </c>
      <c r="N130" s="54">
        <f t="shared" si="61"/>
        <v>2.8329374139615643E-2</v>
      </c>
      <c r="O130" s="54">
        <f t="shared" si="61"/>
        <v>2.6738159796955815E-2</v>
      </c>
      <c r="P130" s="54">
        <f t="shared" si="61"/>
        <v>2.5614837854256133E-2</v>
      </c>
      <c r="Q130" s="54">
        <f t="shared" si="61"/>
        <v>2.4752647315822891E-2</v>
      </c>
      <c r="R130" s="54">
        <f t="shared" si="61"/>
        <v>2.4049194687476218E-2</v>
      </c>
      <c r="S130" s="54">
        <f t="shared" si="61"/>
        <v>2.3450223099264367E-2</v>
      </c>
      <c r="T130" s="54">
        <f t="shared" si="61"/>
        <v>2.2925813681933638E-2</v>
      </c>
      <c r="U130" s="54">
        <f t="shared" si="61"/>
        <v>2.2458709529268529E-2</v>
      </c>
      <c r="V130" s="54">
        <f t="shared" si="61"/>
        <v>2.2060184145109674E-2</v>
      </c>
      <c r="W130" s="54">
        <f t="shared" si="61"/>
        <v>2.1708101785471088E-2</v>
      </c>
      <c r="X130" s="54">
        <f t="shared" si="61"/>
        <v>2.1371335894289231E-2</v>
      </c>
      <c r="Y130" s="54">
        <f t="shared" si="61"/>
        <v>2.1059604839043126E-2</v>
      </c>
      <c r="Z130" s="54">
        <f t="shared" si="61"/>
        <v>2.0774391950844812E-2</v>
      </c>
      <c r="AA130" s="54">
        <f t="shared" si="61"/>
        <v>2.0526863332575987E-2</v>
      </c>
      <c r="AB130" s="54">
        <f t="shared" si="61"/>
        <v>2.0349623765167055E-2</v>
      </c>
      <c r="AC130" s="54">
        <f t="shared" si="61"/>
        <v>2.0609427750635897E-2</v>
      </c>
      <c r="AD130" s="54">
        <f t="shared" si="61"/>
        <v>2.0661754500335E-2</v>
      </c>
      <c r="AE130" s="54">
        <f t="shared" si="61"/>
        <v>2.0660223344320876E-2</v>
      </c>
      <c r="AF130" s="54">
        <f t="shared" si="61"/>
        <v>2.0449930102947281E-2</v>
      </c>
      <c r="AG130" s="54">
        <f t="shared" si="61"/>
        <v>2.0155900228051721E-2</v>
      </c>
      <c r="AH130" s="54">
        <f t="shared" si="61"/>
        <v>1.9980564913065827E-2</v>
      </c>
      <c r="AI130" s="54">
        <f t="shared" si="61"/>
        <v>1.983360315801547E-2</v>
      </c>
      <c r="AJ130" s="54">
        <f t="shared" si="61"/>
        <v>1.970487976025689E-2</v>
      </c>
      <c r="AK130" s="54">
        <f t="shared" si="61"/>
        <v>1.9588282882700356E-2</v>
      </c>
      <c r="AL130" s="54">
        <f t="shared" si="61"/>
        <v>1.948110754612966E-2</v>
      </c>
      <c r="AM130" s="54">
        <f t="shared" si="61"/>
        <v>1.9382115522991163E-2</v>
      </c>
      <c r="AN130" s="54">
        <f t="shared" si="61"/>
        <v>1.9290629746370656E-2</v>
      </c>
      <c r="AO130" s="54">
        <f t="shared" si="61"/>
        <v>1.9206145938196591E-2</v>
      </c>
      <c r="AP130" s="54">
        <f t="shared" si="61"/>
        <v>1.9128184857745499E-2</v>
      </c>
      <c r="AQ130" s="54">
        <f t="shared" si="61"/>
        <v>1.9056250285914306E-2</v>
      </c>
      <c r="AR130" s="54">
        <f t="shared" si="61"/>
        <v>1.8989828992709241E-2</v>
      </c>
      <c r="AS130" s="54">
        <f t="shared" si="61"/>
        <v>1.8928403933928452E-2</v>
      </c>
      <c r="AT130" s="54">
        <f t="shared" si="61"/>
        <v>1.8871468707985006E-2</v>
      </c>
      <c r="AU130" s="54">
        <f t="shared" si="61"/>
        <v>1.8818539047539627E-2</v>
      </c>
      <c r="AV130" s="54">
        <f t="shared" si="61"/>
        <v>1.8769160474983726E-2</v>
      </c>
      <c r="AW130" s="54">
        <f t="shared" si="61"/>
        <v>1.8722912542201986E-2</v>
      </c>
      <c r="AX130" s="54">
        <f t="shared" si="61"/>
        <v>1.867941044435523E-2</v>
      </c>
      <c r="AY130" s="54">
        <f t="shared" si="61"/>
        <v>1.8638304788901883E-2</v>
      </c>
      <c r="AZ130" s="54">
        <f t="shared" si="61"/>
        <v>1.8599280164032908E-2</v>
      </c>
      <c r="BA130" s="54">
        <f t="shared" si="61"/>
        <v>1.8562052991956755E-2</v>
      </c>
      <c r="BB130" s="54">
        <f t="shared" si="61"/>
        <v>1.8526369012378328E-2</v>
      </c>
      <c r="BC130" s="54">
        <f t="shared" si="61"/>
        <v>1.8492000630944617E-2</v>
      </c>
      <c r="BD130" s="54">
        <f t="shared" si="61"/>
        <v>1.8458744285379365E-2</v>
      </c>
      <c r="BE130" s="54">
        <f t="shared" si="61"/>
        <v>1.8426417923516611E-2</v>
      </c>
      <c r="BF130" s="54">
        <f t="shared" si="61"/>
        <v>1.8394858646996082E-2</v>
      </c>
      <c r="BG130" s="54">
        <f t="shared" si="61"/>
        <v>1.8363920547158886E-2</v>
      </c>
      <c r="BH130" s="54">
        <f t="shared" si="61"/>
        <v>1.8333472741882795E-2</v>
      </c>
      <c r="BI130" s="54">
        <f>+$B$14/100+LN(BI56/BH56)/10+$B$18*LN(BI88/BH88)/10</f>
        <v>1.4999999999999999E-4</v>
      </c>
    </row>
    <row r="131" spans="1:61" ht="18" customHeight="1">
      <c r="A131" s="54" t="s">
        <v>819</v>
      </c>
      <c r="B131" s="54"/>
      <c r="C131" s="54">
        <f t="shared" ref="C131:BG131" si="62">+AVERAGE(C129:C130)</f>
        <v>5.0899877368625966E-2</v>
      </c>
      <c r="D131" s="54">
        <f t="shared" si="62"/>
        <v>4.7999132687148074E-2</v>
      </c>
      <c r="E131" s="54">
        <f t="shared" si="62"/>
        <v>4.1795041858263771E-2</v>
      </c>
      <c r="F131" s="54">
        <f t="shared" si="62"/>
        <v>3.6704631963042064E-2</v>
      </c>
      <c r="G131" s="54">
        <f t="shared" si="62"/>
        <v>3.273263943003614E-2</v>
      </c>
      <c r="H131" s="54">
        <f t="shared" si="62"/>
        <v>3.0243284755285642E-2</v>
      </c>
      <c r="I131" s="54">
        <f t="shared" si="62"/>
        <v>2.8727784203610295E-2</v>
      </c>
      <c r="J131" s="54">
        <f t="shared" si="62"/>
        <v>2.6959251826284149E-2</v>
      </c>
      <c r="K131" s="54">
        <f t="shared" si="62"/>
        <v>2.6215120327835829E-2</v>
      </c>
      <c r="L131" s="54">
        <f t="shared" si="62"/>
        <v>2.6466677261151077E-2</v>
      </c>
      <c r="M131" s="54">
        <f t="shared" si="62"/>
        <v>2.7355207746994292E-2</v>
      </c>
      <c r="N131" s="54">
        <f t="shared" si="62"/>
        <v>2.7533766968285731E-2</v>
      </c>
      <c r="O131" s="54">
        <f t="shared" si="62"/>
        <v>2.6176498825605972E-2</v>
      </c>
      <c r="P131" s="54">
        <f t="shared" si="62"/>
        <v>2.5183742585039512E-2</v>
      </c>
      <c r="Q131" s="54">
        <f t="shared" si="62"/>
        <v>2.4400921001649555E-2</v>
      </c>
      <c r="R131" s="54">
        <f t="shared" si="62"/>
        <v>2.3749708893370292E-2</v>
      </c>
      <c r="S131" s="54">
        <f t="shared" si="62"/>
        <v>2.3188018390599002E-2</v>
      </c>
      <c r="T131" s="54">
        <f t="shared" si="62"/>
        <v>2.2692261605601081E-2</v>
      </c>
      <c r="U131" s="54">
        <f t="shared" si="62"/>
        <v>2.2259446837189101E-2</v>
      </c>
      <c r="V131" s="54">
        <f t="shared" si="62"/>
        <v>2.1884142965290381E-2</v>
      </c>
      <c r="W131" s="54">
        <f t="shared" si="62"/>
        <v>2.1539718839880158E-2</v>
      </c>
      <c r="X131" s="54">
        <f t="shared" si="62"/>
        <v>2.1215470366666177E-2</v>
      </c>
      <c r="Y131" s="54">
        <f t="shared" si="62"/>
        <v>2.0916998394943969E-2</v>
      </c>
      <c r="Z131" s="54">
        <f t="shared" si="62"/>
        <v>2.0650627641710398E-2</v>
      </c>
      <c r="AA131" s="54">
        <f t="shared" si="62"/>
        <v>2.0438243548871519E-2</v>
      </c>
      <c r="AB131" s="54">
        <f t="shared" si="62"/>
        <v>2.0479525757901476E-2</v>
      </c>
      <c r="AC131" s="54">
        <f t="shared" si="62"/>
        <v>2.063559112548545E-2</v>
      </c>
      <c r="AD131" s="54">
        <f t="shared" si="62"/>
        <v>2.0660988922327938E-2</v>
      </c>
      <c r="AE131" s="54">
        <f t="shared" si="62"/>
        <v>2.0555076723634078E-2</v>
      </c>
      <c r="AF131" s="54">
        <f t="shared" si="62"/>
        <v>2.0302915165499501E-2</v>
      </c>
      <c r="AG131" s="54">
        <f t="shared" si="62"/>
        <v>2.0068232570558772E-2</v>
      </c>
      <c r="AH131" s="54">
        <f t="shared" si="62"/>
        <v>1.9907084035540649E-2</v>
      </c>
      <c r="AI131" s="54">
        <f t="shared" si="62"/>
        <v>1.976924145913618E-2</v>
      </c>
      <c r="AJ131" s="54">
        <f t="shared" si="62"/>
        <v>1.9646581321478625E-2</v>
      </c>
      <c r="AK131" s="54">
        <f t="shared" si="62"/>
        <v>1.9534695214415008E-2</v>
      </c>
      <c r="AL131" s="54">
        <f t="shared" si="62"/>
        <v>1.9431611534560411E-2</v>
      </c>
      <c r="AM131" s="54">
        <f t="shared" si="62"/>
        <v>1.9336372634680909E-2</v>
      </c>
      <c r="AN131" s="54">
        <f t="shared" si="62"/>
        <v>1.9248387842283624E-2</v>
      </c>
      <c r="AO131" s="54">
        <f t="shared" si="62"/>
        <v>1.9167165397971045E-2</v>
      </c>
      <c r="AP131" s="54">
        <f t="shared" si="62"/>
        <v>1.9092217571829904E-2</v>
      </c>
      <c r="AQ131" s="54">
        <f t="shared" si="62"/>
        <v>1.9023039639311776E-2</v>
      </c>
      <c r="AR131" s="54">
        <f t="shared" si="62"/>
        <v>1.8959116463318847E-2</v>
      </c>
      <c r="AS131" s="54">
        <f t="shared" si="62"/>
        <v>1.8899936320956729E-2</v>
      </c>
      <c r="AT131" s="54">
        <f t="shared" si="62"/>
        <v>1.8845003877762317E-2</v>
      </c>
      <c r="AU131" s="54">
        <f t="shared" si="62"/>
        <v>1.8793849761261677E-2</v>
      </c>
      <c r="AV131" s="54">
        <f t="shared" si="62"/>
        <v>1.8746036508592856E-2</v>
      </c>
      <c r="AW131" s="54">
        <f t="shared" si="62"/>
        <v>1.8701161493278606E-2</v>
      </c>
      <c r="AX131" s="54">
        <f t="shared" si="62"/>
        <v>1.8658857616628555E-2</v>
      </c>
      <c r="AY131" s="54">
        <f t="shared" si="62"/>
        <v>1.8618792476467395E-2</v>
      </c>
      <c r="AZ131" s="54">
        <f t="shared" si="62"/>
        <v>1.8580666577994832E-2</v>
      </c>
      <c r="BA131" s="54">
        <f t="shared" si="62"/>
        <v>1.8544211002167542E-2</v>
      </c>
      <c r="BB131" s="54">
        <f t="shared" si="62"/>
        <v>1.8509184821661473E-2</v>
      </c>
      <c r="BC131" s="54">
        <f t="shared" si="62"/>
        <v>1.8475372458161991E-2</v>
      </c>
      <c r="BD131" s="54">
        <f t="shared" si="62"/>
        <v>1.8442581104447988E-2</v>
      </c>
      <c r="BE131" s="54">
        <f t="shared" si="62"/>
        <v>1.8410638285256346E-2</v>
      </c>
      <c r="BF131" s="54">
        <f t="shared" si="62"/>
        <v>1.8379389597077484E-2</v>
      </c>
      <c r="BG131" s="54">
        <f t="shared" si="62"/>
        <v>1.8348696644520841E-2</v>
      </c>
      <c r="BH131" s="54" t="e">
        <f>+$B$14/100+LN(BH58/BG58)/10+$B$18*LN(BI90/BH90)/10</f>
        <v>#DIV/0!</v>
      </c>
      <c r="BI131" s="54" t="e">
        <f>+BH131</f>
        <v>#DIV/0!</v>
      </c>
    </row>
    <row r="132" spans="1:61" ht="18" customHeight="1">
      <c r="A132" s="54" t="s">
        <v>801</v>
      </c>
      <c r="B132" s="54">
        <f t="shared" ref="B132:BI132" si="63">+B88^-$B$18</f>
        <v>8.4214815310468451E-3</v>
      </c>
      <c r="C132" s="54">
        <f t="shared" si="63"/>
        <v>6.3582995131744894E-3</v>
      </c>
      <c r="D132" s="54">
        <f t="shared" si="63"/>
        <v>4.6594717770162258E-3</v>
      </c>
      <c r="E132" s="54">
        <f t="shared" si="63"/>
        <v>3.5775333899742386E-3</v>
      </c>
      <c r="F132" s="54">
        <f t="shared" si="63"/>
        <v>2.8398516683186691E-3</v>
      </c>
      <c r="G132" s="54">
        <f t="shared" si="63"/>
        <v>2.3080086193013943E-3</v>
      </c>
      <c r="H132" s="54">
        <f t="shared" si="63"/>
        <v>1.9156093273438471E-3</v>
      </c>
      <c r="I132" s="54">
        <f t="shared" si="63"/>
        <v>1.6164821638830391E-3</v>
      </c>
      <c r="J132" s="54">
        <f t="shared" si="63"/>
        <v>1.3829418020110146E-3</v>
      </c>
      <c r="K132" s="54">
        <f t="shared" si="63"/>
        <v>1.209007946113865E-3</v>
      </c>
      <c r="L132" s="54">
        <f t="shared" si="63"/>
        <v>1.0661690972227226E-3</v>
      </c>
      <c r="M132" s="54">
        <f t="shared" si="63"/>
        <v>9.5646119221592983E-4</v>
      </c>
      <c r="N132" s="54">
        <f t="shared" si="63"/>
        <v>8.4148642612880489E-4</v>
      </c>
      <c r="O132" s="54">
        <f t="shared" si="63"/>
        <v>7.5220710674339393E-4</v>
      </c>
      <c r="P132" s="54">
        <f t="shared" si="63"/>
        <v>6.7999586982375423E-4</v>
      </c>
      <c r="Q132" s="54">
        <f t="shared" si="63"/>
        <v>6.200397942012966E-4</v>
      </c>
      <c r="R132" s="54">
        <f t="shared" si="63"/>
        <v>5.6936125218313061E-4</v>
      </c>
      <c r="S132" s="54">
        <f t="shared" si="63"/>
        <v>5.2596585713857885E-4</v>
      </c>
      <c r="T132" s="54">
        <f t="shared" si="63"/>
        <v>4.8843264094195599E-4</v>
      </c>
      <c r="U132" s="54">
        <f t="shared" si="63"/>
        <v>4.5570145268574098E-4</v>
      </c>
      <c r="V132" s="54">
        <f t="shared" si="63"/>
        <v>4.2703436235191688E-4</v>
      </c>
      <c r="W132" s="54">
        <f t="shared" si="63"/>
        <v>4.0174474954570035E-4</v>
      </c>
      <c r="X132" s="54">
        <f t="shared" si="63"/>
        <v>3.7922778719930384E-4</v>
      </c>
      <c r="Y132" s="54">
        <f t="shared" si="63"/>
        <v>3.5909050771120414E-4</v>
      </c>
      <c r="Z132" s="54">
        <f t="shared" si="63"/>
        <v>3.409937052263935E-4</v>
      </c>
      <c r="AA132" s="54">
        <f t="shared" si="63"/>
        <v>3.2461142563589061E-4</v>
      </c>
      <c r="AB132" s="54">
        <f t="shared" si="63"/>
        <v>3.0956438063834714E-4</v>
      </c>
      <c r="AC132" s="54">
        <f t="shared" si="63"/>
        <v>2.9444884226233171E-4</v>
      </c>
      <c r="AD132" s="54">
        <f t="shared" si="63"/>
        <v>2.7992485777383961E-4</v>
      </c>
      <c r="AE132" s="54">
        <f t="shared" si="63"/>
        <v>2.6612135809036115E-4</v>
      </c>
      <c r="AF132" s="54">
        <f t="shared" si="63"/>
        <v>2.5276744389137606E-4</v>
      </c>
      <c r="AG132" s="54">
        <f t="shared" si="63"/>
        <v>2.4006527598301452E-4</v>
      </c>
      <c r="AH132" s="54">
        <f t="shared" si="63"/>
        <v>2.2840154004045217E-4</v>
      </c>
      <c r="AI132" s="54">
        <f t="shared" si="63"/>
        <v>2.1762408398014104E-4</v>
      </c>
      <c r="AJ132" s="54">
        <f t="shared" si="63"/>
        <v>2.0762226422166747E-4</v>
      </c>
      <c r="AK132" s="54">
        <f t="shared" si="63"/>
        <v>1.983112096125264E-4</v>
      </c>
      <c r="AL132" s="54">
        <f t="shared" si="63"/>
        <v>1.8962083765432762E-4</v>
      </c>
      <c r="AM132" s="54">
        <f t="shared" si="63"/>
        <v>1.8149086680264865E-4</v>
      </c>
      <c r="AN132" s="54">
        <f t="shared" si="63"/>
        <v>1.7386845965577377E-4</v>
      </c>
      <c r="AO132" s="54">
        <f t="shared" si="63"/>
        <v>1.6670696573667027E-4</v>
      </c>
      <c r="AP132" s="54">
        <f t="shared" si="63"/>
        <v>1.5996510958638557E-4</v>
      </c>
      <c r="AQ132" s="54">
        <f t="shared" si="63"/>
        <v>1.5360635960117464E-4</v>
      </c>
      <c r="AR132" s="54">
        <f t="shared" si="63"/>
        <v>1.4759837956996745E-4</v>
      </c>
      <c r="AS132" s="54">
        <f t="shared" si="63"/>
        <v>1.419125317533392E-4</v>
      </c>
      <c r="AT132" s="54">
        <f t="shared" si="63"/>
        <v>1.3652342439120097E-4</v>
      </c>
      <c r="AU132" s="54">
        <f t="shared" si="63"/>
        <v>1.3140850325293096E-4</v>
      </c>
      <c r="AV132" s="54">
        <f t="shared" si="63"/>
        <v>1.265476873132197E-4</v>
      </c>
      <c r="AW132" s="54">
        <f t="shared" si="63"/>
        <v>1.2192304737704915E-4</v>
      </c>
      <c r="AX132" s="54">
        <f t="shared" si="63"/>
        <v>1.1751852515761536E-4</v>
      </c>
      <c r="AY132" s="54">
        <f t="shared" si="63"/>
        <v>1.1331968941541479E-4</v>
      </c>
      <c r="AZ132" s="54">
        <f t="shared" si="63"/>
        <v>1.0931352533034214E-4</v>
      </c>
      <c r="BA132" s="54">
        <f t="shared" si="63"/>
        <v>1.0548825319819806E-4</v>
      </c>
      <c r="BB132" s="54">
        <f t="shared" si="63"/>
        <v>1.0183317269714792E-4</v>
      </c>
      <c r="BC132" s="54">
        <f t="shared" si="63"/>
        <v>9.8338529258312028E-5</v>
      </c>
      <c r="BD132" s="54">
        <f t="shared" si="63"/>
        <v>9.4995399426360945E-5</v>
      </c>
      <c r="BE132" s="54">
        <f t="shared" si="63"/>
        <v>9.1795592464249872E-5</v>
      </c>
      <c r="BF132" s="54">
        <f t="shared" si="63"/>
        <v>8.873156581301336E-5</v>
      </c>
      <c r="BG132" s="54">
        <f t="shared" si="63"/>
        <v>8.5796352347711408E-5</v>
      </c>
      <c r="BH132" s="54">
        <f t="shared" si="63"/>
        <v>8.2983497667162636E-5</v>
      </c>
      <c r="BI132" s="54">
        <f t="shared" si="63"/>
        <v>8.2983497667162636E-5</v>
      </c>
    </row>
    <row r="133" spans="1:61" ht="18" customHeight="1">
      <c r="A133" s="54" t="s">
        <v>802</v>
      </c>
      <c r="B133" s="54">
        <f t="shared" ref="B133:AG133" si="64">+B17*B132/$B132</f>
        <v>1</v>
      </c>
      <c r="C133" s="54">
        <f t="shared" si="64"/>
        <v>0.65056704331411552</v>
      </c>
      <c r="D133" s="54">
        <f t="shared" si="64"/>
        <v>0.41079707249005426</v>
      </c>
      <c r="E133" s="54">
        <f t="shared" si="64"/>
        <v>0.27177776810454113</v>
      </c>
      <c r="F133" s="54">
        <f t="shared" si="64"/>
        <v>0.18589404000515594</v>
      </c>
      <c r="G133" s="54">
        <f t="shared" si="64"/>
        <v>0.13018076321369104</v>
      </c>
      <c r="H133" s="54">
        <f t="shared" si="64"/>
        <v>9.3101334795103921E-2</v>
      </c>
      <c r="I133" s="54">
        <f t="shared" si="64"/>
        <v>6.7695446803747533E-2</v>
      </c>
      <c r="J133" s="54">
        <f t="shared" si="64"/>
        <v>4.9903616931190845E-2</v>
      </c>
      <c r="K133" s="54">
        <f t="shared" si="64"/>
        <v>3.7592122935099087E-2</v>
      </c>
      <c r="L133" s="54">
        <f t="shared" si="64"/>
        <v>2.8564943207143624E-2</v>
      </c>
      <c r="M133" s="54">
        <f t="shared" si="64"/>
        <v>2.2080769568913389E-2</v>
      </c>
      <c r="N133" s="54">
        <f t="shared" si="64"/>
        <v>1.6739155522471998E-2</v>
      </c>
      <c r="O133" s="54">
        <f t="shared" si="64"/>
        <v>1.2893280744740792E-2</v>
      </c>
      <c r="P133" s="54">
        <f t="shared" si="64"/>
        <v>1.0043194175695795E-2</v>
      </c>
      <c r="Q133" s="54">
        <f t="shared" si="64"/>
        <v>7.8908670377020682E-3</v>
      </c>
      <c r="R133" s="54">
        <f t="shared" si="64"/>
        <v>6.2435651457375648E-3</v>
      </c>
      <c r="S133" s="54">
        <f t="shared" si="64"/>
        <v>4.9698338537869152E-3</v>
      </c>
      <c r="T133" s="54">
        <f t="shared" si="64"/>
        <v>3.9767526013727997E-3</v>
      </c>
      <c r="U133" s="54">
        <f t="shared" si="64"/>
        <v>3.1970091933186369E-3</v>
      </c>
      <c r="V133" s="54">
        <f t="shared" si="64"/>
        <v>2.5814628091471608E-3</v>
      </c>
      <c r="W133" s="54">
        <f t="shared" si="64"/>
        <v>2.0926318775270096E-3</v>
      </c>
      <c r="X133" s="54">
        <f t="shared" si="64"/>
        <v>1.7020893587358608E-3</v>
      </c>
      <c r="Y133" s="54">
        <f t="shared" si="64"/>
        <v>1.3887552289499031E-3</v>
      </c>
      <c r="Z133" s="54">
        <f t="shared" si="64"/>
        <v>1.1363385011578253E-3</v>
      </c>
      <c r="AA133" s="54">
        <f t="shared" si="64"/>
        <v>9.3210478865827812E-4</v>
      </c>
      <c r="AB133" s="54">
        <f t="shared" si="64"/>
        <v>7.6593426451945041E-4</v>
      </c>
      <c r="AC133" s="54">
        <f t="shared" si="64"/>
        <v>6.2775465702293964E-4</v>
      </c>
      <c r="AD133" s="54">
        <f t="shared" si="64"/>
        <v>5.1423441212372384E-4</v>
      </c>
      <c r="AE133" s="54">
        <f t="shared" si="64"/>
        <v>4.2124909250504334E-4</v>
      </c>
      <c r="AF133" s="54">
        <f t="shared" si="64"/>
        <v>3.4476245242446836E-4</v>
      </c>
      <c r="AG133" s="54">
        <f t="shared" si="64"/>
        <v>2.821420052648982E-4</v>
      </c>
      <c r="AH133" s="54">
        <f t="shared" ref="AH133:BI133" si="65">+AH17*AH132/$B132</f>
        <v>2.3130073221727838E-4</v>
      </c>
      <c r="AI133" s="54">
        <f t="shared" si="65"/>
        <v>1.898998026098775E-4</v>
      </c>
      <c r="AJ133" s="54">
        <f t="shared" si="65"/>
        <v>1.5611012002781014E-4</v>
      </c>
      <c r="AK133" s="54">
        <f t="shared" si="65"/>
        <v>1.2848249920084832E-4</v>
      </c>
      <c r="AL133" s="54">
        <f t="shared" si="65"/>
        <v>1.0585767483625578E-4</v>
      </c>
      <c r="AM133" s="54">
        <f t="shared" si="65"/>
        <v>8.7303296393153863E-5</v>
      </c>
      <c r="AN133" s="54">
        <f t="shared" si="65"/>
        <v>7.2066968090903446E-5</v>
      </c>
      <c r="AO133" s="54">
        <f t="shared" si="65"/>
        <v>5.9539991616538096E-5</v>
      </c>
      <c r="AP133" s="54">
        <f t="shared" si="65"/>
        <v>4.9228870061327994E-5</v>
      </c>
      <c r="AQ133" s="54">
        <f t="shared" si="65"/>
        <v>4.0732716448077171E-5</v>
      </c>
      <c r="AR133" s="54">
        <f t="shared" si="65"/>
        <v>3.3725262938450601E-5</v>
      </c>
      <c r="AS133" s="54">
        <f t="shared" si="65"/>
        <v>2.7940493997591426E-5</v>
      </c>
      <c r="AT133" s="54">
        <f t="shared" si="65"/>
        <v>2.3161148060589689E-5</v>
      </c>
      <c r="AU133" s="54">
        <f t="shared" si="65"/>
        <v>1.9209495362234388E-5</v>
      </c>
      <c r="AV133" s="54">
        <f t="shared" si="65"/>
        <v>1.5939925143562216E-5</v>
      </c>
      <c r="AW133" s="54">
        <f t="shared" si="65"/>
        <v>1.3232973759817054E-5</v>
      </c>
      <c r="AX133" s="54">
        <f t="shared" si="65"/>
        <v>1.0990502573828016E-5</v>
      </c>
      <c r="AY133" s="54">
        <f t="shared" si="65"/>
        <v>9.1317954087675675E-6</v>
      </c>
      <c r="AZ133" s="54">
        <f t="shared" si="65"/>
        <v>7.5903932227402725E-6</v>
      </c>
      <c r="BA133" s="54">
        <f t="shared" si="65"/>
        <v>6.3115213139738306E-6</v>
      </c>
      <c r="BB133" s="54">
        <f t="shared" si="65"/>
        <v>5.2499939706216846E-6</v>
      </c>
      <c r="BC133" s="54">
        <f t="shared" si="65"/>
        <v>4.3685047885203482E-6</v>
      </c>
      <c r="BD133" s="54">
        <f t="shared" si="65"/>
        <v>3.636229267195524E-6</v>
      </c>
      <c r="BE133" s="54">
        <f t="shared" si="65"/>
        <v>3.027680833415468E-6</v>
      </c>
      <c r="BF133" s="54">
        <f t="shared" si="65"/>
        <v>2.5217729696628599E-6</v>
      </c>
      <c r="BG133" s="54">
        <f t="shared" si="65"/>
        <v>2.1010492926844742E-6</v>
      </c>
      <c r="BH133" s="54">
        <f t="shared" si="65"/>
        <v>1.7510507402717014E-6</v>
      </c>
      <c r="BI133" s="54">
        <f t="shared" si="65"/>
        <v>1.5088230439749992E-6</v>
      </c>
    </row>
    <row r="134" spans="1:61" ht="18" customHeight="1">
      <c r="A134" s="54" t="s">
        <v>820</v>
      </c>
      <c r="B134" s="54"/>
      <c r="C134" s="54">
        <f>+(C133/B133)^-0.1-1</f>
        <v>4.3928595708352836E-2</v>
      </c>
      <c r="D134" s="54">
        <f t="shared" ref="D134:BI134" si="66">+(D133/C133)^-0.1-1</f>
        <v>4.704771145019393E-2</v>
      </c>
      <c r="E134" s="54">
        <f t="shared" si="66"/>
        <v>4.2176656379829369E-2</v>
      </c>
      <c r="F134" s="54">
        <f t="shared" si="66"/>
        <v>3.8711275856893268E-2</v>
      </c>
      <c r="G134" s="54">
        <f t="shared" si="66"/>
        <v>3.6267470123956924E-2</v>
      </c>
      <c r="H134" s="54">
        <f t="shared" si="66"/>
        <v>3.409179107756577E-2</v>
      </c>
      <c r="I134" s="54">
        <f t="shared" si="66"/>
        <v>3.2380148233570161E-2</v>
      </c>
      <c r="J134" s="54">
        <f t="shared" si="66"/>
        <v>3.0962203006243971E-2</v>
      </c>
      <c r="K134" s="54">
        <f t="shared" si="66"/>
        <v>2.8735003155255345E-2</v>
      </c>
      <c r="L134" s="54">
        <f t="shared" si="66"/>
        <v>2.7841973362480177E-2</v>
      </c>
      <c r="M134" s="54">
        <f t="shared" si="66"/>
        <v>2.6081638171570054E-2</v>
      </c>
      <c r="N134" s="54">
        <f t="shared" si="66"/>
        <v>2.8082735436245176E-2</v>
      </c>
      <c r="O134" s="54">
        <f t="shared" si="66"/>
        <v>2.644813628587972E-2</v>
      </c>
      <c r="P134" s="54">
        <f t="shared" si="66"/>
        <v>2.5295751941834865E-2</v>
      </c>
      <c r="Q134" s="54">
        <f t="shared" si="66"/>
        <v>2.4412132624260563E-2</v>
      </c>
      <c r="R134" s="54">
        <f t="shared" si="66"/>
        <v>2.3691760620551561E-2</v>
      </c>
      <c r="S134" s="54">
        <f t="shared" si="66"/>
        <v>2.30787819375875E-2</v>
      </c>
      <c r="T134" s="54">
        <f t="shared" si="66"/>
        <v>2.2542410441092064E-2</v>
      </c>
      <c r="U134" s="54">
        <f t="shared" si="66"/>
        <v>2.2064888169899266E-2</v>
      </c>
      <c r="V134" s="54">
        <f t="shared" si="66"/>
        <v>2.1616271129183184E-2</v>
      </c>
      <c r="W134" s="54">
        <f t="shared" si="66"/>
        <v>2.1215278225733103E-2</v>
      </c>
      <c r="X134" s="54">
        <f t="shared" si="66"/>
        <v>2.0871425654631182E-2</v>
      </c>
      <c r="Y134" s="54">
        <f t="shared" si="66"/>
        <v>2.0553237924916479E-2</v>
      </c>
      <c r="Z134" s="54">
        <f t="shared" si="66"/>
        <v>2.0262204493583402E-2</v>
      </c>
      <c r="AA134" s="54">
        <f t="shared" si="66"/>
        <v>2.0009691653199768E-2</v>
      </c>
      <c r="AB134" s="54">
        <f t="shared" si="66"/>
        <v>1.9828921596974691E-2</v>
      </c>
      <c r="AC134" s="54">
        <f t="shared" si="66"/>
        <v>2.0093911636545503E-2</v>
      </c>
      <c r="AD134" s="54">
        <f t="shared" si="66"/>
        <v>2.0147291231907616E-2</v>
      </c>
      <c r="AE134" s="54">
        <f t="shared" si="66"/>
        <v>2.0145729228443043E-2</v>
      </c>
      <c r="AF134" s="54">
        <f t="shared" si="66"/>
        <v>2.0238954645225293E-2</v>
      </c>
      <c r="AG134" s="54">
        <f t="shared" si="66"/>
        <v>2.0246752975906057E-2</v>
      </c>
      <c r="AH134" s="54">
        <f t="shared" si="66"/>
        <v>2.0067883371647222E-2</v>
      </c>
      <c r="AI134" s="54">
        <f t="shared" si="66"/>
        <v>1.9917983420286278E-2</v>
      </c>
      <c r="AJ134" s="54">
        <f t="shared" si="66"/>
        <v>1.9786704561536972E-2</v>
      </c>
      <c r="AK134" s="54">
        <f t="shared" si="66"/>
        <v>1.9667807547656402E-2</v>
      </c>
      <c r="AL134" s="54">
        <f t="shared" si="66"/>
        <v>1.9558530163217069E-2</v>
      </c>
      <c r="AM134" s="54">
        <f t="shared" si="66"/>
        <v>1.9457606996984733E-2</v>
      </c>
      <c r="AN134" s="54">
        <f t="shared" si="66"/>
        <v>1.936434539219678E-2</v>
      </c>
      <c r="AO134" s="54">
        <f t="shared" si="66"/>
        <v>1.9278229248142598E-2</v>
      </c>
      <c r="AP134" s="54">
        <f t="shared" si="66"/>
        <v>1.9198768313580583E-2</v>
      </c>
      <c r="AQ134" s="54">
        <f t="shared" si="66"/>
        <v>1.9125455323472096E-2</v>
      </c>
      <c r="AR134" s="54">
        <f t="shared" si="66"/>
        <v>1.9057765940824201E-2</v>
      </c>
      <c r="AS134" s="54">
        <f t="shared" si="66"/>
        <v>1.8995172180082509E-2</v>
      </c>
      <c r="AT134" s="54">
        <f t="shared" si="66"/>
        <v>1.8937157111285519E-2</v>
      </c>
      <c r="AU134" s="54">
        <f t="shared" si="66"/>
        <v>1.8883226540820308E-2</v>
      </c>
      <c r="AV134" s="54">
        <f t="shared" si="66"/>
        <v>1.8832916783614762E-2</v>
      </c>
      <c r="AW134" s="54">
        <f t="shared" si="66"/>
        <v>1.8785798956923117E-2</v>
      </c>
      <c r="AX134" s="54">
        <f t="shared" si="66"/>
        <v>1.8741480601389471E-2</v>
      </c>
      <c r="AY134" s="54">
        <f t="shared" si="66"/>
        <v>1.8699605425751331E-2</v>
      </c>
      <c r="AZ134" s="54">
        <f t="shared" si="66"/>
        <v>1.8659851831484886E-2</v>
      </c>
      <c r="BA134" s="54">
        <f t="shared" si="66"/>
        <v>1.8621930711745893E-2</v>
      </c>
      <c r="BB134" s="54">
        <f t="shared" si="66"/>
        <v>1.8585582876094131E-2</v>
      </c>
      <c r="BC134" s="54">
        <f t="shared" si="66"/>
        <v>1.8550576339821268E-2</v>
      </c>
      <c r="BD134" s="54">
        <f t="shared" si="66"/>
        <v>1.8516703633123077E-2</v>
      </c>
      <c r="BE134" s="54">
        <f t="shared" si="66"/>
        <v>1.8483779225764163E-2</v>
      </c>
      <c r="BF134" s="54">
        <f t="shared" si="66"/>
        <v>1.8451637121737585E-2</v>
      </c>
      <c r="BG134" s="54">
        <f t="shared" si="66"/>
        <v>1.8420128650717515E-2</v>
      </c>
      <c r="BH134" s="54">
        <f t="shared" si="66"/>
        <v>1.838912046501906E-2</v>
      </c>
      <c r="BI134" s="54">
        <f t="shared" si="66"/>
        <v>1.4999999999999902E-2</v>
      </c>
    </row>
    <row r="135" spans="1:61" ht="18" customHeight="1">
      <c r="A135" s="54" t="s">
        <v>804</v>
      </c>
      <c r="B135" s="54"/>
      <c r="C135" s="54">
        <f>+LN(C56/B56)/10</f>
        <v>7.2735310330082183E-3</v>
      </c>
      <c r="D135" s="54">
        <f t="shared" ref="D135:K135" si="67">+LN(D56/C56)/10</f>
        <v>5.3378559601259274E-3</v>
      </c>
      <c r="E135" s="54">
        <f t="shared" si="67"/>
        <v>3.1516690413397443E-3</v>
      </c>
      <c r="F135" s="54">
        <f t="shared" si="67"/>
        <v>9.2338789546880036E-4</v>
      </c>
      <c r="G135" s="54">
        <f t="shared" si="67"/>
        <v>-1.3429722253347509E-3</v>
      </c>
      <c r="H135" s="54">
        <f t="shared" si="67"/>
        <v>-2.5633551865262665E-3</v>
      </c>
      <c r="I135" s="54">
        <f t="shared" si="67"/>
        <v>-2.5633551865262435E-3</v>
      </c>
      <c r="J135" s="54">
        <f t="shared" si="67"/>
        <v>-2.5633551865262552E-3</v>
      </c>
      <c r="K135" s="54">
        <f t="shared" si="67"/>
        <v>-2.5633551865262552E-3</v>
      </c>
    </row>
    <row r="136" spans="1:61" ht="18" customHeight="1">
      <c r="A136" s="54" t="s">
        <v>805</v>
      </c>
      <c r="B136" s="54"/>
      <c r="C136" s="54">
        <f>+C134+C135</f>
        <v>5.1202126741361056E-2</v>
      </c>
      <c r="D136" s="54">
        <f t="shared" ref="D136:K136" si="68">+D134+D135</f>
        <v>5.2385567410319855E-2</v>
      </c>
      <c r="E136" s="54">
        <f t="shared" si="68"/>
        <v>4.5328325421169116E-2</v>
      </c>
      <c r="F136" s="54">
        <f t="shared" si="68"/>
        <v>3.9634663752362069E-2</v>
      </c>
      <c r="G136" s="54">
        <f t="shared" si="68"/>
        <v>3.4924497898622175E-2</v>
      </c>
      <c r="H136" s="54">
        <f t="shared" si="68"/>
        <v>3.15284358910395E-2</v>
      </c>
      <c r="I136" s="54">
        <f t="shared" si="68"/>
        <v>2.9816793047043919E-2</v>
      </c>
      <c r="J136" s="54">
        <f t="shared" si="68"/>
        <v>2.8398847819717715E-2</v>
      </c>
      <c r="K136" s="54">
        <f t="shared" si="68"/>
        <v>2.6171647968729089E-2</v>
      </c>
    </row>
    <row r="137" spans="1:61" ht="18" customHeight="1">
      <c r="A137" s="54" t="s">
        <v>806</v>
      </c>
      <c r="B137" s="54"/>
      <c r="C137" s="54">
        <f>+C136-C129</f>
        <v>-2.2161725059595405E-4</v>
      </c>
      <c r="D137" s="54">
        <f t="shared" ref="D137:K137" si="69">+D136-D129</f>
        <v>7.8110460279807101E-3</v>
      </c>
      <c r="E137" s="54">
        <f t="shared" si="69"/>
        <v>6.3127630869807203E-3</v>
      </c>
      <c r="F137" s="54">
        <f t="shared" si="69"/>
        <v>5.2409621604663434E-3</v>
      </c>
      <c r="G137" s="54">
        <f t="shared" si="69"/>
        <v>3.852920630445629E-3</v>
      </c>
      <c r="H137" s="54">
        <f t="shared" si="69"/>
        <v>2.1134436486447625E-3</v>
      </c>
      <c r="I137" s="54">
        <f t="shared" si="69"/>
        <v>1.77621688221807E-3</v>
      </c>
      <c r="J137" s="54">
        <f t="shared" si="69"/>
        <v>2.5209203319752696E-3</v>
      </c>
      <c r="K137" s="54">
        <f t="shared" si="69"/>
        <v>-3.8066519920012393E-4</v>
      </c>
    </row>
    <row r="138" spans="1:61" ht="18" customHeight="1">
      <c r="A138" s="54"/>
      <c r="B138" s="54" t="s">
        <v>807</v>
      </c>
    </row>
    <row r="139" spans="1:61" ht="18" customHeight="1">
      <c r="A139" s="54" t="s">
        <v>808</v>
      </c>
      <c r="B139" s="54">
        <f t="shared" ref="B139:BI139" si="70">+$B$7*B68/B74-(1-(1-0.1)^10)/10</f>
        <v>0.10245276430010584</v>
      </c>
      <c r="C139" s="54">
        <f t="shared" si="70"/>
        <v>9.4097184759177457E-2</v>
      </c>
      <c r="D139" s="54">
        <f t="shared" si="70"/>
        <v>7.8801414837661052E-2</v>
      </c>
      <c r="E139" s="54">
        <f t="shared" si="70"/>
        <v>7.0476053398105268E-2</v>
      </c>
      <c r="F139" s="54">
        <f t="shared" si="70"/>
        <v>6.5098212879917947E-2</v>
      </c>
      <c r="G139" s="54">
        <f t="shared" si="70"/>
        <v>6.0529609289029021E-2</v>
      </c>
      <c r="H139" s="54">
        <f t="shared" si="70"/>
        <v>5.6580313917819425E-2</v>
      </c>
      <c r="I139" s="54">
        <f t="shared" si="70"/>
        <v>5.3363918548546649E-2</v>
      </c>
      <c r="J139" s="54">
        <f t="shared" si="70"/>
        <v>5.0559576247294624E-2</v>
      </c>
      <c r="K139" s="54">
        <f t="shared" si="70"/>
        <v>4.796706195143903E-2</v>
      </c>
      <c r="L139" s="54">
        <f t="shared" si="70"/>
        <v>4.5476325791699787E-2</v>
      </c>
      <c r="M139" s="54">
        <f t="shared" si="70"/>
        <v>4.3384577242563699E-2</v>
      </c>
      <c r="N139" s="54">
        <f t="shared" si="70"/>
        <v>3.9702007864337432E-2</v>
      </c>
      <c r="O139" s="54">
        <f t="shared" si="70"/>
        <v>3.7486727388676047E-2</v>
      </c>
      <c r="P139" s="54">
        <f t="shared" si="70"/>
        <v>3.6033021813686034E-2</v>
      </c>
      <c r="Q139" s="54">
        <f t="shared" si="70"/>
        <v>3.4993229072388582E-2</v>
      </c>
      <c r="R139" s="54">
        <f t="shared" si="70"/>
        <v>3.4191804425011046E-2</v>
      </c>
      <c r="S139" s="54">
        <f t="shared" si="70"/>
        <v>3.3537177248831873E-2</v>
      </c>
      <c r="T139" s="54">
        <f t="shared" si="70"/>
        <v>3.2980077009247738E-2</v>
      </c>
      <c r="U139" s="54">
        <f t="shared" si="70"/>
        <v>3.2493043497353158E-2</v>
      </c>
      <c r="V139" s="54">
        <f t="shared" si="70"/>
        <v>3.2087328280686153E-2</v>
      </c>
      <c r="W139" s="54">
        <f t="shared" si="70"/>
        <v>3.173883016516818E-2</v>
      </c>
      <c r="X139" s="54">
        <f t="shared" si="70"/>
        <v>3.1406434822821308E-2</v>
      </c>
      <c r="Y139" s="54">
        <f t="shared" si="70"/>
        <v>3.1095895604193194E-2</v>
      </c>
      <c r="Z139" s="54">
        <f t="shared" si="70"/>
        <v>3.080995839562603E-2</v>
      </c>
      <c r="AA139" s="54">
        <f t="shared" si="70"/>
        <v>3.0556560496331653E-2</v>
      </c>
      <c r="AB139" s="54">
        <f t="shared" si="70"/>
        <v>3.0358974195050667E-2</v>
      </c>
      <c r="AC139" s="54">
        <f t="shared" si="70"/>
        <v>3.0458232098277221E-2</v>
      </c>
      <c r="AD139" s="54">
        <f t="shared" si="70"/>
        <v>3.0524913723918926E-2</v>
      </c>
      <c r="AE139" s="54">
        <f t="shared" si="70"/>
        <v>3.0546302105303111E-2</v>
      </c>
      <c r="AF139" s="54">
        <f t="shared" si="70"/>
        <v>3.0323382073842484E-2</v>
      </c>
      <c r="AG139" s="54">
        <f t="shared" si="70"/>
        <v>2.9966276814996778E-2</v>
      </c>
      <c r="AH139" s="54">
        <f t="shared" si="70"/>
        <v>2.9735614079838768E-2</v>
      </c>
      <c r="AI139" s="54">
        <f t="shared" si="70"/>
        <v>2.9565240971838366E-2</v>
      </c>
      <c r="AJ139" s="54">
        <f t="shared" si="70"/>
        <v>2.9426676350768649E-2</v>
      </c>
      <c r="AK139" s="54">
        <f t="shared" si="70"/>
        <v>2.9306508485377664E-2</v>
      </c>
      <c r="AL139" s="54">
        <f t="shared" si="70"/>
        <v>2.9198516313420908E-2</v>
      </c>
      <c r="AM139" s="54">
        <f t="shared" si="70"/>
        <v>2.909981732488974E-2</v>
      </c>
      <c r="AN139" s="54">
        <f t="shared" si="70"/>
        <v>2.9009006054104142E-2</v>
      </c>
      <c r="AO139" s="54">
        <f t="shared" si="70"/>
        <v>2.8925284241753405E-2</v>
      </c>
      <c r="AP139" s="54">
        <f t="shared" si="70"/>
        <v>2.8848075212393118E-2</v>
      </c>
      <c r="AQ139" s="54">
        <f t="shared" si="70"/>
        <v>2.877686750246311E-2</v>
      </c>
      <c r="AR139" s="54">
        <f t="shared" si="70"/>
        <v>2.871116200537914E-2</v>
      </c>
      <c r="AS139" s="54">
        <f t="shared" si="70"/>
        <v>2.8650462284565373E-2</v>
      </c>
      <c r="AT139" s="54">
        <f t="shared" si="70"/>
        <v>2.8594280231809391E-2</v>
      </c>
      <c r="AU139" s="54">
        <f t="shared" si="70"/>
        <v>2.854214505294124E-2</v>
      </c>
      <c r="AV139" s="54">
        <f t="shared" si="70"/>
        <v>2.849361098674183E-2</v>
      </c>
      <c r="AW139" s="54">
        <f t="shared" si="70"/>
        <v>2.8448262472030791E-2</v>
      </c>
      <c r="AX139" s="54">
        <f t="shared" si="70"/>
        <v>2.8405716823506982E-2</v>
      </c>
      <c r="AY139" s="54">
        <f t="shared" si="70"/>
        <v>2.8365624924685737E-2</v>
      </c>
      <c r="AZ139" s="54">
        <f t="shared" si="70"/>
        <v>2.8327670511223479E-2</v>
      </c>
      <c r="BA139" s="54">
        <f t="shared" si="70"/>
        <v>2.8291568540409429E-2</v>
      </c>
      <c r="BB139" s="54">
        <f t="shared" si="70"/>
        <v>2.8257063028837112E-2</v>
      </c>
      <c r="BC139" s="54">
        <f t="shared" si="70"/>
        <v>2.8223924632811717E-2</v>
      </c>
      <c r="BD139" s="54">
        <f t="shared" si="70"/>
        <v>2.8191948158591121E-2</v>
      </c>
      <c r="BE139" s="54">
        <f t="shared" si="70"/>
        <v>2.8160950123589629E-2</v>
      </c>
      <c r="BF139" s="54">
        <f t="shared" si="70"/>
        <v>2.8130766442245422E-2</v>
      </c>
      <c r="BG139" s="54">
        <f t="shared" si="70"/>
        <v>2.8101250277346237E-2</v>
      </c>
      <c r="BH139" s="54">
        <f t="shared" si="70"/>
        <v>2.8072270075480327E-2</v>
      </c>
      <c r="BI139" s="54">
        <f t="shared" si="70"/>
        <v>2.804370779089177E-2</v>
      </c>
    </row>
    <row r="140" spans="1:61" ht="18" customHeight="1">
      <c r="A140" s="54" t="s">
        <v>809</v>
      </c>
      <c r="B140" s="54">
        <v>1</v>
      </c>
      <c r="C140" s="54">
        <f t="shared" ref="C140:AH140" si="71">+B140/(1+C131)^10</f>
        <v>0.60867657250444063</v>
      </c>
      <c r="D140" s="54">
        <f t="shared" si="71"/>
        <v>0.38087051583295334</v>
      </c>
      <c r="E140" s="54">
        <f t="shared" si="71"/>
        <v>0.25290329761577757</v>
      </c>
      <c r="F140" s="54">
        <f t="shared" si="71"/>
        <v>0.17636162940834665</v>
      </c>
      <c r="G140" s="54">
        <f t="shared" si="71"/>
        <v>0.12779829854399818</v>
      </c>
      <c r="H140" s="54">
        <f t="shared" si="71"/>
        <v>9.4869617067255357E-2</v>
      </c>
      <c r="I140" s="54">
        <f t="shared" si="71"/>
        <v>7.1469781118365092E-2</v>
      </c>
      <c r="J140" s="54">
        <f t="shared" si="71"/>
        <v>5.4776002422411194E-2</v>
      </c>
      <c r="K140" s="54">
        <f t="shared" si="71"/>
        <v>4.2286938208778942E-2</v>
      </c>
      <c r="L140" s="54">
        <f t="shared" si="71"/>
        <v>3.2565495392616675E-2</v>
      </c>
      <c r="M140" s="54">
        <f t="shared" si="71"/>
        <v>2.486287930240547E-2</v>
      </c>
      <c r="N140" s="54">
        <f t="shared" si="71"/>
        <v>1.8949178871882369E-2</v>
      </c>
      <c r="O140" s="54">
        <f t="shared" si="71"/>
        <v>1.4634225801914759E-2</v>
      </c>
      <c r="P140" s="54">
        <f t="shared" si="71"/>
        <v>1.1411760454446918E-2</v>
      </c>
      <c r="Q140" s="54">
        <f t="shared" si="71"/>
        <v>8.9671212921891182E-3</v>
      </c>
      <c r="R140" s="54">
        <f t="shared" si="71"/>
        <v>7.0911248434371221E-3</v>
      </c>
      <c r="S140" s="54">
        <f t="shared" si="71"/>
        <v>5.6384621918730187E-3</v>
      </c>
      <c r="T140" s="54">
        <f t="shared" si="71"/>
        <v>4.5051678349280946E-3</v>
      </c>
      <c r="U140" s="54">
        <f t="shared" si="71"/>
        <v>3.614927974054894E-3</v>
      </c>
      <c r="V140" s="54">
        <f t="shared" si="71"/>
        <v>2.9112737731565599E-3</v>
      </c>
      <c r="W140" s="54">
        <f t="shared" si="71"/>
        <v>2.352504568293876E-3</v>
      </c>
      <c r="X140" s="54">
        <f t="shared" si="71"/>
        <v>1.9070260364607234E-3</v>
      </c>
      <c r="Y140" s="54">
        <f t="shared" si="71"/>
        <v>1.5504303926534683E-3</v>
      </c>
      <c r="Z140" s="54">
        <f t="shared" si="71"/>
        <v>1.2638083005464236E-3</v>
      </c>
      <c r="AA140" s="54">
        <f t="shared" si="71"/>
        <v>1.0323190411186175E-3</v>
      </c>
      <c r="AB140" s="54">
        <f t="shared" si="71"/>
        <v>8.4289015370702812E-4</v>
      </c>
      <c r="AC140" s="54">
        <f t="shared" si="71"/>
        <v>6.871695281321288E-4</v>
      </c>
      <c r="AD140" s="54">
        <f t="shared" si="71"/>
        <v>5.6007828572927237E-4</v>
      </c>
      <c r="AE140" s="54">
        <f t="shared" si="71"/>
        <v>4.5696639234854271E-4</v>
      </c>
      <c r="AF140" s="54">
        <f t="shared" si="71"/>
        <v>3.7376014190570951E-4</v>
      </c>
      <c r="AG140" s="54">
        <f t="shared" si="71"/>
        <v>3.0640846430828598E-4</v>
      </c>
      <c r="AH140" s="54">
        <f t="shared" si="71"/>
        <v>2.5159075312645919E-4</v>
      </c>
      <c r="AI140" s="54">
        <f t="shared" ref="AI140:BG140" si="72">+AH140/(1+AI131)^10</f>
        <v>2.0685955681186175E-4</v>
      </c>
      <c r="AJ140" s="54">
        <f t="shared" si="72"/>
        <v>1.7028598868053452E-4</v>
      </c>
      <c r="AK140" s="54">
        <f t="shared" si="72"/>
        <v>1.4033268000148349E-4</v>
      </c>
      <c r="AL140" s="54">
        <f t="shared" si="72"/>
        <v>1.157651541275307E-4</v>
      </c>
      <c r="AM140" s="54">
        <f t="shared" si="72"/>
        <v>9.5587838601309723E-5</v>
      </c>
      <c r="AN140" s="54">
        <f t="shared" si="72"/>
        <v>7.8995492242714551E-5</v>
      </c>
      <c r="AO140" s="54">
        <f t="shared" si="72"/>
        <v>6.5335327822382274E-5</v>
      </c>
      <c r="AP140" s="54">
        <f t="shared" si="72"/>
        <v>5.407707887840243E-5</v>
      </c>
      <c r="AQ140" s="54">
        <f t="shared" si="72"/>
        <v>4.4789188184147736E-5</v>
      </c>
      <c r="AR140" s="54">
        <f t="shared" si="72"/>
        <v>3.7119797517524129E-5</v>
      </c>
      <c r="AS140" s="54">
        <f t="shared" si="72"/>
        <v>3.0781533180184366E-5</v>
      </c>
      <c r="AT140" s="54">
        <f t="shared" si="72"/>
        <v>2.5539303325228545E-5</v>
      </c>
      <c r="AU140" s="54">
        <f t="shared" si="72"/>
        <v>2.1200490090159401E-5</v>
      </c>
      <c r="AV140" s="54">
        <f t="shared" si="72"/>
        <v>1.7607049271678357E-5</v>
      </c>
      <c r="AW140" s="54">
        <f t="shared" si="72"/>
        <v>1.4629132258543996E-5</v>
      </c>
      <c r="AX140" s="54">
        <f t="shared" si="72"/>
        <v>1.2159925310085296E-5</v>
      </c>
      <c r="AY140" s="54">
        <f t="shared" si="72"/>
        <v>1.0111464590639057E-5</v>
      </c>
      <c r="AZ140" s="54">
        <f t="shared" si="72"/>
        <v>8.4112352260615985E-6</v>
      </c>
      <c r="BA140" s="54">
        <f t="shared" si="72"/>
        <v>6.9994018968157549E-6</v>
      </c>
      <c r="BB140" s="54">
        <f t="shared" si="72"/>
        <v>5.8265494015432895E-6</v>
      </c>
      <c r="BC140" s="54">
        <f t="shared" si="72"/>
        <v>4.8518360189401878E-6</v>
      </c>
      <c r="BD140" s="54">
        <f t="shared" si="72"/>
        <v>4.0414817816823385E-6</v>
      </c>
      <c r="BE140" s="54">
        <f t="shared" si="72"/>
        <v>3.3675290624216603E-6</v>
      </c>
      <c r="BF140" s="54">
        <f t="shared" si="72"/>
        <v>2.8068250221880954E-6</v>
      </c>
      <c r="BG140" s="54">
        <f t="shared" si="72"/>
        <v>2.3401851579593045E-6</v>
      </c>
      <c r="BH140" s="54">
        <f>+BG140</f>
        <v>2.3401851579593045E-6</v>
      </c>
      <c r="BI140" s="54">
        <f>+BH140</f>
        <v>2.3401851579593045E-6</v>
      </c>
    </row>
    <row r="141" spans="1:61" ht="18" customHeight="1">
      <c r="A141" s="54" t="s">
        <v>806</v>
      </c>
      <c r="B141" s="54">
        <f t="shared" ref="B141:K141" si="73">+B139-C131</f>
        <v>5.1552886931479878E-2</v>
      </c>
      <c r="C141" s="54">
        <f t="shared" si="73"/>
        <v>4.6098052072029383E-2</v>
      </c>
      <c r="D141" s="54">
        <f t="shared" si="73"/>
        <v>3.7006372979397281E-2</v>
      </c>
      <c r="E141" s="54">
        <f t="shared" si="73"/>
        <v>3.3771421435063204E-2</v>
      </c>
      <c r="F141" s="54">
        <f t="shared" si="73"/>
        <v>3.2365573449881807E-2</v>
      </c>
      <c r="G141" s="54">
        <f t="shared" si="73"/>
        <v>3.0286324533743379E-2</v>
      </c>
      <c r="H141" s="54">
        <f t="shared" si="73"/>
        <v>2.785252971420913E-2</v>
      </c>
      <c r="I141" s="54">
        <f t="shared" si="73"/>
        <v>2.64046667222625E-2</v>
      </c>
      <c r="J141" s="54">
        <f t="shared" si="73"/>
        <v>2.4344455919458795E-2</v>
      </c>
      <c r="K141" s="54">
        <f t="shared" si="73"/>
        <v>2.1500384690287953E-2</v>
      </c>
    </row>
    <row r="142" spans="1:61" ht="18" customHeight="1">
      <c r="A142" s="54" t="s">
        <v>801</v>
      </c>
      <c r="B142" s="54"/>
      <c r="C142" s="54">
        <f>+EXP(C128-0.1)</f>
        <v>1.0615273367577751</v>
      </c>
      <c r="D142" s="54">
        <f>+EXP(D128-0.1)</f>
        <v>1.0455591864877871</v>
      </c>
    </row>
    <row r="143" spans="1:61" ht="18" customHeight="1">
      <c r="A143" s="54" t="s">
        <v>810</v>
      </c>
      <c r="B143" s="54"/>
    </row>
    <row r="144" spans="1:61" ht="18" customHeight="1">
      <c r="A144" s="54" t="s">
        <v>811</v>
      </c>
      <c r="B144" s="54">
        <f>+SUMPRODUCT(B140:U140*B84:U84)*10</f>
        <v>165.5292499355599</v>
      </c>
    </row>
    <row r="145" spans="1:74" ht="18" customHeight="1">
      <c r="A145" s="54" t="s">
        <v>812</v>
      </c>
      <c r="B145" s="54">
        <f>+SUMPRODUCT(B140:AE140*B84:AE84)*10</f>
        <v>169.3954534025039</v>
      </c>
    </row>
    <row r="146" spans="1:74" ht="18" customHeight="1">
      <c r="A146" s="54" t="s">
        <v>813</v>
      </c>
      <c r="B146" s="54">
        <f>+SUMPRODUCT(B140:BI140*B84:BI84)*10</f>
        <v>170.32372644864199</v>
      </c>
    </row>
    <row r="147" spans="1:74" ht="18" customHeight="1">
      <c r="A147" s="54"/>
      <c r="B147" s="54"/>
    </row>
    <row r="148" spans="1:74" s="39" customFormat="1" ht="18" customHeight="1">
      <c r="A148" s="54" t="s">
        <v>814</v>
      </c>
      <c r="B148" s="54">
        <v>1</v>
      </c>
      <c r="C148" s="54">
        <f t="shared" ref="C148:AH148" si="74">+B148/(1+B79)^10</f>
        <v>0.6505670433141153</v>
      </c>
      <c r="D148" s="54">
        <f t="shared" si="74"/>
        <v>0.41079707249005415</v>
      </c>
      <c r="E148" s="54">
        <f t="shared" si="74"/>
        <v>0.27177776810454118</v>
      </c>
      <c r="F148" s="54">
        <f t="shared" si="74"/>
        <v>0.18589404000515614</v>
      </c>
      <c r="G148" s="54">
        <f t="shared" si="74"/>
        <v>0.13018076321369126</v>
      </c>
      <c r="H148" s="54">
        <f t="shared" si="74"/>
        <v>9.3101334795104032E-2</v>
      </c>
      <c r="I148" s="54">
        <f t="shared" si="74"/>
        <v>6.7695446803747533E-2</v>
      </c>
      <c r="J148" s="54">
        <f t="shared" si="74"/>
        <v>4.9903616931190893E-2</v>
      </c>
      <c r="K148" s="54">
        <f t="shared" si="74"/>
        <v>3.7592122935099129E-2</v>
      </c>
      <c r="L148" s="54">
        <f t="shared" si="74"/>
        <v>2.8564943207143676E-2</v>
      </c>
      <c r="M148" s="54">
        <f t="shared" si="74"/>
        <v>2.2080769568913462E-2</v>
      </c>
      <c r="N148" s="54">
        <f t="shared" si="74"/>
        <v>1.673915552247204E-2</v>
      </c>
      <c r="O148" s="54">
        <f t="shared" si="74"/>
        <v>1.2893280744740811E-2</v>
      </c>
      <c r="P148" s="54">
        <f t="shared" si="74"/>
        <v>1.0043194175695817E-2</v>
      </c>
      <c r="Q148" s="54">
        <f t="shared" si="74"/>
        <v>7.8908670377020873E-3</v>
      </c>
      <c r="R148" s="54">
        <f t="shared" si="74"/>
        <v>6.2435651457375769E-3</v>
      </c>
      <c r="S148" s="54">
        <f t="shared" si="74"/>
        <v>4.969833853786923E-3</v>
      </c>
      <c r="T148" s="54">
        <f t="shared" si="74"/>
        <v>3.9767526013728058E-3</v>
      </c>
      <c r="U148" s="54">
        <f t="shared" si="74"/>
        <v>3.1970091933186417E-3</v>
      </c>
      <c r="V148" s="54">
        <f t="shared" si="74"/>
        <v>2.5814628091471625E-3</v>
      </c>
      <c r="W148" s="54">
        <f t="shared" si="74"/>
        <v>2.09263187752701E-3</v>
      </c>
      <c r="X148" s="54">
        <f t="shared" si="74"/>
        <v>1.7020893587358608E-3</v>
      </c>
      <c r="Y148" s="54">
        <f t="shared" si="74"/>
        <v>1.388755228949902E-3</v>
      </c>
      <c r="Z148" s="54">
        <f t="shared" si="74"/>
        <v>1.1363385011578227E-3</v>
      </c>
      <c r="AA148" s="54">
        <f t="shared" si="74"/>
        <v>9.3210478865827443E-4</v>
      </c>
      <c r="AB148" s="54">
        <f t="shared" si="74"/>
        <v>7.659342645194464E-4</v>
      </c>
      <c r="AC148" s="54">
        <f t="shared" si="74"/>
        <v>6.2775465702293726E-4</v>
      </c>
      <c r="AD148" s="54">
        <f t="shared" si="74"/>
        <v>5.1423441212372189E-4</v>
      </c>
      <c r="AE148" s="54">
        <f t="shared" si="74"/>
        <v>4.2124909250504177E-4</v>
      </c>
      <c r="AF148" s="54">
        <f t="shared" si="74"/>
        <v>3.4476245242446755E-4</v>
      </c>
      <c r="AG148" s="54">
        <f t="shared" si="74"/>
        <v>2.821420052648976E-4</v>
      </c>
      <c r="AH148" s="54">
        <f t="shared" si="74"/>
        <v>2.3130073221727773E-4</v>
      </c>
      <c r="AI148" s="54">
        <f t="shared" ref="AI148:BI148" si="75">+AH148/(1+AH79)^10</f>
        <v>1.8989980260987696E-4</v>
      </c>
      <c r="AJ148" s="54">
        <f t="shared" si="75"/>
        <v>1.5611012002780965E-4</v>
      </c>
      <c r="AK148" s="54">
        <f t="shared" si="75"/>
        <v>1.2848249920084802E-4</v>
      </c>
      <c r="AL148" s="54">
        <f t="shared" si="75"/>
        <v>1.0585767483625544E-4</v>
      </c>
      <c r="AM148" s="54">
        <f t="shared" si="75"/>
        <v>8.7303296393153552E-5</v>
      </c>
      <c r="AN148" s="54">
        <f t="shared" si="75"/>
        <v>7.2066968090903338E-5</v>
      </c>
      <c r="AO148" s="54">
        <f t="shared" si="75"/>
        <v>5.9539991616537919E-5</v>
      </c>
      <c r="AP148" s="54">
        <f t="shared" si="75"/>
        <v>4.9228870061327818E-5</v>
      </c>
      <c r="AQ148" s="54">
        <f t="shared" si="75"/>
        <v>4.0732716448076981E-5</v>
      </c>
      <c r="AR148" s="54">
        <f t="shared" si="75"/>
        <v>3.3725262938450418E-5</v>
      </c>
      <c r="AS148" s="54">
        <f t="shared" si="75"/>
        <v>2.7940493997591284E-5</v>
      </c>
      <c r="AT148" s="54">
        <f t="shared" si="75"/>
        <v>2.3161148060589543E-5</v>
      </c>
      <c r="AU148" s="54">
        <f t="shared" si="75"/>
        <v>1.9209495362234283E-5</v>
      </c>
      <c r="AV148" s="54">
        <f t="shared" si="75"/>
        <v>1.5939925143562138E-5</v>
      </c>
      <c r="AW148" s="54">
        <f t="shared" si="75"/>
        <v>1.3232973759817E-5</v>
      </c>
      <c r="AX148" s="54">
        <f t="shared" si="75"/>
        <v>1.0990502573827976E-5</v>
      </c>
      <c r="AY148" s="54">
        <f t="shared" si="75"/>
        <v>9.1317954087675269E-6</v>
      </c>
      <c r="AZ148" s="54">
        <f t="shared" si="75"/>
        <v>7.5903932227402394E-6</v>
      </c>
      <c r="BA148" s="54">
        <f t="shared" si="75"/>
        <v>6.3115213139738018E-6</v>
      </c>
      <c r="BB148" s="54">
        <f t="shared" si="75"/>
        <v>5.2499939706216575E-6</v>
      </c>
      <c r="BC148" s="54">
        <f t="shared" si="75"/>
        <v>4.3685047885203219E-6</v>
      </c>
      <c r="BD148" s="54">
        <f t="shared" si="75"/>
        <v>3.6362292671955062E-6</v>
      </c>
      <c r="BE148" s="54">
        <f t="shared" si="75"/>
        <v>3.0276808334154545E-6</v>
      </c>
      <c r="BF148" s="54">
        <f t="shared" si="75"/>
        <v>2.5217729696628459E-6</v>
      </c>
      <c r="BG148" s="54">
        <f t="shared" si="75"/>
        <v>2.1010492926844619E-6</v>
      </c>
      <c r="BH148" s="54">
        <f t="shared" si="75"/>
        <v>1.7510507402716908E-6</v>
      </c>
      <c r="BI148" s="54">
        <f t="shared" si="75"/>
        <v>1.5088230439749899E-6</v>
      </c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</row>
    <row r="149" spans="1:74" ht="18" customHeight="1">
      <c r="A149" s="54"/>
      <c r="B149" s="54"/>
    </row>
    <row r="150" spans="1:74" ht="18" customHeight="1">
      <c r="A150" s="54" t="s">
        <v>810</v>
      </c>
      <c r="B150" s="54"/>
    </row>
    <row r="151" spans="1:74" ht="18" customHeight="1">
      <c r="A151" s="54" t="s">
        <v>811</v>
      </c>
      <c r="B151" s="54">
        <f>+SUMPRODUCT(B148:U148*B84:U84)*10</f>
        <v>166.76886591076308</v>
      </c>
    </row>
    <row r="152" spans="1:74" ht="18" customHeight="1">
      <c r="A152" s="54" t="s">
        <v>812</v>
      </c>
      <c r="B152" s="54">
        <f>+SUMPRODUCT(B148:AE148*B84:AE84)*10</f>
        <v>170.23974965233225</v>
      </c>
    </row>
    <row r="153" spans="1:74" ht="18" customHeight="1">
      <c r="A153" s="54" t="s">
        <v>813</v>
      </c>
      <c r="B153" s="54">
        <f>+SUMPRODUCT(B148:BI148*B84:BI84)*10</f>
        <v>171.08909369710818</v>
      </c>
    </row>
    <row r="154" spans="1:74" ht="18" customHeight="1">
      <c r="A154" s="54" t="s">
        <v>813</v>
      </c>
      <c r="B154" s="54">
        <f>+SUMPRODUCT(B149:BI149*B84:BI84)*10</f>
        <v>0</v>
      </c>
    </row>
    <row r="155" spans="1:74" ht="18" customHeight="1">
      <c r="A155" s="52" t="s">
        <v>815</v>
      </c>
      <c r="B155" s="65">
        <f>+B63*B61</f>
        <v>4.1393516120608442E-3</v>
      </c>
      <c r="C155" s="65">
        <f t="shared" ref="C155:BI155" si="76">+C63*C61</f>
        <v>1.5291628646501364E-2</v>
      </c>
      <c r="D155" s="65">
        <f t="shared" si="76"/>
        <v>2.8131526042520418E-2</v>
      </c>
      <c r="E155" s="65">
        <f t="shared" si="76"/>
        <v>5.0001519218080381E-2</v>
      </c>
      <c r="F155" s="65">
        <f t="shared" si="76"/>
        <v>8.1848807774353008E-2</v>
      </c>
      <c r="G155" s="65">
        <f t="shared" si="76"/>
        <v>0.12426024584579148</v>
      </c>
      <c r="H155" s="65">
        <f t="shared" si="76"/>
        <v>0.17763799933164026</v>
      </c>
      <c r="I155" s="65">
        <f t="shared" si="76"/>
        <v>0.24344657848724846</v>
      </c>
      <c r="J155" s="65">
        <f t="shared" si="76"/>
        <v>0.32224899408707425</v>
      </c>
      <c r="K155" s="65">
        <f t="shared" si="76"/>
        <v>0.42107373228416545</v>
      </c>
      <c r="L155" s="65">
        <f t="shared" si="76"/>
        <v>0.54547426083202166</v>
      </c>
      <c r="M155" s="65">
        <f t="shared" si="76"/>
        <v>0.70115540870751991</v>
      </c>
      <c r="N155" s="65">
        <f t="shared" si="76"/>
        <v>0.88893181764319373</v>
      </c>
      <c r="O155" s="65">
        <f t="shared" si="76"/>
        <v>1.1035775431812485</v>
      </c>
      <c r="P155" s="65">
        <f t="shared" si="76"/>
        <v>1.3463275247641657</v>
      </c>
      <c r="Q155" s="65">
        <f t="shared" si="76"/>
        <v>1.619299040431706</v>
      </c>
      <c r="R155" s="65">
        <f t="shared" si="76"/>
        <v>1.9243976315454465</v>
      </c>
      <c r="S155" s="65">
        <f t="shared" si="76"/>
        <v>2.2633632363158425</v>
      </c>
      <c r="T155" s="65">
        <f t="shared" si="76"/>
        <v>2.6378037697996493</v>
      </c>
      <c r="U155" s="65">
        <f t="shared" si="76"/>
        <v>3.049211068060746</v>
      </c>
      <c r="V155" s="65">
        <f t="shared" si="76"/>
        <v>3.5000641367346557</v>
      </c>
      <c r="W155" s="65">
        <f t="shared" si="76"/>
        <v>3.9927296584642145</v>
      </c>
      <c r="X155" s="65">
        <f t="shared" si="76"/>
        <v>4.5282599062902298</v>
      </c>
      <c r="Y155" s="65">
        <f t="shared" si="76"/>
        <v>5.1078191202801886</v>
      </c>
      <c r="Z155" s="65">
        <f t="shared" si="76"/>
        <v>5.7321970836338814</v>
      </c>
      <c r="AA155" s="65">
        <f t="shared" si="76"/>
        <v>6.3988257865524929</v>
      </c>
      <c r="AB155" s="65">
        <f t="shared" si="76"/>
        <v>7.0639839380943288</v>
      </c>
      <c r="AC155" s="65">
        <f t="shared" si="76"/>
        <v>7.6946480246788296</v>
      </c>
      <c r="AD155" s="65">
        <f t="shared" si="76"/>
        <v>8.3167021629750977</v>
      </c>
      <c r="AE155" s="65">
        <f t="shared" si="76"/>
        <v>8.947614274819804</v>
      </c>
      <c r="AF155" s="65">
        <f t="shared" si="76"/>
        <v>9.5795206014658376</v>
      </c>
      <c r="AG155" s="65">
        <f t="shared" si="76"/>
        <v>10.209592402238655</v>
      </c>
      <c r="AH155" s="65">
        <f t="shared" si="76"/>
        <v>10.858106777823394</v>
      </c>
      <c r="AI155" s="65">
        <f t="shared" si="76"/>
        <v>11.534136400054994</v>
      </c>
      <c r="AJ155" s="65">
        <f t="shared" si="76"/>
        <v>12.242354734854468</v>
      </c>
      <c r="AK155" s="65">
        <f t="shared" si="76"/>
        <v>12.985979555865846</v>
      </c>
      <c r="AL155" s="65">
        <f t="shared" si="76"/>
        <v>13.767384047408187</v>
      </c>
      <c r="AM155" s="65">
        <f t="shared" si="76"/>
        <v>14.588460293499733</v>
      </c>
      <c r="AN155" s="65">
        <f t="shared" si="76"/>
        <v>15.450844012496093</v>
      </c>
      <c r="AO155" s="65">
        <f t="shared" si="76"/>
        <v>16.356053645619141</v>
      </c>
      <c r="AP155" s="65">
        <f t="shared" si="76"/>
        <v>17.305576493023288</v>
      </c>
      <c r="AQ155" s="65">
        <f t="shared" si="76"/>
        <v>18.300922059200637</v>
      </c>
      <c r="AR155" s="65">
        <f t="shared" si="76"/>
        <v>19.343655039792822</v>
      </c>
      <c r="AS155" s="65">
        <f t="shared" si="76"/>
        <v>20.435415635398478</v>
      </c>
      <c r="AT155" s="65">
        <f t="shared" si="76"/>
        <v>21.57793196615583</v>
      </c>
      <c r="AU155" s="65">
        <f t="shared" si="76"/>
        <v>22.773027570912955</v>
      </c>
      <c r="AV155" s="65">
        <f t="shared" si="76"/>
        <v>24.022625869361271</v>
      </c>
      <c r="AW155" s="65">
        <f t="shared" si="76"/>
        <v>25.328752778090735</v>
      </c>
      <c r="AX155" s="65">
        <f t="shared" si="76"/>
        <v>26.693538240247641</v>
      </c>
      <c r="AY155" s="65">
        <f t="shared" si="76"/>
        <v>28.119217155072267</v>
      </c>
      <c r="AZ155" s="65">
        <f t="shared" si="76"/>
        <v>29.608130018310515</v>
      </c>
      <c r="BA155" s="65">
        <f t="shared" si="76"/>
        <v>31.162723470840248</v>
      </c>
      <c r="BB155" s="65">
        <f t="shared" si="76"/>
        <v>32.785550878396691</v>
      </c>
      <c r="BC155" s="65">
        <f t="shared" si="76"/>
        <v>34.479273016093657</v>
      </c>
      <c r="BD155" s="65">
        <f t="shared" si="76"/>
        <v>36.246658898772615</v>
      </c>
      <c r="BE155" s="65">
        <f t="shared" si="76"/>
        <v>38.090586776491755</v>
      </c>
      <c r="BF155" s="65">
        <f t="shared" si="76"/>
        <v>40.014045300082458</v>
      </c>
      <c r="BG155" s="65">
        <f t="shared" si="76"/>
        <v>42.020134852273245</v>
      </c>
      <c r="BH155" s="65">
        <f t="shared" si="76"/>
        <v>44.112069033820752</v>
      </c>
      <c r="BI155" s="65">
        <f t="shared" si="76"/>
        <v>46.293176290316389</v>
      </c>
    </row>
  </sheetData>
  <phoneticPr fontId="56" type="noConversion"/>
  <pageMargins left="0.75" right="0.75" top="1" bottom="1" header="0.5" footer="0.5"/>
  <pageSetup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1451-66E8-43E4-AC03-A76004285658}">
  <dimension ref="A1:IC155"/>
  <sheetViews>
    <sheetView zoomScale="145" workbookViewId="0">
      <pane xSplit="1" ySplit="4" topLeftCell="B41" activePane="bottomRight" state="frozen"/>
      <selection pane="topRight"/>
      <selection pane="bottomLeft"/>
      <selection pane="bottomRight" activeCell="X44" sqref="X44"/>
    </sheetView>
  </sheetViews>
  <sheetFormatPr defaultColWidth="9.54296875" defaultRowHeight="18" customHeight="1"/>
  <cols>
    <col min="1" max="1" width="41.1796875" style="52" customWidth="1"/>
    <col min="2" max="2" width="13.54296875" style="53" customWidth="1"/>
    <col min="3" max="3" width="9.54296875" style="40"/>
    <col min="4" max="4" width="11.453125" style="54" customWidth="1"/>
    <col min="5" max="18" width="9.54296875" style="54"/>
    <col min="19" max="19" width="16.453125" style="54" customWidth="1"/>
    <col min="20" max="20" width="16" style="54" customWidth="1"/>
    <col min="21" max="21" width="15.1796875" style="54" customWidth="1"/>
    <col min="22" max="16384" width="9.54296875" style="54"/>
  </cols>
  <sheetData>
    <row r="1" spans="1:61" ht="18" customHeight="1">
      <c r="A1" s="52" t="s">
        <v>823</v>
      </c>
      <c r="B1" s="55"/>
    </row>
    <row r="2" spans="1:61" s="32" customFormat="1" ht="18" customHeight="1">
      <c r="A2" s="56"/>
      <c r="B2" s="53">
        <v>1</v>
      </c>
      <c r="C2" s="40">
        <v>2</v>
      </c>
      <c r="D2" s="32">
        <v>3</v>
      </c>
      <c r="E2" s="32">
        <v>4</v>
      </c>
      <c r="F2" s="32">
        <v>5</v>
      </c>
      <c r="G2" s="32">
        <v>6</v>
      </c>
      <c r="H2" s="32">
        <v>7</v>
      </c>
      <c r="I2" s="32">
        <v>8</v>
      </c>
      <c r="J2" s="32">
        <v>9</v>
      </c>
      <c r="K2" s="32">
        <v>10</v>
      </c>
      <c r="L2" s="32">
        <v>11</v>
      </c>
      <c r="M2" s="32">
        <v>12</v>
      </c>
      <c r="N2" s="32">
        <v>13</v>
      </c>
      <c r="O2" s="32">
        <v>14</v>
      </c>
      <c r="P2" s="32">
        <v>15</v>
      </c>
      <c r="Q2" s="32">
        <v>16</v>
      </c>
      <c r="R2" s="32">
        <v>17</v>
      </c>
      <c r="S2" s="32">
        <v>18</v>
      </c>
      <c r="T2" s="32">
        <v>19</v>
      </c>
      <c r="U2" s="32">
        <v>20</v>
      </c>
      <c r="V2" s="32">
        <v>21</v>
      </c>
      <c r="W2" s="32">
        <v>22</v>
      </c>
      <c r="X2" s="32">
        <v>23</v>
      </c>
      <c r="Y2" s="32">
        <v>24</v>
      </c>
      <c r="Z2" s="32">
        <v>25</v>
      </c>
      <c r="AA2" s="32">
        <v>26</v>
      </c>
      <c r="AB2" s="32">
        <v>27</v>
      </c>
      <c r="AC2" s="32">
        <v>28</v>
      </c>
      <c r="AD2" s="32">
        <v>29</v>
      </c>
      <c r="AE2" s="32">
        <v>30</v>
      </c>
      <c r="AF2" s="32">
        <v>31</v>
      </c>
      <c r="AG2" s="32">
        <v>32</v>
      </c>
      <c r="AH2" s="32">
        <v>33</v>
      </c>
      <c r="AI2" s="32">
        <v>34</v>
      </c>
      <c r="AJ2" s="32">
        <v>35</v>
      </c>
      <c r="AK2" s="32">
        <v>36</v>
      </c>
      <c r="AL2" s="32">
        <v>37</v>
      </c>
      <c r="AM2" s="32">
        <v>38</v>
      </c>
      <c r="AN2" s="32">
        <v>39</v>
      </c>
      <c r="AO2" s="32">
        <f>+AN2+1</f>
        <v>40</v>
      </c>
      <c r="AP2" s="32">
        <f t="shared" ref="AP2:BI2" si="0">+AO2+1</f>
        <v>41</v>
      </c>
      <c r="AQ2" s="32">
        <f t="shared" si="0"/>
        <v>42</v>
      </c>
      <c r="AR2" s="32">
        <f t="shared" si="0"/>
        <v>43</v>
      </c>
      <c r="AS2" s="32">
        <f t="shared" si="0"/>
        <v>44</v>
      </c>
      <c r="AT2" s="32">
        <f t="shared" si="0"/>
        <v>45</v>
      </c>
      <c r="AU2" s="32">
        <f t="shared" si="0"/>
        <v>46</v>
      </c>
      <c r="AV2" s="32">
        <f t="shared" si="0"/>
        <v>47</v>
      </c>
      <c r="AW2" s="32">
        <f t="shared" si="0"/>
        <v>48</v>
      </c>
      <c r="AX2" s="32">
        <f t="shared" si="0"/>
        <v>49</v>
      </c>
      <c r="AY2" s="32">
        <f t="shared" si="0"/>
        <v>50</v>
      </c>
      <c r="AZ2" s="32">
        <f t="shared" si="0"/>
        <v>51</v>
      </c>
      <c r="BA2" s="32">
        <f t="shared" si="0"/>
        <v>52</v>
      </c>
      <c r="BB2" s="32">
        <f t="shared" si="0"/>
        <v>53</v>
      </c>
      <c r="BC2" s="32">
        <f t="shared" si="0"/>
        <v>54</v>
      </c>
      <c r="BD2" s="32">
        <f t="shared" si="0"/>
        <v>55</v>
      </c>
      <c r="BE2" s="32">
        <f t="shared" si="0"/>
        <v>56</v>
      </c>
      <c r="BF2" s="32">
        <f t="shared" si="0"/>
        <v>57</v>
      </c>
      <c r="BG2" s="32">
        <f t="shared" si="0"/>
        <v>58</v>
      </c>
      <c r="BH2" s="32">
        <f t="shared" si="0"/>
        <v>59</v>
      </c>
      <c r="BI2" s="32">
        <f t="shared" si="0"/>
        <v>60</v>
      </c>
    </row>
    <row r="3" spans="1:61" s="32" customFormat="1" ht="18" customHeight="1">
      <c r="A3" s="57"/>
      <c r="B3" s="53"/>
      <c r="C3" s="40"/>
    </row>
    <row r="4" spans="1:61" s="32" customFormat="1" ht="18" customHeight="1">
      <c r="A4" s="57"/>
      <c r="B4" s="53">
        <v>2005</v>
      </c>
      <c r="C4" s="40">
        <f>+B4+10</f>
        <v>2015</v>
      </c>
      <c r="D4" s="32">
        <f t="shared" ref="D4:BI4" si="1">+C4+10</f>
        <v>2025</v>
      </c>
      <c r="E4" s="32">
        <f t="shared" si="1"/>
        <v>2035</v>
      </c>
      <c r="F4" s="32">
        <f t="shared" si="1"/>
        <v>2045</v>
      </c>
      <c r="G4" s="32">
        <f t="shared" si="1"/>
        <v>2055</v>
      </c>
      <c r="H4" s="32">
        <f t="shared" si="1"/>
        <v>2065</v>
      </c>
      <c r="I4" s="32">
        <f t="shared" si="1"/>
        <v>2075</v>
      </c>
      <c r="J4" s="32">
        <f t="shared" si="1"/>
        <v>2085</v>
      </c>
      <c r="K4" s="32">
        <f t="shared" si="1"/>
        <v>2095</v>
      </c>
      <c r="L4" s="32">
        <f t="shared" si="1"/>
        <v>2105</v>
      </c>
      <c r="M4" s="32">
        <f t="shared" si="1"/>
        <v>2115</v>
      </c>
      <c r="N4" s="32">
        <f t="shared" si="1"/>
        <v>2125</v>
      </c>
      <c r="O4" s="32">
        <f t="shared" si="1"/>
        <v>2135</v>
      </c>
      <c r="P4" s="32">
        <f t="shared" si="1"/>
        <v>2145</v>
      </c>
      <c r="Q4" s="32">
        <f t="shared" si="1"/>
        <v>2155</v>
      </c>
      <c r="R4" s="32">
        <f t="shared" si="1"/>
        <v>2165</v>
      </c>
      <c r="S4" s="32">
        <f t="shared" si="1"/>
        <v>2175</v>
      </c>
      <c r="T4" s="32">
        <f t="shared" si="1"/>
        <v>2185</v>
      </c>
      <c r="U4" s="32">
        <f t="shared" si="1"/>
        <v>2195</v>
      </c>
      <c r="V4" s="32">
        <f t="shared" si="1"/>
        <v>2205</v>
      </c>
      <c r="W4" s="32">
        <f t="shared" si="1"/>
        <v>2215</v>
      </c>
      <c r="X4" s="32">
        <f t="shared" si="1"/>
        <v>2225</v>
      </c>
      <c r="Y4" s="32">
        <f t="shared" si="1"/>
        <v>2235</v>
      </c>
      <c r="Z4" s="32">
        <f t="shared" si="1"/>
        <v>2245</v>
      </c>
      <c r="AA4" s="32">
        <f t="shared" si="1"/>
        <v>2255</v>
      </c>
      <c r="AB4" s="32">
        <f t="shared" si="1"/>
        <v>2265</v>
      </c>
      <c r="AC4" s="32">
        <f t="shared" si="1"/>
        <v>2275</v>
      </c>
      <c r="AD4" s="32">
        <f t="shared" si="1"/>
        <v>2285</v>
      </c>
      <c r="AE4" s="32">
        <f t="shared" si="1"/>
        <v>2295</v>
      </c>
      <c r="AF4" s="32">
        <f t="shared" si="1"/>
        <v>2305</v>
      </c>
      <c r="AG4" s="32">
        <f t="shared" si="1"/>
        <v>2315</v>
      </c>
      <c r="AH4" s="32">
        <f t="shared" si="1"/>
        <v>2325</v>
      </c>
      <c r="AI4" s="32">
        <f t="shared" si="1"/>
        <v>2335</v>
      </c>
      <c r="AJ4" s="32">
        <f t="shared" si="1"/>
        <v>2345</v>
      </c>
      <c r="AK4" s="32">
        <f t="shared" si="1"/>
        <v>2355</v>
      </c>
      <c r="AL4" s="32">
        <f t="shared" si="1"/>
        <v>2365</v>
      </c>
      <c r="AM4" s="32">
        <f t="shared" si="1"/>
        <v>2375</v>
      </c>
      <c r="AN4" s="32">
        <f t="shared" si="1"/>
        <v>2385</v>
      </c>
      <c r="AO4" s="32">
        <f t="shared" si="1"/>
        <v>2395</v>
      </c>
      <c r="AP4" s="32">
        <f t="shared" si="1"/>
        <v>2405</v>
      </c>
      <c r="AQ4" s="32">
        <f t="shared" si="1"/>
        <v>2415</v>
      </c>
      <c r="AR4" s="32">
        <f t="shared" si="1"/>
        <v>2425</v>
      </c>
      <c r="AS4" s="32">
        <f t="shared" si="1"/>
        <v>2435</v>
      </c>
      <c r="AT4" s="32">
        <f t="shared" si="1"/>
        <v>2445</v>
      </c>
      <c r="AU4" s="32">
        <f t="shared" si="1"/>
        <v>2455</v>
      </c>
      <c r="AV4" s="32">
        <f t="shared" si="1"/>
        <v>2465</v>
      </c>
      <c r="AW4" s="32">
        <f t="shared" si="1"/>
        <v>2475</v>
      </c>
      <c r="AX4" s="32">
        <f t="shared" si="1"/>
        <v>2485</v>
      </c>
      <c r="AY4" s="32">
        <f t="shared" si="1"/>
        <v>2495</v>
      </c>
      <c r="AZ4" s="32">
        <f t="shared" si="1"/>
        <v>2505</v>
      </c>
      <c r="BA4" s="32">
        <f t="shared" si="1"/>
        <v>2515</v>
      </c>
      <c r="BB4" s="32">
        <f t="shared" si="1"/>
        <v>2525</v>
      </c>
      <c r="BC4" s="32">
        <f t="shared" si="1"/>
        <v>2535</v>
      </c>
      <c r="BD4" s="32">
        <f t="shared" si="1"/>
        <v>2545</v>
      </c>
      <c r="BE4" s="32">
        <f t="shared" si="1"/>
        <v>2555</v>
      </c>
      <c r="BF4" s="32">
        <f t="shared" si="1"/>
        <v>2565</v>
      </c>
      <c r="BG4" s="32">
        <f t="shared" si="1"/>
        <v>2575</v>
      </c>
      <c r="BH4" s="32">
        <f t="shared" si="1"/>
        <v>2585</v>
      </c>
      <c r="BI4" s="32">
        <f t="shared" si="1"/>
        <v>2595</v>
      </c>
    </row>
    <row r="5" spans="1:61" ht="18" customHeight="1">
      <c r="A5" s="58"/>
    </row>
    <row r="6" spans="1:61" ht="18" customHeight="1">
      <c r="A6" s="59" t="s">
        <v>738</v>
      </c>
    </row>
    <row r="7" spans="1:61" ht="18" customHeight="1">
      <c r="A7" s="52" t="s">
        <v>233</v>
      </c>
      <c r="B7" s="53">
        <f>+Parameters!Q35</f>
        <v>0.3</v>
      </c>
    </row>
    <row r="8" spans="1:61" ht="18" customHeight="1">
      <c r="A8" s="52" t="s">
        <v>236</v>
      </c>
      <c r="B8" s="60">
        <f>+Parameters!Q36</f>
        <v>0.1</v>
      </c>
    </row>
    <row r="9" spans="1:61" ht="18" customHeight="1">
      <c r="A9" s="54" t="s">
        <v>237</v>
      </c>
      <c r="B9" s="53">
        <f>Parameters!Q37</f>
        <v>2.6191887369437801</v>
      </c>
    </row>
    <row r="10" spans="1:61" ht="18" customHeight="1">
      <c r="A10" s="54" t="str">
        <f>+Parameters!A38</f>
        <v>Initial real interest rate (percent per decade annualized)</v>
      </c>
      <c r="B10" s="53">
        <f>+Parameters!Q38</f>
        <v>7.7765473111546343E-2</v>
      </c>
    </row>
    <row r="11" spans="1:61" ht="18" customHeight="1">
      <c r="A11" s="54" t="s">
        <v>242</v>
      </c>
      <c r="B11" s="53">
        <f>+Parameters!Q39</f>
        <v>4.4201869312950226</v>
      </c>
    </row>
    <row r="12" spans="1:61" ht="18" customHeight="1">
      <c r="A12" s="54" t="s">
        <v>739</v>
      </c>
      <c r="B12" s="53">
        <f>+Parameters!Q40</f>
        <v>1.7549043305648566</v>
      </c>
    </row>
    <row r="13" spans="1:61" ht="18" customHeight="1">
      <c r="A13" s="59" t="s">
        <v>247</v>
      </c>
    </row>
    <row r="14" spans="1:61" ht="18" customHeight="1">
      <c r="A14" s="52" t="s">
        <v>740</v>
      </c>
      <c r="B14" s="40">
        <f>+$B$15</f>
        <v>1.4999999999999999E-2</v>
      </c>
      <c r="C14" s="40">
        <f t="shared" ref="C14:BI14" si="2">+B14*(1-$B$16)</f>
        <v>1.4999999999999999E-2</v>
      </c>
      <c r="D14" s="54">
        <f t="shared" si="2"/>
        <v>1.4999999999999999E-2</v>
      </c>
      <c r="E14" s="54">
        <f t="shared" si="2"/>
        <v>1.4999999999999999E-2</v>
      </c>
      <c r="F14" s="54">
        <f t="shared" si="2"/>
        <v>1.4999999999999999E-2</v>
      </c>
      <c r="G14" s="54">
        <f t="shared" si="2"/>
        <v>1.4999999999999999E-2</v>
      </c>
      <c r="H14" s="54">
        <f t="shared" si="2"/>
        <v>1.4999999999999999E-2</v>
      </c>
      <c r="I14" s="54">
        <f t="shared" si="2"/>
        <v>1.4999999999999999E-2</v>
      </c>
      <c r="J14" s="54">
        <f t="shared" si="2"/>
        <v>1.4999999999999999E-2</v>
      </c>
      <c r="K14" s="54">
        <f t="shared" si="2"/>
        <v>1.4999999999999999E-2</v>
      </c>
      <c r="L14" s="54">
        <f t="shared" si="2"/>
        <v>1.4999999999999999E-2</v>
      </c>
      <c r="M14" s="54">
        <f t="shared" si="2"/>
        <v>1.4999999999999999E-2</v>
      </c>
      <c r="N14" s="54">
        <f t="shared" si="2"/>
        <v>1.4999999999999999E-2</v>
      </c>
      <c r="O14" s="54">
        <f t="shared" si="2"/>
        <v>1.4999999999999999E-2</v>
      </c>
      <c r="P14" s="54">
        <f t="shared" si="2"/>
        <v>1.4999999999999999E-2</v>
      </c>
      <c r="Q14" s="54">
        <f t="shared" si="2"/>
        <v>1.4999999999999999E-2</v>
      </c>
      <c r="R14" s="54">
        <f t="shared" si="2"/>
        <v>1.4999999999999999E-2</v>
      </c>
      <c r="S14" s="54">
        <f t="shared" si="2"/>
        <v>1.4999999999999999E-2</v>
      </c>
      <c r="T14" s="54">
        <f t="shared" si="2"/>
        <v>1.4999999999999999E-2</v>
      </c>
      <c r="U14" s="54">
        <f t="shared" si="2"/>
        <v>1.4999999999999999E-2</v>
      </c>
      <c r="V14" s="54">
        <f t="shared" si="2"/>
        <v>1.4999999999999999E-2</v>
      </c>
      <c r="W14" s="54">
        <f t="shared" si="2"/>
        <v>1.4999999999999999E-2</v>
      </c>
      <c r="X14" s="54">
        <f t="shared" si="2"/>
        <v>1.4999999999999999E-2</v>
      </c>
      <c r="Y14" s="54">
        <f t="shared" si="2"/>
        <v>1.4999999999999999E-2</v>
      </c>
      <c r="Z14" s="54">
        <f t="shared" si="2"/>
        <v>1.4999999999999999E-2</v>
      </c>
      <c r="AA14" s="54">
        <f t="shared" si="2"/>
        <v>1.4999999999999999E-2</v>
      </c>
      <c r="AB14" s="54">
        <f t="shared" si="2"/>
        <v>1.4999999999999999E-2</v>
      </c>
      <c r="AC14" s="54">
        <f t="shared" si="2"/>
        <v>1.4999999999999999E-2</v>
      </c>
      <c r="AD14" s="54">
        <f t="shared" si="2"/>
        <v>1.4999999999999999E-2</v>
      </c>
      <c r="AE14" s="54">
        <f t="shared" si="2"/>
        <v>1.4999999999999999E-2</v>
      </c>
      <c r="AF14" s="54">
        <f t="shared" si="2"/>
        <v>1.4999999999999999E-2</v>
      </c>
      <c r="AG14" s="54">
        <f t="shared" si="2"/>
        <v>1.4999999999999999E-2</v>
      </c>
      <c r="AH14" s="54">
        <f t="shared" si="2"/>
        <v>1.4999999999999999E-2</v>
      </c>
      <c r="AI14" s="54">
        <f t="shared" si="2"/>
        <v>1.4999999999999999E-2</v>
      </c>
      <c r="AJ14" s="54">
        <f t="shared" si="2"/>
        <v>1.4999999999999999E-2</v>
      </c>
      <c r="AK14" s="54">
        <f t="shared" si="2"/>
        <v>1.4999999999999999E-2</v>
      </c>
      <c r="AL14" s="54">
        <f t="shared" si="2"/>
        <v>1.4999999999999999E-2</v>
      </c>
      <c r="AM14" s="54">
        <f t="shared" si="2"/>
        <v>1.4999999999999999E-2</v>
      </c>
      <c r="AN14" s="54">
        <f t="shared" si="2"/>
        <v>1.4999999999999999E-2</v>
      </c>
      <c r="AO14" s="54">
        <f t="shared" si="2"/>
        <v>1.4999999999999999E-2</v>
      </c>
      <c r="AP14" s="54">
        <f t="shared" si="2"/>
        <v>1.4999999999999999E-2</v>
      </c>
      <c r="AQ14" s="54">
        <f t="shared" si="2"/>
        <v>1.4999999999999999E-2</v>
      </c>
      <c r="AR14" s="54">
        <f t="shared" si="2"/>
        <v>1.4999999999999999E-2</v>
      </c>
      <c r="AS14" s="54">
        <f t="shared" si="2"/>
        <v>1.4999999999999999E-2</v>
      </c>
      <c r="AT14" s="54">
        <f t="shared" si="2"/>
        <v>1.4999999999999999E-2</v>
      </c>
      <c r="AU14" s="54">
        <f t="shared" si="2"/>
        <v>1.4999999999999999E-2</v>
      </c>
      <c r="AV14" s="54">
        <f t="shared" si="2"/>
        <v>1.4999999999999999E-2</v>
      </c>
      <c r="AW14" s="54">
        <f t="shared" si="2"/>
        <v>1.4999999999999999E-2</v>
      </c>
      <c r="AX14" s="54">
        <f t="shared" si="2"/>
        <v>1.4999999999999999E-2</v>
      </c>
      <c r="AY14" s="54">
        <f t="shared" si="2"/>
        <v>1.4999999999999999E-2</v>
      </c>
      <c r="AZ14" s="54">
        <f t="shared" si="2"/>
        <v>1.4999999999999999E-2</v>
      </c>
      <c r="BA14" s="54">
        <f t="shared" si="2"/>
        <v>1.4999999999999999E-2</v>
      </c>
      <c r="BB14" s="54">
        <f t="shared" si="2"/>
        <v>1.4999999999999999E-2</v>
      </c>
      <c r="BC14" s="54">
        <f t="shared" si="2"/>
        <v>1.4999999999999999E-2</v>
      </c>
      <c r="BD14" s="54">
        <f t="shared" si="2"/>
        <v>1.4999999999999999E-2</v>
      </c>
      <c r="BE14" s="54">
        <f t="shared" si="2"/>
        <v>1.4999999999999999E-2</v>
      </c>
      <c r="BF14" s="54">
        <f t="shared" si="2"/>
        <v>1.4999999999999999E-2</v>
      </c>
      <c r="BG14" s="54">
        <f t="shared" si="2"/>
        <v>1.4999999999999999E-2</v>
      </c>
      <c r="BH14" s="54">
        <f t="shared" si="2"/>
        <v>1.4999999999999999E-2</v>
      </c>
      <c r="BI14" s="54">
        <f t="shared" si="2"/>
        <v>1.4999999999999999E-2</v>
      </c>
    </row>
    <row r="15" spans="1:61" ht="18" customHeight="1">
      <c r="A15" s="52" t="s">
        <v>741</v>
      </c>
      <c r="B15" s="53">
        <f>+Parameters!Q43</f>
        <v>1.4999999999999999E-2</v>
      </c>
    </row>
    <row r="16" spans="1:61" ht="18" customHeight="1">
      <c r="A16" s="54" t="s">
        <v>742</v>
      </c>
      <c r="B16" s="40">
        <f>+Parameters!C44</f>
        <v>0</v>
      </c>
    </row>
    <row r="17" spans="1:103" s="33" customFormat="1" ht="18" customHeight="1">
      <c r="A17" s="61" t="s">
        <v>743</v>
      </c>
      <c r="B17" s="62">
        <v>1</v>
      </c>
      <c r="C17" s="33">
        <f t="shared" ref="C17:BN17" si="3">B17/(1+B14)^10</f>
        <v>0.86166723172218462</v>
      </c>
      <c r="D17" s="33">
        <f t="shared" si="3"/>
        <v>0.74247041822377302</v>
      </c>
      <c r="E17" s="33">
        <f t="shared" si="3"/>
        <v>0.63976242990649113</v>
      </c>
      <c r="F17" s="33">
        <f t="shared" si="3"/>
        <v>0.55126232193738434</v>
      </c>
      <c r="G17" s="33">
        <f t="shared" si="3"/>
        <v>0.4750046788965297</v>
      </c>
      <c r="H17" s="33">
        <f t="shared" si="3"/>
        <v>0.40929596671985796</v>
      </c>
      <c r="I17" s="33">
        <f t="shared" si="3"/>
        <v>0.35267692259855543</v>
      </c>
      <c r="J17" s="33">
        <f t="shared" si="3"/>
        <v>0.30389014758779642</v>
      </c>
      <c r="K17" s="33">
        <f t="shared" si="3"/>
        <v>0.26185218221962264</v>
      </c>
      <c r="L17" s="33">
        <f t="shared" si="3"/>
        <v>0.2256294449735953</v>
      </c>
      <c r="M17" s="33">
        <f t="shared" si="3"/>
        <v>0.19441749924541085</v>
      </c>
      <c r="N17" s="33">
        <f t="shared" si="3"/>
        <v>0.16752318837314309</v>
      </c>
      <c r="O17" s="33">
        <f t="shared" si="3"/>
        <v>0.14434924197476026</v>
      </c>
      <c r="P17" s="33">
        <f t="shared" si="3"/>
        <v>0.12438101173358745</v>
      </c>
      <c r="Q17" s="33">
        <f t="shared" si="3"/>
        <v>0.10717504205928487</v>
      </c>
      <c r="R17" s="33">
        <f t="shared" si="3"/>
        <v>9.234922180093269E-2</v>
      </c>
      <c r="S17" s="33">
        <f t="shared" si="3"/>
        <v>7.9574298300907689E-2</v>
      </c>
      <c r="T17" s="33">
        <f t="shared" si="3"/>
        <v>6.8566565333178467E-2</v>
      </c>
      <c r="U17" s="33">
        <f t="shared" si="3"/>
        <v>5.9081562539338203E-2</v>
      </c>
      <c r="V17" s="33">
        <f t="shared" si="3"/>
        <v>5.0908646439092674E-2</v>
      </c>
      <c r="W17" s="33">
        <f t="shared" si="3"/>
        <v>4.386631244789644E-2</v>
      </c>
      <c r="X17" s="33">
        <f t="shared" si="3"/>
        <v>3.7798164012839336E-2</v>
      </c>
      <c r="Y17" s="33">
        <f t="shared" si="3"/>
        <v>3.2569439349124374E-2</v>
      </c>
      <c r="Z17" s="33">
        <f t="shared" si="3"/>
        <v>2.8064018642703591E-2</v>
      </c>
      <c r="AA17" s="33">
        <f t="shared" si="3"/>
        <v>2.4181845254858184E-2</v>
      </c>
      <c r="AB17" s="33">
        <f t="shared" si="3"/>
        <v>2.0836703658687897E-2</v>
      </c>
      <c r="AC17" s="33">
        <f t="shared" si="3"/>
        <v>1.7954304759797118E-2</v>
      </c>
      <c r="AD17" s="33">
        <f t="shared" si="3"/>
        <v>1.5470636079870826E-2</v>
      </c>
      <c r="AE17" s="33">
        <f t="shared" si="3"/>
        <v>1.3330540163923646E-2</v>
      </c>
      <c r="AF17" s="33">
        <f t="shared" si="3"/>
        <v>1.1486489640409485E-2</v>
      </c>
      <c r="AG17" s="33">
        <f t="shared" si="3"/>
        <v>9.8975317306571921E-3</v>
      </c>
      <c r="AH17" s="33">
        <f t="shared" si="3"/>
        <v>8.5283787672378666E-3</v>
      </c>
      <c r="AI17" s="33">
        <f t="shared" si="3"/>
        <v>7.3486245234441099E-3</v>
      </c>
      <c r="AJ17" s="33">
        <f t="shared" si="3"/>
        <v>6.3320689500818445E-3</v>
      </c>
      <c r="AK17" s="33">
        <f t="shared" si="3"/>
        <v>5.4561363232910227E-3</v>
      </c>
      <c r="AL17" s="33">
        <f t="shared" si="3"/>
        <v>4.7013738815890344E-3</v>
      </c>
      <c r="AM17" s="33">
        <f t="shared" si="3"/>
        <v>4.0510198178398049E-3</v>
      </c>
      <c r="AN17" s="33">
        <f t="shared" si="3"/>
        <v>3.4906310320897333E-3</v>
      </c>
      <c r="AO17" s="33">
        <f t="shared" si="3"/>
        <v>3.0077623783843128E-3</v>
      </c>
      <c r="AP17" s="33">
        <f t="shared" si="3"/>
        <v>2.591690282260545E-3</v>
      </c>
      <c r="AQ17" s="33">
        <f t="shared" si="3"/>
        <v>2.2331745909967313E-3</v>
      </c>
      <c r="AR17" s="33">
        <f t="shared" si="3"/>
        <v>1.9242533677764754E-3</v>
      </c>
      <c r="AS17" s="33">
        <f t="shared" si="3"/>
        <v>1.6580660725440464E-3</v>
      </c>
      <c r="AT17" s="33">
        <f t="shared" si="3"/>
        <v>1.4287012027415034E-3</v>
      </c>
      <c r="AU17" s="33">
        <f t="shared" si="3"/>
        <v>1.2310650103244268E-3</v>
      </c>
      <c r="AV17" s="33">
        <f t="shared" si="3"/>
        <v>1.0607683795162916E-3</v>
      </c>
      <c r="AW17" s="33">
        <f t="shared" si="3"/>
        <v>9.140293530762307E-4</v>
      </c>
      <c r="AX17" s="33">
        <f t="shared" si="3"/>
        <v>7.8758914237801497E-4</v>
      </c>
      <c r="AY17" s="33">
        <f t="shared" si="3"/>
        <v>6.7863975604731371E-4</v>
      </c>
      <c r="AZ17" s="33">
        <f t="shared" si="3"/>
        <v>5.8476163992990751E-4</v>
      </c>
      <c r="BA17" s="33">
        <f t="shared" si="3"/>
        <v>5.0386994349572826E-4</v>
      </c>
      <c r="BB17" s="33">
        <f t="shared" si="3"/>
        <v>4.3416821935997774E-4</v>
      </c>
      <c r="BC17" s="33">
        <f t="shared" si="3"/>
        <v>3.741085276776622E-4</v>
      </c>
      <c r="BD17" s="33">
        <f t="shared" si="3"/>
        <v>3.223570594076735E-4</v>
      </c>
      <c r="BE17" s="33">
        <f t="shared" si="3"/>
        <v>2.7776451500591384E-4</v>
      </c>
      <c r="BF17" s="33">
        <f t="shared" si="3"/>
        <v>2.3934058071580099E-4</v>
      </c>
      <c r="BG17" s="33">
        <f t="shared" si="3"/>
        <v>2.0623193562416432E-4</v>
      </c>
      <c r="BH17" s="33">
        <f t="shared" si="3"/>
        <v>1.7770330106198147E-4</v>
      </c>
      <c r="BI17" s="33">
        <f t="shared" si="3"/>
        <v>1.5312111149397154E-4</v>
      </c>
      <c r="BJ17" s="33">
        <f t="shared" si="3"/>
        <v>1.3193944425923443E-4</v>
      </c>
      <c r="BK17" s="33">
        <f t="shared" si="3"/>
        <v>1.3193944425923443E-4</v>
      </c>
      <c r="BL17" s="33">
        <f t="shared" si="3"/>
        <v>1.3193944425923443E-4</v>
      </c>
      <c r="BM17" s="33">
        <f t="shared" si="3"/>
        <v>1.3193944425923443E-4</v>
      </c>
      <c r="BN17" s="33">
        <f t="shared" si="3"/>
        <v>1.3193944425923443E-4</v>
      </c>
      <c r="BO17" s="33">
        <f t="shared" ref="BO17:CY17" si="4">BN17/(1+BN14)^10</f>
        <v>1.3193944425923443E-4</v>
      </c>
      <c r="BP17" s="33">
        <f t="shared" si="4"/>
        <v>1.3193944425923443E-4</v>
      </c>
      <c r="BQ17" s="33">
        <f t="shared" si="4"/>
        <v>1.3193944425923443E-4</v>
      </c>
      <c r="BR17" s="33">
        <f t="shared" si="4"/>
        <v>1.3193944425923443E-4</v>
      </c>
      <c r="BS17" s="33">
        <f t="shared" si="4"/>
        <v>1.3193944425923443E-4</v>
      </c>
      <c r="BT17" s="33">
        <f t="shared" si="4"/>
        <v>1.3193944425923443E-4</v>
      </c>
      <c r="BU17" s="33">
        <f t="shared" si="4"/>
        <v>1.3193944425923443E-4</v>
      </c>
      <c r="BV17" s="33">
        <f t="shared" si="4"/>
        <v>1.3193944425923443E-4</v>
      </c>
      <c r="BW17" s="33">
        <f t="shared" si="4"/>
        <v>1.3193944425923443E-4</v>
      </c>
      <c r="BX17" s="33">
        <f t="shared" si="4"/>
        <v>1.3193944425923443E-4</v>
      </c>
      <c r="BY17" s="33">
        <f t="shared" si="4"/>
        <v>1.3193944425923443E-4</v>
      </c>
      <c r="BZ17" s="33">
        <f t="shared" si="4"/>
        <v>1.3193944425923443E-4</v>
      </c>
      <c r="CA17" s="33">
        <f t="shared" si="4"/>
        <v>1.3193944425923443E-4</v>
      </c>
      <c r="CB17" s="33">
        <f t="shared" si="4"/>
        <v>1.3193944425923443E-4</v>
      </c>
      <c r="CC17" s="33">
        <f t="shared" si="4"/>
        <v>1.3193944425923443E-4</v>
      </c>
      <c r="CD17" s="33">
        <f t="shared" si="4"/>
        <v>1.3193944425923443E-4</v>
      </c>
      <c r="CE17" s="33">
        <f t="shared" si="4"/>
        <v>1.3193944425923443E-4</v>
      </c>
      <c r="CF17" s="33">
        <f t="shared" si="4"/>
        <v>1.3193944425923443E-4</v>
      </c>
      <c r="CG17" s="33">
        <f t="shared" si="4"/>
        <v>1.3193944425923443E-4</v>
      </c>
      <c r="CH17" s="33">
        <f t="shared" si="4"/>
        <v>1.3193944425923443E-4</v>
      </c>
      <c r="CI17" s="33">
        <f t="shared" si="4"/>
        <v>1.3193944425923443E-4</v>
      </c>
      <c r="CJ17" s="33">
        <f t="shared" si="4"/>
        <v>1.3193944425923443E-4</v>
      </c>
      <c r="CK17" s="33">
        <f t="shared" si="4"/>
        <v>1.3193944425923443E-4</v>
      </c>
      <c r="CL17" s="33">
        <f t="shared" si="4"/>
        <v>1.3193944425923443E-4</v>
      </c>
      <c r="CM17" s="33">
        <f t="shared" si="4"/>
        <v>1.3193944425923443E-4</v>
      </c>
      <c r="CN17" s="33">
        <f t="shared" si="4"/>
        <v>1.3193944425923443E-4</v>
      </c>
      <c r="CO17" s="33">
        <f t="shared" si="4"/>
        <v>1.3193944425923443E-4</v>
      </c>
      <c r="CP17" s="33">
        <f t="shared" si="4"/>
        <v>1.3193944425923443E-4</v>
      </c>
      <c r="CQ17" s="33">
        <f t="shared" si="4"/>
        <v>1.3193944425923443E-4</v>
      </c>
      <c r="CR17" s="33">
        <f t="shared" si="4"/>
        <v>1.3193944425923443E-4</v>
      </c>
      <c r="CS17" s="33">
        <f t="shared" si="4"/>
        <v>1.3193944425923443E-4</v>
      </c>
      <c r="CT17" s="33">
        <f t="shared" si="4"/>
        <v>1.3193944425923443E-4</v>
      </c>
      <c r="CU17" s="33">
        <f t="shared" si="4"/>
        <v>1.3193944425923443E-4</v>
      </c>
      <c r="CV17" s="33">
        <f t="shared" si="4"/>
        <v>1.3193944425923443E-4</v>
      </c>
      <c r="CW17" s="33">
        <f t="shared" si="4"/>
        <v>1.3193944425923443E-4</v>
      </c>
      <c r="CX17" s="33">
        <f t="shared" si="4"/>
        <v>1.3193944425923443E-4</v>
      </c>
      <c r="CY17" s="33">
        <f t="shared" si="4"/>
        <v>1.3193944425923443E-4</v>
      </c>
    </row>
    <row r="18" spans="1:103" ht="18" customHeight="1">
      <c r="A18" s="52" t="s">
        <v>744</v>
      </c>
      <c r="B18" s="53">
        <f>+Parameters!Q45</f>
        <v>1.5</v>
      </c>
    </row>
    <row r="19" spans="1:103" ht="18" customHeight="1">
      <c r="A19" s="63" t="s">
        <v>745</v>
      </c>
      <c r="C19" s="40">
        <f t="shared" ref="C19:BI19" si="5">+LN(C20/B20)/10</f>
        <v>1.9563638293536498E-2</v>
      </c>
      <c r="D19" s="54">
        <f t="shared" si="5"/>
        <v>2.4234486754346009E-2</v>
      </c>
      <c r="E19" s="54">
        <f t="shared" si="5"/>
        <v>2.2078171847920471E-2</v>
      </c>
      <c r="F19" s="54">
        <f t="shared" si="5"/>
        <v>2.0134049849382479E-2</v>
      </c>
      <c r="G19" s="54">
        <f t="shared" si="5"/>
        <v>1.8381228692356547E-2</v>
      </c>
      <c r="H19" s="54">
        <f t="shared" si="5"/>
        <v>1.680087437758469E-2</v>
      </c>
      <c r="I19" s="54">
        <f t="shared" si="5"/>
        <v>1.5376008129531781E-2</v>
      </c>
      <c r="J19" s="54">
        <f t="shared" si="5"/>
        <v>1.4091323555333565E-2</v>
      </c>
      <c r="K19" s="54">
        <f t="shared" si="5"/>
        <v>1.2933021832688315E-2</v>
      </c>
      <c r="L19" s="54">
        <f t="shared" si="5"/>
        <v>1.1888663148079986E-2</v>
      </c>
      <c r="M19" s="54">
        <f t="shared" si="5"/>
        <v>1.094703278227049E-2</v>
      </c>
      <c r="N19" s="54">
        <f t="shared" si="5"/>
        <v>1.0098020398214591E-2</v>
      </c>
      <c r="O19" s="54">
        <f t="shared" si="5"/>
        <v>9.3325112291436016E-3</v>
      </c>
      <c r="P19" s="54">
        <f t="shared" si="5"/>
        <v>8.642287993077348E-3</v>
      </c>
      <c r="Q19" s="54">
        <f t="shared" si="5"/>
        <v>8.019942475849709E-3</v>
      </c>
      <c r="R19" s="54">
        <f t="shared" si="5"/>
        <v>7.4587958291218431E-3</v>
      </c>
      <c r="S19" s="54">
        <f t="shared" si="5"/>
        <v>6.9528267239430692E-3</v>
      </c>
      <c r="T19" s="54">
        <f t="shared" si="5"/>
        <v>6.4966065852145264E-3</v>
      </c>
      <c r="U19" s="54">
        <f t="shared" si="5"/>
        <v>6.0852412088380197E-3</v>
      </c>
      <c r="V19" s="54">
        <f t="shared" si="5"/>
        <v>5.7143181322140803E-3</v>
      </c>
      <c r="W19" s="54">
        <f t="shared" si="5"/>
        <v>5.379859190837135E-3</v>
      </c>
      <c r="X19" s="54">
        <f t="shared" si="5"/>
        <v>5.0782777496914053E-3</v>
      </c>
      <c r="Y19" s="54">
        <f t="shared" si="5"/>
        <v>4.8063401485855294E-3</v>
      </c>
      <c r="Z19" s="54">
        <f t="shared" si="5"/>
        <v>4.5611309460191424E-3</v>
      </c>
      <c r="AA19" s="54">
        <f t="shared" si="5"/>
        <v>4.3400215871469642E-3</v>
      </c>
      <c r="AB19" s="54">
        <f t="shared" si="5"/>
        <v>4.1406421583324495E-3</v>
      </c>
      <c r="AC19" s="54">
        <f t="shared" si="5"/>
        <v>3.9608559240683228E-3</v>
      </c>
      <c r="AD19" s="54">
        <f t="shared" si="5"/>
        <v>3.7987363720409012E-3</v>
      </c>
      <c r="AE19" s="54">
        <f t="shared" si="5"/>
        <v>3.6525465191554847E-3</v>
      </c>
      <c r="AF19" s="54">
        <f t="shared" si="5"/>
        <v>3.5207202557133895E-3</v>
      </c>
      <c r="AG19" s="54">
        <f t="shared" si="5"/>
        <v>3.4018455268983705E-3</v>
      </c>
      <c r="AH19" s="54">
        <f t="shared" si="5"/>
        <v>3.2946491705322092E-3</v>
      </c>
      <c r="AI19" s="54">
        <f t="shared" si="5"/>
        <v>3.1979832479070124E-3</v>
      </c>
      <c r="AJ19" s="54">
        <f t="shared" si="5"/>
        <v>3.110812720589625E-3</v>
      </c>
      <c r="AK19" s="54">
        <f t="shared" si="5"/>
        <v>3.0322043405935596E-3</v>
      </c>
      <c r="AL19" s="54">
        <f t="shared" si="5"/>
        <v>2.9613166343853718E-3</v>
      </c>
      <c r="AM19" s="54">
        <f t="shared" si="5"/>
        <v>2.8973908729746766E-3</v>
      </c>
      <c r="AN19" s="54">
        <f t="shared" si="5"/>
        <v>2.8397429309544699E-3</v>
      </c>
      <c r="AO19" s="54">
        <f t="shared" si="5"/>
        <v>2.7877559469343988E-3</v>
      </c>
      <c r="AP19" s="54">
        <f t="shared" si="5"/>
        <v>2.7408737064355173E-3</v>
      </c>
      <c r="AQ19" s="54">
        <f t="shared" si="5"/>
        <v>2.6985946760947795E-3</v>
      </c>
      <c r="AR19" s="54">
        <f t="shared" si="5"/>
        <v>2.6604666250378026E-3</v>
      </c>
      <c r="AS19" s="54">
        <f t="shared" si="5"/>
        <v>2.6260817755988678E-3</v>
      </c>
      <c r="AT19" s="54">
        <f t="shared" si="5"/>
        <v>2.5950724312638167E-3</v>
      </c>
      <c r="AU19" s="54">
        <f t="shared" si="5"/>
        <v>2.5671070348464164E-3</v>
      </c>
      <c r="AV19" s="54">
        <f t="shared" si="5"/>
        <v>2.5418866145388757E-3</v>
      </c>
      <c r="AW19" s="54">
        <f t="shared" si="5"/>
        <v>2.5191415796491285E-3</v>
      </c>
      <c r="AX19" s="54">
        <f t="shared" si="5"/>
        <v>2.4986288315990706E-3</v>
      </c>
      <c r="AY19" s="54">
        <f t="shared" si="5"/>
        <v>2.480129159150067E-3</v>
      </c>
      <c r="AZ19" s="54">
        <f t="shared" si="5"/>
        <v>2.4634448898769169E-3</v>
      </c>
      <c r="BA19" s="54">
        <f t="shared" si="5"/>
        <v>2.4483977726680803E-3</v>
      </c>
      <c r="BB19" s="54">
        <f t="shared" si="5"/>
        <v>2.4348270685138939E-3</v>
      </c>
      <c r="BC19" s="54">
        <f t="shared" si="5"/>
        <v>2.4225878290829589E-3</v>
      </c>
      <c r="BD19" s="54">
        <f t="shared" si="5"/>
        <v>2.4115493446067592E-3</v>
      </c>
      <c r="BE19" s="54">
        <f t="shared" si="5"/>
        <v>2.4015937444106057E-3</v>
      </c>
      <c r="BF19" s="54">
        <f t="shared" si="5"/>
        <v>2.3926147350707737E-3</v>
      </c>
      <c r="BG19" s="54">
        <f t="shared" si="5"/>
        <v>2.3845164626561861E-3</v>
      </c>
      <c r="BH19" s="54">
        <f t="shared" si="5"/>
        <v>2.3772124868457175E-3</v>
      </c>
      <c r="BI19" s="54">
        <f t="shared" si="5"/>
        <v>2.3706248559144816E-3</v>
      </c>
    </row>
    <row r="20" spans="1:103" s="34" customFormat="1" ht="18" customHeight="1">
      <c r="A20" s="64" t="s">
        <v>746</v>
      </c>
      <c r="B20" s="53">
        <f>+B21</f>
        <v>1.7549043305648566</v>
      </c>
      <c r="C20" s="40">
        <f>+B20*EXP(C22*10)</f>
        <v>2.1341121937079248</v>
      </c>
      <c r="D20" s="34">
        <f>+C20*EXP(D22*10)</f>
        <v>2.7193573755683635</v>
      </c>
      <c r="E20" s="34">
        <f>+D20*EXP(E22*10)</f>
        <v>3.3911778583681085</v>
      </c>
      <c r="F20" s="34">
        <f>+E20*EXP(F22*10)</f>
        <v>4.1475500494399435</v>
      </c>
      <c r="G20" s="34">
        <f t="shared" ref="G20:BI20" si="6">+F20*EXP(G22*10)</f>
        <v>4.9844850456656467</v>
      </c>
      <c r="H20" s="34">
        <f t="shared" si="6"/>
        <v>5.8963814021563081</v>
      </c>
      <c r="I20" s="34">
        <f t="shared" si="6"/>
        <v>6.8764251896381374</v>
      </c>
      <c r="J20" s="34">
        <f t="shared" si="6"/>
        <v>7.9169985095768753</v>
      </c>
      <c r="K20" s="34">
        <f t="shared" si="6"/>
        <v>9.0100658150455928</v>
      </c>
      <c r="L20" s="34">
        <f t="shared" si="6"/>
        <v>10.147516621720079</v>
      </c>
      <c r="M20" s="34">
        <f t="shared" si="6"/>
        <v>11.321452027885341</v>
      </c>
      <c r="N20" s="34">
        <f t="shared" si="6"/>
        <v>12.524409993396791</v>
      </c>
      <c r="O20" s="34">
        <f t="shared" si="6"/>
        <v>13.749530139241696</v>
      </c>
      <c r="P20" s="34">
        <f t="shared" si="6"/>
        <v>14.990662867261269</v>
      </c>
      <c r="Q20" s="34">
        <f t="shared" si="6"/>
        <v>16.242430039706267</v>
      </c>
      <c r="R20" s="34">
        <f t="shared" si="6"/>
        <v>17.500245594767211</v>
      </c>
      <c r="S20" s="34">
        <f t="shared" si="6"/>
        <v>18.760304636340251</v>
      </c>
      <c r="T20" s="34">
        <f t="shared" si="6"/>
        <v>20.019549035003518</v>
      </c>
      <c r="U20" s="34">
        <f t="shared" si="6"/>
        <v>21.2756166762627</v>
      </c>
      <c r="V20" s="34">
        <f t="shared" si="6"/>
        <v>22.526780397375262</v>
      </c>
      <c r="W20" s="34">
        <f t="shared" si="6"/>
        <v>23.771881514080146</v>
      </c>
      <c r="X20" s="34">
        <f t="shared" si="6"/>
        <v>25.010261751916715</v>
      </c>
      <c r="Y20" s="34">
        <f t="shared" si="6"/>
        <v>26.241696421898119</v>
      </c>
      <c r="Z20" s="34">
        <f t="shared" si="6"/>
        <v>27.466330845426782</v>
      </c>
      <c r="AA20" s="34">
        <f t="shared" si="6"/>
        <v>28.684621345834163</v>
      </c>
      <c r="AB20" s="34">
        <f t="shared" si="6"/>
        <v>29.897281577588355</v>
      </c>
      <c r="AC20" s="34">
        <f t="shared" si="6"/>
        <v>31.10523454501428</v>
      </c>
      <c r="AD20" s="34">
        <f t="shared" si="6"/>
        <v>32.309570352573544</v>
      </c>
      <c r="AE20" s="34">
        <f t="shared" si="6"/>
        <v>33.511509509686327</v>
      </c>
      <c r="AF20" s="34">
        <f t="shared" si="6"/>
        <v>34.712371466889365</v>
      </c>
      <c r="AG20" s="34">
        <f t="shared" si="6"/>
        <v>35.913547970744048</v>
      </c>
      <c r="AH20" s="34">
        <f t="shared" si="6"/>
        <v>37.116480778504354</v>
      </c>
      <c r="AI20" s="34">
        <f t="shared" si="6"/>
        <v>38.322643258623174</v>
      </c>
      <c r="AJ20" s="34">
        <f t="shared" si="6"/>
        <v>39.533525410431601</v>
      </c>
      <c r="AK20" s="34">
        <f t="shared" si="6"/>
        <v>40.750621858466594</v>
      </c>
      <c r="AL20" s="34">
        <f t="shared" si="6"/>
        <v>41.975422408351754</v>
      </c>
      <c r="AM20" s="34">
        <f t="shared" si="6"/>
        <v>43.209404787674401</v>
      </c>
      <c r="AN20" s="34">
        <f t="shared" si="6"/>
        <v>44.454029233914575</v>
      </c>
      <c r="AO20" s="34">
        <f t="shared" si="6"/>
        <v>45.710734630042417</v>
      </c>
      <c r="AP20" s="34">
        <f t="shared" si="6"/>
        <v>46.98093592547886</v>
      </c>
      <c r="AQ20" s="34">
        <f t="shared" si="6"/>
        <v>48.266022614811455</v>
      </c>
      <c r="AR20" s="34">
        <f t="shared" si="6"/>
        <v>49.567358078462433</v>
      </c>
      <c r="AS20" s="34">
        <f t="shared" si="6"/>
        <v>50.886279618190429</v>
      </c>
      <c r="AT20" s="34">
        <f t="shared" si="6"/>
        <v>52.224099045837477</v>
      </c>
      <c r="AU20" s="34">
        <f t="shared" si="6"/>
        <v>53.5821037062071</v>
      </c>
      <c r="AV20" s="34">
        <f t="shared" si="6"/>
        <v>54.961557834559017</v>
      </c>
      <c r="AW20" s="34">
        <f t="shared" si="6"/>
        <v>56.363704166160026</v>
      </c>
      <c r="AX20" s="34">
        <f t="shared" si="6"/>
        <v>57.789765729890398</v>
      </c>
      <c r="AY20" s="34">
        <f t="shared" si="6"/>
        <v>59.24094777032883</v>
      </c>
      <c r="AZ20" s="34">
        <f t="shared" si="6"/>
        <v>60.718439753274978</v>
      </c>
      <c r="BA20" s="34">
        <f t="shared" si="6"/>
        <v>62.223417418554966</v>
      </c>
      <c r="BB20" s="34">
        <f t="shared" si="6"/>
        <v>63.757044851409447</v>
      </c>
      <c r="BC20" s="34">
        <f t="shared" si="6"/>
        <v>65.320476549983454</v>
      </c>
      <c r="BD20" s="34">
        <f t="shared" si="6"/>
        <v>66.914859471600295</v>
      </c>
      <c r="BE20" s="34">
        <f t="shared" si="6"/>
        <v>68.541335044763187</v>
      </c>
      <c r="BF20" s="34">
        <f t="shared" si="6"/>
        <v>70.201041137326555</v>
      </c>
      <c r="BG20" s="34">
        <f t="shared" si="6"/>
        <v>71.895113974133295</v>
      </c>
      <c r="BH20" s="34">
        <f t="shared" si="6"/>
        <v>73.624689999726343</v>
      </c>
      <c r="BI20" s="34">
        <f t="shared" si="6"/>
        <v>75.390907683602919</v>
      </c>
    </row>
    <row r="21" spans="1:103" ht="18" customHeight="1">
      <c r="A21" s="52" t="s">
        <v>747</v>
      </c>
      <c r="B21" s="53">
        <f>+Parameters!Q40</f>
        <v>1.7549043305648566</v>
      </c>
    </row>
    <row r="22" spans="1:103" ht="18" customHeight="1">
      <c r="A22" s="52" t="s">
        <v>748</v>
      </c>
      <c r="C22" s="40">
        <f>+Data!C65</f>
        <v>1.9563638293536505E-2</v>
      </c>
      <c r="D22" s="54">
        <f>+Data!D65</f>
        <v>2.4234486754346012E-2</v>
      </c>
      <c r="E22" s="54">
        <f>+Data!E65</f>
        <v>2.2078171847920467E-2</v>
      </c>
      <c r="F22" s="54">
        <f>+Data!F65</f>
        <v>2.0134049849382468E-2</v>
      </c>
      <c r="G22" s="54">
        <f>+Data!G65</f>
        <v>1.8381228692356547E-2</v>
      </c>
      <c r="H22" s="54">
        <f>+Data!H65</f>
        <v>1.6800874377584683E-2</v>
      </c>
      <c r="I22" s="54">
        <f>+Data!I65</f>
        <v>1.537600812953179E-2</v>
      </c>
      <c r="J22" s="54">
        <f>+Data!J65</f>
        <v>1.4091323555333561E-2</v>
      </c>
      <c r="K22" s="54">
        <f>+Data!K65</f>
        <v>1.2933021832688324E-2</v>
      </c>
      <c r="L22" s="54">
        <f>+Data!L65</f>
        <v>1.1888663148079988E-2</v>
      </c>
      <c r="M22" s="54">
        <f>+Data!M65</f>
        <v>1.0947032782270483E-2</v>
      </c>
      <c r="N22" s="54">
        <f>+Data!N65</f>
        <v>1.0098020398214584E-2</v>
      </c>
      <c r="O22" s="54">
        <f>+Data!O65</f>
        <v>9.3325112291436033E-3</v>
      </c>
      <c r="P22" s="54">
        <f>+Data!P65</f>
        <v>8.6422879930773515E-3</v>
      </c>
      <c r="Q22" s="54">
        <f>+Data!Q65</f>
        <v>8.0199424758497159E-3</v>
      </c>
      <c r="R22" s="54">
        <f>+Data!R65</f>
        <v>7.4587958291218526E-3</v>
      </c>
      <c r="S22" s="54">
        <f>+Data!S65</f>
        <v>6.9528267239430683E-3</v>
      </c>
      <c r="T22" s="54">
        <f>+Data!T65</f>
        <v>6.4966065852145186E-3</v>
      </c>
      <c r="U22" s="54">
        <f>+Data!U65</f>
        <v>6.0852412088380249E-3</v>
      </c>
      <c r="V22" s="54">
        <f>+Data!V65</f>
        <v>5.7143181322140734E-3</v>
      </c>
      <c r="W22" s="54">
        <f>+Data!W65</f>
        <v>5.3798591908371281E-3</v>
      </c>
      <c r="X22" s="54">
        <f>+Data!X65</f>
        <v>5.0782777496914113E-3</v>
      </c>
      <c r="Y22" s="54">
        <f>+Data!Y65</f>
        <v>4.8063401485855268E-3</v>
      </c>
      <c r="Z22" s="54">
        <f>+Data!Z65</f>
        <v>4.5611309460191337E-3</v>
      </c>
      <c r="AA22" s="54">
        <f>+Data!AA65</f>
        <v>4.3400215871469711E-3</v>
      </c>
      <c r="AB22" s="54">
        <f>+Data!AB65</f>
        <v>4.14064215833244E-3</v>
      </c>
      <c r="AC22" s="54">
        <f>+Data!AC65</f>
        <v>3.9608559240683228E-3</v>
      </c>
      <c r="AD22" s="54">
        <f>+Data!AD65</f>
        <v>3.7987363720409094E-3</v>
      </c>
      <c r="AE22" s="54">
        <f>+Data!AE65</f>
        <v>3.6525465191554821E-3</v>
      </c>
      <c r="AF22" s="54">
        <f>+Data!AF65</f>
        <v>3.5207202557133947E-3</v>
      </c>
      <c r="AG22" s="54">
        <f>+Data!AG65</f>
        <v>3.4018455268983766E-3</v>
      </c>
      <c r="AH22" s="54">
        <f>+Data!AH65</f>
        <v>3.2946491705322049E-3</v>
      </c>
      <c r="AI22" s="54">
        <f>+Data!AI65</f>
        <v>3.1979832479070189E-3</v>
      </c>
      <c r="AJ22" s="54">
        <f>+Data!AJ65</f>
        <v>3.1108127205896341E-3</v>
      </c>
      <c r="AK22" s="54">
        <f>+Data!AK65</f>
        <v>3.032204340593557E-3</v>
      </c>
      <c r="AL22" s="54">
        <f>+Data!AL65</f>
        <v>2.9613166343853701E-3</v>
      </c>
      <c r="AM22" s="54">
        <f>+Data!AM65</f>
        <v>2.8973908729746718E-3</v>
      </c>
      <c r="AN22" s="54">
        <f>+Data!AN65</f>
        <v>2.8397429309544673E-3</v>
      </c>
      <c r="AO22" s="54">
        <f>+Data!AO65</f>
        <v>2.7877559469344036E-3</v>
      </c>
      <c r="AP22" s="54">
        <f>+Data!AP65</f>
        <v>2.7408737064355065E-3</v>
      </c>
      <c r="AQ22" s="54">
        <f>+Data!AQ65</f>
        <v>2.6985946760947782E-3</v>
      </c>
      <c r="AR22" s="54">
        <f>+Data!AR65</f>
        <v>2.6604666250378082E-3</v>
      </c>
      <c r="AS22" s="54">
        <f>+Data!AS65</f>
        <v>2.6260817755988605E-3</v>
      </c>
      <c r="AT22" s="54">
        <f>+Data!AT65</f>
        <v>2.5950724312638071E-3</v>
      </c>
      <c r="AU22" s="54">
        <f>+Data!AU65</f>
        <v>2.5671070348464121E-3</v>
      </c>
      <c r="AV22" s="54">
        <f>+Data!AV65</f>
        <v>2.5418866145388856E-3</v>
      </c>
      <c r="AW22" s="54">
        <f>+Data!AW65</f>
        <v>2.5191415796491298E-3</v>
      </c>
      <c r="AX22" s="54">
        <f>+Data!AX65</f>
        <v>2.4986288315990597E-3</v>
      </c>
      <c r="AY22" s="54">
        <f>+Data!AY65</f>
        <v>2.4801291591500618E-3</v>
      </c>
      <c r="AZ22" s="54">
        <f>+Data!AZ65</f>
        <v>2.4634448898769186E-3</v>
      </c>
      <c r="BA22" s="54">
        <f>+Data!BA65</f>
        <v>2.4483977726680825E-3</v>
      </c>
      <c r="BB22" s="54">
        <f>+Data!BB65</f>
        <v>2.4348270685138926E-3</v>
      </c>
      <c r="BC22" s="54">
        <f>+Data!BC65</f>
        <v>2.4225878290829498E-3</v>
      </c>
      <c r="BD22" s="54">
        <f>+Data!BD65</f>
        <v>2.4115493446067531E-3</v>
      </c>
      <c r="BE22" s="54">
        <f>+Data!BE65</f>
        <v>2.4015937444106031E-3</v>
      </c>
      <c r="BF22" s="54">
        <f>+Data!BF65</f>
        <v>2.3926147350707729E-3</v>
      </c>
      <c r="BG22" s="54">
        <f>+Data!BG65</f>
        <v>2.384516462656177E-3</v>
      </c>
      <c r="BH22" s="54">
        <f>+Data!BH65</f>
        <v>2.3772124868457244E-3</v>
      </c>
      <c r="BI22" s="54">
        <f>+Data!BI65</f>
        <v>2.3706248559144873E-3</v>
      </c>
    </row>
    <row r="23" spans="1:103" ht="18" customHeight="1">
      <c r="A23" s="59" t="s">
        <v>257</v>
      </c>
    </row>
    <row r="24" spans="1:103" ht="18" customHeight="1">
      <c r="A24" s="52" t="s">
        <v>144</v>
      </c>
      <c r="B24" s="65">
        <f>+Parameters!Q51</f>
        <v>0.17551222871918001</v>
      </c>
    </row>
    <row r="25" spans="1:103" ht="18" customHeight="1">
      <c r="A25" s="52" t="s">
        <v>145</v>
      </c>
      <c r="B25" s="65">
        <f>+Parameters!Q52</f>
        <v>0.17344211485103</v>
      </c>
    </row>
    <row r="26" spans="1:103" ht="18" customHeight="1">
      <c r="A26" s="52" t="s">
        <v>147</v>
      </c>
      <c r="B26" s="65">
        <f>+Parameters!Q53</f>
        <v>2</v>
      </c>
    </row>
    <row r="27" spans="1:103" ht="18" customHeight="1">
      <c r="A27" s="52" t="str">
        <f>+Parameters!A54</f>
        <v>Threshold for catastrophic damages</v>
      </c>
      <c r="B27" s="65">
        <f>+Parameters!Q54</f>
        <v>4</v>
      </c>
    </row>
    <row r="28" spans="1:103" ht="18" customHeight="1">
      <c r="A28" s="52" t="str">
        <f>+Parameters!A55</f>
        <v>Exponent for catastrophic damages</v>
      </c>
      <c r="B28" s="65">
        <f>+Parameters!Q55</f>
        <v>6</v>
      </c>
    </row>
    <row r="29" spans="1:103" ht="18" customHeight="1">
      <c r="A29" s="52" t="str">
        <f>+Parameters!A56</f>
        <v>Damage rate at threshold for catastrophic damages</v>
      </c>
      <c r="B29" s="65">
        <f>+Parameters!Q56</f>
        <v>0</v>
      </c>
    </row>
    <row r="30" spans="1:103" ht="18" customHeight="1">
      <c r="A30" s="59" t="s">
        <v>265</v>
      </c>
    </row>
    <row r="31" spans="1:103" s="35" customFormat="1" ht="18" customHeight="1">
      <c r="A31" s="66" t="s">
        <v>749</v>
      </c>
      <c r="B31" s="40">
        <f>+B36*B40/$B38</f>
        <v>7.5036263216280152E-2</v>
      </c>
      <c r="C31" s="40">
        <f>+C36*C40/$B38</f>
        <v>7.7830186239180255E-2</v>
      </c>
      <c r="D31" s="54">
        <f>+D36*D40/$B38</f>
        <v>6.2477790871375824E-2</v>
      </c>
      <c r="E31" s="54">
        <f>+E36*E40/$B38</f>
        <v>5.0919291093927212E-2</v>
      </c>
      <c r="F31" s="54">
        <f>+F36*F40/$B38</f>
        <v>4.2070327384414546E-2</v>
      </c>
      <c r="G31" s="54">
        <f t="shared" ref="G31:BI31" si="7">+G36*G40/$B38</f>
        <v>3.5190777296436895E-2</v>
      </c>
      <c r="H31" s="54">
        <f t="shared" si="7"/>
        <v>2.9766114140865392E-2</v>
      </c>
      <c r="I31" s="54">
        <f t="shared" si="7"/>
        <v>2.5432504533409086E-2</v>
      </c>
      <c r="J31" s="54">
        <f t="shared" si="7"/>
        <v>2.1928577970074647E-2</v>
      </c>
      <c r="K31" s="54">
        <f t="shared" si="7"/>
        <v>1.9063794236208437E-2</v>
      </c>
      <c r="L31" s="54">
        <f t="shared" si="7"/>
        <v>1.6697337207994361E-2</v>
      </c>
      <c r="M31" s="54">
        <f t="shared" si="7"/>
        <v>1.4723804047996685E-2</v>
      </c>
      <c r="N31" s="54">
        <f t="shared" si="7"/>
        <v>1.3063354805766923E-2</v>
      </c>
      <c r="O31" s="54">
        <f t="shared" si="7"/>
        <v>1.1654835843400591E-2</v>
      </c>
      <c r="P31" s="54">
        <f t="shared" si="7"/>
        <v>1.0450915271768647E-2</v>
      </c>
      <c r="Q31" s="54">
        <f t="shared" si="7"/>
        <v>9.4145985908716551E-3</v>
      </c>
      <c r="R31" s="54">
        <f t="shared" si="7"/>
        <v>8.516703527323111E-3</v>
      </c>
      <c r="S31" s="54">
        <f t="shared" si="7"/>
        <v>7.7340097159400902E-3</v>
      </c>
      <c r="T31" s="54">
        <f t="shared" si="7"/>
        <v>7.0478887041997536E-3</v>
      </c>
      <c r="U31" s="54">
        <f t="shared" si="7"/>
        <v>6.4432795949325491E-3</v>
      </c>
      <c r="V31" s="54">
        <f t="shared" si="7"/>
        <v>5.9079160007426551E-3</v>
      </c>
      <c r="W31" s="54">
        <f t="shared" si="7"/>
        <v>5.4317375285423356E-3</v>
      </c>
      <c r="X31" s="54">
        <f t="shared" si="7"/>
        <v>5.0064380249845606E-3</v>
      </c>
      <c r="Y31" s="54">
        <f t="shared" si="7"/>
        <v>4.6251160776140899E-3</v>
      </c>
      <c r="Z31" s="54">
        <f t="shared" si="7"/>
        <v>4.2820026148394476E-3</v>
      </c>
      <c r="AA31" s="54">
        <f t="shared" si="7"/>
        <v>2.0607600053606568E-3</v>
      </c>
      <c r="AB31" s="54">
        <f t="shared" si="7"/>
        <v>9.930728789476111E-4</v>
      </c>
      <c r="AC31" s="54">
        <f t="shared" si="7"/>
        <v>4.7912708198900931E-4</v>
      </c>
      <c r="AD31" s="54">
        <f t="shared" si="7"/>
        <v>2.3141133189175328E-4</v>
      </c>
      <c r="AE31" s="54">
        <f t="shared" si="7"/>
        <v>1.1187586299058964E-4</v>
      </c>
      <c r="AF31" s="54">
        <f t="shared" si="7"/>
        <v>5.4133269922742576E-5</v>
      </c>
      <c r="AG31" s="54">
        <f t="shared" si="7"/>
        <v>2.6213837472063948E-5</v>
      </c>
      <c r="AH31" s="54">
        <f t="shared" si="7"/>
        <v>1.2702861809210002E-5</v>
      </c>
      <c r="AI31" s="54">
        <f t="shared" si="7"/>
        <v>6.1595177599504919E-6</v>
      </c>
      <c r="AJ31" s="54">
        <f t="shared" si="7"/>
        <v>2.9883991238528694E-6</v>
      </c>
      <c r="AK31" s="54">
        <f t="shared" si="7"/>
        <v>1.4506163376108014E-6</v>
      </c>
      <c r="AL31" s="54">
        <f t="shared" si="7"/>
        <v>7.0447631473650673E-7</v>
      </c>
      <c r="AM31" s="54">
        <f t="shared" si="7"/>
        <v>3.4226312326168458E-7</v>
      </c>
      <c r="AN31" s="54">
        <f t="shared" si="7"/>
        <v>1.6634728419650656E-7</v>
      </c>
      <c r="AO31" s="54">
        <f t="shared" si="7"/>
        <v>8.0875508518790082E-8</v>
      </c>
      <c r="AP31" s="54">
        <f t="shared" si="7"/>
        <v>3.9332311241689477E-8</v>
      </c>
      <c r="AQ31" s="54">
        <f t="shared" si="7"/>
        <v>1.9133742714017406E-8</v>
      </c>
      <c r="AR31" s="54">
        <f t="shared" si="7"/>
        <v>9.310148549531095E-9</v>
      </c>
      <c r="AS31" s="54">
        <f t="shared" si="7"/>
        <v>4.5311546734389673E-9</v>
      </c>
      <c r="AT31" s="54">
        <f t="shared" si="7"/>
        <v>2.2057038471592541E-9</v>
      </c>
      <c r="AU31" s="54">
        <f t="shared" si="7"/>
        <v>1.0738977858099241E-9</v>
      </c>
      <c r="AV31" s="54">
        <f t="shared" si="7"/>
        <v>5.2293581000428656E-10</v>
      </c>
      <c r="AW31" s="54">
        <f t="shared" si="7"/>
        <v>2.5468099581532301E-10</v>
      </c>
      <c r="AX31" s="54">
        <f t="shared" si="7"/>
        <v>1.2405124988623471E-10</v>
      </c>
      <c r="AY31" s="54">
        <f t="shared" si="7"/>
        <v>6.0430550871141901E-11</v>
      </c>
      <c r="AZ31" s="54">
        <f t="shared" si="7"/>
        <v>2.9441347636906181E-11</v>
      </c>
      <c r="BA31" s="54">
        <f t="shared" si="7"/>
        <v>1.4344980707939373E-11</v>
      </c>
      <c r="BB31" s="54">
        <f t="shared" si="7"/>
        <v>6.9900339904203585E-12</v>
      </c>
      <c r="BC31" s="54">
        <f t="shared" si="7"/>
        <v>3.4063709390660329E-12</v>
      </c>
      <c r="BD31" s="54">
        <f t="shared" si="7"/>
        <v>1.6601012993177857E-12</v>
      </c>
      <c r="BE31" s="54">
        <f t="shared" si="7"/>
        <v>8.091037968042773E-13</v>
      </c>
      <c r="BF31" s="54">
        <f t="shared" si="7"/>
        <v>3.9436484004803603E-13</v>
      </c>
      <c r="BG31" s="54">
        <f t="shared" si="7"/>
        <v>1.922268310028913E-13</v>
      </c>
      <c r="BH31" s="54">
        <f t="shared" si="7"/>
        <v>9.3702139450835807E-14</v>
      </c>
      <c r="BI31" s="54">
        <f t="shared" si="7"/>
        <v>4.5677541603922521E-14</v>
      </c>
    </row>
    <row r="32" spans="1:103" s="35" customFormat="1" ht="18" customHeight="1">
      <c r="A32" s="66" t="s">
        <v>750</v>
      </c>
      <c r="B32" s="53">
        <f>+Parameters!Q58</f>
        <v>1.512</v>
      </c>
      <c r="C32" s="40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</row>
    <row r="33" spans="1:61" s="35" customFormat="1" ht="18" customHeight="1">
      <c r="A33" s="66" t="s">
        <v>751</v>
      </c>
      <c r="B33" s="53">
        <f>+Parameters!Q60</f>
        <v>0.1</v>
      </c>
      <c r="C33" s="40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</row>
    <row r="34" spans="1:61" s="35" customFormat="1" ht="18" customHeight="1">
      <c r="A34" s="66" t="s">
        <v>752</v>
      </c>
      <c r="B34" s="53">
        <f>+Parameters!Q61</f>
        <v>0.05</v>
      </c>
      <c r="C34" s="40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</row>
    <row r="35" spans="1:61" s="35" customFormat="1" ht="18" customHeight="1">
      <c r="A35" s="66" t="s">
        <v>753</v>
      </c>
      <c r="B35" s="53">
        <f>+Parameters!Q65</f>
        <v>1</v>
      </c>
      <c r="C35" s="40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</row>
    <row r="36" spans="1:61" s="35" customFormat="1" ht="18" customHeight="1">
      <c r="A36" s="67" t="s">
        <v>754</v>
      </c>
      <c r="B36" s="65">
        <f>+B32</f>
        <v>1.512</v>
      </c>
      <c r="C36" s="54">
        <f>+IF(C4&gt;$B$37,0,$B$33*$B$32+(B36-$B$33*$B$32)*(1-$B$34))</f>
        <v>1.4439599999999999</v>
      </c>
      <c r="D36" s="54">
        <f t="shared" ref="D36:K36" si="8">+IF(D4&gt;$B$37,0,$B$33*$B$32+(C36-$B$33*$B$32)*(1-$B$34))</f>
        <v>1.3793219999999999</v>
      </c>
      <c r="E36" s="54">
        <f t="shared" si="8"/>
        <v>1.3179158999999998</v>
      </c>
      <c r="F36" s="54">
        <f t="shared" si="8"/>
        <v>1.2595801049999997</v>
      </c>
      <c r="G36" s="54">
        <f t="shared" si="8"/>
        <v>1.2041610997499996</v>
      </c>
      <c r="H36" s="54">
        <f t="shared" si="8"/>
        <v>1.1515130447624995</v>
      </c>
      <c r="I36" s="54">
        <f t="shared" si="8"/>
        <v>1.1014973925243745</v>
      </c>
      <c r="J36" s="54">
        <f t="shared" si="8"/>
        <v>1.0539825228981559</v>
      </c>
      <c r="K36" s="54">
        <f t="shared" si="8"/>
        <v>1.0088433967532482</v>
      </c>
      <c r="L36" s="54">
        <f>+IF(L4&gt;$B$37,J36*Parameters!$B$105,$B$33*$B$32+(K36-$B$33*$B$32)*(1-$B$34))</f>
        <v>0.96596122691558572</v>
      </c>
      <c r="M36" s="54">
        <f>+IF(M4&gt;$B$37,K36*Parameters!$B$105,$B$33*$B$32+(L36-$B$33*$B$32)*(1-$B$34))</f>
        <v>0.92522316556980644</v>
      </c>
      <c r="N36" s="54">
        <f>+IF(N4&gt;$B$37,L36*Parameters!$B$105,$B$33*$B$32+(M36-$B$33*$B$32)*(1-$B$34))</f>
        <v>0.88652200729131603</v>
      </c>
      <c r="O36" s="54">
        <f>+IF(O4&gt;$B$37,M36*Parameters!$B$105,$B$33*$B$32+(N36-$B$33*$B$32)*(1-$B$34))</f>
        <v>0.84975590692675018</v>
      </c>
      <c r="P36" s="54">
        <f>+IF(P4&gt;$B$37,N36*Parameters!$B$105,$B$33*$B$32+(O36-$B$33*$B$32)*(1-$B$34))</f>
        <v>0.81482811158041268</v>
      </c>
      <c r="Q36" s="54">
        <f>+IF(Q4&gt;$B$37,O36*Parameters!$B$105,$B$33*$B$32+(P36-$B$33*$B$32)*(1-$B$34))</f>
        <v>0.78164670600139197</v>
      </c>
      <c r="R36" s="54">
        <f>+IF(R4&gt;$B$37,P36*Parameters!$B$105,$B$33*$B$32+(Q36-$B$33*$B$32)*(1-$B$34))</f>
        <v>0.75012437070132232</v>
      </c>
      <c r="S36" s="54">
        <f>+IF(S4&gt;$B$37,Q36*Parameters!$B$105,$B$33*$B$32+(R36-$B$33*$B$32)*(1-$B$34))</f>
        <v>0.72017815216625614</v>
      </c>
      <c r="T36" s="54">
        <f>+IF(T4&gt;$B$37,R36*Parameters!$B$105,$B$33*$B$32+(S36-$B$33*$B$32)*(1-$B$34))</f>
        <v>0.69172924455794327</v>
      </c>
      <c r="U36" s="54">
        <f>+IF(U4&gt;$B$37,S36*Parameters!$B$105,$B$33*$B$32+(T36-$B$33*$B$32)*(1-$B$34))</f>
        <v>0.66470278233004609</v>
      </c>
      <c r="V36" s="54">
        <f>+IF(V4&gt;$B$37,T36*Parameters!$B$105,$B$33*$B$32+(U36-$B$33*$B$32)*(1-$B$34))</f>
        <v>0.63902764321354377</v>
      </c>
      <c r="W36" s="54">
        <f>+IF(W4&gt;$B$37,U36*Parameters!$B$105,$B$33*$B$32+(V36-$B$33*$B$32)*(1-$B$34))</f>
        <v>0.61463626105286662</v>
      </c>
      <c r="X36" s="54">
        <f>+IF(X4&gt;$B$37,V36*Parameters!$B$105,$B$33*$B$32+(W36-$B$33*$B$32)*(1-$B$34))</f>
        <v>0.59146444800022324</v>
      </c>
      <c r="Y36" s="54">
        <f>+IF(Y4&gt;$B$37,W36*Parameters!$B$105,$B$33*$B$32+(X36-$B$33*$B$32)*(1-$B$34))</f>
        <v>0.569451225600212</v>
      </c>
      <c r="Z36" s="54">
        <f>+IF(Z4&gt;$B$37,Y36*Parameters!$B$105,$B$33*$B$32+(Y36-$B$33*$B$32)*(1-$B$34))</f>
        <v>0.54853866432020137</v>
      </c>
      <c r="AA36" s="54">
        <f>+IF(AA4&gt;$B$37,Z36*Parameters!$B$105,$B$33*$B$32+(Z36-$B$33*$B$32)*(1-$B$34))</f>
        <v>0.27426933216010069</v>
      </c>
      <c r="AB36" s="54">
        <f>+IF(AB4&gt;$B$37,AA36*Parameters!$B$105,$B$33*$B$32+(AA36-$B$33*$B$32)*(1-$B$34))</f>
        <v>0.13713466608005034</v>
      </c>
      <c r="AC36" s="54">
        <f>+IF(AC4&gt;$B$37,AB36*Parameters!$B$105,$B$33*$B$32+(AB36-$B$33*$B$32)*(1-$B$34))</f>
        <v>6.8567333040025172E-2</v>
      </c>
      <c r="AD36" s="54">
        <f>+IF(AD4&gt;$B$37,AC36*Parameters!$B$105,$B$33*$B$32+(AC36-$B$33*$B$32)*(1-$B$34))</f>
        <v>3.4283666520012586E-2</v>
      </c>
      <c r="AE36" s="54">
        <f>+IF(AE4&gt;$B$37,AD36*Parameters!$B$105,$B$33*$B$32+(AD36-$B$33*$B$32)*(1-$B$34))</f>
        <v>1.7141833260006293E-2</v>
      </c>
      <c r="AF36" s="54">
        <f>+IF(AF4&gt;$B$37,AE36*Parameters!$B$105,$B$33*$B$32+(AE36-$B$33*$B$32)*(1-$B$34))</f>
        <v>8.5709166300031465E-3</v>
      </c>
      <c r="AG36" s="54">
        <f>+IF(AG4&gt;$B$37,AF36*Parameters!$B$105,$B$33*$B$32+(AF36-$B$33*$B$32)*(1-$B$34))</f>
        <v>4.2854583150015732E-3</v>
      </c>
      <c r="AH36" s="54">
        <f>+IF(AH4&gt;$B$37,AG36*Parameters!$B$105,$B$33*$B$32+(AG36-$B$33*$B$32)*(1-$B$34))</f>
        <v>2.1427291575007866E-3</v>
      </c>
      <c r="AI36" s="54">
        <f>+IF(AI4&gt;$B$37,AH36*Parameters!$B$105,$B$33*$B$32+(AH36-$B$33*$B$32)*(1-$B$34))</f>
        <v>1.0713645787503933E-3</v>
      </c>
      <c r="AJ36" s="54">
        <f>+IF(AJ4&gt;$B$37,AI36*Parameters!$B$105,$B$33*$B$32+(AI36-$B$33*$B$32)*(1-$B$34))</f>
        <v>5.3568228937519665E-4</v>
      </c>
      <c r="AK36" s="54">
        <f>+IF(AK4&gt;$B$37,AJ36*Parameters!$B$105,$B$33*$B$32+(AJ36-$B$33*$B$32)*(1-$B$34))</f>
        <v>2.6784114468759833E-4</v>
      </c>
      <c r="AL36" s="54">
        <f>+IF(AL4&gt;$B$37,AK36*Parameters!$B$105,$B$33*$B$32+(AK36-$B$33*$B$32)*(1-$B$34))</f>
        <v>1.3392057234379916E-4</v>
      </c>
      <c r="AM36" s="54">
        <f>+IF(AM4&gt;$B$37,AL36*Parameters!$B$105,$B$33*$B$32+(AL36-$B$33*$B$32)*(1-$B$34))</f>
        <v>6.6960286171899582E-5</v>
      </c>
      <c r="AN36" s="54">
        <f>+IF(AN4&gt;$B$37,AM36*Parameters!$B$105,$B$33*$B$32+(AM36-$B$33*$B$32)*(1-$B$34))</f>
        <v>3.3480143085949791E-5</v>
      </c>
      <c r="AO36" s="54">
        <f>+IF(AO4&gt;$B$37,AN36*Parameters!$B$105,$B$33*$B$32+(AN36-$B$33*$B$32)*(1-$B$34))</f>
        <v>1.6740071542974895E-5</v>
      </c>
      <c r="AP36" s="54">
        <f>+IF(AP4&gt;$B$37,AO36*Parameters!$B$105,$B$33*$B$32+(AO36-$B$33*$B$32)*(1-$B$34))</f>
        <v>8.3700357714874477E-6</v>
      </c>
      <c r="AQ36" s="54">
        <f>+IF(AQ4&gt;$B$37,AP36*Parameters!$B$105,$B$33*$B$32+(AP36-$B$33*$B$32)*(1-$B$34))</f>
        <v>4.1850178857437239E-6</v>
      </c>
      <c r="AR36" s="54">
        <f>+IF(AR4&gt;$B$37,AQ36*Parameters!$B$105,$B$33*$B$32+(AQ36-$B$33*$B$32)*(1-$B$34))</f>
        <v>2.0925089428718619E-6</v>
      </c>
      <c r="AS36" s="54">
        <f>+IF(AS4&gt;$B$37,AR36*Parameters!$B$105,$B$33*$B$32+(AR36-$B$33*$B$32)*(1-$B$34))</f>
        <v>1.046254471435931E-6</v>
      </c>
      <c r="AT36" s="54">
        <f>+IF(AT4&gt;$B$37,AS36*Parameters!$B$105,$B$33*$B$32+(AS36-$B$33*$B$32)*(1-$B$34))</f>
        <v>5.2312723571796548E-7</v>
      </c>
      <c r="AU36" s="54">
        <f>+IF(AU4&gt;$B$37,AT36*Parameters!$B$105,$B$33*$B$32+(AT36-$B$33*$B$32)*(1-$B$34))</f>
        <v>2.6156361785898274E-7</v>
      </c>
      <c r="AV36" s="54">
        <f>+IF(AV4&gt;$B$37,AU36*Parameters!$B$105,$B$33*$B$32+(AU36-$B$33*$B$32)*(1-$B$34))</f>
        <v>1.3078180892949137E-7</v>
      </c>
      <c r="AW36" s="54">
        <f>+IF(AW4&gt;$B$37,AV36*Parameters!$B$105,$B$33*$B$32+(AV36-$B$33*$B$32)*(1-$B$34))</f>
        <v>6.5390904464745685E-8</v>
      </c>
      <c r="AX36" s="54">
        <f>+IF(AX4&gt;$B$37,AW36*Parameters!$B$105,$B$33*$B$32+(AW36-$B$33*$B$32)*(1-$B$34))</f>
        <v>3.2695452232372843E-8</v>
      </c>
      <c r="AY36" s="54">
        <f>+IF(AY4&gt;$B$37,AX36*Parameters!$B$105,$B$33*$B$32+(AX36-$B$33*$B$32)*(1-$B$34))</f>
        <v>1.6347726116186421E-8</v>
      </c>
      <c r="AZ36" s="54">
        <f>+IF(AZ4&gt;$B$37,AY36*Parameters!$B$105,$B$33*$B$32+(AY36-$B$33*$B$32)*(1-$B$34))</f>
        <v>8.1738630580932107E-9</v>
      </c>
      <c r="BA36" s="54">
        <f>+IF(BA4&gt;$B$37,AZ36*Parameters!$B$105,$B$33*$B$32+(AZ36-$B$33*$B$32)*(1-$B$34))</f>
        <v>4.0869315290466053E-9</v>
      </c>
      <c r="BB36" s="54">
        <f>+IF(BB4&gt;$B$37,BA36*Parameters!$B$105,$B$33*$B$32+(BA36-$B$33*$B$32)*(1-$B$34))</f>
        <v>2.0434657645233027E-9</v>
      </c>
      <c r="BC36" s="54">
        <f>+IF(BC4&gt;$B$37,BB36*Parameters!$B$105,$B$33*$B$32+(BB36-$B$33*$B$32)*(1-$B$34))</f>
        <v>1.0217328822616513E-9</v>
      </c>
      <c r="BD36" s="54">
        <f>+IF(BD4&gt;$B$37,BC36*Parameters!$B$105,$B$33*$B$32+(BC36-$B$33*$B$32)*(1-$B$34))</f>
        <v>5.1086644113082567E-10</v>
      </c>
      <c r="BE36" s="54">
        <f>+IF(BE4&gt;$B$37,BD36*Parameters!$B$105,$B$33*$B$32+(BD36-$B$33*$B$32)*(1-$B$34))</f>
        <v>2.5543322056541283E-10</v>
      </c>
      <c r="BF36" s="54">
        <f>+IF(BF4&gt;$B$37,BE36*Parameters!$B$105,$B$33*$B$32+(BE36-$B$33*$B$32)*(1-$B$34))</f>
        <v>1.2771661028270642E-10</v>
      </c>
      <c r="BG36" s="54">
        <f>+IF(BG4&gt;$B$37,BF36*Parameters!$B$105,$B$33*$B$32+(BF36-$B$33*$B$32)*(1-$B$34))</f>
        <v>6.3858305141353208E-11</v>
      </c>
      <c r="BH36" s="54">
        <f>+IF(BH4&gt;$B$37,BG36*Parameters!$B$105,$B$33*$B$32+(BG36-$B$33*$B$32)*(1-$B$34))</f>
        <v>3.1929152570676604E-11</v>
      </c>
      <c r="BI36" s="54">
        <f>+IF(BI4&gt;$B$37,BH36*Parameters!$B$105,$B$33*$B$32+(BH36-$B$33*$B$32)*(1-$B$34))</f>
        <v>1.5964576285338302E-11</v>
      </c>
    </row>
    <row r="37" spans="1:61" s="35" customFormat="1" ht="18" customHeight="1">
      <c r="A37" s="66" t="s">
        <v>273</v>
      </c>
      <c r="B37" s="53">
        <f>+Parameters!Q64</f>
        <v>2250</v>
      </c>
      <c r="C37" s="40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</row>
    <row r="38" spans="1:61" s="36" customFormat="1" ht="18" customHeight="1">
      <c r="A38" s="68" t="s">
        <v>150</v>
      </c>
      <c r="B38" s="69">
        <f>+Parameters!C63</f>
        <v>2.8</v>
      </c>
      <c r="C38" s="70"/>
    </row>
    <row r="39" spans="1:61" ht="18" customHeight="1">
      <c r="A39" s="59" t="s">
        <v>277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</row>
    <row r="40" spans="1:61" s="37" customFormat="1" ht="18" customHeight="1">
      <c r="A40" s="72" t="s">
        <v>755</v>
      </c>
      <c r="B40" s="53">
        <f>+B41</f>
        <v>0.1389560429931114</v>
      </c>
      <c r="C40" s="40">
        <f>+B40*EXP(C42*10)*Data!G100</f>
        <v>0.15092143928481724</v>
      </c>
      <c r="D40" s="35">
        <f>+C40*EXP(D42*10)</f>
        <v>0.1268288437651631</v>
      </c>
      <c r="E40" s="35">
        <f>+D40*EXP(E42*10)</f>
        <v>0.10818142118400438</v>
      </c>
      <c r="F40" s="35">
        <f>+E40*EXP(F42*10)</f>
        <v>9.3520782210481754E-2</v>
      </c>
      <c r="G40" s="35">
        <f t="shared" ref="G40:BI40" si="9">+F40*EXP(G42*10)</f>
        <v>8.1828068063717008E-2</v>
      </c>
      <c r="H40" s="35">
        <f t="shared" si="9"/>
        <v>7.2378788910387973E-2</v>
      </c>
      <c r="I40" s="35">
        <f t="shared" si="9"/>
        <v>6.464927940532518E-2</v>
      </c>
      <c r="J40" s="35">
        <f t="shared" si="9"/>
        <v>5.8255252798097838E-2</v>
      </c>
      <c r="K40" s="35">
        <f t="shared" si="9"/>
        <v>5.29107134300245E-2</v>
      </c>
      <c r="L40" s="35">
        <f t="shared" si="9"/>
        <v>4.8400021532613614E-2</v>
      </c>
      <c r="M40" s="35">
        <f t="shared" si="9"/>
        <v>4.4558602582114269E-2</v>
      </c>
      <c r="N40" s="35">
        <f t="shared" si="9"/>
        <v>4.1259430849219576E-2</v>
      </c>
      <c r="O40" s="35">
        <f t="shared" si="9"/>
        <v>3.8403428673470463E-2</v>
      </c>
      <c r="P40" s="35">
        <f t="shared" si="9"/>
        <v>3.5912559158269033E-2</v>
      </c>
      <c r="Q40" s="35">
        <f t="shared" si="9"/>
        <v>3.3724796448376115E-2</v>
      </c>
      <c r="R40" s="35">
        <f t="shared" si="9"/>
        <v>3.1790421439326623E-2</v>
      </c>
      <c r="S40" s="35">
        <f t="shared" si="9"/>
        <v>3.0069264305636771E-2</v>
      </c>
      <c r="T40" s="35">
        <f t="shared" si="9"/>
        <v>2.8528631002684556E-2</v>
      </c>
      <c r="U40" s="35">
        <f t="shared" si="9"/>
        <v>2.7141729123759128E-2</v>
      </c>
      <c r="V40" s="35">
        <f t="shared" si="9"/>
        <v>2.5886461998564186E-2</v>
      </c>
      <c r="W40" s="35">
        <f t="shared" si="9"/>
        <v>2.47444969385078E-2</v>
      </c>
      <c r="X40" s="35">
        <f t="shared" si="9"/>
        <v>2.3700539427775509E-2</v>
      </c>
      <c r="Y40" s="35">
        <f t="shared" si="9"/>
        <v>2.2741763359398464E-2</v>
      </c>
      <c r="Z40" s="35">
        <f t="shared" si="9"/>
        <v>2.1857360476875511E-2</v>
      </c>
      <c r="AA40" s="35">
        <f t="shared" si="9"/>
        <v>2.1038181591668481E-2</v>
      </c>
      <c r="AB40" s="35">
        <f t="shared" si="9"/>
        <v>2.027644898650334E-2</v>
      </c>
      <c r="AC40" s="35">
        <f t="shared" si="9"/>
        <v>1.9565524428172124E-2</v>
      </c>
      <c r="AD40" s="35">
        <f t="shared" si="9"/>
        <v>1.8899720918667692E-2</v>
      </c>
      <c r="AE40" s="35">
        <f t="shared" si="9"/>
        <v>1.8274149072754192E-2</v>
      </c>
      <c r="AF40" s="35">
        <f t="shared" si="9"/>
        <v>1.7684591080151899E-2</v>
      </c>
      <c r="AG40" s="35">
        <f t="shared" si="9"/>
        <v>1.7127396774538946E-2</v>
      </c>
      <c r="AH40" s="35">
        <f t="shared" si="9"/>
        <v>1.6599397521277696E-2</v>
      </c>
      <c r="AI40" s="35">
        <f t="shared" si="9"/>
        <v>1.6097834546646428E-2</v>
      </c>
      <c r="AJ40" s="35">
        <f t="shared" si="9"/>
        <v>1.5620299033122129E-2</v>
      </c>
      <c r="AK40" s="35">
        <f t="shared" si="9"/>
        <v>1.516468184918981E-2</v>
      </c>
      <c r="AL40" s="35">
        <f t="shared" si="9"/>
        <v>1.4729131206207481E-2</v>
      </c>
      <c r="AM40" s="35">
        <f t="shared" si="9"/>
        <v>1.4312016867318741E-2</v>
      </c>
      <c r="AN40" s="35">
        <f t="shared" si="9"/>
        <v>1.3911899795484548E-2</v>
      </c>
      <c r="AO40" s="35">
        <f t="shared" si="9"/>
        <v>1.3527506335398211E-2</v>
      </c>
      <c r="AP40" s="35">
        <f t="shared" si="9"/>
        <v>1.3157706189487304E-2</v>
      </c>
      <c r="AQ40" s="35">
        <f t="shared" si="9"/>
        <v>1.2801493580648809E-2</v>
      </c>
      <c r="AR40" s="35">
        <f t="shared" si="9"/>
        <v>1.2457971100906977E-2</v>
      </c>
      <c r="AS40" s="35">
        <f t="shared" si="9"/>
        <v>1.2126335831297836E-2</v>
      </c>
      <c r="AT40" s="35">
        <f t="shared" si="9"/>
        <v>1.1805867388207585E-2</v>
      </c>
      <c r="AU40" s="35">
        <f t="shared" si="9"/>
        <v>1.1495917608422552E-2</v>
      </c>
      <c r="AV40" s="35">
        <f t="shared" si="9"/>
        <v>1.1195901631865407E-2</v>
      </c>
      <c r="AW40" s="35">
        <f t="shared" si="9"/>
        <v>1.0905290179421863E-2</v>
      </c>
      <c r="AX40" s="35">
        <f t="shared" si="9"/>
        <v>1.0623602855003208E-2</v>
      </c>
      <c r="AY40" s="35">
        <f t="shared" si="9"/>
        <v>1.0350402327309688E-2</v>
      </c>
      <c r="AZ40" s="35">
        <f t="shared" si="9"/>
        <v>1.0085289268666538E-2</v>
      </c>
      <c r="BA40" s="35">
        <f t="shared" si="9"/>
        <v>9.8278979466044809E-3</v>
      </c>
      <c r="BB40" s="35">
        <f t="shared" si="9"/>
        <v>9.5778923791966526E-3</v>
      </c>
      <c r="BC40" s="35">
        <f t="shared" si="9"/>
        <v>9.3349629780657157E-3</v>
      </c>
      <c r="BD40" s="35">
        <f t="shared" si="9"/>
        <v>9.0988236138600468E-3</v>
      </c>
      <c r="BE40" s="35">
        <f t="shared" si="9"/>
        <v>8.8692090482092017E-3</v>
      </c>
      <c r="BF40" s="35">
        <f t="shared" si="9"/>
        <v>8.6458726839857176E-3</v>
      </c>
      <c r="BG40" s="35">
        <f t="shared" si="9"/>
        <v>8.4285845923515838E-3</v>
      </c>
      <c r="BH40" s="35">
        <f t="shared" si="9"/>
        <v>8.2171297807413276E-3</v>
      </c>
      <c r="BI40" s="35">
        <f t="shared" si="9"/>
        <v>8.0113066707847673E-3</v>
      </c>
    </row>
    <row r="41" spans="1:61" ht="18" customHeight="1">
      <c r="A41" s="52" t="s">
        <v>756</v>
      </c>
      <c r="B41" s="53">
        <f>+Parameters!Q69</f>
        <v>0.1389560429931114</v>
      </c>
    </row>
    <row r="42" spans="1:61" s="37" customFormat="1" ht="18" customHeight="1">
      <c r="A42" s="72" t="s">
        <v>757</v>
      </c>
      <c r="B42" s="53"/>
      <c r="C42" s="40">
        <f>+Data!H83</f>
        <v>-1.9046771240816589E-2</v>
      </c>
      <c r="D42" s="35">
        <f>+Data!I83</f>
        <v>-1.7392094116734931E-2</v>
      </c>
      <c r="E42" s="35">
        <f>+Data!J83</f>
        <v>-1.5902884705061439E-2</v>
      </c>
      <c r="F42" s="35">
        <f>+Data!K83</f>
        <v>-1.4562596234555296E-2</v>
      </c>
      <c r="G42" s="35">
        <f>+Data!L83</f>
        <v>-1.3356336611099766E-2</v>
      </c>
      <c r="H42" s="35">
        <f>+Data!M83</f>
        <v>-1.227070294998979E-2</v>
      </c>
      <c r="I42" s="35">
        <f>+Data!N83</f>
        <v>-1.1293632654990811E-2</v>
      </c>
      <c r="J42" s="35">
        <f>+Data!O83</f>
        <v>-1.0414269389491731E-2</v>
      </c>
      <c r="K42" s="35">
        <f>+Data!P83</f>
        <v>-9.6228424505425576E-3</v>
      </c>
      <c r="L42" s="35">
        <f>+Data!Q83</f>
        <v>-8.9105582054883024E-3</v>
      </c>
      <c r="M42" s="35">
        <f>+Data!R83</f>
        <v>-8.2695023849394724E-3</v>
      </c>
      <c r="N42" s="35">
        <f>+Data!S83</f>
        <v>-7.6925521464455242E-3</v>
      </c>
      <c r="O42" s="35">
        <f>+Data!T83</f>
        <v>-7.1732969318009723E-3</v>
      </c>
      <c r="P42" s="35">
        <f>+Data!U83</f>
        <v>-6.705967238620875E-3</v>
      </c>
      <c r="Q42" s="35">
        <f>+Data!V83</f>
        <v>-6.285370514758787E-3</v>
      </c>
      <c r="R42" s="35">
        <f>+Data!W83</f>
        <v>-5.9068334632829088E-3</v>
      </c>
      <c r="S42" s="35">
        <f>+Data!X83</f>
        <v>-5.5661501169546185E-3</v>
      </c>
      <c r="T42" s="35">
        <f>+Data!Y83</f>
        <v>-5.2595351052591565E-3</v>
      </c>
      <c r="U42" s="35">
        <f>+Data!Z83</f>
        <v>-4.9835815947332409E-3</v>
      </c>
      <c r="V42" s="35">
        <f>+Data!AA83</f>
        <v>-4.7352234352599169E-3</v>
      </c>
      <c r="W42" s="35">
        <f>+Data!AB83</f>
        <v>-4.511701091733925E-3</v>
      </c>
      <c r="X42" s="35">
        <f>+Data!AC83</f>
        <v>-4.3105309825605329E-3</v>
      </c>
      <c r="Y42" s="35">
        <f>+Data!AD83</f>
        <v>-4.1294778843044798E-3</v>
      </c>
      <c r="Z42" s="35">
        <f>+Data!AE83</f>
        <v>-3.966530095874032E-3</v>
      </c>
      <c r="AA42" s="35">
        <f>+Data!AF83</f>
        <v>-3.8198770862866291E-3</v>
      </c>
      <c r="AB42" s="35">
        <f>+Data!AG83</f>
        <v>-3.6878893776579663E-3</v>
      </c>
      <c r="AC42" s="35">
        <f>+Data!AH83</f>
        <v>-3.56910043989217E-3</v>
      </c>
      <c r="AD42" s="35">
        <f>+Data!AI83</f>
        <v>-3.4621903959029532E-3</v>
      </c>
      <c r="AE42" s="35">
        <f>+Data!AJ83</f>
        <v>-3.3659713563126579E-3</v>
      </c>
      <c r="AF42" s="35">
        <f>+Data!AK83</f>
        <v>-3.2793742206813923E-3</v>
      </c>
      <c r="AG42" s="35">
        <f>+Data!AL83</f>
        <v>-3.201436798613253E-3</v>
      </c>
      <c r="AH42" s="35">
        <f>+Data!AM83</f>
        <v>-3.1312931187519278E-3</v>
      </c>
      <c r="AI42" s="35">
        <f>+Data!AN83</f>
        <v>-3.0681638068767352E-3</v>
      </c>
      <c r="AJ42" s="35">
        <f>+Data!AO83</f>
        <v>-3.0113474261890616E-3</v>
      </c>
      <c r="AK42" s="35">
        <f>+Data!AP83</f>
        <v>-2.9602126835701556E-3</v>
      </c>
      <c r="AL42" s="35">
        <f>+Data!AQ83</f>
        <v>-2.9141914152131399E-3</v>
      </c>
      <c r="AM42" s="35">
        <f>+Data!AR83</f>
        <v>-2.8727722736918261E-3</v>
      </c>
      <c r="AN42" s="35">
        <f>+Data!AS83</f>
        <v>-2.8354950463226436E-3</v>
      </c>
      <c r="AO42" s="35">
        <f>+Data!AT83</f>
        <v>-2.8019455416903793E-3</v>
      </c>
      <c r="AP42" s="35">
        <f>+Data!AU83</f>
        <v>-2.7717509875213415E-3</v>
      </c>
      <c r="AQ42" s="35">
        <f>+Data!AV83</f>
        <v>-2.7445758887692075E-3</v>
      </c>
      <c r="AR42" s="35">
        <f>+Data!AW83</f>
        <v>-2.7201182998922869E-3</v>
      </c>
      <c r="AS42" s="35">
        <f>+Data!AX83</f>
        <v>-2.6981064699030583E-3</v>
      </c>
      <c r="AT42" s="35">
        <f>+Data!AY83</f>
        <v>-2.6782958229127525E-3</v>
      </c>
      <c r="AU42" s="35">
        <f>+Data!AZ83</f>
        <v>-2.6604662406214774E-3</v>
      </c>
      <c r="AV42" s="35">
        <f>+Data!BA83</f>
        <v>-2.6444196165593295E-3</v>
      </c>
      <c r="AW42" s="35">
        <f>+Data!BB83</f>
        <v>-2.6299776549033966E-3</v>
      </c>
      <c r="AX42" s="35">
        <f>+Data!BC83</f>
        <v>-2.6169798894130568E-3</v>
      </c>
      <c r="AY42" s="35">
        <f>+Data!BD83</f>
        <v>-2.6052819004717511E-3</v>
      </c>
      <c r="AZ42" s="35">
        <f>+Data!BE83</f>
        <v>-2.5947537104245759E-3</v>
      </c>
      <c r="BA42" s="35">
        <f>+Data!BF83</f>
        <v>-2.5852783393821182E-3</v>
      </c>
      <c r="BB42" s="35">
        <f>+Data!BG83</f>
        <v>-2.5767505054439064E-3</v>
      </c>
      <c r="BC42" s="35">
        <f>+Data!BH83</f>
        <v>-2.5690754548995157E-3</v>
      </c>
      <c r="BD42" s="35">
        <f>+Data!BI83</f>
        <v>-2.5621679094095643E-3</v>
      </c>
      <c r="BE42" s="35">
        <f>+Data!BJ83</f>
        <v>-2.5559511184686081E-3</v>
      </c>
      <c r="BF42" s="35">
        <f>+Data!BK83</f>
        <v>-2.5503560066217471E-3</v>
      </c>
      <c r="BG42" s="35">
        <f>+Data!BL83</f>
        <v>-2.5453204059595726E-3</v>
      </c>
      <c r="BH42" s="35">
        <f>+Data!BM83</f>
        <v>-2.5407883653636152E-3</v>
      </c>
      <c r="BI42" s="35">
        <f>+Data!BN83</f>
        <v>-2.5367095288272535E-3</v>
      </c>
    </row>
    <row r="43" spans="1:61" ht="18" customHeight="1">
      <c r="A43" s="52" t="s">
        <v>758</v>
      </c>
      <c r="B43" s="53">
        <f>+B44</f>
        <v>0.7</v>
      </c>
      <c r="C43" s="40">
        <f>+B43*(1-Parameters!$Q$71)</f>
        <v>0.55999999999999994</v>
      </c>
      <c r="D43" s="54">
        <f>+C43*(1-Parameters!$Q$71)</f>
        <v>0.44799999999999995</v>
      </c>
      <c r="E43" s="54">
        <f>+D43*(1-Parameters!$Q$71)</f>
        <v>0.3584</v>
      </c>
      <c r="F43" s="54">
        <f>+E43*(1-Parameters!$Q$71)</f>
        <v>0.28672000000000003</v>
      </c>
      <c r="G43" s="54">
        <f>+F43*(1-Parameters!$Q$71)</f>
        <v>0.22937600000000002</v>
      </c>
      <c r="H43" s="54">
        <f>+G43*(1-Parameters!$Q$71)</f>
        <v>0.18350080000000002</v>
      </c>
      <c r="I43" s="54">
        <f>+H43*(1-Parameters!$Q$71)</f>
        <v>0.14680064000000001</v>
      </c>
      <c r="J43" s="54">
        <f>+I43*(1-Parameters!$Q$71)</f>
        <v>0.11744051200000001</v>
      </c>
      <c r="K43" s="54">
        <f>+J43*(1-Parameters!$Q$71)</f>
        <v>9.3952409600000009E-2</v>
      </c>
      <c r="L43" s="54">
        <f>+K43*(1-Parameters!$Q$71)</f>
        <v>7.5161927680000018E-2</v>
      </c>
      <c r="M43" s="54">
        <f>+L43*(1-Parameters!$Q$71)</f>
        <v>6.0129542144000014E-2</v>
      </c>
      <c r="N43" s="54">
        <f>+M43*(1-Parameters!$Q$71)</f>
        <v>4.8103633715200017E-2</v>
      </c>
      <c r="O43" s="54">
        <f>+N43*(1-Parameters!$Q$71)</f>
        <v>3.8482906972160016E-2</v>
      </c>
      <c r="P43" s="54">
        <f>+O43*(1-Parameters!$Q$71)</f>
        <v>3.0786325577728015E-2</v>
      </c>
      <c r="Q43" s="54">
        <f>+P43*(1-Parameters!$Q$71)</f>
        <v>2.4629060462182412E-2</v>
      </c>
      <c r="R43" s="54">
        <f>+Q43*(1-Parameters!$Q$71)</f>
        <v>1.9703248369745931E-2</v>
      </c>
      <c r="S43" s="54">
        <f>+R43*(1-Parameters!$Q$71)</f>
        <v>1.5762598695796746E-2</v>
      </c>
      <c r="T43" s="54">
        <f>+S43*(1-Parameters!$Q$71)</f>
        <v>1.2610078956637398E-2</v>
      </c>
      <c r="U43" s="54">
        <f>+T43*(1-Parameters!$Q$71)</f>
        <v>1.008806316530992E-2</v>
      </c>
      <c r="V43" s="54">
        <f>+U43*(1-Parameters!$Q$71)</f>
        <v>8.0704505322479365E-3</v>
      </c>
      <c r="W43" s="54">
        <f>+V43*(1-Parameters!$Q$71)</f>
        <v>6.4563604257983492E-3</v>
      </c>
      <c r="X43" s="54">
        <f>+W43*(1-Parameters!$Q$71)</f>
        <v>5.1650883406386796E-3</v>
      </c>
      <c r="Y43" s="54">
        <f>+X43*(1-Parameters!$Q$71)</f>
        <v>4.1320706725109435E-3</v>
      </c>
      <c r="Z43" s="54">
        <f>+Y43*(1-Parameters!$Q$71)</f>
        <v>3.3056565380087549E-3</v>
      </c>
      <c r="AA43" s="54">
        <f>+Z43*(1-Parameters!$Q$71)</f>
        <v>2.6445252304070042E-3</v>
      </c>
      <c r="AB43" s="54">
        <f>+AA43*(1-Parameters!$Q$71)</f>
        <v>2.1156201843256033E-3</v>
      </c>
      <c r="AC43" s="54">
        <f>+AB43*(1-Parameters!$Q$71)</f>
        <v>1.6924961474604828E-3</v>
      </c>
      <c r="AD43" s="54">
        <f>+AC43*(1-Parameters!$Q$71)</f>
        <v>1.3539969179683863E-3</v>
      </c>
      <c r="AE43" s="54">
        <f>+AD43*(1-Parameters!$Q$71)</f>
        <v>1.0831975343747091E-3</v>
      </c>
      <c r="AF43" s="54">
        <f>+AE43*(1-Parameters!$Q$71)</f>
        <v>8.6655802749976735E-4</v>
      </c>
      <c r="AG43" s="54">
        <f>+AF43*(1-Parameters!$Q$71)</f>
        <v>6.932464219998139E-4</v>
      </c>
      <c r="AH43" s="54">
        <f>+AG43*(1-Parameters!$Q$71)</f>
        <v>5.545971375998511E-4</v>
      </c>
      <c r="AI43" s="54">
        <f>+AH43*(1-Parameters!$Q$71)</f>
        <v>4.4367771007988092E-4</v>
      </c>
      <c r="AJ43" s="54">
        <f>+AI43*(1-Parameters!$Q$71)</f>
        <v>3.5494216806390477E-4</v>
      </c>
      <c r="AK43" s="54">
        <f>+AJ43*(1-Parameters!$Q$71)</f>
        <v>2.8395373445112382E-4</v>
      </c>
      <c r="AL43" s="54">
        <f>+AK43*(1-Parameters!$Q$71)</f>
        <v>2.2716298756089907E-4</v>
      </c>
      <c r="AM43" s="54">
        <f>+AL43*(1-Parameters!$Q$71)</f>
        <v>1.8173039004871927E-4</v>
      </c>
      <c r="AN43" s="54">
        <f>+AM43*(1-Parameters!$Q$71)</f>
        <v>1.4538431203897542E-4</v>
      </c>
      <c r="AO43" s="54">
        <f>+AN43*(1-Parameters!$Q$71)</f>
        <v>1.1630744963118033E-4</v>
      </c>
      <c r="AP43" s="54">
        <f>+AO43*(1-Parameters!$Q$71)</f>
        <v>9.3045959704944273E-5</v>
      </c>
      <c r="AQ43" s="54">
        <f>+AP43*(1-Parameters!$Q$71)</f>
        <v>7.4436767763955429E-5</v>
      </c>
      <c r="AR43" s="54">
        <f>+AQ43*(1-Parameters!$Q$71)</f>
        <v>5.9549414211164346E-5</v>
      </c>
      <c r="AS43" s="54">
        <f>+AR43*(1-Parameters!$Q$71)</f>
        <v>4.7639531368931477E-5</v>
      </c>
      <c r="AT43" s="54">
        <f>+AS43*(1-Parameters!$Q$71)</f>
        <v>3.8111625095145183E-5</v>
      </c>
      <c r="AU43" s="54">
        <f>+AT43*(1-Parameters!$Q$71)</f>
        <v>3.0489300076116149E-5</v>
      </c>
      <c r="AV43" s="54">
        <f>+AU43*(1-Parameters!$Q$71)</f>
        <v>2.4391440060892922E-5</v>
      </c>
      <c r="AW43" s="54">
        <f>+AV43*(1-Parameters!$Q$71)</f>
        <v>1.9513152048714339E-5</v>
      </c>
      <c r="AX43" s="54">
        <f>+AW43*(1-Parameters!$Q$71)</f>
        <v>1.561052163897147E-5</v>
      </c>
      <c r="AY43" s="54">
        <f>+AX43*(1-Parameters!$Q$71)</f>
        <v>1.2488417311177178E-5</v>
      </c>
      <c r="AZ43" s="54">
        <f>+AY43*(1-Parameters!$Q$71)</f>
        <v>9.9907338489417421E-6</v>
      </c>
      <c r="BA43" s="54">
        <f>+AZ43*(1-Parameters!$Q$71)</f>
        <v>7.992587079153394E-6</v>
      </c>
      <c r="BB43" s="54">
        <f>+BA43*(1-Parameters!$Q$71)</f>
        <v>6.3940696633227154E-6</v>
      </c>
      <c r="BC43" s="54">
        <f>+BB43*(1-Parameters!$Q$71)</f>
        <v>5.1152557306581727E-6</v>
      </c>
      <c r="BD43" s="54">
        <f>+BC43*(1-Parameters!$Q$71)</f>
        <v>4.0922045845265386E-6</v>
      </c>
      <c r="BE43" s="54">
        <f>+BD43*(1-Parameters!$Q$71)</f>
        <v>3.2737636676212312E-6</v>
      </c>
      <c r="BF43" s="54">
        <f>+BE43*(1-Parameters!$Q$71)</f>
        <v>2.6190109340969852E-6</v>
      </c>
      <c r="BG43" s="54">
        <f>+BF43*(1-Parameters!$Q$71)</f>
        <v>2.0952087472775883E-6</v>
      </c>
      <c r="BH43" s="54">
        <f>+BG43*(1-Parameters!$Q$71)</f>
        <v>1.6761669978220706E-6</v>
      </c>
      <c r="BI43" s="54">
        <f>+BH43*(1-Parameters!$Q$71)</f>
        <v>1.3409335982576567E-6</v>
      </c>
    </row>
    <row r="44" spans="1:61" ht="18" customHeight="1">
      <c r="A44" s="52" t="s">
        <v>284</v>
      </c>
      <c r="B44" s="53">
        <f>+Parameters!Q70</f>
        <v>0.7</v>
      </c>
    </row>
    <row r="45" spans="1:61" ht="18" customHeight="1">
      <c r="A45" s="73" t="s">
        <v>759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</row>
    <row r="46" spans="1:61" ht="18" customHeight="1">
      <c r="A46" s="75" t="s">
        <v>204</v>
      </c>
      <c r="B46" s="76">
        <f>+Copen!V235</f>
        <v>0</v>
      </c>
      <c r="C46" s="76">
        <f>+Copen!W235</f>
        <v>0</v>
      </c>
      <c r="D46" s="76">
        <f>+Copen!X235</f>
        <v>0</v>
      </c>
      <c r="E46" s="76">
        <f>+Copen!Y235</f>
        <v>0</v>
      </c>
      <c r="F46" s="76">
        <f>+Copen!Z235</f>
        <v>1</v>
      </c>
      <c r="G46" s="76">
        <f>+Copen!AA235</f>
        <v>1</v>
      </c>
      <c r="H46" s="76">
        <f>+Copen!AB235</f>
        <v>1</v>
      </c>
      <c r="I46" s="76">
        <f>+Copen!AC235</f>
        <v>1</v>
      </c>
      <c r="J46" s="76">
        <f>+Copen!AD235</f>
        <v>1</v>
      </c>
      <c r="K46" s="76">
        <f>+Copen!AE235</f>
        <v>1</v>
      </c>
      <c r="L46" s="76">
        <f>+Copen!AF235</f>
        <v>1</v>
      </c>
      <c r="M46" s="76">
        <f>+Copen!AG235</f>
        <v>1</v>
      </c>
      <c r="N46" s="76">
        <f>+Copen!AH235</f>
        <v>1</v>
      </c>
      <c r="O46" s="76">
        <f>+Copen!AI235</f>
        <v>1</v>
      </c>
      <c r="P46" s="76">
        <f>+Copen!AJ235</f>
        <v>1</v>
      </c>
      <c r="Q46" s="76">
        <f>+Copen!AK235</f>
        <v>1</v>
      </c>
      <c r="R46" s="76">
        <f>+Copen!AL235</f>
        <v>1</v>
      </c>
      <c r="S46" s="76">
        <f>+Copen!AM235</f>
        <v>1</v>
      </c>
      <c r="T46" s="76">
        <f>+Copen!AN235</f>
        <v>1</v>
      </c>
      <c r="U46" s="76">
        <f>+Copen!AO235</f>
        <v>1</v>
      </c>
      <c r="V46" s="76">
        <f>+Copen!AP235</f>
        <v>1</v>
      </c>
      <c r="W46" s="76">
        <f>+Copen!AQ235</f>
        <v>1</v>
      </c>
      <c r="X46" s="76">
        <f>+Copen!AR235</f>
        <v>1</v>
      </c>
      <c r="Y46" s="76">
        <f>+Copen!AS235</f>
        <v>1</v>
      </c>
      <c r="Z46" s="76">
        <f>+Copen!AT235</f>
        <v>1</v>
      </c>
      <c r="AA46" s="76">
        <f>+Copen!AU235</f>
        <v>1</v>
      </c>
      <c r="AB46" s="76">
        <f>+Copen!AV235</f>
        <v>1</v>
      </c>
      <c r="AC46" s="76">
        <f>+Copen!AW235</f>
        <v>1</v>
      </c>
      <c r="AD46" s="76">
        <f>+Copen!AX235</f>
        <v>1</v>
      </c>
      <c r="AE46" s="76">
        <f>+Copen!AY235</f>
        <v>1</v>
      </c>
      <c r="AF46" s="76">
        <f>+Copen!AZ235</f>
        <v>1</v>
      </c>
      <c r="AG46" s="76">
        <f>+Copen!BA235</f>
        <v>1</v>
      </c>
      <c r="AH46" s="76">
        <f>+Copen!BB235</f>
        <v>1</v>
      </c>
      <c r="AI46" s="76">
        <f>+Copen!BC235</f>
        <v>1</v>
      </c>
      <c r="AJ46" s="76">
        <f>+Copen!BD235</f>
        <v>1</v>
      </c>
      <c r="AK46" s="76">
        <f>+Copen!BE235</f>
        <v>1</v>
      </c>
      <c r="AL46" s="76">
        <f>+Copen!BF235</f>
        <v>1</v>
      </c>
      <c r="AM46" s="76">
        <f>+Copen!BG235</f>
        <v>1</v>
      </c>
      <c r="AN46" s="76">
        <f>+Copen!BH235</f>
        <v>1</v>
      </c>
      <c r="AO46" s="76">
        <f>+Copen!BI235</f>
        <v>1</v>
      </c>
      <c r="AP46" s="76">
        <f>+Copen!BJ235</f>
        <v>1</v>
      </c>
      <c r="AQ46" s="76">
        <f>+Copen!BK235</f>
        <v>1</v>
      </c>
      <c r="AR46" s="76">
        <f>+Copen!BL235</f>
        <v>1</v>
      </c>
      <c r="AS46" s="76">
        <f>+Copen!BM235</f>
        <v>1</v>
      </c>
      <c r="AT46" s="76">
        <f>+Copen!BN235</f>
        <v>1</v>
      </c>
      <c r="AU46" s="76">
        <f>+Copen!BO235</f>
        <v>1</v>
      </c>
      <c r="AV46" s="76">
        <f>+Copen!BP235</f>
        <v>1</v>
      </c>
      <c r="AW46" s="76">
        <f>+Copen!BQ235</f>
        <v>1</v>
      </c>
      <c r="AX46" s="76">
        <f>+Copen!BR235</f>
        <v>1</v>
      </c>
      <c r="AY46" s="76">
        <f>+Copen!BS235</f>
        <v>1</v>
      </c>
      <c r="AZ46" s="76">
        <f>+Copen!BT235</f>
        <v>1</v>
      </c>
      <c r="BA46" s="76">
        <f>+Copen!BU235</f>
        <v>1</v>
      </c>
      <c r="BB46" s="76">
        <f>+Copen!BV235</f>
        <v>1</v>
      </c>
      <c r="BC46" s="76">
        <f>+Copen!BW235</f>
        <v>1</v>
      </c>
      <c r="BD46" s="76">
        <f>+Copen!BX235</f>
        <v>1</v>
      </c>
      <c r="BE46" s="76">
        <f>+Copen!BY235</f>
        <v>1</v>
      </c>
      <c r="BF46" s="76">
        <f>+Copen!BZ235</f>
        <v>1</v>
      </c>
      <c r="BG46" s="76">
        <f>+Copen!CA235</f>
        <v>1</v>
      </c>
      <c r="BH46" s="76">
        <f>+Copen!CB235</f>
        <v>1</v>
      </c>
      <c r="BI46" s="76">
        <f>+Copen!CC235</f>
        <v>1</v>
      </c>
    </row>
    <row r="47" spans="1:61" ht="18" customHeight="1">
      <c r="A47" s="77" t="s">
        <v>760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</row>
    <row r="48" spans="1:61" ht="18" customHeight="1">
      <c r="A48" s="78" t="s">
        <v>761</v>
      </c>
      <c r="B48" s="79">
        <f>+Parameters!D142</f>
        <v>0</v>
      </c>
      <c r="C48" s="79">
        <f>+Parameters!E142</f>
        <v>1.2385723440254701E-3</v>
      </c>
      <c r="D48" s="65"/>
      <c r="E48" s="65"/>
      <c r="F48" s="65"/>
      <c r="G48" s="65"/>
      <c r="H48" s="65"/>
      <c r="I48" s="65"/>
      <c r="J48" s="74"/>
      <c r="K48" s="74"/>
      <c r="L48" s="74"/>
      <c r="M48" s="95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</row>
    <row r="49" spans="1:105" ht="18" customHeight="1">
      <c r="A49" s="78" t="s">
        <v>334</v>
      </c>
      <c r="B49" s="65">
        <f>+Parameters!B128</f>
        <v>2</v>
      </c>
      <c r="C49" s="80">
        <f>+Parameters!B127</f>
        <v>4</v>
      </c>
      <c r="D49" s="80"/>
      <c r="E49" s="80"/>
      <c r="F49" s="80"/>
      <c r="G49" s="80"/>
      <c r="H49" s="80"/>
      <c r="I49" s="80"/>
      <c r="J49" s="80"/>
      <c r="K49" s="80"/>
      <c r="L49" s="80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</row>
    <row r="50" spans="1:105" ht="18" customHeight="1">
      <c r="A50" s="78" t="s">
        <v>762</v>
      </c>
      <c r="B50" s="81">
        <v>0</v>
      </c>
      <c r="C50" s="81">
        <f>100*$B$49*(Global!B135*$B$48+Global!B135^2*$C$48)*(B61/$B61)^(1/$C$49)</f>
        <v>3.6692706564862786E-3</v>
      </c>
      <c r="D50" s="81">
        <f>100*$B$49*(Global!C135*$B$48+Global!C135^2*$C$48)*(C61/$B61)^(1/$C$49)</f>
        <v>5.8175170659828549E-3</v>
      </c>
      <c r="E50" s="81">
        <f>100*$B$49*(Global!D135*$B$48+Global!D135^2*$C$48)*(D61/$B61)^(1/$C$49)</f>
        <v>1.0648194828463567E-2</v>
      </c>
      <c r="F50" s="81">
        <f>100*$B$49*(Global!E135*$B$48+Global!E135^2*$C$48)*(E61/$B61)^(1/$C$49)</f>
        <v>1.8351122775029906E-2</v>
      </c>
      <c r="G50" s="81">
        <f>100*$B$49*(Global!F135*$B$48+Global!F135^2*$C$48)*(F61/$B61)^(1/$C$49)</f>
        <v>3.0056280582867273E-2</v>
      </c>
      <c r="H50" s="81">
        <f>100*$B$49*(Global!G135*$B$48+Global!G135^2*$C$48)*(G61/$B61)^(1/$C$49)</f>
        <v>4.685411571392592E-2</v>
      </c>
      <c r="I50" s="81">
        <f>100*$B$49*(Global!H135*$B$48+Global!H135^2*$C$48)*(H61/$B61)^(1/$C$49)</f>
        <v>7.002479213671356E-2</v>
      </c>
      <c r="J50" s="81">
        <f>100*$B$49*(Global!I135*$B$48+Global!I135^2*$C$48)*(I61/$B61)^(1/$C$49)</f>
        <v>0.10108599452606372</v>
      </c>
      <c r="K50" s="81">
        <f>100*$B$49*(Global!J135*$B$48+Global!J135^2*$C$48)*(J61/$B61)^(1/$C$49)</f>
        <v>0.15539556306630906</v>
      </c>
      <c r="L50" s="81">
        <f>100*$B$49*(Global!K135*$B$48+Global!K135^2*$C$48)*(K61/$B61)^(1/$C$49)</f>
        <v>0.23237044773021767</v>
      </c>
      <c r="M50" s="81">
        <f>100*$B$49*(Global!L135*$B$48+Global!L135^2*$C$48)*(L61/$B61)^(1/$C$49)</f>
        <v>0.33707497650767548</v>
      </c>
      <c r="N50" s="81">
        <f>100*$B$49*(Global!M135*$B$48+Global!M135^2*$C$48)*(M61/$B61)^(1/$C$49)</f>
        <v>0.46900280915856829</v>
      </c>
      <c r="O50" s="81">
        <f>100*$B$49*(Global!N135*$B$48+Global!N135^2*$C$48)*(N61/$B61)^(1/$C$49)</f>
        <v>0.63668772958576747</v>
      </c>
      <c r="P50" s="81">
        <f>100*$B$49*(Global!O135*$B$48+Global!O135^2*$C$48)*(O61/$B61)^(1/$C$49)</f>
        <v>0.84641979143805524</v>
      </c>
      <c r="Q50" s="81">
        <f>100*$B$49*(Global!P135*$B$48+Global!P135^2*$C$48)*(P61/$B61)^(1/$C$49)</f>
        <v>1.1036610583199948</v>
      </c>
      <c r="R50" s="81">
        <f>100*$B$49*(Global!Q135*$B$48+Global!Q135^2*$C$48)*(Q61/$B61)^(1/$C$49)</f>
        <v>1.413887542563846</v>
      </c>
      <c r="S50" s="81">
        <f>100*$B$49*(Global!R135*$B$48+Global!R135^2*$C$48)*(R61/$B61)^(1/$C$49)</f>
        <v>1.7825500733765134</v>
      </c>
      <c r="T50" s="81">
        <f>100*$B$49*(Global!S135*$B$48+Global!S135^2*$C$48)*(S61/$B61)^(1/$C$49)</f>
        <v>2.2150388666069176</v>
      </c>
      <c r="U50" s="81">
        <f>100*$B$49*(Global!T135*$B$48+Global!T135^2*$C$48)*(T61/$B61)^(1/$C$49)</f>
        <v>2.7166481486997962</v>
      </c>
      <c r="V50" s="81">
        <f>100*$B$49*(Global!U135*$B$48+Global!U135^2*$C$48)*(U61/$B61)^(1/$C$49)</f>
        <v>3.2925366657170563</v>
      </c>
      <c r="W50" s="81">
        <f>100*$B$49*(Global!V135*$B$48+Global!V135^2*$C$48)*(V61/$B61)^(1/$C$49)</f>
        <v>3.952987735341809</v>
      </c>
      <c r="X50" s="81">
        <f>100*$B$49*(Global!W135*$B$48+Global!W135^2*$C$48)*(W61/$B61)^(1/$C$49)</f>
        <v>4.7071089488202631</v>
      </c>
      <c r="Y50" s="81">
        <f>100*$B$49*(Global!X135*$B$48+Global!X135^2*$C$48)*(X61/$B61)^(1/$C$49)</f>
        <v>5.5573241246588161</v>
      </c>
      <c r="Z50" s="81">
        <f>100*$B$49*(Global!Y135*$B$48+Global!Y135^2*$C$48)*(Y61/$B61)^(1/$C$49)</f>
        <v>6.5086865300665284</v>
      </c>
      <c r="AA50" s="81">
        <f>100*$B$49*(Global!Z135*$B$48+Global!Z135^2*$C$48)*(Z61/$B61)^(1/$C$49)</f>
        <v>7.5659755485985274</v>
      </c>
      <c r="AB50" s="81">
        <f>100*$B$49*(Global!AA135*$B$48+Global!AA135^2*$C$48)*(AA61/$B61)^(1/$C$49)</f>
        <v>8.7327723053920003</v>
      </c>
      <c r="AC50" s="81">
        <f>100*$B$49*(Global!AB135*$B$48+Global!AB135^2*$C$48)*(AB61/$B61)^(1/$C$49)</f>
        <v>10.001305593815632</v>
      </c>
      <c r="AD50" s="81">
        <f>100*$B$49*(Global!AC135*$B$48+Global!AC135^2*$C$48)*(AC61/$B61)^(1/$C$49)</f>
        <v>11.35428807519024</v>
      </c>
      <c r="AE50" s="81">
        <f>100*$B$49*(Global!AD135*$B$48+Global!AD135^2*$C$48)*(AD61/$B61)^(1/$C$49)</f>
        <v>12.780444620712741</v>
      </c>
      <c r="AF50" s="81">
        <f>100*$B$49*(Global!AE135*$B$48+Global!AE135^2*$C$48)*(AE61/$B61)^(1/$C$49)</f>
        <v>14.269388176909555</v>
      </c>
      <c r="AG50" s="81">
        <f>100*$B$49*(Global!AF135*$B$48+Global!AF135^2*$C$48)*(AF61/$B61)^(1/$C$49)</f>
        <v>15.806306664372489</v>
      </c>
      <c r="AH50" s="81">
        <f>100*$B$49*(Global!AG135*$B$48+Global!AG135^2*$C$48)*(AG61/$B61)^(1/$C$49)</f>
        <v>17.381635106022138</v>
      </c>
      <c r="AI50" s="81">
        <f>100*$B$49*(Global!AH135*$B$48+Global!AH135^2*$C$48)*(AH61/$B61)^(1/$C$49)</f>
        <v>18.995775978703453</v>
      </c>
      <c r="AJ50" s="81">
        <f>100*$B$49*(Global!AI135*$B$48+Global!AI135^2*$C$48)*(AI61/$B61)^(1/$C$49)</f>
        <v>20.646181962596071</v>
      </c>
      <c r="AK50" s="81">
        <f>100*$B$49*(Global!AJ135*$B$48+Global!AJ135^2*$C$48)*(AJ61/$B61)^(1/$C$49)</f>
        <v>22.330943948238893</v>
      </c>
      <c r="AL50" s="81">
        <f>100*$B$49*(Global!AK135*$B$48+Global!AK135^2*$C$48)*(AK61/$B61)^(1/$C$49)</f>
        <v>24.048711670728732</v>
      </c>
      <c r="AM50" s="81">
        <f>100*$B$49*(Global!AL135*$B$48+Global!AL135^2*$C$48)*(AL61/$B61)^(1/$C$49)</f>
        <v>25.798546111145875</v>
      </c>
      <c r="AN50" s="81">
        <f>100*$B$49*(Global!AM135*$B$48+Global!AM135^2*$C$48)*(AM61/$B61)^(1/$C$49)</f>
        <v>27.579785424732982</v>
      </c>
      <c r="AO50" s="81">
        <f>100*$B$49*(Global!AN135*$B$48+Global!AN135^2*$C$48)*(AN61/$B61)^(1/$C$49)</f>
        <v>29.391931070257005</v>
      </c>
      <c r="AP50" s="81">
        <f>100*$B$49*(Global!AO135*$B$48+Global!AO135^2*$C$48)*(AO61/$B61)^(1/$C$49)</f>
        <v>31.234555003121866</v>
      </c>
      <c r="AQ50" s="81">
        <f>100*$B$49*(Global!AP135*$B$48+Global!AP135^2*$C$48)*(AP61/$B61)^(1/$C$49)</f>
        <v>33.107226396039934</v>
      </c>
      <c r="AR50" s="81">
        <f>100*$B$49*(Global!AQ135*$B$48+Global!AQ135^2*$C$48)*(AQ61/$B61)^(1/$C$49)</f>
        <v>35.009455308718309</v>
      </c>
      <c r="AS50" s="81">
        <f>100*$B$49*(Global!AR135*$B$48+Global!AR135^2*$C$48)*(AR61/$B61)^(1/$C$49)</f>
        <v>36.940650532323524</v>
      </c>
      <c r="AT50" s="81">
        <f>100*$B$49*(Global!AS135*$B$48+Global!AS135^2*$C$48)*(AS61/$B61)^(1/$C$49)</f>
        <v>38.900089165518033</v>
      </c>
      <c r="AU50" s="81">
        <f>100*$B$49*(Global!AT135*$B$48+Global!AT135^2*$C$48)*(AT61/$B61)^(1/$C$49)</f>
        <v>40.886896148524293</v>
      </c>
      <c r="AV50" s="81">
        <f>100*$B$49*(Global!AU135*$B$48+Global!AU135^2*$C$48)*(AU61/$B61)^(1/$C$49)</f>
        <v>42.90003290610251</v>
      </c>
      <c r="AW50" s="81">
        <f>100*$B$49*(Global!AV135*$B$48+Global!AV135^2*$C$48)*(AV61/$B61)^(1/$C$49)</f>
        <v>44.938295427430084</v>
      </c>
      <c r="AX50" s="81">
        <f>100*$B$49*(Global!AW135*$B$48+Global!AW135^2*$C$48)*(AW61/$B61)^(1/$C$49)</f>
        <v>47.000323604137463</v>
      </c>
      <c r="AY50" s="81">
        <f>100*$B$49*(Global!AX135*$B$48+Global!AX135^2*$C$48)*(AX61/$B61)^(1/$C$49)</f>
        <v>49.084625575071591</v>
      </c>
      <c r="AZ50" s="81">
        <f>100*$B$49*(Global!AY135*$B$48+Global!AY135^2*$C$48)*(AY61/$B61)^(1/$C$49)</f>
        <v>51.189623349917291</v>
      </c>
      <c r="BA50" s="81">
        <f>100*$B$49*(Global!AZ135*$B$48+Global!AZ135^2*$C$48)*(AZ61/$B61)^(1/$C$49)</f>
        <v>53.31372929448834</v>
      </c>
      <c r="BB50" s="81">
        <f>100*$B$49*(Global!BA135*$B$48+Global!BA135^2*$C$48)*(BA61/$B61)^(1/$C$49)</f>
        <v>55.455467346629696</v>
      </c>
      <c r="BC50" s="81">
        <f>100*$B$49*(Global!BB135*$B$48+Global!BB135^2*$C$48)*(BB61/$B61)^(1/$C$49)</f>
        <v>57.613658217659335</v>
      </c>
      <c r="BD50" s="81">
        <f>100*$B$49*(Global!BC135*$B$48+Global!BC135^2*$C$48)*(BC61/$B61)^(1/$C$49)</f>
        <v>59.787694270882064</v>
      </c>
      <c r="BE50" s="81">
        <f>100*$B$49*(Global!BD135*$B$48+Global!BD135^2*$C$48)*(BD61/$B61)^(1/$C$49)</f>
        <v>61.977936856831995</v>
      </c>
      <c r="BF50" s="81">
        <f>100*$B$49*(Global!BE135*$B$48+Global!BE135^2*$C$48)*(BE61/$B61)^(1/$C$49)</f>
        <v>64.186275624172538</v>
      </c>
      <c r="BG50" s="81">
        <f>100*$B$49*(Global!BF135*$B$48+Global!BF135^2*$C$48)*(BF61/$B61)^(1/$C$49)</f>
        <v>66.416893798065729</v>
      </c>
      <c r="BH50" s="81">
        <f>100*$B$49*(Global!BG135*$B$48+Global!BG135^2*$C$48)*(BG61/$B61)^(1/$C$49)</f>
        <v>68.677282423919621</v>
      </c>
      <c r="BI50" s="81">
        <f>100*$B$49*(Global!BH135*$B$48+Global!BH135^2*$C$48)*(BH61/$B61)^(1/$C$49)</f>
        <v>70.979535117259516</v>
      </c>
      <c r="BJ50" s="81">
        <f>100*$B$49*(Global!BI135*$B$48+Global!BI135^2*$C$48)*(BI61/$B61)^(1/$C$49)</f>
        <v>73.341924926351339</v>
      </c>
      <c r="BK50" s="81">
        <f>100*$B$49*(Global!BJ80*$B$48+Global!BJ80^2*$C$48)*(BJ61/$B61)^(1/$C$49)</f>
        <v>75.393434657446122</v>
      </c>
      <c r="BL50" s="81">
        <f>100*$B$49*(Global!BK80*$B$48+Global!BK80^2*$C$48)*(BK61/$B61)^(1/$C$49)</f>
        <v>77.423858512211325</v>
      </c>
      <c r="BM50" s="81">
        <f>100*$B$49*(Global!BL80*$B$48+Global!BL80^2*$C$48)*(BL61/$B61)^(1/$C$49)</f>
        <v>79.441413361589937</v>
      </c>
      <c r="BN50" s="81">
        <f>100*$B$49*(Global!BM80*$B$48+Global!BM80^2*$C$48)*(BM61/$B61)^(1/$C$49)</f>
        <v>81.451614960537398</v>
      </c>
      <c r="BO50" s="81">
        <f>100*$B$49*(Global!BN80*$B$48+Global!BN80^2*$C$48)*(BN61/$B61)^(1/$C$49)</f>
        <v>83.458122053154057</v>
      </c>
      <c r="BP50" s="81">
        <f>100*$B$49*(Global!BO80*$B$48+Global!BO80^2*$C$48)*(BO61/$B61)^(1/$C$49)</f>
        <v>85.463319325930442</v>
      </c>
      <c r="BQ50" s="81">
        <f>100*$B$49*(Global!BP80*$B$48+Global!BP80^2*$C$48)*(BP61/$B61)^(1/$C$49)</f>
        <v>87.468719203623408</v>
      </c>
      <c r="BR50" s="81">
        <f>100*$B$49*(Global!BQ80*$B$48+Global!BQ80^2*$C$48)*(BQ61/$B61)^(1/$C$49)</f>
        <v>89.475238385660731</v>
      </c>
      <c r="BS50" s="81">
        <f>100*$B$49*(Global!BR80*$B$48+Global!BR80^2*$C$48)*(BR61/$B61)^(1/$C$49)</f>
        <v>91.483387966503614</v>
      </c>
      <c r="BT50" s="81">
        <f>100*$B$49*(Global!BS80*$B$48+Global!BS80^2*$C$48)*(BS61/$B61)^(1/$C$49)</f>
        <v>93.493404031357898</v>
      </c>
      <c r="BU50" s="81">
        <f>100*$B$49*(Global!BT80*$B$48+Global!BT80^2*$C$48)*(BT61/$B61)^(1/$C$49)</f>
        <v>95.505337296318743</v>
      </c>
      <c r="BV50" s="81">
        <f>100*$B$49*(Global!BU80*$B$48+Global!BU80^2*$C$48)*(BU61/$B61)^(1/$C$49)</f>
        <v>97.519114592142643</v>
      </c>
      <c r="BW50" s="81">
        <f>100*$B$49*(Global!BV80*$B$48+Global!BV80^2*$C$48)*(BV61/$B61)^(1/$C$49)</f>
        <v>99.534581002402163</v>
      </c>
      <c r="BX50" s="81">
        <f>100*$B$49*(Global!BW80*$B$48+Global!BW80^2*$C$48)*(BW61/$B61)^(1/$C$49)</f>
        <v>101.55152871548164</v>
      </c>
      <c r="BY50" s="81">
        <f>100*$B$49*(Global!BX80*$B$48+Global!BX80^2*$C$48)*(BX61/$B61)^(1/$C$49)</f>
        <v>103.56971675480719</v>
      </c>
      <c r="BZ50" s="81">
        <f>100*$B$49*(Global!BY80*$B$48+Global!BY80^2*$C$48)*(BY61/$B61)^(1/$C$49)</f>
        <v>105.58888444782112</v>
      </c>
      <c r="CA50" s="81">
        <f>100*$B$49*(Global!BZ80*$B$48+Global!BZ80^2*$C$48)*(BZ61/$B61)^(1/$C$49)</f>
        <v>107.60876059783237</v>
      </c>
      <c r="CB50" s="81">
        <f>100*$B$49*(Global!CA80*$B$48+Global!CA80^2*$C$48)*(CA61/$B61)^(1/$C$49)</f>
        <v>109.62906970701626</v>
      </c>
      <c r="CC50" s="81">
        <f>100*$B$49*(Global!CB80*$B$48+Global!CB80^2*$C$48)*(CB61/$B61)^(1/$C$49)</f>
        <v>111.64953617592855</v>
      </c>
      <c r="CD50" s="81">
        <f>100*$B$49*(Global!CC80*$B$48+Global!CC80^2*$C$48)*(CC61/$B61)^(1/$C$49)</f>
        <v>113.6698871145891</v>
      </c>
      <c r="CE50" s="81">
        <f>100*$B$49*(Global!CD80*$B$48+Global!CD80^2*$C$48)*(CD61/$B61)^(1/$C$49)</f>
        <v>115.68985420096803</v>
      </c>
      <c r="CF50" s="81">
        <f>100*$B$49*(Global!CE80*$B$48+Global!CE80^2*$C$48)*(CE61/$B61)^(1/$C$49)</f>
        <v>117.70917488601438</v>
      </c>
      <c r="CG50" s="81">
        <f>100*$B$49*(Global!CF80*$B$48+Global!CF80^2*$C$48)*(CF61/$B61)^(1/$C$49)</f>
        <v>119.72759315059672</v>
      </c>
      <c r="CH50" s="81">
        <f>100*$B$49*(Global!CG80*$B$48+Global!CG80^2*$C$48)*(CG61/$B61)^(1/$C$49)</f>
        <v>121.74485995539375</v>
      </c>
      <c r="CI50" s="81">
        <f>100*$B$49*(Global!CH80*$B$48+Global!CH80^2*$C$48)*(CH61/$B61)^(1/$C$49)</f>
        <v>123.76073348064492</v>
      </c>
      <c r="CJ50" s="81">
        <f>100*$B$49*(Global!CI80*$B$48+Global!CI80^2*$C$48)*(CI61/$B61)^(1/$C$49)</f>
        <v>125.77497922238763</v>
      </c>
      <c r="CK50" s="81">
        <f>100*$B$49*(Global!CJ80*$B$48+Global!CJ80^2*$C$48)*(CJ61/$B61)^(1/$C$49)</f>
        <v>127.78736999102844</v>
      </c>
      <c r="CL50" s="81">
        <f>100*$B$49*(Global!CK80*$B$48+Global!CK80^2*$C$48)*(CK61/$B61)^(1/$C$49)</f>
        <v>129.79768584382671</v>
      </c>
      <c r="CM50" s="81">
        <f>100*$B$49*(Global!CL80*$B$48+Global!CL80^2*$C$48)*(CL61/$B61)^(1/$C$49)</f>
        <v>131.80571397306343</v>
      </c>
      <c r="CN50" s="81">
        <f>100*$B$49*(Global!CM80*$B$48+Global!CM80^2*$C$48)*(CM61/$B61)^(1/$C$49)</f>
        <v>133.81124856493432</v>
      </c>
      <c r="CO50" s="81">
        <f>100*$B$49*(Global!CN80*$B$48+Global!CN80^2*$C$48)*(CN61/$B61)^(1/$C$49)</f>
        <v>135.81409063956073</v>
      </c>
      <c r="CP50" s="81">
        <f>100*$B$49*(Global!CO80*$B$48+Global!CO80^2*$C$48)*(CO61/$B61)^(1/$C$49)</f>
        <v>137.8140478793224</v>
      </c>
      <c r="CQ50" s="81">
        <f>100*$B$49*(Global!CP80*$B$48+Global!CP80^2*$C$48)*(CP61/$B61)^(1/$C$49)</f>
        <v>139.81093445050485</v>
      </c>
      <c r="CR50" s="81">
        <f>100*$B$49*(Global!CQ80*$B$48+Global!CQ80^2*$C$48)*(CQ61/$B61)^(1/$C$49)</f>
        <v>141.80457082173044</v>
      </c>
      <c r="CS50" s="81">
        <f>100*$B$49*(Global!CR80*$B$48+Global!CR80^2*$C$48)*(CR61/$B61)^(1/$C$49)</f>
        <v>143.79478358158579</v>
      </c>
      <c r="CT50" s="81">
        <f>100*$B$49*(Global!CS80*$B$48+Global!CS80^2*$C$48)*(CS61/$B61)^(1/$C$49)</f>
        <v>145.78140525711811</v>
      </c>
      <c r="CU50" s="81">
        <f>100*$B$49*(Global!CT80*$B$48+Global!CT80^2*$C$48)*(CT61/$B61)^(1/$C$49)</f>
        <v>147.76427413436488</v>
      </c>
      <c r="CV50" s="81">
        <f>100*$B$49*(Global!CU80*$B$48+Global!CU80^2*$C$48)*(CU61/$B61)^(1/$C$49)</f>
        <v>149.74323408171833</v>
      </c>
      <c r="CW50" s="81"/>
      <c r="CX50" s="65"/>
      <c r="CY50" s="65"/>
      <c r="CZ50" s="65"/>
      <c r="DA50" s="65"/>
    </row>
    <row r="51" spans="1:105" ht="18" customHeight="1">
      <c r="A51" s="82" t="s">
        <v>817</v>
      </c>
    </row>
    <row r="52" spans="1:105" ht="18" customHeight="1">
      <c r="A52" s="54" t="s">
        <v>763</v>
      </c>
      <c r="B52" s="83">
        <f>+Data!B245/1000</f>
        <v>3.0776728258783003E-3</v>
      </c>
      <c r="C52" s="84">
        <f>+B95-B92</f>
        <v>4.1211478674085811E-13</v>
      </c>
    </row>
    <row r="53" spans="1:105" ht="18" customHeight="1">
      <c r="A53" s="52" t="s">
        <v>764</v>
      </c>
      <c r="B53" s="85">
        <f>+Data!O180</f>
        <v>11.7995468025115</v>
      </c>
      <c r="C53" s="84">
        <f>+Data!Q180</f>
        <v>126.987097660307</v>
      </c>
    </row>
    <row r="54" spans="1:105" ht="18" customHeight="1">
      <c r="A54" s="52" t="s">
        <v>765</v>
      </c>
    </row>
    <row r="55" spans="1:105" s="38" customFormat="1" ht="13">
      <c r="A55" s="86" t="s">
        <v>253</v>
      </c>
      <c r="B55" s="87"/>
      <c r="C55" s="87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</row>
    <row r="56" spans="1:105" ht="18" customHeight="1">
      <c r="A56" s="52" t="s">
        <v>630</v>
      </c>
      <c r="B56" s="65">
        <f>B57</f>
        <v>937.19556697899202</v>
      </c>
      <c r="C56" s="65">
        <f>B56*EXP(B58)</f>
        <v>1081.0130680798491</v>
      </c>
      <c r="D56" s="65">
        <f>C56*EXP(C58)</f>
        <v>1214.6557543238848</v>
      </c>
      <c r="E56" s="65">
        <f t="shared" ref="E56:BI56" si="10">D56*EXP(D58)</f>
        <v>1328.2043822189548</v>
      </c>
      <c r="F56" s="65">
        <f t="shared" si="10"/>
        <v>1416.5926818179373</v>
      </c>
      <c r="G56" s="65">
        <f t="shared" si="10"/>
        <v>1455.1489019430535</v>
      </c>
      <c r="H56" s="65">
        <f t="shared" si="10"/>
        <v>1466.0562767158237</v>
      </c>
      <c r="I56" s="65">
        <f t="shared" si="10"/>
        <v>1477.045410011227</v>
      </c>
      <c r="J56" s="65">
        <f t="shared" si="10"/>
        <v>1488.1169146674722</v>
      </c>
      <c r="K56" s="65">
        <f t="shared" si="10"/>
        <v>1499.2714081164265</v>
      </c>
      <c r="L56" s="65">
        <f t="shared" si="10"/>
        <v>1497.1045923920383</v>
      </c>
      <c r="M56" s="65">
        <f t="shared" si="10"/>
        <v>1481.6741508046168</v>
      </c>
      <c r="N56" s="65">
        <f t="shared" si="10"/>
        <v>1466.4027485580623</v>
      </c>
      <c r="O56" s="65">
        <f t="shared" si="10"/>
        <v>1451.2887464567752</v>
      </c>
      <c r="P56" s="65">
        <f t="shared" si="10"/>
        <v>1436.33052220011</v>
      </c>
      <c r="Q56" s="65">
        <f t="shared" si="10"/>
        <v>1421.5264702082397</v>
      </c>
      <c r="R56" s="65">
        <f t="shared" si="10"/>
        <v>1406.875001449818</v>
      </c>
      <c r="S56" s="65">
        <f t="shared" si="10"/>
        <v>1392.3745432714156</v>
      </c>
      <c r="T56" s="65">
        <f t="shared" si="10"/>
        <v>1378.0235392287159</v>
      </c>
      <c r="U56" s="65">
        <f t="shared" si="10"/>
        <v>1363.8204489194502</v>
      </c>
      <c r="V56" s="65">
        <f t="shared" si="10"/>
        <v>1360.1141672812662</v>
      </c>
      <c r="W56" s="65">
        <f t="shared" si="10"/>
        <v>1366.8194038038775</v>
      </c>
      <c r="X56" s="65">
        <f t="shared" si="10"/>
        <v>1373.5576965197893</v>
      </c>
      <c r="Y56" s="65">
        <f t="shared" si="10"/>
        <v>1380.3292083929641</v>
      </c>
      <c r="Z56" s="65">
        <f t="shared" si="10"/>
        <v>1387.1341031907623</v>
      </c>
      <c r="AA56" s="65">
        <f t="shared" si="10"/>
        <v>1393.9725454879015</v>
      </c>
      <c r="AB56" s="65">
        <f t="shared" si="10"/>
        <v>1400.8447006704378</v>
      </c>
      <c r="AC56" s="65">
        <f t="shared" si="10"/>
        <v>1407.7507349397652</v>
      </c>
      <c r="AD56" s="65">
        <f t="shared" si="10"/>
        <v>1414.6908153166348</v>
      </c>
      <c r="AE56" s="65">
        <f t="shared" si="10"/>
        <v>1421.6651096451949</v>
      </c>
      <c r="AF56" s="65">
        <f t="shared" si="10"/>
        <v>1425.1651397188014</v>
      </c>
      <c r="AG56" s="65">
        <f t="shared" si="10"/>
        <v>1425.1651397188014</v>
      </c>
      <c r="AH56" s="65">
        <f t="shared" si="10"/>
        <v>1425.1651397188014</v>
      </c>
      <c r="AI56" s="65">
        <f t="shared" si="10"/>
        <v>1425.1651397188014</v>
      </c>
      <c r="AJ56" s="65">
        <f t="shared" si="10"/>
        <v>1425.1651397188014</v>
      </c>
      <c r="AK56" s="65">
        <f t="shared" si="10"/>
        <v>1425.1651397188014</v>
      </c>
      <c r="AL56" s="65">
        <f t="shared" si="10"/>
        <v>1425.1651397188014</v>
      </c>
      <c r="AM56" s="65">
        <f t="shared" si="10"/>
        <v>1425.1651397188014</v>
      </c>
      <c r="AN56" s="65">
        <f t="shared" si="10"/>
        <v>1425.1651397188014</v>
      </c>
      <c r="AO56" s="65">
        <f t="shared" si="10"/>
        <v>1425.1651397188014</v>
      </c>
      <c r="AP56" s="65">
        <f t="shared" si="10"/>
        <v>1425.1651397188014</v>
      </c>
      <c r="AQ56" s="65">
        <f t="shared" si="10"/>
        <v>1425.1651397188014</v>
      </c>
      <c r="AR56" s="65">
        <f t="shared" si="10"/>
        <v>1425.1651397188014</v>
      </c>
      <c r="AS56" s="65">
        <f t="shared" si="10"/>
        <v>1425.1651397188014</v>
      </c>
      <c r="AT56" s="65">
        <f t="shared" si="10"/>
        <v>1425.1651397188014</v>
      </c>
      <c r="AU56" s="65">
        <f t="shared" si="10"/>
        <v>1425.1651397188014</v>
      </c>
      <c r="AV56" s="65">
        <f t="shared" si="10"/>
        <v>1425.1651397188014</v>
      </c>
      <c r="AW56" s="65">
        <f t="shared" si="10"/>
        <v>1425.1651397188014</v>
      </c>
      <c r="AX56" s="65">
        <f t="shared" si="10"/>
        <v>1425.1651397188014</v>
      </c>
      <c r="AY56" s="65">
        <f t="shared" si="10"/>
        <v>1425.1651397188014</v>
      </c>
      <c r="AZ56" s="65">
        <f t="shared" si="10"/>
        <v>1425.1651397188014</v>
      </c>
      <c r="BA56" s="65">
        <f t="shared" si="10"/>
        <v>1425.1651397188014</v>
      </c>
      <c r="BB56" s="65">
        <f t="shared" si="10"/>
        <v>1425.1651397188014</v>
      </c>
      <c r="BC56" s="65">
        <f t="shared" si="10"/>
        <v>1425.1651397188014</v>
      </c>
      <c r="BD56" s="65">
        <f t="shared" si="10"/>
        <v>1425.1651397188014</v>
      </c>
      <c r="BE56" s="65">
        <f t="shared" si="10"/>
        <v>1425.1651397188014</v>
      </c>
      <c r="BF56" s="65">
        <f t="shared" si="10"/>
        <v>1425.1651397188014</v>
      </c>
      <c r="BG56" s="65">
        <f t="shared" si="10"/>
        <v>1425.1651397188014</v>
      </c>
      <c r="BH56" s="65">
        <f t="shared" si="10"/>
        <v>1425.1651397188014</v>
      </c>
      <c r="BI56" s="65">
        <f t="shared" si="10"/>
        <v>1425.1651397188014</v>
      </c>
    </row>
    <row r="57" spans="1:105" s="38" customFormat="1" ht="13">
      <c r="A57" s="89" t="s">
        <v>631</v>
      </c>
      <c r="B57" s="87">
        <f>Parameters!Q48</f>
        <v>937.19556697899202</v>
      </c>
      <c r="C57" s="90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</row>
    <row r="58" spans="1:105" ht="18" customHeight="1">
      <c r="A58" s="52" t="s">
        <v>766</v>
      </c>
      <c r="B58" s="65">
        <f>+Data!B49*10</f>
        <v>0.142761929893575</v>
      </c>
      <c r="C58" s="65">
        <f>+Data!C49*10</f>
        <v>0.11656207940794</v>
      </c>
      <c r="D58" s="65">
        <f>+Data!D49*10</f>
        <v>8.9367234613343796E-2</v>
      </c>
      <c r="E58" s="65">
        <f>+Data!E49*10</f>
        <v>6.4426526819549301E-2</v>
      </c>
      <c r="F58" s="65">
        <f>+Data!F49*10</f>
        <v>2.6853765187099803E-2</v>
      </c>
      <c r="G58" s="65">
        <f>+Data!G49*10</f>
        <v>7.46775717232515E-3</v>
      </c>
      <c r="H58" s="65">
        <f>+Data!H49*10</f>
        <v>7.46775717232515E-3</v>
      </c>
      <c r="I58" s="65">
        <f>+Data!I49*10</f>
        <v>7.46775717232515E-3</v>
      </c>
      <c r="J58" s="65">
        <f>+Data!J49*10</f>
        <v>7.46775717232515E-3</v>
      </c>
      <c r="K58" s="65">
        <f>+Data!K49*10</f>
        <v>-1.4462911875713501E-3</v>
      </c>
      <c r="L58" s="65">
        <f>+Data!L49*10</f>
        <v>-1.03603395474678E-2</v>
      </c>
      <c r="M58" s="65">
        <f>+Data!M49*10</f>
        <v>-1.03603395474678E-2</v>
      </c>
      <c r="N58" s="65">
        <f>+Data!N49*10</f>
        <v>-1.03603395474678E-2</v>
      </c>
      <c r="O58" s="65">
        <f>+Data!O49*10</f>
        <v>-1.03603395474678E-2</v>
      </c>
      <c r="P58" s="65">
        <f>+Data!P49*10</f>
        <v>-1.03603395474678E-2</v>
      </c>
      <c r="Q58" s="65">
        <f>+Data!Q49*10</f>
        <v>-1.03603395474678E-2</v>
      </c>
      <c r="R58" s="65">
        <f>+Data!R49*10</f>
        <v>-1.03603395474678E-2</v>
      </c>
      <c r="S58" s="65">
        <f>+Data!S49*10</f>
        <v>-1.03603395474678E-2</v>
      </c>
      <c r="T58" s="65">
        <f>+Data!T49*10</f>
        <v>-1.03603395474678E-2</v>
      </c>
      <c r="U58" s="65">
        <f>+Data!U49*10</f>
        <v>-2.7212723119892502E-3</v>
      </c>
      <c r="V58" s="65">
        <f>+Data!V49*10</f>
        <v>4.9177949234893402E-3</v>
      </c>
      <c r="W58" s="65">
        <f>+Data!W49*10</f>
        <v>4.9177949234893402E-3</v>
      </c>
      <c r="X58" s="65">
        <f>+Data!X49*10</f>
        <v>4.9177949234893402E-3</v>
      </c>
      <c r="Y58" s="65">
        <f>+Data!Y49*10</f>
        <v>4.9177949234893402E-3</v>
      </c>
      <c r="Z58" s="65">
        <f>+Data!Z49*10</f>
        <v>4.9177949234893402E-3</v>
      </c>
      <c r="AA58" s="65">
        <f>+Data!AA49*10</f>
        <v>4.9177949234893402E-3</v>
      </c>
      <c r="AB58" s="65">
        <f>+Data!AB49*10</f>
        <v>4.9177949234893402E-3</v>
      </c>
      <c r="AC58" s="65">
        <f>+Data!AC49*10</f>
        <v>4.9177949234893402E-3</v>
      </c>
      <c r="AD58" s="65">
        <f>+Data!AD49*10</f>
        <v>4.9177949234893402E-3</v>
      </c>
      <c r="AE58" s="65">
        <f>+Data!AE49*10</f>
        <v>2.4588974617446701E-3</v>
      </c>
      <c r="AF58" s="65">
        <f>+Data!AF47*10</f>
        <v>0</v>
      </c>
      <c r="AG58" s="65">
        <f>+Data!AG47*10</f>
        <v>0</v>
      </c>
      <c r="AH58" s="65">
        <f>+Data!AH47*10</f>
        <v>0</v>
      </c>
      <c r="AI58" s="65">
        <f>+Data!AI47*10</f>
        <v>0</v>
      </c>
      <c r="AJ58" s="65">
        <f>+Data!AJ47*10</f>
        <v>0</v>
      </c>
      <c r="AK58" s="65">
        <f>+Data!AK47*10</f>
        <v>0</v>
      </c>
      <c r="AL58" s="65">
        <f>+Data!AL47*10</f>
        <v>0</v>
      </c>
      <c r="AM58" s="65">
        <f>+Data!AM47*10</f>
        <v>0</v>
      </c>
      <c r="AN58" s="65">
        <f>+Data!AN47*10</f>
        <v>0</v>
      </c>
      <c r="AO58" s="65">
        <f>+Data!AO47*10</f>
        <v>0</v>
      </c>
      <c r="AP58" s="65">
        <f>+Data!AP47*10</f>
        <v>0</v>
      </c>
      <c r="AQ58" s="65">
        <f>+Data!AQ47*10</f>
        <v>0</v>
      </c>
      <c r="AR58" s="65">
        <f>+Data!AR47*10</f>
        <v>0</v>
      </c>
      <c r="AS58" s="65">
        <f>+Data!AS47*10</f>
        <v>0</v>
      </c>
      <c r="AT58" s="65">
        <f>+Data!AT47*10</f>
        <v>0</v>
      </c>
      <c r="AU58" s="65">
        <f>+Data!AU47*10</f>
        <v>0</v>
      </c>
      <c r="AV58" s="65">
        <f>+Data!AV47*10</f>
        <v>0</v>
      </c>
      <c r="AW58" s="65">
        <f>+Data!AW47*10</f>
        <v>0</v>
      </c>
      <c r="AX58" s="65">
        <f>+Data!AX47*10</f>
        <v>0</v>
      </c>
      <c r="AY58" s="65">
        <f>+Data!AY47*10</f>
        <v>0</v>
      </c>
      <c r="AZ58" s="65">
        <f>+Data!AZ47*10</f>
        <v>0</v>
      </c>
      <c r="BA58" s="65">
        <f>+Data!BA47*10</f>
        <v>0</v>
      </c>
      <c r="BB58" s="65">
        <f>+Data!BB47*10</f>
        <v>0</v>
      </c>
      <c r="BC58" s="65">
        <f>+Data!BC47*10</f>
        <v>0</v>
      </c>
      <c r="BD58" s="65">
        <f>+Data!BD47*10</f>
        <v>0</v>
      </c>
      <c r="BE58" s="65">
        <f>+Data!BE47*10</f>
        <v>0</v>
      </c>
      <c r="BF58" s="65">
        <f>+Data!BF47*10</f>
        <v>0</v>
      </c>
      <c r="BG58" s="65">
        <f>+Data!BG47*10</f>
        <v>0</v>
      </c>
      <c r="BH58" s="65">
        <f>+Data!BH47*10</f>
        <v>0</v>
      </c>
      <c r="BI58" s="65">
        <f>+Data!BI47*10</f>
        <v>0</v>
      </c>
    </row>
    <row r="59" spans="1:105" s="38" customFormat="1" ht="13">
      <c r="A59" s="89" t="s">
        <v>633</v>
      </c>
      <c r="B59" s="87">
        <f>+BI56</f>
        <v>1425.1651397188014</v>
      </c>
      <c r="C59" s="90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</row>
    <row r="60" spans="1:105" ht="18" customHeight="1">
      <c r="A60" s="82" t="s">
        <v>634</v>
      </c>
      <c r="B60" s="40"/>
    </row>
    <row r="61" spans="1:105" s="37" customFormat="1" ht="18" customHeight="1">
      <c r="A61" s="92" t="s">
        <v>635</v>
      </c>
      <c r="B61" s="37">
        <f t="shared" ref="B61:BI61" si="11">B20*B74^$B7*(B56/1000)^(1-$B7)</f>
        <v>2.6191887369437805</v>
      </c>
      <c r="C61" s="37">
        <f t="shared" si="11"/>
        <v>4.1792623821120962</v>
      </c>
      <c r="D61" s="37">
        <f t="shared" si="11"/>
        <v>6.927500497169901</v>
      </c>
      <c r="E61" s="37">
        <f t="shared" si="11"/>
        <v>10.642308147517047</v>
      </c>
      <c r="F61" s="37">
        <f t="shared" si="11"/>
        <v>15.379886606529832</v>
      </c>
      <c r="G61" s="37">
        <f t="shared" si="11"/>
        <v>20.830978429715035</v>
      </c>
      <c r="H61" s="37">
        <f t="shared" si="11"/>
        <v>27.006107068648468</v>
      </c>
      <c r="I61" s="37">
        <f t="shared" si="11"/>
        <v>34.225516259010341</v>
      </c>
      <c r="J61" s="37">
        <f t="shared" si="11"/>
        <v>42.529419188114481</v>
      </c>
      <c r="K61" s="37">
        <f t="shared" si="11"/>
        <v>51.943426190270202</v>
      </c>
      <c r="L61" s="37">
        <f t="shared" si="11"/>
        <v>61.949172205836426</v>
      </c>
      <c r="M61" s="37">
        <f t="shared" si="11"/>
        <v>72.424552618801755</v>
      </c>
      <c r="N61" s="37">
        <f t="shared" si="11"/>
        <v>82.999564298721651</v>
      </c>
      <c r="O61" s="37">
        <f t="shared" si="11"/>
        <v>94.175825035668751</v>
      </c>
      <c r="P61" s="37">
        <f t="shared" si="11"/>
        <v>105.81900378164558</v>
      </c>
      <c r="Q61" s="37">
        <f t="shared" si="11"/>
        <v>117.81035577341133</v>
      </c>
      <c r="R61" s="37">
        <f t="shared" si="11"/>
        <v>130.04380029525026</v>
      </c>
      <c r="S61" s="37">
        <f t="shared" si="11"/>
        <v>142.42415244929745</v>
      </c>
      <c r="T61" s="37">
        <f t="shared" si="11"/>
        <v>154.86612197382667</v>
      </c>
      <c r="U61" s="37">
        <f t="shared" si="11"/>
        <v>167.29366272941158</v>
      </c>
      <c r="V61" s="37">
        <f t="shared" si="11"/>
        <v>180.60260788286604</v>
      </c>
      <c r="W61" s="37">
        <f t="shared" si="11"/>
        <v>195.15727494441978</v>
      </c>
      <c r="X61" s="37">
        <f t="shared" si="11"/>
        <v>210.17572718217454</v>
      </c>
      <c r="Y61" s="37">
        <f t="shared" si="11"/>
        <v>225.50317011417442</v>
      </c>
      <c r="Z61" s="37">
        <f t="shared" si="11"/>
        <v>241.03387703747606</v>
      </c>
      <c r="AA61" s="37">
        <f t="shared" si="11"/>
        <v>256.69077202586857</v>
      </c>
      <c r="AB61" s="37">
        <f t="shared" si="11"/>
        <v>272.41910586793733</v>
      </c>
      <c r="AC61" s="37">
        <f t="shared" si="11"/>
        <v>288.18234427363842</v>
      </c>
      <c r="AD61" s="37">
        <f t="shared" si="11"/>
        <v>304.18540534295312</v>
      </c>
      <c r="AE61" s="37">
        <f t="shared" si="11"/>
        <v>320.39277051739714</v>
      </c>
      <c r="AF61" s="37">
        <f t="shared" si="11"/>
        <v>336.18523677037007</v>
      </c>
      <c r="AG61" s="37">
        <f t="shared" si="11"/>
        <v>351.32202437745053</v>
      </c>
      <c r="AH61" s="37">
        <f t="shared" si="11"/>
        <v>366.24460199600742</v>
      </c>
      <c r="AI61" s="37">
        <f t="shared" si="11"/>
        <v>381.00148710769884</v>
      </c>
      <c r="AJ61" s="37">
        <f t="shared" si="11"/>
        <v>395.60879223074733</v>
      </c>
      <c r="AK61" s="37">
        <f t="shared" si="11"/>
        <v>410.06932420505461</v>
      </c>
      <c r="AL61" s="37">
        <f t="shared" si="11"/>
        <v>424.37917994049707</v>
      </c>
      <c r="AM61" s="37">
        <f t="shared" si="11"/>
        <v>438.53077331211847</v>
      </c>
      <c r="AN61" s="37">
        <f t="shared" si="11"/>
        <v>452.51407086549057</v>
      </c>
      <c r="AO61" s="37">
        <f t="shared" si="11"/>
        <v>466.31693962108187</v>
      </c>
      <c r="AP61" s="37">
        <f t="shared" si="11"/>
        <v>479.92508702512492</v>
      </c>
      <c r="AQ61" s="37">
        <f t="shared" si="11"/>
        <v>493.32184455894424</v>
      </c>
      <c r="AR61" s="37">
        <f t="shared" si="11"/>
        <v>506.48792770541615</v>
      </c>
      <c r="AS61" s="37">
        <f t="shared" si="11"/>
        <v>519.40124884076647</v>
      </c>
      <c r="AT61" s="37">
        <f t="shared" si="11"/>
        <v>532.03684017368676</v>
      </c>
      <c r="AU61" s="37">
        <f t="shared" si="11"/>
        <v>544.36694750207914</v>
      </c>
      <c r="AV61" s="37">
        <f t="shared" si="11"/>
        <v>556.36137606774128</v>
      </c>
      <c r="AW61" s="37">
        <f t="shared" si="11"/>
        <v>567.98820532020875</v>
      </c>
      <c r="AX61" s="37">
        <f t="shared" si="11"/>
        <v>579.21504071307004</v>
      </c>
      <c r="AY61" s="37">
        <f t="shared" si="11"/>
        <v>590.01103988345199</v>
      </c>
      <c r="AZ61" s="37">
        <f t="shared" si="11"/>
        <v>600.35004011623687</v>
      </c>
      <c r="BA61" s="37">
        <f t="shared" si="11"/>
        <v>610.21522524946477</v>
      </c>
      <c r="BB61" s="37">
        <f t="shared" si="11"/>
        <v>619.60590178079519</v>
      </c>
      <c r="BC61" s="37">
        <f t="shared" si="11"/>
        <v>628.54709972995045</v>
      </c>
      <c r="BD61" s="37">
        <f t="shared" si="11"/>
        <v>637.10286099760526</v>
      </c>
      <c r="BE61" s="37">
        <f t="shared" si="11"/>
        <v>645.39420692584281</v>
      </c>
      <c r="BF61" s="37">
        <f t="shared" si="11"/>
        <v>653.62286489048927</v>
      </c>
      <c r="BG61" s="37">
        <f t="shared" si="11"/>
        <v>662.10186453175004</v>
      </c>
      <c r="BH61" s="37">
        <f t="shared" si="11"/>
        <v>671.29408554378028</v>
      </c>
      <c r="BI61" s="37">
        <f t="shared" si="11"/>
        <v>681.8597411067517</v>
      </c>
      <c r="BJ61" s="37">
        <f>+BI61</f>
        <v>681.8597411067517</v>
      </c>
      <c r="BK61" s="37">
        <f t="shared" ref="BK61:CV61" si="12">+BJ61</f>
        <v>681.8597411067517</v>
      </c>
      <c r="BL61" s="37">
        <f t="shared" si="12"/>
        <v>681.8597411067517</v>
      </c>
      <c r="BM61" s="37">
        <f t="shared" si="12"/>
        <v>681.8597411067517</v>
      </c>
      <c r="BN61" s="37">
        <f t="shared" si="12"/>
        <v>681.8597411067517</v>
      </c>
      <c r="BO61" s="37">
        <f t="shared" si="12"/>
        <v>681.8597411067517</v>
      </c>
      <c r="BP61" s="37">
        <f t="shared" si="12"/>
        <v>681.8597411067517</v>
      </c>
      <c r="BQ61" s="37">
        <f t="shared" si="12"/>
        <v>681.8597411067517</v>
      </c>
      <c r="BR61" s="37">
        <f t="shared" si="12"/>
        <v>681.8597411067517</v>
      </c>
      <c r="BS61" s="37">
        <f t="shared" si="12"/>
        <v>681.8597411067517</v>
      </c>
      <c r="BT61" s="37">
        <f t="shared" si="12"/>
        <v>681.8597411067517</v>
      </c>
      <c r="BU61" s="37">
        <f t="shared" si="12"/>
        <v>681.8597411067517</v>
      </c>
      <c r="BV61" s="37">
        <f t="shared" si="12"/>
        <v>681.8597411067517</v>
      </c>
      <c r="BW61" s="37">
        <f t="shared" si="12"/>
        <v>681.8597411067517</v>
      </c>
      <c r="BX61" s="37">
        <f t="shared" si="12"/>
        <v>681.8597411067517</v>
      </c>
      <c r="BY61" s="37">
        <f t="shared" si="12"/>
        <v>681.8597411067517</v>
      </c>
      <c r="BZ61" s="37">
        <f t="shared" si="12"/>
        <v>681.8597411067517</v>
      </c>
      <c r="CA61" s="37">
        <f t="shared" si="12"/>
        <v>681.8597411067517</v>
      </c>
      <c r="CB61" s="37">
        <f t="shared" si="12"/>
        <v>681.8597411067517</v>
      </c>
      <c r="CC61" s="37">
        <f t="shared" si="12"/>
        <v>681.8597411067517</v>
      </c>
      <c r="CD61" s="37">
        <f t="shared" si="12"/>
        <v>681.8597411067517</v>
      </c>
      <c r="CE61" s="37">
        <f t="shared" si="12"/>
        <v>681.8597411067517</v>
      </c>
      <c r="CF61" s="37">
        <f t="shared" si="12"/>
        <v>681.8597411067517</v>
      </c>
      <c r="CG61" s="37">
        <f t="shared" si="12"/>
        <v>681.8597411067517</v>
      </c>
      <c r="CH61" s="37">
        <f t="shared" si="12"/>
        <v>681.8597411067517</v>
      </c>
      <c r="CI61" s="37">
        <f t="shared" si="12"/>
        <v>681.8597411067517</v>
      </c>
      <c r="CJ61" s="37">
        <f t="shared" si="12"/>
        <v>681.8597411067517</v>
      </c>
      <c r="CK61" s="37">
        <f t="shared" si="12"/>
        <v>681.8597411067517</v>
      </c>
      <c r="CL61" s="37">
        <f t="shared" si="12"/>
        <v>681.8597411067517</v>
      </c>
      <c r="CM61" s="37">
        <f t="shared" si="12"/>
        <v>681.8597411067517</v>
      </c>
      <c r="CN61" s="37">
        <f t="shared" si="12"/>
        <v>681.8597411067517</v>
      </c>
      <c r="CO61" s="37">
        <f t="shared" si="12"/>
        <v>681.8597411067517</v>
      </c>
      <c r="CP61" s="37">
        <f t="shared" si="12"/>
        <v>681.8597411067517</v>
      </c>
      <c r="CQ61" s="37">
        <f t="shared" si="12"/>
        <v>681.8597411067517</v>
      </c>
      <c r="CR61" s="37">
        <f t="shared" si="12"/>
        <v>681.8597411067517</v>
      </c>
      <c r="CS61" s="37">
        <f t="shared" si="12"/>
        <v>681.8597411067517</v>
      </c>
      <c r="CT61" s="37">
        <f t="shared" si="12"/>
        <v>681.8597411067517</v>
      </c>
      <c r="CU61" s="37">
        <f t="shared" si="12"/>
        <v>681.8597411067517</v>
      </c>
      <c r="CV61" s="37">
        <f t="shared" si="12"/>
        <v>681.8597411067517</v>
      </c>
    </row>
    <row r="62" spans="1:105" s="39" customFormat="1" ht="18" customHeight="1">
      <c r="A62" s="93" t="s">
        <v>767</v>
      </c>
      <c r="B62" s="39">
        <f>($B24*B81+$B25*B81^$B$26+$B$29*(B81/$B$27)^$B$28)*Parameters!$B$116*0.01</f>
        <v>2.6515942275779397E-3</v>
      </c>
      <c r="C62" s="39">
        <f>($B24*C81+$B25*C81^$B$26+$B$29*(C81/$B$27)^$B$28)*Parameters!$B$116*0.01</f>
        <v>3.3857579124772566E-3</v>
      </c>
      <c r="D62" s="39">
        <f>($B24*D81+$B25*D81^$B$26+$B$29*(D81/$B$27)^$B$28)*Parameters!$B$116*0.01</f>
        <v>4.7822478447955884E-3</v>
      </c>
      <c r="E62" s="39">
        <f>($B24*E81+$B25*E81^$B$26+$B$29*(E81/$B$27)^$B$28)*Parameters!$B$116*0.01</f>
        <v>6.6771444144862217E-3</v>
      </c>
      <c r="F62" s="39">
        <f>($B24*F81+$B25*F81^$B$26+$B$29*(F81/$B$27)^$B$28)*Parameters!$B$116*0.01</f>
        <v>9.0357814528653196E-3</v>
      </c>
      <c r="G62" s="39">
        <f>($B24*G81+$B25*G81^$B$26+$B$29*(G81/$B$27)^$B$28)*Parameters!$B$116*0.01</f>
        <v>1.1799829759709526E-2</v>
      </c>
      <c r="H62" s="39">
        <f>($B24*H81+$B25*H81^$B$26+$B$29*(H81/$B$27)^$B$28)*Parameters!$B$116*0.01</f>
        <v>1.4896679716750983E-2</v>
      </c>
      <c r="I62" s="39">
        <f>($B24*I81+$B25*I81^$B$26+$B$29*(I81/$B$27)^$B$28)*Parameters!$B$116*0.01</f>
        <v>1.82589481920203E-2</v>
      </c>
      <c r="J62" s="39">
        <f>($B24*J81+$B25*J81^$B$26+$B$29*(J81/$B$27)^$B$28)*Parameters!$B$116*0.01</f>
        <v>2.1833917002967135E-2</v>
      </c>
      <c r="K62" s="39">
        <f>($B24*K81+$B25*K81^$B$26+$B$29*(K81/$B$27)^$B$28)*Parameters!$B$116*0.01</f>
        <v>2.5583009114127357E-2</v>
      </c>
      <c r="L62" s="39">
        <f>($B24*L81+$B25*L81^$B$26+$B$29*(L81/$B$27)^$B$28)*Parameters!$B$116*0.01</f>
        <v>2.947913200945346E-2</v>
      </c>
      <c r="M62" s="39">
        <f>($B24*M81+$B25*M81^$B$26+$B$29*(M81/$B$27)^$B$28)*Parameters!$B$116*0.01</f>
        <v>3.3387962901798962E-2</v>
      </c>
      <c r="N62" s="39">
        <f>($B24*N81+$B25*N81^$B$26+$B$29*(N81/$B$27)^$B$28)*Parameters!$B$116*0.01</f>
        <v>3.7313508063549425E-2</v>
      </c>
      <c r="O62" s="39">
        <f>($B24*O81+$B25*O81^$B$26+$B$29*(O81/$B$27)^$B$28)*Parameters!$B$116*0.01</f>
        <v>4.1257317123748943E-2</v>
      </c>
      <c r="P62" s="39">
        <f>($B24*P81+$B25*P81^$B$26+$B$29*(P81/$B$27)^$B$28)*Parameters!$B$116*0.01</f>
        <v>4.5215558993527909E-2</v>
      </c>
      <c r="Q62" s="39">
        <f>($B24*Q81+$B25*Q81^$B$26+$B$29*(Q81/$B$27)^$B$28)*Parameters!$B$116*0.01</f>
        <v>4.918191246420426E-2</v>
      </c>
      <c r="R62" s="39">
        <f>($B24*R81+$B25*R81^$B$26+$B$29*(R81/$B$27)^$B$28)*Parameters!$B$116*0.01</f>
        <v>5.3148861303639022E-2</v>
      </c>
      <c r="S62" s="39">
        <f>($B24*S81+$B25*S81^$B$26+$B$29*(S81/$B$27)^$B$28)*Parameters!$B$116*0.01</f>
        <v>5.7108154906790151E-2</v>
      </c>
      <c r="T62" s="39">
        <f>($B24*T81+$B25*T81^$B$26+$B$29*(T81/$B$27)^$B$28)*Parameters!$B$116*0.01</f>
        <v>6.1050785213642843E-2</v>
      </c>
      <c r="U62" s="39">
        <f>($B24*U81+$B25*U81^$B$26+$B$29*(U81/$B$27)^$B$28)*Parameters!$B$116*0.01</f>
        <v>6.4966616879722813E-2</v>
      </c>
      <c r="V62" s="39">
        <f>($B24*V81+$B25*V81^$B$26+$B$29*(V81/$B$27)^$B$28)*Parameters!$B$116*0.01</f>
        <v>6.8847647433517206E-2</v>
      </c>
      <c r="W62" s="39">
        <f>($B24*W81+$B25*W81^$B$26+$B$29*(W81/$B$27)^$B$28)*Parameters!$B$116*0.01</f>
        <v>7.2690138708096472E-2</v>
      </c>
      <c r="X62" s="39">
        <f>($B24*X81+$B25*X81^$B$26+$B$29*(X81/$B$27)^$B$28)*Parameters!$B$116*0.01</f>
        <v>7.6488027205715556E-2</v>
      </c>
      <c r="Y62" s="39">
        <f>($B24*Y81+$B25*Y81^$B$26+$B$29*(Y81/$B$27)^$B$28)*Parameters!$B$116*0.01</f>
        <v>8.0225935990094893E-2</v>
      </c>
      <c r="Z62" s="39">
        <f>($B24*Z81+$B25*Z81^$B$26+$B$29*(Z81/$B$27)^$B$28)*Parameters!$B$116*0.01</f>
        <v>8.3876582705148847E-2</v>
      </c>
      <c r="AA62" s="39">
        <f>($B24*AA81+$B25*AA81^$B$26+$B$29*(AA81/$B$27)^$B$28)*Parameters!$B$116*0.01</f>
        <v>8.7328529610324224E-2</v>
      </c>
      <c r="AB62" s="39">
        <f>($B24*AB81+$B25*AB81^$B$26+$B$29*(AB81/$B$27)^$B$28)*Parameters!$B$116*0.01</f>
        <v>8.9471239992250137E-2</v>
      </c>
      <c r="AC62" s="39">
        <f>($B24*AC81+$B25*AC81^$B$26+$B$29*(AC81/$B$27)^$B$28)*Parameters!$B$116*0.01</f>
        <v>8.9690745496583194E-2</v>
      </c>
      <c r="AD62" s="39">
        <f>($B24*AD81+$B25*AD81^$B$26+$B$29*(AD81/$B$27)^$B$28)*Parameters!$B$116*0.01</f>
        <v>8.8754649760227095E-2</v>
      </c>
      <c r="AE62" s="39">
        <f>($B24*AE81+$B25*AE81^$B$26+$B$29*(AE81/$B$27)^$B$28)*Parameters!$B$116*0.01</f>
        <v>8.71884622681416E-2</v>
      </c>
      <c r="AF62" s="39">
        <f>($B24*AF81+$B25*AF81^$B$26+$B$29*(AF81/$B$27)^$B$28)*Parameters!$B$116*0.01</f>
        <v>8.5335885918035426E-2</v>
      </c>
      <c r="AG62" s="39">
        <f>($B24*AG81+$B25*AG81^$B$26+$B$29*(AG81/$B$27)^$B$28)*Parameters!$B$116*0.01</f>
        <v>8.3412227288421251E-2</v>
      </c>
      <c r="AH62" s="39">
        <f>($B24*AH81+$B25*AH81^$B$26+$B$29*(AH81/$B$27)^$B$28)*Parameters!$B$116*0.01</f>
        <v>8.1545608330880454E-2</v>
      </c>
      <c r="AI62" s="39">
        <f>($B24*AI81+$B25*AI81^$B$26+$B$29*(AI81/$B$27)^$B$28)*Parameters!$B$116*0.01</f>
        <v>7.9806685297384397E-2</v>
      </c>
      <c r="AJ62" s="39">
        <f>($B24*AJ81+$B25*AJ81^$B$26+$B$29*(AJ81/$B$27)^$B$28)*Parameters!$B$116*0.01</f>
        <v>7.8229251075583303E-2</v>
      </c>
      <c r="AK62" s="39">
        <f>($B24*AK81+$B25*AK81^$B$26+$B$29*(AK81/$B$27)^$B$28)*Parameters!$B$116*0.01</f>
        <v>7.6824149882116333E-2</v>
      </c>
      <c r="AL62" s="39">
        <f>($B24*AL81+$B25*AL81^$B$26+$B$29*(AL81/$B$27)^$B$28)*Parameters!$B$116*0.01</f>
        <v>7.5588492355485995E-2</v>
      </c>
      <c r="AM62" s="39">
        <f>($B24*AM81+$B25*AM81^$B$26+$B$29*(AM81/$B$27)^$B$28)*Parameters!$B$116*0.01</f>
        <v>7.45116536011282E-2</v>
      </c>
      <c r="AN62" s="39">
        <f>($B24*AN81+$B25*AN81^$B$26+$B$29*(AN81/$B$27)^$B$28)*Parameters!$B$116*0.01</f>
        <v>7.3579107120364903E-2</v>
      </c>
      <c r="AO62" s="39">
        <f>($B24*AO81+$B25*AO81^$B$26+$B$29*(AO81/$B$27)^$B$28)*Parameters!$B$116*0.01</f>
        <v>7.2774821450678942E-2</v>
      </c>
      <c r="AP62" s="39">
        <f>($B24*AP81+$B25*AP81^$B$26+$B$29*(AP81/$B$27)^$B$28)*Parameters!$B$116*0.01</f>
        <v>7.2082712471362526E-2</v>
      </c>
      <c r="AQ62" s="39">
        <f>($B24*AQ81+$B25*AQ81^$B$26+$B$29*(AQ81/$B$27)^$B$28)*Parameters!$B$116*0.01</f>
        <v>7.1487481904592282E-2</v>
      </c>
      <c r="AR62" s="39">
        <f>($B24*AR81+$B25*AR81^$B$26+$B$29*(AR81/$B$27)^$B$28)*Parameters!$B$116*0.01</f>
        <v>7.0975061886460772E-2</v>
      </c>
      <c r="AS62" s="39">
        <f>($B24*AS81+$B25*AS81^$B$26+$B$29*(AS81/$B$27)^$B$28)*Parameters!$B$116*0.01</f>
        <v>7.0532810972543589E-2</v>
      </c>
      <c r="AT62" s="39">
        <f>($B24*AT81+$B25*AT81^$B$26+$B$29*(AT81/$B$27)^$B$28)*Parameters!$B$116*0.01</f>
        <v>7.0149557125953582E-2</v>
      </c>
      <c r="AU62" s="39">
        <f>($B24*AU81+$B25*AU81^$B$26+$B$29*(AU81/$B$27)^$B$28)*Parameters!$B$116*0.01</f>
        <v>6.9815550071420859E-2</v>
      </c>
      <c r="AV62" s="39">
        <f>($B24*AV81+$B25*AV81^$B$26+$B$29*(AV81/$B$27)^$B$28)*Parameters!$B$116*0.01</f>
        <v>6.9522363381065599E-2</v>
      </c>
      <c r="AW62" s="39">
        <f>($B24*AW81+$B25*AW81^$B$26+$B$29*(AW81/$B$27)^$B$28)*Parameters!$B$116*0.01</f>
        <v>6.9262772072500214E-2</v>
      </c>
      <c r="AX62" s="39">
        <f>($B24*AX81+$B25*AX81^$B$26+$B$29*(AX81/$B$27)^$B$28)*Parameters!$B$116*0.01</f>
        <v>6.9030621864022021E-2</v>
      </c>
      <c r="AY62" s="39">
        <f>($B24*AY81+$B25*AY81^$B$26+$B$29*(AY81/$B$27)^$B$28)*Parameters!$B$116*0.01</f>
        <v>6.8820699890839554E-2</v>
      </c>
      <c r="AZ62" s="39">
        <f>($B24*AZ81+$B25*AZ81^$B$26+$B$29*(AZ81/$B$27)^$B$28)*Parameters!$B$116*0.01</f>
        <v>6.8628612540270514E-2</v>
      </c>
      <c r="BA62" s="39">
        <f>($B24*BA81+$B25*BA81^$B$26+$B$29*(BA81/$B$27)^$B$28)*Parameters!$B$116*0.01</f>
        <v>6.8450673380225882E-2</v>
      </c>
      <c r="BB62" s="39">
        <f>($B24*BB81+$B25*BB81^$B$26+$B$29*(BB81/$B$27)^$B$28)*Parameters!$B$116*0.01</f>
        <v>6.8283802445482517E-2</v>
      </c>
      <c r="BC62" s="39">
        <f>($B24*BC81+$B25*BC81^$B$26+$B$29*(BC81/$B$27)^$B$28)*Parameters!$B$116*0.01</f>
        <v>6.8125437083500592E-2</v>
      </c>
      <c r="BD62" s="39">
        <f>($B24*BD81+$B25*BD81^$B$26+$B$29*(BD81/$B$27)^$B$28)*Parameters!$B$116*0.01</f>
        <v>6.7973453926777602E-2</v>
      </c>
      <c r="BE62" s="39">
        <f>($B24*BE81+$B25*BE81^$B$26+$B$29*(BE81/$B$27)^$B$28)*Parameters!$B$116*0.01</f>
        <v>6.7826101204782413E-2</v>
      </c>
      <c r="BF62" s="39">
        <f>($B24*BF81+$B25*BF81^$B$26+$B$29*(BF81/$B$27)^$B$28)*Parameters!$B$116*0.01</f>
        <v>6.7681940436449817E-2</v>
      </c>
      <c r="BG62" s="39">
        <f>($B24*BG81+$B25*BG81^$B$26+$B$29*(BG81/$B$27)^$B$28)*Parameters!$B$116*0.01</f>
        <v>6.7539796487608814E-2</v>
      </c>
      <c r="BH62" s="39">
        <f>($B24*BH81+$B25*BH81^$B$26+$B$29*(BH81/$B$27)^$B$28)*Parameters!$B$116*0.01</f>
        <v>6.7398714992115166E-2</v>
      </c>
      <c r="BI62" s="39">
        <f>($B24*BI81+$B25*BI81^$B$26+$B$29*(BI81/$B$27)^$B$28)*Parameters!$B$116*0.01</f>
        <v>6.7257926191311532E-2</v>
      </c>
      <c r="BJ62" s="39">
        <f>($B24*BJ81+$B25*BJ81^$B$26+$B$29*(BJ81/$B$27)^$B$28)*Parameters!$B$116*0.01</f>
        <v>6.5772617330101438E-2</v>
      </c>
      <c r="BK62" s="39">
        <f>($B24*BK81+$B25*BK81^$B$26+$B$29*(BK81/$B$27)^$B$28)*Parameters!$B$116*0.01</f>
        <v>6.4715436595583098E-2</v>
      </c>
      <c r="BL62" s="39">
        <f>($B24*BL81+$B25*BL81^$B$26+$B$29*(BL81/$B$27)^$B$28)*Parameters!$B$116*0.01</f>
        <v>6.3943740218606382E-2</v>
      </c>
      <c r="BM62" s="39">
        <f>($B24*BM81+$B25*BM81^$B$26+$B$29*(BM81/$B$27)^$B$28)*Parameters!$B$116*0.01</f>
        <v>6.336315207089134E-2</v>
      </c>
      <c r="BN62" s="39">
        <f>($B24*BN81+$B25*BN81^$B$26+$B$29*(BN81/$B$27)^$B$28)*Parameters!$B$116*0.01</f>
        <v>6.2910803253656125E-2</v>
      </c>
      <c r="BO62" s="39">
        <f>($B24*BO81+$B25*BO81^$B$26+$B$29*(BO81/$B$27)^$B$28)*Parameters!$B$116*0.01</f>
        <v>6.2544612369968805E-2</v>
      </c>
      <c r="BP62" s="39">
        <f>($B24*BP81+$B25*BP81^$B$26+$B$29*(BP81/$B$27)^$B$28)*Parameters!$B$116*0.01</f>
        <v>6.2236318524105806E-2</v>
      </c>
      <c r="BQ62" s="39">
        <f>($B24*BQ81+$B25*BQ81^$B$26+$B$29*(BQ81/$B$27)^$B$28)*Parameters!$B$116*0.01</f>
        <v>6.1966899486374676E-2</v>
      </c>
      <c r="BR62" s="39">
        <f>($B24*BR81+$B25*BR81^$B$26+$B$29*(BR81/$B$27)^$B$28)*Parameters!$B$116*0.01</f>
        <v>6.1723532680663322E-2</v>
      </c>
      <c r="BS62" s="39">
        <f>($B24*BS81+$B25*BS81^$B$26+$B$29*(BS81/$B$27)^$B$28)*Parameters!$B$116*0.01</f>
        <v>6.14975672423606E-2</v>
      </c>
      <c r="BT62" s="39">
        <f>($B24*BT81+$B25*BT81^$B$26+$B$29*(BT81/$B$27)^$B$28)*Parameters!$B$116*0.01</f>
        <v>6.12831649653863E-2</v>
      </c>
      <c r="BU62" s="39">
        <f>($B24*BU81+$B25*BU81^$B$26+$B$29*(BU81/$B$27)^$B$28)*Parameters!$B$116*0.01</f>
        <v>6.1076386754332912E-2</v>
      </c>
      <c r="BV62" s="39">
        <f>($B24*BV81+$B25*BV81^$B$26+$B$29*(BV81/$B$27)^$B$28)*Parameters!$B$116*0.01</f>
        <v>6.0874577212593907E-2</v>
      </c>
      <c r="BW62" s="39">
        <f>($B24*BW81+$B25*BW81^$B$26+$B$29*(BW81/$B$27)^$B$28)*Parameters!$B$116*0.01</f>
        <v>6.0675949412947412E-2</v>
      </c>
      <c r="BX62" s="39">
        <f>($B24*BX81+$B25*BX81^$B$26+$B$29*(BX81/$B$27)^$B$28)*Parameters!$B$116*0.01</f>
        <v>6.0479304397046234E-2</v>
      </c>
      <c r="BY62" s="39">
        <f>($B24*BY81+$B25*BY81^$B$26+$B$29*(BY81/$B$27)^$B$28)*Parameters!$B$116*0.01</f>
        <v>6.0283841504554417E-2</v>
      </c>
      <c r="BZ62" s="39">
        <f>($B24*BZ81+$B25*BZ81^$B$26+$B$29*(BZ81/$B$27)^$B$28)*Parameters!$B$116*0.01</f>
        <v>6.0089030012470013E-2</v>
      </c>
      <c r="CA62" s="39">
        <f>($B24*CA81+$B25*CA81^$B$26+$B$29*(CA81/$B$27)^$B$28)*Parameters!$B$116*0.01</f>
        <v>5.9894522198372456E-2</v>
      </c>
      <c r="CB62" s="39">
        <f>($B24*CB81+$B25*CB81^$B$26+$B$29*(CB81/$B$27)^$B$28)*Parameters!$B$116*0.01</f>
        <v>5.9700094413384919E-2</v>
      </c>
      <c r="CC62" s="39">
        <f>($B24*CC81+$B25*CC81^$B$26+$B$29*(CC81/$B$27)^$B$28)*Parameters!$B$116*0.01</f>
        <v>5.9505607107637387E-2</v>
      </c>
      <c r="CD62" s="39">
        <f>($B24*CD81+$B25*CD81^$B$26+$B$29*(CD81/$B$27)^$B$28)*Parameters!$B$116*0.01</f>
        <v>5.9310977688308501E-2</v>
      </c>
      <c r="CE62" s="39">
        <f>($B24*CE81+$B25*CE81^$B$26+$B$29*(CE81/$B$27)^$B$28)*Parameters!$B$116*0.01</f>
        <v>5.9116162072510012E-2</v>
      </c>
      <c r="CF62" s="39">
        <f>($B24*CF81+$B25*CF81^$B$26+$B$29*(CF81/$B$27)^$B$28)*Parameters!$B$116*0.01</f>
        <v>5.892114213592492E-2</v>
      </c>
      <c r="CG62" s="39">
        <f>($B24*CG81+$B25*CG81^$B$26+$B$29*(CG81/$B$27)^$B$28)*Parameters!$B$116*0.01</f>
        <v>5.8725917162664808E-2</v>
      </c>
      <c r="CH62" s="39">
        <f>($B24*CH81+$B25*CH81^$B$26+$B$29*(CH81/$B$27)^$B$28)*Parameters!$B$116*0.01</f>
        <v>5.8530498013334001E-2</v>
      </c>
      <c r="CI62" s="39">
        <f>($B24*CI81+$B25*CI81^$B$26+$B$29*(CI81/$B$27)^$B$28)*Parameters!$B$116*0.01</f>
        <v>5.8334903141879516E-2</v>
      </c>
      <c r="CJ62" s="39">
        <f>($B24*CJ81+$B25*CJ81^$B$26+$B$29*(CJ81/$B$27)^$B$28)*Parameters!$B$116*0.01</f>
        <v>5.8139155871648883E-2</v>
      </c>
      <c r="CK62" s="39">
        <f>($B24*CK81+$B25*CK81^$B$26+$B$29*(CK81/$B$27)^$B$28)*Parameters!$B$116*0.01</f>
        <v>5.794328253050772E-2</v>
      </c>
      <c r="CL62" s="39">
        <f>($B24*CL81+$B25*CL81^$B$26+$B$29*(CL81/$B$27)^$B$28)*Parameters!$B$116*0.01</f>
        <v>5.7747311173159885E-2</v>
      </c>
      <c r="CM62" s="39">
        <f>($B24*CM81+$B25*CM81^$B$26+$B$29*(CM81/$B$27)^$B$28)*Parameters!$B$116*0.01</f>
        <v>5.7551270705747712E-2</v>
      </c>
      <c r="CN62" s="39">
        <f>($B24*CN81+$B25*CN81^$B$26+$B$29*(CN81/$B$27)^$B$28)*Parameters!$B$116*0.01</f>
        <v>5.7355190286760109E-2</v>
      </c>
      <c r="CO62" s="39">
        <f>($B24*CO81+$B25*CO81^$B$26+$B$29*(CO81/$B$27)^$B$28)*Parameters!$B$116*0.01</f>
        <v>5.7159098918283191E-2</v>
      </c>
      <c r="CP62" s="39">
        <f>($B24*CP81+$B25*CP81^$B$26+$B$29*(CP81/$B$27)^$B$28)*Parameters!$B$116*0.01</f>
        <v>5.6963025168805664E-2</v>
      </c>
      <c r="CQ62" s="39">
        <f>($B24*CQ81+$B25*CQ81^$B$26+$B$29*(CQ81/$B$27)^$B$28)*Parameters!$B$116*0.01</f>
        <v>5.676699698727572E-2</v>
      </c>
      <c r="CR62" s="39">
        <f>($B24*CR81+$B25*CR81^$B$26+$B$29*(CR81/$B$27)^$B$28)*Parameters!$B$116*0.01</f>
        <v>5.6571041580697305E-2</v>
      </c>
      <c r="CS62" s="39">
        <f>($B24*CS81+$B25*CS81^$B$26+$B$29*(CS81/$B$27)^$B$28)*Parameters!$B$116*0.01</f>
        <v>5.637518533614351E-2</v>
      </c>
      <c r="CT62" s="39">
        <f>($B24*CT81+$B25*CT81^$B$26+$B$29*(CT81/$B$27)^$B$28)*Parameters!$B$116*0.01</f>
        <v>5.6179453773939965E-2</v>
      </c>
      <c r="CU62" s="39">
        <f>($B24*CU81+$B25*CU81^$B$26+$B$29*(CU81/$B$27)^$B$28)*Parameters!$B$116*0.01</f>
        <v>5.5983871522797636E-2</v>
      </c>
      <c r="CV62" s="39">
        <f>($B24*CV81+$B25*CV81^$B$26+$B$29*(CV81/$B$27)^$B$28)*Parameters!$B$116*0.01</f>
        <v>5.578846231044314E-2</v>
      </c>
    </row>
    <row r="63" spans="1:105" s="39" customFormat="1" ht="18" customHeight="1">
      <c r="A63" s="93" t="s">
        <v>768</v>
      </c>
      <c r="B63" s="39">
        <f t="shared" ref="B63:BM63" si="13">+B62+B50/100</f>
        <v>2.6515942275779397E-3</v>
      </c>
      <c r="C63" s="39">
        <f t="shared" si="13"/>
        <v>3.4224506190421193E-3</v>
      </c>
      <c r="D63" s="39">
        <f t="shared" si="13"/>
        <v>4.8404230154554173E-3</v>
      </c>
      <c r="E63" s="39">
        <f t="shared" si="13"/>
        <v>6.7836263627708577E-3</v>
      </c>
      <c r="F63" s="39">
        <f t="shared" si="13"/>
        <v>9.2192926806156181E-3</v>
      </c>
      <c r="G63" s="39">
        <f t="shared" si="13"/>
        <v>1.2100392565538198E-2</v>
      </c>
      <c r="H63" s="39">
        <f t="shared" si="13"/>
        <v>1.5365220873890242E-2</v>
      </c>
      <c r="I63" s="39">
        <f t="shared" si="13"/>
        <v>1.8959196113387436E-2</v>
      </c>
      <c r="J63" s="39">
        <f t="shared" si="13"/>
        <v>2.2844776948227771E-2</v>
      </c>
      <c r="K63" s="39">
        <f t="shared" si="13"/>
        <v>2.7136964744790448E-2</v>
      </c>
      <c r="L63" s="39">
        <f t="shared" si="13"/>
        <v>3.1802836486755637E-2</v>
      </c>
      <c r="M63" s="39">
        <f t="shared" si="13"/>
        <v>3.675871266687572E-2</v>
      </c>
      <c r="N63" s="39">
        <f t="shared" si="13"/>
        <v>4.2003536155135107E-2</v>
      </c>
      <c r="O63" s="39">
        <f t="shared" si="13"/>
        <v>4.7624194419606622E-2</v>
      </c>
      <c r="P63" s="39">
        <f t="shared" si="13"/>
        <v>5.3679756907908459E-2</v>
      </c>
      <c r="Q63" s="39">
        <f t="shared" si="13"/>
        <v>6.0218523047404209E-2</v>
      </c>
      <c r="R63" s="39">
        <f t="shared" si="13"/>
        <v>6.7287736729277486E-2</v>
      </c>
      <c r="S63" s="39">
        <f t="shared" si="13"/>
        <v>7.4933655640555291E-2</v>
      </c>
      <c r="T63" s="39">
        <f t="shared" si="13"/>
        <v>8.3201173879712015E-2</v>
      </c>
      <c r="U63" s="39">
        <f t="shared" si="13"/>
        <v>9.2133098366720775E-2</v>
      </c>
      <c r="V63" s="39">
        <f t="shared" si="13"/>
        <v>0.10177301409068777</v>
      </c>
      <c r="W63" s="39">
        <f t="shared" si="13"/>
        <v>0.11222001606151456</v>
      </c>
      <c r="X63" s="39">
        <f t="shared" si="13"/>
        <v>0.12355911669391818</v>
      </c>
      <c r="Y63" s="39">
        <f t="shared" si="13"/>
        <v>0.13579917723668306</v>
      </c>
      <c r="Z63" s="39">
        <f t="shared" si="13"/>
        <v>0.14896344800581413</v>
      </c>
      <c r="AA63" s="39">
        <f t="shared" si="13"/>
        <v>0.1629882850963095</v>
      </c>
      <c r="AB63" s="39">
        <f t="shared" si="13"/>
        <v>0.17679896304617015</v>
      </c>
      <c r="AC63" s="39">
        <f t="shared" si="13"/>
        <v>0.18970380143473953</v>
      </c>
      <c r="AD63" s="39">
        <f t="shared" si="13"/>
        <v>0.20229753051212951</v>
      </c>
      <c r="AE63" s="39">
        <f t="shared" si="13"/>
        <v>0.21499290847526903</v>
      </c>
      <c r="AF63" s="39">
        <f t="shared" si="13"/>
        <v>0.22802976768713099</v>
      </c>
      <c r="AG63" s="39">
        <f t="shared" si="13"/>
        <v>0.24147529393214612</v>
      </c>
      <c r="AH63" s="39">
        <f t="shared" si="13"/>
        <v>0.25536195939110184</v>
      </c>
      <c r="AI63" s="39">
        <f t="shared" si="13"/>
        <v>0.26976444508441894</v>
      </c>
      <c r="AJ63" s="39">
        <f t="shared" si="13"/>
        <v>0.28469107070154404</v>
      </c>
      <c r="AK63" s="39">
        <f t="shared" si="13"/>
        <v>0.30013358936450529</v>
      </c>
      <c r="AL63" s="39">
        <f t="shared" si="13"/>
        <v>0.31607560906277332</v>
      </c>
      <c r="AM63" s="39">
        <f t="shared" si="13"/>
        <v>0.33249711471258697</v>
      </c>
      <c r="AN63" s="39">
        <f t="shared" si="13"/>
        <v>0.34937696136769475</v>
      </c>
      <c r="AO63" s="39">
        <f t="shared" si="13"/>
        <v>0.36669413215324898</v>
      </c>
      <c r="AP63" s="39">
        <f t="shared" si="13"/>
        <v>0.38442826250258122</v>
      </c>
      <c r="AQ63" s="39">
        <f t="shared" si="13"/>
        <v>0.40255974586499166</v>
      </c>
      <c r="AR63" s="39">
        <f t="shared" si="13"/>
        <v>0.42106961497364381</v>
      </c>
      <c r="AS63" s="39">
        <f t="shared" si="13"/>
        <v>0.43993931629577882</v>
      </c>
      <c r="AT63" s="39">
        <f t="shared" si="13"/>
        <v>0.45915044878113387</v>
      </c>
      <c r="AU63" s="39">
        <f t="shared" si="13"/>
        <v>0.47868451155666381</v>
      </c>
      <c r="AV63" s="39">
        <f t="shared" si="13"/>
        <v>0.49852269244209069</v>
      </c>
      <c r="AW63" s="39">
        <f t="shared" si="13"/>
        <v>0.51864572634680106</v>
      </c>
      <c r="AX63" s="39">
        <f t="shared" si="13"/>
        <v>0.5390338579053966</v>
      </c>
      <c r="AY63" s="39">
        <f t="shared" si="13"/>
        <v>0.55966695564155544</v>
      </c>
      <c r="AZ63" s="39">
        <f t="shared" si="13"/>
        <v>0.58052484603944343</v>
      </c>
      <c r="BA63" s="39">
        <f t="shared" si="13"/>
        <v>0.60158796632510936</v>
      </c>
      <c r="BB63" s="39">
        <f t="shared" si="13"/>
        <v>0.62283847591177943</v>
      </c>
      <c r="BC63" s="39">
        <f t="shared" si="13"/>
        <v>0.64426201926009397</v>
      </c>
      <c r="BD63" s="39">
        <f t="shared" si="13"/>
        <v>0.6658503966355982</v>
      </c>
      <c r="BE63" s="39">
        <f t="shared" si="13"/>
        <v>0.68760546977310233</v>
      </c>
      <c r="BF63" s="39">
        <f t="shared" si="13"/>
        <v>0.70954469667817521</v>
      </c>
      <c r="BG63" s="39">
        <f t="shared" si="13"/>
        <v>0.73170873446826601</v>
      </c>
      <c r="BH63" s="39">
        <f t="shared" si="13"/>
        <v>0.75417153923131131</v>
      </c>
      <c r="BI63" s="39">
        <f t="shared" si="13"/>
        <v>0.77705327736390672</v>
      </c>
      <c r="BJ63" s="39">
        <f t="shared" si="13"/>
        <v>0.79919186659361485</v>
      </c>
      <c r="BK63" s="39">
        <f t="shared" si="13"/>
        <v>0.81864978317004433</v>
      </c>
      <c r="BL63" s="39">
        <f t="shared" si="13"/>
        <v>0.83818232534071968</v>
      </c>
      <c r="BM63" s="39">
        <f t="shared" si="13"/>
        <v>0.85777728568679079</v>
      </c>
      <c r="BN63" s="39">
        <f t="shared" ref="BN63:CV63" si="14">+BN62+BN50/100</f>
        <v>0.87742695285903016</v>
      </c>
      <c r="BO63" s="39">
        <f t="shared" si="14"/>
        <v>0.89712583290150938</v>
      </c>
      <c r="BP63" s="39">
        <f t="shared" si="14"/>
        <v>0.91686951178341025</v>
      </c>
      <c r="BQ63" s="39">
        <f t="shared" si="14"/>
        <v>0.93665409152260881</v>
      </c>
      <c r="BR63" s="39">
        <f t="shared" si="14"/>
        <v>0.9564759165372706</v>
      </c>
      <c r="BS63" s="39">
        <f t="shared" si="14"/>
        <v>0.97633144690739671</v>
      </c>
      <c r="BT63" s="39">
        <f t="shared" si="14"/>
        <v>0.99621720527896529</v>
      </c>
      <c r="BU63" s="39">
        <f t="shared" si="14"/>
        <v>1.0161297597175203</v>
      </c>
      <c r="BV63" s="39">
        <f t="shared" si="14"/>
        <v>1.0360657231340202</v>
      </c>
      <c r="BW63" s="39">
        <f t="shared" si="14"/>
        <v>1.0560217594369692</v>
      </c>
      <c r="BX63" s="39">
        <f t="shared" si="14"/>
        <v>1.0759945915518625</v>
      </c>
      <c r="BY63" s="39">
        <f t="shared" si="14"/>
        <v>1.0959810090526263</v>
      </c>
      <c r="BZ63" s="39">
        <f t="shared" si="14"/>
        <v>1.1159778744906812</v>
      </c>
      <c r="CA63" s="39">
        <f t="shared" si="14"/>
        <v>1.1359821281766962</v>
      </c>
      <c r="CB63" s="39">
        <f t="shared" si="14"/>
        <v>1.1559907914835474</v>
      </c>
      <c r="CC63" s="39">
        <f t="shared" si="14"/>
        <v>1.1760009688669228</v>
      </c>
      <c r="CD63" s="39">
        <f t="shared" si="14"/>
        <v>1.1960098488341995</v>
      </c>
      <c r="CE63" s="39">
        <f t="shared" si="14"/>
        <v>1.2160147040821903</v>
      </c>
      <c r="CF63" s="39">
        <f t="shared" si="14"/>
        <v>1.2360128909960686</v>
      </c>
      <c r="CG63" s="39">
        <f t="shared" si="14"/>
        <v>1.256001848668632</v>
      </c>
      <c r="CH63" s="39">
        <f t="shared" si="14"/>
        <v>1.2759790975672716</v>
      </c>
      <c r="CI63" s="39">
        <f t="shared" si="14"/>
        <v>1.2959422379483287</v>
      </c>
      <c r="CJ63" s="39">
        <f t="shared" si="14"/>
        <v>1.3158889480955251</v>
      </c>
      <c r="CK63" s="39">
        <f t="shared" si="14"/>
        <v>1.3358169824407922</v>
      </c>
      <c r="CL63" s="39">
        <f t="shared" si="14"/>
        <v>1.3557241696114271</v>
      </c>
      <c r="CM63" s="39">
        <f t="shared" si="14"/>
        <v>1.3756084104363822</v>
      </c>
      <c r="CN63" s="39">
        <f t="shared" si="14"/>
        <v>1.3954676759361033</v>
      </c>
      <c r="CO63" s="39">
        <f t="shared" si="14"/>
        <v>1.4153000053138904</v>
      </c>
      <c r="CP63" s="39">
        <f t="shared" si="14"/>
        <v>1.4351035039620297</v>
      </c>
      <c r="CQ63" s="39">
        <f t="shared" si="14"/>
        <v>1.4548763414923243</v>
      </c>
      <c r="CR63" s="39">
        <f t="shared" si="14"/>
        <v>1.4746167497980016</v>
      </c>
      <c r="CS63" s="39">
        <f t="shared" si="14"/>
        <v>1.4943230211520016</v>
      </c>
      <c r="CT63" s="39">
        <f t="shared" si="14"/>
        <v>1.5139935063451211</v>
      </c>
      <c r="CU63" s="39">
        <f t="shared" si="14"/>
        <v>1.5336266128664464</v>
      </c>
      <c r="CV63" s="39">
        <f t="shared" si="14"/>
        <v>1.5532208031276264</v>
      </c>
    </row>
    <row r="64" spans="1:105" s="40" customFormat="1" ht="18" customHeight="1">
      <c r="A64" s="94" t="s">
        <v>769</v>
      </c>
      <c r="B64" s="40">
        <f>+B61-B65</f>
        <v>6.9266590466727784E-3</v>
      </c>
      <c r="C64" s="40">
        <f>+C63*C61/(1+C63^Parameters!$B$125)</f>
        <v>1.4303319126798986E-2</v>
      </c>
      <c r="D64" s="40">
        <f>+D63*D61/(1+D63^Parameters!$B$125)</f>
        <v>3.3532032846080036E-2</v>
      </c>
      <c r="E64" s="40">
        <f>+E63*E61/(1+E63^Parameters!$B$125)</f>
        <v>7.2193442110227726E-2</v>
      </c>
      <c r="F64" s="40">
        <f>+F63*F61/(1+F63^Parameters!$B$125)</f>
        <v>0.14179167602027865</v>
      </c>
      <c r="G64" s="40">
        <f>+G63*G61/(1+G63^Parameters!$B$125)</f>
        <v>0.25206301652381036</v>
      </c>
      <c r="H64" s="40">
        <f>+H63*H61/(1+H63^Parameters!$B$125)</f>
        <v>0.41495480005371227</v>
      </c>
      <c r="I64" s="40">
        <f>+I63*I61/(1+I63^Parameters!$B$125)</f>
        <v>0.64888827483650735</v>
      </c>
      <c r="J64" s="40">
        <f>+J63*J61/(1+J63^Parameters!$B$125)</f>
        <v>0.97157509509015361</v>
      </c>
      <c r="K64" s="40">
        <f>+K63*K61/(1+K63^Parameters!$B$125)</f>
        <v>1.409586925248987</v>
      </c>
      <c r="L64" s="40">
        <f>+L63*L61/(1+L63^Parameters!$B$125)</f>
        <v>1.9701593941520807</v>
      </c>
      <c r="M64" s="40">
        <f>+M63*M61/(1+M63^Parameters!$B$125)</f>
        <v>2.6622333197415431</v>
      </c>
      <c r="N64" s="40">
        <f>+N63*N61/(1+N63^Parameters!$B$125)</f>
        <v>3.4862751998817565</v>
      </c>
      <c r="O64" s="40">
        <f>+O63*O61/(1+O63^Parameters!$B$125)</f>
        <v>4.4850478011252761</v>
      </c>
      <c r="P64" s="40">
        <f>+P63*P61/(1+P63^Parameters!$B$125)</f>
        <v>5.6803383992346514</v>
      </c>
      <c r="Q64" s="40">
        <f>+Q63*Q61/(1+Q63^Parameters!$B$125)</f>
        <v>7.0943656243596109</v>
      </c>
      <c r="R64" s="40">
        <f>+R63*R61/(1+R63^Parameters!$B$125)</f>
        <v>8.750352997524887</v>
      </c>
      <c r="S64" s="40">
        <f>+S63*S61/(1+S63^Parameters!$B$125)</f>
        <v>10.672362394474035</v>
      </c>
      <c r="T64" s="40">
        <f>+T63*T61/(1+T63^Parameters!$B$125)</f>
        <v>12.885043142216219</v>
      </c>
      <c r="U64" s="40">
        <f>+U63*U61/(1+U63^Parameters!$B$125)</f>
        <v>15.413283483698601</v>
      </c>
      <c r="V64" s="40">
        <f>+V63*V61/(1+V63^Parameters!$B$125)</f>
        <v>18.380471754686681</v>
      </c>
      <c r="W64" s="40">
        <f>+W63*W61/(1+W63^Parameters!$B$125)</f>
        <v>21.90055252184742</v>
      </c>
      <c r="X64" s="40">
        <f>+X63*X61/(1+X63^Parameters!$B$125)</f>
        <v>25.969127179593421</v>
      </c>
      <c r="Y64" s="40">
        <f>+Y63*Y61/(1+Y63^Parameters!$B$125)</f>
        <v>30.623144900452427</v>
      </c>
      <c r="Z64" s="40">
        <f>+Z63*Z61/(1+Z63^Parameters!$B$125)</f>
        <v>35.905237216535056</v>
      </c>
      <c r="AA64" s="40">
        <f>+AA63*AA61/(1+AA63^Parameters!$B$125)</f>
        <v>41.837588179027591</v>
      </c>
      <c r="AB64" s="40">
        <f>+AB63*AB61/(1+AB63^Parameters!$B$125)</f>
        <v>48.163413994225465</v>
      </c>
      <c r="AC64" s="40">
        <f>+AC63*AC61/(1+AC63^Parameters!$B$125)</f>
        <v>54.669282915161752</v>
      </c>
      <c r="AD64" s="40">
        <f>+AD63*AD61/(1+AD63^Parameters!$B$125)</f>
        <v>61.53594925497034</v>
      </c>
      <c r="AE64" s="40">
        <f>+AE63*AE61/(1+AE63^Parameters!$B$125)</f>
        <v>68.882159055224648</v>
      </c>
      <c r="AF64" s="40">
        <f>+AF63*AF61/(1+AF63^Parameters!$B$125)</f>
        <v>76.660212300864487</v>
      </c>
      <c r="AG64" s="40">
        <f>+AG63*AG61/(1+AG63^Parameters!$B$125)</f>
        <v>84.835531913392998</v>
      </c>
      <c r="AH64" s="40">
        <f>+AH63*AH61/(1+AH63^Parameters!$B$125)</f>
        <v>93.52482890409911</v>
      </c>
      <c r="AI64" s="40">
        <f>+AI63*AI61/(1+AI63^Parameters!$B$125)</f>
        <v>102.78044496908454</v>
      </c>
      <c r="AJ64" s="40">
        <f>+AJ63*AJ61/(1+AJ63^Parameters!$B$125)</f>
        <v>112.62589674751582</v>
      </c>
      <c r="AK64" s="40">
        <f>+AK63*AK61/(1+AK63^Parameters!$B$125)</f>
        <v>123.07484817459796</v>
      </c>
      <c r="AL64" s="40">
        <f>+AL63*AL61/(1+AL63^Parameters!$B$125)</f>
        <v>134.13457286762073</v>
      </c>
      <c r="AM64" s="40">
        <f>+AM63*AM61/(1+AM63^Parameters!$B$125)</f>
        <v>145.80780882170959</v>
      </c>
      <c r="AN64" s="40">
        <f>+AN63*AN61/(1+AN63^Parameters!$B$125)</f>
        <v>158.09370697862269</v>
      </c>
      <c r="AO64" s="40">
        <f>+AO63*AO61/(1+AO63^Parameters!$B$125)</f>
        <v>170.98816915570328</v>
      </c>
      <c r="AP64" s="40">
        <f>+AP63*AP61/(1+AP63^Parameters!$B$125)</f>
        <v>184.48376231017997</v>
      </c>
      <c r="AQ64" s="40">
        <f>+AQ63*AQ61/(1+AQ63^Parameters!$B$125)</f>
        <v>198.56932339597083</v>
      </c>
      <c r="AR64" s="40">
        <f>+AR63*AR61/(1+AR63^Parameters!$B$125)</f>
        <v>213.2293185070248</v>
      </c>
      <c r="AS64" s="40">
        <f>+AS63*AS61/(1+AS63^Parameters!$B$125)</f>
        <v>228.44298547050985</v>
      </c>
      <c r="AT64" s="40">
        <f>+AT63*AT61/(1+AT63^Parameters!$B$125)</f>
        <v>244.18326679425226</v>
      </c>
      <c r="AU64" s="40">
        <f>+AU63*AU61/(1+AU63^Parameters!$B$125)</f>
        <v>260.4155283685202</v>
      </c>
      <c r="AV64" s="40">
        <f>+AV63*AV61/(1+AV63^Parameters!$B$125)</f>
        <v>277.09605931446686</v>
      </c>
      <c r="AW64" s="40">
        <f>+AW63*AW61/(1+AW63^Parameters!$B$125)</f>
        <v>294.17036291774963</v>
      </c>
      <c r="AX64" s="40">
        <f>+AX63*AX61/(1+AX63^Parameters!$B$125)</f>
        <v>311.5712830178926</v>
      </c>
      <c r="AY64" s="40">
        <f>+AY63*AY61/(1+AY63^Parameters!$B$125)</f>
        <v>329.21707166813098</v>
      </c>
      <c r="AZ64" s="40">
        <f>+AZ63*AZ61/(1+AZ63^Parameters!$B$125)</f>
        <v>347.00959969185988</v>
      </c>
      <c r="BA64" s="40">
        <f>+BA63*BA61/(1+BA63^Parameters!$B$125)</f>
        <v>364.83304580394531</v>
      </c>
      <c r="BB64" s="40">
        <f>+BB63*BB61/(1+BB63^Parameters!$B$125)</f>
        <v>382.5535652089726</v>
      </c>
      <c r="BC64" s="40">
        <f>+BC63*BC61/(1+BC63^Parameters!$B$125)</f>
        <v>400.0206043005951</v>
      </c>
      <c r="BD64" s="40">
        <f>+BD63*BD61/(1+BD63^Parameters!$B$125)</f>
        <v>417.07062054843465</v>
      </c>
      <c r="BE64" s="40">
        <f>+BE63*BE61/(1+BE63^Parameters!$B$125)</f>
        <v>433.53384481069281</v>
      </c>
      <c r="BF64" s="40">
        <f>+BF63*BF61/(1+BF63^Parameters!$B$125)</f>
        <v>449.24415545566364</v>
      </c>
      <c r="BG64" s="40">
        <f>+BG63*BG61/(1+BG63^Parameters!$B$125)</f>
        <v>464.05078686700574</v>
      </c>
      <c r="BH64" s="40">
        <f>+BH63*BH61/(1+BH63^Parameters!$B$125)</f>
        <v>477.82804904800645</v>
      </c>
      <c r="BI64" s="40">
        <f>+BI63*BI61/(1+BI63^Parameters!$B$125)</f>
        <v>490.47502267750224</v>
      </c>
      <c r="BJ64" s="40">
        <f>+BJ63*BJ61/(1+BJ63^Parameters!$B$125)</f>
        <v>492.57841207776823</v>
      </c>
      <c r="BK64" s="40">
        <f>+BK63*BK61/(1+BK63^Parameters!$B$125)</f>
        <v>491.72268447407208</v>
      </c>
      <c r="BL64" s="40">
        <f>+BL63*BL61/(1+BL63^Parameters!$B$125)</f>
        <v>488.00002460134777</v>
      </c>
      <c r="BM64" s="40">
        <f>+BM63*BM61/(1+BM63^Parameters!$B$125)</f>
        <v>481.12924304844938</v>
      </c>
      <c r="BN64" s="40">
        <f>+BN63*BN61/(1+BN63^Parameters!$B$125)</f>
        <v>470.91617210719522</v>
      </c>
      <c r="BO64" s="40">
        <f>+BO63*BO61/(1+BO63^Parameters!$B$125)</f>
        <v>457.28719183979098</v>
      </c>
      <c r="BP64" s="40">
        <f>+BP63*BP61/(1+BP63^Parameters!$B$125)</f>
        <v>440.31723642262153</v>
      </c>
      <c r="BQ64" s="40">
        <f>+BQ63*BQ61/(1+BQ63^Parameters!$B$125)</f>
        <v>420.24530276083914</v>
      </c>
      <c r="BR64" s="40">
        <f>+BR63*BR61/(1+BR63^Parameters!$B$125)</f>
        <v>397.47192167988806</v>
      </c>
      <c r="BS64" s="40">
        <f>+BS63*BS61/(1+BS63^Parameters!$B$125)</f>
        <v>372.53633280744054</v>
      </c>
      <c r="BT64" s="40">
        <f>+BT63*BT61/(1+BT63^Parameters!$B$125)</f>
        <v>346.07555934724707</v>
      </c>
      <c r="BU64" s="40">
        <f>+BU63*BU61/(1+BU63^Parameters!$B$125)</f>
        <v>318.77182171089447</v>
      </c>
      <c r="BV64" s="40">
        <f>+BV63*BV61/(1+BV63^Parameters!$B$125)</f>
        <v>291.29727000138229</v>
      </c>
      <c r="BW64" s="40">
        <f>+BW63*BW61/(1+BW63^Parameters!$B$125)</f>
        <v>264.26500884031833</v>
      </c>
      <c r="BX64" s="40">
        <f>+BX63*BX61/(1+BX63^Parameters!$B$125)</f>
        <v>238.19303776437704</v>
      </c>
      <c r="BY64" s="40">
        <f>+BY63*BY61/(1+BY63^Parameters!$B$125)</f>
        <v>213.48410559087898</v>
      </c>
      <c r="BZ64" s="40">
        <f>+BZ63*BZ61/(1+BZ63^Parameters!$B$125)</f>
        <v>190.42090808369002</v>
      </c>
      <c r="CA64" s="40">
        <f>+CA63*CA61/(1+CA63^Parameters!$B$125)</f>
        <v>169.17353053169487</v>
      </c>
      <c r="CB64" s="40">
        <f>+CB63*CB61/(1+CB63^Parameters!$B$125)</f>
        <v>149.81490843667513</v>
      </c>
      <c r="CC64" s="40">
        <f>+CC63*CC61/(1+CC63^Parameters!$B$125)</f>
        <v>132.34016139237534</v>
      </c>
      <c r="CD64" s="40">
        <f>+CD63*CD61/(1+CD63^Parameters!$B$125)</f>
        <v>116.68648345251188</v>
      </c>
      <c r="CE64" s="40">
        <f>+CE63*CE61/(1+CE63^Parameters!$B$125)</f>
        <v>102.75137213290965</v>
      </c>
      <c r="CF64" s="40">
        <f>+CF63*CF61/(1+CF63^Parameters!$B$125)</f>
        <v>90.408009098489686</v>
      </c>
      <c r="CG64" s="40">
        <f>+CG63*CG61/(1+CG63^Parameters!$B$125)</f>
        <v>79.517398921743492</v>
      </c>
      <c r="CH64" s="40">
        <f>+CH63*CH61/(1+CH63^Parameters!$B$125)</f>
        <v>69.937390295232333</v>
      </c>
      <c r="CI64" s="40">
        <f>+CI63*CI61/(1+CI63^Parameters!$B$125)</f>
        <v>61.528984178419783</v>
      </c>
      <c r="CJ64" s="40">
        <f>+CJ63*CJ61/(1+CJ63^Parameters!$B$125)</f>
        <v>54.160440954624505</v>
      </c>
      <c r="CK64" s="40">
        <f>+CK63*CK61/(1+CK63^Parameters!$B$125)</f>
        <v>47.709698248813822</v>
      </c>
      <c r="CL64" s="40">
        <f>+CL63*CL61/(1+CL63^Parameters!$B$125)</f>
        <v>42.065553401328486</v>
      </c>
      <c r="CM64" s="40">
        <f>+CM63*CM61/(1+CM63^Parameters!$B$125)</f>
        <v>37.127984240128114</v>
      </c>
      <c r="CN64" s="40">
        <f>+CN63*CN61/(1+CN63^Parameters!$B$125)</f>
        <v>32.807899379378668</v>
      </c>
      <c r="CO64" s="40">
        <f>+CO63*CO61/(1+CO63^Parameters!$B$125)</f>
        <v>29.026535382185706</v>
      </c>
      <c r="CP64" s="40">
        <f>+CP63*CP61/(1+CP63^Parameters!$B$125)</f>
        <v>25.714656915912862</v>
      </c>
      <c r="CQ64" s="40">
        <f>+CQ63*CQ61/(1+CQ63^Parameters!$B$125)</f>
        <v>22.81166798516254</v>
      </c>
      <c r="CR64" s="40">
        <f>+CR63*CR61/(1+CR63^Parameters!$B$125)</f>
        <v>20.264706119473711</v>
      </c>
      <c r="CS64" s="40">
        <f>+CS63*CS61/(1+CS63^Parameters!$B$125)</f>
        <v>18.027764999222061</v>
      </c>
      <c r="CT64" s="40">
        <f>+CT63*CT61/(1+CT63^Parameters!$B$125)</f>
        <v>16.060872328688479</v>
      </c>
      <c r="CU64" s="40">
        <f>+CU63*CU61/(1+CU63^Parameters!$B$125)</f>
        <v>14.329336933085946</v>
      </c>
      <c r="CV64" s="40">
        <f>+CV63*CV61/(1+CV63^Parameters!$B$125)</f>
        <v>12.803070514768102</v>
      </c>
    </row>
    <row r="65" spans="1:237" s="37" customFormat="1" ht="18" customHeight="1">
      <c r="A65" s="92" t="s">
        <v>638</v>
      </c>
      <c r="B65" s="37">
        <f>+B61/(1+B63)</f>
        <v>2.6122620778971077</v>
      </c>
      <c r="C65" s="37">
        <f t="shared" ref="C65:BN65" si="15">+C61-C64</f>
        <v>4.1649590629852975</v>
      </c>
      <c r="D65" s="37">
        <f t="shared" si="15"/>
        <v>6.8939684643238213</v>
      </c>
      <c r="E65" s="37">
        <f t="shared" si="15"/>
        <v>10.570114705406819</v>
      </c>
      <c r="F65" s="37">
        <f t="shared" si="15"/>
        <v>15.238094930509552</v>
      </c>
      <c r="G65" s="37">
        <f t="shared" si="15"/>
        <v>20.578915413191226</v>
      </c>
      <c r="H65" s="37">
        <f t="shared" si="15"/>
        <v>26.591152268594755</v>
      </c>
      <c r="I65" s="37">
        <f t="shared" si="15"/>
        <v>33.576627984173832</v>
      </c>
      <c r="J65" s="37">
        <f t="shared" si="15"/>
        <v>41.557844093024329</v>
      </c>
      <c r="K65" s="37">
        <f t="shared" si="15"/>
        <v>50.533839265021214</v>
      </c>
      <c r="L65" s="37">
        <f t="shared" si="15"/>
        <v>59.979012811684342</v>
      </c>
      <c r="M65" s="37">
        <f t="shared" si="15"/>
        <v>69.762319299060209</v>
      </c>
      <c r="N65" s="37">
        <f t="shared" si="15"/>
        <v>79.513289098839891</v>
      </c>
      <c r="O65" s="37">
        <f t="shared" si="15"/>
        <v>89.690777234543475</v>
      </c>
      <c r="P65" s="37">
        <f t="shared" si="15"/>
        <v>100.13866538241092</v>
      </c>
      <c r="Q65" s="37">
        <f t="shared" si="15"/>
        <v>110.71599014905172</v>
      </c>
      <c r="R65" s="37">
        <f t="shared" si="15"/>
        <v>121.29344729772538</v>
      </c>
      <c r="S65" s="37">
        <f t="shared" si="15"/>
        <v>131.7517900548234</v>
      </c>
      <c r="T65" s="37">
        <f t="shared" si="15"/>
        <v>141.98107883161043</v>
      </c>
      <c r="U65" s="37">
        <f t="shared" si="15"/>
        <v>151.88037924571299</v>
      </c>
      <c r="V65" s="37">
        <f t="shared" si="15"/>
        <v>162.22213612817936</v>
      </c>
      <c r="W65" s="37">
        <f t="shared" si="15"/>
        <v>173.25672242257235</v>
      </c>
      <c r="X65" s="37">
        <f t="shared" si="15"/>
        <v>184.20660000258113</v>
      </c>
      <c r="Y65" s="37">
        <f t="shared" si="15"/>
        <v>194.88002521372201</v>
      </c>
      <c r="Z65" s="37">
        <f t="shared" si="15"/>
        <v>205.128639820941</v>
      </c>
      <c r="AA65" s="37">
        <f t="shared" si="15"/>
        <v>214.85318384684098</v>
      </c>
      <c r="AB65" s="37">
        <f t="shared" si="15"/>
        <v>224.25569187371187</v>
      </c>
      <c r="AC65" s="37">
        <f t="shared" si="15"/>
        <v>233.51306135847668</v>
      </c>
      <c r="AD65" s="37">
        <f t="shared" si="15"/>
        <v>242.64945608798277</v>
      </c>
      <c r="AE65" s="37">
        <f t="shared" si="15"/>
        <v>251.51061146217251</v>
      </c>
      <c r="AF65" s="37">
        <f t="shared" si="15"/>
        <v>259.52502446950558</v>
      </c>
      <c r="AG65" s="37">
        <f t="shared" si="15"/>
        <v>266.48649246405751</v>
      </c>
      <c r="AH65" s="37">
        <f t="shared" si="15"/>
        <v>272.71977309190834</v>
      </c>
      <c r="AI65" s="37">
        <f t="shared" si="15"/>
        <v>278.22104213861428</v>
      </c>
      <c r="AJ65" s="37">
        <f t="shared" si="15"/>
        <v>282.98289548323152</v>
      </c>
      <c r="AK65" s="37">
        <f t="shared" si="15"/>
        <v>286.99447603045667</v>
      </c>
      <c r="AL65" s="37">
        <f t="shared" si="15"/>
        <v>290.24460707287631</v>
      </c>
      <c r="AM65" s="37">
        <f t="shared" si="15"/>
        <v>292.72296449040891</v>
      </c>
      <c r="AN65" s="37">
        <f t="shared" si="15"/>
        <v>294.4203638868679</v>
      </c>
      <c r="AO65" s="37">
        <f t="shared" si="15"/>
        <v>295.32877046537862</v>
      </c>
      <c r="AP65" s="37">
        <f t="shared" si="15"/>
        <v>295.44132471494493</v>
      </c>
      <c r="AQ65" s="37">
        <f t="shared" si="15"/>
        <v>294.75252116297338</v>
      </c>
      <c r="AR65" s="37">
        <f t="shared" si="15"/>
        <v>293.25860919839135</v>
      </c>
      <c r="AS65" s="37">
        <f t="shared" si="15"/>
        <v>290.95826337025665</v>
      </c>
      <c r="AT65" s="37">
        <f t="shared" si="15"/>
        <v>287.85357337943447</v>
      </c>
      <c r="AU65" s="37">
        <f t="shared" si="15"/>
        <v>283.95141913355894</v>
      </c>
      <c r="AV65" s="37">
        <f t="shared" si="15"/>
        <v>279.26531675327442</v>
      </c>
      <c r="AW65" s="37">
        <f t="shared" si="15"/>
        <v>273.81784240245912</v>
      </c>
      <c r="AX65" s="37">
        <f t="shared" si="15"/>
        <v>267.64375769517744</v>
      </c>
      <c r="AY65" s="37">
        <f t="shared" si="15"/>
        <v>260.793968215321</v>
      </c>
      <c r="AZ65" s="37">
        <f t="shared" si="15"/>
        <v>253.34044042437699</v>
      </c>
      <c r="BA65" s="37">
        <f t="shared" si="15"/>
        <v>245.38217944551945</v>
      </c>
      <c r="BB65" s="37">
        <f t="shared" si="15"/>
        <v>237.05233657182259</v>
      </c>
      <c r="BC65" s="37">
        <f t="shared" si="15"/>
        <v>228.52649542935535</v>
      </c>
      <c r="BD65" s="37">
        <f t="shared" si="15"/>
        <v>220.03224044917062</v>
      </c>
      <c r="BE65" s="37">
        <f t="shared" si="15"/>
        <v>211.86036211515</v>
      </c>
      <c r="BF65" s="37">
        <f t="shared" si="15"/>
        <v>204.37870943482562</v>
      </c>
      <c r="BG65" s="37">
        <f t="shared" si="15"/>
        <v>198.0510776647443</v>
      </c>
      <c r="BH65" s="37">
        <f t="shared" si="15"/>
        <v>193.46603649577384</v>
      </c>
      <c r="BI65" s="37">
        <f t="shared" si="15"/>
        <v>191.38471842924946</v>
      </c>
      <c r="BJ65" s="37">
        <f t="shared" si="15"/>
        <v>189.28132902898346</v>
      </c>
      <c r="BK65" s="37">
        <f t="shared" si="15"/>
        <v>190.13705663267962</v>
      </c>
      <c r="BL65" s="37">
        <f t="shared" si="15"/>
        <v>193.85971650540392</v>
      </c>
      <c r="BM65" s="37">
        <f t="shared" si="15"/>
        <v>200.73049805830232</v>
      </c>
      <c r="BN65" s="37">
        <f t="shared" si="15"/>
        <v>210.94356899955648</v>
      </c>
      <c r="BO65" s="37">
        <f t="shared" ref="BO65:CV65" si="16">+BO61-BO64</f>
        <v>224.57254926696072</v>
      </c>
      <c r="BP65" s="37">
        <f t="shared" si="16"/>
        <v>241.54250468413017</v>
      </c>
      <c r="BQ65" s="37">
        <f t="shared" si="16"/>
        <v>261.61443834591256</v>
      </c>
      <c r="BR65" s="37">
        <f t="shared" si="16"/>
        <v>284.38781942686364</v>
      </c>
      <c r="BS65" s="37">
        <f t="shared" si="16"/>
        <v>309.32340829931115</v>
      </c>
      <c r="BT65" s="37">
        <f t="shared" si="16"/>
        <v>335.78418175950463</v>
      </c>
      <c r="BU65" s="37">
        <f t="shared" si="16"/>
        <v>363.08791939585723</v>
      </c>
      <c r="BV65" s="37">
        <f t="shared" si="16"/>
        <v>390.56247110536941</v>
      </c>
      <c r="BW65" s="37">
        <f t="shared" si="16"/>
        <v>417.59473226643337</v>
      </c>
      <c r="BX65" s="37">
        <f t="shared" si="16"/>
        <v>443.66670334237466</v>
      </c>
      <c r="BY65" s="37">
        <f t="shared" si="16"/>
        <v>468.37563551587272</v>
      </c>
      <c r="BZ65" s="37">
        <f t="shared" si="16"/>
        <v>491.43883302306165</v>
      </c>
      <c r="CA65" s="37">
        <f t="shared" si="16"/>
        <v>512.68621057505686</v>
      </c>
      <c r="CB65" s="37">
        <f t="shared" si="16"/>
        <v>532.04483267007663</v>
      </c>
      <c r="CC65" s="37">
        <f t="shared" si="16"/>
        <v>549.51957971437639</v>
      </c>
      <c r="CD65" s="37">
        <f t="shared" si="16"/>
        <v>565.17325765423982</v>
      </c>
      <c r="CE65" s="37">
        <f t="shared" si="16"/>
        <v>579.10836897384206</v>
      </c>
      <c r="CF65" s="37">
        <f t="shared" si="16"/>
        <v>591.45173200826207</v>
      </c>
      <c r="CG65" s="37">
        <f t="shared" si="16"/>
        <v>602.34234218500819</v>
      </c>
      <c r="CH65" s="37">
        <f t="shared" si="16"/>
        <v>611.92235081151932</v>
      </c>
      <c r="CI65" s="37">
        <f t="shared" si="16"/>
        <v>620.33075692833188</v>
      </c>
      <c r="CJ65" s="37">
        <f t="shared" si="16"/>
        <v>627.69930015212719</v>
      </c>
      <c r="CK65" s="37">
        <f t="shared" si="16"/>
        <v>634.15004285793793</v>
      </c>
      <c r="CL65" s="37">
        <f t="shared" si="16"/>
        <v>639.79418770542316</v>
      </c>
      <c r="CM65" s="37">
        <f t="shared" si="16"/>
        <v>644.73175686662353</v>
      </c>
      <c r="CN65" s="37">
        <f t="shared" si="16"/>
        <v>649.05184172737302</v>
      </c>
      <c r="CO65" s="37">
        <f t="shared" si="16"/>
        <v>652.83320572456603</v>
      </c>
      <c r="CP65" s="37">
        <f t="shared" si="16"/>
        <v>656.14508419083882</v>
      </c>
      <c r="CQ65" s="37">
        <f t="shared" si="16"/>
        <v>659.04807312158914</v>
      </c>
      <c r="CR65" s="37">
        <f t="shared" si="16"/>
        <v>661.59503498727804</v>
      </c>
      <c r="CS65" s="37">
        <f t="shared" si="16"/>
        <v>663.83197610752961</v>
      </c>
      <c r="CT65" s="37">
        <f t="shared" si="16"/>
        <v>665.79886877806325</v>
      </c>
      <c r="CU65" s="37">
        <f t="shared" si="16"/>
        <v>667.53040417366572</v>
      </c>
      <c r="CV65" s="37">
        <f t="shared" si="16"/>
        <v>669.05667059198356</v>
      </c>
    </row>
    <row r="66" spans="1:237" s="35" customFormat="1" ht="18" customHeight="1">
      <c r="A66" s="54" t="s">
        <v>770</v>
      </c>
      <c r="B66" s="35">
        <f t="shared" ref="B66:AG66" si="17">(B31*(B103)^$B38)</f>
        <v>1.8307754437246856E-11</v>
      </c>
      <c r="C66" s="35">
        <f t="shared" si="17"/>
        <v>2.0399419851681421E-11</v>
      </c>
      <c r="D66" s="35">
        <f t="shared" si="17"/>
        <v>1.7584686634587633E-11</v>
      </c>
      <c r="E66" s="35">
        <f t="shared" si="17"/>
        <v>1.5383566789325923E-11</v>
      </c>
      <c r="F66" s="35">
        <f t="shared" si="17"/>
        <v>1.363753164608153E-11</v>
      </c>
      <c r="G66" s="35">
        <f t="shared" si="17"/>
        <v>1.2234499230485482E-11</v>
      </c>
      <c r="H66" s="35">
        <f t="shared" si="17"/>
        <v>1.1093852107007812E-11</v>
      </c>
      <c r="I66" s="35">
        <f t="shared" si="17"/>
        <v>1.0156775848228742E-11</v>
      </c>
      <c r="J66" s="35">
        <f t="shared" si="17"/>
        <v>9.380414433122043E-12</v>
      </c>
      <c r="K66" s="35">
        <f t="shared" si="17"/>
        <v>8.7365948427176885E-12</v>
      </c>
      <c r="L66" s="35">
        <f t="shared" si="17"/>
        <v>8.221584930504932E-12</v>
      </c>
      <c r="M66" s="35">
        <f t="shared" si="17"/>
        <v>7.9002826211038459E-12</v>
      </c>
      <c r="N66" s="35">
        <f t="shared" si="17"/>
        <v>8.0601856916668239E-12</v>
      </c>
      <c r="O66" s="35">
        <f t="shared" si="17"/>
        <v>9.7508699001044525E-12</v>
      </c>
      <c r="P66" s="35">
        <f t="shared" si="17"/>
        <v>1.6946900715895592E-11</v>
      </c>
      <c r="Q66" s="35">
        <f t="shared" si="17"/>
        <v>4.6542955439801496E-11</v>
      </c>
      <c r="R66" s="35">
        <f t="shared" si="17"/>
        <v>1.7307053894993131E-10</v>
      </c>
      <c r="S66" s="35">
        <f t="shared" si="17"/>
        <v>7.0870354127185853E-10</v>
      </c>
      <c r="T66" s="35">
        <f t="shared" si="17"/>
        <v>2.860609252984544E-9</v>
      </c>
      <c r="U66" s="35">
        <f t="shared" si="17"/>
        <v>1.0931428910387514E-8</v>
      </c>
      <c r="V66" s="35">
        <f t="shared" si="17"/>
        <v>3.9095030537845847E-8</v>
      </c>
      <c r="W66" s="35">
        <f t="shared" si="17"/>
        <v>1.3112211830667689E-7</v>
      </c>
      <c r="X66" s="35">
        <f t="shared" si="17"/>
        <v>4.142217438949868E-7</v>
      </c>
      <c r="Y66" s="35">
        <f t="shared" si="17"/>
        <v>1.233178933037722E-6</v>
      </c>
      <c r="Z66" s="35">
        <f t="shared" si="17"/>
        <v>3.4535950918223897E-6</v>
      </c>
      <c r="AA66" s="35">
        <f t="shared" si="17"/>
        <v>1.3051892689735481E-5</v>
      </c>
      <c r="AB66" s="35">
        <f t="shared" si="17"/>
        <v>9.930728789476111E-4</v>
      </c>
      <c r="AC66" s="35">
        <f t="shared" si="17"/>
        <v>4.7912708198900931E-4</v>
      </c>
      <c r="AD66" s="35">
        <f t="shared" si="17"/>
        <v>2.3141133189175328E-4</v>
      </c>
      <c r="AE66" s="35">
        <f t="shared" si="17"/>
        <v>1.1187586299058964E-4</v>
      </c>
      <c r="AF66" s="35">
        <f t="shared" si="17"/>
        <v>5.4133269922742576E-5</v>
      </c>
      <c r="AG66" s="35">
        <f t="shared" si="17"/>
        <v>2.6213837472063948E-5</v>
      </c>
      <c r="AH66" s="35">
        <f t="shared" ref="AH66:BI66" si="18">(AH31*(AH103)^$B38)</f>
        <v>1.2702861809210002E-5</v>
      </c>
      <c r="AI66" s="35">
        <f t="shared" si="18"/>
        <v>6.1595177599504919E-6</v>
      </c>
      <c r="AJ66" s="35">
        <f t="shared" si="18"/>
        <v>2.9883991238528694E-6</v>
      </c>
      <c r="AK66" s="35">
        <f t="shared" si="18"/>
        <v>1.4506163376108014E-6</v>
      </c>
      <c r="AL66" s="35">
        <f t="shared" si="18"/>
        <v>7.0447631473650673E-7</v>
      </c>
      <c r="AM66" s="35">
        <f t="shared" si="18"/>
        <v>3.4226312326168458E-7</v>
      </c>
      <c r="AN66" s="35">
        <f t="shared" si="18"/>
        <v>1.6634728419650656E-7</v>
      </c>
      <c r="AO66" s="35">
        <f t="shared" si="18"/>
        <v>8.0875508518790082E-8</v>
      </c>
      <c r="AP66" s="35">
        <f t="shared" si="18"/>
        <v>3.9332311241689477E-8</v>
      </c>
      <c r="AQ66" s="35">
        <f t="shared" si="18"/>
        <v>1.9133742714017406E-8</v>
      </c>
      <c r="AR66" s="35">
        <f t="shared" si="18"/>
        <v>9.310148549531095E-9</v>
      </c>
      <c r="AS66" s="35">
        <f t="shared" si="18"/>
        <v>4.5311546734389673E-9</v>
      </c>
      <c r="AT66" s="35">
        <f t="shared" si="18"/>
        <v>2.2057038471592541E-9</v>
      </c>
      <c r="AU66" s="35">
        <f t="shared" si="18"/>
        <v>1.0738977858099241E-9</v>
      </c>
      <c r="AV66" s="35">
        <f t="shared" si="18"/>
        <v>5.2293581000428656E-10</v>
      </c>
      <c r="AW66" s="35">
        <f t="shared" si="18"/>
        <v>2.5468099581532301E-10</v>
      </c>
      <c r="AX66" s="35">
        <f t="shared" si="18"/>
        <v>1.2405124988623471E-10</v>
      </c>
      <c r="AY66" s="35">
        <f t="shared" si="18"/>
        <v>6.0430550871141901E-11</v>
      </c>
      <c r="AZ66" s="35">
        <f t="shared" si="18"/>
        <v>2.9441347636906181E-11</v>
      </c>
      <c r="BA66" s="35">
        <f t="shared" si="18"/>
        <v>1.4344980707939373E-11</v>
      </c>
      <c r="BB66" s="35">
        <f t="shared" si="18"/>
        <v>6.9900339904203585E-12</v>
      </c>
      <c r="BC66" s="35">
        <f t="shared" si="18"/>
        <v>3.4063709390660329E-12</v>
      </c>
      <c r="BD66" s="35">
        <f t="shared" si="18"/>
        <v>1.6601012993177857E-12</v>
      </c>
      <c r="BE66" s="35">
        <f t="shared" si="18"/>
        <v>8.091037968042773E-13</v>
      </c>
      <c r="BF66" s="35">
        <f t="shared" si="18"/>
        <v>3.9436484004803603E-13</v>
      </c>
      <c r="BG66" s="35">
        <f t="shared" si="18"/>
        <v>1.922268310028913E-13</v>
      </c>
      <c r="BH66" s="35">
        <f t="shared" si="18"/>
        <v>9.3702139450835807E-14</v>
      </c>
      <c r="BI66" s="35">
        <f t="shared" si="18"/>
        <v>4.5677541603922521E-14</v>
      </c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4"/>
      <c r="EO66" s="54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4"/>
      <c r="FA66" s="54"/>
      <c r="FB66" s="54"/>
      <c r="FC66" s="54"/>
      <c r="FD66" s="54"/>
      <c r="FE66" s="54"/>
      <c r="FF66" s="54"/>
      <c r="FG66" s="54"/>
      <c r="FH66" s="54"/>
      <c r="FI66" s="54"/>
      <c r="FJ66" s="54"/>
      <c r="FK66" s="54"/>
      <c r="FL66" s="54"/>
      <c r="FM66" s="54"/>
      <c r="FN66" s="54"/>
      <c r="FO66" s="54"/>
      <c r="FP66" s="54"/>
      <c r="FQ66" s="54"/>
      <c r="FR66" s="54"/>
      <c r="FS66" s="54"/>
      <c r="FT66" s="54"/>
      <c r="FU66" s="54"/>
      <c r="FV66" s="54"/>
      <c r="FW66" s="54"/>
      <c r="FX66" s="54"/>
      <c r="FY66" s="54"/>
      <c r="FZ66" s="54"/>
      <c r="GA66" s="54"/>
      <c r="GB66" s="54"/>
      <c r="GC66" s="54"/>
      <c r="GD66" s="54"/>
      <c r="GE66" s="54"/>
      <c r="GF66" s="54"/>
      <c r="GG66" s="54"/>
      <c r="GH66" s="54"/>
      <c r="GI66" s="54"/>
      <c r="GJ66" s="54"/>
      <c r="GK66" s="54"/>
      <c r="GL66" s="54"/>
      <c r="GM66" s="54"/>
      <c r="GN66" s="54"/>
      <c r="GO66" s="54"/>
      <c r="GP66" s="54"/>
      <c r="GQ66" s="54"/>
      <c r="GR66" s="54"/>
      <c r="GS66" s="54"/>
      <c r="GT66" s="54"/>
      <c r="GU66" s="54"/>
      <c r="GV66" s="54"/>
      <c r="GW66" s="54"/>
      <c r="GX66" s="54"/>
      <c r="GY66" s="54"/>
      <c r="GZ66" s="54"/>
      <c r="HA66" s="54"/>
      <c r="HB66" s="54"/>
      <c r="HC66" s="54"/>
      <c r="HD66" s="54"/>
      <c r="HE66" s="54"/>
      <c r="HF66" s="54"/>
      <c r="HG66" s="54"/>
      <c r="HH66" s="54"/>
      <c r="HI66" s="54"/>
      <c r="HJ66" s="54"/>
      <c r="HK66" s="54"/>
      <c r="HL66" s="54"/>
      <c r="HM66" s="54"/>
      <c r="HN66" s="54"/>
      <c r="HO66" s="54"/>
      <c r="HP66" s="54"/>
      <c r="HQ66" s="54"/>
      <c r="HR66" s="54"/>
      <c r="HS66" s="54"/>
      <c r="HT66" s="54"/>
      <c r="HU66" s="54"/>
      <c r="HV66" s="54"/>
      <c r="HW66" s="54"/>
      <c r="HX66" s="54"/>
      <c r="HY66" s="54"/>
      <c r="HZ66" s="54"/>
      <c r="IA66" s="54"/>
      <c r="IB66" s="54"/>
      <c r="IC66" s="54"/>
    </row>
    <row r="67" spans="1:237" s="35" customFormat="1" ht="18" customHeight="1">
      <c r="A67" s="54" t="s">
        <v>771</v>
      </c>
      <c r="B67" s="40">
        <f>+B61*B66</f>
        <v>4.7951464220769489E-11</v>
      </c>
      <c r="C67" s="40">
        <f>+C61*C66</f>
        <v>8.525452800304288E-11</v>
      </c>
      <c r="D67" s="54">
        <f t="shared" ref="D67:BI67" si="19">+D61*D66</f>
        <v>1.2181792540368273E-10</v>
      </c>
      <c r="E67" s="54">
        <f t="shared" si="19"/>
        <v>1.6371665817991592E-10</v>
      </c>
      <c r="F67" s="54">
        <f t="shared" si="19"/>
        <v>2.0974369030969605E-10</v>
      </c>
      <c r="G67" s="54">
        <f t="shared" si="19"/>
        <v>2.5485658956860825E-10</v>
      </c>
      <c r="H67" s="54">
        <f t="shared" si="19"/>
        <v>2.9960175780560441E-10</v>
      </c>
      <c r="I67" s="54">
        <f t="shared" si="19"/>
        <v>3.4762089693267637E-10</v>
      </c>
      <c r="J67" s="54">
        <f t="shared" si="19"/>
        <v>3.9894357758448666E-10</v>
      </c>
      <c r="K67" s="54">
        <f t="shared" si="19"/>
        <v>4.5380866936700156E-10</v>
      </c>
      <c r="L67" s="54">
        <f t="shared" si="19"/>
        <v>5.0932038066475976E-10</v>
      </c>
      <c r="M67" s="54">
        <f t="shared" si="19"/>
        <v>5.7217443439554057E-10</v>
      </c>
      <c r="N67" s="54">
        <f t="shared" si="19"/>
        <v>6.6899190057513679E-10</v>
      </c>
      <c r="O67" s="54">
        <f t="shared" si="19"/>
        <v>9.1829621765780577E-10</v>
      </c>
      <c r="P67" s="54">
        <f t="shared" si="19"/>
        <v>1.7933041509425277E-9</v>
      </c>
      <c r="Q67" s="54">
        <f t="shared" si="19"/>
        <v>5.4832421391090444E-9</v>
      </c>
      <c r="R67" s="54">
        <f t="shared" si="19"/>
        <v>2.2506750604196199E-8</v>
      </c>
      <c r="S67" s="54">
        <f t="shared" si="19"/>
        <v>1.0093650120346015E-7</v>
      </c>
      <c r="T67" s="54">
        <f t="shared" si="19"/>
        <v>4.4301146149216156E-7</v>
      </c>
      <c r="U67" s="54">
        <f t="shared" si="19"/>
        <v>1.8287587812849078E-6</v>
      </c>
      <c r="V67" s="54">
        <f t="shared" si="19"/>
        <v>7.0606644703952468E-6</v>
      </c>
      <c r="W67" s="54">
        <f t="shared" si="19"/>
        <v>2.5589435293670878E-5</v>
      </c>
      <c r="X67" s="54">
        <f t="shared" si="19"/>
        <v>8.7059356237797312E-5</v>
      </c>
      <c r="Y67" s="54">
        <f t="shared" si="19"/>
        <v>2.7808575871802153E-4</v>
      </c>
      <c r="Z67" s="54">
        <f t="shared" si="19"/>
        <v>8.3243341469954873E-4</v>
      </c>
      <c r="AA67" s="54">
        <f t="shared" si="19"/>
        <v>3.3503004109269909E-3</v>
      </c>
      <c r="AB67" s="54">
        <f t="shared" si="19"/>
        <v>0.27053202574460661</v>
      </c>
      <c r="AC67" s="54">
        <f t="shared" si="19"/>
        <v>0.13807596569258046</v>
      </c>
      <c r="AD67" s="54">
        <f t="shared" si="19"/>
        <v>7.0391949792445632E-2</v>
      </c>
      <c r="AE67" s="54">
        <f t="shared" si="19"/>
        <v>3.5844217697579749E-2</v>
      </c>
      <c r="AF67" s="54">
        <f t="shared" si="19"/>
        <v>1.8198806166131565E-2</v>
      </c>
      <c r="AG67" s="54">
        <f t="shared" si="19"/>
        <v>9.2094984473869764E-3</v>
      </c>
      <c r="AH67" s="54">
        <f t="shared" si="19"/>
        <v>4.6523545675243999E-3</v>
      </c>
      <c r="AI67" s="54">
        <f t="shared" si="19"/>
        <v>2.3467854264074195E-3</v>
      </c>
      <c r="AJ67" s="54">
        <f t="shared" si="19"/>
        <v>1.1822369680908572E-3</v>
      </c>
      <c r="AK67" s="54">
        <f t="shared" si="19"/>
        <v>5.9485326124487264E-4</v>
      </c>
      <c r="AL67" s="54">
        <f t="shared" si="19"/>
        <v>2.9896508073538224E-4</v>
      </c>
      <c r="AM67" s="54">
        <f t="shared" si="19"/>
        <v>1.5009291212016745E-4</v>
      </c>
      <c r="AN67" s="54">
        <f t="shared" si="19"/>
        <v>7.5274486749179873E-5</v>
      </c>
      <c r="AO67" s="54">
        <f t="shared" si="19"/>
        <v>3.771361962278093E-5</v>
      </c>
      <c r="AP67" s="54">
        <f t="shared" si="19"/>
        <v>1.8876562895567123E-5</v>
      </c>
      <c r="AQ67" s="54">
        <f t="shared" si="19"/>
        <v>9.4390932489953264E-6</v>
      </c>
      <c r="AR67" s="54">
        <f t="shared" si="19"/>
        <v>4.7154778454815899E-6</v>
      </c>
      <c r="AS67" s="54">
        <f t="shared" si="19"/>
        <v>2.3534873960748752E-6</v>
      </c>
      <c r="AT67" s="54">
        <f t="shared" si="19"/>
        <v>1.173515705201554E-6</v>
      </c>
      <c r="AU67" s="54">
        <f t="shared" si="19"/>
        <v>5.8459445959059001E-7</v>
      </c>
      <c r="AV67" s="54">
        <f t="shared" si="19"/>
        <v>2.9094128684908376E-7</v>
      </c>
      <c r="AW67" s="54">
        <f t="shared" si="19"/>
        <v>1.4465580174230891E-7</v>
      </c>
      <c r="AX67" s="54">
        <f t="shared" si="19"/>
        <v>7.1852349753362666E-8</v>
      </c>
      <c r="AY67" s="54">
        <f t="shared" si="19"/>
        <v>3.5654692160212277E-8</v>
      </c>
      <c r="AZ67" s="54">
        <f t="shared" si="19"/>
        <v>1.7675114234892703E-8</v>
      </c>
      <c r="BA67" s="54">
        <f t="shared" si="19"/>
        <v>8.7535256338944514E-9</v>
      </c>
      <c r="BB67" s="54">
        <f t="shared" si="19"/>
        <v>4.3310663141128168E-9</v>
      </c>
      <c r="BC67" s="54">
        <f t="shared" si="19"/>
        <v>2.1410645743543428E-9</v>
      </c>
      <c r="BD67" s="54">
        <f t="shared" si="19"/>
        <v>1.057655287341203E-9</v>
      </c>
      <c r="BE67" s="54">
        <f t="shared" si="19"/>
        <v>5.2219090325918479E-10</v>
      </c>
      <c r="BF67" s="54">
        <f t="shared" si="19"/>
        <v>2.5776587656427687E-10</v>
      </c>
      <c r="BG67" s="54">
        <f t="shared" si="19"/>
        <v>1.2727374322004394E-10</v>
      </c>
      <c r="BH67" s="54">
        <f t="shared" si="19"/>
        <v>6.2901692016144606E-11</v>
      </c>
      <c r="BI67" s="54">
        <f t="shared" si="19"/>
        <v>3.1145676692443491E-11</v>
      </c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  <c r="FK67" s="54"/>
      <c r="FL67" s="54"/>
      <c r="FM67" s="54"/>
      <c r="FN67" s="54"/>
      <c r="FO67" s="54"/>
      <c r="FP67" s="54"/>
      <c r="FQ67" s="54"/>
      <c r="FR67" s="54"/>
      <c r="FS67" s="54"/>
      <c r="FT67" s="54"/>
      <c r="FU67" s="54"/>
      <c r="FV67" s="54"/>
      <c r="FW67" s="54"/>
      <c r="FX67" s="54"/>
      <c r="FY67" s="54"/>
      <c r="FZ67" s="54"/>
      <c r="GA67" s="54"/>
      <c r="GB67" s="54"/>
      <c r="GC67" s="54"/>
      <c r="GD67" s="54"/>
      <c r="GE67" s="54"/>
      <c r="GF67" s="54"/>
      <c r="GG67" s="54"/>
      <c r="GH67" s="54"/>
      <c r="GI67" s="54"/>
      <c r="GJ67" s="54"/>
      <c r="GK67" s="54"/>
      <c r="GL67" s="54"/>
      <c r="GM67" s="54"/>
      <c r="GN67" s="54"/>
      <c r="GO67" s="54"/>
      <c r="GP67" s="54"/>
      <c r="GQ67" s="54"/>
      <c r="GR67" s="54"/>
      <c r="GS67" s="54"/>
      <c r="GT67" s="54"/>
      <c r="GU67" s="54"/>
      <c r="GV67" s="54"/>
      <c r="GW67" s="54"/>
      <c r="GX67" s="54"/>
      <c r="GY67" s="54"/>
      <c r="GZ67" s="54"/>
      <c r="HA67" s="54"/>
      <c r="HB67" s="54"/>
      <c r="HC67" s="54"/>
      <c r="HD67" s="54"/>
      <c r="HE67" s="54"/>
      <c r="HF67" s="54"/>
      <c r="HG67" s="54"/>
      <c r="HH67" s="54"/>
      <c r="HI67" s="54"/>
      <c r="HJ67" s="54"/>
      <c r="HK67" s="54"/>
      <c r="HL67" s="54"/>
      <c r="HM67" s="54"/>
      <c r="HN67" s="54"/>
      <c r="HO67" s="54"/>
      <c r="HP67" s="54"/>
      <c r="HQ67" s="54"/>
      <c r="HR67" s="54"/>
      <c r="HS67" s="54"/>
      <c r="HT67" s="54"/>
      <c r="HU67" s="54"/>
      <c r="HV67" s="54"/>
      <c r="HW67" s="54"/>
      <c r="HX67" s="54"/>
      <c r="HY67" s="54"/>
      <c r="HZ67" s="54"/>
      <c r="IA67" s="54"/>
      <c r="IB67" s="54"/>
      <c r="IC67" s="54"/>
    </row>
    <row r="68" spans="1:237" s="35" customFormat="1" ht="18" customHeight="1">
      <c r="A68" s="54" t="s">
        <v>772</v>
      </c>
      <c r="B68" s="40">
        <f>+B65-B67</f>
        <v>2.6122620778491563</v>
      </c>
      <c r="C68" s="40">
        <f>+C65-C67</f>
        <v>4.164959062900043</v>
      </c>
      <c r="D68" s="54">
        <f>+D65-D67</f>
        <v>6.8939684642020032</v>
      </c>
      <c r="E68" s="54">
        <f>+E65-E67</f>
        <v>10.570114705243103</v>
      </c>
      <c r="F68" s="54">
        <f>+F65-F67</f>
        <v>15.238094930299809</v>
      </c>
      <c r="G68" s="54">
        <f t="shared" ref="G68:BI68" si="20">+G65-G67</f>
        <v>20.578915412936368</v>
      </c>
      <c r="H68" s="54">
        <f t="shared" si="20"/>
        <v>26.591152268295154</v>
      </c>
      <c r="I68" s="54">
        <f t="shared" si="20"/>
        <v>33.576627983826214</v>
      </c>
      <c r="J68" s="54">
        <f t="shared" si="20"/>
        <v>41.557844092625388</v>
      </c>
      <c r="K68" s="54">
        <f t="shared" si="20"/>
        <v>50.533839264567405</v>
      </c>
      <c r="L68" s="54">
        <f t="shared" si="20"/>
        <v>59.979012811175025</v>
      </c>
      <c r="M68" s="54">
        <f t="shared" si="20"/>
        <v>69.762319298488038</v>
      </c>
      <c r="N68" s="54">
        <f t="shared" si="20"/>
        <v>79.513289098170901</v>
      </c>
      <c r="O68" s="54">
        <f t="shared" si="20"/>
        <v>89.690777233625184</v>
      </c>
      <c r="P68" s="54">
        <f t="shared" si="20"/>
        <v>100.13866538061761</v>
      </c>
      <c r="Q68" s="54">
        <f t="shared" si="20"/>
        <v>110.71599014356848</v>
      </c>
      <c r="R68" s="54">
        <f t="shared" si="20"/>
        <v>121.29344727521863</v>
      </c>
      <c r="S68" s="54">
        <f t="shared" si="20"/>
        <v>131.75178995388691</v>
      </c>
      <c r="T68" s="54">
        <f t="shared" si="20"/>
        <v>141.98107838859897</v>
      </c>
      <c r="U68" s="54">
        <f t="shared" si="20"/>
        <v>151.88037741695422</v>
      </c>
      <c r="V68" s="54">
        <f t="shared" si="20"/>
        <v>162.22212906751489</v>
      </c>
      <c r="W68" s="54">
        <f t="shared" si="20"/>
        <v>173.25669683313706</v>
      </c>
      <c r="X68" s="54">
        <f t="shared" si="20"/>
        <v>184.20651294322488</v>
      </c>
      <c r="Y68" s="54">
        <f t="shared" si="20"/>
        <v>194.8797471279633</v>
      </c>
      <c r="Z68" s="54">
        <f t="shared" si="20"/>
        <v>205.1278073875263</v>
      </c>
      <c r="AA68" s="54">
        <f t="shared" si="20"/>
        <v>214.84983354643006</v>
      </c>
      <c r="AB68" s="54">
        <f t="shared" si="20"/>
        <v>223.98515984796725</v>
      </c>
      <c r="AC68" s="54">
        <f t="shared" si="20"/>
        <v>233.37498539278408</v>
      </c>
      <c r="AD68" s="54">
        <f t="shared" si="20"/>
        <v>242.57906413819032</v>
      </c>
      <c r="AE68" s="54">
        <f t="shared" si="20"/>
        <v>251.47476724447492</v>
      </c>
      <c r="AF68" s="54">
        <f t="shared" si="20"/>
        <v>259.50682566333944</v>
      </c>
      <c r="AG68" s="54">
        <f t="shared" si="20"/>
        <v>266.47728296561013</v>
      </c>
      <c r="AH68" s="54">
        <f t="shared" si="20"/>
        <v>272.71512073734084</v>
      </c>
      <c r="AI68" s="54">
        <f t="shared" si="20"/>
        <v>278.21869535318785</v>
      </c>
      <c r="AJ68" s="54">
        <f t="shared" si="20"/>
        <v>282.98171324626344</v>
      </c>
      <c r="AK68" s="54">
        <f t="shared" si="20"/>
        <v>286.99388117719542</v>
      </c>
      <c r="AL68" s="54">
        <f t="shared" si="20"/>
        <v>290.24430810779558</v>
      </c>
      <c r="AM68" s="54">
        <f t="shared" si="20"/>
        <v>292.72281439749679</v>
      </c>
      <c r="AN68" s="54">
        <f t="shared" si="20"/>
        <v>294.42028861238117</v>
      </c>
      <c r="AO68" s="54">
        <f t="shared" si="20"/>
        <v>295.32873275175899</v>
      </c>
      <c r="AP68" s="54">
        <f t="shared" si="20"/>
        <v>295.44130583838205</v>
      </c>
      <c r="AQ68" s="54">
        <f t="shared" si="20"/>
        <v>294.7525117238801</v>
      </c>
      <c r="AR68" s="54">
        <f t="shared" si="20"/>
        <v>293.25860448291348</v>
      </c>
      <c r="AS68" s="54">
        <f t="shared" si="20"/>
        <v>290.95826101676926</v>
      </c>
      <c r="AT68" s="54">
        <f t="shared" si="20"/>
        <v>287.85357220591874</v>
      </c>
      <c r="AU68" s="54">
        <f t="shared" si="20"/>
        <v>283.95141854896451</v>
      </c>
      <c r="AV68" s="54">
        <f t="shared" si="20"/>
        <v>279.26531646233315</v>
      </c>
      <c r="AW68" s="54">
        <f t="shared" si="20"/>
        <v>273.81784225780331</v>
      </c>
      <c r="AX68" s="54">
        <f t="shared" si="20"/>
        <v>267.64375762332509</v>
      </c>
      <c r="AY68" s="54">
        <f t="shared" si="20"/>
        <v>260.79396817966631</v>
      </c>
      <c r="AZ68" s="54">
        <f t="shared" si="20"/>
        <v>253.34044040670187</v>
      </c>
      <c r="BA68" s="54">
        <f t="shared" si="20"/>
        <v>245.38217943676594</v>
      </c>
      <c r="BB68" s="54">
        <f t="shared" si="20"/>
        <v>237.05233656749152</v>
      </c>
      <c r="BC68" s="54">
        <f t="shared" si="20"/>
        <v>228.52649542721429</v>
      </c>
      <c r="BD68" s="54">
        <f t="shared" si="20"/>
        <v>220.03224044811296</v>
      </c>
      <c r="BE68" s="54">
        <f t="shared" si="20"/>
        <v>211.8603621146278</v>
      </c>
      <c r="BF68" s="54">
        <f t="shared" si="20"/>
        <v>204.37870943456787</v>
      </c>
      <c r="BG68" s="54">
        <f t="shared" si="20"/>
        <v>198.05107766461703</v>
      </c>
      <c r="BH68" s="54">
        <f t="shared" si="20"/>
        <v>193.46603649571094</v>
      </c>
      <c r="BI68" s="54">
        <f t="shared" si="20"/>
        <v>191.38471842921831</v>
      </c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  <c r="FK68" s="54"/>
      <c r="FL68" s="54"/>
      <c r="FM68" s="54"/>
      <c r="FN68" s="54"/>
      <c r="FO68" s="54"/>
      <c r="FP68" s="54"/>
      <c r="FQ68" s="54"/>
      <c r="FR68" s="54"/>
      <c r="FS68" s="54"/>
      <c r="FT68" s="54"/>
      <c r="FU68" s="54"/>
      <c r="FV68" s="54"/>
      <c r="FW68" s="54"/>
      <c r="FX68" s="54"/>
      <c r="FY68" s="54"/>
      <c r="FZ68" s="54"/>
      <c r="GA68" s="54"/>
      <c r="GB68" s="54"/>
      <c r="GC68" s="54"/>
      <c r="GD68" s="54"/>
      <c r="GE68" s="54"/>
      <c r="GF68" s="54"/>
      <c r="GG68" s="54"/>
      <c r="GH68" s="54"/>
      <c r="GI68" s="54"/>
      <c r="GJ68" s="54"/>
      <c r="GK68" s="54"/>
      <c r="GL68" s="54"/>
      <c r="GM68" s="54"/>
      <c r="GN68" s="54"/>
      <c r="GO68" s="54"/>
      <c r="GP68" s="54"/>
      <c r="GQ68" s="54"/>
      <c r="GR68" s="54"/>
      <c r="GS68" s="54"/>
      <c r="GT68" s="54"/>
      <c r="GU68" s="54"/>
      <c r="GV68" s="54"/>
      <c r="GW68" s="54"/>
      <c r="GX68" s="54"/>
      <c r="GY68" s="54"/>
      <c r="GZ68" s="54"/>
      <c r="HA68" s="54"/>
      <c r="HB68" s="54"/>
      <c r="HC68" s="54"/>
      <c r="HD68" s="54"/>
      <c r="HE68" s="54"/>
      <c r="HF68" s="54"/>
      <c r="HG68" s="54"/>
      <c r="HH68" s="54"/>
      <c r="HI68" s="54"/>
      <c r="HJ68" s="54"/>
      <c r="HK68" s="54"/>
      <c r="HL68" s="54"/>
      <c r="HM68" s="54"/>
      <c r="HN68" s="54"/>
      <c r="HO68" s="54"/>
      <c r="HP68" s="54"/>
      <c r="HQ68" s="54"/>
      <c r="HR68" s="54"/>
      <c r="HS68" s="54"/>
      <c r="HT68" s="54"/>
      <c r="HU68" s="54"/>
      <c r="HV68" s="54"/>
      <c r="HW68" s="54"/>
      <c r="HX68" s="54"/>
      <c r="HY68" s="54"/>
      <c r="HZ68" s="54"/>
      <c r="IA68" s="54"/>
      <c r="IB68" s="54"/>
      <c r="IC68" s="54"/>
    </row>
    <row r="69" spans="1:237" ht="18" customHeight="1">
      <c r="A69" s="82" t="s">
        <v>277</v>
      </c>
      <c r="B69" s="40"/>
    </row>
    <row r="70" spans="1:237" s="37" customFormat="1" ht="18" customHeight="1">
      <c r="A70" s="72" t="s">
        <v>131</v>
      </c>
      <c r="B70" s="40">
        <f t="shared" ref="B70:AG70" si="21">+B71+B43</f>
        <v>1.0638178386380148</v>
      </c>
      <c r="C70" s="40">
        <f t="shared" si="21"/>
        <v>1.1905015811788429</v>
      </c>
      <c r="D70" s="37">
        <f t="shared" si="21"/>
        <v>1.3262657880475208</v>
      </c>
      <c r="E70" s="37">
        <f t="shared" si="21"/>
        <v>1.5092416134336093</v>
      </c>
      <c r="F70" s="37">
        <f t="shared" si="21"/>
        <v>1.7244717434193535</v>
      </c>
      <c r="G70" s="37">
        <f t="shared" si="21"/>
        <v>1.9332211223708999</v>
      </c>
      <c r="H70" s="37">
        <f t="shared" si="21"/>
        <v>2.1373312387374086</v>
      </c>
      <c r="I70" s="37">
        <f t="shared" si="21"/>
        <v>2.358482275997086</v>
      </c>
      <c r="J70" s="37">
        <f t="shared" si="21"/>
        <v>2.5938856411788027</v>
      </c>
      <c r="K70" s="37">
        <f t="shared" si="21"/>
        <v>2.8410462619717785</v>
      </c>
      <c r="L70" s="37">
        <f t="shared" si="21"/>
        <v>3.0720818318652987</v>
      </c>
      <c r="M70" s="37">
        <f t="shared" si="21"/>
        <v>3.2856889033093895</v>
      </c>
      <c r="N70" s="37">
        <f t="shared" si="21"/>
        <v>3.4708588049946076</v>
      </c>
      <c r="O70" s="37">
        <f t="shared" si="21"/>
        <v>3.6530856359016224</v>
      </c>
      <c r="P70" s="37">
        <f t="shared" si="21"/>
        <v>3.8282601483809717</v>
      </c>
      <c r="Q70" s="37">
        <f t="shared" si="21"/>
        <v>3.9934667043464103</v>
      </c>
      <c r="R70" s="37">
        <f t="shared" si="21"/>
        <v>4.1464505661785003</v>
      </c>
      <c r="S70" s="37">
        <f t="shared" si="21"/>
        <v>4.2852253566042195</v>
      </c>
      <c r="T70" s="37">
        <f t="shared" si="21"/>
        <v>4.4076863833014928</v>
      </c>
      <c r="U70" s="37">
        <f t="shared" si="21"/>
        <v>4.5112589766833251</v>
      </c>
      <c r="V70" s="37">
        <f t="shared" si="21"/>
        <v>4.6171572374711305</v>
      </c>
      <c r="W70" s="37">
        <f t="shared" si="21"/>
        <v>4.7271719531827232</v>
      </c>
      <c r="X70" s="37">
        <f t="shared" si="21"/>
        <v>4.8129118455313478</v>
      </c>
      <c r="Y70" s="37">
        <f t="shared" si="21"/>
        <v>4.8611318540257891</v>
      </c>
      <c r="Z70" s="37">
        <f t="shared" si="21"/>
        <v>4.8577667469531303</v>
      </c>
      <c r="AA70" s="37">
        <f t="shared" si="21"/>
        <v>4.5172405668893223</v>
      </c>
      <c r="AB70" s="37">
        <f t="shared" si="21"/>
        <v>2.1156201843256033E-3</v>
      </c>
      <c r="AC70" s="37">
        <f t="shared" si="21"/>
        <v>1.6924961474604828E-3</v>
      </c>
      <c r="AD70" s="37">
        <f t="shared" si="21"/>
        <v>1.3539969179683863E-3</v>
      </c>
      <c r="AE70" s="37">
        <f t="shared" si="21"/>
        <v>1.0831975343747091E-3</v>
      </c>
      <c r="AF70" s="37">
        <f t="shared" si="21"/>
        <v>8.6655802749976735E-4</v>
      </c>
      <c r="AG70" s="37">
        <f t="shared" si="21"/>
        <v>6.932464219998139E-4</v>
      </c>
      <c r="AH70" s="37">
        <f t="shared" ref="AH70:BI70" si="22">+AH71+AH43</f>
        <v>5.545971375998511E-4</v>
      </c>
      <c r="AI70" s="37">
        <f t="shared" si="22"/>
        <v>4.4367771007988092E-4</v>
      </c>
      <c r="AJ70" s="37">
        <f t="shared" si="22"/>
        <v>3.5494216806390477E-4</v>
      </c>
      <c r="AK70" s="37">
        <f t="shared" si="22"/>
        <v>2.8395373445112382E-4</v>
      </c>
      <c r="AL70" s="37">
        <f t="shared" si="22"/>
        <v>2.2716298756089907E-4</v>
      </c>
      <c r="AM70" s="37">
        <f t="shared" si="22"/>
        <v>1.8173039004871927E-4</v>
      </c>
      <c r="AN70" s="37">
        <f t="shared" si="22"/>
        <v>1.4538431203897542E-4</v>
      </c>
      <c r="AO70" s="37">
        <f t="shared" si="22"/>
        <v>1.1630744963118033E-4</v>
      </c>
      <c r="AP70" s="37">
        <f t="shared" si="22"/>
        <v>9.3045959704944273E-5</v>
      </c>
      <c r="AQ70" s="37">
        <f t="shared" si="22"/>
        <v>7.4436767763955429E-5</v>
      </c>
      <c r="AR70" s="37">
        <f t="shared" si="22"/>
        <v>5.9549414211164346E-5</v>
      </c>
      <c r="AS70" s="37">
        <f t="shared" si="22"/>
        <v>4.7639531368931477E-5</v>
      </c>
      <c r="AT70" s="37">
        <f t="shared" si="22"/>
        <v>3.8111625095145183E-5</v>
      </c>
      <c r="AU70" s="37">
        <f t="shared" si="22"/>
        <v>3.0489300076116149E-5</v>
      </c>
      <c r="AV70" s="37">
        <f t="shared" si="22"/>
        <v>2.4391440060892922E-5</v>
      </c>
      <c r="AW70" s="37">
        <f t="shared" si="22"/>
        <v>1.9513152048714339E-5</v>
      </c>
      <c r="AX70" s="37">
        <f t="shared" si="22"/>
        <v>1.561052163897147E-5</v>
      </c>
      <c r="AY70" s="37">
        <f t="shared" si="22"/>
        <v>1.2488417311177178E-5</v>
      </c>
      <c r="AZ70" s="37">
        <f t="shared" si="22"/>
        <v>9.9907338489417421E-6</v>
      </c>
      <c r="BA70" s="37">
        <f t="shared" si="22"/>
        <v>7.992587079153394E-6</v>
      </c>
      <c r="BB70" s="37">
        <f t="shared" si="22"/>
        <v>6.3940696633227154E-6</v>
      </c>
      <c r="BC70" s="37">
        <f t="shared" si="22"/>
        <v>5.1152557306581727E-6</v>
      </c>
      <c r="BD70" s="37">
        <f t="shared" si="22"/>
        <v>4.0922045845265386E-6</v>
      </c>
      <c r="BE70" s="37">
        <f t="shared" si="22"/>
        <v>3.2737636676212312E-6</v>
      </c>
      <c r="BF70" s="37">
        <f t="shared" si="22"/>
        <v>2.6190109340969852E-6</v>
      </c>
      <c r="BG70" s="37">
        <f t="shared" si="22"/>
        <v>2.0952087472775883E-6</v>
      </c>
      <c r="BH70" s="37">
        <f t="shared" si="22"/>
        <v>1.6761669978220706E-6</v>
      </c>
      <c r="BI70" s="37">
        <f t="shared" si="22"/>
        <v>1.3409335982576567E-6</v>
      </c>
    </row>
    <row r="71" spans="1:237" s="37" customFormat="1" ht="18" customHeight="1">
      <c r="A71" s="72" t="s">
        <v>649</v>
      </c>
      <c r="B71" s="80">
        <f t="shared" ref="B71:AG71" si="23">+B102</f>
        <v>0.36381783863801498</v>
      </c>
      <c r="C71" s="80">
        <f t="shared" si="23"/>
        <v>0.63050158117884292</v>
      </c>
      <c r="D71" s="80">
        <f t="shared" si="23"/>
        <v>0.87826578804752076</v>
      </c>
      <c r="E71" s="80">
        <f t="shared" si="23"/>
        <v>1.1508416134336092</v>
      </c>
      <c r="F71" s="80">
        <f t="shared" si="23"/>
        <v>1.4377517434193534</v>
      </c>
      <c r="G71" s="80">
        <f t="shared" si="23"/>
        <v>1.7038451223708999</v>
      </c>
      <c r="H71" s="80">
        <f t="shared" si="23"/>
        <v>1.9538304387374086</v>
      </c>
      <c r="I71" s="80">
        <f t="shared" si="23"/>
        <v>2.2116816359970861</v>
      </c>
      <c r="J71" s="80">
        <f t="shared" si="23"/>
        <v>2.4764451291788028</v>
      </c>
      <c r="K71" s="80">
        <f t="shared" si="23"/>
        <v>2.7470938523717785</v>
      </c>
      <c r="L71" s="80">
        <f t="shared" si="23"/>
        <v>2.9969199041852987</v>
      </c>
      <c r="M71" s="80">
        <f t="shared" si="23"/>
        <v>3.2255593611653897</v>
      </c>
      <c r="N71" s="80">
        <f t="shared" si="23"/>
        <v>3.4227551712794075</v>
      </c>
      <c r="O71" s="80">
        <f t="shared" si="23"/>
        <v>3.6146027289294622</v>
      </c>
      <c r="P71" s="80">
        <f t="shared" si="23"/>
        <v>3.7974738228032439</v>
      </c>
      <c r="Q71" s="80">
        <f t="shared" si="23"/>
        <v>3.9688376438842279</v>
      </c>
      <c r="R71" s="80">
        <f t="shared" si="23"/>
        <v>4.1267473178087544</v>
      </c>
      <c r="S71" s="80">
        <f t="shared" si="23"/>
        <v>4.269462757908423</v>
      </c>
      <c r="T71" s="80">
        <f t="shared" si="23"/>
        <v>4.3950763043448555</v>
      </c>
      <c r="U71" s="80">
        <f t="shared" si="23"/>
        <v>4.5011709135180151</v>
      </c>
      <c r="V71" s="80">
        <f t="shared" si="23"/>
        <v>4.6090867869388825</v>
      </c>
      <c r="W71" s="80">
        <f t="shared" si="23"/>
        <v>4.7207155927569247</v>
      </c>
      <c r="X71" s="80">
        <f t="shared" si="23"/>
        <v>4.8077467571907091</v>
      </c>
      <c r="Y71" s="80">
        <f t="shared" si="23"/>
        <v>4.8569997833532783</v>
      </c>
      <c r="Z71" s="80">
        <f t="shared" si="23"/>
        <v>4.8544610904151213</v>
      </c>
      <c r="AA71" s="80">
        <f t="shared" si="23"/>
        <v>4.5145960416589155</v>
      </c>
      <c r="AB71" s="80">
        <f t="shared" si="23"/>
        <v>0</v>
      </c>
      <c r="AC71" s="80">
        <f t="shared" si="23"/>
        <v>0</v>
      </c>
      <c r="AD71" s="80">
        <f t="shared" si="23"/>
        <v>0</v>
      </c>
      <c r="AE71" s="80">
        <f t="shared" si="23"/>
        <v>0</v>
      </c>
      <c r="AF71" s="80">
        <f t="shared" si="23"/>
        <v>0</v>
      </c>
      <c r="AG71" s="80">
        <f t="shared" si="23"/>
        <v>0</v>
      </c>
      <c r="AH71" s="80">
        <f t="shared" ref="AH71:BI71" si="24">+AH102</f>
        <v>0</v>
      </c>
      <c r="AI71" s="80">
        <f t="shared" si="24"/>
        <v>0</v>
      </c>
      <c r="AJ71" s="80">
        <f t="shared" si="24"/>
        <v>0</v>
      </c>
      <c r="AK71" s="80">
        <f t="shared" si="24"/>
        <v>0</v>
      </c>
      <c r="AL71" s="80">
        <f t="shared" si="24"/>
        <v>0</v>
      </c>
      <c r="AM71" s="80">
        <f t="shared" si="24"/>
        <v>0</v>
      </c>
      <c r="AN71" s="80">
        <f t="shared" si="24"/>
        <v>0</v>
      </c>
      <c r="AO71" s="80">
        <f t="shared" si="24"/>
        <v>0</v>
      </c>
      <c r="AP71" s="80">
        <f t="shared" si="24"/>
        <v>0</v>
      </c>
      <c r="AQ71" s="80">
        <f t="shared" si="24"/>
        <v>0</v>
      </c>
      <c r="AR71" s="80">
        <f t="shared" si="24"/>
        <v>0</v>
      </c>
      <c r="AS71" s="80">
        <f t="shared" si="24"/>
        <v>0</v>
      </c>
      <c r="AT71" s="80">
        <f t="shared" si="24"/>
        <v>0</v>
      </c>
      <c r="AU71" s="80">
        <f t="shared" si="24"/>
        <v>0</v>
      </c>
      <c r="AV71" s="80">
        <f t="shared" si="24"/>
        <v>0</v>
      </c>
      <c r="AW71" s="80">
        <f t="shared" si="24"/>
        <v>0</v>
      </c>
      <c r="AX71" s="80">
        <f t="shared" si="24"/>
        <v>0</v>
      </c>
      <c r="AY71" s="80">
        <f t="shared" si="24"/>
        <v>0</v>
      </c>
      <c r="AZ71" s="80">
        <f t="shared" si="24"/>
        <v>0</v>
      </c>
      <c r="BA71" s="80">
        <f t="shared" si="24"/>
        <v>0</v>
      </c>
      <c r="BB71" s="80">
        <f t="shared" si="24"/>
        <v>0</v>
      </c>
      <c r="BC71" s="80">
        <f t="shared" si="24"/>
        <v>0</v>
      </c>
      <c r="BD71" s="80">
        <f t="shared" si="24"/>
        <v>0</v>
      </c>
      <c r="BE71" s="80">
        <f t="shared" si="24"/>
        <v>0</v>
      </c>
      <c r="BF71" s="80">
        <f t="shared" si="24"/>
        <v>0</v>
      </c>
      <c r="BG71" s="80">
        <f t="shared" si="24"/>
        <v>0</v>
      </c>
      <c r="BH71" s="80">
        <f t="shared" si="24"/>
        <v>0</v>
      </c>
      <c r="BI71" s="80">
        <f t="shared" si="24"/>
        <v>0</v>
      </c>
    </row>
    <row r="72" spans="1:237" ht="18" customHeight="1">
      <c r="A72" s="59" t="s">
        <v>773</v>
      </c>
    </row>
    <row r="73" spans="1:237" s="37" customFormat="1" ht="18" customHeight="1">
      <c r="A73" s="72" t="s">
        <v>774</v>
      </c>
      <c r="B73" s="53">
        <f>(B97)*B68</f>
        <v>0.62931164240664239</v>
      </c>
      <c r="C73" s="40">
        <f>(C97)*C68</f>
        <v>1.1611448029855753</v>
      </c>
      <c r="D73" s="37">
        <f>(D97)*D68</f>
        <v>1.833341491745067</v>
      </c>
      <c r="E73" s="37">
        <f>(E97)*E68</f>
        <v>2.6882444750414134</v>
      </c>
      <c r="F73" s="37">
        <f>(F97)*F68</f>
        <v>3.6787983112256337</v>
      </c>
      <c r="G73" s="37">
        <f t="shared" ref="G73:BI73" si="25">(G97)*G68</f>
        <v>4.8264008236853755</v>
      </c>
      <c r="H73" s="37">
        <f t="shared" si="25"/>
        <v>6.1944617487678446</v>
      </c>
      <c r="I73" s="37">
        <f t="shared" si="25"/>
        <v>7.7841266899012007</v>
      </c>
      <c r="J73" s="37">
        <f t="shared" si="25"/>
        <v>9.6100316552383873</v>
      </c>
      <c r="K73" s="37">
        <f t="shared" si="25"/>
        <v>11.561645515560082</v>
      </c>
      <c r="L73" s="37">
        <f t="shared" si="25"/>
        <v>13.762452654076412</v>
      </c>
      <c r="M73" s="37">
        <f t="shared" si="25"/>
        <v>15.606717388483908</v>
      </c>
      <c r="N73" s="37">
        <f t="shared" si="25"/>
        <v>17.788133251052432</v>
      </c>
      <c r="O73" s="37">
        <f t="shared" si="25"/>
        <v>20.06496668566167</v>
      </c>
      <c r="P73" s="37">
        <f t="shared" si="25"/>
        <v>22.402292039180065</v>
      </c>
      <c r="Q73" s="37">
        <f t="shared" si="25"/>
        <v>24.768574008609434</v>
      </c>
      <c r="R73" s="37">
        <f t="shared" si="25"/>
        <v>27.134885590599016</v>
      </c>
      <c r="S73" s="37">
        <f t="shared" si="25"/>
        <v>29.474549755712761</v>
      </c>
      <c r="T73" s="37">
        <f t="shared" si="25"/>
        <v>31.762971575560403</v>
      </c>
      <c r="U73" s="37">
        <f t="shared" si="25"/>
        <v>33.977570571597248</v>
      </c>
      <c r="V73" s="37">
        <f t="shared" si="25"/>
        <v>36.291151842048009</v>
      </c>
      <c r="W73" s="37">
        <f t="shared" si="25"/>
        <v>38.759724881962292</v>
      </c>
      <c r="X73" s="37">
        <f t="shared" si="25"/>
        <v>41.209337899482946</v>
      </c>
      <c r="Y73" s="37">
        <f t="shared" si="25"/>
        <v>43.597076025413173</v>
      </c>
      <c r="Z73" s="37">
        <f t="shared" si="25"/>
        <v>45.8896973410382</v>
      </c>
      <c r="AA73" s="37">
        <f t="shared" si="25"/>
        <v>48.064638143339586</v>
      </c>
      <c r="AB73" s="37">
        <f t="shared" si="25"/>
        <v>50.108326731582444</v>
      </c>
      <c r="AC73" s="37">
        <f t="shared" si="25"/>
        <v>52.208950034803088</v>
      </c>
      <c r="AD73" s="37">
        <f t="shared" si="25"/>
        <v>54.268019418467055</v>
      </c>
      <c r="AE73" s="37">
        <f t="shared" si="25"/>
        <v>56.258101252725268</v>
      </c>
      <c r="AF73" s="37">
        <f t="shared" si="25"/>
        <v>58.054974794940321</v>
      </c>
      <c r="AG73" s="37">
        <f t="shared" si="25"/>
        <v>59.614354676213708</v>
      </c>
      <c r="AH73" s="37">
        <f t="shared" si="25"/>
        <v>61.009838258146765</v>
      </c>
      <c r="AI73" s="37">
        <f t="shared" si="25"/>
        <v>62.241057840862382</v>
      </c>
      <c r="AJ73" s="37">
        <f t="shared" si="25"/>
        <v>63.306605473467165</v>
      </c>
      <c r="AK73" s="37">
        <f t="shared" si="25"/>
        <v>64.204178427503834</v>
      </c>
      <c r="AL73" s="37">
        <f t="shared" si="25"/>
        <v>64.931340239322978</v>
      </c>
      <c r="AM73" s="37">
        <f t="shared" si="25"/>
        <v>65.485813593963655</v>
      </c>
      <c r="AN73" s="37">
        <f t="shared" si="25"/>
        <v>65.865560147867484</v>
      </c>
      <c r="AO73" s="37">
        <f t="shared" si="25"/>
        <v>66.068790646639059</v>
      </c>
      <c r="AP73" s="37">
        <f t="shared" si="25"/>
        <v>66.093974676730696</v>
      </c>
      <c r="AQ73" s="37">
        <f t="shared" si="25"/>
        <v>65.939882679905182</v>
      </c>
      <c r="AR73" s="37">
        <f t="shared" si="25"/>
        <v>65.605676645059646</v>
      </c>
      <c r="AS73" s="37">
        <f t="shared" si="25"/>
        <v>65.091060578197656</v>
      </c>
      <c r="AT73" s="37">
        <f t="shared" si="25"/>
        <v>64.396502235852196</v>
      </c>
      <c r="AU73" s="37">
        <f t="shared" si="25"/>
        <v>63.523540873000215</v>
      </c>
      <c r="AV73" s="37">
        <f t="shared" si="25"/>
        <v>62.475200283767172</v>
      </c>
      <c r="AW73" s="37">
        <f t="shared" si="25"/>
        <v>61.256531076004812</v>
      </c>
      <c r="AX73" s="37">
        <f t="shared" si="25"/>
        <v>59.875309881069988</v>
      </c>
      <c r="AY73" s="37">
        <f t="shared" si="25"/>
        <v>58.342924933253038</v>
      </c>
      <c r="AZ73" s="37">
        <f t="shared" si="25"/>
        <v>56.675476048674554</v>
      </c>
      <c r="BA73" s="37">
        <f t="shared" si="25"/>
        <v>54.895111933625934</v>
      </c>
      <c r="BB73" s="37">
        <f t="shared" si="25"/>
        <v>53.031620225516093</v>
      </c>
      <c r="BC73" s="37">
        <f t="shared" si="25"/>
        <v>51.124281213375475</v>
      </c>
      <c r="BD73" s="37">
        <f t="shared" si="25"/>
        <v>49.224008426896745</v>
      </c>
      <c r="BE73" s="37">
        <f t="shared" si="25"/>
        <v>47.39585539290578</v>
      </c>
      <c r="BF73" s="37">
        <f t="shared" si="25"/>
        <v>45.722114609189902</v>
      </c>
      <c r="BG73" s="37">
        <f t="shared" si="25"/>
        <v>44.306542968724742</v>
      </c>
      <c r="BH73" s="37">
        <f t="shared" si="25"/>
        <v>43.280810991100651</v>
      </c>
      <c r="BI73" s="37">
        <f t="shared" si="25"/>
        <v>42.815193689584127</v>
      </c>
    </row>
    <row r="74" spans="1:237" s="37" customFormat="1" ht="18" customHeight="1">
      <c r="A74" s="72" t="s">
        <v>775</v>
      </c>
      <c r="B74" s="53">
        <f>+B11</f>
        <v>4.4201869312950226</v>
      </c>
      <c r="C74" s="40">
        <f t="shared" ref="C74:BI74" si="26">+B74*(1-$B$8)^10+10*B73</f>
        <v>7.8343403082207796</v>
      </c>
      <c r="D74" s="37">
        <f t="shared" si="26"/>
        <v>14.343113587738728</v>
      </c>
      <c r="E74" s="37">
        <f t="shared" si="26"/>
        <v>23.334549389400529</v>
      </c>
      <c r="F74" s="37">
        <f t="shared" si="26"/>
        <v>35.018699031946724</v>
      </c>
      <c r="G74" s="37">
        <f t="shared" si="26"/>
        <v>48.998248465046906</v>
      </c>
      <c r="H74" s="37">
        <f t="shared" si="26"/>
        <v>65.348641079278536</v>
      </c>
      <c r="I74" s="37">
        <f t="shared" si="26"/>
        <v>84.730279721856078</v>
      </c>
      <c r="J74" s="37">
        <f t="shared" si="26"/>
        <v>107.38488866166546</v>
      </c>
      <c r="K74" s="37">
        <f t="shared" si="26"/>
        <v>133.54311202124558</v>
      </c>
      <c r="L74" s="37">
        <f t="shared" si="26"/>
        <v>162.18005914126832</v>
      </c>
      <c r="M74" s="37">
        <f t="shared" si="26"/>
        <v>194.17321657746731</v>
      </c>
      <c r="N74" s="37">
        <f t="shared" si="26"/>
        <v>223.77118815026986</v>
      </c>
      <c r="O74" s="37">
        <f t="shared" si="26"/>
        <v>255.90552133408406</v>
      </c>
      <c r="P74" s="37">
        <f t="shared" si="26"/>
        <v>289.87840484836244</v>
      </c>
      <c r="Q74" s="37">
        <f t="shared" si="26"/>
        <v>325.09727041300397</v>
      </c>
      <c r="R74" s="37">
        <f t="shared" si="26"/>
        <v>361.0401492144685</v>
      </c>
      <c r="S74" s="37">
        <f t="shared" si="26"/>
        <v>397.23577194756234</v>
      </c>
      <c r="T74" s="37">
        <f t="shared" si="26"/>
        <v>433.25304687172309</v>
      </c>
      <c r="U74" s="37">
        <f t="shared" si="26"/>
        <v>468.69571230740871</v>
      </c>
      <c r="V74" s="37">
        <f t="shared" si="26"/>
        <v>503.19979556487817</v>
      </c>
      <c r="W74" s="37">
        <f t="shared" si="26"/>
        <v>538.36643819668075</v>
      </c>
      <c r="X74" s="37">
        <f t="shared" si="26"/>
        <v>575.31401869223464</v>
      </c>
      <c r="Y74" s="37">
        <f t="shared" si="26"/>
        <v>612.69297360010012</v>
      </c>
      <c r="Z74" s="37">
        <f t="shared" si="26"/>
        <v>649.60359054924515</v>
      </c>
      <c r="AA74" s="37">
        <f t="shared" si="26"/>
        <v>685.39974004645194</v>
      </c>
      <c r="AB74" s="37">
        <f t="shared" si="26"/>
        <v>719.63049363773825</v>
      </c>
      <c r="AC74" s="37">
        <f t="shared" si="26"/>
        <v>752.00290528582411</v>
      </c>
      <c r="AD74" s="37">
        <f t="shared" si="26"/>
        <v>784.29670031376031</v>
      </c>
      <c r="AE74" s="37">
        <f t="shared" si="26"/>
        <v>816.14754422564977</v>
      </c>
      <c r="AF74" s="37">
        <f t="shared" si="26"/>
        <v>847.15406513929815</v>
      </c>
      <c r="AG74" s="37">
        <f t="shared" si="26"/>
        <v>875.93410590654764</v>
      </c>
      <c r="AH74" s="37">
        <f t="shared" si="26"/>
        <v>901.56288444002041</v>
      </c>
      <c r="AI74" s="37">
        <f t="shared" si="26"/>
        <v>924.45392278007057</v>
      </c>
      <c r="AJ74" s="37">
        <f t="shared" si="26"/>
        <v>944.7477301479048</v>
      </c>
      <c r="AK74" s="37">
        <f t="shared" si="26"/>
        <v>962.47921957065898</v>
      </c>
      <c r="AL74" s="37">
        <f t="shared" si="26"/>
        <v>977.63753718360135</v>
      </c>
      <c r="AM74" s="37">
        <f t="shared" si="26"/>
        <v>990.19453384161375</v>
      </c>
      <c r="AN74" s="37">
        <f t="shared" si="26"/>
        <v>1000.1176213950773</v>
      </c>
      <c r="AO74" s="37">
        <f t="shared" si="26"/>
        <v>1007.3750536232329</v>
      </c>
      <c r="AP74" s="37">
        <f t="shared" si="26"/>
        <v>1011.9378687593935</v>
      </c>
      <c r="AQ74" s="37">
        <f t="shared" si="26"/>
        <v>1013.780664324451</v>
      </c>
      <c r="AR74" s="37">
        <f t="shared" si="26"/>
        <v>1012.8822874392432</v>
      </c>
      <c r="AS74" s="37">
        <f t="shared" si="26"/>
        <v>1009.2269824398318</v>
      </c>
      <c r="AT74" s="37">
        <f t="shared" si="26"/>
        <v>1002.8062957259274</v>
      </c>
      <c r="AU74" s="37">
        <f t="shared" si="26"/>
        <v>993.62195727469782</v>
      </c>
      <c r="AV74" s="37">
        <f t="shared" si="26"/>
        <v>981.6899628416528</v>
      </c>
      <c r="AW74" s="37">
        <f t="shared" si="26"/>
        <v>967.04612774312636</v>
      </c>
      <c r="AX74" s="37">
        <f t="shared" si="26"/>
        <v>949.75344608626688</v>
      </c>
      <c r="AY74" s="37">
        <f t="shared" si="26"/>
        <v>929.91164887165905</v>
      </c>
      <c r="AZ74" s="37">
        <f t="shared" si="26"/>
        <v>907.66939249191955</v>
      </c>
      <c r="BA74" s="37">
        <f t="shared" si="26"/>
        <v>883.23950838734288</v>
      </c>
      <c r="BB74" s="37">
        <f t="shared" si="26"/>
        <v>856.91769335544905</v>
      </c>
      <c r="BC74" s="37">
        <f t="shared" si="26"/>
        <v>829.10492686842917</v>
      </c>
      <c r="BD74" s="37">
        <f t="shared" si="26"/>
        <v>800.3338247134634</v>
      </c>
      <c r="BE74" s="37">
        <f t="shared" si="26"/>
        <v>771.29923382932475</v>
      </c>
      <c r="BF74" s="37">
        <f t="shared" si="26"/>
        <v>742.89396763099205</v>
      </c>
      <c r="BG74" s="37">
        <f t="shared" si="26"/>
        <v>716.25225588517333</v>
      </c>
      <c r="BH74" s="37">
        <f t="shared" si="26"/>
        <v>692.80714898739575</v>
      </c>
      <c r="BI74" s="37">
        <f t="shared" si="26"/>
        <v>674.37502591006</v>
      </c>
    </row>
    <row r="75" spans="1:237" s="37" customFormat="1" ht="18" customHeight="1">
      <c r="A75" s="59" t="s">
        <v>776</v>
      </c>
      <c r="B75" s="53"/>
      <c r="C75" s="40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</row>
    <row r="76" spans="1:237" s="34" customFormat="1" ht="18" customHeight="1">
      <c r="A76" s="64" t="s">
        <v>777</v>
      </c>
      <c r="B76" s="53">
        <f>+B14</f>
        <v>1.4999999999999999E-2</v>
      </c>
      <c r="C76" s="40">
        <f t="shared" ref="C76:BI76" si="27">+C14</f>
        <v>1.4999999999999999E-2</v>
      </c>
      <c r="D76" s="54">
        <f t="shared" si="27"/>
        <v>1.4999999999999999E-2</v>
      </c>
      <c r="E76" s="54">
        <f t="shared" si="27"/>
        <v>1.4999999999999999E-2</v>
      </c>
      <c r="F76" s="54">
        <f t="shared" si="27"/>
        <v>1.4999999999999999E-2</v>
      </c>
      <c r="G76" s="54">
        <f t="shared" si="27"/>
        <v>1.4999999999999999E-2</v>
      </c>
      <c r="H76" s="54">
        <f t="shared" si="27"/>
        <v>1.4999999999999999E-2</v>
      </c>
      <c r="I76" s="54">
        <f t="shared" si="27"/>
        <v>1.4999999999999999E-2</v>
      </c>
      <c r="J76" s="54">
        <f t="shared" si="27"/>
        <v>1.4999999999999999E-2</v>
      </c>
      <c r="K76" s="54">
        <f t="shared" si="27"/>
        <v>1.4999999999999999E-2</v>
      </c>
      <c r="L76" s="54">
        <f t="shared" si="27"/>
        <v>1.4999999999999999E-2</v>
      </c>
      <c r="M76" s="54">
        <f t="shared" si="27"/>
        <v>1.4999999999999999E-2</v>
      </c>
      <c r="N76" s="54">
        <f t="shared" si="27"/>
        <v>1.4999999999999999E-2</v>
      </c>
      <c r="O76" s="54">
        <f t="shared" si="27"/>
        <v>1.4999999999999999E-2</v>
      </c>
      <c r="P76" s="54">
        <f t="shared" si="27"/>
        <v>1.4999999999999999E-2</v>
      </c>
      <c r="Q76" s="54">
        <f t="shared" si="27"/>
        <v>1.4999999999999999E-2</v>
      </c>
      <c r="R76" s="54">
        <f t="shared" si="27"/>
        <v>1.4999999999999999E-2</v>
      </c>
      <c r="S76" s="54">
        <f t="shared" si="27"/>
        <v>1.4999999999999999E-2</v>
      </c>
      <c r="T76" s="54">
        <f t="shared" si="27"/>
        <v>1.4999999999999999E-2</v>
      </c>
      <c r="U76" s="54">
        <f t="shared" si="27"/>
        <v>1.4999999999999999E-2</v>
      </c>
      <c r="V76" s="54">
        <f t="shared" si="27"/>
        <v>1.4999999999999999E-2</v>
      </c>
      <c r="W76" s="54">
        <f t="shared" si="27"/>
        <v>1.4999999999999999E-2</v>
      </c>
      <c r="X76" s="54">
        <f t="shared" si="27"/>
        <v>1.4999999999999999E-2</v>
      </c>
      <c r="Y76" s="54">
        <f t="shared" si="27"/>
        <v>1.4999999999999999E-2</v>
      </c>
      <c r="Z76" s="54">
        <f t="shared" si="27"/>
        <v>1.4999999999999999E-2</v>
      </c>
      <c r="AA76" s="54">
        <f t="shared" si="27"/>
        <v>1.4999999999999999E-2</v>
      </c>
      <c r="AB76" s="54">
        <f t="shared" si="27"/>
        <v>1.4999999999999999E-2</v>
      </c>
      <c r="AC76" s="54">
        <f t="shared" si="27"/>
        <v>1.4999999999999999E-2</v>
      </c>
      <c r="AD76" s="54">
        <f t="shared" si="27"/>
        <v>1.4999999999999999E-2</v>
      </c>
      <c r="AE76" s="54">
        <f t="shared" si="27"/>
        <v>1.4999999999999999E-2</v>
      </c>
      <c r="AF76" s="54">
        <f t="shared" si="27"/>
        <v>1.4999999999999999E-2</v>
      </c>
      <c r="AG76" s="54">
        <f t="shared" si="27"/>
        <v>1.4999999999999999E-2</v>
      </c>
      <c r="AH76" s="54">
        <f t="shared" si="27"/>
        <v>1.4999999999999999E-2</v>
      </c>
      <c r="AI76" s="54">
        <f t="shared" si="27"/>
        <v>1.4999999999999999E-2</v>
      </c>
      <c r="AJ76" s="54">
        <f t="shared" si="27"/>
        <v>1.4999999999999999E-2</v>
      </c>
      <c r="AK76" s="54">
        <f t="shared" si="27"/>
        <v>1.4999999999999999E-2</v>
      </c>
      <c r="AL76" s="54">
        <f t="shared" si="27"/>
        <v>1.4999999999999999E-2</v>
      </c>
      <c r="AM76" s="54">
        <f t="shared" si="27"/>
        <v>1.4999999999999999E-2</v>
      </c>
      <c r="AN76" s="54">
        <f t="shared" si="27"/>
        <v>1.4999999999999999E-2</v>
      </c>
      <c r="AO76" s="54">
        <f t="shared" si="27"/>
        <v>1.4999999999999999E-2</v>
      </c>
      <c r="AP76" s="54">
        <f t="shared" si="27"/>
        <v>1.4999999999999999E-2</v>
      </c>
      <c r="AQ76" s="54">
        <f t="shared" si="27"/>
        <v>1.4999999999999999E-2</v>
      </c>
      <c r="AR76" s="54">
        <f t="shared" si="27"/>
        <v>1.4999999999999999E-2</v>
      </c>
      <c r="AS76" s="54">
        <f t="shared" si="27"/>
        <v>1.4999999999999999E-2</v>
      </c>
      <c r="AT76" s="54">
        <f t="shared" si="27"/>
        <v>1.4999999999999999E-2</v>
      </c>
      <c r="AU76" s="54">
        <f t="shared" si="27"/>
        <v>1.4999999999999999E-2</v>
      </c>
      <c r="AV76" s="54">
        <f t="shared" si="27"/>
        <v>1.4999999999999999E-2</v>
      </c>
      <c r="AW76" s="54">
        <f t="shared" si="27"/>
        <v>1.4999999999999999E-2</v>
      </c>
      <c r="AX76" s="54">
        <f t="shared" si="27"/>
        <v>1.4999999999999999E-2</v>
      </c>
      <c r="AY76" s="54">
        <f t="shared" si="27"/>
        <v>1.4999999999999999E-2</v>
      </c>
      <c r="AZ76" s="54">
        <f t="shared" si="27"/>
        <v>1.4999999999999999E-2</v>
      </c>
      <c r="BA76" s="54">
        <f t="shared" si="27"/>
        <v>1.4999999999999999E-2</v>
      </c>
      <c r="BB76" s="54">
        <f t="shared" si="27"/>
        <v>1.4999999999999999E-2</v>
      </c>
      <c r="BC76" s="54">
        <f t="shared" si="27"/>
        <v>1.4999999999999999E-2</v>
      </c>
      <c r="BD76" s="54">
        <f t="shared" si="27"/>
        <v>1.4999999999999999E-2</v>
      </c>
      <c r="BE76" s="54">
        <f t="shared" si="27"/>
        <v>1.4999999999999999E-2</v>
      </c>
      <c r="BF76" s="54">
        <f t="shared" si="27"/>
        <v>1.4999999999999999E-2</v>
      </c>
      <c r="BG76" s="54">
        <f t="shared" si="27"/>
        <v>1.4999999999999999E-2</v>
      </c>
      <c r="BH76" s="54">
        <f t="shared" si="27"/>
        <v>1.4999999999999999E-2</v>
      </c>
      <c r="BI76" s="54">
        <f t="shared" si="27"/>
        <v>1.4999999999999999E-2</v>
      </c>
    </row>
    <row r="77" spans="1:237" s="34" customFormat="1" ht="18" customHeight="1">
      <c r="A77" s="64" t="s">
        <v>778</v>
      </c>
      <c r="B77" s="53">
        <f t="shared" ref="B77:BI77" si="28">+$B$7*B61/B74</f>
        <v>0.17776547311154642</v>
      </c>
      <c r="C77" s="40">
        <f t="shared" si="28"/>
        <v>0.16003628452519553</v>
      </c>
      <c r="D77" s="54">
        <f t="shared" si="28"/>
        <v>0.14489532809163358</v>
      </c>
      <c r="E77" s="54">
        <f t="shared" si="28"/>
        <v>0.13682254544436845</v>
      </c>
      <c r="F77" s="54">
        <f t="shared" si="28"/>
        <v>0.1317572071352433</v>
      </c>
      <c r="G77" s="54">
        <f t="shared" si="28"/>
        <v>0.12754116166769652</v>
      </c>
      <c r="H77" s="54">
        <f t="shared" si="28"/>
        <v>0.12397858603923684</v>
      </c>
      <c r="I77" s="54">
        <f t="shared" si="28"/>
        <v>0.12118046714124764</v>
      </c>
      <c r="J77" s="54">
        <f t="shared" si="28"/>
        <v>0.11881397760380623</v>
      </c>
      <c r="K77" s="54">
        <f t="shared" si="28"/>
        <v>0.11668911725377444</v>
      </c>
      <c r="L77" s="54">
        <f t="shared" si="28"/>
        <v>0.11459332152273125</v>
      </c>
      <c r="M77" s="54">
        <f t="shared" si="28"/>
        <v>0.11189682165548398</v>
      </c>
      <c r="N77" s="54">
        <f t="shared" si="28"/>
        <v>0.11127379487700353</v>
      </c>
      <c r="O77" s="54">
        <f t="shared" si="28"/>
        <v>0.11040304001028853</v>
      </c>
      <c r="P77" s="54">
        <f t="shared" si="28"/>
        <v>0.10951385340725911</v>
      </c>
      <c r="Q77" s="54">
        <f t="shared" si="28"/>
        <v>0.10871548286801509</v>
      </c>
      <c r="R77" s="54">
        <f t="shared" si="28"/>
        <v>0.10805762232665188</v>
      </c>
      <c r="S77" s="54">
        <f t="shared" si="28"/>
        <v>0.10756142510858641</v>
      </c>
      <c r="T77" s="54">
        <f t="shared" si="28"/>
        <v>0.10723487561739817</v>
      </c>
      <c r="U77" s="54">
        <f t="shared" si="28"/>
        <v>0.10708034552256804</v>
      </c>
      <c r="V77" s="54">
        <f t="shared" si="28"/>
        <v>0.107672504723572</v>
      </c>
      <c r="W77" s="54">
        <f t="shared" si="28"/>
        <v>0.10874968855680592</v>
      </c>
      <c r="X77" s="54">
        <f t="shared" si="28"/>
        <v>0.10959704805730197</v>
      </c>
      <c r="Y77" s="54">
        <f t="shared" si="28"/>
        <v>0.11041574483341077</v>
      </c>
      <c r="Z77" s="54">
        <f t="shared" si="28"/>
        <v>0.11131429099722799</v>
      </c>
      <c r="AA77" s="54">
        <f t="shared" si="28"/>
        <v>0.11235375082363107</v>
      </c>
      <c r="AB77" s="54">
        <f t="shared" si="28"/>
        <v>0.11356624334699454</v>
      </c>
      <c r="AC77" s="54">
        <f t="shared" si="28"/>
        <v>0.11496591658676039</v>
      </c>
      <c r="AD77" s="54">
        <f t="shared" si="28"/>
        <v>0.11635344323950216</v>
      </c>
      <c r="AE77" s="54">
        <f t="shared" si="28"/>
        <v>0.11777016525414469</v>
      </c>
      <c r="AF77" s="54">
        <f t="shared" si="28"/>
        <v>0.11905221869475094</v>
      </c>
      <c r="AG77" s="54">
        <f t="shared" si="28"/>
        <v>0.12032481279417129</v>
      </c>
      <c r="AH77" s="54">
        <f t="shared" si="28"/>
        <v>0.12186990224985458</v>
      </c>
      <c r="AI77" s="54">
        <f t="shared" si="28"/>
        <v>0.1236410418256205</v>
      </c>
      <c r="AJ77" s="54">
        <f t="shared" si="28"/>
        <v>0.12562362827867696</v>
      </c>
      <c r="AK77" s="54">
        <f t="shared" si="28"/>
        <v>0.12781657490370885</v>
      </c>
      <c r="AL77" s="54">
        <f t="shared" si="28"/>
        <v>0.13022592641943478</v>
      </c>
      <c r="AM77" s="54">
        <f t="shared" si="28"/>
        <v>0.13286200589618591</v>
      </c>
      <c r="AN77" s="54">
        <f t="shared" si="28"/>
        <v>0.13573825553666558</v>
      </c>
      <c r="AO77" s="54">
        <f t="shared" si="28"/>
        <v>0.13887090154075479</v>
      </c>
      <c r="AP77" s="54">
        <f t="shared" si="28"/>
        <v>0.14227901786504912</v>
      </c>
      <c r="AQ77" s="54">
        <f t="shared" si="28"/>
        <v>0.14598478603486006</v>
      </c>
      <c r="AR77" s="54">
        <f t="shared" si="28"/>
        <v>0.15001385668987641</v>
      </c>
      <c r="AS77" s="54">
        <f t="shared" si="28"/>
        <v>0.15439576761565593</v>
      </c>
      <c r="AT77" s="54">
        <f t="shared" si="28"/>
        <v>0.15916438970555549</v>
      </c>
      <c r="AU77" s="54">
        <f t="shared" si="28"/>
        <v>0.16435836895004813</v>
      </c>
      <c r="AV77" s="54">
        <f t="shared" si="28"/>
        <v>0.17002151304183682</v>
      </c>
      <c r="AW77" s="54">
        <f t="shared" si="28"/>
        <v>0.17620303386533442</v>
      </c>
      <c r="AX77" s="54">
        <f t="shared" si="28"/>
        <v>0.18295749589534821</v>
      </c>
      <c r="AY77" s="54">
        <f t="shared" si="28"/>
        <v>0.19034422483018548</v>
      </c>
      <c r="AZ77" s="54">
        <f t="shared" si="28"/>
        <v>0.19842578534064034</v>
      </c>
      <c r="BA77" s="54">
        <f t="shared" si="28"/>
        <v>0.20726492173010544</v>
      </c>
      <c r="BB77" s="54">
        <f t="shared" si="28"/>
        <v>0.2169190483235067</v>
      </c>
      <c r="BC77" s="54">
        <f t="shared" si="28"/>
        <v>0.22743096055550083</v>
      </c>
      <c r="BD77" s="54">
        <f t="shared" si="28"/>
        <v>0.23881392038842106</v>
      </c>
      <c r="BE77" s="54">
        <f t="shared" si="28"/>
        <v>0.25102872346505822</v>
      </c>
      <c r="BF77" s="54">
        <f t="shared" si="28"/>
        <v>0.26394999557264737</v>
      </c>
      <c r="BG77" s="54">
        <f t="shared" si="28"/>
        <v>0.27731927924478139</v>
      </c>
      <c r="BH77" s="54">
        <f t="shared" si="28"/>
        <v>0.290684393135207</v>
      </c>
      <c r="BI77" s="54">
        <f t="shared" si="28"/>
        <v>0.30332962294381727</v>
      </c>
    </row>
    <row r="78" spans="1:237" s="34" customFormat="1" ht="18" customHeight="1">
      <c r="A78" s="64" t="s">
        <v>779</v>
      </c>
      <c r="B78" s="53">
        <f t="shared" ref="B78:BI78" si="29">+$B$7*B61/B74*(1-(1-$B$8)^10)/$B$8/10</f>
        <v>0.11578248524337389</v>
      </c>
      <c r="C78" s="40">
        <f t="shared" si="29"/>
        <v>0.10423508247755056</v>
      </c>
      <c r="D78" s="54">
        <f t="shared" si="29"/>
        <v>9.4373451114865031E-2</v>
      </c>
      <c r="E78" s="54">
        <f t="shared" si="29"/>
        <v>8.9115473728314659E-2</v>
      </c>
      <c r="F78" s="54">
        <f t="shared" si="29"/>
        <v>8.5816309679394048E-2</v>
      </c>
      <c r="G78" s="54">
        <f t="shared" si="29"/>
        <v>8.3070308368862159E-2</v>
      </c>
      <c r="H78" s="54">
        <f t="shared" si="29"/>
        <v>8.0749926053272081E-2</v>
      </c>
      <c r="I78" s="54">
        <f t="shared" si="29"/>
        <v>7.8927450887848083E-2</v>
      </c>
      <c r="J78" s="54">
        <f t="shared" si="29"/>
        <v>7.7386105230834723E-2</v>
      </c>
      <c r="K78" s="54">
        <f t="shared" si="29"/>
        <v>7.6002137873082354E-2</v>
      </c>
      <c r="L78" s="54">
        <f t="shared" si="29"/>
        <v>7.4637100928307526E-2</v>
      </c>
      <c r="M78" s="54">
        <f t="shared" si="29"/>
        <v>7.288081242850189E-2</v>
      </c>
      <c r="N78" s="54">
        <f t="shared" si="29"/>
        <v>7.2475021655282551E-2</v>
      </c>
      <c r="O78" s="54">
        <f t="shared" si="29"/>
        <v>7.1907880237203209E-2</v>
      </c>
      <c r="P78" s="54">
        <f t="shared" si="29"/>
        <v>7.1328733831875907E-2</v>
      </c>
      <c r="Q78" s="54">
        <f t="shared" si="29"/>
        <v>7.0808737886877304E-2</v>
      </c>
      <c r="R78" s="54">
        <f t="shared" si="29"/>
        <v>7.0380259132879958E-2</v>
      </c>
      <c r="S78" s="54">
        <f t="shared" si="29"/>
        <v>7.0057075186791509E-2</v>
      </c>
      <c r="T78" s="54">
        <f t="shared" si="29"/>
        <v>6.9844386462806232E-2</v>
      </c>
      <c r="U78" s="54">
        <f t="shared" si="29"/>
        <v>6.9743737680389967E-2</v>
      </c>
      <c r="V78" s="54">
        <f t="shared" si="29"/>
        <v>7.0129423734897015E-2</v>
      </c>
      <c r="W78" s="54">
        <f t="shared" si="29"/>
        <v>7.0831016789457996E-2</v>
      </c>
      <c r="X78" s="54">
        <f t="shared" si="29"/>
        <v>7.1382920301117161E-2</v>
      </c>
      <c r="Y78" s="54">
        <f t="shared" si="29"/>
        <v>7.191615516241745E-2</v>
      </c>
      <c r="Z78" s="54">
        <f t="shared" si="29"/>
        <v>7.2501397651477034E-2</v>
      </c>
      <c r="AA78" s="54">
        <f t="shared" si="29"/>
        <v>7.3178420247063281E-2</v>
      </c>
      <c r="AB78" s="54">
        <f t="shared" si="29"/>
        <v>7.3968142768747469E-2</v>
      </c>
      <c r="AC78" s="54">
        <f t="shared" si="29"/>
        <v>7.4879780126622025E-2</v>
      </c>
      <c r="AD78" s="54">
        <f t="shared" si="29"/>
        <v>7.5783506150488636E-2</v>
      </c>
      <c r="AE78" s="54">
        <f t="shared" si="29"/>
        <v>7.6706247743010283E-2</v>
      </c>
      <c r="AF78" s="54">
        <f t="shared" si="29"/>
        <v>7.7541276789821104E-2</v>
      </c>
      <c r="AG78" s="54">
        <f t="shared" si="29"/>
        <v>7.8370144763775101E-2</v>
      </c>
      <c r="AH78" s="54">
        <f t="shared" si="29"/>
        <v>7.9376494838235792E-2</v>
      </c>
      <c r="AI78" s="54">
        <f t="shared" si="29"/>
        <v>8.0530076229524267E-2</v>
      </c>
      <c r="AJ78" s="54">
        <f t="shared" si="29"/>
        <v>8.1821377530765599E-2</v>
      </c>
      <c r="AK78" s="54">
        <f t="shared" si="29"/>
        <v>8.3249690947358818E-2</v>
      </c>
      <c r="AL78" s="54">
        <f t="shared" si="29"/>
        <v>8.4818953534928868E-2</v>
      </c>
      <c r="AM78" s="54">
        <f t="shared" si="29"/>
        <v>8.6535888931746768E-2</v>
      </c>
      <c r="AN78" s="54">
        <f t="shared" si="29"/>
        <v>8.8409252334245819E-2</v>
      </c>
      <c r="AO78" s="54">
        <f t="shared" si="29"/>
        <v>9.0449612216243702E-2</v>
      </c>
      <c r="AP78" s="54">
        <f t="shared" si="29"/>
        <v>9.2669391856903732E-2</v>
      </c>
      <c r="AQ78" s="54">
        <f t="shared" si="29"/>
        <v>9.5083038561892777E-2</v>
      </c>
      <c r="AR78" s="54">
        <f t="shared" si="29"/>
        <v>9.7707259145865324E-2</v>
      </c>
      <c r="AS78" s="54">
        <f t="shared" si="29"/>
        <v>0.1005612922053869</v>
      </c>
      <c r="AT78" s="54">
        <f t="shared" si="29"/>
        <v>0.10366719858355386</v>
      </c>
      <c r="AU78" s="54">
        <f t="shared" si="29"/>
        <v>0.10705014924716505</v>
      </c>
      <c r="AV78" s="54">
        <f t="shared" si="29"/>
        <v>0.11073867709096732</v>
      </c>
      <c r="AW78" s="54">
        <f t="shared" si="29"/>
        <v>0.11476483487628211</v>
      </c>
      <c r="AX78" s="54">
        <f t="shared" si="29"/>
        <v>0.11916416162195602</v>
      </c>
      <c r="AY78" s="54">
        <f t="shared" si="29"/>
        <v>0.12397529743435269</v>
      </c>
      <c r="AZ78" s="54">
        <f t="shared" si="29"/>
        <v>0.1292389920324484</v>
      </c>
      <c r="BA78" s="54">
        <f t="shared" si="29"/>
        <v>0.13499611213380364</v>
      </c>
      <c r="BB78" s="54">
        <f t="shared" si="29"/>
        <v>0.14128405292608984</v>
      </c>
      <c r="BC78" s="54">
        <f t="shared" si="29"/>
        <v>0.14813068799856413</v>
      </c>
      <c r="BD78" s="54">
        <f t="shared" si="29"/>
        <v>0.15554465515322075</v>
      </c>
      <c r="BE78" s="54">
        <f t="shared" si="29"/>
        <v>0.16350041974696741</v>
      </c>
      <c r="BF78" s="54">
        <f t="shared" si="29"/>
        <v>0.17191632285197472</v>
      </c>
      <c r="BG78" s="54">
        <f t="shared" si="29"/>
        <v>0.18062402554805468</v>
      </c>
      <c r="BH78" s="54">
        <f t="shared" si="29"/>
        <v>0.18932901237540783</v>
      </c>
      <c r="BI78" s="54">
        <f t="shared" si="29"/>
        <v>0.19756512317964584</v>
      </c>
    </row>
    <row r="79" spans="1:237" s="34" customFormat="1" ht="18" customHeight="1">
      <c r="A79" s="64" t="s">
        <v>780</v>
      </c>
      <c r="B79" s="53">
        <f>+C134</f>
        <v>5.7353280000594697E-2</v>
      </c>
      <c r="C79" s="40">
        <f t="shared" ref="C79:BI79" si="30">+D134</f>
        <v>7.8580066561058315E-2</v>
      </c>
      <c r="D79" s="54">
        <f t="shared" si="30"/>
        <v>7.0306174573296021E-2</v>
      </c>
      <c r="E79" s="54">
        <f t="shared" si="30"/>
        <v>6.4668362101576893E-2</v>
      </c>
      <c r="F79" s="54">
        <f t="shared" si="30"/>
        <v>5.895973774511809E-2</v>
      </c>
      <c r="G79" s="54">
        <f t="shared" si="30"/>
        <v>5.3928221027107925E-2</v>
      </c>
      <c r="H79" s="54">
        <f t="shared" si="30"/>
        <v>5.0194222111601849E-2</v>
      </c>
      <c r="I79" s="54">
        <f t="shared" si="30"/>
        <v>4.6939802612978809E-2</v>
      </c>
      <c r="J79" s="54">
        <f t="shared" si="30"/>
        <v>4.4543715365336745E-2</v>
      </c>
      <c r="K79" s="54">
        <f t="shared" si="30"/>
        <v>4.1517746914990772E-2</v>
      </c>
      <c r="L79" s="54">
        <f t="shared" si="30"/>
        <v>4.104097450458366E-2</v>
      </c>
      <c r="M79" s="54">
        <f t="shared" si="30"/>
        <v>3.6725496002879332E-2</v>
      </c>
      <c r="N79" s="54">
        <f t="shared" si="30"/>
        <v>3.5111582808019293E-2</v>
      </c>
      <c r="O79" s="54">
        <f t="shared" si="30"/>
        <v>3.3520415234385759E-2</v>
      </c>
      <c r="P79" s="54">
        <f t="shared" si="30"/>
        <v>3.2006043129550132E-2</v>
      </c>
      <c r="Q79" s="54">
        <f t="shared" si="30"/>
        <v>3.0587822823531896E-2</v>
      </c>
      <c r="R79" s="54">
        <f t="shared" si="30"/>
        <v>2.9268864991542687E-2</v>
      </c>
      <c r="S79" s="54">
        <f t="shared" si="30"/>
        <v>2.8044821865588654E-2</v>
      </c>
      <c r="T79" s="54">
        <f t="shared" si="30"/>
        <v>2.6908237375404154E-2</v>
      </c>
      <c r="U79" s="54">
        <f t="shared" si="30"/>
        <v>2.5497442641702062E-2</v>
      </c>
      <c r="V79" s="54">
        <f t="shared" si="30"/>
        <v>2.4312957526686052E-2</v>
      </c>
      <c r="W79" s="54">
        <f t="shared" si="30"/>
        <v>2.3618011842183151E-2</v>
      </c>
      <c r="X79" s="54">
        <f t="shared" si="30"/>
        <v>2.2857032593402771E-2</v>
      </c>
      <c r="Y79" s="54">
        <f t="shared" si="30"/>
        <v>2.2078731539297403E-2</v>
      </c>
      <c r="Z79" s="54">
        <f t="shared" si="30"/>
        <v>2.1320970203832834E-2</v>
      </c>
      <c r="AA79" s="54">
        <f t="shared" si="30"/>
        <v>2.0606453410055181E-2</v>
      </c>
      <c r="AB79" s="54">
        <f t="shared" si="30"/>
        <v>2.0518625346920727E-2</v>
      </c>
      <c r="AC79" s="54">
        <f t="shared" si="30"/>
        <v>2.0153510643450723E-2</v>
      </c>
      <c r="AD79" s="54">
        <f t="shared" si="30"/>
        <v>1.9745602970043352E-2</v>
      </c>
      <c r="AE79" s="54">
        <f t="shared" si="30"/>
        <v>1.9422030941038892E-2</v>
      </c>
      <c r="AF79" s="54">
        <f t="shared" si="30"/>
        <v>1.9043570433293633E-2</v>
      </c>
      <c r="AG79" s="54">
        <f t="shared" si="30"/>
        <v>1.852899366600913E-2</v>
      </c>
      <c r="AH79" s="54">
        <f t="shared" si="30"/>
        <v>1.8046478497005802E-2</v>
      </c>
      <c r="AI79" s="54">
        <f t="shared" si="30"/>
        <v>1.7587706290025373E-2</v>
      </c>
      <c r="AJ79" s="54">
        <f t="shared" si="30"/>
        <v>1.7145734396251555E-2</v>
      </c>
      <c r="AK79" s="54">
        <f t="shared" si="30"/>
        <v>1.6716106045838064E-2</v>
      </c>
      <c r="AL79" s="54">
        <f t="shared" si="30"/>
        <v>1.6295426778603961E-2</v>
      </c>
      <c r="AM79" s="54">
        <f t="shared" si="30"/>
        <v>1.5880716392793648E-2</v>
      </c>
      <c r="AN79" s="54">
        <f t="shared" si="30"/>
        <v>1.5469157853407189E-2</v>
      </c>
      <c r="AO79" s="54">
        <f t="shared" si="30"/>
        <v>1.5058025090733285E-2</v>
      </c>
      <c r="AP79" s="54">
        <f t="shared" si="30"/>
        <v>1.4644690973582009E-2</v>
      </c>
      <c r="AQ79" s="54">
        <f t="shared" si="30"/>
        <v>1.4226677170193769E-2</v>
      </c>
      <c r="AR79" s="54">
        <f t="shared" si="30"/>
        <v>1.3801738359209281E-2</v>
      </c>
      <c r="AS79" s="54">
        <f t="shared" si="30"/>
        <v>1.3367990231087701E-2</v>
      </c>
      <c r="AT79" s="54">
        <f t="shared" si="30"/>
        <v>1.292410218669926E-2</v>
      </c>
      <c r="AU79" s="54">
        <f t="shared" si="30"/>
        <v>1.2469585903330138E-2</v>
      </c>
      <c r="AV79" s="54">
        <f t="shared" si="30"/>
        <v>1.2005222217436495E-2</v>
      </c>
      <c r="AW79" s="54">
        <f t="shared" si="30"/>
        <v>1.1533682006533041E-2</v>
      </c>
      <c r="AX79" s="54">
        <f t="shared" si="30"/>
        <v>1.1060411736680376E-2</v>
      </c>
      <c r="AY79" s="54">
        <f t="shared" si="30"/>
        <v>1.0594869338814927E-2</v>
      </c>
      <c r="AZ79" s="54">
        <f t="shared" si="30"/>
        <v>1.015220690656915E-2</v>
      </c>
      <c r="BA79" s="54">
        <f t="shared" si="30"/>
        <v>9.7554953515033294E-3</v>
      </c>
      <c r="BB79" s="54">
        <f t="shared" si="30"/>
        <v>9.4385590571848255E-3</v>
      </c>
      <c r="BC79" s="54">
        <f t="shared" si="30"/>
        <v>9.2494152483770797E-3</v>
      </c>
      <c r="BD79" s="54">
        <f t="shared" si="30"/>
        <v>9.2541657226374863E-3</v>
      </c>
      <c r="BE79" s="54">
        <f t="shared" si="30"/>
        <v>9.5409352567061845E-3</v>
      </c>
      <c r="BF79" s="54">
        <f t="shared" si="30"/>
        <v>1.0223055565294903E-2</v>
      </c>
      <c r="BG79" s="54">
        <f t="shared" si="30"/>
        <v>1.1440107131235111E-2</v>
      </c>
      <c r="BH79" s="54">
        <f t="shared" si="30"/>
        <v>1.4999999999999902E-2</v>
      </c>
      <c r="BI79" s="54">
        <f t="shared" si="30"/>
        <v>0</v>
      </c>
    </row>
    <row r="80" spans="1:237" ht="18" customHeight="1">
      <c r="A80" s="96" t="s">
        <v>781</v>
      </c>
      <c r="D80" s="97"/>
      <c r="E80" s="97"/>
      <c r="F80" s="97"/>
      <c r="G80" s="97"/>
      <c r="H80" s="97"/>
      <c r="I80" s="97"/>
      <c r="J80" s="97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</row>
    <row r="81" spans="1:103" ht="18" customHeight="1">
      <c r="A81" s="98" t="s">
        <v>660</v>
      </c>
      <c r="B81" s="99">
        <f>+Global!B70</f>
        <v>0.83</v>
      </c>
      <c r="C81" s="100">
        <f>+Global!C70</f>
        <v>0.98</v>
      </c>
      <c r="D81" s="100">
        <f>+Global!D70</f>
        <v>1.2299072803648878</v>
      </c>
      <c r="E81" s="100">
        <f>+Global!E70</f>
        <v>1.5203061790744932</v>
      </c>
      <c r="F81" s="100">
        <f>+Global!F70</f>
        <v>1.8319126422158489</v>
      </c>
      <c r="G81" s="100">
        <f>+Global!G70</f>
        <v>2.1509718132816515</v>
      </c>
      <c r="H81" s="100">
        <f>+Global!H70</f>
        <v>2.4680617535638172</v>
      </c>
      <c r="I81" s="100">
        <f>+Global!I70</f>
        <v>2.7778418001671961</v>
      </c>
      <c r="J81" s="100">
        <f>+Global!J70</f>
        <v>3.0779677409816255</v>
      </c>
      <c r="K81" s="100">
        <f>+Global!K70</f>
        <v>3.367812676156571</v>
      </c>
      <c r="L81" s="100">
        <f>+Global!L70</f>
        <v>3.6476485330626893</v>
      </c>
      <c r="M81" s="100">
        <f>+Global!M70</f>
        <v>3.9106156129397851</v>
      </c>
      <c r="N81" s="100">
        <f>+Global!N70</f>
        <v>4.1598146898624559</v>
      </c>
      <c r="O81" s="100">
        <f>+Global!O70</f>
        <v>4.3974364966447048</v>
      </c>
      <c r="P81" s="100">
        <f>+Global!P70</f>
        <v>4.624874484385562</v>
      </c>
      <c r="Q81" s="100">
        <f>+Global!Q70</f>
        <v>4.8430870914360984</v>
      </c>
      <c r="R81" s="100">
        <f>+Global!R70</f>
        <v>5.0527710121251976</v>
      </c>
      <c r="S81" s="100">
        <f>+Global!S70</f>
        <v>5.254444721491887</v>
      </c>
      <c r="T81" s="100">
        <f>+Global!T70</f>
        <v>5.448486015626937</v>
      </c>
      <c r="U81" s="100">
        <f>+Global!U70</f>
        <v>5.6351426051912696</v>
      </c>
      <c r="V81" s="100">
        <f>+Global!V70</f>
        <v>5.8147037467486919</v>
      </c>
      <c r="W81" s="100">
        <f>+Global!W70</f>
        <v>5.9875921126930871</v>
      </c>
      <c r="X81" s="100">
        <f>+Global!X70</f>
        <v>6.1540649059706602</v>
      </c>
      <c r="Y81" s="100">
        <f>+Global!Y70</f>
        <v>6.3139419480150911</v>
      </c>
      <c r="Z81" s="100">
        <f>+Global!Z70</f>
        <v>6.4665489888029484</v>
      </c>
      <c r="AA81" s="100">
        <f>+Global!AA70</f>
        <v>6.6078391386183553</v>
      </c>
      <c r="AB81" s="100">
        <f>+Global!AB70</f>
        <v>6.6941469848905317</v>
      </c>
      <c r="AC81" s="100">
        <f>+Global!AC70</f>
        <v>6.7029302629115044</v>
      </c>
      <c r="AD81" s="100">
        <f>+Global!AD70</f>
        <v>6.6653985107224925</v>
      </c>
      <c r="AE81" s="100">
        <f>+Global!AE70</f>
        <v>6.602160769418175</v>
      </c>
      <c r="AF81" s="100">
        <f>+Global!AF70</f>
        <v>6.5266254657074185</v>
      </c>
      <c r="AG81" s="100">
        <f>+Global!AG70</f>
        <v>6.4473235814257066</v>
      </c>
      <c r="AH81" s="100">
        <f>+Global!AH70</f>
        <v>6.3694987945756134</v>
      </c>
      <c r="AI81" s="100">
        <f>+Global!AI70</f>
        <v>6.2961969489256724</v>
      </c>
      <c r="AJ81" s="100">
        <f>+Global!AJ70</f>
        <v>6.2290123662265486</v>
      </c>
      <c r="AK81" s="100">
        <f>+Global!AK70</f>
        <v>6.1685981748003895</v>
      </c>
      <c r="AL81" s="100">
        <f>+Global!AL70</f>
        <v>6.1150139032819579</v>
      </c>
      <c r="AM81" s="100">
        <f>+Global!AM70</f>
        <v>6.0679606470388148</v>
      </c>
      <c r="AN81" s="100">
        <f>+Global!AN70</f>
        <v>6.0269385264868687</v>
      </c>
      <c r="AO81" s="100">
        <f>+Global!AO70</f>
        <v>5.9913505027218186</v>
      </c>
      <c r="AP81" s="100">
        <f>+Global!AP70</f>
        <v>5.9605692883416195</v>
      </c>
      <c r="AQ81" s="100">
        <f>+Global!AQ70</f>
        <v>5.9339790197070856</v>
      </c>
      <c r="AR81" s="100">
        <f>+Global!AR70</f>
        <v>5.9109998264642964</v>
      </c>
      <c r="AS81" s="100">
        <f>+Global!AS70</f>
        <v>5.8911009649362658</v>
      </c>
      <c r="AT81" s="100">
        <f>+Global!AT70</f>
        <v>5.87380644913324</v>
      </c>
      <c r="AU81" s="100">
        <f>+Global!AU70</f>
        <v>5.8586958948093724</v>
      </c>
      <c r="AV81" s="100">
        <f>+Global!AV70</f>
        <v>5.8454024353092047</v>
      </c>
      <c r="AW81" s="100">
        <f>+Global!AW70</f>
        <v>5.8336089665463726</v>
      </c>
      <c r="AX81" s="100">
        <f>+Global!AX70</f>
        <v>5.8230435577570425</v>
      </c>
      <c r="AY81" s="100">
        <f>+Global!AY70</f>
        <v>5.8134745720157381</v>
      </c>
      <c r="AZ81" s="100">
        <f>+Global!AZ70</f>
        <v>5.8047058385258348</v>
      </c>
      <c r="BA81" s="100">
        <f>+Global!BA70</f>
        <v>5.7965720807963557</v>
      </c>
      <c r="BB81" s="100">
        <f>+Global!BB70</f>
        <v>5.7889347120161716</v>
      </c>
      <c r="BC81" s="100">
        <f>+Global!BC70</f>
        <v>5.781678047702707</v>
      </c>
      <c r="BD81" s="100">
        <f>+Global!BD70</f>
        <v>5.7747059463955921</v>
      </c>
      <c r="BE81" s="100">
        <f>+Global!BE70</f>
        <v>5.7679388649405352</v>
      </c>
      <c r="BF81" s="100">
        <f>+Global!BF70</f>
        <v>5.7613113009234738</v>
      </c>
      <c r="BG81" s="100">
        <f>+Global!BG70</f>
        <v>5.7547695876650806</v>
      </c>
      <c r="BH81" s="100">
        <f>+Global!BH70</f>
        <v>5.7482700044940342</v>
      </c>
      <c r="BI81" s="100">
        <f>+Global!BI70</f>
        <v>5.741777165139843</v>
      </c>
      <c r="BJ81" s="100">
        <f>+Global!BJ70</f>
        <v>5.6728626418279404</v>
      </c>
      <c r="BK81" s="100">
        <f>+Global!BK70</f>
        <v>5.623340170100998</v>
      </c>
      <c r="BL81" s="100">
        <f>+Global!BL70</f>
        <v>5.586936759513164</v>
      </c>
      <c r="BM81" s="100">
        <f>+Global!BM70</f>
        <v>5.5594045173597815</v>
      </c>
      <c r="BN81" s="100">
        <f>+Global!BN70</f>
        <v>5.5378666246520272</v>
      </c>
      <c r="BO81" s="100">
        <f>+Global!BO70</f>
        <v>5.5203746298768746</v>
      </c>
      <c r="BP81" s="100">
        <f>+Global!BP70</f>
        <v>5.5056087652326173</v>
      </c>
      <c r="BQ81" s="100">
        <f>+Global!BQ70</f>
        <v>5.4926750652491734</v>
      </c>
      <c r="BR81" s="100">
        <f>+Global!BR70</f>
        <v>5.4809680070040292</v>
      </c>
      <c r="BS81" s="100">
        <f>+Global!BS70</f>
        <v>5.4700775013311276</v>
      </c>
      <c r="BT81" s="100">
        <f>+Global!BT70</f>
        <v>5.4597259065679644</v>
      </c>
      <c r="BU81" s="100">
        <f>+Global!BU70</f>
        <v>5.4497253669216583</v>
      </c>
      <c r="BV81" s="100">
        <f>+Global!BV70</f>
        <v>5.4399489113739659</v>
      </c>
      <c r="BW81" s="100">
        <f>+Global!BW70</f>
        <v>5.4303108699955311</v>
      </c>
      <c r="BX81" s="100">
        <f>+Global!BX70</f>
        <v>5.4207536000109213</v>
      </c>
      <c r="BY81" s="100">
        <f>+Global!BY70</f>
        <v>5.4112384855193305</v>
      </c>
      <c r="BZ81" s="100">
        <f>+Global!BZ70</f>
        <v>5.4017398323779933</v>
      </c>
      <c r="CA81" s="100">
        <f>+Global!CA70</f>
        <v>5.3922407248726261</v>
      </c>
      <c r="CB81" s="100">
        <f>+Global!CB70</f>
        <v>5.382730212106253</v>
      </c>
      <c r="CC81" s="100">
        <f>+Global!CC70</f>
        <v>5.3732013960108569</v>
      </c>
      <c r="CD81" s="100">
        <f>+Global!CD70</f>
        <v>5.3636501309795701</v>
      </c>
      <c r="CE81" s="100">
        <f>+Global!CE70</f>
        <v>5.354074138617948</v>
      </c>
      <c r="CF81" s="100">
        <f>+Global!CF70</f>
        <v>5.3444724044288199</v>
      </c>
      <c r="CG81" s="100">
        <f>+Global!CG70</f>
        <v>5.3348447661273504</v>
      </c>
      <c r="CH81" s="100">
        <f>+Global!CH70</f>
        <v>5.3251916323313431</v>
      </c>
      <c r="CI81" s="100">
        <f>+Global!CI70</f>
        <v>5.3155137900537381</v>
      </c>
      <c r="CJ81" s="100">
        <f>+Global!CJ70</f>
        <v>5.305812272763661</v>
      </c>
      <c r="CK81" s="100">
        <f>+Global!CK70</f>
        <v>5.296088269826301</v>
      </c>
      <c r="CL81" s="100">
        <f>+Global!CL70</f>
        <v>5.28634306426616</v>
      </c>
      <c r="CM81" s="100">
        <f>+Global!CM70</f>
        <v>5.2765779899610949</v>
      </c>
      <c r="CN81" s="100">
        <f>+Global!CN70</f>
        <v>5.2667944022014526</v>
      </c>
      <c r="CO81" s="100">
        <f>+Global!CO70</f>
        <v>5.2569936574697183</v>
      </c>
      <c r="CP81" s="100">
        <f>+Global!CP70</f>
        <v>5.2471770996029372</v>
      </c>
      <c r="CQ81" s="100">
        <f>+Global!CQ70</f>
        <v>5.2373460503901574</v>
      </c>
      <c r="CR81" s="100">
        <f>+Global!CR70</f>
        <v>5.227501803264138</v>
      </c>
      <c r="CS81" s="100">
        <f>+Global!CS70</f>
        <v>5.2176456191611997</v>
      </c>
      <c r="CT81" s="100">
        <f>+Global!CT70</f>
        <v>5.2077787239069746</v>
      </c>
      <c r="CU81" s="100">
        <f>+Global!CU70</f>
        <v>5.1979023066806045</v>
      </c>
      <c r="CV81" s="100">
        <f>+Global!CV70</f>
        <v>5.1880175192440179</v>
      </c>
      <c r="CW81" s="100">
        <f>+Global!CW70</f>
        <v>5.1781254757155164</v>
      </c>
      <c r="CX81" s="100">
        <f>+Global!CX70</f>
        <v>5.168227252731131</v>
      </c>
      <c r="CY81" s="100">
        <f>+Global!CY70</f>
        <v>5.1583238898819594</v>
      </c>
    </row>
    <row r="83" spans="1:103" ht="18" customHeight="1">
      <c r="A83" s="59" t="s">
        <v>247</v>
      </c>
      <c r="B83" s="53">
        <f>LN(B84*10^6/B56)*B56</f>
        <v>7176.2980527796844</v>
      </c>
      <c r="C83" s="53">
        <f t="shared" ref="C83:P83" si="31">LN(C84*10^6/C56)*C56</f>
        <v>8572.1520828164957</v>
      </c>
      <c r="D83" s="53">
        <f t="shared" si="31"/>
        <v>10123.894507047755</v>
      </c>
      <c r="E83" s="53">
        <f t="shared" si="31"/>
        <v>11540.09388252787</v>
      </c>
      <c r="F83" s="53">
        <f t="shared" si="31"/>
        <v>12759.237289268925</v>
      </c>
      <c r="G83" s="53">
        <f t="shared" si="31"/>
        <v>13517.819710762127</v>
      </c>
      <c r="H83" s="53">
        <f t="shared" si="31"/>
        <v>13986.986064605204</v>
      </c>
      <c r="I83" s="53">
        <f t="shared" si="31"/>
        <v>14427.477262985954</v>
      </c>
      <c r="J83" s="53">
        <f t="shared" si="31"/>
        <v>14842.995203917877</v>
      </c>
      <c r="K83" s="53">
        <f t="shared" si="31"/>
        <v>15241.030050315896</v>
      </c>
      <c r="L83" s="53">
        <f t="shared" si="31"/>
        <v>15476.409278931385</v>
      </c>
      <c r="M83" s="53">
        <f t="shared" si="31"/>
        <v>15567.126591452123</v>
      </c>
      <c r="N83" s="53">
        <f t="shared" si="31"/>
        <v>15613.72056561645</v>
      </c>
      <c r="O83" s="53">
        <f t="shared" si="31"/>
        <v>15642.626740968046</v>
      </c>
      <c r="P83" s="53">
        <f t="shared" si="31"/>
        <v>15654.547602102406</v>
      </c>
    </row>
    <row r="84" spans="1:103" s="41" customFormat="1" ht="18" customHeight="1">
      <c r="A84" s="101" t="s">
        <v>643</v>
      </c>
      <c r="B84" s="102">
        <f>B68-B73</f>
        <v>1.9829504354425138</v>
      </c>
      <c r="C84" s="41">
        <f t="shared" ref="C84:BH84" si="32">C68-C73</f>
        <v>3.0038142599144679</v>
      </c>
      <c r="D84" s="41">
        <f t="shared" si="32"/>
        <v>5.0606269724569364</v>
      </c>
      <c r="E84" s="41">
        <f t="shared" si="32"/>
        <v>7.8818702302016899</v>
      </c>
      <c r="F84" s="41">
        <f t="shared" si="32"/>
        <v>11.559296619074175</v>
      </c>
      <c r="G84" s="41">
        <f t="shared" si="32"/>
        <v>15.752514589250993</v>
      </c>
      <c r="H84" s="41">
        <f t="shared" si="32"/>
        <v>20.396690519527311</v>
      </c>
      <c r="I84" s="41">
        <f t="shared" si="32"/>
        <v>25.792501293925014</v>
      </c>
      <c r="J84" s="41">
        <f t="shared" si="32"/>
        <v>31.947812437387</v>
      </c>
      <c r="K84" s="41">
        <f t="shared" si="32"/>
        <v>38.972193749007324</v>
      </c>
      <c r="L84" s="41">
        <f t="shared" si="32"/>
        <v>46.216560157098613</v>
      </c>
      <c r="M84" s="41">
        <f t="shared" si="32"/>
        <v>54.15560191000413</v>
      </c>
      <c r="N84" s="41">
        <f t="shared" si="32"/>
        <v>61.725155847118472</v>
      </c>
      <c r="O84" s="41">
        <f t="shared" si="32"/>
        <v>69.625810547963511</v>
      </c>
      <c r="P84" s="41">
        <f t="shared" si="32"/>
        <v>77.736373341437542</v>
      </c>
      <c r="Q84" s="41">
        <f t="shared" si="32"/>
        <v>85.947416134959042</v>
      </c>
      <c r="R84" s="41">
        <f t="shared" si="32"/>
        <v>94.158561684619613</v>
      </c>
      <c r="S84" s="41">
        <f t="shared" si="32"/>
        <v>102.27724019817416</v>
      </c>
      <c r="T84" s="41">
        <f t="shared" si="32"/>
        <v>110.21810681303857</v>
      </c>
      <c r="U84" s="41">
        <f t="shared" si="32"/>
        <v>117.90280684535696</v>
      </c>
      <c r="V84" s="41">
        <f t="shared" si="32"/>
        <v>125.93097722546688</v>
      </c>
      <c r="W84" s="41">
        <f t="shared" si="32"/>
        <v>134.49697195117477</v>
      </c>
      <c r="X84" s="41">
        <f t="shared" si="32"/>
        <v>142.99717504374195</v>
      </c>
      <c r="Y84" s="41">
        <f t="shared" si="32"/>
        <v>151.28267110255013</v>
      </c>
      <c r="Z84" s="41">
        <f t="shared" si="32"/>
        <v>159.23811004648809</v>
      </c>
      <c r="AA84" s="41">
        <f t="shared" si="32"/>
        <v>166.78519540309048</v>
      </c>
      <c r="AB84" s="41">
        <f t="shared" si="32"/>
        <v>173.8768331163848</v>
      </c>
      <c r="AC84" s="41">
        <f t="shared" si="32"/>
        <v>181.166035357981</v>
      </c>
      <c r="AD84" s="41">
        <f t="shared" si="32"/>
        <v>188.31104471972327</v>
      </c>
      <c r="AE84" s="41">
        <f t="shared" si="32"/>
        <v>195.21666599174966</v>
      </c>
      <c r="AF84" s="41">
        <f t="shared" si="32"/>
        <v>201.45185086839911</v>
      </c>
      <c r="AG84" s="41">
        <f t="shared" si="32"/>
        <v>206.86292828939642</v>
      </c>
      <c r="AH84" s="41">
        <f t="shared" si="32"/>
        <v>211.70528247919407</v>
      </c>
      <c r="AI84" s="41">
        <f t="shared" si="32"/>
        <v>215.97763751232549</v>
      </c>
      <c r="AJ84" s="41">
        <f t="shared" si="32"/>
        <v>219.67510777279628</v>
      </c>
      <c r="AK84" s="41">
        <f t="shared" si="32"/>
        <v>222.78970274969157</v>
      </c>
      <c r="AL84" s="41">
        <f t="shared" si="32"/>
        <v>225.31296786847258</v>
      </c>
      <c r="AM84" s="41">
        <f t="shared" si="32"/>
        <v>227.23700080353314</v>
      </c>
      <c r="AN84" s="41">
        <f t="shared" si="32"/>
        <v>228.55472846451369</v>
      </c>
      <c r="AO84" s="41">
        <f t="shared" si="32"/>
        <v>229.25994210511993</v>
      </c>
      <c r="AP84" s="41">
        <f t="shared" si="32"/>
        <v>229.34733116165137</v>
      </c>
      <c r="AQ84" s="41">
        <f t="shared" si="32"/>
        <v>228.81262904397494</v>
      </c>
      <c r="AR84" s="41">
        <f t="shared" si="32"/>
        <v>227.65292783785384</v>
      </c>
      <c r="AS84" s="41">
        <f t="shared" si="32"/>
        <v>225.86720043857161</v>
      </c>
      <c r="AT84" s="41">
        <f t="shared" si="32"/>
        <v>223.45706997006653</v>
      </c>
      <c r="AU84" s="41">
        <f t="shared" si="32"/>
        <v>220.42787767596428</v>
      </c>
      <c r="AV84" s="41">
        <f t="shared" si="32"/>
        <v>216.79011617856597</v>
      </c>
      <c r="AW84" s="41">
        <f t="shared" si="32"/>
        <v>212.56131118179849</v>
      </c>
      <c r="AX84" s="41">
        <f t="shared" si="32"/>
        <v>207.76844774225509</v>
      </c>
      <c r="AY84" s="41">
        <f t="shared" si="32"/>
        <v>202.45104324641326</v>
      </c>
      <c r="AZ84" s="41">
        <f t="shared" si="32"/>
        <v>196.66496435802731</v>
      </c>
      <c r="BA84" s="41">
        <f t="shared" si="32"/>
        <v>190.48706750314</v>
      </c>
      <c r="BB84" s="41">
        <f t="shared" si="32"/>
        <v>184.02071634197543</v>
      </c>
      <c r="BC84" s="41">
        <f t="shared" si="32"/>
        <v>177.40221421383882</v>
      </c>
      <c r="BD84" s="41">
        <f t="shared" si="32"/>
        <v>170.80823202121621</v>
      </c>
      <c r="BE84" s="41">
        <f t="shared" si="32"/>
        <v>164.46450672172202</v>
      </c>
      <c r="BF84" s="41">
        <f t="shared" si="32"/>
        <v>158.65659482537797</v>
      </c>
      <c r="BG84" s="41">
        <f t="shared" si="32"/>
        <v>153.7445346958923</v>
      </c>
      <c r="BH84" s="41">
        <f t="shared" si="32"/>
        <v>150.18522550461029</v>
      </c>
      <c r="BI84" s="41">
        <f>+BH84</f>
        <v>150.18522550461029</v>
      </c>
    </row>
    <row r="85" spans="1:103" s="41" customFormat="1" ht="18" customHeight="1">
      <c r="A85" s="103" t="s">
        <v>644</v>
      </c>
      <c r="B85" s="102">
        <f>+C85/C84*B84</f>
        <v>0.2253833406342253</v>
      </c>
      <c r="C85" s="102">
        <f>+(C74-B74)/10</f>
        <v>0.3414153376925757</v>
      </c>
      <c r="D85" s="102">
        <f t="shared" ref="D85:BI85" si="33">+(D74-C74)/10</f>
        <v>0.65087732795179476</v>
      </c>
      <c r="E85" s="102">
        <f t="shared" si="33"/>
        <v>0.89914358016618012</v>
      </c>
      <c r="F85" s="102">
        <f t="shared" si="33"/>
        <v>1.1684149642546195</v>
      </c>
      <c r="G85" s="102">
        <f t="shared" si="33"/>
        <v>1.3979549433100182</v>
      </c>
      <c r="H85" s="102">
        <f t="shared" si="33"/>
        <v>1.635039261423163</v>
      </c>
      <c r="I85" s="102">
        <f t="shared" si="33"/>
        <v>1.9381638642577541</v>
      </c>
      <c r="J85" s="102">
        <f t="shared" si="33"/>
        <v>2.2654608939809378</v>
      </c>
      <c r="K85" s="102">
        <f t="shared" si="33"/>
        <v>2.6158223359580122</v>
      </c>
      <c r="L85" s="102">
        <f t="shared" si="33"/>
        <v>2.8636947120022738</v>
      </c>
      <c r="M85" s="102">
        <f t="shared" si="33"/>
        <v>3.1993157436198998</v>
      </c>
      <c r="N85" s="102">
        <f t="shared" si="33"/>
        <v>2.9597971572802551</v>
      </c>
      <c r="O85" s="102">
        <f t="shared" si="33"/>
        <v>3.2134333183814192</v>
      </c>
      <c r="P85" s="102">
        <f t="shared" si="33"/>
        <v>3.397288351427838</v>
      </c>
      <c r="Q85" s="102">
        <f t="shared" si="33"/>
        <v>3.5218865564641533</v>
      </c>
      <c r="R85" s="102">
        <f t="shared" si="33"/>
        <v>3.5942878801464531</v>
      </c>
      <c r="S85" s="102">
        <f t="shared" si="33"/>
        <v>3.6195622733093842</v>
      </c>
      <c r="T85" s="102">
        <f t="shared" si="33"/>
        <v>3.6017274924160745</v>
      </c>
      <c r="U85" s="102">
        <f t="shared" si="33"/>
        <v>3.5442665435685625</v>
      </c>
      <c r="V85" s="102">
        <f t="shared" si="33"/>
        <v>3.4504083257469462</v>
      </c>
      <c r="W85" s="102">
        <f t="shared" si="33"/>
        <v>3.5166642631802576</v>
      </c>
      <c r="X85" s="102">
        <f t="shared" si="33"/>
        <v>3.6947580495553893</v>
      </c>
      <c r="Y85" s="102">
        <f t="shared" si="33"/>
        <v>3.7378954907865478</v>
      </c>
      <c r="Z85" s="102">
        <f t="shared" si="33"/>
        <v>3.6910616949145036</v>
      </c>
      <c r="AA85" s="102">
        <f t="shared" si="33"/>
        <v>3.5796149497206784</v>
      </c>
      <c r="AB85" s="102">
        <f t="shared" si="33"/>
        <v>3.4230753591286316</v>
      </c>
      <c r="AC85" s="102">
        <f t="shared" si="33"/>
        <v>3.2372411648085859</v>
      </c>
      <c r="AD85" s="102">
        <f t="shared" si="33"/>
        <v>3.2293795027936198</v>
      </c>
      <c r="AE85" s="102">
        <f t="shared" si="33"/>
        <v>3.1850843911889455</v>
      </c>
      <c r="AF85" s="102">
        <f t="shared" si="33"/>
        <v>3.1006520913648385</v>
      </c>
      <c r="AG85" s="102">
        <f t="shared" si="33"/>
        <v>2.8780040767249488</v>
      </c>
      <c r="AH85" s="102">
        <f t="shared" si="33"/>
        <v>2.5628778533472767</v>
      </c>
      <c r="AI85" s="102">
        <f t="shared" si="33"/>
        <v>2.289103834005016</v>
      </c>
      <c r="AJ85" s="102">
        <f t="shared" si="33"/>
        <v>2.0293807367834233</v>
      </c>
      <c r="AK85" s="102">
        <f t="shared" si="33"/>
        <v>1.7731489422754181</v>
      </c>
      <c r="AL85" s="102">
        <f t="shared" si="33"/>
        <v>1.5158317612942369</v>
      </c>
      <c r="AM85" s="102">
        <f t="shared" si="33"/>
        <v>1.2556996658012394</v>
      </c>
      <c r="AN85" s="102">
        <f t="shared" si="33"/>
        <v>0.99230875534635743</v>
      </c>
      <c r="AO85" s="102">
        <f t="shared" si="33"/>
        <v>0.72574322281556081</v>
      </c>
      <c r="AP85" s="102">
        <f t="shared" si="33"/>
        <v>0.45628151361605662</v>
      </c>
      <c r="AQ85" s="102">
        <f t="shared" si="33"/>
        <v>0.18427955650574859</v>
      </c>
      <c r="AR85" s="102">
        <f t="shared" si="33"/>
        <v>-8.983768852077674E-2</v>
      </c>
      <c r="AS85" s="102">
        <f t="shared" si="33"/>
        <v>-0.36553049994114417</v>
      </c>
      <c r="AT85" s="102">
        <f t="shared" si="33"/>
        <v>-0.64206867139043877</v>
      </c>
      <c r="AU85" s="102">
        <f t="shared" si="33"/>
        <v>-0.91843384512295645</v>
      </c>
      <c r="AV85" s="102">
        <f t="shared" si="33"/>
        <v>-1.1931994433045019</v>
      </c>
      <c r="AW85" s="102">
        <f t="shared" si="33"/>
        <v>-1.4643835098526439</v>
      </c>
      <c r="AX85" s="102">
        <f t="shared" si="33"/>
        <v>-1.7292681656859485</v>
      </c>
      <c r="AY85" s="102">
        <f t="shared" si="33"/>
        <v>-1.9841797214607824</v>
      </c>
      <c r="AZ85" s="102">
        <f t="shared" si="33"/>
        <v>-2.2242256379739502</v>
      </c>
      <c r="BA85" s="102">
        <f t="shared" si="33"/>
        <v>-2.4429884104576671</v>
      </c>
      <c r="BB85" s="102">
        <f t="shared" si="33"/>
        <v>-2.6321815031893836</v>
      </c>
      <c r="BC85" s="102">
        <f t="shared" si="33"/>
        <v>-2.7812766487019873</v>
      </c>
      <c r="BD85" s="102">
        <f t="shared" si="33"/>
        <v>-2.8771102154965775</v>
      </c>
      <c r="BE85" s="102">
        <f t="shared" si="33"/>
        <v>-2.9034590884138654</v>
      </c>
      <c r="BF85" s="102">
        <f t="shared" si="33"/>
        <v>-2.8405266198332697</v>
      </c>
      <c r="BG85" s="102">
        <f t="shared" si="33"/>
        <v>-2.6641711745818726</v>
      </c>
      <c r="BH85" s="102">
        <f t="shared" si="33"/>
        <v>-2.3445106897777577</v>
      </c>
      <c r="BI85" s="102">
        <f t="shared" si="33"/>
        <v>-1.8432123077335745</v>
      </c>
    </row>
    <row r="86" spans="1:103" s="41" customFormat="1" ht="19.5" customHeight="1">
      <c r="A86" s="103" t="s">
        <v>782</v>
      </c>
      <c r="B86" s="102">
        <f t="shared" ref="B86:AG86" si="34">+(1-$B$98)*(1-$B$99)*B46*B123*(B120-B124)/1000</f>
        <v>0</v>
      </c>
      <c r="C86" s="102">
        <f t="shared" si="34"/>
        <v>0</v>
      </c>
      <c r="D86" s="102">
        <f t="shared" si="34"/>
        <v>0</v>
      </c>
      <c r="E86" s="102">
        <f t="shared" si="34"/>
        <v>0</v>
      </c>
      <c r="F86" s="102">
        <f t="shared" si="34"/>
        <v>0</v>
      </c>
      <c r="G86" s="102">
        <f t="shared" si="34"/>
        <v>0</v>
      </c>
      <c r="H86" s="102">
        <f t="shared" si="34"/>
        <v>0</v>
      </c>
      <c r="I86" s="102">
        <f t="shared" si="34"/>
        <v>0</v>
      </c>
      <c r="J86" s="102">
        <f t="shared" si="34"/>
        <v>0</v>
      </c>
      <c r="K86" s="102">
        <f t="shared" si="34"/>
        <v>0</v>
      </c>
      <c r="L86" s="102">
        <f t="shared" si="34"/>
        <v>0</v>
      </c>
      <c r="M86" s="102">
        <f t="shared" si="34"/>
        <v>0</v>
      </c>
      <c r="N86" s="102">
        <f t="shared" si="34"/>
        <v>0</v>
      </c>
      <c r="O86" s="102">
        <f t="shared" si="34"/>
        <v>0</v>
      </c>
      <c r="P86" s="102">
        <f t="shared" si="34"/>
        <v>0</v>
      </c>
      <c r="Q86" s="102">
        <f t="shared" si="34"/>
        <v>0</v>
      </c>
      <c r="R86" s="102">
        <f t="shared" si="34"/>
        <v>0</v>
      </c>
      <c r="S86" s="102">
        <f t="shared" si="34"/>
        <v>0</v>
      </c>
      <c r="T86" s="102">
        <f t="shared" si="34"/>
        <v>0</v>
      </c>
      <c r="U86" s="102">
        <f t="shared" si="34"/>
        <v>0</v>
      </c>
      <c r="V86" s="102">
        <f t="shared" si="34"/>
        <v>0</v>
      </c>
      <c r="W86" s="102">
        <f t="shared" si="34"/>
        <v>0</v>
      </c>
      <c r="X86" s="102">
        <f t="shared" si="34"/>
        <v>0</v>
      </c>
      <c r="Y86" s="102">
        <f t="shared" si="34"/>
        <v>0</v>
      </c>
      <c r="Z86" s="102">
        <f t="shared" si="34"/>
        <v>0</v>
      </c>
      <c r="AA86" s="102">
        <f t="shared" si="34"/>
        <v>0</v>
      </c>
      <c r="AB86" s="102">
        <f t="shared" si="34"/>
        <v>0</v>
      </c>
      <c r="AC86" s="102">
        <f t="shared" si="34"/>
        <v>0</v>
      </c>
      <c r="AD86" s="102">
        <f t="shared" si="34"/>
        <v>0</v>
      </c>
      <c r="AE86" s="102">
        <f t="shared" si="34"/>
        <v>0</v>
      </c>
      <c r="AF86" s="102">
        <f t="shared" si="34"/>
        <v>0</v>
      </c>
      <c r="AG86" s="102">
        <f t="shared" si="34"/>
        <v>0</v>
      </c>
      <c r="AH86" s="102">
        <f t="shared" ref="AH86:BI86" si="35">+(1-$B$98)*(1-$B$99)*AH46*AH123*(AH120-AH124)/1000</f>
        <v>0</v>
      </c>
      <c r="AI86" s="102">
        <f t="shared" si="35"/>
        <v>0</v>
      </c>
      <c r="AJ86" s="102">
        <f t="shared" si="35"/>
        <v>0</v>
      </c>
      <c r="AK86" s="102">
        <f t="shared" si="35"/>
        <v>0</v>
      </c>
      <c r="AL86" s="102">
        <f t="shared" si="35"/>
        <v>0</v>
      </c>
      <c r="AM86" s="102">
        <f t="shared" si="35"/>
        <v>0</v>
      </c>
      <c r="AN86" s="102">
        <f t="shared" si="35"/>
        <v>0</v>
      </c>
      <c r="AO86" s="102">
        <f t="shared" si="35"/>
        <v>0</v>
      </c>
      <c r="AP86" s="102">
        <f t="shared" si="35"/>
        <v>0</v>
      </c>
      <c r="AQ86" s="102">
        <f t="shared" si="35"/>
        <v>0</v>
      </c>
      <c r="AR86" s="102">
        <f t="shared" si="35"/>
        <v>0</v>
      </c>
      <c r="AS86" s="102">
        <f t="shared" si="35"/>
        <v>0</v>
      </c>
      <c r="AT86" s="102">
        <f t="shared" si="35"/>
        <v>0</v>
      </c>
      <c r="AU86" s="102">
        <f t="shared" si="35"/>
        <v>0</v>
      </c>
      <c r="AV86" s="102">
        <f t="shared" si="35"/>
        <v>0</v>
      </c>
      <c r="AW86" s="102">
        <f t="shared" si="35"/>
        <v>0</v>
      </c>
      <c r="AX86" s="102">
        <f t="shared" si="35"/>
        <v>0</v>
      </c>
      <c r="AY86" s="102">
        <f t="shared" si="35"/>
        <v>0</v>
      </c>
      <c r="AZ86" s="102">
        <f t="shared" si="35"/>
        <v>0</v>
      </c>
      <c r="BA86" s="102">
        <f t="shared" si="35"/>
        <v>0</v>
      </c>
      <c r="BB86" s="102">
        <f t="shared" si="35"/>
        <v>0</v>
      </c>
      <c r="BC86" s="102">
        <f t="shared" si="35"/>
        <v>0</v>
      </c>
      <c r="BD86" s="102">
        <f t="shared" si="35"/>
        <v>0</v>
      </c>
      <c r="BE86" s="102">
        <f t="shared" si="35"/>
        <v>0</v>
      </c>
      <c r="BF86" s="102">
        <f t="shared" si="35"/>
        <v>0</v>
      </c>
      <c r="BG86" s="102">
        <f t="shared" si="35"/>
        <v>0</v>
      </c>
      <c r="BH86" s="102">
        <f t="shared" si="35"/>
        <v>0</v>
      </c>
      <c r="BI86" s="102">
        <f t="shared" si="35"/>
        <v>0</v>
      </c>
    </row>
    <row r="87" spans="1:103" s="41" customFormat="1" ht="18" customHeight="1">
      <c r="A87" s="101" t="s">
        <v>646</v>
      </c>
      <c r="B87" s="102">
        <f>+SUM(B84:B86)</f>
        <v>2.208333776076739</v>
      </c>
      <c r="C87" s="102">
        <f>+SUM(C84:C86)</f>
        <v>3.3452295976070436</v>
      </c>
      <c r="D87" s="102">
        <f t="shared" ref="D87:BI87" si="36">+SUM(D84:D86)</f>
        <v>5.7115043004087314</v>
      </c>
      <c r="E87" s="102">
        <f t="shared" si="36"/>
        <v>8.7810138103678703</v>
      </c>
      <c r="F87" s="102">
        <f t="shared" si="36"/>
        <v>12.727711583328794</v>
      </c>
      <c r="G87" s="102">
        <f t="shared" si="36"/>
        <v>17.150469532561011</v>
      </c>
      <c r="H87" s="102">
        <f t="shared" si="36"/>
        <v>22.031729780950474</v>
      </c>
      <c r="I87" s="102">
        <f t="shared" si="36"/>
        <v>27.730665158182767</v>
      </c>
      <c r="J87" s="102">
        <f t="shared" si="36"/>
        <v>34.213273331367937</v>
      </c>
      <c r="K87" s="102">
        <f t="shared" si="36"/>
        <v>41.588016084965339</v>
      </c>
      <c r="L87" s="102">
        <f t="shared" si="36"/>
        <v>49.080254869100884</v>
      </c>
      <c r="M87" s="102">
        <f t="shared" si="36"/>
        <v>57.354917653624028</v>
      </c>
      <c r="N87" s="102">
        <f t="shared" si="36"/>
        <v>64.684953004398722</v>
      </c>
      <c r="O87" s="102">
        <f t="shared" si="36"/>
        <v>72.83924386634493</v>
      </c>
      <c r="P87" s="102">
        <f t="shared" si="36"/>
        <v>81.133661692865374</v>
      </c>
      <c r="Q87" s="102">
        <f t="shared" si="36"/>
        <v>89.469302691423195</v>
      </c>
      <c r="R87" s="102">
        <f t="shared" si="36"/>
        <v>97.752849564766066</v>
      </c>
      <c r="S87" s="102">
        <f t="shared" si="36"/>
        <v>105.89680247148354</v>
      </c>
      <c r="T87" s="102">
        <f t="shared" si="36"/>
        <v>113.81983430545465</v>
      </c>
      <c r="U87" s="102">
        <f t="shared" si="36"/>
        <v>121.44707338892553</v>
      </c>
      <c r="V87" s="102">
        <f t="shared" si="36"/>
        <v>129.38138555121381</v>
      </c>
      <c r="W87" s="102">
        <f t="shared" si="36"/>
        <v>138.01363621435502</v>
      </c>
      <c r="X87" s="102">
        <f t="shared" si="36"/>
        <v>146.69193309329734</v>
      </c>
      <c r="Y87" s="102">
        <f t="shared" si="36"/>
        <v>155.02056659333667</v>
      </c>
      <c r="Z87" s="102">
        <f t="shared" si="36"/>
        <v>162.9291717414026</v>
      </c>
      <c r="AA87" s="102">
        <f t="shared" si="36"/>
        <v>170.36481035281116</v>
      </c>
      <c r="AB87" s="102">
        <f t="shared" si="36"/>
        <v>177.29990847551343</v>
      </c>
      <c r="AC87" s="102">
        <f t="shared" si="36"/>
        <v>184.40327652278958</v>
      </c>
      <c r="AD87" s="102">
        <f t="shared" si="36"/>
        <v>191.54042422251689</v>
      </c>
      <c r="AE87" s="102">
        <f t="shared" si="36"/>
        <v>198.40175038293862</v>
      </c>
      <c r="AF87" s="102">
        <f t="shared" si="36"/>
        <v>204.55250295976396</v>
      </c>
      <c r="AG87" s="102">
        <f t="shared" si="36"/>
        <v>209.74093236612137</v>
      </c>
      <c r="AH87" s="102">
        <f t="shared" si="36"/>
        <v>214.26816033254136</v>
      </c>
      <c r="AI87" s="102">
        <f t="shared" si="36"/>
        <v>218.26674134633049</v>
      </c>
      <c r="AJ87" s="102">
        <f t="shared" si="36"/>
        <v>221.7044885095797</v>
      </c>
      <c r="AK87" s="102">
        <f t="shared" si="36"/>
        <v>224.56285169196698</v>
      </c>
      <c r="AL87" s="102">
        <f t="shared" si="36"/>
        <v>226.82879962976682</v>
      </c>
      <c r="AM87" s="102">
        <f t="shared" si="36"/>
        <v>228.49270046933438</v>
      </c>
      <c r="AN87" s="102">
        <f t="shared" si="36"/>
        <v>229.54703721986004</v>
      </c>
      <c r="AO87" s="102">
        <f t="shared" si="36"/>
        <v>229.9856853279355</v>
      </c>
      <c r="AP87" s="102">
        <f t="shared" si="36"/>
        <v>229.80361267526743</v>
      </c>
      <c r="AQ87" s="102">
        <f t="shared" si="36"/>
        <v>228.99690860048068</v>
      </c>
      <c r="AR87" s="102">
        <f t="shared" si="36"/>
        <v>227.56309014933305</v>
      </c>
      <c r="AS87" s="102">
        <f t="shared" si="36"/>
        <v>225.50166993863047</v>
      </c>
      <c r="AT87" s="102">
        <f t="shared" si="36"/>
        <v>222.81500129867609</v>
      </c>
      <c r="AU87" s="102">
        <f t="shared" si="36"/>
        <v>219.50944383084132</v>
      </c>
      <c r="AV87" s="102">
        <f t="shared" si="36"/>
        <v>215.59691673526146</v>
      </c>
      <c r="AW87" s="102">
        <f t="shared" si="36"/>
        <v>211.09692767194585</v>
      </c>
      <c r="AX87" s="102">
        <f t="shared" si="36"/>
        <v>206.03917957656915</v>
      </c>
      <c r="AY87" s="102">
        <f t="shared" si="36"/>
        <v>200.46686352495249</v>
      </c>
      <c r="AZ87" s="102">
        <f t="shared" si="36"/>
        <v>194.44073872005336</v>
      </c>
      <c r="BA87" s="102">
        <f t="shared" si="36"/>
        <v>188.04407909268232</v>
      </c>
      <c r="BB87" s="102">
        <f t="shared" si="36"/>
        <v>181.38853483878606</v>
      </c>
      <c r="BC87" s="102">
        <f t="shared" si="36"/>
        <v>174.62093756513684</v>
      </c>
      <c r="BD87" s="102">
        <f t="shared" si="36"/>
        <v>167.93112180571964</v>
      </c>
      <c r="BE87" s="102">
        <f t="shared" si="36"/>
        <v>161.56104763330816</v>
      </c>
      <c r="BF87" s="102">
        <f t="shared" si="36"/>
        <v>155.8160682055447</v>
      </c>
      <c r="BG87" s="102">
        <f t="shared" si="36"/>
        <v>151.08036352131043</v>
      </c>
      <c r="BH87" s="102">
        <f t="shared" si="36"/>
        <v>147.84071481483252</v>
      </c>
      <c r="BI87" s="102">
        <f t="shared" si="36"/>
        <v>148.34201319687671</v>
      </c>
    </row>
    <row r="88" spans="1:103" ht="18" customHeight="1">
      <c r="A88" s="52" t="s">
        <v>783</v>
      </c>
      <c r="B88" s="53">
        <f t="shared" ref="B88:AG88" si="37">(B84/B56)*1000</f>
        <v>2.1158342029235859</v>
      </c>
      <c r="C88" s="40">
        <f t="shared" si="37"/>
        <v>2.7787030042569207</v>
      </c>
      <c r="D88" s="54">
        <f t="shared" si="37"/>
        <v>4.1663055186148927</v>
      </c>
      <c r="E88" s="54">
        <f t="shared" si="37"/>
        <v>5.9342299541535173</v>
      </c>
      <c r="F88" s="54">
        <f t="shared" si="37"/>
        <v>8.1599296448714771</v>
      </c>
      <c r="G88" s="54">
        <f t="shared" si="37"/>
        <v>10.82536266097355</v>
      </c>
      <c r="H88" s="54">
        <f t="shared" si="37"/>
        <v>13.912624531180223</v>
      </c>
      <c r="I88" s="54">
        <f t="shared" si="37"/>
        <v>17.462226360209851</v>
      </c>
      <c r="J88" s="54">
        <f t="shared" si="37"/>
        <v>21.468617231950429</v>
      </c>
      <c r="K88" s="54">
        <f t="shared" si="37"/>
        <v>25.994088553965756</v>
      </c>
      <c r="L88" s="54">
        <f t="shared" si="37"/>
        <v>30.87062880707278</v>
      </c>
      <c r="M88" s="54">
        <f t="shared" si="37"/>
        <v>36.550277860078182</v>
      </c>
      <c r="N88" s="54">
        <f t="shared" si="37"/>
        <v>42.092907905289884</v>
      </c>
      <c r="O88" s="54">
        <f t="shared" si="37"/>
        <v>47.975160503345933</v>
      </c>
      <c r="P88" s="54">
        <f t="shared" si="37"/>
        <v>54.121507647393216</v>
      </c>
      <c r="Q88" s="54">
        <f t="shared" si="37"/>
        <v>60.461354702996552</v>
      </c>
      <c r="R88" s="54">
        <f t="shared" si="37"/>
        <v>66.927453816143569</v>
      </c>
      <c r="S88" s="54">
        <f t="shared" si="37"/>
        <v>73.455264384446053</v>
      </c>
      <c r="T88" s="54">
        <f t="shared" si="37"/>
        <v>79.982746067406069</v>
      </c>
      <c r="U88" s="54">
        <f t="shared" si="37"/>
        <v>86.450387907565769</v>
      </c>
      <c r="V88" s="54">
        <f t="shared" si="37"/>
        <v>92.588534297227753</v>
      </c>
      <c r="W88" s="54">
        <f t="shared" si="37"/>
        <v>98.401421268141064</v>
      </c>
      <c r="X88" s="54">
        <f t="shared" si="37"/>
        <v>104.1071484700328</v>
      </c>
      <c r="Y88" s="54">
        <f t="shared" si="37"/>
        <v>109.59897840507166</v>
      </c>
      <c r="Z88" s="54">
        <f t="shared" si="37"/>
        <v>114.79647835072312</v>
      </c>
      <c r="AA88" s="54">
        <f t="shared" si="37"/>
        <v>119.64740334589183</v>
      </c>
      <c r="AB88" s="54">
        <f t="shared" si="37"/>
        <v>124.12284747421906</v>
      </c>
      <c r="AC88" s="54">
        <f t="shared" si="37"/>
        <v>128.69184214329871</v>
      </c>
      <c r="AD88" s="54">
        <f t="shared" si="37"/>
        <v>133.11109585282469</v>
      </c>
      <c r="AE88" s="54">
        <f t="shared" si="37"/>
        <v>137.31550747592721</v>
      </c>
      <c r="AF88" s="54">
        <f t="shared" si="37"/>
        <v>141.35333881949111</v>
      </c>
      <c r="AG88" s="54">
        <f t="shared" si="37"/>
        <v>145.15014612988108</v>
      </c>
      <c r="AH88" s="54">
        <f t="shared" ref="AH88:BI88" si="38">(AH84/AH56)*1000</f>
        <v>148.54789566419339</v>
      </c>
      <c r="AI88" s="54">
        <f t="shared" si="38"/>
        <v>151.54569213988771</v>
      </c>
      <c r="AJ88" s="54">
        <f t="shared" si="38"/>
        <v>154.14010745178643</v>
      </c>
      <c r="AK88" s="54">
        <f t="shared" si="38"/>
        <v>156.32553487355867</v>
      </c>
      <c r="AL88" s="54">
        <f t="shared" si="38"/>
        <v>158.0960420579253</v>
      </c>
      <c r="AM88" s="54">
        <f t="shared" si="38"/>
        <v>159.44608415581169</v>
      </c>
      <c r="AN88" s="54">
        <f t="shared" si="38"/>
        <v>160.37069817018516</v>
      </c>
      <c r="AO88" s="54">
        <f t="shared" si="38"/>
        <v>160.86552759096753</v>
      </c>
      <c r="AP88" s="54">
        <f t="shared" si="38"/>
        <v>160.92684613861925</v>
      </c>
      <c r="AQ88" s="54">
        <f t="shared" si="38"/>
        <v>160.55166006173982</v>
      </c>
      <c r="AR88" s="54">
        <f t="shared" si="38"/>
        <v>159.73792895521703</v>
      </c>
      <c r="AS88" s="54">
        <f t="shared" si="38"/>
        <v>158.48493212733041</v>
      </c>
      <c r="AT88" s="54">
        <f t="shared" si="38"/>
        <v>156.79380848043809</v>
      </c>
      <c r="AU88" s="54">
        <f t="shared" si="38"/>
        <v>154.66830582135682</v>
      </c>
      <c r="AV88" s="54">
        <f t="shared" si="38"/>
        <v>152.1157865405975</v>
      </c>
      <c r="AW88" s="54">
        <f t="shared" si="38"/>
        <v>149.14854795265259</v>
      </c>
      <c r="AX88" s="54">
        <f t="shared" si="38"/>
        <v>145.78552474504801</v>
      </c>
      <c r="AY88" s="54">
        <f t="shared" si="38"/>
        <v>142.05444520370375</v>
      </c>
      <c r="AZ88" s="54">
        <f t="shared" si="38"/>
        <v>137.99450946213236</v>
      </c>
      <c r="BA88" s="54">
        <f t="shared" si="38"/>
        <v>133.65964560480683</v>
      </c>
      <c r="BB88" s="54">
        <f t="shared" si="38"/>
        <v>129.12238112860695</v>
      </c>
      <c r="BC88" s="54">
        <f t="shared" si="38"/>
        <v>124.47835641618484</v>
      </c>
      <c r="BD88" s="54">
        <f t="shared" si="38"/>
        <v>119.85153668221095</v>
      </c>
      <c r="BE88" s="54">
        <f t="shared" si="38"/>
        <v>115.40031547093021</v>
      </c>
      <c r="BF88" s="54">
        <f t="shared" si="38"/>
        <v>111.3250600956198</v>
      </c>
      <c r="BG88" s="54">
        <f t="shared" si="38"/>
        <v>107.87839978055284</v>
      </c>
      <c r="BH88" s="54">
        <f t="shared" si="38"/>
        <v>105.38092837033837</v>
      </c>
      <c r="BI88" s="54">
        <f t="shared" si="38"/>
        <v>105.38092837033837</v>
      </c>
    </row>
    <row r="89" spans="1:103" ht="18" customHeight="1">
      <c r="A89" s="52" t="s">
        <v>784</v>
      </c>
      <c r="C89" s="40">
        <f>+LN(C88/B88)/10</f>
        <v>2.7253511668478309E-2</v>
      </c>
      <c r="D89" s="54">
        <f>+LN(D88/C88)/10</f>
        <v>4.0504540274604504E-2</v>
      </c>
      <c r="E89" s="54">
        <f>+LN(E88/D88)/10</f>
        <v>3.5370759673046849E-2</v>
      </c>
      <c r="F89" s="54">
        <f>+LN(F88/E88)/10</f>
        <v>3.1849827390517407E-2</v>
      </c>
    </row>
    <row r="90" spans="1:103" s="35" customFormat="1" ht="18" customHeight="1">
      <c r="A90" s="66" t="s">
        <v>785</v>
      </c>
      <c r="B90" s="53">
        <f t="shared" ref="B90:BI90" si="39">+(1/(1-$B$18))*(B88)^(1-$B$18)+1</f>
        <v>-0.37495719826539009</v>
      </c>
      <c r="C90" s="40">
        <f t="shared" si="39"/>
        <v>-0.19980020099113993</v>
      </c>
      <c r="D90" s="35">
        <f t="shared" si="39"/>
        <v>2.0161637960680934E-2</v>
      </c>
      <c r="E90" s="35">
        <f t="shared" si="39"/>
        <v>0.17899120412929281</v>
      </c>
      <c r="F90" s="35">
        <f t="shared" si="39"/>
        <v>0.29985693967955085</v>
      </c>
      <c r="G90" s="35">
        <f t="shared" si="39"/>
        <v>0.39213271809719208</v>
      </c>
      <c r="H90" s="35">
        <f t="shared" si="39"/>
        <v>0.46380166224674935</v>
      </c>
      <c r="I90" s="35">
        <f t="shared" si="39"/>
        <v>0.52139174077313621</v>
      </c>
      <c r="J90" s="35">
        <f t="shared" si="39"/>
        <v>0.56835376298647489</v>
      </c>
      <c r="K90" s="35">
        <f t="shared" si="39"/>
        <v>0.60772313250522436</v>
      </c>
      <c r="L90" s="35">
        <f t="shared" si="39"/>
        <v>0.64003750134224002</v>
      </c>
      <c r="M90" s="35">
        <f t="shared" si="39"/>
        <v>0.66918541066601933</v>
      </c>
      <c r="N90" s="35">
        <f t="shared" si="39"/>
        <v>0.69173406817959016</v>
      </c>
      <c r="O90" s="35">
        <f t="shared" si="39"/>
        <v>0.71125014322547908</v>
      </c>
      <c r="P90" s="35">
        <f t="shared" si="39"/>
        <v>0.7281401627265458</v>
      </c>
      <c r="Q90" s="35">
        <f t="shared" si="39"/>
        <v>0.7427880992533149</v>
      </c>
      <c r="R90" s="35">
        <f t="shared" si="39"/>
        <v>0.75552872127373383</v>
      </c>
      <c r="S90" s="35">
        <f t="shared" si="39"/>
        <v>0.76664423604314169</v>
      </c>
      <c r="T90" s="35">
        <f t="shared" si="39"/>
        <v>0.77636908524504034</v>
      </c>
      <c r="U90" s="35">
        <f t="shared" si="39"/>
        <v>0.78489697273192038</v>
      </c>
      <c r="V90" s="35">
        <f t="shared" si="39"/>
        <v>0.79214934803740045</v>
      </c>
      <c r="W90" s="35">
        <f t="shared" si="39"/>
        <v>0.7983819964216019</v>
      </c>
      <c r="X90" s="35">
        <f t="shared" si="39"/>
        <v>0.8039848135179698</v>
      </c>
      <c r="Y90" s="35">
        <f t="shared" si="39"/>
        <v>0.80895892966418326</v>
      </c>
      <c r="Z90" s="35">
        <f t="shared" si="39"/>
        <v>0.81333378861889261</v>
      </c>
      <c r="AA90" s="35">
        <f t="shared" si="39"/>
        <v>0.81715699224627592</v>
      </c>
      <c r="AB90" s="35">
        <f t="shared" si="39"/>
        <v>0.82048359989660025</v>
      </c>
      <c r="AC90" s="35">
        <f t="shared" si="39"/>
        <v>0.82369911723782618</v>
      </c>
      <c r="AD90" s="35">
        <f t="shared" si="39"/>
        <v>0.82665039106752702</v>
      </c>
      <c r="AE90" s="35">
        <f t="shared" si="39"/>
        <v>0.82932488563479423</v>
      </c>
      <c r="AF90" s="35">
        <f t="shared" si="39"/>
        <v>0.83178025895618612</v>
      </c>
      <c r="AG90" s="35">
        <f t="shared" si="39"/>
        <v>0.83399496637622339</v>
      </c>
      <c r="AH90" s="35">
        <f t="shared" si="39"/>
        <v>0.83590447273679502</v>
      </c>
      <c r="AI90" s="35">
        <f t="shared" si="39"/>
        <v>0.83753560490386181</v>
      </c>
      <c r="AJ90" s="35">
        <f t="shared" si="39"/>
        <v>0.83890867006690928</v>
      </c>
      <c r="AK90" s="35">
        <f t="shared" si="39"/>
        <v>0.84003865983902948</v>
      </c>
      <c r="AL90" s="35">
        <f t="shared" si="39"/>
        <v>0.84093687996408839</v>
      </c>
      <c r="AM90" s="35">
        <f t="shared" si="39"/>
        <v>0.84161171121835165</v>
      </c>
      <c r="AN90" s="35">
        <f t="shared" si="39"/>
        <v>0.84206896347730831</v>
      </c>
      <c r="AO90" s="35">
        <f t="shared" si="39"/>
        <v>0.84231205195774816</v>
      </c>
      <c r="AP90" s="35">
        <f t="shared" si="39"/>
        <v>0.84234209702926977</v>
      </c>
      <c r="AQ90" s="35">
        <f t="shared" si="39"/>
        <v>0.8421579926309356</v>
      </c>
      <c r="AR90" s="35">
        <f t="shared" si="39"/>
        <v>0.84175646685471439</v>
      </c>
      <c r="AS90" s="35">
        <f t="shared" si="39"/>
        <v>0.8411321542415694</v>
      </c>
      <c r="AT90" s="35">
        <f t="shared" si="39"/>
        <v>0.84027770526316914</v>
      </c>
      <c r="AU90" s="35">
        <f t="shared" si="39"/>
        <v>0.83918397193483152</v>
      </c>
      <c r="AV90" s="35">
        <f t="shared" si="39"/>
        <v>0.8378403299643874</v>
      </c>
      <c r="AW90" s="35">
        <f t="shared" si="39"/>
        <v>0.83623522952408536</v>
      </c>
      <c r="AX90" s="35">
        <f t="shared" si="39"/>
        <v>0.83435711215177144</v>
      </c>
      <c r="AY90" s="35">
        <f t="shared" si="39"/>
        <v>0.83219589472490618</v>
      </c>
      <c r="AZ90" s="35">
        <f t="shared" si="39"/>
        <v>0.82974530689485237</v>
      </c>
      <c r="BA90" s="35">
        <f t="shared" si="39"/>
        <v>0.82700647704398333</v>
      </c>
      <c r="BB90" s="35">
        <f t="shared" si="39"/>
        <v>0.823993286928414</v>
      </c>
      <c r="BC90" s="35">
        <f t="shared" si="39"/>
        <v>0.82074013171300164</v>
      </c>
      <c r="BD90" s="35">
        <f t="shared" si="39"/>
        <v>0.8173127693879747</v>
      </c>
      <c r="BE90" s="35">
        <f t="shared" si="39"/>
        <v>0.8138227986441432</v>
      </c>
      <c r="BF90" s="35">
        <f t="shared" si="39"/>
        <v>0.81044574984988971</v>
      </c>
      <c r="BG90" s="35">
        <f t="shared" si="39"/>
        <v>0.80744147622657936</v>
      </c>
      <c r="BH90" s="35">
        <f t="shared" si="39"/>
        <v>0.80517307072193778</v>
      </c>
      <c r="BI90" s="35">
        <f t="shared" si="39"/>
        <v>0.80517307072193778</v>
      </c>
    </row>
    <row r="91" spans="1:103" ht="18" customHeight="1">
      <c r="A91" s="52" t="s">
        <v>786</v>
      </c>
      <c r="B91" s="53">
        <f t="shared" ref="B91:AG91" si="40">B17*B56*B90</f>
        <v>-351.40822402118658</v>
      </c>
      <c r="C91" s="40">
        <f t="shared" si="40"/>
        <v>-186.10860007593641</v>
      </c>
      <c r="D91" s="54">
        <f t="shared" si="40"/>
        <v>18.18269186099349</v>
      </c>
      <c r="E91" s="54">
        <f t="shared" si="40"/>
        <v>152.09513791206336</v>
      </c>
      <c r="F91" s="54">
        <f t="shared" si="40"/>
        <v>234.16253347398953</v>
      </c>
      <c r="G91" s="54">
        <f t="shared" si="40"/>
        <v>271.04312955579996</v>
      </c>
      <c r="H91" s="54">
        <f t="shared" si="40"/>
        <v>278.30461461295522</v>
      </c>
      <c r="I91" s="54">
        <f t="shared" si="40"/>
        <v>271.603296831948</v>
      </c>
      <c r="J91" s="54">
        <f t="shared" si="40"/>
        <v>257.02325123042215</v>
      </c>
      <c r="K91" s="54">
        <f t="shared" si="40"/>
        <v>238.5844991776778</v>
      </c>
      <c r="L91" s="54">
        <f t="shared" si="40"/>
        <v>216.19882969058597</v>
      </c>
      <c r="M91" s="54">
        <f t="shared" si="40"/>
        <v>192.76781331494053</v>
      </c>
      <c r="N91" s="54">
        <f t="shared" si="40"/>
        <v>169.92894513265583</v>
      </c>
      <c r="O91" s="54">
        <f t="shared" si="40"/>
        <v>149.00152115335086</v>
      </c>
      <c r="P91" s="54">
        <f t="shared" si="40"/>
        <v>130.08387367909685</v>
      </c>
      <c r="Q91" s="54">
        <f t="shared" si="40"/>
        <v>113.1653707737849</v>
      </c>
      <c r="R91" s="54">
        <f t="shared" si="40"/>
        <v>98.161171207216697</v>
      </c>
      <c r="S91" s="54">
        <f t="shared" si="40"/>
        <v>84.94205564297468</v>
      </c>
      <c r="T91" s="54">
        <f t="shared" si="40"/>
        <v>73.356274156083643</v>
      </c>
      <c r="U91" s="54">
        <f t="shared" si="40"/>
        <v>63.244363277617019</v>
      </c>
      <c r="V91" s="54">
        <f t="shared" si="40"/>
        <v>54.849665529841005</v>
      </c>
      <c r="W91" s="54">
        <f t="shared" si="40"/>
        <v>47.868850452005695</v>
      </c>
      <c r="X91" s="54">
        <f t="shared" si="40"/>
        <v>41.741250660546015</v>
      </c>
      <c r="Y91" s="54">
        <f t="shared" si="40"/>
        <v>36.368001303033445</v>
      </c>
      <c r="Z91" s="54">
        <f t="shared" si="40"/>
        <v>31.661911020202055</v>
      </c>
      <c r="AA91" s="54">
        <f t="shared" si="40"/>
        <v>27.545404814831429</v>
      </c>
      <c r="AB91" s="54">
        <f t="shared" si="40"/>
        <v>23.949084228327841</v>
      </c>
      <c r="AC91" s="54">
        <f t="shared" si="40"/>
        <v>20.819148166357849</v>
      </c>
      <c r="AD91" s="54">
        <f t="shared" si="40"/>
        <v>18.092208318810471</v>
      </c>
      <c r="AE91" s="54">
        <f t="shared" si="40"/>
        <v>15.717003517338528</v>
      </c>
      <c r="AF91" s="54">
        <f t="shared" si="40"/>
        <v>13.616363125561586</v>
      </c>
      <c r="AG91" s="54">
        <f t="shared" si="40"/>
        <v>11.764013735585554</v>
      </c>
      <c r="AH91" s="54">
        <f t="shared" ref="AH91:BI91" si="41">AH17*AH56*AH90</f>
        <v>10.15987395452251</v>
      </c>
      <c r="AI91" s="54">
        <f t="shared" si="41"/>
        <v>8.7715133179273668</v>
      </c>
      <c r="AJ91" s="54">
        <f t="shared" si="41"/>
        <v>7.5705164736358102</v>
      </c>
      <c r="AK91" s="54">
        <f t="shared" si="41"/>
        <v>6.5320526546866642</v>
      </c>
      <c r="AL91" s="54">
        <f t="shared" si="41"/>
        <v>5.6344740135968596</v>
      </c>
      <c r="AM91" s="54">
        <f t="shared" si="41"/>
        <v>4.8589376775263124</v>
      </c>
      <c r="AN91" s="54">
        <f t="shared" si="41"/>
        <v>4.1890620822516116</v>
      </c>
      <c r="AO91" s="54">
        <f t="shared" si="41"/>
        <v>3.6106195408185879</v>
      </c>
      <c r="AP91" s="54">
        <f t="shared" si="41"/>
        <v>3.1112635186140452</v>
      </c>
      <c r="AQ91" s="54">
        <f t="shared" si="41"/>
        <v>2.6802878847454541</v>
      </c>
      <c r="AR91" s="54">
        <f t="shared" si="41"/>
        <v>2.308415106082836</v>
      </c>
      <c r="AS91" s="54">
        <f t="shared" si="41"/>
        <v>1.9876103922028454</v>
      </c>
      <c r="AT91" s="54">
        <f t="shared" si="41"/>
        <v>1.7109189707935344</v>
      </c>
      <c r="AU91" s="54">
        <f t="shared" si="41"/>
        <v>1.4723238899267539</v>
      </c>
      <c r="AV91" s="54">
        <f t="shared" si="41"/>
        <v>1.266621972654369</v>
      </c>
      <c r="AW91" s="54">
        <f t="shared" si="41"/>
        <v>1.0893157763308019</v>
      </c>
      <c r="AX91" s="54">
        <f t="shared" si="41"/>
        <v>0.93651962677806599</v>
      </c>
      <c r="AY91" s="54">
        <f t="shared" si="41"/>
        <v>0.80487800155494515</v>
      </c>
      <c r="AZ91" s="54">
        <f t="shared" si="41"/>
        <v>0.69149472392153555</v>
      </c>
      <c r="BA91" s="54">
        <f t="shared" si="41"/>
        <v>0.59387159660669742</v>
      </c>
      <c r="BB91" s="54">
        <f t="shared" si="41"/>
        <v>0.50985524887898903</v>
      </c>
      <c r="BC91" s="54">
        <f t="shared" si="41"/>
        <v>0.43759108772125727</v>
      </c>
      <c r="BD91" s="54">
        <f t="shared" si="41"/>
        <v>0.37548332965314268</v>
      </c>
      <c r="BE91" s="54">
        <f t="shared" si="41"/>
        <v>0.32216014034101537</v>
      </c>
      <c r="BF91" s="54">
        <f t="shared" si="41"/>
        <v>0.27644292545442906</v>
      </c>
      <c r="BG91" s="54">
        <f t="shared" si="41"/>
        <v>0.2373188105293175</v>
      </c>
      <c r="BH91" s="54">
        <f t="shared" si="41"/>
        <v>0.20391535395254962</v>
      </c>
      <c r="BI91" s="54">
        <f t="shared" si="41"/>
        <v>0.17570717854594287</v>
      </c>
    </row>
    <row r="92" spans="1:103" ht="18" customHeight="1">
      <c r="A92" s="104" t="s">
        <v>787</v>
      </c>
      <c r="B92" s="53">
        <f>SUM(B91:AO91)*10*B52+B53</f>
        <v>100.1180620898477</v>
      </c>
      <c r="C92" s="105">
        <v>66.606869528485404</v>
      </c>
      <c r="D92" s="106">
        <f>+B92-C92</f>
        <v>33.511192561362293</v>
      </c>
      <c r="I92" s="35"/>
    </row>
    <row r="93" spans="1:103" s="35" customFormat="1" ht="18" customHeight="1">
      <c r="A93" s="66" t="s">
        <v>788</v>
      </c>
      <c r="B93" s="35">
        <f>+B90*Data!B370</f>
        <v>-0.37495719826539009</v>
      </c>
      <c r="C93" s="35">
        <f>+C90*Data!C370</f>
        <v>-0.18056396654955709</v>
      </c>
      <c r="D93" s="35">
        <f>+D90*Data!D370</f>
        <v>2.1835372107680578E-2</v>
      </c>
      <c r="E93" s="35">
        <f>+E90*Data!E370</f>
        <v>0.22583064098623856</v>
      </c>
      <c r="F93" s="35">
        <f>+F90*Data!F370</f>
        <v>0.43217143003298414</v>
      </c>
      <c r="G93" s="35">
        <f>+G90*Data!G370</f>
        <v>0.62998931784719592</v>
      </c>
      <c r="H93" s="35">
        <f>+H90*Data!H370</f>
        <v>0.8129705185106787</v>
      </c>
      <c r="I93" s="35">
        <f>+I90*Data!I370</f>
        <v>0.98383669434290921</v>
      </c>
      <c r="J93" s="35">
        <f>+J90*Data!J370</f>
        <v>1.141597802308896</v>
      </c>
      <c r="K93" s="35">
        <f>+K90*Data!K370</f>
        <v>1.2939248040116942</v>
      </c>
      <c r="L93" s="35">
        <f>+L90*Data!L370</f>
        <v>1.4294689789657107</v>
      </c>
      <c r="M93" s="35">
        <f>+M90*Data!M370</f>
        <v>1.5929955855548703</v>
      </c>
      <c r="N93" s="35">
        <f>+N90*Data!N370</f>
        <v>1.7135802751798574</v>
      </c>
      <c r="O93" s="35">
        <f>+O90*Data!O370</f>
        <v>1.8249773993143568</v>
      </c>
      <c r="P93" s="35">
        <f>+P90*Data!P370</f>
        <v>1.9274784531216274</v>
      </c>
      <c r="Q93" s="35">
        <f>+Q90*Data!Q370</f>
        <v>2.0214876812136815</v>
      </c>
      <c r="R93" s="35">
        <f>+R90*Data!R370</f>
        <v>2.107396915323493</v>
      </c>
      <c r="S93" s="35">
        <f>+S90*Data!S370</f>
        <v>2.1855293120240953</v>
      </c>
      <c r="T93" s="35">
        <f>+T90*Data!T370</f>
        <v>2.2561179293849634</v>
      </c>
      <c r="U93" s="35">
        <f>+U90*Data!U370</f>
        <v>2.3193045408314505</v>
      </c>
      <c r="V93" s="35">
        <f>+V90*Data!V370</f>
        <v>2.3706021274244811</v>
      </c>
      <c r="W93" s="35">
        <f>+W90*Data!W370</f>
        <v>2.4087340523664333</v>
      </c>
      <c r="X93" s="35">
        <f>+X90*Data!X370</f>
        <v>2.4385757449134955</v>
      </c>
      <c r="Y93" s="35">
        <f>+Y90*Data!Y370</f>
        <v>2.4577282778221758</v>
      </c>
      <c r="Z93" s="35">
        <f>+Z90*Data!Z370</f>
        <v>2.4671837374725332</v>
      </c>
      <c r="AA93" s="35">
        <f>+AA90*Data!AA370</f>
        <v>2.4674828307013708</v>
      </c>
      <c r="AB93" s="35">
        <f>+AB90*Data!AB370</f>
        <v>2.4580090944910769</v>
      </c>
      <c r="AC93" s="35">
        <f>+AC90*Data!AC370</f>
        <v>2.4440315194928961</v>
      </c>
      <c r="AD93" s="35">
        <f>+AD90*Data!AD370</f>
        <v>2.4229846944567157</v>
      </c>
      <c r="AE93" s="35">
        <f>+AE90*Data!AE370</f>
        <v>2.3951522470256479</v>
      </c>
      <c r="AF93" s="35">
        <f>+AF90*Data!AF370</f>
        <v>2.3609222278618809</v>
      </c>
      <c r="AG93" s="35">
        <f>+AG90*Data!AG370</f>
        <v>2.3209011236316686</v>
      </c>
      <c r="AH93" s="35">
        <f>+AH90*Data!AH370</f>
        <v>2.2757039490872284</v>
      </c>
      <c r="AI93" s="35">
        <f>+AI90*Data!AI370</f>
        <v>2.2256860446358977</v>
      </c>
      <c r="AJ93" s="35">
        <f>+AJ90*Data!AJ370</f>
        <v>2.1712336889326407</v>
      </c>
      <c r="AK93" s="35">
        <f>+AK90*Data!AK370</f>
        <v>2.112691639270686</v>
      </c>
      <c r="AL93" s="35">
        <f>+AL90*Data!AL370</f>
        <v>2.0503698275904618</v>
      </c>
      <c r="AM93" s="35">
        <f>+AM90*Data!AM370</f>
        <v>1.9845532710623204</v>
      </c>
      <c r="AN93" s="35">
        <f>+AN90*Data!AN370</f>
        <v>1.9155120917346864</v>
      </c>
      <c r="AO93" s="35">
        <f>+AO90*Data!AO370</f>
        <v>1.8435109639470666</v>
      </c>
      <c r="AP93" s="35">
        <f>+AP90*Data!AP370</f>
        <v>1.7688177723752831</v>
      </c>
      <c r="AQ93" s="35">
        <f>+AQ90*Data!AQ370</f>
        <v>1.6917114892138438</v>
      </c>
      <c r="AR93" s="35">
        <f>+AR90*Data!AR370</f>
        <v>1.6124893931844644</v>
      </c>
      <c r="AS93" s="35">
        <f>+AS90*Data!AS370</f>
        <v>1.5314738047698333</v>
      </c>
      <c r="AT93" s="35">
        <f>+AT90*Data!AT370</f>
        <v>1.4490185232306843</v>
      </c>
      <c r="AU93" s="35">
        <f>+AU90*Data!AU370</f>
        <v>1.3655151280692306</v>
      </c>
      <c r="AV93" s="35">
        <f>+AV90*Data!AV370</f>
        <v>1.2813992478819565</v>
      </c>
      <c r="AW93" s="35">
        <f>+AW90*Data!AW370</f>
        <v>1.1971567955578593</v>
      </c>
      <c r="AX93" s="35">
        <f>+AX90*Data!AX370</f>
        <v>1.113330013925645</v>
      </c>
      <c r="AY93" s="35">
        <f>+AY90*Data!AY370</f>
        <v>1.0305229731533203</v>
      </c>
      <c r="AZ93" s="35">
        <f>+AZ90*Data!AZ370</f>
        <v>0.94940593678108676</v>
      </c>
      <c r="BA93" s="35">
        <f>+BA90*Data!BA370</f>
        <v>0.87071783758755494</v>
      </c>
      <c r="BB93" s="35">
        <f>+BB90*Data!BB370</f>
        <v>0.79526611898128208</v>
      </c>
      <c r="BC93" s="35">
        <f>+BC90*Data!BC370</f>
        <v>0.72392364421750188</v>
      </c>
      <c r="BD93" s="35">
        <f>+BD90*Data!BD370</f>
        <v>0.6576236200024701</v>
      </c>
      <c r="BE93" s="35">
        <f>+BE90*Data!BE370</f>
        <v>0.59735601869572352</v>
      </c>
      <c r="BF93" s="35">
        <f>+BF90*Data!BF370</f>
        <v>0.54417343401119334</v>
      </c>
      <c r="BG93" s="35">
        <f>+BG90*Data!BG370</f>
        <v>0.49922144457706147</v>
      </c>
      <c r="BH93" s="35">
        <f>+BH90*Data!BH370</f>
        <v>0.46381953595249609</v>
      </c>
      <c r="BI93" s="35">
        <f>+BI90*Data!BI370</f>
        <v>0.46359390653278143</v>
      </c>
    </row>
    <row r="94" spans="1:103" ht="18" customHeight="1">
      <c r="A94" s="52" t="s">
        <v>789</v>
      </c>
      <c r="B94" s="65">
        <f>B$17*B$56*B93</f>
        <v>-351.40822402118658</v>
      </c>
      <c r="C94" s="65">
        <f t="shared" ref="C94:BH94" si="42">C$17*C$56*C93</f>
        <v>-168.19055672614894</v>
      </c>
      <c r="D94" s="65">
        <f t="shared" si="42"/>
        <v>19.692142249472219</v>
      </c>
      <c r="E94" s="65">
        <f t="shared" si="42"/>
        <v>191.89625910757499</v>
      </c>
      <c r="F94" s="65">
        <f t="shared" si="42"/>
        <v>337.48879402207126</v>
      </c>
      <c r="G94" s="65">
        <f t="shared" si="42"/>
        <v>435.45021472476378</v>
      </c>
      <c r="H94" s="65">
        <f t="shared" si="42"/>
        <v>487.82370841404747</v>
      </c>
      <c r="I94" s="65">
        <f t="shared" si="42"/>
        <v>512.50004331013633</v>
      </c>
      <c r="J94" s="65">
        <f t="shared" si="42"/>
        <v>516.2580031231704</v>
      </c>
      <c r="K94" s="65">
        <f t="shared" si="42"/>
        <v>507.97869099717229</v>
      </c>
      <c r="L94" s="65">
        <f t="shared" si="42"/>
        <v>482.86158183429461</v>
      </c>
      <c r="M94" s="65">
        <f t="shared" si="42"/>
        <v>458.88369763193162</v>
      </c>
      <c r="N94" s="65">
        <f t="shared" si="42"/>
        <v>420.95207097106629</v>
      </c>
      <c r="O94" s="65">
        <f t="shared" si="42"/>
        <v>382.31895087593739</v>
      </c>
      <c r="P94" s="65">
        <f t="shared" si="42"/>
        <v>344.34835001570747</v>
      </c>
      <c r="Q94" s="65">
        <f t="shared" si="42"/>
        <v>307.9780130957235</v>
      </c>
      <c r="R94" s="65">
        <f t="shared" si="42"/>
        <v>273.80103969823955</v>
      </c>
      <c r="S94" s="65">
        <f t="shared" si="42"/>
        <v>242.15058785214171</v>
      </c>
      <c r="T94" s="65">
        <f t="shared" si="42"/>
        <v>213.1723280869476</v>
      </c>
      <c r="U94" s="65">
        <f t="shared" si="42"/>
        <v>186.88177433176341</v>
      </c>
      <c r="V94" s="65">
        <f t="shared" si="42"/>
        <v>164.14421613261649</v>
      </c>
      <c r="W94" s="65">
        <f t="shared" si="42"/>
        <v>144.42125529906636</v>
      </c>
      <c r="X94" s="65">
        <f t="shared" si="42"/>
        <v>126.60587577241203</v>
      </c>
      <c r="Y94" s="65">
        <f t="shared" si="42"/>
        <v>110.49098036094831</v>
      </c>
      <c r="Z94" s="65">
        <f t="shared" si="42"/>
        <v>96.043903572470327</v>
      </c>
      <c r="AA94" s="65">
        <f t="shared" si="42"/>
        <v>83.175955281835471</v>
      </c>
      <c r="AB94" s="65">
        <f t="shared" si="42"/>
        <v>71.746792800467006</v>
      </c>
      <c r="AC94" s="65">
        <f t="shared" si="42"/>
        <v>61.773350563006609</v>
      </c>
      <c r="AD94" s="65">
        <f t="shared" si="42"/>
        <v>53.029847102339652</v>
      </c>
      <c r="AE94" s="65">
        <f t="shared" si="42"/>
        <v>45.391880725065761</v>
      </c>
      <c r="AF94" s="65">
        <f t="shared" si="42"/>
        <v>38.648638290741843</v>
      </c>
      <c r="AG94" s="65">
        <f t="shared" si="42"/>
        <v>32.737742789951312</v>
      </c>
      <c r="AH94" s="65">
        <f t="shared" si="42"/>
        <v>27.659698009314901</v>
      </c>
      <c r="AI94" s="65">
        <f t="shared" si="42"/>
        <v>23.309617725791856</v>
      </c>
      <c r="AJ94" s="65">
        <f t="shared" si="42"/>
        <v>19.593742437858705</v>
      </c>
      <c r="AK94" s="65">
        <f t="shared" si="42"/>
        <v>16.428068957536837</v>
      </c>
      <c r="AL94" s="65">
        <f t="shared" si="42"/>
        <v>13.737957969348285</v>
      </c>
      <c r="AM94" s="65">
        <f t="shared" si="42"/>
        <v>11.457564733579401</v>
      </c>
      <c r="AN94" s="65">
        <f t="shared" si="42"/>
        <v>9.529147159686854</v>
      </c>
      <c r="AO94" s="65">
        <f t="shared" si="42"/>
        <v>7.9023168369369099</v>
      </c>
      <c r="AP94" s="65">
        <f t="shared" si="42"/>
        <v>6.5332816983455988</v>
      </c>
      <c r="AQ94" s="65">
        <f t="shared" si="42"/>
        <v>5.3841130152541812</v>
      </c>
      <c r="AR94" s="65">
        <f t="shared" si="42"/>
        <v>4.4220567589269546</v>
      </c>
      <c r="AS94" s="65">
        <f t="shared" si="42"/>
        <v>3.6189001150379716</v>
      </c>
      <c r="AT94" s="65">
        <f t="shared" si="42"/>
        <v>2.950397547023047</v>
      </c>
      <c r="AU94" s="65">
        <f t="shared" si="42"/>
        <v>2.3957566068347731</v>
      </c>
      <c r="AV94" s="65">
        <f t="shared" si="42"/>
        <v>1.9371810893598984</v>
      </c>
      <c r="AW94" s="65">
        <f t="shared" si="42"/>
        <v>1.5594676451086353</v>
      </c>
      <c r="AX94" s="65">
        <f t="shared" si="42"/>
        <v>1.2496512511692988</v>
      </c>
      <c r="AY94" s="65">
        <f t="shared" si="42"/>
        <v>0.99669474031987315</v>
      </c>
      <c r="AZ94" s="65">
        <f t="shared" si="42"/>
        <v>0.79121772752262054</v>
      </c>
      <c r="BA94" s="65">
        <f t="shared" si="42"/>
        <v>0.6252606318759838</v>
      </c>
      <c r="BB94" s="65">
        <f t="shared" si="42"/>
        <v>0.49207998590582602</v>
      </c>
      <c r="BC94" s="65">
        <f t="shared" si="42"/>
        <v>0.38597178651311081</v>
      </c>
      <c r="BD94" s="65">
        <f t="shared" si="42"/>
        <v>0.30212021119159282</v>
      </c>
      <c r="BE94" s="65">
        <f t="shared" si="42"/>
        <v>0.23646953505994586</v>
      </c>
      <c r="BF94" s="65">
        <f t="shared" si="42"/>
        <v>0.18561747788855709</v>
      </c>
      <c r="BG94" s="65">
        <f t="shared" si="42"/>
        <v>0.14672845389541295</v>
      </c>
      <c r="BH94" s="65">
        <f t="shared" si="42"/>
        <v>0.11746533544528245</v>
      </c>
      <c r="BI94" s="65">
        <f>BI$17*BI$56*BI93/(1-(BJ17/BI17))</f>
        <v>0.73132920114556943</v>
      </c>
    </row>
    <row r="95" spans="1:103" ht="39" customHeight="1">
      <c r="A95" s="104" t="s">
        <v>787</v>
      </c>
      <c r="B95" s="107">
        <f>SUM(B94:BI94)*10*B52+B53-C53</f>
        <v>100.11806208984811</v>
      </c>
      <c r="C95" s="105">
        <v>100.118062089848</v>
      </c>
      <c r="D95" s="108">
        <f>+B95-C95</f>
        <v>1.1368683772161603E-13</v>
      </c>
      <c r="I95" s="35"/>
    </row>
    <row r="96" spans="1:103" ht="21.75" customHeight="1">
      <c r="A96" s="109" t="s">
        <v>790</v>
      </c>
      <c r="C96" s="110"/>
      <c r="D96" s="111"/>
    </row>
    <row r="97" spans="1:61" s="42" customFormat="1" ht="18" customHeight="1">
      <c r="A97" s="112" t="s">
        <v>673</v>
      </c>
      <c r="B97" s="113">
        <f>+Controls!B39</f>
        <v>0.240906778742811</v>
      </c>
      <c r="C97" s="113">
        <f>+Controls!C39</f>
        <v>0.27878900739472701</v>
      </c>
      <c r="D97" s="113">
        <f>+Controls!D39</f>
        <v>0.26593412796489801</v>
      </c>
      <c r="E97" s="113">
        <f>+Controls!E39</f>
        <v>0.25432500497917598</v>
      </c>
      <c r="F97" s="113">
        <f>+Controls!F39</f>
        <v>0.241421144050666</v>
      </c>
      <c r="G97" s="113">
        <f>+Controls!G39</f>
        <v>0.23453135050311699</v>
      </c>
      <c r="H97" s="113">
        <f>+Controls!H39</f>
        <v>0.232951986670903</v>
      </c>
      <c r="I97" s="113">
        <f>+Controls!I39</f>
        <v>0.23183169833643799</v>
      </c>
      <c r="J97" s="113">
        <f>+Controls!J39</f>
        <v>0.23124471119866699</v>
      </c>
      <c r="K97" s="113">
        <f>+Controls!K39</f>
        <v>0.22879016682325801</v>
      </c>
      <c r="L97" s="113">
        <f>+Controls!L39</f>
        <v>0.22945447097309099</v>
      </c>
      <c r="M97" s="113">
        <f>+Controls!M39</f>
        <v>0.22371270831332801</v>
      </c>
      <c r="N97" s="113">
        <f>+Controls!N39</f>
        <v>0.22371270831332801</v>
      </c>
      <c r="O97" s="113">
        <f>+Controls!O39</f>
        <v>0.22371270831332801</v>
      </c>
      <c r="P97" s="113">
        <f>+Controls!P39</f>
        <v>0.22371270831332801</v>
      </c>
      <c r="Q97" s="113">
        <f>+Controls!Q39</f>
        <v>0.22371270831332801</v>
      </c>
      <c r="R97" s="113">
        <f>+Controls!R39</f>
        <v>0.22371270831332801</v>
      </c>
      <c r="S97" s="113">
        <f>+Controls!S39</f>
        <v>0.22371270831332801</v>
      </c>
      <c r="T97" s="113">
        <f>+Controls!T39</f>
        <v>0.22371270831332801</v>
      </c>
      <c r="U97" s="113">
        <f>+Controls!U39</f>
        <v>0.22371270831332801</v>
      </c>
      <c r="V97" s="113">
        <f>+Controls!V39</f>
        <v>0.22371270831332801</v>
      </c>
      <c r="W97" s="113">
        <f>+Controls!W39</f>
        <v>0.22371270831332801</v>
      </c>
      <c r="X97" s="113">
        <f>+Controls!X39</f>
        <v>0.22371270831332801</v>
      </c>
      <c r="Y97" s="113">
        <f>+Controls!Y39</f>
        <v>0.22371270831332801</v>
      </c>
      <c r="Z97" s="113">
        <f>+Controls!Z39</f>
        <v>0.22371270831332801</v>
      </c>
      <c r="AA97" s="113">
        <f>+Controls!AA39</f>
        <v>0.22371270831332801</v>
      </c>
      <c r="AB97" s="113">
        <f>+Controls!AB39</f>
        <v>0.22371270831332801</v>
      </c>
      <c r="AC97" s="113">
        <f>+Controls!AC39</f>
        <v>0.22371270831332801</v>
      </c>
      <c r="AD97" s="113">
        <f>+Controls!AD39</f>
        <v>0.22371270831332801</v>
      </c>
      <c r="AE97" s="113">
        <f>+Controls!AE39</f>
        <v>0.22371270831332801</v>
      </c>
      <c r="AF97" s="113">
        <f>+Controls!AF39</f>
        <v>0.22371270831332801</v>
      </c>
      <c r="AG97" s="113">
        <f>+Controls!AG39</f>
        <v>0.22371270831332801</v>
      </c>
      <c r="AH97" s="113">
        <f>+Controls!AH39</f>
        <v>0.22371270831332801</v>
      </c>
      <c r="AI97" s="113">
        <f>+Controls!AI39</f>
        <v>0.22371270831332801</v>
      </c>
      <c r="AJ97" s="113">
        <f>+Controls!AJ39</f>
        <v>0.22371270831332801</v>
      </c>
      <c r="AK97" s="113">
        <f>+Controls!AK39</f>
        <v>0.22371270831332801</v>
      </c>
      <c r="AL97" s="113">
        <f>+Controls!AL39</f>
        <v>0.22371270831332801</v>
      </c>
      <c r="AM97" s="113">
        <f>+Controls!AM39</f>
        <v>0.22371270831332801</v>
      </c>
      <c r="AN97" s="113">
        <f>+Controls!AN39</f>
        <v>0.22371270831332801</v>
      </c>
      <c r="AO97" s="113">
        <f>+Controls!AO39</f>
        <v>0.22371270831332801</v>
      </c>
      <c r="AP97" s="113">
        <f>+Controls!AP39</f>
        <v>0.22371270831332801</v>
      </c>
      <c r="AQ97" s="113">
        <f>+Controls!AQ39</f>
        <v>0.22371270831332801</v>
      </c>
      <c r="AR97" s="113">
        <f>+Controls!AR39</f>
        <v>0.22371270831332801</v>
      </c>
      <c r="AS97" s="113">
        <f>+Controls!AS39</f>
        <v>0.22371270831332801</v>
      </c>
      <c r="AT97" s="113">
        <f>+Controls!AT39</f>
        <v>0.22371270831332801</v>
      </c>
      <c r="AU97" s="113">
        <f>+Controls!AU39</f>
        <v>0.22371270831332801</v>
      </c>
      <c r="AV97" s="113">
        <f>+Controls!AV39</f>
        <v>0.22371270831332801</v>
      </c>
      <c r="AW97" s="113">
        <f>+Controls!AW39</f>
        <v>0.22371270831332801</v>
      </c>
      <c r="AX97" s="113">
        <f>+Controls!AX39</f>
        <v>0.22371270831332801</v>
      </c>
      <c r="AY97" s="113">
        <f>+Controls!AY39</f>
        <v>0.22371270831332801</v>
      </c>
      <c r="AZ97" s="113">
        <f>+Controls!AZ39</f>
        <v>0.22371270831332801</v>
      </c>
      <c r="BA97" s="113">
        <f>+Controls!BA39</f>
        <v>0.22371270831332801</v>
      </c>
      <c r="BB97" s="113">
        <f>+Controls!BB39</f>
        <v>0.22371270831332801</v>
      </c>
      <c r="BC97" s="113">
        <f>+Controls!BC39</f>
        <v>0.22371270831332801</v>
      </c>
      <c r="BD97" s="113">
        <f>+Controls!BD39</f>
        <v>0.22371270831332801</v>
      </c>
      <c r="BE97" s="113">
        <f>+Controls!BE39</f>
        <v>0.22371270831332801</v>
      </c>
      <c r="BF97" s="113">
        <f>+Controls!BF39</f>
        <v>0.22371270831332801</v>
      </c>
      <c r="BG97" s="113">
        <f>+Controls!BG39</f>
        <v>0.22371270831332801</v>
      </c>
      <c r="BH97" s="113">
        <f>+Controls!BH39</f>
        <v>0.22371270831332801</v>
      </c>
      <c r="BI97" s="113">
        <f>+Controls!BI39</f>
        <v>0.22371270831332801</v>
      </c>
    </row>
    <row r="98" spans="1:61" s="36" customFormat="1" ht="18" customHeight="1">
      <c r="A98" s="114" t="str">
        <f>+Controls!C1</f>
        <v>Control = 1 if tax or 0 if capped</v>
      </c>
      <c r="B98" s="114">
        <f>+Controls!I1</f>
        <v>1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</row>
    <row r="99" spans="1:61" s="36" customFormat="1" ht="18" customHeight="1">
      <c r="A99" s="114" t="str">
        <f>+Controls!C2</f>
        <v>Trade (0) or no trade (1)</v>
      </c>
      <c r="B99" s="114">
        <f>+Controls!I2</f>
        <v>1</v>
      </c>
    </row>
    <row r="100" spans="1:61" s="43" customFormat="1" ht="18" customHeight="1">
      <c r="A100" s="116"/>
      <c r="B100" s="116"/>
    </row>
    <row r="101" spans="1:61" s="44" customFormat="1" ht="18" customHeight="1">
      <c r="A101" s="117" t="s">
        <v>791</v>
      </c>
      <c r="B101" s="118">
        <f t="shared" ref="B101:AG101" si="43">+B$36*1000*B103^($B$38-1)</f>
        <v>1.0000000000000015E-3</v>
      </c>
      <c r="C101" s="118">
        <f t="shared" si="43"/>
        <v>1.0000000000000002E-3</v>
      </c>
      <c r="D101" s="118">
        <f t="shared" si="43"/>
        <v>1.0000000000000521E-3</v>
      </c>
      <c r="E101" s="118">
        <f t="shared" si="43"/>
        <v>1.0000000000215505E-3</v>
      </c>
      <c r="F101" s="118">
        <f t="shared" si="43"/>
        <v>1.0000000017689812E-3</v>
      </c>
      <c r="G101" s="118">
        <f t="shared" si="43"/>
        <v>1.0000000576642803E-3</v>
      </c>
      <c r="H101" s="118">
        <f t="shared" si="43"/>
        <v>1.0000010087449873E-3</v>
      </c>
      <c r="I101" s="118">
        <f t="shared" si="43"/>
        <v>1.0000113920947292E-3</v>
      </c>
      <c r="J101" s="118">
        <f t="shared" si="43"/>
        <v>1.0000940394660196E-3</v>
      </c>
      <c r="K101" s="118">
        <f t="shared" si="43"/>
        <v>1.0006133774100498E-3</v>
      </c>
      <c r="L101" s="118">
        <f t="shared" si="43"/>
        <v>1.0033295900328666E-3</v>
      </c>
      <c r="M101" s="118">
        <f t="shared" si="43"/>
        <v>1.0155894218064887E-3</v>
      </c>
      <c r="N101" s="118">
        <f t="shared" si="43"/>
        <v>1.0645397255263115E-3</v>
      </c>
      <c r="O101" s="118">
        <f t="shared" si="43"/>
        <v>1.2410303223762504E-3</v>
      </c>
      <c r="P101" s="118">
        <f t="shared" si="43"/>
        <v>1.8210025266551012E-3</v>
      </c>
      <c r="Q101" s="118">
        <f t="shared" si="43"/>
        <v>3.5766183309002158E-3</v>
      </c>
      <c r="R101" s="118">
        <f t="shared" si="43"/>
        <v>8.5161838592479194E-3</v>
      </c>
      <c r="S101" s="118">
        <f t="shared" si="43"/>
        <v>2.1530289584171892E-2</v>
      </c>
      <c r="T101" s="118">
        <f t="shared" si="43"/>
        <v>5.3833188353047338E-2</v>
      </c>
      <c r="U101" s="118">
        <f t="shared" si="43"/>
        <v>0.12973744072668436</v>
      </c>
      <c r="V101" s="118">
        <f t="shared" si="43"/>
        <v>0.29919990110504913</v>
      </c>
      <c r="W101" s="118">
        <f t="shared" si="43"/>
        <v>0.66126843802293012</v>
      </c>
      <c r="X101" s="118">
        <f t="shared" si="43"/>
        <v>1.4047386546896261</v>
      </c>
      <c r="Y101" s="118">
        <f t="shared" si="43"/>
        <v>2.8696110898541161</v>
      </c>
      <c r="Z101" s="118">
        <f t="shared" si="43"/>
        <v>5.6313004966981577</v>
      </c>
      <c r="AA101" s="118">
        <f t="shared" si="43"/>
        <v>10.59131116102029</v>
      </c>
      <c r="AB101" s="118">
        <f t="shared" si="43"/>
        <v>137.13466608005035</v>
      </c>
      <c r="AC101" s="118">
        <f t="shared" si="43"/>
        <v>68.567333040025176</v>
      </c>
      <c r="AD101" s="118">
        <f t="shared" si="43"/>
        <v>34.283666520012588</v>
      </c>
      <c r="AE101" s="118">
        <f t="shared" si="43"/>
        <v>17.141833260006294</v>
      </c>
      <c r="AF101" s="118">
        <f t="shared" si="43"/>
        <v>8.570916630003147</v>
      </c>
      <c r="AG101" s="118">
        <f t="shared" si="43"/>
        <v>4.2854583150015735</v>
      </c>
      <c r="AH101" s="118">
        <f t="shared" ref="AH101:BI101" si="44">+AH$36*1000*AH103^($B$38-1)</f>
        <v>2.1427291575007867</v>
      </c>
      <c r="AI101" s="118">
        <f t="shared" si="44"/>
        <v>1.0713645787503934</v>
      </c>
      <c r="AJ101" s="118">
        <f t="shared" si="44"/>
        <v>0.53568228937519669</v>
      </c>
      <c r="AK101" s="118">
        <f t="shared" si="44"/>
        <v>0.26784114468759834</v>
      </c>
      <c r="AL101" s="118">
        <f t="shared" si="44"/>
        <v>0.13392057234379917</v>
      </c>
      <c r="AM101" s="118">
        <f t="shared" si="44"/>
        <v>6.6960286171899586E-2</v>
      </c>
      <c r="AN101" s="118">
        <f t="shared" si="44"/>
        <v>3.3480143085949793E-2</v>
      </c>
      <c r="AO101" s="118">
        <f t="shared" si="44"/>
        <v>1.6740071542974896E-2</v>
      </c>
      <c r="AP101" s="118">
        <f t="shared" si="44"/>
        <v>8.3700357714874482E-3</v>
      </c>
      <c r="AQ101" s="118">
        <f t="shared" si="44"/>
        <v>4.1850178857437241E-3</v>
      </c>
      <c r="AR101" s="118">
        <f t="shared" si="44"/>
        <v>2.0925089428718621E-3</v>
      </c>
      <c r="AS101" s="118">
        <f t="shared" si="44"/>
        <v>1.046254471435931E-3</v>
      </c>
      <c r="AT101" s="118">
        <f t="shared" si="44"/>
        <v>5.2312723571796551E-4</v>
      </c>
      <c r="AU101" s="118">
        <f t="shared" si="44"/>
        <v>2.6156361785898276E-4</v>
      </c>
      <c r="AV101" s="118">
        <f t="shared" si="44"/>
        <v>1.3078180892949138E-4</v>
      </c>
      <c r="AW101" s="118">
        <f t="shared" si="44"/>
        <v>6.5390904464745689E-5</v>
      </c>
      <c r="AX101" s="118">
        <f t="shared" si="44"/>
        <v>3.2695452232372845E-5</v>
      </c>
      <c r="AY101" s="118">
        <f t="shared" si="44"/>
        <v>1.6347726116186422E-5</v>
      </c>
      <c r="AZ101" s="118">
        <f t="shared" si="44"/>
        <v>8.1738630580932111E-6</v>
      </c>
      <c r="BA101" s="118">
        <f t="shared" si="44"/>
        <v>4.0869315290466056E-6</v>
      </c>
      <c r="BB101" s="118">
        <f t="shared" si="44"/>
        <v>2.0434657645233028E-6</v>
      </c>
      <c r="BC101" s="118">
        <f t="shared" si="44"/>
        <v>1.0217328822616514E-6</v>
      </c>
      <c r="BD101" s="118">
        <f t="shared" si="44"/>
        <v>5.108664411308257E-7</v>
      </c>
      <c r="BE101" s="118">
        <f t="shared" si="44"/>
        <v>2.5543322056541285E-7</v>
      </c>
      <c r="BF101" s="118">
        <f t="shared" si="44"/>
        <v>1.2771661028270642E-7</v>
      </c>
      <c r="BG101" s="118">
        <f t="shared" si="44"/>
        <v>6.3858305141353212E-8</v>
      </c>
      <c r="BH101" s="118">
        <f t="shared" si="44"/>
        <v>3.1929152570676606E-8</v>
      </c>
      <c r="BI101" s="118">
        <f t="shared" si="44"/>
        <v>1.5964576285338303E-8</v>
      </c>
    </row>
    <row r="102" spans="1:61" s="45" customFormat="1" ht="18" customHeight="1">
      <c r="A102" s="119" t="s">
        <v>694</v>
      </c>
      <c r="B102" s="120">
        <f>+B119*(1-MIN(B103,1))</f>
        <v>0.36381783863801498</v>
      </c>
      <c r="C102" s="120">
        <f>+C119*(1-MIN(C103,1))</f>
        <v>0.63050158117884292</v>
      </c>
      <c r="D102" s="120">
        <f t="shared" ref="D102:BI102" si="45">+D119*(1-MIN(D103,1))</f>
        <v>0.87826578804752076</v>
      </c>
      <c r="E102" s="120">
        <f t="shared" si="45"/>
        <v>1.1508416134336092</v>
      </c>
      <c r="F102" s="120">
        <f t="shared" si="45"/>
        <v>1.4377517434193534</v>
      </c>
      <c r="G102" s="120">
        <f t="shared" si="45"/>
        <v>1.7038451223708999</v>
      </c>
      <c r="H102" s="120">
        <f t="shared" si="45"/>
        <v>1.9538304387374086</v>
      </c>
      <c r="I102" s="120">
        <f t="shared" si="45"/>
        <v>2.2116816359970861</v>
      </c>
      <c r="J102" s="120">
        <f t="shared" si="45"/>
        <v>2.4764451291788028</v>
      </c>
      <c r="K102" s="120">
        <f t="shared" si="45"/>
        <v>2.7470938523717785</v>
      </c>
      <c r="L102" s="120">
        <f t="shared" si="45"/>
        <v>2.9969199041852987</v>
      </c>
      <c r="M102" s="120">
        <f t="shared" si="45"/>
        <v>3.2255593611653897</v>
      </c>
      <c r="N102" s="120">
        <f t="shared" si="45"/>
        <v>3.4227551712794075</v>
      </c>
      <c r="O102" s="120">
        <f t="shared" si="45"/>
        <v>3.6146027289294622</v>
      </c>
      <c r="P102" s="120">
        <f t="shared" si="45"/>
        <v>3.7974738228032439</v>
      </c>
      <c r="Q102" s="120">
        <f t="shared" si="45"/>
        <v>3.9688376438842279</v>
      </c>
      <c r="R102" s="120">
        <f t="shared" si="45"/>
        <v>4.1267473178087544</v>
      </c>
      <c r="S102" s="120">
        <f t="shared" si="45"/>
        <v>4.269462757908423</v>
      </c>
      <c r="T102" s="120">
        <f t="shared" si="45"/>
        <v>4.3950763043448555</v>
      </c>
      <c r="U102" s="120">
        <f t="shared" si="45"/>
        <v>4.5011709135180151</v>
      </c>
      <c r="V102" s="120">
        <f t="shared" si="45"/>
        <v>4.6090867869388825</v>
      </c>
      <c r="W102" s="120">
        <f t="shared" si="45"/>
        <v>4.7207155927569247</v>
      </c>
      <c r="X102" s="120">
        <f t="shared" si="45"/>
        <v>4.8077467571907091</v>
      </c>
      <c r="Y102" s="120">
        <f t="shared" si="45"/>
        <v>4.8569997833532783</v>
      </c>
      <c r="Z102" s="120">
        <f t="shared" si="45"/>
        <v>4.8544610904151213</v>
      </c>
      <c r="AA102" s="120">
        <f t="shared" si="45"/>
        <v>4.5145960416589155</v>
      </c>
      <c r="AB102" s="120">
        <f t="shared" si="45"/>
        <v>0</v>
      </c>
      <c r="AC102" s="120">
        <f t="shared" si="45"/>
        <v>0</v>
      </c>
      <c r="AD102" s="120">
        <f t="shared" si="45"/>
        <v>0</v>
      </c>
      <c r="AE102" s="120">
        <f t="shared" si="45"/>
        <v>0</v>
      </c>
      <c r="AF102" s="120">
        <f t="shared" si="45"/>
        <v>0</v>
      </c>
      <c r="AG102" s="120">
        <f t="shared" si="45"/>
        <v>0</v>
      </c>
      <c r="AH102" s="120">
        <f t="shared" si="45"/>
        <v>0</v>
      </c>
      <c r="AI102" s="120">
        <f t="shared" si="45"/>
        <v>0</v>
      </c>
      <c r="AJ102" s="120">
        <f t="shared" si="45"/>
        <v>0</v>
      </c>
      <c r="AK102" s="120">
        <f t="shared" si="45"/>
        <v>0</v>
      </c>
      <c r="AL102" s="120">
        <f t="shared" si="45"/>
        <v>0</v>
      </c>
      <c r="AM102" s="120">
        <f t="shared" si="45"/>
        <v>0</v>
      </c>
      <c r="AN102" s="120">
        <f t="shared" si="45"/>
        <v>0</v>
      </c>
      <c r="AO102" s="120">
        <f t="shared" si="45"/>
        <v>0</v>
      </c>
      <c r="AP102" s="120">
        <f t="shared" si="45"/>
        <v>0</v>
      </c>
      <c r="AQ102" s="120">
        <f t="shared" si="45"/>
        <v>0</v>
      </c>
      <c r="AR102" s="120">
        <f t="shared" si="45"/>
        <v>0</v>
      </c>
      <c r="AS102" s="120">
        <f t="shared" si="45"/>
        <v>0</v>
      </c>
      <c r="AT102" s="120">
        <f t="shared" si="45"/>
        <v>0</v>
      </c>
      <c r="AU102" s="120">
        <f t="shared" si="45"/>
        <v>0</v>
      </c>
      <c r="AV102" s="120">
        <f t="shared" si="45"/>
        <v>0</v>
      </c>
      <c r="AW102" s="120">
        <f t="shared" si="45"/>
        <v>0</v>
      </c>
      <c r="AX102" s="120">
        <f t="shared" si="45"/>
        <v>0</v>
      </c>
      <c r="AY102" s="120">
        <f t="shared" si="45"/>
        <v>0</v>
      </c>
      <c r="AZ102" s="120">
        <f t="shared" si="45"/>
        <v>0</v>
      </c>
      <c r="BA102" s="120">
        <f t="shared" si="45"/>
        <v>0</v>
      </c>
      <c r="BB102" s="120">
        <f t="shared" si="45"/>
        <v>0</v>
      </c>
      <c r="BC102" s="120">
        <f t="shared" si="45"/>
        <v>0</v>
      </c>
      <c r="BD102" s="120">
        <f t="shared" si="45"/>
        <v>0</v>
      </c>
      <c r="BE102" s="120">
        <f t="shared" si="45"/>
        <v>0</v>
      </c>
      <c r="BF102" s="120">
        <f t="shared" si="45"/>
        <v>0</v>
      </c>
      <c r="BG102" s="120">
        <f t="shared" si="45"/>
        <v>0</v>
      </c>
      <c r="BH102" s="120">
        <f t="shared" si="45"/>
        <v>0</v>
      </c>
      <c r="BI102" s="120">
        <f t="shared" si="45"/>
        <v>0</v>
      </c>
    </row>
    <row r="103" spans="1:61" s="46" customFormat="1" ht="18" customHeight="1">
      <c r="A103" s="121" t="s">
        <v>681</v>
      </c>
      <c r="B103" s="122">
        <f>+IF($B$98=1,B109,IF($B$99=1,B114,B122))</f>
        <v>3.6890595990008481E-4</v>
      </c>
      <c r="C103" s="122">
        <f>+IF($B$98&gt;0,C109,IF($B$99&gt;0,C114,C122))</f>
        <v>3.7846429145772228E-4</v>
      </c>
      <c r="D103" s="122">
        <f t="shared" ref="D103:BI103" si="46">+IF($B$98&gt;0,D109,IF($B$99&gt;0,D114,D122))</f>
        <v>3.88217073617816E-4</v>
      </c>
      <c r="E103" s="122">
        <f t="shared" si="46"/>
        <v>3.9816436628171487E-4</v>
      </c>
      <c r="F103" s="122">
        <f t="shared" si="46"/>
        <v>4.0830591488786558E-4</v>
      </c>
      <c r="G103" s="122">
        <f t="shared" si="46"/>
        <v>4.1864114209934469E-4</v>
      </c>
      <c r="H103" s="122">
        <f t="shared" si="46"/>
        <v>4.291693054395071E-4</v>
      </c>
      <c r="I103" s="122">
        <f t="shared" si="46"/>
        <v>4.3989118921132931E-4</v>
      </c>
      <c r="J103" s="122">
        <f t="shared" si="46"/>
        <v>4.5082098904205908E-4</v>
      </c>
      <c r="K103" s="122">
        <f t="shared" si="46"/>
        <v>4.6205141546787467E-4</v>
      </c>
      <c r="L103" s="122">
        <f t="shared" si="46"/>
        <v>4.7405027560259598E-4</v>
      </c>
      <c r="M103" s="122">
        <f t="shared" si="46"/>
        <v>4.8882220772216713E-4</v>
      </c>
      <c r="N103" s="122">
        <f t="shared" si="46"/>
        <v>5.138282443481535E-4</v>
      </c>
      <c r="O103" s="122">
        <f t="shared" si="46"/>
        <v>5.7286066178245589E-4</v>
      </c>
      <c r="P103" s="122">
        <f t="shared" si="46"/>
        <v>7.2559020882180091E-4</v>
      </c>
      <c r="Q103" s="122">
        <f t="shared" si="46"/>
        <v>1.0804136273727157E-3</v>
      </c>
      <c r="R103" s="122">
        <f t="shared" si="46"/>
        <v>1.7899457277491693E-3</v>
      </c>
      <c r="S103" s="122">
        <f t="shared" si="46"/>
        <v>3.065137493651665E-3</v>
      </c>
      <c r="T103" s="122">
        <f t="shared" si="46"/>
        <v>5.2153749455140126E-3</v>
      </c>
      <c r="U103" s="122">
        <f t="shared" si="46"/>
        <v>8.6922483794492876E-3</v>
      </c>
      <c r="V103" s="122">
        <f t="shared" si="46"/>
        <v>1.4133360758089372E-2</v>
      </c>
      <c r="W103" s="122">
        <f t="shared" si="46"/>
        <v>2.2437660091130913E-2</v>
      </c>
      <c r="X103" s="122">
        <f t="shared" si="46"/>
        <v>3.4836712157019167E-2</v>
      </c>
      <c r="Y103" s="122">
        <f t="shared" si="46"/>
        <v>5.2909901134116581E-2</v>
      </c>
      <c r="Z103" s="122">
        <f t="shared" si="46"/>
        <v>7.8563899649468277E-2</v>
      </c>
      <c r="AA103" s="122">
        <f t="shared" si="46"/>
        <v>0.16401123507629703</v>
      </c>
      <c r="AB103" s="122">
        <f t="shared" si="46"/>
        <v>1</v>
      </c>
      <c r="AC103" s="122">
        <f t="shared" si="46"/>
        <v>1</v>
      </c>
      <c r="AD103" s="122">
        <f t="shared" si="46"/>
        <v>1</v>
      </c>
      <c r="AE103" s="122">
        <f t="shared" si="46"/>
        <v>1</v>
      </c>
      <c r="AF103" s="122">
        <f t="shared" si="46"/>
        <v>1</v>
      </c>
      <c r="AG103" s="122">
        <f t="shared" si="46"/>
        <v>1</v>
      </c>
      <c r="AH103" s="122">
        <f t="shared" si="46"/>
        <v>1</v>
      </c>
      <c r="AI103" s="122">
        <f t="shared" si="46"/>
        <v>1</v>
      </c>
      <c r="AJ103" s="122">
        <f t="shared" si="46"/>
        <v>1</v>
      </c>
      <c r="AK103" s="122">
        <f t="shared" si="46"/>
        <v>1</v>
      </c>
      <c r="AL103" s="122">
        <f t="shared" si="46"/>
        <v>1</v>
      </c>
      <c r="AM103" s="122">
        <f t="shared" si="46"/>
        <v>1</v>
      </c>
      <c r="AN103" s="122">
        <f t="shared" si="46"/>
        <v>1</v>
      </c>
      <c r="AO103" s="122">
        <f t="shared" si="46"/>
        <v>1</v>
      </c>
      <c r="AP103" s="122">
        <f t="shared" si="46"/>
        <v>1</v>
      </c>
      <c r="AQ103" s="122">
        <f t="shared" si="46"/>
        <v>1</v>
      </c>
      <c r="AR103" s="122">
        <f t="shared" si="46"/>
        <v>1</v>
      </c>
      <c r="AS103" s="122">
        <f t="shared" si="46"/>
        <v>1</v>
      </c>
      <c r="AT103" s="122">
        <f t="shared" si="46"/>
        <v>1</v>
      </c>
      <c r="AU103" s="122">
        <f t="shared" si="46"/>
        <v>1</v>
      </c>
      <c r="AV103" s="122">
        <f t="shared" si="46"/>
        <v>1</v>
      </c>
      <c r="AW103" s="122">
        <f t="shared" si="46"/>
        <v>1</v>
      </c>
      <c r="AX103" s="122">
        <f t="shared" si="46"/>
        <v>1</v>
      </c>
      <c r="AY103" s="122">
        <f t="shared" si="46"/>
        <v>1</v>
      </c>
      <c r="AZ103" s="122">
        <f t="shared" si="46"/>
        <v>1</v>
      </c>
      <c r="BA103" s="122">
        <f t="shared" si="46"/>
        <v>1</v>
      </c>
      <c r="BB103" s="122">
        <f t="shared" si="46"/>
        <v>1</v>
      </c>
      <c r="BC103" s="122">
        <f t="shared" si="46"/>
        <v>1</v>
      </c>
      <c r="BD103" s="122">
        <f t="shared" si="46"/>
        <v>1</v>
      </c>
      <c r="BE103" s="122">
        <f t="shared" si="46"/>
        <v>1</v>
      </c>
      <c r="BF103" s="122">
        <f t="shared" si="46"/>
        <v>1</v>
      </c>
      <c r="BG103" s="122">
        <f t="shared" si="46"/>
        <v>1</v>
      </c>
      <c r="BH103" s="122">
        <f t="shared" si="46"/>
        <v>1</v>
      </c>
      <c r="BI103" s="122">
        <f t="shared" si="46"/>
        <v>1</v>
      </c>
    </row>
    <row r="104" spans="1:61" ht="18" customHeight="1">
      <c r="A104" s="12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</row>
    <row r="105" spans="1:61" ht="18" customHeight="1">
      <c r="A105" s="124" t="s">
        <v>674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</row>
    <row r="106" spans="1:61" s="47" customFormat="1" ht="18" customHeight="1">
      <c r="A106" s="126" t="s">
        <v>177</v>
      </c>
      <c r="B106" s="125">
        <f t="shared" ref="B106:BI106" si="47">+MIN(B107+B108,B36*1000)</f>
        <v>1E-3</v>
      </c>
      <c r="C106" s="125">
        <f t="shared" si="47"/>
        <v>1E-3</v>
      </c>
      <c r="D106" s="125">
        <f t="shared" si="47"/>
        <v>1.0000000000000521E-3</v>
      </c>
      <c r="E106" s="125">
        <f t="shared" si="47"/>
        <v>1.0000000000215492E-3</v>
      </c>
      <c r="F106" s="125">
        <f t="shared" si="47"/>
        <v>1.0000000017689817E-3</v>
      </c>
      <c r="G106" s="125">
        <f t="shared" si="47"/>
        <v>1.0000000576642783E-3</v>
      </c>
      <c r="H106" s="125">
        <f t="shared" si="47"/>
        <v>1.0000010087449862E-3</v>
      </c>
      <c r="I106" s="125">
        <f t="shared" si="47"/>
        <v>1.0000113920947279E-3</v>
      </c>
      <c r="J106" s="125">
        <f t="shared" si="47"/>
        <v>1.0000940394660177E-3</v>
      </c>
      <c r="K106" s="125">
        <f t="shared" si="47"/>
        <v>1.0006133774100503E-3</v>
      </c>
      <c r="L106" s="125">
        <f t="shared" si="47"/>
        <v>1.003329590032867E-3</v>
      </c>
      <c r="M106" s="142">
        <f t="shared" si="47"/>
        <v>1.0155894218064868E-3</v>
      </c>
      <c r="N106" s="125">
        <f t="shared" si="47"/>
        <v>1.0645397255263089E-3</v>
      </c>
      <c r="O106" s="125">
        <f t="shared" si="47"/>
        <v>1.2410303223762502E-3</v>
      </c>
      <c r="P106" s="125">
        <f t="shared" si="47"/>
        <v>1.8210025266551014E-3</v>
      </c>
      <c r="Q106" s="125">
        <f t="shared" si="47"/>
        <v>3.5766183309002184E-3</v>
      </c>
      <c r="R106" s="125">
        <f t="shared" si="47"/>
        <v>8.5161838592479073E-3</v>
      </c>
      <c r="S106" s="125">
        <f t="shared" si="47"/>
        <v>2.1530289584171879E-2</v>
      </c>
      <c r="T106" s="125">
        <f t="shared" si="47"/>
        <v>5.3833188353047248E-2</v>
      </c>
      <c r="U106" s="125">
        <f t="shared" si="47"/>
        <v>0.12973744072668422</v>
      </c>
      <c r="V106" s="125">
        <f t="shared" si="47"/>
        <v>0.29919990110504918</v>
      </c>
      <c r="W106" s="125">
        <f t="shared" si="47"/>
        <v>0.66126843802292923</v>
      </c>
      <c r="X106" s="125">
        <f t="shared" si="47"/>
        <v>1.4047386546896248</v>
      </c>
      <c r="Y106" s="125">
        <f t="shared" si="47"/>
        <v>2.8696110898541152</v>
      </c>
      <c r="Z106" s="125">
        <f t="shared" si="47"/>
        <v>5.6313004966981506</v>
      </c>
      <c r="AA106" s="125">
        <f t="shared" si="47"/>
        <v>10.59131116102029</v>
      </c>
      <c r="AB106" s="125">
        <f t="shared" si="47"/>
        <v>137.13466608005035</v>
      </c>
      <c r="AC106" s="125">
        <f t="shared" si="47"/>
        <v>68.567333040025176</v>
      </c>
      <c r="AD106" s="125">
        <f t="shared" si="47"/>
        <v>34.283666520012588</v>
      </c>
      <c r="AE106" s="125">
        <f t="shared" si="47"/>
        <v>17.141833260006294</v>
      </c>
      <c r="AF106" s="125">
        <f t="shared" si="47"/>
        <v>8.570916630003147</v>
      </c>
      <c r="AG106" s="125">
        <f t="shared" si="47"/>
        <v>4.2854583150015735</v>
      </c>
      <c r="AH106" s="125">
        <f t="shared" si="47"/>
        <v>2.1427291575007867</v>
      </c>
      <c r="AI106" s="125">
        <f t="shared" si="47"/>
        <v>1.0713645787503934</v>
      </c>
      <c r="AJ106" s="125">
        <f t="shared" si="47"/>
        <v>0.53568228937519669</v>
      </c>
      <c r="AK106" s="125">
        <f t="shared" si="47"/>
        <v>0.26784114468759834</v>
      </c>
      <c r="AL106" s="125">
        <f t="shared" si="47"/>
        <v>0.13392057234379917</v>
      </c>
      <c r="AM106" s="125">
        <f t="shared" si="47"/>
        <v>6.6960286171899586E-2</v>
      </c>
      <c r="AN106" s="125">
        <f t="shared" si="47"/>
        <v>3.3480143085949793E-2</v>
      </c>
      <c r="AO106" s="125">
        <f t="shared" si="47"/>
        <v>1.6740071542974896E-2</v>
      </c>
      <c r="AP106" s="125">
        <f t="shared" si="47"/>
        <v>8.3700357714874482E-3</v>
      </c>
      <c r="AQ106" s="125">
        <f t="shared" si="47"/>
        <v>4.1850178857437241E-3</v>
      </c>
      <c r="AR106" s="125">
        <f t="shared" si="47"/>
        <v>2.0925089428718621E-3</v>
      </c>
      <c r="AS106" s="125">
        <f t="shared" si="47"/>
        <v>1.046254471435931E-3</v>
      </c>
      <c r="AT106" s="125">
        <f t="shared" si="47"/>
        <v>5.2312723571796551E-4</v>
      </c>
      <c r="AU106" s="125">
        <f t="shared" si="47"/>
        <v>2.6156361785898276E-4</v>
      </c>
      <c r="AV106" s="125">
        <f t="shared" si="47"/>
        <v>1.3078180892949138E-4</v>
      </c>
      <c r="AW106" s="125">
        <f t="shared" si="47"/>
        <v>6.5390904464745689E-5</v>
      </c>
      <c r="AX106" s="125">
        <f t="shared" si="47"/>
        <v>3.2695452232372845E-5</v>
      </c>
      <c r="AY106" s="125">
        <f t="shared" si="47"/>
        <v>1.6347726116186422E-5</v>
      </c>
      <c r="AZ106" s="125">
        <f t="shared" si="47"/>
        <v>8.1738630580932111E-6</v>
      </c>
      <c r="BA106" s="125">
        <f t="shared" si="47"/>
        <v>4.0869315290466056E-6</v>
      </c>
      <c r="BB106" s="125">
        <f t="shared" si="47"/>
        <v>2.0434657645233028E-6</v>
      </c>
      <c r="BC106" s="125">
        <f t="shared" si="47"/>
        <v>1.0217328822616514E-6</v>
      </c>
      <c r="BD106" s="125">
        <f t="shared" si="47"/>
        <v>5.108664411308257E-7</v>
      </c>
      <c r="BE106" s="125">
        <f t="shared" si="47"/>
        <v>2.5543322056541285E-7</v>
      </c>
      <c r="BF106" s="125">
        <f t="shared" si="47"/>
        <v>1.2771661028270642E-7</v>
      </c>
      <c r="BG106" s="125">
        <f t="shared" si="47"/>
        <v>6.3858305141353212E-8</v>
      </c>
      <c r="BH106" s="125">
        <f t="shared" si="47"/>
        <v>3.1929152570676606E-8</v>
      </c>
      <c r="BI106" s="125">
        <f t="shared" si="47"/>
        <v>1.5964576285338303E-8</v>
      </c>
    </row>
    <row r="107" spans="1:61" ht="18" customHeight="1">
      <c r="A107" s="126" t="s">
        <v>672</v>
      </c>
      <c r="B107" s="125">
        <f>+Controls!B9</f>
        <v>0</v>
      </c>
      <c r="C107" s="125">
        <f>+Controls!C9</f>
        <v>3.0070389287706203E-21</v>
      </c>
      <c r="D107" s="125">
        <f>+Controls!D9</f>
        <v>5.2132333743870096E-17</v>
      </c>
      <c r="E107" s="125">
        <f>+Controls!E9</f>
        <v>2.1549200322818337E-14</v>
      </c>
      <c r="F107" s="125">
        <f>+Controls!F9</f>
        <v>1.7689817099191038E-12</v>
      </c>
      <c r="G107" s="125">
        <f>+Controls!G9</f>
        <v>5.7664278346510029E-11</v>
      </c>
      <c r="H107" s="125">
        <f>+Controls!H9</f>
        <v>1.0087449862090303E-9</v>
      </c>
      <c r="I107" s="125">
        <f>+Controls!I9</f>
        <v>1.1392094727763031E-8</v>
      </c>
      <c r="J107" s="125">
        <f>+Controls!J9</f>
        <v>9.4039466017717397E-8</v>
      </c>
      <c r="K107" s="125">
        <f>+Controls!K9</f>
        <v>6.1337741005017265E-7</v>
      </c>
      <c r="L107" s="125">
        <f>+Controls!L9</f>
        <v>3.3295900328669421E-6</v>
      </c>
      <c r="M107" s="125">
        <f>+Controls!M9</f>
        <v>1.5589421806486728E-5</v>
      </c>
      <c r="N107" s="125">
        <f>+Controls!N9</f>
        <v>6.4539725526308953E-5</v>
      </c>
      <c r="O107" s="125">
        <f>+Controls!O9</f>
        <v>2.4103032237625028E-4</v>
      </c>
      <c r="P107" s="125">
        <f>+Controls!P9</f>
        <v>8.2100252665510151E-4</v>
      </c>
      <c r="Q107" s="125">
        <f>+Controls!Q9</f>
        <v>2.5766183309002184E-3</v>
      </c>
      <c r="R107" s="125">
        <f>+Controls!R9</f>
        <v>7.5161838592479073E-3</v>
      </c>
      <c r="S107" s="125">
        <f>+Controls!S9</f>
        <v>2.0530289584171878E-2</v>
      </c>
      <c r="T107" s="125">
        <f>+Controls!T9</f>
        <v>5.2833188353047247E-2</v>
      </c>
      <c r="U107" s="125">
        <f>+Controls!U9</f>
        <v>0.12873744072668422</v>
      </c>
      <c r="V107" s="125">
        <f>+Controls!V9</f>
        <v>0.29819990110504918</v>
      </c>
      <c r="W107" s="125">
        <f>+Controls!W9</f>
        <v>0.66026843802292923</v>
      </c>
      <c r="X107" s="125">
        <f>+Controls!X9</f>
        <v>1.4037386546896249</v>
      </c>
      <c r="Y107" s="125">
        <f>+Controls!Y9</f>
        <v>2.8686110898541153</v>
      </c>
      <c r="Z107" s="125">
        <f>+Controls!Z9</f>
        <v>5.6303004966981502</v>
      </c>
      <c r="AA107" s="125">
        <f>+Controls!AA9</f>
        <v>10.59031116102029</v>
      </c>
      <c r="AB107" s="125">
        <f>+Controls!AB9</f>
        <v>18.34441499938697</v>
      </c>
      <c r="AC107" s="125">
        <f>+Controls!AC9</f>
        <v>18.34441499938697</v>
      </c>
      <c r="AD107" s="125">
        <f>+Controls!AD9</f>
        <v>18.34441499938697</v>
      </c>
      <c r="AE107" s="125">
        <f>+Controls!AE9</f>
        <v>18.34441499938697</v>
      </c>
      <c r="AF107" s="125">
        <f>+Controls!AF9</f>
        <v>18.34441499938697</v>
      </c>
      <c r="AG107" s="125">
        <f>+Controls!AG9</f>
        <v>18.34441499938697</v>
      </c>
      <c r="AH107" s="125">
        <f>+Controls!AH9</f>
        <v>18.34441499938697</v>
      </c>
      <c r="AI107" s="125">
        <f>+Controls!AI9</f>
        <v>18.34441499938697</v>
      </c>
      <c r="AJ107" s="125">
        <f>+Controls!AJ9</f>
        <v>18.34441499938697</v>
      </c>
      <c r="AK107" s="125">
        <f>+Controls!AK9</f>
        <v>18.34441499938697</v>
      </c>
      <c r="AL107" s="125">
        <f>+Controls!AL9</f>
        <v>18.34441499938697</v>
      </c>
      <c r="AM107" s="125">
        <f>+Controls!AM9</f>
        <v>18.34441499938697</v>
      </c>
      <c r="AN107" s="125">
        <f>+Controls!AN9</f>
        <v>18.34441499938697</v>
      </c>
      <c r="AO107" s="125">
        <f>+Controls!AO9</f>
        <v>18.34441499938697</v>
      </c>
      <c r="AP107" s="125">
        <f>+Controls!AP9</f>
        <v>18.34441499938697</v>
      </c>
      <c r="AQ107" s="125">
        <f>+Controls!AQ9</f>
        <v>18.34441499938697</v>
      </c>
      <c r="AR107" s="125">
        <f>+Controls!AR9</f>
        <v>18.34441499938697</v>
      </c>
      <c r="AS107" s="125">
        <f>+Controls!AS9</f>
        <v>18.34441499938697</v>
      </c>
      <c r="AT107" s="125">
        <f>+Controls!AT9</f>
        <v>18.34441499938697</v>
      </c>
      <c r="AU107" s="125">
        <f>+Controls!AU9</f>
        <v>18.34441499938697</v>
      </c>
      <c r="AV107" s="125">
        <f>+Controls!AV9</f>
        <v>18.34441499938697</v>
      </c>
      <c r="AW107" s="125">
        <f>+Controls!AW9</f>
        <v>18.34441499938697</v>
      </c>
      <c r="AX107" s="125">
        <f>+Controls!AX9</f>
        <v>18.34441499938697</v>
      </c>
      <c r="AY107" s="125">
        <f>+Controls!AY9</f>
        <v>18.34441499938697</v>
      </c>
      <c r="AZ107" s="125">
        <f>+Controls!AZ9</f>
        <v>18.34441499938697</v>
      </c>
      <c r="BA107" s="125">
        <f>+Controls!BA9</f>
        <v>18.34441499938697</v>
      </c>
      <c r="BB107" s="125">
        <f>+Controls!BB9</f>
        <v>18.34441499938697</v>
      </c>
      <c r="BC107" s="125">
        <f>+Controls!BC9</f>
        <v>18.34441499938697</v>
      </c>
      <c r="BD107" s="125">
        <f>+Controls!BD9</f>
        <v>18.34441499938697</v>
      </c>
      <c r="BE107" s="125">
        <f>+Controls!BE9</f>
        <v>18.34441499938697</v>
      </c>
      <c r="BF107" s="125">
        <f>+Controls!BF9</f>
        <v>18.34441499938697</v>
      </c>
      <c r="BG107" s="125">
        <f>+Controls!BG9</f>
        <v>18.34441499938697</v>
      </c>
      <c r="BH107" s="125">
        <f>+Controls!BH9</f>
        <v>18.34441499938697</v>
      </c>
      <c r="BI107" s="125">
        <f>+Controls!BI9</f>
        <v>18.34441499938697</v>
      </c>
    </row>
    <row r="108" spans="1:61" ht="18" customHeight="1">
      <c r="A108" s="126" t="s">
        <v>675</v>
      </c>
      <c r="B108" s="125">
        <f>+Controls!B22</f>
        <v>1E-3</v>
      </c>
      <c r="C108" s="125">
        <f>+Controls!C22</f>
        <v>1E-3</v>
      </c>
      <c r="D108" s="125">
        <f>+Controls!D22</f>
        <v>1E-3</v>
      </c>
      <c r="E108" s="125">
        <f>+Controls!E22</f>
        <v>1E-3</v>
      </c>
      <c r="F108" s="125">
        <f>+Controls!F22</f>
        <v>1E-3</v>
      </c>
      <c r="G108" s="125">
        <f>+Controls!G22</f>
        <v>1E-3</v>
      </c>
      <c r="H108" s="125">
        <f>+Controls!H22</f>
        <v>1E-3</v>
      </c>
      <c r="I108" s="125">
        <f>+Controls!I22</f>
        <v>1E-3</v>
      </c>
      <c r="J108" s="125">
        <f>+Controls!J22</f>
        <v>1E-3</v>
      </c>
      <c r="K108" s="125">
        <f>+Controls!K22</f>
        <v>1E-3</v>
      </c>
      <c r="L108" s="125">
        <f>+Controls!L22</f>
        <v>1E-3</v>
      </c>
      <c r="M108" s="125">
        <f>+Controls!M22</f>
        <v>1E-3</v>
      </c>
      <c r="N108" s="125">
        <f>+Controls!N22</f>
        <v>1E-3</v>
      </c>
      <c r="O108" s="125">
        <f>+Controls!O22</f>
        <v>1E-3</v>
      </c>
      <c r="P108" s="125">
        <f>+Controls!P22</f>
        <v>1E-3</v>
      </c>
      <c r="Q108" s="125">
        <f>+Controls!Q22</f>
        <v>1E-3</v>
      </c>
      <c r="R108" s="125">
        <f>+Controls!R22</f>
        <v>1E-3</v>
      </c>
      <c r="S108" s="125">
        <f>+Controls!S22</f>
        <v>1E-3</v>
      </c>
      <c r="T108" s="125">
        <f>+Controls!T22</f>
        <v>1E-3</v>
      </c>
      <c r="U108" s="125">
        <f>+Controls!U22</f>
        <v>1E-3</v>
      </c>
      <c r="V108" s="125">
        <f>+Controls!V22</f>
        <v>1E-3</v>
      </c>
      <c r="W108" s="125">
        <f>+Controls!W22</f>
        <v>1E-3</v>
      </c>
      <c r="X108" s="125">
        <f>+Controls!X22</f>
        <v>1E-3</v>
      </c>
      <c r="Y108" s="125">
        <f>+Controls!Y22</f>
        <v>1E-3</v>
      </c>
      <c r="Z108" s="125">
        <f>+Controls!Z22</f>
        <v>1E-3</v>
      </c>
      <c r="AA108" s="125">
        <f>+Controls!AA22</f>
        <v>1E-3</v>
      </c>
      <c r="AB108" s="125">
        <f>+Controls!AB22</f>
        <v>1200</v>
      </c>
      <c r="AC108" s="125">
        <f>+Controls!AC22</f>
        <v>1200</v>
      </c>
      <c r="AD108" s="125">
        <f>+Controls!AD22</f>
        <v>1200</v>
      </c>
      <c r="AE108" s="125">
        <f>+Controls!AE22</f>
        <v>1200</v>
      </c>
      <c r="AF108" s="125">
        <f>+Controls!AF22</f>
        <v>1200</v>
      </c>
      <c r="AG108" s="125">
        <f>+Controls!AG22</f>
        <v>1200</v>
      </c>
      <c r="AH108" s="125">
        <f>+Controls!AH22</f>
        <v>1200</v>
      </c>
      <c r="AI108" s="125">
        <f>+Controls!AI22</f>
        <v>1200</v>
      </c>
      <c r="AJ108" s="125">
        <f>+Controls!AJ22</f>
        <v>1200</v>
      </c>
      <c r="AK108" s="125">
        <f>+Controls!AK22</f>
        <v>1200</v>
      </c>
      <c r="AL108" s="125">
        <f>+Controls!AL22</f>
        <v>1200</v>
      </c>
      <c r="AM108" s="125">
        <f>+Controls!AM22</f>
        <v>1200</v>
      </c>
      <c r="AN108" s="125">
        <f>+Controls!AN22</f>
        <v>1200</v>
      </c>
      <c r="AO108" s="125">
        <f>+Controls!AO22</f>
        <v>1200</v>
      </c>
      <c r="AP108" s="125">
        <f>+Controls!AP22</f>
        <v>1200</v>
      </c>
      <c r="AQ108" s="125">
        <f>+Controls!AQ22</f>
        <v>1200</v>
      </c>
      <c r="AR108" s="125">
        <f>+Controls!AR22</f>
        <v>1200</v>
      </c>
      <c r="AS108" s="125">
        <f>+Controls!AS22</f>
        <v>1200</v>
      </c>
      <c r="AT108" s="125">
        <f>+Controls!AT22</f>
        <v>1200</v>
      </c>
      <c r="AU108" s="125">
        <f>+Controls!AU22</f>
        <v>1200</v>
      </c>
      <c r="AV108" s="125">
        <f>+Controls!AV22</f>
        <v>1200</v>
      </c>
      <c r="AW108" s="125">
        <f>+Controls!AW22</f>
        <v>1200</v>
      </c>
      <c r="AX108" s="125">
        <f>+Controls!AX22</f>
        <v>1200</v>
      </c>
      <c r="AY108" s="125">
        <f>+Controls!AY22</f>
        <v>1200</v>
      </c>
      <c r="AZ108" s="125">
        <f>+Controls!AZ22</f>
        <v>1200</v>
      </c>
      <c r="BA108" s="125">
        <f>+Controls!BA22</f>
        <v>1200</v>
      </c>
      <c r="BB108" s="125">
        <f>+Controls!BB22</f>
        <v>1200</v>
      </c>
      <c r="BC108" s="125">
        <f>+Controls!BC22</f>
        <v>1200</v>
      </c>
      <c r="BD108" s="125">
        <f>+Controls!BD22</f>
        <v>1200</v>
      </c>
      <c r="BE108" s="125">
        <f>+Controls!BE22</f>
        <v>1200</v>
      </c>
      <c r="BF108" s="125">
        <f>+Controls!BF22</f>
        <v>1200</v>
      </c>
      <c r="BG108" s="125">
        <f>+Controls!BG22</f>
        <v>1200</v>
      </c>
      <c r="BH108" s="125">
        <f>+Controls!BH22</f>
        <v>1200</v>
      </c>
      <c r="BI108" s="125">
        <f>+Controls!BI22</f>
        <v>1200</v>
      </c>
    </row>
    <row r="109" spans="1:61" ht="18" customHeight="1">
      <c r="A109" s="126" t="s">
        <v>676</v>
      </c>
      <c r="B109" s="127">
        <f>+(B106/(1000*B$36))^(1/($B$38-1))</f>
        <v>3.6890595990008481E-4</v>
      </c>
      <c r="C109" s="127">
        <f t="shared" ref="C109:BI109" si="48">+(C106/(1000*C$36))^(1/($B$38-1))</f>
        <v>3.7846429145772228E-4</v>
      </c>
      <c r="D109" s="127">
        <f t="shared" si="48"/>
        <v>3.88217073617816E-4</v>
      </c>
      <c r="E109" s="127">
        <f t="shared" si="48"/>
        <v>3.9816436628171487E-4</v>
      </c>
      <c r="F109" s="127">
        <f t="shared" si="48"/>
        <v>4.0830591488786558E-4</v>
      </c>
      <c r="G109" s="127">
        <f t="shared" si="48"/>
        <v>4.1864114209934469E-4</v>
      </c>
      <c r="H109" s="127">
        <f t="shared" si="48"/>
        <v>4.291693054395071E-4</v>
      </c>
      <c r="I109" s="127">
        <f t="shared" si="48"/>
        <v>4.3989118921132931E-4</v>
      </c>
      <c r="J109" s="127">
        <f t="shared" si="48"/>
        <v>4.5082098904205908E-4</v>
      </c>
      <c r="K109" s="127">
        <f t="shared" si="48"/>
        <v>4.6205141546787467E-4</v>
      </c>
      <c r="L109" s="127">
        <f t="shared" si="48"/>
        <v>4.7405027560259598E-4</v>
      </c>
      <c r="M109" s="127">
        <f t="shared" si="48"/>
        <v>4.8882220772216713E-4</v>
      </c>
      <c r="N109" s="127">
        <f t="shared" si="48"/>
        <v>5.138282443481535E-4</v>
      </c>
      <c r="O109" s="127">
        <f t="shared" si="48"/>
        <v>5.7286066178245589E-4</v>
      </c>
      <c r="P109" s="127">
        <f t="shared" si="48"/>
        <v>7.2559020882180091E-4</v>
      </c>
      <c r="Q109" s="127">
        <f t="shared" si="48"/>
        <v>1.0804136273727157E-3</v>
      </c>
      <c r="R109" s="127">
        <f t="shared" si="48"/>
        <v>1.7899457277491693E-3</v>
      </c>
      <c r="S109" s="127">
        <f t="shared" si="48"/>
        <v>3.065137493651665E-3</v>
      </c>
      <c r="T109" s="127">
        <f t="shared" si="48"/>
        <v>5.2153749455140126E-3</v>
      </c>
      <c r="U109" s="127">
        <f t="shared" si="48"/>
        <v>8.6922483794492876E-3</v>
      </c>
      <c r="V109" s="127">
        <f t="shared" si="48"/>
        <v>1.4133360758089372E-2</v>
      </c>
      <c r="W109" s="127">
        <f t="shared" si="48"/>
        <v>2.2437660091130913E-2</v>
      </c>
      <c r="X109" s="127">
        <f t="shared" si="48"/>
        <v>3.4836712157019167E-2</v>
      </c>
      <c r="Y109" s="127">
        <f t="shared" si="48"/>
        <v>5.2909901134116581E-2</v>
      </c>
      <c r="Z109" s="127">
        <f t="shared" si="48"/>
        <v>7.8563899649468277E-2</v>
      </c>
      <c r="AA109" s="127">
        <f t="shared" si="48"/>
        <v>0.16401123507629703</v>
      </c>
      <c r="AB109" s="127">
        <f t="shared" si="48"/>
        <v>1</v>
      </c>
      <c r="AC109" s="127">
        <f t="shared" si="48"/>
        <v>1</v>
      </c>
      <c r="AD109" s="127">
        <f t="shared" si="48"/>
        <v>1</v>
      </c>
      <c r="AE109" s="127">
        <f t="shared" si="48"/>
        <v>1</v>
      </c>
      <c r="AF109" s="127">
        <f t="shared" si="48"/>
        <v>1</v>
      </c>
      <c r="AG109" s="127">
        <f t="shared" si="48"/>
        <v>1</v>
      </c>
      <c r="AH109" s="127">
        <f t="shared" si="48"/>
        <v>1</v>
      </c>
      <c r="AI109" s="127">
        <f t="shared" si="48"/>
        <v>1</v>
      </c>
      <c r="AJ109" s="127">
        <f t="shared" si="48"/>
        <v>1</v>
      </c>
      <c r="AK109" s="127">
        <f t="shared" si="48"/>
        <v>1</v>
      </c>
      <c r="AL109" s="127">
        <f t="shared" si="48"/>
        <v>1</v>
      </c>
      <c r="AM109" s="127">
        <f t="shared" si="48"/>
        <v>1</v>
      </c>
      <c r="AN109" s="127">
        <f t="shared" si="48"/>
        <v>1</v>
      </c>
      <c r="AO109" s="127">
        <f t="shared" si="48"/>
        <v>1</v>
      </c>
      <c r="AP109" s="127">
        <f t="shared" si="48"/>
        <v>1</v>
      </c>
      <c r="AQ109" s="127">
        <f t="shared" si="48"/>
        <v>1</v>
      </c>
      <c r="AR109" s="127">
        <f t="shared" si="48"/>
        <v>1</v>
      </c>
      <c r="AS109" s="127">
        <f t="shared" si="48"/>
        <v>1</v>
      </c>
      <c r="AT109" s="127">
        <f t="shared" si="48"/>
        <v>1</v>
      </c>
      <c r="AU109" s="127">
        <f t="shared" si="48"/>
        <v>1</v>
      </c>
      <c r="AV109" s="127">
        <f t="shared" si="48"/>
        <v>1</v>
      </c>
      <c r="AW109" s="127">
        <f t="shared" si="48"/>
        <v>1</v>
      </c>
      <c r="AX109" s="127">
        <f t="shared" si="48"/>
        <v>1</v>
      </c>
      <c r="AY109" s="127">
        <f t="shared" si="48"/>
        <v>1</v>
      </c>
      <c r="AZ109" s="127">
        <f t="shared" si="48"/>
        <v>1</v>
      </c>
      <c r="BA109" s="127">
        <f t="shared" si="48"/>
        <v>1</v>
      </c>
      <c r="BB109" s="127">
        <f t="shared" si="48"/>
        <v>1</v>
      </c>
      <c r="BC109" s="127">
        <f t="shared" si="48"/>
        <v>1</v>
      </c>
      <c r="BD109" s="127">
        <f t="shared" si="48"/>
        <v>1</v>
      </c>
      <c r="BE109" s="127">
        <f t="shared" si="48"/>
        <v>1</v>
      </c>
      <c r="BF109" s="127">
        <f t="shared" si="48"/>
        <v>1</v>
      </c>
      <c r="BG109" s="127">
        <f t="shared" si="48"/>
        <v>1</v>
      </c>
      <c r="BH109" s="127">
        <f t="shared" si="48"/>
        <v>1</v>
      </c>
      <c r="BI109" s="127">
        <f t="shared" si="48"/>
        <v>1</v>
      </c>
    </row>
    <row r="110" spans="1:61" s="36" customFormat="1" ht="18" customHeight="1">
      <c r="A110" s="6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</row>
    <row r="111" spans="1:61" s="36" customFormat="1" ht="18" customHeight="1">
      <c r="A111" s="129" t="s">
        <v>818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</row>
    <row r="112" spans="1:61" s="48" customFormat="1" ht="18" customHeight="1">
      <c r="A112" s="131" t="s">
        <v>678</v>
      </c>
      <c r="B112" s="131">
        <f>+B40*B61</f>
        <v>0.36395210273783313</v>
      </c>
      <c r="C112" s="131">
        <f>+C40*C61</f>
        <v>0.63074029385725139</v>
      </c>
      <c r="D112" s="131">
        <f t="shared" ref="D112:BI112" si="49">+D40*D61</f>
        <v>0.87860687823865102</v>
      </c>
      <c r="E112" s="131">
        <f t="shared" si="49"/>
        <v>1.1513000200765031</v>
      </c>
      <c r="F112" s="131">
        <f t="shared" si="49"/>
        <v>1.4383390257511817</v>
      </c>
      <c r="G112" s="131">
        <f t="shared" si="49"/>
        <v>1.7045587207805428</v>
      </c>
      <c r="H112" s="131">
        <f t="shared" si="49"/>
        <v>1.9546693228130441</v>
      </c>
      <c r="I112" s="131">
        <f t="shared" si="49"/>
        <v>2.2126549634202592</v>
      </c>
      <c r="J112" s="131">
        <f t="shared" si="49"/>
        <v>2.4775620661598818</v>
      </c>
      <c r="K112" s="131">
        <f t="shared" si="49"/>
        <v>2.7483637377270158</v>
      </c>
      <c r="L112" s="131">
        <f t="shared" si="49"/>
        <v>2.9983412686900719</v>
      </c>
      <c r="M112" s="131">
        <f t="shared" si="49"/>
        <v>3.2271368573286106</v>
      </c>
      <c r="N112" s="131">
        <f t="shared" si="49"/>
        <v>3.4245147836984597</v>
      </c>
      <c r="O112" s="131">
        <f t="shared" si="49"/>
        <v>3.616674579522539</v>
      </c>
      <c r="P112" s="131">
        <f t="shared" si="49"/>
        <v>3.8002312333774415</v>
      </c>
      <c r="Q112" s="131">
        <f t="shared" si="49"/>
        <v>3.973130267969069</v>
      </c>
      <c r="R112" s="131">
        <f t="shared" si="49"/>
        <v>4.1341472169576337</v>
      </c>
      <c r="S112" s="131">
        <f t="shared" si="49"/>
        <v>4.2825894835042302</v>
      </c>
      <c r="T112" s="131">
        <f t="shared" si="49"/>
        <v>4.4181184486080394</v>
      </c>
      <c r="U112" s="131">
        <f t="shared" si="49"/>
        <v>4.5406392779232068</v>
      </c>
      <c r="V112" s="131">
        <f t="shared" si="49"/>
        <v>4.6751625458014008</v>
      </c>
      <c r="W112" s="131">
        <f t="shared" si="49"/>
        <v>4.8290685923897207</v>
      </c>
      <c r="X112" s="131">
        <f t="shared" si="49"/>
        <v>4.9812781088425169</v>
      </c>
      <c r="Y112" s="131">
        <f t="shared" si="49"/>
        <v>5.1283397315307306</v>
      </c>
      <c r="Z112" s="131">
        <f t="shared" si="49"/>
        <v>5.2683643375470011</v>
      </c>
      <c r="AA112" s="131">
        <f t="shared" si="49"/>
        <v>5.4003070747857986</v>
      </c>
      <c r="AB112" s="131">
        <f t="shared" si="49"/>
        <v>5.5236921030800836</v>
      </c>
      <c r="AC112" s="131">
        <f t="shared" si="49"/>
        <v>5.6384386966537816</v>
      </c>
      <c r="AD112" s="131">
        <f t="shared" si="49"/>
        <v>5.7490192685136225</v>
      </c>
      <c r="AE112" s="131">
        <f t="shared" si="49"/>
        <v>5.8549052502676391</v>
      </c>
      <c r="AF112" s="131">
        <f t="shared" si="49"/>
        <v>5.9452984394680408</v>
      </c>
      <c r="AG112" s="131">
        <f t="shared" si="49"/>
        <v>6.0172317071468395</v>
      </c>
      <c r="AH112" s="131">
        <f t="shared" si="49"/>
        <v>6.0794397385538623</v>
      </c>
      <c r="AI112" s="131">
        <f t="shared" si="49"/>
        <v>6.1332989014859782</v>
      </c>
      <c r="AJ112" s="131">
        <f t="shared" si="49"/>
        <v>6.179527634776556</v>
      </c>
      <c r="AK112" s="131">
        <f t="shared" si="49"/>
        <v>6.2185708376819235</v>
      </c>
      <c r="AL112" s="131">
        <f t="shared" si="49"/>
        <v>6.2507366225263157</v>
      </c>
      <c r="AM112" s="131">
        <f t="shared" si="49"/>
        <v>6.2762598244813708</v>
      </c>
      <c r="AN112" s="131">
        <f t="shared" si="49"/>
        <v>6.2953304099274989</v>
      </c>
      <c r="AO112" s="131">
        <f t="shared" si="49"/>
        <v>6.3081053550276902</v>
      </c>
      <c r="AP112" s="131">
        <f t="shared" si="49"/>
        <v>6.3147132880407195</v>
      </c>
      <c r="AQ112" s="131">
        <f t="shared" si="49"/>
        <v>6.3152564263151545</v>
      </c>
      <c r="AR112" s="131">
        <f t="shared" si="49"/>
        <v>6.3098119663123367</v>
      </c>
      <c r="AS112" s="131">
        <f t="shared" si="49"/>
        <v>6.2984339746386304</v>
      </c>
      <c r="AT112" s="131">
        <f t="shared" si="49"/>
        <v>6.2811563807315398</v>
      </c>
      <c r="AU112" s="131">
        <f t="shared" si="49"/>
        <v>6.2579975772323859</v>
      </c>
      <c r="AV112" s="131">
        <f t="shared" si="49"/>
        <v>6.2289672382237073</v>
      </c>
      <c r="AW112" s="131">
        <f t="shared" si="49"/>
        <v>6.1940761975059209</v>
      </c>
      <c r="AX112" s="131">
        <f t="shared" si="49"/>
        <v>6.1533505601801703</v>
      </c>
      <c r="AY112" s="131">
        <f t="shared" si="49"/>
        <v>6.1068516403480908</v>
      </c>
      <c r="AZ112" s="131">
        <f t="shared" si="49"/>
        <v>6.0547038170278089</v>
      </c>
      <c r="BA112" s="131">
        <f t="shared" si="49"/>
        <v>5.9971329592160059</v>
      </c>
      <c r="BB112" s="131">
        <f t="shared" si="49"/>
        <v>5.9345186447715479</v>
      </c>
      <c r="BC112" s="131">
        <f t="shared" si="49"/>
        <v>5.8674639059496663</v>
      </c>
      <c r="BD112" s="131">
        <f t="shared" si="49"/>
        <v>5.7968865561028053</v>
      </c>
      <c r="BE112" s="131">
        <f t="shared" si="49"/>
        <v>5.7241361397284871</v>
      </c>
      <c r="BF112" s="131">
        <f t="shared" si="49"/>
        <v>5.6511400731851689</v>
      </c>
      <c r="BG112" s="131">
        <f t="shared" si="49"/>
        <v>5.5805815739595639</v>
      </c>
      <c r="BH112" s="131">
        <f t="shared" si="49"/>
        <v>5.5161106219573135</v>
      </c>
      <c r="BI112" s="131">
        <f t="shared" si="49"/>
        <v>5.4625874924680939</v>
      </c>
    </row>
    <row r="113" spans="1:61" s="36" customFormat="1" ht="18" customHeight="1">
      <c r="A113" s="132" t="s">
        <v>792</v>
      </c>
      <c r="B113" s="102">
        <f>+Controls!B81</f>
        <v>0.36395210273783307</v>
      </c>
      <c r="C113" s="102">
        <f>+Controls!C81</f>
        <v>0.63080748393847563</v>
      </c>
      <c r="D113" s="102">
        <f>+Controls!D81</f>
        <v>0.87865736123542482</v>
      </c>
      <c r="E113" s="102">
        <f>+Controls!E81</f>
        <v>1.1513158345113574</v>
      </c>
      <c r="F113" s="102">
        <f>+Controls!F81</f>
        <v>0.82771882111574335</v>
      </c>
      <c r="G113" s="102">
        <f>+Controls!G81</f>
        <v>0.58281733000257008</v>
      </c>
      <c r="H113" s="102">
        <f>+Controls!H81</f>
        <v>0.47346501331871327</v>
      </c>
      <c r="I113" s="102">
        <f>+Controls!I81</f>
        <v>0.39247988492475233</v>
      </c>
      <c r="J113" s="102">
        <f>+Controls!J81</f>
        <v>0.33258415550703985</v>
      </c>
      <c r="K113" s="102">
        <f>+Controls!K81</f>
        <v>0.28824243469293576</v>
      </c>
      <c r="L113" s="102">
        <f>+Controls!L81</f>
        <v>0.25672425776917845</v>
      </c>
      <c r="M113" s="102">
        <f>+Controls!M81</f>
        <v>0.23169364263668354</v>
      </c>
      <c r="N113" s="102">
        <f>+Controls!N81</f>
        <v>0.20910351247960687</v>
      </c>
      <c r="O113" s="102">
        <f>+Controls!O81</f>
        <v>0.18871592001284518</v>
      </c>
      <c r="P113" s="102">
        <f>+Controls!P81</f>
        <v>0.17031611781159275</v>
      </c>
      <c r="Q113" s="102">
        <f>+Controls!Q81</f>
        <v>0.15371029632496244</v>
      </c>
      <c r="R113" s="102">
        <f>+Controls!R81</f>
        <v>0.13872354243327858</v>
      </c>
      <c r="S113" s="102">
        <f>+Controls!S81</f>
        <v>0.1251979970460339</v>
      </c>
      <c r="T113" s="102">
        <f>+Controls!T81</f>
        <v>0.11299119233404559</v>
      </c>
      <c r="U113" s="102">
        <f>+Controls!U81</f>
        <v>0.10197455108147613</v>
      </c>
      <c r="V113" s="102">
        <f>+Controls!V81</f>
        <v>9.2032032351032189E-2</v>
      </c>
      <c r="W113" s="102">
        <f>+Controls!W81</f>
        <v>8.7430430733480571E-2</v>
      </c>
      <c r="X113" s="102">
        <f>+Controls!X81</f>
        <v>8.3058909196806543E-2</v>
      </c>
      <c r="Y113" s="102">
        <f>+Controls!Y81</f>
        <v>7.8905963736966206E-2</v>
      </c>
      <c r="Z113" s="102">
        <f>+Controls!Z81</f>
        <v>7.4960665550117891E-2</v>
      </c>
      <c r="AA113" s="102">
        <f>+Controls!AA81</f>
        <v>7.1212632272612E-2</v>
      </c>
      <c r="AB113" s="102">
        <f>+Controls!AB81</f>
        <v>6.7652000658981401E-2</v>
      </c>
      <c r="AC113" s="102">
        <f>+Controls!AC81</f>
        <v>6.4269400626032328E-2</v>
      </c>
      <c r="AD113" s="102">
        <f>+Controls!AD81</f>
        <v>6.105593059473071E-2</v>
      </c>
      <c r="AE113" s="102">
        <f>+Controls!AE81</f>
        <v>5.8003134064994175E-2</v>
      </c>
      <c r="AF113" s="102">
        <f>+Controls!AF81</f>
        <v>5.5102977361744465E-2</v>
      </c>
      <c r="AG113" s="102">
        <f>+Controls!AG81</f>
        <v>5.2347828493657239E-2</v>
      </c>
      <c r="AH113" s="102">
        <f>+Controls!AH81</f>
        <v>4.9730437068974377E-2</v>
      </c>
      <c r="AI113" s="102">
        <f>+Controls!AI81</f>
        <v>4.7243915215525657E-2</v>
      </c>
      <c r="AJ113" s="102">
        <f>+Controls!AJ81</f>
        <v>4.4881719454749371E-2</v>
      </c>
      <c r="AK113" s="102">
        <f>+Controls!AK81</f>
        <v>4.2637633482011897E-2</v>
      </c>
      <c r="AL113" s="102">
        <f>+Controls!AL81</f>
        <v>4.05057518079113E-2</v>
      </c>
      <c r="AM113" s="102">
        <f>+Controls!AM81</f>
        <v>3.8480464217515734E-2</v>
      </c>
      <c r="AN113" s="102">
        <f>+Controls!AN81</f>
        <v>3.6556441006639948E-2</v>
      </c>
      <c r="AO113" s="102">
        <f>+Controls!AO81</f>
        <v>3.4728618956307945E-2</v>
      </c>
      <c r="AP113" s="102">
        <f>+Controls!AP81</f>
        <v>3.2992188008492546E-2</v>
      </c>
      <c r="AQ113" s="102">
        <f>+Controls!AQ81</f>
        <v>3.1342578608067918E-2</v>
      </c>
      <c r="AR113" s="102">
        <f>+Controls!AR81</f>
        <v>2.9775449677664521E-2</v>
      </c>
      <c r="AS113" s="102">
        <f>+Controls!AS81</f>
        <v>2.8286677193781293E-2</v>
      </c>
      <c r="AT113" s="102">
        <f>+Controls!AT81</f>
        <v>2.6872343334092226E-2</v>
      </c>
      <c r="AU113" s="102">
        <f>+Controls!AU81</f>
        <v>2.5528726167387612E-2</v>
      </c>
      <c r="AV113" s="102">
        <f>+Controls!AV81</f>
        <v>2.4252289859018231E-2</v>
      </c>
      <c r="AW113" s="102">
        <f>+Controls!AW81</f>
        <v>2.3039675366067318E-2</v>
      </c>
      <c r="AX113" s="102">
        <f>+Controls!AX81</f>
        <v>2.188769159776395E-2</v>
      </c>
      <c r="AY113" s="102">
        <f>+Controls!AY81</f>
        <v>2.0793307017875753E-2</v>
      </c>
      <c r="AZ113" s="102">
        <f>+Controls!AZ81</f>
        <v>1.9753641666981965E-2</v>
      </c>
      <c r="BA113" s="102">
        <f>+Controls!BA81</f>
        <v>1.8765959583632866E-2</v>
      </c>
      <c r="BB113" s="102">
        <f>+Controls!BB81</f>
        <v>1.7827661604451223E-2</v>
      </c>
      <c r="BC113" s="102">
        <f>+Controls!BC81</f>
        <v>1.6936278524228663E-2</v>
      </c>
      <c r="BD113" s="102">
        <f>+Controls!BD81</f>
        <v>1.6089464598017231E-2</v>
      </c>
      <c r="BE113" s="102">
        <f>+Controls!BE81</f>
        <v>1.5284991368116368E-2</v>
      </c>
      <c r="BF113" s="102">
        <f>+Controls!BF81</f>
        <v>1.452074179971055E-2</v>
      </c>
      <c r="BG113" s="102">
        <f>+Controls!BG81</f>
        <v>1.3794704709725021E-2</v>
      </c>
      <c r="BH113" s="102">
        <f>+Controls!BH81</f>
        <v>1.3104969474238769E-2</v>
      </c>
      <c r="BI113" s="102">
        <f>+Controls!BI81</f>
        <v>1.2449721000526831E-2</v>
      </c>
    </row>
    <row r="114" spans="1:61" ht="18" customHeight="1">
      <c r="A114" s="132" t="s">
        <v>682</v>
      </c>
      <c r="B114" s="102">
        <f>IF(1-(B113/B112)&lt;0,0,1-(B113/B112))</f>
        <v>1.1102230246251565E-16</v>
      </c>
      <c r="C114" s="102">
        <f>IF(1-(C113/C112)&lt;0,0,1-(C113/C112))</f>
        <v>0</v>
      </c>
      <c r="D114" s="102">
        <f>IF(1-(D113/D112)&lt;0,0,1-(D113/D112))</f>
        <v>0</v>
      </c>
      <c r="E114" s="102">
        <f>IF(1-(E113/E112)&lt;0,0,1-(E113/E112))</f>
        <v>0</v>
      </c>
      <c r="F114" s="102">
        <f t="shared" ref="F114:BI114" si="50">IF(1-(F113/F112)&lt;0,0,1-(F113/F112))</f>
        <v>0.42453148645990335</v>
      </c>
      <c r="G114" s="102">
        <f t="shared" si="50"/>
        <v>0.6580831608220048</v>
      </c>
      <c r="H114" s="102">
        <f t="shared" si="50"/>
        <v>0.75777743693376709</v>
      </c>
      <c r="I114" s="102">
        <f t="shared" si="50"/>
        <v>0.82262038527775339</v>
      </c>
      <c r="J114" s="102">
        <f t="shared" si="50"/>
        <v>0.86576152418149854</v>
      </c>
      <c r="K114" s="102">
        <f t="shared" si="50"/>
        <v>0.89512216642353115</v>
      </c>
      <c r="L114" s="102">
        <f t="shared" si="50"/>
        <v>0.91437790606092773</v>
      </c>
      <c r="M114" s="102">
        <f t="shared" si="50"/>
        <v>0.92820458106369963</v>
      </c>
      <c r="N114" s="102">
        <f t="shared" si="50"/>
        <v>0.93893922915007066</v>
      </c>
      <c r="O114" s="102">
        <f t="shared" si="50"/>
        <v>0.94782059710836386</v>
      </c>
      <c r="P114" s="102">
        <f t="shared" si="50"/>
        <v>0.95518269616972096</v>
      </c>
      <c r="Q114" s="102">
        <f t="shared" si="50"/>
        <v>0.96131254553515211</v>
      </c>
      <c r="R114" s="102">
        <f t="shared" si="50"/>
        <v>0.96644445996885253</v>
      </c>
      <c r="S114" s="102">
        <f t="shared" si="50"/>
        <v>0.97076581878130641</v>
      </c>
      <c r="T114" s="102">
        <f t="shared" si="50"/>
        <v>0.97442549500463382</v>
      </c>
      <c r="U114" s="102">
        <f t="shared" si="50"/>
        <v>0.9775418074769161</v>
      </c>
      <c r="V114" s="102">
        <f t="shared" si="50"/>
        <v>0.98031468821684442</v>
      </c>
      <c r="W114" s="102">
        <f t="shared" si="50"/>
        <v>0.98189497020786476</v>
      </c>
      <c r="X114" s="102">
        <f t="shared" si="50"/>
        <v>0.98332578358767708</v>
      </c>
      <c r="Y114" s="102">
        <f t="shared" si="50"/>
        <v>0.98461374092441145</v>
      </c>
      <c r="Z114" s="102">
        <f t="shared" si="50"/>
        <v>0.98577154867291883</v>
      </c>
      <c r="AA114" s="102">
        <f t="shared" si="50"/>
        <v>0.98681322538025551</v>
      </c>
      <c r="AB114" s="102">
        <f t="shared" si="50"/>
        <v>0.98775239470330767</v>
      </c>
      <c r="AC114" s="102">
        <f t="shared" si="50"/>
        <v>0.98860156080721884</v>
      </c>
      <c r="AD114" s="102">
        <f t="shared" si="50"/>
        <v>0.98937976587952603</v>
      </c>
      <c r="AE114" s="102">
        <f t="shared" si="50"/>
        <v>0.99009324120790121</v>
      </c>
      <c r="AF114" s="102">
        <f t="shared" si="50"/>
        <v>0.99073167177009291</v>
      </c>
      <c r="AG114" s="102">
        <f t="shared" si="50"/>
        <v>0.99130034689681601</v>
      </c>
      <c r="AH114" s="102">
        <f t="shared" si="50"/>
        <v>0.9918198980156675</v>
      </c>
      <c r="AI114" s="102">
        <f t="shared" si="50"/>
        <v>0.99229714449362982</v>
      </c>
      <c r="AJ114" s="102">
        <f t="shared" si="50"/>
        <v>0.9927370307073039</v>
      </c>
      <c r="AK114" s="102">
        <f t="shared" si="50"/>
        <v>0.99314349959259995</v>
      </c>
      <c r="AL114" s="102">
        <f t="shared" si="50"/>
        <v>0.99351984345941924</v>
      </c>
      <c r="AM114" s="102">
        <f t="shared" si="50"/>
        <v>0.99386888604142587</v>
      </c>
      <c r="AN114" s="102">
        <f t="shared" si="50"/>
        <v>0.99419308620418212</v>
      </c>
      <c r="AO114" s="102">
        <f t="shared" si="50"/>
        <v>0.99449460384667976</v>
      </c>
      <c r="AP114" s="102">
        <f t="shared" si="50"/>
        <v>0.99477534663830647</v>
      </c>
      <c r="AQ114" s="102">
        <f t="shared" si="50"/>
        <v>0.99503700618117963</v>
      </c>
      <c r="AR114" s="102">
        <f t="shared" si="50"/>
        <v>0.99528108763991163</v>
      </c>
      <c r="AS114" s="102">
        <f t="shared" si="50"/>
        <v>0.99550893487052805</v>
      </c>
      <c r="AT114" s="102">
        <f t="shared" si="50"/>
        <v>0.99572175222121084</v>
      </c>
      <c r="AU114" s="102">
        <f t="shared" si="50"/>
        <v>0.99592062383337043</v>
      </c>
      <c r="AV114" s="102">
        <f t="shared" si="50"/>
        <v>0.99610653115813563</v>
      </c>
      <c r="AW114" s="102">
        <f t="shared" si="50"/>
        <v>0.99628036939950071</v>
      </c>
      <c r="AX114" s="102">
        <f t="shared" si="50"/>
        <v>0.99644296365310236</v>
      </c>
      <c r="AY114" s="102">
        <f t="shared" si="50"/>
        <v>0.9965950856116278</v>
      </c>
      <c r="AZ114" s="102">
        <f t="shared" si="50"/>
        <v>0.99673747184603345</v>
      </c>
      <c r="BA114" s="102">
        <f t="shared" si="50"/>
        <v>0.99687084483348087</v>
      </c>
      <c r="BB114" s="102">
        <f t="shared" si="50"/>
        <v>0.99699593805806674</v>
      </c>
      <c r="BC114" s="102">
        <f t="shared" si="50"/>
        <v>0.99711352659416363</v>
      </c>
      <c r="BD114" s="102">
        <f t="shared" si="50"/>
        <v>0.99722446447031488</v>
      </c>
      <c r="BE114" s="102">
        <f t="shared" si="50"/>
        <v>0.99732972958801058</v>
      </c>
      <c r="BF114" s="102">
        <f t="shared" si="50"/>
        <v>0.99743047568956711</v>
      </c>
      <c r="BG114" s="102">
        <f t="shared" si="50"/>
        <v>0.99752808833149309</v>
      </c>
      <c r="BH114" s="102">
        <f t="shared" si="50"/>
        <v>0.9976242373707892</v>
      </c>
      <c r="BI114" s="102">
        <f t="shared" si="50"/>
        <v>0.99772091137804331</v>
      </c>
    </row>
    <row r="115" spans="1:61" s="36" customFormat="1" ht="18" customHeight="1">
      <c r="A115" s="132" t="s">
        <v>683</v>
      </c>
      <c r="B115" s="133">
        <f t="shared" ref="B115:BI115" si="51">+B$36*1000*B114^($B$38-1)</f>
        <v>2.8926121417382605E-26</v>
      </c>
      <c r="C115" s="133">
        <f t="shared" si="51"/>
        <v>0</v>
      </c>
      <c r="D115" s="133">
        <f t="shared" si="51"/>
        <v>0</v>
      </c>
      <c r="E115" s="133">
        <f t="shared" si="51"/>
        <v>0</v>
      </c>
      <c r="F115" s="133">
        <f t="shared" si="51"/>
        <v>269.44096407842562</v>
      </c>
      <c r="G115" s="133">
        <f t="shared" si="51"/>
        <v>567.00905416799731</v>
      </c>
      <c r="H115" s="133">
        <f t="shared" si="51"/>
        <v>698.94639292385239</v>
      </c>
      <c r="I115" s="133">
        <f t="shared" si="51"/>
        <v>775.07283337245167</v>
      </c>
      <c r="J115" s="133">
        <f t="shared" si="51"/>
        <v>813.11189722128063</v>
      </c>
      <c r="K115" s="133">
        <f t="shared" si="51"/>
        <v>826.4411193052423</v>
      </c>
      <c r="L115" s="133">
        <f t="shared" si="51"/>
        <v>822.21613907319295</v>
      </c>
      <c r="M115" s="133">
        <f t="shared" si="51"/>
        <v>809.10553386470724</v>
      </c>
      <c r="N115" s="133">
        <f t="shared" si="51"/>
        <v>791.47462000956955</v>
      </c>
      <c r="O115" s="133">
        <f t="shared" si="51"/>
        <v>771.61604184192242</v>
      </c>
      <c r="P115" s="133">
        <f t="shared" si="51"/>
        <v>750.27695487028654</v>
      </c>
      <c r="Q115" s="133">
        <f t="shared" si="51"/>
        <v>728.05937776128917</v>
      </c>
      <c r="R115" s="133">
        <f t="shared" si="51"/>
        <v>705.42638090639457</v>
      </c>
      <c r="S115" s="133">
        <f t="shared" si="51"/>
        <v>682.72530365085697</v>
      </c>
      <c r="T115" s="133">
        <f t="shared" si="51"/>
        <v>660.21241383376787</v>
      </c>
      <c r="U115" s="133">
        <f t="shared" si="51"/>
        <v>638.07408931170437</v>
      </c>
      <c r="V115" s="133">
        <f t="shared" si="51"/>
        <v>616.56314748544992</v>
      </c>
      <c r="W115" s="133">
        <f t="shared" si="51"/>
        <v>594.75108352538666</v>
      </c>
      <c r="X115" s="133">
        <f t="shared" si="51"/>
        <v>573.83100919126161</v>
      </c>
      <c r="Y115" s="133">
        <f t="shared" si="51"/>
        <v>553.77728558014917</v>
      </c>
      <c r="Z115" s="133">
        <f t="shared" si="51"/>
        <v>534.56995698132721</v>
      </c>
      <c r="AA115" s="133">
        <f t="shared" si="51"/>
        <v>267.79359124745781</v>
      </c>
      <c r="AB115" s="133">
        <f t="shared" si="51"/>
        <v>134.1262608678343</v>
      </c>
      <c r="AC115" s="133">
        <f t="shared" si="51"/>
        <v>67.166943064503599</v>
      </c>
      <c r="AD115" s="133">
        <f t="shared" si="51"/>
        <v>33.63107160054652</v>
      </c>
      <c r="AE115" s="133">
        <f t="shared" si="51"/>
        <v>16.837369352562856</v>
      </c>
      <c r="AF115" s="133">
        <f t="shared" si="51"/>
        <v>8.4284585408866821</v>
      </c>
      <c r="AG115" s="133">
        <f t="shared" si="51"/>
        <v>4.2185843746247906</v>
      </c>
      <c r="AH115" s="133">
        <f t="shared" si="51"/>
        <v>2.1112825091590866</v>
      </c>
      <c r="AI115" s="133">
        <f t="shared" si="51"/>
        <v>1.0565557517238038</v>
      </c>
      <c r="AJ115" s="133">
        <f t="shared" si="51"/>
        <v>0.5286994855070889</v>
      </c>
      <c r="AK115" s="133">
        <f t="shared" si="51"/>
        <v>0.26454459956933246</v>
      </c>
      <c r="AL115" s="133">
        <f t="shared" si="51"/>
        <v>0.13236253583347665</v>
      </c>
      <c r="AM115" s="133">
        <f t="shared" si="51"/>
        <v>6.6223125146303935E-2</v>
      </c>
      <c r="AN115" s="133">
        <f t="shared" si="51"/>
        <v>3.313100690286705E-2</v>
      </c>
      <c r="AO115" s="133">
        <f t="shared" si="51"/>
        <v>1.6574547685953317E-2</v>
      </c>
      <c r="AP115" s="133">
        <f t="shared" si="51"/>
        <v>8.2914853682802912E-3</v>
      </c>
      <c r="AQ115" s="133">
        <f t="shared" si="51"/>
        <v>4.1477057374929684E-3</v>
      </c>
      <c r="AR115" s="133">
        <f t="shared" si="51"/>
        <v>2.0747686433897072E-3</v>
      </c>
      <c r="AS115" s="133">
        <f t="shared" si="51"/>
        <v>1.0378118353137188E-3</v>
      </c>
      <c r="AT115" s="133">
        <f t="shared" si="51"/>
        <v>5.1910560941175767E-4</v>
      </c>
      <c r="AU115" s="133">
        <f t="shared" si="51"/>
        <v>2.596461232006722E-4</v>
      </c>
      <c r="AV115" s="133">
        <f t="shared" si="51"/>
        <v>1.2986668590858315E-4</v>
      </c>
      <c r="AW115" s="133">
        <f t="shared" si="51"/>
        <v>6.4953742012388964E-5</v>
      </c>
      <c r="AX115" s="133">
        <f t="shared" si="51"/>
        <v>3.2486412110744205E-5</v>
      </c>
      <c r="AY115" s="133">
        <f t="shared" si="51"/>
        <v>1.6247669912045611E-5</v>
      </c>
      <c r="AZ115" s="133">
        <f t="shared" si="51"/>
        <v>8.1259242890949963E-6</v>
      </c>
      <c r="BA115" s="133">
        <f t="shared" si="51"/>
        <v>4.0639407905326814E-6</v>
      </c>
      <c r="BB115" s="133">
        <f t="shared" si="51"/>
        <v>2.0324293888060066E-6</v>
      </c>
      <c r="BC115" s="133">
        <f t="shared" si="51"/>
        <v>1.0164304440324638E-6</v>
      </c>
      <c r="BD115" s="133">
        <f t="shared" si="51"/>
        <v>5.0831700489745272E-7</v>
      </c>
      <c r="BE115" s="133">
        <f t="shared" si="51"/>
        <v>2.5420679576629823E-7</v>
      </c>
      <c r="BF115" s="133">
        <f t="shared" si="51"/>
        <v>1.2712650983894909E-7</v>
      </c>
      <c r="BG115" s="133">
        <f t="shared" si="51"/>
        <v>6.3574452367811083E-8</v>
      </c>
      <c r="BH115" s="133">
        <f t="shared" si="51"/>
        <v>3.1792741389376492E-8</v>
      </c>
      <c r="BI115" s="133">
        <f t="shared" si="51"/>
        <v>1.5899143568138967E-8</v>
      </c>
    </row>
    <row r="116" spans="1:61" s="49" customFormat="1" ht="18" customHeight="1">
      <c r="A116" s="132" t="s">
        <v>686</v>
      </c>
      <c r="B116" s="102">
        <f t="shared" ref="B116:AG116" si="52">+B112*(1-B103)</f>
        <v>0.36381783863801498</v>
      </c>
      <c r="C116" s="102">
        <f t="shared" si="52"/>
        <v>0.63050158117884292</v>
      </c>
      <c r="D116" s="102">
        <f t="shared" si="52"/>
        <v>0.87826578804752076</v>
      </c>
      <c r="E116" s="102">
        <f t="shared" si="52"/>
        <v>1.1508416134336092</v>
      </c>
      <c r="F116" s="102">
        <f t="shared" si="52"/>
        <v>1.4377517434193534</v>
      </c>
      <c r="G116" s="102">
        <f t="shared" si="52"/>
        <v>1.7038451223708999</v>
      </c>
      <c r="H116" s="102">
        <f t="shared" si="52"/>
        <v>1.9538304387374086</v>
      </c>
      <c r="I116" s="102">
        <f t="shared" si="52"/>
        <v>2.2116816359970861</v>
      </c>
      <c r="J116" s="102">
        <f t="shared" si="52"/>
        <v>2.4764451291788028</v>
      </c>
      <c r="K116" s="102">
        <f t="shared" si="52"/>
        <v>2.7470938523717785</v>
      </c>
      <c r="L116" s="102">
        <f t="shared" si="52"/>
        <v>2.9969199041852987</v>
      </c>
      <c r="M116" s="102">
        <f t="shared" si="52"/>
        <v>3.2255593611653897</v>
      </c>
      <c r="N116" s="102">
        <f t="shared" si="52"/>
        <v>3.4227551712794075</v>
      </c>
      <c r="O116" s="102">
        <f t="shared" si="52"/>
        <v>3.6146027289294622</v>
      </c>
      <c r="P116" s="102">
        <f t="shared" si="52"/>
        <v>3.7974738228032439</v>
      </c>
      <c r="Q116" s="102">
        <f t="shared" si="52"/>
        <v>3.9688376438842279</v>
      </c>
      <c r="R116" s="102">
        <f t="shared" si="52"/>
        <v>4.1267473178087544</v>
      </c>
      <c r="S116" s="102">
        <f t="shared" si="52"/>
        <v>4.269462757908423</v>
      </c>
      <c r="T116" s="102">
        <f t="shared" si="52"/>
        <v>4.3950763043448555</v>
      </c>
      <c r="U116" s="102">
        <f t="shared" si="52"/>
        <v>4.5011709135180151</v>
      </c>
      <c r="V116" s="102">
        <f t="shared" si="52"/>
        <v>4.6090867869388825</v>
      </c>
      <c r="W116" s="102">
        <f t="shared" si="52"/>
        <v>4.7207155927569247</v>
      </c>
      <c r="X116" s="102">
        <f t="shared" si="52"/>
        <v>4.8077467571907091</v>
      </c>
      <c r="Y116" s="102">
        <f t="shared" si="52"/>
        <v>4.8569997833532783</v>
      </c>
      <c r="Z116" s="102">
        <f t="shared" si="52"/>
        <v>4.8544610904151213</v>
      </c>
      <c r="AA116" s="102">
        <f t="shared" si="52"/>
        <v>4.5145960416589155</v>
      </c>
      <c r="AB116" s="102">
        <f t="shared" si="52"/>
        <v>0</v>
      </c>
      <c r="AC116" s="102">
        <f t="shared" si="52"/>
        <v>0</v>
      </c>
      <c r="AD116" s="102">
        <f t="shared" si="52"/>
        <v>0</v>
      </c>
      <c r="AE116" s="102">
        <f t="shared" si="52"/>
        <v>0</v>
      </c>
      <c r="AF116" s="102">
        <f t="shared" si="52"/>
        <v>0</v>
      </c>
      <c r="AG116" s="102">
        <f t="shared" si="52"/>
        <v>0</v>
      </c>
      <c r="AH116" s="102">
        <f t="shared" ref="AH116:BI116" si="53">+AH112*(1-AH103)</f>
        <v>0</v>
      </c>
      <c r="AI116" s="102">
        <f t="shared" si="53"/>
        <v>0</v>
      </c>
      <c r="AJ116" s="102">
        <f t="shared" si="53"/>
        <v>0</v>
      </c>
      <c r="AK116" s="102">
        <f t="shared" si="53"/>
        <v>0</v>
      </c>
      <c r="AL116" s="102">
        <f t="shared" si="53"/>
        <v>0</v>
      </c>
      <c r="AM116" s="102">
        <f t="shared" si="53"/>
        <v>0</v>
      </c>
      <c r="AN116" s="102">
        <f t="shared" si="53"/>
        <v>0</v>
      </c>
      <c r="AO116" s="102">
        <f t="shared" si="53"/>
        <v>0</v>
      </c>
      <c r="AP116" s="102">
        <f t="shared" si="53"/>
        <v>0</v>
      </c>
      <c r="AQ116" s="102">
        <f t="shared" si="53"/>
        <v>0</v>
      </c>
      <c r="AR116" s="102">
        <f t="shared" si="53"/>
        <v>0</v>
      </c>
      <c r="AS116" s="102">
        <f t="shared" si="53"/>
        <v>0</v>
      </c>
      <c r="AT116" s="102">
        <f t="shared" si="53"/>
        <v>0</v>
      </c>
      <c r="AU116" s="102">
        <f t="shared" si="53"/>
        <v>0</v>
      </c>
      <c r="AV116" s="102">
        <f t="shared" si="53"/>
        <v>0</v>
      </c>
      <c r="AW116" s="102">
        <f t="shared" si="53"/>
        <v>0</v>
      </c>
      <c r="AX116" s="102">
        <f t="shared" si="53"/>
        <v>0</v>
      </c>
      <c r="AY116" s="102">
        <f t="shared" si="53"/>
        <v>0</v>
      </c>
      <c r="AZ116" s="102">
        <f t="shared" si="53"/>
        <v>0</v>
      </c>
      <c r="BA116" s="102">
        <f t="shared" si="53"/>
        <v>0</v>
      </c>
      <c r="BB116" s="102">
        <f t="shared" si="53"/>
        <v>0</v>
      </c>
      <c r="BC116" s="102">
        <f t="shared" si="53"/>
        <v>0</v>
      </c>
      <c r="BD116" s="102">
        <f t="shared" si="53"/>
        <v>0</v>
      </c>
      <c r="BE116" s="102">
        <f t="shared" si="53"/>
        <v>0</v>
      </c>
      <c r="BF116" s="102">
        <f t="shared" si="53"/>
        <v>0</v>
      </c>
      <c r="BG116" s="102">
        <f t="shared" si="53"/>
        <v>0</v>
      </c>
      <c r="BH116" s="102">
        <f t="shared" si="53"/>
        <v>0</v>
      </c>
      <c r="BI116" s="102">
        <f t="shared" si="53"/>
        <v>0</v>
      </c>
    </row>
    <row r="117" spans="1:61" s="43" customFormat="1" ht="18" customHeight="1">
      <c r="A117" s="134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</row>
    <row r="118" spans="1:61" s="50" customFormat="1" ht="18" customHeight="1">
      <c r="A118" s="136" t="s">
        <v>687</v>
      </c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</row>
    <row r="119" spans="1:61" s="50" customFormat="1" ht="18" customHeight="1">
      <c r="A119" s="51" t="s">
        <v>678</v>
      </c>
      <c r="B119" s="138">
        <f>+B112</f>
        <v>0.36395210273783313</v>
      </c>
      <c r="C119" s="138">
        <f t="shared" ref="C119:BI120" si="54">+C112</f>
        <v>0.63074029385725139</v>
      </c>
      <c r="D119" s="138">
        <f t="shared" si="54"/>
        <v>0.87860687823865102</v>
      </c>
      <c r="E119" s="138">
        <f t="shared" si="54"/>
        <v>1.1513000200765031</v>
      </c>
      <c r="F119" s="138">
        <f t="shared" si="54"/>
        <v>1.4383390257511817</v>
      </c>
      <c r="G119" s="138">
        <f t="shared" si="54"/>
        <v>1.7045587207805428</v>
      </c>
      <c r="H119" s="138">
        <f t="shared" si="54"/>
        <v>1.9546693228130441</v>
      </c>
      <c r="I119" s="138">
        <f t="shared" si="54"/>
        <v>2.2126549634202592</v>
      </c>
      <c r="J119" s="138">
        <f t="shared" si="54"/>
        <v>2.4775620661598818</v>
      </c>
      <c r="K119" s="138">
        <f t="shared" si="54"/>
        <v>2.7483637377270158</v>
      </c>
      <c r="L119" s="138">
        <f t="shared" si="54"/>
        <v>2.9983412686900719</v>
      </c>
      <c r="M119" s="138">
        <f t="shared" si="54"/>
        <v>3.2271368573286106</v>
      </c>
      <c r="N119" s="138">
        <f t="shared" si="54"/>
        <v>3.4245147836984597</v>
      </c>
      <c r="O119" s="138">
        <f t="shared" si="54"/>
        <v>3.616674579522539</v>
      </c>
      <c r="P119" s="138">
        <f t="shared" si="54"/>
        <v>3.8002312333774415</v>
      </c>
      <c r="Q119" s="138">
        <f t="shared" si="54"/>
        <v>3.973130267969069</v>
      </c>
      <c r="R119" s="138">
        <f t="shared" si="54"/>
        <v>4.1341472169576337</v>
      </c>
      <c r="S119" s="138">
        <f t="shared" si="54"/>
        <v>4.2825894835042302</v>
      </c>
      <c r="T119" s="138">
        <f t="shared" si="54"/>
        <v>4.4181184486080394</v>
      </c>
      <c r="U119" s="138">
        <f t="shared" si="54"/>
        <v>4.5406392779232068</v>
      </c>
      <c r="V119" s="138">
        <f t="shared" si="54"/>
        <v>4.6751625458014008</v>
      </c>
      <c r="W119" s="138">
        <f t="shared" si="54"/>
        <v>4.8290685923897207</v>
      </c>
      <c r="X119" s="138">
        <f t="shared" si="54"/>
        <v>4.9812781088425169</v>
      </c>
      <c r="Y119" s="138">
        <f t="shared" si="54"/>
        <v>5.1283397315307306</v>
      </c>
      <c r="Z119" s="138">
        <f t="shared" si="54"/>
        <v>5.2683643375470011</v>
      </c>
      <c r="AA119" s="138">
        <f t="shared" si="54"/>
        <v>5.4003070747857986</v>
      </c>
      <c r="AB119" s="138">
        <f t="shared" si="54"/>
        <v>5.5236921030800836</v>
      </c>
      <c r="AC119" s="138">
        <f t="shared" si="54"/>
        <v>5.6384386966537816</v>
      </c>
      <c r="AD119" s="138">
        <f t="shared" si="54"/>
        <v>5.7490192685136225</v>
      </c>
      <c r="AE119" s="138">
        <f t="shared" si="54"/>
        <v>5.8549052502676391</v>
      </c>
      <c r="AF119" s="138">
        <f t="shared" si="54"/>
        <v>5.9452984394680408</v>
      </c>
      <c r="AG119" s="138">
        <f t="shared" si="54"/>
        <v>6.0172317071468395</v>
      </c>
      <c r="AH119" s="138">
        <f t="shared" si="54"/>
        <v>6.0794397385538623</v>
      </c>
      <c r="AI119" s="138">
        <f t="shared" si="54"/>
        <v>6.1332989014859782</v>
      </c>
      <c r="AJ119" s="138">
        <f t="shared" si="54"/>
        <v>6.179527634776556</v>
      </c>
      <c r="AK119" s="138">
        <f t="shared" si="54"/>
        <v>6.2185708376819235</v>
      </c>
      <c r="AL119" s="138">
        <f t="shared" si="54"/>
        <v>6.2507366225263157</v>
      </c>
      <c r="AM119" s="138">
        <f t="shared" si="54"/>
        <v>6.2762598244813708</v>
      </c>
      <c r="AN119" s="138">
        <f t="shared" si="54"/>
        <v>6.2953304099274989</v>
      </c>
      <c r="AO119" s="138">
        <f t="shared" si="54"/>
        <v>6.3081053550276902</v>
      </c>
      <c r="AP119" s="138">
        <f t="shared" si="54"/>
        <v>6.3147132880407195</v>
      </c>
      <c r="AQ119" s="138">
        <f t="shared" si="54"/>
        <v>6.3152564263151545</v>
      </c>
      <c r="AR119" s="138">
        <f t="shared" si="54"/>
        <v>6.3098119663123367</v>
      </c>
      <c r="AS119" s="138">
        <f t="shared" si="54"/>
        <v>6.2984339746386304</v>
      </c>
      <c r="AT119" s="138">
        <f t="shared" si="54"/>
        <v>6.2811563807315398</v>
      </c>
      <c r="AU119" s="138">
        <f t="shared" si="54"/>
        <v>6.2579975772323859</v>
      </c>
      <c r="AV119" s="138">
        <f t="shared" si="54"/>
        <v>6.2289672382237073</v>
      </c>
      <c r="AW119" s="138">
        <f t="shared" si="54"/>
        <v>6.1940761975059209</v>
      </c>
      <c r="AX119" s="138">
        <f t="shared" si="54"/>
        <v>6.1533505601801703</v>
      </c>
      <c r="AY119" s="138">
        <f t="shared" si="54"/>
        <v>6.1068516403480908</v>
      </c>
      <c r="AZ119" s="138">
        <f t="shared" si="54"/>
        <v>6.0547038170278089</v>
      </c>
      <c r="BA119" s="138">
        <f t="shared" si="54"/>
        <v>5.9971329592160059</v>
      </c>
      <c r="BB119" s="138">
        <f t="shared" si="54"/>
        <v>5.9345186447715479</v>
      </c>
      <c r="BC119" s="138">
        <f t="shared" si="54"/>
        <v>5.8674639059496663</v>
      </c>
      <c r="BD119" s="138">
        <f t="shared" si="54"/>
        <v>5.7968865561028053</v>
      </c>
      <c r="BE119" s="138">
        <f t="shared" si="54"/>
        <v>5.7241361397284871</v>
      </c>
      <c r="BF119" s="138">
        <f t="shared" si="54"/>
        <v>5.6511400731851689</v>
      </c>
      <c r="BG119" s="138">
        <f t="shared" si="54"/>
        <v>5.5805815739595639</v>
      </c>
      <c r="BH119" s="138">
        <f t="shared" si="54"/>
        <v>5.5161106219573135</v>
      </c>
      <c r="BI119" s="138">
        <f t="shared" si="54"/>
        <v>5.4625874924680939</v>
      </c>
    </row>
    <row r="120" spans="1:61" s="50" customFormat="1" ht="18" customHeight="1">
      <c r="A120" s="139" t="s">
        <v>792</v>
      </c>
      <c r="B120" s="138">
        <f>+B113</f>
        <v>0.36395210273783307</v>
      </c>
      <c r="C120" s="138">
        <f t="shared" si="54"/>
        <v>0.63080748393847563</v>
      </c>
      <c r="D120" s="138">
        <f t="shared" si="54"/>
        <v>0.87865736123542482</v>
      </c>
      <c r="E120" s="138">
        <f t="shared" si="54"/>
        <v>1.1513158345113574</v>
      </c>
      <c r="F120" s="138">
        <f t="shared" si="54"/>
        <v>0.82771882111574335</v>
      </c>
      <c r="G120" s="138">
        <f t="shared" si="54"/>
        <v>0.58281733000257008</v>
      </c>
      <c r="H120" s="138">
        <f t="shared" si="54"/>
        <v>0.47346501331871327</v>
      </c>
      <c r="I120" s="138">
        <f t="shared" si="54"/>
        <v>0.39247988492475233</v>
      </c>
      <c r="J120" s="138">
        <f t="shared" si="54"/>
        <v>0.33258415550703985</v>
      </c>
      <c r="K120" s="138">
        <f t="shared" si="54"/>
        <v>0.28824243469293576</v>
      </c>
      <c r="L120" s="138">
        <f t="shared" si="54"/>
        <v>0.25672425776917845</v>
      </c>
      <c r="M120" s="138">
        <f t="shared" si="54"/>
        <v>0.23169364263668354</v>
      </c>
      <c r="N120" s="138">
        <f t="shared" si="54"/>
        <v>0.20910351247960687</v>
      </c>
      <c r="O120" s="138">
        <f t="shared" si="54"/>
        <v>0.18871592001284518</v>
      </c>
      <c r="P120" s="138">
        <f t="shared" si="54"/>
        <v>0.17031611781159275</v>
      </c>
      <c r="Q120" s="138">
        <f t="shared" si="54"/>
        <v>0.15371029632496244</v>
      </c>
      <c r="R120" s="138">
        <f t="shared" si="54"/>
        <v>0.13872354243327858</v>
      </c>
      <c r="S120" s="138">
        <f t="shared" si="54"/>
        <v>0.1251979970460339</v>
      </c>
      <c r="T120" s="138">
        <f t="shared" si="54"/>
        <v>0.11299119233404559</v>
      </c>
      <c r="U120" s="138">
        <f t="shared" si="54"/>
        <v>0.10197455108147613</v>
      </c>
      <c r="V120" s="138">
        <f t="shared" si="54"/>
        <v>9.2032032351032189E-2</v>
      </c>
      <c r="W120" s="138">
        <f t="shared" si="54"/>
        <v>8.7430430733480571E-2</v>
      </c>
      <c r="X120" s="138">
        <f t="shared" si="54"/>
        <v>8.3058909196806543E-2</v>
      </c>
      <c r="Y120" s="138">
        <f t="shared" si="54"/>
        <v>7.8905963736966206E-2</v>
      </c>
      <c r="Z120" s="138">
        <f t="shared" si="54"/>
        <v>7.4960665550117891E-2</v>
      </c>
      <c r="AA120" s="138">
        <f t="shared" si="54"/>
        <v>7.1212632272612E-2</v>
      </c>
      <c r="AB120" s="138">
        <f t="shared" si="54"/>
        <v>6.7652000658981401E-2</v>
      </c>
      <c r="AC120" s="138">
        <f t="shared" si="54"/>
        <v>6.4269400626032328E-2</v>
      </c>
      <c r="AD120" s="138">
        <f t="shared" si="54"/>
        <v>6.105593059473071E-2</v>
      </c>
      <c r="AE120" s="138">
        <f t="shared" si="54"/>
        <v>5.8003134064994175E-2</v>
      </c>
      <c r="AF120" s="138">
        <f t="shared" si="54"/>
        <v>5.5102977361744465E-2</v>
      </c>
      <c r="AG120" s="138">
        <f t="shared" si="54"/>
        <v>5.2347828493657239E-2</v>
      </c>
      <c r="AH120" s="138">
        <f t="shared" si="54"/>
        <v>4.9730437068974377E-2</v>
      </c>
      <c r="AI120" s="138">
        <f t="shared" si="54"/>
        <v>4.7243915215525657E-2</v>
      </c>
      <c r="AJ120" s="138">
        <f t="shared" si="54"/>
        <v>4.4881719454749371E-2</v>
      </c>
      <c r="AK120" s="138">
        <f t="shared" si="54"/>
        <v>4.2637633482011897E-2</v>
      </c>
      <c r="AL120" s="138">
        <f t="shared" si="54"/>
        <v>4.05057518079113E-2</v>
      </c>
      <c r="AM120" s="138">
        <f t="shared" si="54"/>
        <v>3.8480464217515734E-2</v>
      </c>
      <c r="AN120" s="138">
        <f t="shared" si="54"/>
        <v>3.6556441006639948E-2</v>
      </c>
      <c r="AO120" s="138">
        <f t="shared" si="54"/>
        <v>3.4728618956307945E-2</v>
      </c>
      <c r="AP120" s="138">
        <f t="shared" si="54"/>
        <v>3.2992188008492546E-2</v>
      </c>
      <c r="AQ120" s="138">
        <f t="shared" si="54"/>
        <v>3.1342578608067918E-2</v>
      </c>
      <c r="AR120" s="138">
        <f t="shared" si="54"/>
        <v>2.9775449677664521E-2</v>
      </c>
      <c r="AS120" s="138">
        <f t="shared" si="54"/>
        <v>2.8286677193781293E-2</v>
      </c>
      <c r="AT120" s="138">
        <f t="shared" si="54"/>
        <v>2.6872343334092226E-2</v>
      </c>
      <c r="AU120" s="138">
        <f t="shared" si="54"/>
        <v>2.5528726167387612E-2</v>
      </c>
      <c r="AV120" s="138">
        <f t="shared" si="54"/>
        <v>2.4252289859018231E-2</v>
      </c>
      <c r="AW120" s="138">
        <f t="shared" si="54"/>
        <v>2.3039675366067318E-2</v>
      </c>
      <c r="AX120" s="138">
        <f t="shared" si="54"/>
        <v>2.188769159776395E-2</v>
      </c>
      <c r="AY120" s="138">
        <f t="shared" si="54"/>
        <v>2.0793307017875753E-2</v>
      </c>
      <c r="AZ120" s="138">
        <f t="shared" si="54"/>
        <v>1.9753641666981965E-2</v>
      </c>
      <c r="BA120" s="138">
        <f t="shared" si="54"/>
        <v>1.8765959583632866E-2</v>
      </c>
      <c r="BB120" s="138">
        <f t="shared" si="54"/>
        <v>1.7827661604451223E-2</v>
      </c>
      <c r="BC120" s="138">
        <f t="shared" si="54"/>
        <v>1.6936278524228663E-2</v>
      </c>
      <c r="BD120" s="138">
        <f t="shared" si="54"/>
        <v>1.6089464598017231E-2</v>
      </c>
      <c r="BE120" s="138">
        <f t="shared" si="54"/>
        <v>1.5284991368116368E-2</v>
      </c>
      <c r="BF120" s="138">
        <f t="shared" si="54"/>
        <v>1.452074179971055E-2</v>
      </c>
      <c r="BG120" s="138">
        <f t="shared" si="54"/>
        <v>1.3794704709725021E-2</v>
      </c>
      <c r="BH120" s="138">
        <f t="shared" si="54"/>
        <v>1.3104969474238769E-2</v>
      </c>
      <c r="BI120" s="138">
        <f t="shared" si="54"/>
        <v>1.2449721000526831E-2</v>
      </c>
    </row>
    <row r="121" spans="1:61" s="51" customFormat="1" ht="18" customHeight="1">
      <c r="A121" s="140" t="s">
        <v>793</v>
      </c>
      <c r="B121" s="138">
        <f>+B119*(1-B122)</f>
        <v>0.36395210273783313</v>
      </c>
      <c r="C121" s="138">
        <f t="shared" ref="C121:BI121" si="55">+C119*(1-C122)</f>
        <v>0.63074029385725139</v>
      </c>
      <c r="D121" s="138">
        <f t="shared" si="55"/>
        <v>0.87860687823865102</v>
      </c>
      <c r="E121" s="138">
        <f t="shared" si="55"/>
        <v>1.1513000200765031</v>
      </c>
      <c r="F121" s="138">
        <f t="shared" si="55"/>
        <v>0.87380202778632843</v>
      </c>
      <c r="G121" s="138">
        <f t="shared" si="55"/>
        <v>0.86057698296702978</v>
      </c>
      <c r="H121" s="138">
        <f t="shared" si="55"/>
        <v>0.87471486329359882</v>
      </c>
      <c r="I121" s="138">
        <f t="shared" si="55"/>
        <v>0.99715564002085788</v>
      </c>
      <c r="J121" s="138">
        <f t="shared" si="55"/>
        <v>1.0241095482058238</v>
      </c>
      <c r="K121" s="138">
        <f t="shared" si="55"/>
        <v>1.0596318777713656</v>
      </c>
      <c r="L121" s="138">
        <f t="shared" si="55"/>
        <v>1.0962013430394779</v>
      </c>
      <c r="M121" s="138">
        <f t="shared" si="55"/>
        <v>1.1302423603781879</v>
      </c>
      <c r="N121" s="138">
        <f t="shared" si="55"/>
        <v>1.1543362932634706</v>
      </c>
      <c r="O121" s="138">
        <f t="shared" si="55"/>
        <v>1.1767169280991059</v>
      </c>
      <c r="P121" s="138">
        <f t="shared" si="55"/>
        <v>1.1989009762462259</v>
      </c>
      <c r="Q121" s="138">
        <f t="shared" si="55"/>
        <v>1.2195712125539233</v>
      </c>
      <c r="R121" s="138">
        <f t="shared" si="55"/>
        <v>1.2391802293073044</v>
      </c>
      <c r="S121" s="138">
        <f t="shared" si="55"/>
        <v>1.2584147291804673</v>
      </c>
      <c r="T121" s="138">
        <f t="shared" si="55"/>
        <v>1.273902055428435</v>
      </c>
      <c r="U121" s="138">
        <f t="shared" si="55"/>
        <v>1.2861214838847905</v>
      </c>
      <c r="V121" s="138">
        <f t="shared" si="55"/>
        <v>1.3025362697982052</v>
      </c>
      <c r="W121" s="138">
        <f t="shared" si="55"/>
        <v>1.4716634266658222</v>
      </c>
      <c r="X121" s="138">
        <f t="shared" si="55"/>
        <v>1.6444617622078042</v>
      </c>
      <c r="Y121" s="138">
        <f t="shared" si="55"/>
        <v>1.8193253973884611</v>
      </c>
      <c r="Z121" s="138">
        <f t="shared" si="55"/>
        <v>1.9949256129375736</v>
      </c>
      <c r="AA121" s="138">
        <f t="shared" si="55"/>
        <v>0.74910799520452986</v>
      </c>
      <c r="AB121" s="138">
        <f t="shared" si="55"/>
        <v>0</v>
      </c>
      <c r="AC121" s="138">
        <f t="shared" si="55"/>
        <v>0</v>
      </c>
      <c r="AD121" s="138">
        <f t="shared" si="55"/>
        <v>0</v>
      </c>
      <c r="AE121" s="138">
        <f t="shared" si="55"/>
        <v>0</v>
      </c>
      <c r="AF121" s="138">
        <f t="shared" si="55"/>
        <v>0</v>
      </c>
      <c r="AG121" s="138">
        <f t="shared" si="55"/>
        <v>0</v>
      </c>
      <c r="AH121" s="138">
        <f t="shared" si="55"/>
        <v>0</v>
      </c>
      <c r="AI121" s="138">
        <f t="shared" si="55"/>
        <v>0</v>
      </c>
      <c r="AJ121" s="138">
        <f t="shared" si="55"/>
        <v>0</v>
      </c>
      <c r="AK121" s="138">
        <f t="shared" si="55"/>
        <v>0</v>
      </c>
      <c r="AL121" s="138">
        <f t="shared" si="55"/>
        <v>0</v>
      </c>
      <c r="AM121" s="138">
        <f t="shared" si="55"/>
        <v>0</v>
      </c>
      <c r="AN121" s="138">
        <f t="shared" si="55"/>
        <v>0</v>
      </c>
      <c r="AO121" s="138">
        <f t="shared" si="55"/>
        <v>0</v>
      </c>
      <c r="AP121" s="138">
        <f t="shared" si="55"/>
        <v>0</v>
      </c>
      <c r="AQ121" s="138">
        <f t="shared" si="55"/>
        <v>0</v>
      </c>
      <c r="AR121" s="138">
        <f t="shared" si="55"/>
        <v>0</v>
      </c>
      <c r="AS121" s="138">
        <f t="shared" si="55"/>
        <v>0</v>
      </c>
      <c r="AT121" s="138">
        <f t="shared" si="55"/>
        <v>0</v>
      </c>
      <c r="AU121" s="138">
        <f t="shared" si="55"/>
        <v>0</v>
      </c>
      <c r="AV121" s="138">
        <f t="shared" si="55"/>
        <v>0</v>
      </c>
      <c r="AW121" s="138">
        <f t="shared" si="55"/>
        <v>0</v>
      </c>
      <c r="AX121" s="138">
        <f t="shared" si="55"/>
        <v>0</v>
      </c>
      <c r="AY121" s="138">
        <f t="shared" si="55"/>
        <v>0</v>
      </c>
      <c r="AZ121" s="138">
        <f t="shared" si="55"/>
        <v>0</v>
      </c>
      <c r="BA121" s="138">
        <f t="shared" si="55"/>
        <v>0</v>
      </c>
      <c r="BB121" s="138">
        <f t="shared" si="55"/>
        <v>0</v>
      </c>
      <c r="BC121" s="138">
        <f t="shared" si="55"/>
        <v>0</v>
      </c>
      <c r="BD121" s="138">
        <f t="shared" si="55"/>
        <v>0</v>
      </c>
      <c r="BE121" s="138">
        <f t="shared" si="55"/>
        <v>0</v>
      </c>
      <c r="BF121" s="138">
        <f t="shared" si="55"/>
        <v>0</v>
      </c>
      <c r="BG121" s="138">
        <f t="shared" si="55"/>
        <v>0</v>
      </c>
      <c r="BH121" s="138">
        <f t="shared" si="55"/>
        <v>0</v>
      </c>
      <c r="BI121" s="138">
        <f t="shared" si="55"/>
        <v>0</v>
      </c>
    </row>
    <row r="122" spans="1:61" s="50" customFormat="1" ht="18" customHeight="1">
      <c r="A122" s="139" t="s">
        <v>682</v>
      </c>
      <c r="B122" s="141">
        <f t="shared" ref="B122:L122" si="56">+(B123/(1000*B$36))^(1/($B$38-1))</f>
        <v>0</v>
      </c>
      <c r="C122" s="141">
        <f t="shared" si="56"/>
        <v>0</v>
      </c>
      <c r="D122" s="141">
        <f t="shared" si="56"/>
        <v>0</v>
      </c>
      <c r="E122" s="141">
        <f t="shared" si="56"/>
        <v>0</v>
      </c>
      <c r="F122" s="141">
        <f t="shared" si="56"/>
        <v>0.39249230387114065</v>
      </c>
      <c r="G122" s="141">
        <f t="shared" si="56"/>
        <v>0.49513209930781454</v>
      </c>
      <c r="H122" s="141">
        <f t="shared" si="56"/>
        <v>0.55249982537467712</v>
      </c>
      <c r="I122" s="141">
        <f t="shared" si="56"/>
        <v>0.54933974952900788</v>
      </c>
      <c r="J122" s="141">
        <f t="shared" si="56"/>
        <v>0.58664625916187396</v>
      </c>
      <c r="K122" s="141">
        <f t="shared" si="56"/>
        <v>0.61444991315170139</v>
      </c>
      <c r="L122" s="141">
        <f t="shared" si="56"/>
        <v>0.63439740683074708</v>
      </c>
      <c r="M122" s="141">
        <f t="shared" ref="M122:BI122" si="57">+(M123/(1000*M$36))^(1/($B$38-1))</f>
        <v>0.64976931244440916</v>
      </c>
      <c r="N122" s="141">
        <f t="shared" si="57"/>
        <v>0.66291975179713114</v>
      </c>
      <c r="O122" s="141">
        <f t="shared" si="57"/>
        <v>0.67464119255803989</v>
      </c>
      <c r="P122" s="141">
        <f t="shared" si="57"/>
        <v>0.68451894039597505</v>
      </c>
      <c r="Q122" s="141">
        <f t="shared" si="57"/>
        <v>0.69304524888449548</v>
      </c>
      <c r="R122" s="141">
        <f t="shared" si="57"/>
        <v>0.70025735314301862</v>
      </c>
      <c r="S122" s="141">
        <f t="shared" si="57"/>
        <v>0.7061556485795204</v>
      </c>
      <c r="T122" s="141">
        <f t="shared" si="57"/>
        <v>0.71166412348455999</v>
      </c>
      <c r="U122" s="141">
        <f t="shared" si="57"/>
        <v>0.71675321355343702</v>
      </c>
      <c r="V122" s="141">
        <f t="shared" si="57"/>
        <v>0.72139230304025104</v>
      </c>
      <c r="W122" s="141">
        <f t="shared" si="57"/>
        <v>0.69524901158267616</v>
      </c>
      <c r="X122" s="141">
        <f t="shared" si="57"/>
        <v>0.66987152167058539</v>
      </c>
      <c r="Y122" s="141">
        <f t="shared" si="57"/>
        <v>0.64524085910247986</v>
      </c>
      <c r="Z122" s="141">
        <f t="shared" si="57"/>
        <v>0.62133871442413768</v>
      </c>
      <c r="AA122" s="141">
        <f t="shared" si="57"/>
        <v>0.86128418535639606</v>
      </c>
      <c r="AB122" s="141">
        <f t="shared" si="57"/>
        <v>1</v>
      </c>
      <c r="AC122" s="141">
        <f t="shared" si="57"/>
        <v>1</v>
      </c>
      <c r="AD122" s="141">
        <f t="shared" si="57"/>
        <v>1</v>
      </c>
      <c r="AE122" s="141">
        <f t="shared" si="57"/>
        <v>1</v>
      </c>
      <c r="AF122" s="141">
        <f t="shared" si="57"/>
        <v>1</v>
      </c>
      <c r="AG122" s="141">
        <f t="shared" si="57"/>
        <v>1</v>
      </c>
      <c r="AH122" s="141">
        <f t="shared" si="57"/>
        <v>1</v>
      </c>
      <c r="AI122" s="141">
        <f t="shared" si="57"/>
        <v>1</v>
      </c>
      <c r="AJ122" s="141">
        <f t="shared" si="57"/>
        <v>1</v>
      </c>
      <c r="AK122" s="141">
        <f t="shared" si="57"/>
        <v>1</v>
      </c>
      <c r="AL122" s="141">
        <f t="shared" si="57"/>
        <v>1</v>
      </c>
      <c r="AM122" s="141">
        <f t="shared" si="57"/>
        <v>1</v>
      </c>
      <c r="AN122" s="141">
        <f t="shared" si="57"/>
        <v>1</v>
      </c>
      <c r="AO122" s="141">
        <f t="shared" si="57"/>
        <v>1</v>
      </c>
      <c r="AP122" s="141">
        <f t="shared" si="57"/>
        <v>1</v>
      </c>
      <c r="AQ122" s="141">
        <f t="shared" si="57"/>
        <v>1</v>
      </c>
      <c r="AR122" s="141">
        <f t="shared" si="57"/>
        <v>1</v>
      </c>
      <c r="AS122" s="141">
        <f t="shared" si="57"/>
        <v>1</v>
      </c>
      <c r="AT122" s="141">
        <f t="shared" si="57"/>
        <v>1</v>
      </c>
      <c r="AU122" s="141">
        <f t="shared" si="57"/>
        <v>1</v>
      </c>
      <c r="AV122" s="141">
        <f t="shared" si="57"/>
        <v>1</v>
      </c>
      <c r="AW122" s="141">
        <f t="shared" si="57"/>
        <v>1</v>
      </c>
      <c r="AX122" s="141">
        <f t="shared" si="57"/>
        <v>1</v>
      </c>
      <c r="AY122" s="141">
        <f t="shared" si="57"/>
        <v>1</v>
      </c>
      <c r="AZ122" s="141">
        <f t="shared" si="57"/>
        <v>1</v>
      </c>
      <c r="BA122" s="141">
        <f t="shared" si="57"/>
        <v>1</v>
      </c>
      <c r="BB122" s="141">
        <f t="shared" si="57"/>
        <v>1</v>
      </c>
      <c r="BC122" s="141">
        <f t="shared" si="57"/>
        <v>1</v>
      </c>
      <c r="BD122" s="141">
        <f t="shared" si="57"/>
        <v>1</v>
      </c>
      <c r="BE122" s="141">
        <f t="shared" si="57"/>
        <v>1</v>
      </c>
      <c r="BF122" s="141">
        <f t="shared" si="57"/>
        <v>1</v>
      </c>
      <c r="BG122" s="141">
        <f t="shared" si="57"/>
        <v>1</v>
      </c>
      <c r="BH122" s="141">
        <f t="shared" si="57"/>
        <v>1</v>
      </c>
      <c r="BI122" s="141">
        <f t="shared" si="57"/>
        <v>1</v>
      </c>
    </row>
    <row r="123" spans="1:61" s="50" customFormat="1" ht="18" customHeight="1">
      <c r="A123" s="139" t="s">
        <v>794</v>
      </c>
      <c r="B123" s="137">
        <f>+Global!B118*B46</f>
        <v>0</v>
      </c>
      <c r="C123" s="137">
        <f>+Global!C118*C46</f>
        <v>0</v>
      </c>
      <c r="D123" s="137">
        <f>+Global!D118*D46</f>
        <v>0</v>
      </c>
      <c r="E123" s="137">
        <f>+Global!E118*E46</f>
        <v>0</v>
      </c>
      <c r="F123" s="137">
        <f>+Global!F118*F46</f>
        <v>233.94935599053801</v>
      </c>
      <c r="G123" s="137">
        <f>+Global!G118*G46</f>
        <v>339.76805314882199</v>
      </c>
      <c r="H123" s="137">
        <f>+Global!H118*H46</f>
        <v>395.79173718574299</v>
      </c>
      <c r="I123" s="137">
        <f>+Global!I118*I46</f>
        <v>374.71175607071802</v>
      </c>
      <c r="J123" s="137">
        <f>+Global!J118*J46</f>
        <v>403.56245905854098</v>
      </c>
      <c r="K123" s="137">
        <f>+Global!K118*K46</f>
        <v>419.85509970481502</v>
      </c>
      <c r="L123" s="137">
        <f>+Global!L118*L46</f>
        <v>425.80446662506</v>
      </c>
      <c r="M123" s="137">
        <f>+Global!M118*M46</f>
        <v>425.80724998740197</v>
      </c>
      <c r="N123" s="137">
        <f>+Global!N118*N46</f>
        <v>422.97942985617198</v>
      </c>
      <c r="O123" s="137">
        <f>+Global!O118*O46</f>
        <v>418.43242488488897</v>
      </c>
      <c r="P123" s="137">
        <f>+Global!P118*P46</f>
        <v>411.86970500908501</v>
      </c>
      <c r="Q123" s="137">
        <f>+Global!Q118*Q46</f>
        <v>404</v>
      </c>
      <c r="R123" s="137">
        <f>+Global!R118*R46</f>
        <v>395</v>
      </c>
      <c r="S123" s="137">
        <f>+Global!S118*S46</f>
        <v>385</v>
      </c>
      <c r="T123" s="137">
        <f>+Global!T118*T46</f>
        <v>375</v>
      </c>
      <c r="U123" s="137">
        <f>+Global!U118*U46</f>
        <v>365</v>
      </c>
      <c r="V123" s="137">
        <f>+Global!V118*V46</f>
        <v>355</v>
      </c>
      <c r="W123" s="137">
        <f>+Global!W118*W46</f>
        <v>319.5</v>
      </c>
      <c r="X123" s="137">
        <f>+Global!X118*X46</f>
        <v>287.55</v>
      </c>
      <c r="Y123" s="137">
        <f>+Global!Y118*Y46</f>
        <v>258.79500000000002</v>
      </c>
      <c r="Z123" s="137">
        <f>+Global!Z118*Z46</f>
        <v>232.91550000000001</v>
      </c>
      <c r="AA123" s="137">
        <f>+MIN(Global!AA118,AA36*1000)</f>
        <v>209.62395000000001</v>
      </c>
      <c r="AB123" s="137">
        <f>+MIN(Global!AB118,AB36*1000)</f>
        <v>137.13466608005035</v>
      </c>
      <c r="AC123" s="137">
        <f>+MIN(Global!AC118,AC36*1000)</f>
        <v>68.567333040025176</v>
      </c>
      <c r="AD123" s="137">
        <f>+MIN(Global!AD118,AD36*1000)</f>
        <v>34.283666520012588</v>
      </c>
      <c r="AE123" s="137">
        <f>+MIN(Global!AE118,AE36*1000)</f>
        <v>17.141833260006294</v>
      </c>
      <c r="AF123" s="137">
        <f>+MIN(Global!AF118,AF36*1000)</f>
        <v>8.570916630003147</v>
      </c>
      <c r="AG123" s="137">
        <f>+MIN(Global!AG118,AG36*1000)</f>
        <v>4.2854583150015735</v>
      </c>
      <c r="AH123" s="137">
        <f>+MIN(Global!AH118,AH36*1000)</f>
        <v>2.1427291575007867</v>
      </c>
      <c r="AI123" s="137">
        <f>+MIN(Global!AI118,AI36*1000)</f>
        <v>1.0713645787503934</v>
      </c>
      <c r="AJ123" s="137">
        <f>+MIN(Global!AJ118,AJ36*1000)</f>
        <v>0.53568228937519669</v>
      </c>
      <c r="AK123" s="137">
        <f>+MIN(Global!AK118,AK36*1000)</f>
        <v>0.26784114468759834</v>
      </c>
      <c r="AL123" s="137">
        <f>+MIN(Global!AL118,AL36*1000)</f>
        <v>0.13392057234379917</v>
      </c>
      <c r="AM123" s="137">
        <f>+MIN(Global!AM118,AM36*1000)</f>
        <v>6.6960286171899586E-2</v>
      </c>
      <c r="AN123" s="137">
        <f>+MIN(Global!AN118,AN36*1000)</f>
        <v>3.3480143085949793E-2</v>
      </c>
      <c r="AO123" s="137">
        <f>+MIN(Global!AO118,AO36*1000)</f>
        <v>1.6740071542974896E-2</v>
      </c>
      <c r="AP123" s="137">
        <f>+MIN(Global!AP118,AP36*1000)</f>
        <v>8.3700357714874482E-3</v>
      </c>
      <c r="AQ123" s="137">
        <f>+MIN(Global!AQ118,AQ36*1000)</f>
        <v>4.1850178857437241E-3</v>
      </c>
      <c r="AR123" s="137">
        <f>+MIN(Global!AR118,AR36*1000)</f>
        <v>2.0925089428718621E-3</v>
      </c>
      <c r="AS123" s="137">
        <f>+MIN(Global!AS118,AS36*1000)</f>
        <v>1.046254471435931E-3</v>
      </c>
      <c r="AT123" s="137">
        <f>+MIN(Global!AT118,AT36*1000)</f>
        <v>5.2312723571796551E-4</v>
      </c>
      <c r="AU123" s="137">
        <f>+MIN(Global!AU118,AU36*1000)</f>
        <v>2.6156361785898276E-4</v>
      </c>
      <c r="AV123" s="137">
        <f>+MIN(Global!AV118,AV36*1000)</f>
        <v>1.3078180892949138E-4</v>
      </c>
      <c r="AW123" s="137">
        <f>+MIN(Global!AW118,AW36*1000)</f>
        <v>6.5390904464745689E-5</v>
      </c>
      <c r="AX123" s="137">
        <f>+MIN(Global!AX118,AX36*1000)</f>
        <v>3.2695452232372845E-5</v>
      </c>
      <c r="AY123" s="137">
        <f>+MIN(Global!AY118,AY36*1000)</f>
        <v>1.6347726116186422E-5</v>
      </c>
      <c r="AZ123" s="137">
        <f>+MIN(Global!AZ118,AZ36*1000)</f>
        <v>8.1738630580932111E-6</v>
      </c>
      <c r="BA123" s="137">
        <f>+MIN(Global!BA118,BA36*1000)</f>
        <v>4.0869315290466056E-6</v>
      </c>
      <c r="BB123" s="137">
        <f>+MIN(Global!BB118,BB36*1000)</f>
        <v>2.0434657645233028E-6</v>
      </c>
      <c r="BC123" s="137">
        <f>+MIN(Global!BC118,BC36*1000)</f>
        <v>1.0217328822616514E-6</v>
      </c>
      <c r="BD123" s="137">
        <f>+MIN(Global!BD118,BD36*1000)</f>
        <v>5.108664411308257E-7</v>
      </c>
      <c r="BE123" s="137">
        <f>+MIN(Global!BE118,BE36*1000)</f>
        <v>2.5543322056541285E-7</v>
      </c>
      <c r="BF123" s="137">
        <f>+MIN(Global!BF118,BF36*1000)</f>
        <v>1.2771661028270642E-7</v>
      </c>
      <c r="BG123" s="137">
        <f>+MIN(Global!BG118,BG36*1000)</f>
        <v>6.3858305141353212E-8</v>
      </c>
      <c r="BH123" s="137">
        <f>+MIN(Global!BH118,BH36*1000)</f>
        <v>3.1929152570676606E-8</v>
      </c>
      <c r="BI123" s="137">
        <f>+MIN(Global!BI118,BI36*1000)</f>
        <v>1.5964576285338303E-8</v>
      </c>
    </row>
    <row r="124" spans="1:61" s="50" customFormat="1" ht="18" customHeight="1">
      <c r="A124" s="139" t="s">
        <v>686</v>
      </c>
      <c r="B124" s="138">
        <f>+B119*(1-B122)</f>
        <v>0.36395210273783313</v>
      </c>
      <c r="C124" s="138">
        <f t="shared" ref="C124:BI124" si="58">+C119*(1-C122)</f>
        <v>0.63074029385725139</v>
      </c>
      <c r="D124" s="138">
        <f t="shared" si="58"/>
        <v>0.87860687823865102</v>
      </c>
      <c r="E124" s="138">
        <f t="shared" si="58"/>
        <v>1.1513000200765031</v>
      </c>
      <c r="F124" s="138">
        <f t="shared" si="58"/>
        <v>0.87380202778632843</v>
      </c>
      <c r="G124" s="138">
        <f t="shared" si="58"/>
        <v>0.86057698296702978</v>
      </c>
      <c r="H124" s="138">
        <f t="shared" si="58"/>
        <v>0.87471486329359882</v>
      </c>
      <c r="I124" s="138">
        <f t="shared" si="58"/>
        <v>0.99715564002085788</v>
      </c>
      <c r="J124" s="138">
        <f t="shared" si="58"/>
        <v>1.0241095482058238</v>
      </c>
      <c r="K124" s="138">
        <f t="shared" si="58"/>
        <v>1.0596318777713656</v>
      </c>
      <c r="L124" s="138">
        <f t="shared" si="58"/>
        <v>1.0962013430394779</v>
      </c>
      <c r="M124" s="138">
        <f t="shared" si="58"/>
        <v>1.1302423603781879</v>
      </c>
      <c r="N124" s="138">
        <f t="shared" si="58"/>
        <v>1.1543362932634706</v>
      </c>
      <c r="O124" s="138">
        <f t="shared" si="58"/>
        <v>1.1767169280991059</v>
      </c>
      <c r="P124" s="138">
        <f t="shared" si="58"/>
        <v>1.1989009762462259</v>
      </c>
      <c r="Q124" s="138">
        <f t="shared" si="58"/>
        <v>1.2195712125539233</v>
      </c>
      <c r="R124" s="138">
        <f t="shared" si="58"/>
        <v>1.2391802293073044</v>
      </c>
      <c r="S124" s="138">
        <f t="shared" si="58"/>
        <v>1.2584147291804673</v>
      </c>
      <c r="T124" s="138">
        <f t="shared" si="58"/>
        <v>1.273902055428435</v>
      </c>
      <c r="U124" s="138">
        <f t="shared" si="58"/>
        <v>1.2861214838847905</v>
      </c>
      <c r="V124" s="138">
        <f t="shared" si="58"/>
        <v>1.3025362697982052</v>
      </c>
      <c r="W124" s="138">
        <f t="shared" si="58"/>
        <v>1.4716634266658222</v>
      </c>
      <c r="X124" s="138">
        <f t="shared" si="58"/>
        <v>1.6444617622078042</v>
      </c>
      <c r="Y124" s="138">
        <f t="shared" si="58"/>
        <v>1.8193253973884611</v>
      </c>
      <c r="Z124" s="138">
        <f t="shared" si="58"/>
        <v>1.9949256129375736</v>
      </c>
      <c r="AA124" s="138">
        <f t="shared" si="58"/>
        <v>0.74910799520452986</v>
      </c>
      <c r="AB124" s="138">
        <f t="shared" si="58"/>
        <v>0</v>
      </c>
      <c r="AC124" s="138">
        <f t="shared" si="58"/>
        <v>0</v>
      </c>
      <c r="AD124" s="138">
        <f t="shared" si="58"/>
        <v>0</v>
      </c>
      <c r="AE124" s="138">
        <f t="shared" si="58"/>
        <v>0</v>
      </c>
      <c r="AF124" s="138">
        <f t="shared" si="58"/>
        <v>0</v>
      </c>
      <c r="AG124" s="138">
        <f t="shared" si="58"/>
        <v>0</v>
      </c>
      <c r="AH124" s="138">
        <f t="shared" si="58"/>
        <v>0</v>
      </c>
      <c r="AI124" s="138">
        <f t="shared" si="58"/>
        <v>0</v>
      </c>
      <c r="AJ124" s="138">
        <f t="shared" si="58"/>
        <v>0</v>
      </c>
      <c r="AK124" s="138">
        <f t="shared" si="58"/>
        <v>0</v>
      </c>
      <c r="AL124" s="138">
        <f t="shared" si="58"/>
        <v>0</v>
      </c>
      <c r="AM124" s="138">
        <f t="shared" si="58"/>
        <v>0</v>
      </c>
      <c r="AN124" s="138">
        <f t="shared" si="58"/>
        <v>0</v>
      </c>
      <c r="AO124" s="138">
        <f t="shared" si="58"/>
        <v>0</v>
      </c>
      <c r="AP124" s="138">
        <f t="shared" si="58"/>
        <v>0</v>
      </c>
      <c r="AQ124" s="138">
        <f t="shared" si="58"/>
        <v>0</v>
      </c>
      <c r="AR124" s="138">
        <f t="shared" si="58"/>
        <v>0</v>
      </c>
      <c r="AS124" s="138">
        <f t="shared" si="58"/>
        <v>0</v>
      </c>
      <c r="AT124" s="138">
        <f t="shared" si="58"/>
        <v>0</v>
      </c>
      <c r="AU124" s="138">
        <f t="shared" si="58"/>
        <v>0</v>
      </c>
      <c r="AV124" s="138">
        <f t="shared" si="58"/>
        <v>0</v>
      </c>
      <c r="AW124" s="138">
        <f t="shared" si="58"/>
        <v>0</v>
      </c>
      <c r="AX124" s="138">
        <f t="shared" si="58"/>
        <v>0</v>
      </c>
      <c r="AY124" s="138">
        <f t="shared" si="58"/>
        <v>0</v>
      </c>
      <c r="AZ124" s="138">
        <f t="shared" si="58"/>
        <v>0</v>
      </c>
      <c r="BA124" s="138">
        <f t="shared" si="58"/>
        <v>0</v>
      </c>
      <c r="BB124" s="138">
        <f t="shared" si="58"/>
        <v>0</v>
      </c>
      <c r="BC124" s="138">
        <f t="shared" si="58"/>
        <v>0</v>
      </c>
      <c r="BD124" s="138">
        <f t="shared" si="58"/>
        <v>0</v>
      </c>
      <c r="BE124" s="138">
        <f t="shared" si="58"/>
        <v>0</v>
      </c>
      <c r="BF124" s="138">
        <f t="shared" si="58"/>
        <v>0</v>
      </c>
      <c r="BG124" s="138">
        <f t="shared" si="58"/>
        <v>0</v>
      </c>
      <c r="BH124" s="138">
        <f t="shared" si="58"/>
        <v>0</v>
      </c>
      <c r="BI124" s="138">
        <f t="shared" si="58"/>
        <v>0</v>
      </c>
    </row>
    <row r="126" spans="1:61" ht="26.25" customHeight="1">
      <c r="A126" s="82" t="s">
        <v>795</v>
      </c>
      <c r="B126" s="40"/>
    </row>
    <row r="127" spans="1:61" ht="18" customHeight="1">
      <c r="A127" s="54" t="s">
        <v>796</v>
      </c>
      <c r="B127" s="40"/>
    </row>
    <row r="128" spans="1:61" ht="18" customHeight="1">
      <c r="A128" s="54" t="s">
        <v>797</v>
      </c>
      <c r="B128" s="40"/>
      <c r="C128" s="40">
        <f t="shared" ref="C128:BI128" si="59">+$B$7*C61/C74</f>
        <v>0.16003628452519553</v>
      </c>
      <c r="D128" s="54">
        <f t="shared" si="59"/>
        <v>0.14489532809163358</v>
      </c>
      <c r="E128" s="54">
        <f t="shared" si="59"/>
        <v>0.13682254544436845</v>
      </c>
      <c r="F128" s="54">
        <f t="shared" si="59"/>
        <v>0.1317572071352433</v>
      </c>
      <c r="G128" s="54">
        <f t="shared" si="59"/>
        <v>0.12754116166769652</v>
      </c>
      <c r="H128" s="54">
        <f t="shared" si="59"/>
        <v>0.12397858603923684</v>
      </c>
      <c r="I128" s="54">
        <f t="shared" si="59"/>
        <v>0.12118046714124764</v>
      </c>
      <c r="J128" s="54">
        <f t="shared" si="59"/>
        <v>0.11881397760380623</v>
      </c>
      <c r="K128" s="54">
        <f t="shared" si="59"/>
        <v>0.11668911725377444</v>
      </c>
      <c r="L128" s="54">
        <f t="shared" si="59"/>
        <v>0.11459332152273125</v>
      </c>
      <c r="M128" s="54">
        <f t="shared" si="59"/>
        <v>0.11189682165548398</v>
      </c>
      <c r="N128" s="54">
        <f t="shared" si="59"/>
        <v>0.11127379487700353</v>
      </c>
      <c r="O128" s="54">
        <f t="shared" si="59"/>
        <v>0.11040304001028853</v>
      </c>
      <c r="P128" s="54">
        <f t="shared" si="59"/>
        <v>0.10951385340725911</v>
      </c>
      <c r="Q128" s="54">
        <f t="shared" si="59"/>
        <v>0.10871548286801509</v>
      </c>
      <c r="R128" s="54">
        <f t="shared" si="59"/>
        <v>0.10805762232665188</v>
      </c>
      <c r="S128" s="54">
        <f t="shared" si="59"/>
        <v>0.10756142510858641</v>
      </c>
      <c r="T128" s="54">
        <f t="shared" si="59"/>
        <v>0.10723487561739817</v>
      </c>
      <c r="U128" s="54">
        <f t="shared" si="59"/>
        <v>0.10708034552256804</v>
      </c>
      <c r="V128" s="54">
        <f t="shared" si="59"/>
        <v>0.107672504723572</v>
      </c>
      <c r="W128" s="54">
        <f t="shared" si="59"/>
        <v>0.10874968855680592</v>
      </c>
      <c r="X128" s="54">
        <f t="shared" si="59"/>
        <v>0.10959704805730197</v>
      </c>
      <c r="Y128" s="54">
        <f t="shared" si="59"/>
        <v>0.11041574483341077</v>
      </c>
      <c r="Z128" s="54">
        <f t="shared" si="59"/>
        <v>0.11131429099722799</v>
      </c>
      <c r="AA128" s="54">
        <f t="shared" si="59"/>
        <v>0.11235375082363107</v>
      </c>
      <c r="AB128" s="54">
        <f t="shared" si="59"/>
        <v>0.11356624334699454</v>
      </c>
      <c r="AC128" s="54">
        <f t="shared" si="59"/>
        <v>0.11496591658676039</v>
      </c>
      <c r="AD128" s="54">
        <f t="shared" si="59"/>
        <v>0.11635344323950216</v>
      </c>
      <c r="AE128" s="54">
        <f t="shared" si="59"/>
        <v>0.11777016525414469</v>
      </c>
      <c r="AF128" s="54">
        <f t="shared" si="59"/>
        <v>0.11905221869475094</v>
      </c>
      <c r="AG128" s="54">
        <f t="shared" si="59"/>
        <v>0.12032481279417129</v>
      </c>
      <c r="AH128" s="54">
        <f t="shared" si="59"/>
        <v>0.12186990224985458</v>
      </c>
      <c r="AI128" s="54">
        <f t="shared" si="59"/>
        <v>0.1236410418256205</v>
      </c>
      <c r="AJ128" s="54">
        <f t="shared" si="59"/>
        <v>0.12562362827867696</v>
      </c>
      <c r="AK128" s="54">
        <f t="shared" si="59"/>
        <v>0.12781657490370885</v>
      </c>
      <c r="AL128" s="54">
        <f t="shared" si="59"/>
        <v>0.13022592641943478</v>
      </c>
      <c r="AM128" s="54">
        <f t="shared" si="59"/>
        <v>0.13286200589618591</v>
      </c>
      <c r="AN128" s="54">
        <f t="shared" si="59"/>
        <v>0.13573825553666558</v>
      </c>
      <c r="AO128" s="54">
        <f t="shared" si="59"/>
        <v>0.13887090154075479</v>
      </c>
      <c r="AP128" s="54">
        <f t="shared" si="59"/>
        <v>0.14227901786504912</v>
      </c>
      <c r="AQ128" s="54">
        <f t="shared" si="59"/>
        <v>0.14598478603486006</v>
      </c>
      <c r="AR128" s="54">
        <f t="shared" si="59"/>
        <v>0.15001385668987641</v>
      </c>
      <c r="AS128" s="54">
        <f t="shared" si="59"/>
        <v>0.15439576761565593</v>
      </c>
      <c r="AT128" s="54">
        <f t="shared" si="59"/>
        <v>0.15916438970555549</v>
      </c>
      <c r="AU128" s="54">
        <f t="shared" si="59"/>
        <v>0.16435836895004813</v>
      </c>
      <c r="AV128" s="54">
        <f t="shared" si="59"/>
        <v>0.17002151304183682</v>
      </c>
      <c r="AW128" s="54">
        <f t="shared" si="59"/>
        <v>0.17620303386533442</v>
      </c>
      <c r="AX128" s="54">
        <f t="shared" si="59"/>
        <v>0.18295749589534821</v>
      </c>
      <c r="AY128" s="54">
        <f t="shared" si="59"/>
        <v>0.19034422483018548</v>
      </c>
      <c r="AZ128" s="54">
        <f t="shared" si="59"/>
        <v>0.19842578534064034</v>
      </c>
      <c r="BA128" s="54">
        <f t="shared" si="59"/>
        <v>0.20726492173010544</v>
      </c>
      <c r="BB128" s="54">
        <f t="shared" si="59"/>
        <v>0.2169190483235067</v>
      </c>
      <c r="BC128" s="54">
        <f t="shared" si="59"/>
        <v>0.22743096055550083</v>
      </c>
      <c r="BD128" s="54">
        <f t="shared" si="59"/>
        <v>0.23881392038842106</v>
      </c>
      <c r="BE128" s="54">
        <f t="shared" si="59"/>
        <v>0.25102872346505822</v>
      </c>
      <c r="BF128" s="54">
        <f t="shared" si="59"/>
        <v>0.26394999557264737</v>
      </c>
      <c r="BG128" s="54">
        <f t="shared" si="59"/>
        <v>0.27731927924478139</v>
      </c>
      <c r="BH128" s="54">
        <f t="shared" si="59"/>
        <v>0.290684393135207</v>
      </c>
      <c r="BI128" s="54">
        <f t="shared" si="59"/>
        <v>0.30332962294381727</v>
      </c>
    </row>
    <row r="129" spans="1:61" ht="18" customHeight="1">
      <c r="A129" s="54" t="s">
        <v>798</v>
      </c>
      <c r="B129" s="40"/>
      <c r="C129" s="40">
        <f>+$B$14+LN(D56/C56)/10+$B$18*LN(D88/C88)/10</f>
        <v>8.7413018352700753E-2</v>
      </c>
      <c r="D129" s="54">
        <f t="shared" ref="D129:BH129" si="60">+$B$14+LN(E56/D56)/10+$B$18*LN(E88/D88)/10</f>
        <v>7.6992862970904644E-2</v>
      </c>
      <c r="E129" s="54">
        <f t="shared" si="60"/>
        <v>6.9217393767731047E-2</v>
      </c>
      <c r="F129" s="54">
        <f t="shared" si="60"/>
        <v>6.0083810795060616E-2</v>
      </c>
      <c r="G129" s="54">
        <f t="shared" si="60"/>
        <v>5.3382509531333305E-2</v>
      </c>
      <c r="H129" s="54">
        <f t="shared" si="60"/>
        <v>4.9833283727057462E-2</v>
      </c>
      <c r="I129" s="54">
        <f t="shared" si="60"/>
        <v>4.6729598342430387E-2</v>
      </c>
      <c r="J129" s="54">
        <f t="shared" si="60"/>
        <v>4.4438317272962623E-2</v>
      </c>
      <c r="K129" s="54">
        <f t="shared" si="60"/>
        <v>4.0645779725960382E-2</v>
      </c>
      <c r="L129" s="54">
        <f t="shared" si="60"/>
        <v>3.9296503124980044E-2</v>
      </c>
      <c r="M129" s="54">
        <f t="shared" si="60"/>
        <v>3.514253802022952E-2</v>
      </c>
      <c r="N129" s="54">
        <f t="shared" si="60"/>
        <v>3.3584583934158176E-2</v>
      </c>
      <c r="O129" s="54">
        <f t="shared" si="60"/>
        <v>3.2046206988481638E-2</v>
      </c>
      <c r="P129" s="54">
        <f t="shared" si="60"/>
        <v>3.0579876339416969E-2</v>
      </c>
      <c r="Q129" s="54">
        <f t="shared" si="60"/>
        <v>2.9204694775143824E-2</v>
      </c>
      <c r="R129" s="54">
        <f t="shared" si="60"/>
        <v>2.792406392344355E-2</v>
      </c>
      <c r="S129" s="54">
        <f t="shared" si="60"/>
        <v>2.6734120670543253E-2</v>
      </c>
      <c r="T129" s="54">
        <f t="shared" si="60"/>
        <v>2.5627930335953897E-2</v>
      </c>
      <c r="U129" s="54">
        <f t="shared" si="60"/>
        <v>2.5017065035005861E-2</v>
      </c>
      <c r="V129" s="54">
        <f t="shared" si="60"/>
        <v>2.4625269507500019E-2</v>
      </c>
      <c r="W129" s="54">
        <f t="shared" si="60"/>
        <v>2.3946588710566999E-2</v>
      </c>
      <c r="X129" s="54">
        <f t="shared" si="60"/>
        <v>2.3202891116087726E-2</v>
      </c>
      <c r="Y129" s="54">
        <f t="shared" si="60"/>
        <v>2.2441692544145304E-2</v>
      </c>
      <c r="Z129" s="54">
        <f t="shared" si="60"/>
        <v>2.1700025243760145E-2</v>
      </c>
      <c r="AA129" s="54">
        <f t="shared" si="60"/>
        <v>2.1000179779442674E-2</v>
      </c>
      <c r="AB129" s="54">
        <f t="shared" si="60"/>
        <v>2.0914121297184361E-2</v>
      </c>
      <c r="AC129" s="54">
        <f t="shared" si="60"/>
        <v>2.0556283601528585E-2</v>
      </c>
      <c r="AD129" s="54">
        <f t="shared" si="60"/>
        <v>2.0156354334319043E-2</v>
      </c>
      <c r="AE129" s="54">
        <f t="shared" si="60"/>
        <v>1.9593107617251727E-2</v>
      </c>
      <c r="AF129" s="54">
        <f t="shared" si="60"/>
        <v>1.8975898863448956E-2</v>
      </c>
      <c r="AG129" s="54">
        <f t="shared" si="60"/>
        <v>1.8470810811822388E-2</v>
      </c>
      <c r="AH129" s="54">
        <f t="shared" si="60"/>
        <v>1.7996961269168985E-2</v>
      </c>
      <c r="AI129" s="54">
        <f t="shared" si="60"/>
        <v>1.7546219954078082E-2</v>
      </c>
      <c r="AJ129" s="54">
        <f t="shared" si="60"/>
        <v>1.7111792631179262E-2</v>
      </c>
      <c r="AK129" s="54">
        <f t="shared" si="60"/>
        <v>1.6689317172659226E-2</v>
      </c>
      <c r="AL129" s="54">
        <f t="shared" si="60"/>
        <v>1.6275468784250013E-2</v>
      </c>
      <c r="AM129" s="54">
        <f t="shared" si="60"/>
        <v>1.586732464481546E-2</v>
      </c>
      <c r="AN129" s="54">
        <f t="shared" si="60"/>
        <v>1.5462117693284715E-2</v>
      </c>
      <c r="AO129" s="54">
        <f t="shared" si="60"/>
        <v>1.5057165943073658E-2</v>
      </c>
      <c r="AP129" s="54">
        <f t="shared" si="60"/>
        <v>1.4649880561235626E-2</v>
      </c>
      <c r="AQ129" s="54">
        <f t="shared" si="60"/>
        <v>1.4237815197342796E-2</v>
      </c>
      <c r="AR129" s="54">
        <f t="shared" si="60"/>
        <v>1.3818749257290333E-2</v>
      </c>
      <c r="AS129" s="54">
        <f t="shared" si="60"/>
        <v>1.3390814557374998E-2</v>
      </c>
      <c r="AT129" s="54">
        <f t="shared" si="60"/>
        <v>1.2952686162016771E-2</v>
      </c>
      <c r="AU129" s="54">
        <f t="shared" si="60"/>
        <v>1.2503868439643547E-2</v>
      </c>
      <c r="AV129" s="54">
        <f t="shared" si="60"/>
        <v>1.2045118652118608E-2</v>
      </c>
      <c r="AW129" s="54">
        <f t="shared" si="60"/>
        <v>1.157906364477051E-2</v>
      </c>
      <c r="AX129" s="54">
        <f t="shared" si="60"/>
        <v>1.1111080197222411E-2</v>
      </c>
      <c r="AY129" s="54">
        <f t="shared" si="60"/>
        <v>1.0650524522422279E-2</v>
      </c>
      <c r="AZ129" s="54">
        <f t="shared" si="60"/>
        <v>1.0212406912821444E-2</v>
      </c>
      <c r="BA129" s="54">
        <f t="shared" si="60"/>
        <v>9.8196052420092932E-3</v>
      </c>
      <c r="BB129" s="54">
        <f t="shared" si="60"/>
        <v>9.5056816780711983E-3</v>
      </c>
      <c r="BC129" s="54">
        <f t="shared" si="60"/>
        <v>9.3182888647501665E-3</v>
      </c>
      <c r="BD129" s="54">
        <f t="shared" si="60"/>
        <v>9.3229957915102121E-3</v>
      </c>
      <c r="BE129" s="54">
        <f t="shared" si="60"/>
        <v>9.6070954862820246E-3</v>
      </c>
      <c r="BF129" s="54">
        <f t="shared" si="60"/>
        <v>1.0282541070639478E-2</v>
      </c>
      <c r="BG129" s="54">
        <f t="shared" si="60"/>
        <v>1.1486551447264848E-2</v>
      </c>
      <c r="BH129" s="54">
        <f t="shared" si="60"/>
        <v>1.4999999999999999E-2</v>
      </c>
      <c r="BI129" s="54" t="e">
        <f>+$B$14/100+LN(BJ56/BI56)/10+$B$18*LN(BJ88/BI88)/10</f>
        <v>#NUM!</v>
      </c>
    </row>
    <row r="130" spans="1:61" ht="18" customHeight="1">
      <c r="A130" s="54" t="s">
        <v>799</v>
      </c>
      <c r="B130" s="40"/>
      <c r="C130" s="40">
        <f>+$B$14+LN(C56/B56)/10+$B$18*LN(C88/B88)/10</f>
        <v>7.0156460492074968E-2</v>
      </c>
      <c r="D130" s="54">
        <f t="shared" ref="D130:BH130" si="61">+$B$14+LN(D56/C56)/10+$B$18*LN(D88/C88)/10</f>
        <v>8.7413018352700753E-2</v>
      </c>
      <c r="E130" s="54">
        <f t="shared" si="61"/>
        <v>7.6992862970904644E-2</v>
      </c>
      <c r="F130" s="54">
        <f t="shared" si="61"/>
        <v>6.9217393767731047E-2</v>
      </c>
      <c r="G130" s="54">
        <f t="shared" si="61"/>
        <v>6.0083810795060616E-2</v>
      </c>
      <c r="H130" s="54">
        <f t="shared" si="61"/>
        <v>5.3382509531333305E-2</v>
      </c>
      <c r="I130" s="54">
        <f t="shared" si="61"/>
        <v>4.9833283727057462E-2</v>
      </c>
      <c r="J130" s="54">
        <f t="shared" si="61"/>
        <v>4.6729598342430387E-2</v>
      </c>
      <c r="K130" s="54">
        <f t="shared" si="61"/>
        <v>4.4438317272962623E-2</v>
      </c>
      <c r="L130" s="54">
        <f t="shared" si="61"/>
        <v>4.0645779725960382E-2</v>
      </c>
      <c r="M130" s="54">
        <f t="shared" si="61"/>
        <v>3.9296503124980044E-2</v>
      </c>
      <c r="N130" s="54">
        <f t="shared" si="61"/>
        <v>3.514253802022952E-2</v>
      </c>
      <c r="O130" s="54">
        <f t="shared" si="61"/>
        <v>3.3584583934158176E-2</v>
      </c>
      <c r="P130" s="54">
        <f t="shared" si="61"/>
        <v>3.2046206988481638E-2</v>
      </c>
      <c r="Q130" s="54">
        <f t="shared" si="61"/>
        <v>3.0579876339416969E-2</v>
      </c>
      <c r="R130" s="54">
        <f t="shared" si="61"/>
        <v>2.9204694775143824E-2</v>
      </c>
      <c r="S130" s="54">
        <f t="shared" si="61"/>
        <v>2.792406392344355E-2</v>
      </c>
      <c r="T130" s="54">
        <f t="shared" si="61"/>
        <v>2.6734120670543253E-2</v>
      </c>
      <c r="U130" s="54">
        <f t="shared" si="61"/>
        <v>2.5627930335953897E-2</v>
      </c>
      <c r="V130" s="54">
        <f t="shared" si="61"/>
        <v>2.5017065035005861E-2</v>
      </c>
      <c r="W130" s="54">
        <f t="shared" si="61"/>
        <v>2.4625269507500019E-2</v>
      </c>
      <c r="X130" s="54">
        <f t="shared" si="61"/>
        <v>2.3946588710566999E-2</v>
      </c>
      <c r="Y130" s="54">
        <f t="shared" si="61"/>
        <v>2.3202891116087726E-2</v>
      </c>
      <c r="Z130" s="54">
        <f t="shared" si="61"/>
        <v>2.2441692544145304E-2</v>
      </c>
      <c r="AA130" s="54">
        <f t="shared" si="61"/>
        <v>2.1700025243760145E-2</v>
      </c>
      <c r="AB130" s="54">
        <f t="shared" si="61"/>
        <v>2.1000179779442674E-2</v>
      </c>
      <c r="AC130" s="54">
        <f t="shared" si="61"/>
        <v>2.0914121297184361E-2</v>
      </c>
      <c r="AD130" s="54">
        <f t="shared" si="61"/>
        <v>2.0556283601528585E-2</v>
      </c>
      <c r="AE130" s="54">
        <f t="shared" si="61"/>
        <v>2.0156354334319043E-2</v>
      </c>
      <c r="AF130" s="54">
        <f t="shared" si="61"/>
        <v>1.9593107617251727E-2</v>
      </c>
      <c r="AG130" s="54">
        <f t="shared" si="61"/>
        <v>1.8975898863448956E-2</v>
      </c>
      <c r="AH130" s="54">
        <f t="shared" si="61"/>
        <v>1.8470810811822388E-2</v>
      </c>
      <c r="AI130" s="54">
        <f t="shared" si="61"/>
        <v>1.7996961269168985E-2</v>
      </c>
      <c r="AJ130" s="54">
        <f t="shared" si="61"/>
        <v>1.7546219954078082E-2</v>
      </c>
      <c r="AK130" s="54">
        <f t="shared" si="61"/>
        <v>1.7111792631179262E-2</v>
      </c>
      <c r="AL130" s="54">
        <f t="shared" si="61"/>
        <v>1.6689317172659226E-2</v>
      </c>
      <c r="AM130" s="54">
        <f t="shared" si="61"/>
        <v>1.6275468784250013E-2</v>
      </c>
      <c r="AN130" s="54">
        <f t="shared" si="61"/>
        <v>1.586732464481546E-2</v>
      </c>
      <c r="AO130" s="54">
        <f t="shared" si="61"/>
        <v>1.5462117693284715E-2</v>
      </c>
      <c r="AP130" s="54">
        <f t="shared" si="61"/>
        <v>1.5057165943073658E-2</v>
      </c>
      <c r="AQ130" s="54">
        <f t="shared" si="61"/>
        <v>1.4649880561235626E-2</v>
      </c>
      <c r="AR130" s="54">
        <f t="shared" si="61"/>
        <v>1.4237815197342796E-2</v>
      </c>
      <c r="AS130" s="54">
        <f t="shared" si="61"/>
        <v>1.3818749257290333E-2</v>
      </c>
      <c r="AT130" s="54">
        <f t="shared" si="61"/>
        <v>1.3390814557374998E-2</v>
      </c>
      <c r="AU130" s="54">
        <f t="shared" si="61"/>
        <v>1.2952686162016771E-2</v>
      </c>
      <c r="AV130" s="54">
        <f t="shared" si="61"/>
        <v>1.2503868439643547E-2</v>
      </c>
      <c r="AW130" s="54">
        <f t="shared" si="61"/>
        <v>1.2045118652118608E-2</v>
      </c>
      <c r="AX130" s="54">
        <f t="shared" si="61"/>
        <v>1.157906364477051E-2</v>
      </c>
      <c r="AY130" s="54">
        <f t="shared" si="61"/>
        <v>1.1111080197222411E-2</v>
      </c>
      <c r="AZ130" s="54">
        <f t="shared" si="61"/>
        <v>1.0650524522422279E-2</v>
      </c>
      <c r="BA130" s="54">
        <f t="shared" si="61"/>
        <v>1.0212406912821444E-2</v>
      </c>
      <c r="BB130" s="54">
        <f t="shared" si="61"/>
        <v>9.8196052420092932E-3</v>
      </c>
      <c r="BC130" s="54">
        <f t="shared" si="61"/>
        <v>9.5056816780711983E-3</v>
      </c>
      <c r="BD130" s="54">
        <f t="shared" si="61"/>
        <v>9.3182888647501665E-3</v>
      </c>
      <c r="BE130" s="54">
        <f t="shared" si="61"/>
        <v>9.3229957915102121E-3</v>
      </c>
      <c r="BF130" s="54">
        <f t="shared" si="61"/>
        <v>9.6070954862820246E-3</v>
      </c>
      <c r="BG130" s="54">
        <f t="shared" si="61"/>
        <v>1.0282541070639478E-2</v>
      </c>
      <c r="BH130" s="54">
        <f t="shared" si="61"/>
        <v>1.1486551447264848E-2</v>
      </c>
      <c r="BI130" s="54">
        <f>+$B$14/100+LN(BI56/BH56)/10+$B$18*LN(BI88/BH88)/10</f>
        <v>1.4999999999999999E-4</v>
      </c>
    </row>
    <row r="131" spans="1:61" ht="18" customHeight="1">
      <c r="A131" s="54" t="s">
        <v>819</v>
      </c>
      <c r="B131" s="40"/>
      <c r="C131" s="40">
        <f t="shared" ref="C131:BG131" si="62">+AVERAGE(C129:C130)</f>
        <v>7.8784739422387867E-2</v>
      </c>
      <c r="D131" s="54">
        <f t="shared" si="62"/>
        <v>8.2202940661802698E-2</v>
      </c>
      <c r="E131" s="54">
        <f t="shared" si="62"/>
        <v>7.3105128369317846E-2</v>
      </c>
      <c r="F131" s="54">
        <f t="shared" si="62"/>
        <v>6.4650602281395825E-2</v>
      </c>
      <c r="G131" s="54">
        <f t="shared" si="62"/>
        <v>5.6733160163196961E-2</v>
      </c>
      <c r="H131" s="54">
        <f t="shared" si="62"/>
        <v>5.1607896629195384E-2</v>
      </c>
      <c r="I131" s="54">
        <f t="shared" si="62"/>
        <v>4.8281441034743924E-2</v>
      </c>
      <c r="J131" s="54">
        <f t="shared" si="62"/>
        <v>4.5583957807696501E-2</v>
      </c>
      <c r="K131" s="54">
        <f t="shared" si="62"/>
        <v>4.2542048499461499E-2</v>
      </c>
      <c r="L131" s="54">
        <f t="shared" si="62"/>
        <v>3.9971141425470216E-2</v>
      </c>
      <c r="M131" s="54">
        <f t="shared" si="62"/>
        <v>3.7219520572604782E-2</v>
      </c>
      <c r="N131" s="54">
        <f t="shared" si="62"/>
        <v>3.4363560977193848E-2</v>
      </c>
      <c r="O131" s="54">
        <f t="shared" si="62"/>
        <v>3.281539546131991E-2</v>
      </c>
      <c r="P131" s="54">
        <f t="shared" si="62"/>
        <v>3.1313041663949305E-2</v>
      </c>
      <c r="Q131" s="54">
        <f t="shared" si="62"/>
        <v>2.9892285557280397E-2</v>
      </c>
      <c r="R131" s="54">
        <f t="shared" si="62"/>
        <v>2.8564379349293685E-2</v>
      </c>
      <c r="S131" s="54">
        <f t="shared" si="62"/>
        <v>2.7329092296993401E-2</v>
      </c>
      <c r="T131" s="54">
        <f t="shared" si="62"/>
        <v>2.6181025503248575E-2</v>
      </c>
      <c r="U131" s="54">
        <f t="shared" si="62"/>
        <v>2.5322497685479881E-2</v>
      </c>
      <c r="V131" s="54">
        <f t="shared" si="62"/>
        <v>2.4821167271252942E-2</v>
      </c>
      <c r="W131" s="54">
        <f t="shared" si="62"/>
        <v>2.4285929109033509E-2</v>
      </c>
      <c r="X131" s="54">
        <f t="shared" si="62"/>
        <v>2.3574739913327362E-2</v>
      </c>
      <c r="Y131" s="54">
        <f t="shared" si="62"/>
        <v>2.2822291830116515E-2</v>
      </c>
      <c r="Z131" s="54">
        <f t="shared" si="62"/>
        <v>2.2070858893952723E-2</v>
      </c>
      <c r="AA131" s="54">
        <f t="shared" si="62"/>
        <v>2.135010251160141E-2</v>
      </c>
      <c r="AB131" s="54">
        <f t="shared" si="62"/>
        <v>2.095715053831352E-2</v>
      </c>
      <c r="AC131" s="54">
        <f t="shared" si="62"/>
        <v>2.0735202449356473E-2</v>
      </c>
      <c r="AD131" s="54">
        <f t="shared" si="62"/>
        <v>2.0356318967923816E-2</v>
      </c>
      <c r="AE131" s="54">
        <f t="shared" si="62"/>
        <v>1.9874730975785383E-2</v>
      </c>
      <c r="AF131" s="54">
        <f t="shared" si="62"/>
        <v>1.9284503240350342E-2</v>
      </c>
      <c r="AG131" s="54">
        <f t="shared" si="62"/>
        <v>1.8723354837635674E-2</v>
      </c>
      <c r="AH131" s="54">
        <f t="shared" si="62"/>
        <v>1.8233886040495688E-2</v>
      </c>
      <c r="AI131" s="54">
        <f t="shared" si="62"/>
        <v>1.7771590611623533E-2</v>
      </c>
      <c r="AJ131" s="54">
        <f t="shared" si="62"/>
        <v>1.7329006292628672E-2</v>
      </c>
      <c r="AK131" s="54">
        <f t="shared" si="62"/>
        <v>1.6900554901919246E-2</v>
      </c>
      <c r="AL131" s="54">
        <f t="shared" si="62"/>
        <v>1.6482392978454621E-2</v>
      </c>
      <c r="AM131" s="54">
        <f t="shared" si="62"/>
        <v>1.6071396714532737E-2</v>
      </c>
      <c r="AN131" s="54">
        <f t="shared" si="62"/>
        <v>1.5664721169050086E-2</v>
      </c>
      <c r="AO131" s="54">
        <f t="shared" si="62"/>
        <v>1.5259641818179187E-2</v>
      </c>
      <c r="AP131" s="54">
        <f t="shared" si="62"/>
        <v>1.4853523252154641E-2</v>
      </c>
      <c r="AQ131" s="54">
        <f t="shared" si="62"/>
        <v>1.444384787928921E-2</v>
      </c>
      <c r="AR131" s="54">
        <f t="shared" si="62"/>
        <v>1.4028282227316564E-2</v>
      </c>
      <c r="AS131" s="54">
        <f t="shared" si="62"/>
        <v>1.3604781907332665E-2</v>
      </c>
      <c r="AT131" s="54">
        <f t="shared" si="62"/>
        <v>1.3171750359695884E-2</v>
      </c>
      <c r="AU131" s="54">
        <f t="shared" si="62"/>
        <v>1.2728277300830159E-2</v>
      </c>
      <c r="AV131" s="54">
        <f t="shared" si="62"/>
        <v>1.2274493545881077E-2</v>
      </c>
      <c r="AW131" s="54">
        <f t="shared" si="62"/>
        <v>1.1812091148444559E-2</v>
      </c>
      <c r="AX131" s="54">
        <f t="shared" si="62"/>
        <v>1.1345071920996461E-2</v>
      </c>
      <c r="AY131" s="54">
        <f t="shared" si="62"/>
        <v>1.0880802359822344E-2</v>
      </c>
      <c r="AZ131" s="54">
        <f t="shared" si="62"/>
        <v>1.0431465717621862E-2</v>
      </c>
      <c r="BA131" s="54">
        <f t="shared" si="62"/>
        <v>1.0016006077415368E-2</v>
      </c>
      <c r="BB131" s="54">
        <f t="shared" si="62"/>
        <v>9.6626434600402458E-3</v>
      </c>
      <c r="BC131" s="54">
        <f t="shared" si="62"/>
        <v>9.4119852714106833E-3</v>
      </c>
      <c r="BD131" s="54">
        <f t="shared" si="62"/>
        <v>9.3206423281301902E-3</v>
      </c>
      <c r="BE131" s="54">
        <f t="shared" si="62"/>
        <v>9.4650456388961184E-3</v>
      </c>
      <c r="BF131" s="54">
        <f t="shared" si="62"/>
        <v>9.9448182784607521E-3</v>
      </c>
      <c r="BG131" s="54">
        <f t="shared" si="62"/>
        <v>1.0884546258952164E-2</v>
      </c>
      <c r="BH131" s="54" t="e">
        <f>+$B$14/100+LN(BH58/BG58)/10+$B$18*LN(BI90/BH90)/10</f>
        <v>#DIV/0!</v>
      </c>
      <c r="BI131" s="54" t="e">
        <f>+BH131</f>
        <v>#DIV/0!</v>
      </c>
    </row>
    <row r="132" spans="1:61" ht="18" customHeight="1">
      <c r="A132" s="54" t="s">
        <v>801</v>
      </c>
      <c r="B132" s="40">
        <f t="shared" ref="B132:BI132" si="63">+B88^-$B$18</f>
        <v>0.32492082705854791</v>
      </c>
      <c r="C132" s="40">
        <f t="shared" si="63"/>
        <v>0.21589212649805836</v>
      </c>
      <c r="D132" s="54">
        <f t="shared" si="63"/>
        <v>0.11759079568954305</v>
      </c>
      <c r="E132" s="54">
        <f t="shared" si="63"/>
        <v>6.9175680940377321E-2</v>
      </c>
      <c r="F132" s="54">
        <f t="shared" si="63"/>
        <v>4.2901292706640545E-2</v>
      </c>
      <c r="G132" s="54">
        <f t="shared" si="63"/>
        <v>2.8076070102215904E-2</v>
      </c>
      <c r="H132" s="54">
        <f t="shared" si="63"/>
        <v>1.9270208024070229E-2</v>
      </c>
      <c r="I132" s="54">
        <f t="shared" si="63"/>
        <v>1.3704101909864151E-2</v>
      </c>
      <c r="J132" s="54">
        <f t="shared" si="63"/>
        <v>1.005295851963703E-2</v>
      </c>
      <c r="K132" s="54">
        <f t="shared" si="63"/>
        <v>7.5455014835465002E-3</v>
      </c>
      <c r="L132" s="54">
        <f t="shared" si="63"/>
        <v>5.8301776246178815E-3</v>
      </c>
      <c r="M132" s="54">
        <f t="shared" si="63"/>
        <v>4.5254729745202683E-3</v>
      </c>
      <c r="N132" s="54">
        <f t="shared" si="63"/>
        <v>3.6617324290592621E-3</v>
      </c>
      <c r="O132" s="54">
        <f t="shared" si="63"/>
        <v>3.0093683246185548E-3</v>
      </c>
      <c r="P132" s="54">
        <f t="shared" si="63"/>
        <v>2.5115693288206885E-3</v>
      </c>
      <c r="Q132" s="54">
        <f t="shared" si="63"/>
        <v>2.127076890769181E-3</v>
      </c>
      <c r="R132" s="54">
        <f t="shared" si="63"/>
        <v>1.8263901044095702E-3</v>
      </c>
      <c r="S132" s="54">
        <f t="shared" si="63"/>
        <v>1.5884209655521347E-3</v>
      </c>
      <c r="T132" s="54">
        <f t="shared" si="63"/>
        <v>1.397994728553661E-3</v>
      </c>
      <c r="U132" s="54">
        <f t="shared" si="63"/>
        <v>1.2440836442403893E-3</v>
      </c>
      <c r="V132" s="54">
        <f t="shared" si="63"/>
        <v>1.1224427168020456E-3</v>
      </c>
      <c r="W132" s="54">
        <f t="shared" si="63"/>
        <v>1.0244669283230917E-3</v>
      </c>
      <c r="X132" s="54">
        <f t="shared" si="63"/>
        <v>9.4141079341181373E-4</v>
      </c>
      <c r="Y132" s="54">
        <f t="shared" si="63"/>
        <v>8.7154585341908805E-4</v>
      </c>
      <c r="Z132" s="54">
        <f t="shared" si="63"/>
        <v>8.1303108798690626E-4</v>
      </c>
      <c r="AA132" s="54">
        <f t="shared" si="63"/>
        <v>7.6409099838605919E-4</v>
      </c>
      <c r="AB132" s="54">
        <f t="shared" si="63"/>
        <v>7.2314003326698654E-4</v>
      </c>
      <c r="AC132" s="54">
        <f t="shared" si="63"/>
        <v>6.8497303257910582E-4</v>
      </c>
      <c r="AD132" s="54">
        <f t="shared" si="63"/>
        <v>6.5114635193199203E-4</v>
      </c>
      <c r="AE132" s="54">
        <f t="shared" si="63"/>
        <v>6.2147064633296051E-4</v>
      </c>
      <c r="AF132" s="54">
        <f t="shared" si="63"/>
        <v>5.9503278255999045E-4</v>
      </c>
      <c r="AG132" s="54">
        <f t="shared" si="63"/>
        <v>5.7183901652856247E-4</v>
      </c>
      <c r="AH132" s="54">
        <f t="shared" si="63"/>
        <v>5.5233204930131921E-4</v>
      </c>
      <c r="AI132" s="54">
        <f t="shared" si="63"/>
        <v>5.3602445837316068E-4</v>
      </c>
      <c r="AJ132" s="54">
        <f t="shared" si="63"/>
        <v>5.2254838989092679E-4</v>
      </c>
      <c r="AK132" s="54">
        <f t="shared" si="63"/>
        <v>5.1162895521308308E-4</v>
      </c>
      <c r="AL132" s="54">
        <f t="shared" si="63"/>
        <v>5.0305851419617448E-4</v>
      </c>
      <c r="AM132" s="54">
        <f t="shared" si="63"/>
        <v>4.9668290576164399E-4</v>
      </c>
      <c r="AN132" s="54">
        <f t="shared" si="63"/>
        <v>4.9239368015688094E-4</v>
      </c>
      <c r="AO132" s="54">
        <f t="shared" si="63"/>
        <v>4.9012349135236913E-4</v>
      </c>
      <c r="AP132" s="54">
        <f t="shared" si="63"/>
        <v>4.8984338770588552E-4</v>
      </c>
      <c r="AQ132" s="54">
        <f t="shared" si="63"/>
        <v>4.9156143047155809E-4</v>
      </c>
      <c r="AR132" s="54">
        <f t="shared" si="63"/>
        <v>4.953223513673125E-4</v>
      </c>
      <c r="AS132" s="54">
        <f t="shared" si="63"/>
        <v>5.0120804427891165E-4</v>
      </c>
      <c r="AT132" s="54">
        <f t="shared" si="63"/>
        <v>5.0933865400928187E-4</v>
      </c>
      <c r="AU132" s="54">
        <f t="shared" si="63"/>
        <v>5.1987389145812597E-4</v>
      </c>
      <c r="AV132" s="54">
        <f t="shared" si="63"/>
        <v>5.330139419564275E-4</v>
      </c>
      <c r="AW132" s="54">
        <f t="shared" si="63"/>
        <v>5.4899887636821636E-4</v>
      </c>
      <c r="AX132" s="54">
        <f t="shared" si="63"/>
        <v>5.6810471457268287E-4</v>
      </c>
      <c r="AY132" s="54">
        <f t="shared" si="63"/>
        <v>5.9063306690074202E-4</v>
      </c>
      <c r="AZ132" s="54">
        <f t="shared" si="63"/>
        <v>6.1688937396407034E-4</v>
      </c>
      <c r="BA132" s="54">
        <f t="shared" si="63"/>
        <v>6.4714193342809301E-4</v>
      </c>
      <c r="BB132" s="54">
        <f t="shared" si="63"/>
        <v>6.8154998201389201E-4</v>
      </c>
      <c r="BC132" s="54">
        <f t="shared" si="63"/>
        <v>7.2004432516627767E-4</v>
      </c>
      <c r="BD132" s="54">
        <f t="shared" si="63"/>
        <v>7.6213970913207652E-4</v>
      </c>
      <c r="BE132" s="54">
        <f t="shared" si="63"/>
        <v>8.066581126580871E-4</v>
      </c>
      <c r="BF132" s="54">
        <f t="shared" si="63"/>
        <v>8.5135480720736879E-4</v>
      </c>
      <c r="BG132" s="54">
        <f t="shared" si="63"/>
        <v>8.9247951473661548E-4</v>
      </c>
      <c r="BH132" s="54">
        <f t="shared" si="63"/>
        <v>9.2439368437420327E-4</v>
      </c>
      <c r="BI132" s="54">
        <f t="shared" si="63"/>
        <v>9.2439368437420327E-4</v>
      </c>
    </row>
    <row r="133" spans="1:61" ht="18" customHeight="1">
      <c r="A133" s="54" t="s">
        <v>802</v>
      </c>
      <c r="B133" s="40">
        <f t="shared" ref="B133:AG133" si="64">+B17*B132/$B132</f>
        <v>1</v>
      </c>
      <c r="C133" s="40">
        <f t="shared" si="64"/>
        <v>0.57253076903154987</v>
      </c>
      <c r="D133" s="54">
        <f t="shared" si="64"/>
        <v>0.26870449655463047</v>
      </c>
      <c r="E133" s="54">
        <f t="shared" si="64"/>
        <v>0.13620549390291128</v>
      </c>
      <c r="F133" s="54">
        <f t="shared" si="64"/>
        <v>7.2786550636584887E-2</v>
      </c>
      <c r="G133" s="54">
        <f t="shared" si="64"/>
        <v>4.1044659353819887E-2</v>
      </c>
      <c r="H133" s="54">
        <f t="shared" si="64"/>
        <v>2.4274277809478124E-2</v>
      </c>
      <c r="I133" s="54">
        <f t="shared" si="64"/>
        <v>1.4874763591799513E-2</v>
      </c>
      <c r="J133" s="54">
        <f t="shared" si="64"/>
        <v>9.4022752431194845E-3</v>
      </c>
      <c r="K133" s="54">
        <f t="shared" si="64"/>
        <v>6.0808845259156877E-3</v>
      </c>
      <c r="L133" s="54">
        <f t="shared" si="64"/>
        <v>4.0485547000745888E-3</v>
      </c>
      <c r="M133" s="54">
        <f t="shared" si="64"/>
        <v>2.7078323866582539E-3</v>
      </c>
      <c r="N133" s="54">
        <f t="shared" si="64"/>
        <v>1.8879217347763542E-3</v>
      </c>
      <c r="O133" s="54">
        <f t="shared" si="64"/>
        <v>1.336941187839792E-3</v>
      </c>
      <c r="P133" s="54">
        <f t="shared" si="64"/>
        <v>9.6143893571178866E-4</v>
      </c>
      <c r="Q133" s="54">
        <f t="shared" si="64"/>
        <v>7.0161570526361395E-4</v>
      </c>
      <c r="R133" s="54">
        <f t="shared" si="64"/>
        <v>5.1909785646567957E-4</v>
      </c>
      <c r="S133" s="54">
        <f t="shared" si="64"/>
        <v>3.8901010096679842E-4</v>
      </c>
      <c r="T133" s="54">
        <f t="shared" si="64"/>
        <v>2.950124735264857E-4</v>
      </c>
      <c r="U133" s="54">
        <f t="shared" si="64"/>
        <v>2.2621635644831057E-4</v>
      </c>
      <c r="V133" s="54">
        <f t="shared" si="64"/>
        <v>1.7586450193146121E-4</v>
      </c>
      <c r="W133" s="54">
        <f t="shared" si="64"/>
        <v>1.3830934377826061E-4</v>
      </c>
      <c r="X133" s="54">
        <f t="shared" si="64"/>
        <v>1.0951467745225543E-4</v>
      </c>
      <c r="Y133" s="54">
        <f t="shared" si="64"/>
        <v>8.7362081618113575E-5</v>
      </c>
      <c r="Z133" s="54">
        <f t="shared" si="64"/>
        <v>7.0223013455061496E-5</v>
      </c>
      <c r="AA133" s="54">
        <f t="shared" si="64"/>
        <v>5.6866561774054447E-5</v>
      </c>
      <c r="AB133" s="54">
        <f t="shared" si="64"/>
        <v>4.6373926575666411E-5</v>
      </c>
      <c r="AC133" s="54">
        <f t="shared" si="64"/>
        <v>3.7849880817124949E-5</v>
      </c>
      <c r="AD133" s="54">
        <f t="shared" si="64"/>
        <v>3.1003393462556218E-5</v>
      </c>
      <c r="AE133" s="54">
        <f t="shared" si="64"/>
        <v>2.549710182212578E-5</v>
      </c>
      <c r="AF133" s="54">
        <f t="shared" si="64"/>
        <v>2.1035394851274897E-5</v>
      </c>
      <c r="AG133" s="54">
        <f t="shared" si="64"/>
        <v>1.7418996689613263E-5</v>
      </c>
      <c r="AH133" s="54">
        <f t="shared" ref="AH133:BI133" si="65">+AH17*AH132/$B132</f>
        <v>1.4497368372380632E-5</v>
      </c>
      <c r="AI133" s="54">
        <f t="shared" si="65"/>
        <v>1.2123084000574312E-5</v>
      </c>
      <c r="AJ133" s="54">
        <f t="shared" si="65"/>
        <v>1.0183442115723101E-5</v>
      </c>
      <c r="AK133" s="54">
        <f t="shared" si="65"/>
        <v>8.5913770190007896E-6</v>
      </c>
      <c r="AL133" s="54">
        <f t="shared" si="65"/>
        <v>7.2788998506602859E-6</v>
      </c>
      <c r="AM133" s="54">
        <f t="shared" si="65"/>
        <v>6.1925002242473111E-6</v>
      </c>
      <c r="AN133" s="54">
        <f t="shared" si="65"/>
        <v>5.2897952880403353E-6</v>
      </c>
      <c r="AO133" s="54">
        <f t="shared" si="65"/>
        <v>4.5370283320939332E-6</v>
      </c>
      <c r="AP133" s="54">
        <f t="shared" si="65"/>
        <v>3.9071744315059588E-6</v>
      </c>
      <c r="AQ133" s="54">
        <f t="shared" si="65"/>
        <v>3.3784922511147191E-6</v>
      </c>
      <c r="AR133" s="54">
        <f t="shared" si="65"/>
        <v>2.9334090750106601E-6</v>
      </c>
      <c r="AS133" s="54">
        <f t="shared" si="65"/>
        <v>2.5576570791975488E-6</v>
      </c>
      <c r="AT133" s="54">
        <f t="shared" si="65"/>
        <v>2.239600194833542E-6</v>
      </c>
      <c r="AU133" s="54">
        <f t="shared" si="65"/>
        <v>1.9697061691892579E-6</v>
      </c>
      <c r="AV133" s="54">
        <f t="shared" si="65"/>
        <v>1.7401295589058358E-6</v>
      </c>
      <c r="AW133" s="54">
        <f t="shared" si="65"/>
        <v>1.5443795719379915E-6</v>
      </c>
      <c r="AX133" s="54">
        <f t="shared" si="65"/>
        <v>1.3770527084451337E-6</v>
      </c>
      <c r="AY133" s="54">
        <f t="shared" si="65"/>
        <v>1.2336146133309291E-6</v>
      </c>
      <c r="AZ133" s="54">
        <f t="shared" si="65"/>
        <v>1.1102188962161011E-6</v>
      </c>
      <c r="BA133" s="54">
        <f t="shared" si="65"/>
        <v>1.0035533036833421E-6</v>
      </c>
      <c r="BB133" s="54">
        <f t="shared" si="65"/>
        <v>9.1070598574611048E-7</v>
      </c>
      <c r="BC133" s="54">
        <f t="shared" si="65"/>
        <v>8.2904726295699418E-7</v>
      </c>
      <c r="BD133" s="54">
        <f t="shared" si="65"/>
        <v>7.5612609298623449E-7</v>
      </c>
      <c r="BE133" s="54">
        <f t="shared" si="65"/>
        <v>6.8958644930965143E-7</v>
      </c>
      <c r="BF133" s="54">
        <f t="shared" si="65"/>
        <v>6.2711816843764206E-7</v>
      </c>
      <c r="BG133" s="54">
        <f t="shared" si="65"/>
        <v>5.6646962121600623E-7</v>
      </c>
      <c r="BH133" s="54">
        <f t="shared" si="65"/>
        <v>5.0556257252337874E-7</v>
      </c>
      <c r="BI133" s="54">
        <f t="shared" si="65"/>
        <v>4.3562670232856598E-7</v>
      </c>
    </row>
    <row r="134" spans="1:61" ht="18" customHeight="1">
      <c r="A134" s="54" t="s">
        <v>820</v>
      </c>
      <c r="B134" s="40"/>
      <c r="C134" s="40">
        <f>+(C133/B133)^-0.1-1</f>
        <v>5.7353280000594697E-2</v>
      </c>
      <c r="D134" s="54">
        <f t="shared" ref="D134:BI134" si="66">+(D133/C133)^-0.1-1</f>
        <v>7.8580066561058315E-2</v>
      </c>
      <c r="E134" s="54">
        <f t="shared" si="66"/>
        <v>7.0306174573296021E-2</v>
      </c>
      <c r="F134" s="54">
        <f t="shared" si="66"/>
        <v>6.4668362101576893E-2</v>
      </c>
      <c r="G134" s="54">
        <f t="shared" si="66"/>
        <v>5.895973774511809E-2</v>
      </c>
      <c r="H134" s="54">
        <f t="shared" si="66"/>
        <v>5.3928221027107925E-2</v>
      </c>
      <c r="I134" s="54">
        <f t="shared" si="66"/>
        <v>5.0194222111601849E-2</v>
      </c>
      <c r="J134" s="54">
        <f t="shared" si="66"/>
        <v>4.6939802612978809E-2</v>
      </c>
      <c r="K134" s="54">
        <f t="shared" si="66"/>
        <v>4.4543715365336745E-2</v>
      </c>
      <c r="L134" s="54">
        <f t="shared" si="66"/>
        <v>4.1517746914990772E-2</v>
      </c>
      <c r="M134" s="54">
        <f t="shared" si="66"/>
        <v>4.104097450458366E-2</v>
      </c>
      <c r="N134" s="54">
        <f t="shared" si="66"/>
        <v>3.6725496002879332E-2</v>
      </c>
      <c r="O134" s="54">
        <f t="shared" si="66"/>
        <v>3.5111582808019293E-2</v>
      </c>
      <c r="P134" s="54">
        <f t="shared" si="66"/>
        <v>3.3520415234385759E-2</v>
      </c>
      <c r="Q134" s="54">
        <f t="shared" si="66"/>
        <v>3.2006043129550132E-2</v>
      </c>
      <c r="R134" s="54">
        <f t="shared" si="66"/>
        <v>3.0587822823531896E-2</v>
      </c>
      <c r="S134" s="54">
        <f t="shared" si="66"/>
        <v>2.9268864991542687E-2</v>
      </c>
      <c r="T134" s="54">
        <f t="shared" si="66"/>
        <v>2.8044821865588654E-2</v>
      </c>
      <c r="U134" s="54">
        <f t="shared" si="66"/>
        <v>2.6908237375404154E-2</v>
      </c>
      <c r="V134" s="54">
        <f t="shared" si="66"/>
        <v>2.5497442641702062E-2</v>
      </c>
      <c r="W134" s="54">
        <f t="shared" si="66"/>
        <v>2.4312957526686052E-2</v>
      </c>
      <c r="X134" s="54">
        <f t="shared" si="66"/>
        <v>2.3618011842183151E-2</v>
      </c>
      <c r="Y134" s="54">
        <f t="shared" si="66"/>
        <v>2.2857032593402771E-2</v>
      </c>
      <c r="Z134" s="54">
        <f t="shared" si="66"/>
        <v>2.2078731539297403E-2</v>
      </c>
      <c r="AA134" s="54">
        <f t="shared" si="66"/>
        <v>2.1320970203832834E-2</v>
      </c>
      <c r="AB134" s="54">
        <f t="shared" si="66"/>
        <v>2.0606453410055181E-2</v>
      </c>
      <c r="AC134" s="54">
        <f t="shared" si="66"/>
        <v>2.0518625346920727E-2</v>
      </c>
      <c r="AD134" s="54">
        <f t="shared" si="66"/>
        <v>2.0153510643450723E-2</v>
      </c>
      <c r="AE134" s="54">
        <f t="shared" si="66"/>
        <v>1.9745602970043352E-2</v>
      </c>
      <c r="AF134" s="54">
        <f t="shared" si="66"/>
        <v>1.9422030941038892E-2</v>
      </c>
      <c r="AG134" s="54">
        <f t="shared" si="66"/>
        <v>1.9043570433293633E-2</v>
      </c>
      <c r="AH134" s="54">
        <f t="shared" si="66"/>
        <v>1.852899366600913E-2</v>
      </c>
      <c r="AI134" s="54">
        <f t="shared" si="66"/>
        <v>1.8046478497005802E-2</v>
      </c>
      <c r="AJ134" s="54">
        <f t="shared" si="66"/>
        <v>1.7587706290025373E-2</v>
      </c>
      <c r="AK134" s="54">
        <f t="shared" si="66"/>
        <v>1.7145734396251555E-2</v>
      </c>
      <c r="AL134" s="54">
        <f t="shared" si="66"/>
        <v>1.6716106045838064E-2</v>
      </c>
      <c r="AM134" s="54">
        <f t="shared" si="66"/>
        <v>1.6295426778603961E-2</v>
      </c>
      <c r="AN134" s="54">
        <f t="shared" si="66"/>
        <v>1.5880716392793648E-2</v>
      </c>
      <c r="AO134" s="54">
        <f t="shared" si="66"/>
        <v>1.5469157853407189E-2</v>
      </c>
      <c r="AP134" s="54">
        <f t="shared" si="66"/>
        <v>1.5058025090733285E-2</v>
      </c>
      <c r="AQ134" s="54">
        <f t="shared" si="66"/>
        <v>1.4644690973582009E-2</v>
      </c>
      <c r="AR134" s="54">
        <f t="shared" si="66"/>
        <v>1.4226677170193769E-2</v>
      </c>
      <c r="AS134" s="54">
        <f t="shared" si="66"/>
        <v>1.3801738359209281E-2</v>
      </c>
      <c r="AT134" s="54">
        <f t="shared" si="66"/>
        <v>1.3367990231087701E-2</v>
      </c>
      <c r="AU134" s="54">
        <f t="shared" si="66"/>
        <v>1.292410218669926E-2</v>
      </c>
      <c r="AV134" s="54">
        <f t="shared" si="66"/>
        <v>1.2469585903330138E-2</v>
      </c>
      <c r="AW134" s="54">
        <f t="shared" si="66"/>
        <v>1.2005222217436495E-2</v>
      </c>
      <c r="AX134" s="54">
        <f t="shared" si="66"/>
        <v>1.1533682006533041E-2</v>
      </c>
      <c r="AY134" s="54">
        <f t="shared" si="66"/>
        <v>1.1060411736680376E-2</v>
      </c>
      <c r="AZ134" s="54">
        <f t="shared" si="66"/>
        <v>1.0594869338814927E-2</v>
      </c>
      <c r="BA134" s="54">
        <f t="shared" si="66"/>
        <v>1.015220690656915E-2</v>
      </c>
      <c r="BB134" s="54">
        <f t="shared" si="66"/>
        <v>9.7554953515033294E-3</v>
      </c>
      <c r="BC134" s="54">
        <f t="shared" si="66"/>
        <v>9.4385590571848255E-3</v>
      </c>
      <c r="BD134" s="54">
        <f t="shared" si="66"/>
        <v>9.2494152483770797E-3</v>
      </c>
      <c r="BE134" s="54">
        <f t="shared" si="66"/>
        <v>9.2541657226374863E-3</v>
      </c>
      <c r="BF134" s="54">
        <f t="shared" si="66"/>
        <v>9.5409352567061845E-3</v>
      </c>
      <c r="BG134" s="54">
        <f t="shared" si="66"/>
        <v>1.0223055565294903E-2</v>
      </c>
      <c r="BH134" s="54">
        <f t="shared" si="66"/>
        <v>1.1440107131235111E-2</v>
      </c>
      <c r="BI134" s="54">
        <f t="shared" si="66"/>
        <v>1.4999999999999902E-2</v>
      </c>
    </row>
    <row r="135" spans="1:61" ht="18" customHeight="1">
      <c r="A135" s="54" t="s">
        <v>804</v>
      </c>
      <c r="B135" s="40"/>
      <c r="C135" s="40">
        <f>+LN(C56/B56)/10</f>
        <v>1.42761929893575E-2</v>
      </c>
      <c r="D135" s="54">
        <f t="shared" ref="D135:K135" si="67">+LN(D56/C56)/10</f>
        <v>1.1656207940793995E-2</v>
      </c>
      <c r="E135" s="54">
        <f t="shared" si="67"/>
        <v>8.9367234613343793E-3</v>
      </c>
      <c r="F135" s="54">
        <f t="shared" si="67"/>
        <v>6.4426526819549345E-3</v>
      </c>
      <c r="G135" s="54">
        <f t="shared" si="67"/>
        <v>2.6853765187099818E-3</v>
      </c>
      <c r="H135" s="54">
        <f t="shared" si="67"/>
        <v>7.4677571723251912E-4</v>
      </c>
      <c r="I135" s="54">
        <f t="shared" si="67"/>
        <v>7.4677571723251912E-4</v>
      </c>
      <c r="J135" s="54">
        <f t="shared" si="67"/>
        <v>7.4677571723251912E-4</v>
      </c>
      <c r="K135" s="54">
        <f t="shared" si="67"/>
        <v>7.4677571723251912E-4</v>
      </c>
    </row>
    <row r="136" spans="1:61" ht="18" customHeight="1">
      <c r="A136" s="54" t="s">
        <v>805</v>
      </c>
      <c r="B136" s="40"/>
      <c r="C136" s="40">
        <f>+C134+C135</f>
        <v>7.1629472989952203E-2</v>
      </c>
      <c r="D136" s="54">
        <f t="shared" ref="D136:K136" si="68">+D134+D135</f>
        <v>9.0236274501852315E-2</v>
      </c>
      <c r="E136" s="54">
        <f t="shared" si="68"/>
        <v>7.9242898034630402E-2</v>
      </c>
      <c r="F136" s="54">
        <f t="shared" si="68"/>
        <v>7.1111014783531823E-2</v>
      </c>
      <c r="G136" s="54">
        <f t="shared" si="68"/>
        <v>6.1645114263828071E-2</v>
      </c>
      <c r="H136" s="54">
        <f t="shared" si="68"/>
        <v>5.4674996744340447E-2</v>
      </c>
      <c r="I136" s="54">
        <f t="shared" si="68"/>
        <v>5.0940997828834371E-2</v>
      </c>
      <c r="J136" s="54">
        <f t="shared" si="68"/>
        <v>4.7686578330211331E-2</v>
      </c>
      <c r="K136" s="54">
        <f t="shared" si="68"/>
        <v>4.5290491082569266E-2</v>
      </c>
    </row>
    <row r="137" spans="1:61" ht="18" customHeight="1">
      <c r="A137" s="54" t="s">
        <v>806</v>
      </c>
      <c r="B137" s="40"/>
      <c r="C137" s="40">
        <f>+C136-C129</f>
        <v>-1.5783545362748549E-2</v>
      </c>
      <c r="D137" s="54">
        <f t="shared" ref="D137:K137" si="69">+D136-D129</f>
        <v>1.3243411530947671E-2</v>
      </c>
      <c r="E137" s="54">
        <f t="shared" si="69"/>
        <v>1.0025504266899354E-2</v>
      </c>
      <c r="F137" s="54">
        <f t="shared" si="69"/>
        <v>1.1027203988471207E-2</v>
      </c>
      <c r="G137" s="54">
        <f t="shared" si="69"/>
        <v>8.262604732494766E-3</v>
      </c>
      <c r="H137" s="54">
        <f t="shared" si="69"/>
        <v>4.841713017282985E-3</v>
      </c>
      <c r="I137" s="54">
        <f t="shared" si="69"/>
        <v>4.2113994864039841E-3</v>
      </c>
      <c r="J137" s="54">
        <f t="shared" si="69"/>
        <v>3.2482610572487081E-3</v>
      </c>
      <c r="K137" s="54">
        <f t="shared" si="69"/>
        <v>4.6447113566088841E-3</v>
      </c>
    </row>
    <row r="138" spans="1:61" ht="18" customHeight="1">
      <c r="A138" s="54"/>
      <c r="B138" s="40" t="s">
        <v>807</v>
      </c>
    </row>
    <row r="139" spans="1:61" ht="18" customHeight="1">
      <c r="A139" s="54" t="s">
        <v>808</v>
      </c>
      <c r="B139" s="40">
        <f t="shared" ref="B139:BI139" si="70">+$B$7*B68/B74-(1-(1-0.1)^10)/10</f>
        <v>0.11216320177106769</v>
      </c>
      <c r="C139" s="40">
        <f t="shared" si="70"/>
        <v>9.4356412250888463E-2</v>
      </c>
      <c r="D139" s="54">
        <f t="shared" si="70"/>
        <v>7.9061817418158944E-2</v>
      </c>
      <c r="E139" s="54">
        <f t="shared" si="70"/>
        <v>7.0762236425965838E-2</v>
      </c>
      <c r="F139" s="54">
        <f t="shared" si="70"/>
        <v>6.5410342888086212E-2</v>
      </c>
      <c r="G139" s="54">
        <f t="shared" si="70"/>
        <v>6.0865707551692252E-2</v>
      </c>
      <c r="H139" s="54">
        <f t="shared" si="70"/>
        <v>5.694147168973597E-2</v>
      </c>
      <c r="I139" s="54">
        <f t="shared" si="70"/>
        <v>5.3750826908374044E-2</v>
      </c>
      <c r="J139" s="54">
        <f t="shared" si="70"/>
        <v>5.0967542796001034E-2</v>
      </c>
      <c r="K139" s="54">
        <f t="shared" si="70"/>
        <v>4.8390372801738593E-2</v>
      </c>
      <c r="L139" s="54">
        <f t="shared" si="70"/>
        <v>4.5816772864927482E-2</v>
      </c>
      <c r="M139" s="54">
        <f t="shared" si="70"/>
        <v>4.2651482549029424E-2</v>
      </c>
      <c r="N139" s="54">
        <f t="shared" si="70"/>
        <v>4.1467746019871438E-2</v>
      </c>
      <c r="O139" s="54">
        <f t="shared" si="70"/>
        <v>4.0013028177246751E-2</v>
      </c>
      <c r="P139" s="54">
        <f t="shared" si="70"/>
        <v>3.8503020386454367E-2</v>
      </c>
      <c r="Q139" s="54">
        <f t="shared" si="70"/>
        <v>3.703664106226201E-2</v>
      </c>
      <c r="R139" s="54">
        <f t="shared" si="70"/>
        <v>3.565451347525668E-2</v>
      </c>
      <c r="S139" s="54">
        <f t="shared" si="70"/>
        <v>3.4369298253108055E-2</v>
      </c>
      <c r="T139" s="54">
        <f t="shared" si="70"/>
        <v>3.3180651788570478E-2</v>
      </c>
      <c r="U139" s="54">
        <f t="shared" si="70"/>
        <v>3.2082544355288484E-2</v>
      </c>
      <c r="V139" s="54">
        <f t="shared" si="70"/>
        <v>3.158218918500677E-2</v>
      </c>
      <c r="W139" s="54">
        <f t="shared" si="70"/>
        <v>3.1413626514652404E-2</v>
      </c>
      <c r="X139" s="54">
        <f t="shared" si="70"/>
        <v>3.0923132230831554E-2</v>
      </c>
      <c r="Y139" s="54">
        <f t="shared" si="70"/>
        <v>3.0289085410669214E-2</v>
      </c>
      <c r="Z139" s="54">
        <f t="shared" si="70"/>
        <v>2.9599990062682269E-2</v>
      </c>
      <c r="AA139" s="54">
        <f t="shared" si="70"/>
        <v>2.8907783475924945E-2</v>
      </c>
      <c r="AB139" s="54">
        <f t="shared" si="70"/>
        <v>2.824291433910199E-2</v>
      </c>
      <c r="AC139" s="54">
        <f t="shared" si="70"/>
        <v>2.7969207217133654E-2</v>
      </c>
      <c r="AD139" s="54">
        <f t="shared" si="70"/>
        <v>2.7656350212236669E-2</v>
      </c>
      <c r="AE139" s="54">
        <f t="shared" si="70"/>
        <v>2.7305088607631284E-2</v>
      </c>
      <c r="AF139" s="54">
        <f t="shared" si="70"/>
        <v>2.6766178566419288E-2</v>
      </c>
      <c r="AG139" s="54">
        <f t="shared" si="70"/>
        <v>2.6134052678682781E-2</v>
      </c>
      <c r="AH139" s="54">
        <f t="shared" si="70"/>
        <v>2.5615297829617897E-2</v>
      </c>
      <c r="AI139" s="54">
        <f t="shared" si="70"/>
        <v>2.5154235304607545E-2</v>
      </c>
      <c r="AJ139" s="54">
        <f t="shared" si="70"/>
        <v>2.4727296713409411E-2</v>
      </c>
      <c r="AK139" s="54">
        <f t="shared" si="70"/>
        <v>2.4322413628204489E-2</v>
      </c>
      <c r="AL139" s="54">
        <f t="shared" si="70"/>
        <v>2.3932849311638943E-2</v>
      </c>
      <c r="AM139" s="54">
        <f t="shared" si="70"/>
        <v>2.35543003758516E-2</v>
      </c>
      <c r="AN139" s="54">
        <f t="shared" si="70"/>
        <v>2.318354277801804E-2</v>
      </c>
      <c r="AO139" s="54">
        <f t="shared" si="70"/>
        <v>2.2817827987530945E-2</v>
      </c>
      <c r="AP139" s="54">
        <f t="shared" si="70"/>
        <v>2.2454636132104674E-2</v>
      </c>
      <c r="AQ139" s="54">
        <f t="shared" si="70"/>
        <v>2.2091596276066314E-2</v>
      </c>
      <c r="AR139" s="54">
        <f t="shared" si="70"/>
        <v>2.1726487344851789E-2</v>
      </c>
      <c r="AS139" s="54">
        <f t="shared" si="70"/>
        <v>2.1357285754820488E-2</v>
      </c>
      <c r="AT139" s="54">
        <f t="shared" si="70"/>
        <v>2.098225317339962E-2</v>
      </c>
      <c r="AU139" s="54">
        <f t="shared" si="70"/>
        <v>2.0600073396652846E-2</v>
      </c>
      <c r="AV139" s="54">
        <f t="shared" si="70"/>
        <v>2.0210058059114869E-2</v>
      </c>
      <c r="AW139" s="54">
        <f t="shared" si="70"/>
        <v>1.9812450395064851E-2</v>
      </c>
      <c r="AX139" s="54">
        <f t="shared" si="70"/>
        <v>1.9408866333076091E-2</v>
      </c>
      <c r="AY139" s="54">
        <f t="shared" si="70"/>
        <v>1.9002923454195547E-2</v>
      </c>
      <c r="AZ139" s="54">
        <f t="shared" si="70"/>
        <v>1.8601120410732197E-2</v>
      </c>
      <c r="BA139" s="54">
        <f t="shared" si="70"/>
        <v>1.8214040745966484E-2</v>
      </c>
      <c r="BB139" s="54">
        <f t="shared" si="70"/>
        <v>1.7857962572937314E-2</v>
      </c>
      <c r="BC139" s="54">
        <f t="shared" si="70"/>
        <v>1.7556954165346805E-2</v>
      </c>
      <c r="BD139" s="54">
        <f t="shared" si="70"/>
        <v>1.7345517820758619E-2</v>
      </c>
      <c r="BE139" s="54">
        <f t="shared" si="70"/>
        <v>1.7271800667439996E-2</v>
      </c>
      <c r="BF139" s="54">
        <f t="shared" si="70"/>
        <v>1.7401308409896538E-2</v>
      </c>
      <c r="BG139" s="54">
        <f t="shared" si="70"/>
        <v>1.7820913701846589E-2</v>
      </c>
      <c r="BH139" s="54">
        <f t="shared" si="70"/>
        <v>1.8642688183510711E-2</v>
      </c>
      <c r="BI139" s="54">
        <f t="shared" si="70"/>
        <v>2.0006547732434224E-2</v>
      </c>
    </row>
    <row r="140" spans="1:61" ht="18" customHeight="1">
      <c r="A140" s="54" t="s">
        <v>809</v>
      </c>
      <c r="B140" s="40">
        <v>1</v>
      </c>
      <c r="C140" s="40">
        <f t="shared" ref="C140:AH140" si="71">+B140/(1+C131)^10</f>
        <v>0.46843793455674365</v>
      </c>
      <c r="D140" s="54">
        <f t="shared" si="71"/>
        <v>0.21260083229571827</v>
      </c>
      <c r="E140" s="54">
        <f t="shared" si="71"/>
        <v>0.10498862711710939</v>
      </c>
      <c r="F140" s="54">
        <f t="shared" si="71"/>
        <v>5.6113998416119935E-2</v>
      </c>
      <c r="G140" s="54">
        <f t="shared" si="71"/>
        <v>3.2316019244641149E-2</v>
      </c>
      <c r="H140" s="54">
        <f t="shared" si="71"/>
        <v>1.9537971511268685E-2</v>
      </c>
      <c r="I140" s="54">
        <f t="shared" si="71"/>
        <v>1.2192717223464695E-2</v>
      </c>
      <c r="J140" s="54">
        <f t="shared" si="71"/>
        <v>7.8074891322151485E-3</v>
      </c>
      <c r="K140" s="54">
        <f t="shared" si="71"/>
        <v>5.1472538348954922E-3</v>
      </c>
      <c r="L140" s="54">
        <f t="shared" si="71"/>
        <v>3.4782653091443637E-3</v>
      </c>
      <c r="M140" s="54">
        <f t="shared" si="71"/>
        <v>2.4135477140002004E-3</v>
      </c>
      <c r="N140" s="54">
        <f t="shared" si="71"/>
        <v>1.7215663397532792E-3</v>
      </c>
      <c r="O140" s="54">
        <f t="shared" si="71"/>
        <v>1.2465127709880162E-3</v>
      </c>
      <c r="P140" s="54">
        <f t="shared" si="71"/>
        <v>9.1578101298668503E-4</v>
      </c>
      <c r="Q140" s="54">
        <f t="shared" si="71"/>
        <v>6.8214010606631266E-4</v>
      </c>
      <c r="R140" s="54">
        <f t="shared" si="71"/>
        <v>5.1470547070993204E-4</v>
      </c>
      <c r="S140" s="54">
        <f t="shared" si="71"/>
        <v>3.9306368037000922E-4</v>
      </c>
      <c r="T140" s="54">
        <f t="shared" si="71"/>
        <v>3.0354502205026863E-4</v>
      </c>
      <c r="U140" s="54">
        <f t="shared" si="71"/>
        <v>2.3638409244079245E-4</v>
      </c>
      <c r="V140" s="54">
        <f t="shared" si="71"/>
        <v>1.8498536766943619E-4</v>
      </c>
      <c r="W140" s="54">
        <f t="shared" si="71"/>
        <v>1.4552087911821537E-4</v>
      </c>
      <c r="X140" s="54">
        <f t="shared" si="71"/>
        <v>1.1527356186795131E-4</v>
      </c>
      <c r="Y140" s="54">
        <f t="shared" si="71"/>
        <v>9.1987298829337332E-5</v>
      </c>
      <c r="Z140" s="54">
        <f t="shared" si="71"/>
        <v>7.3946531295463272E-5</v>
      </c>
      <c r="AA140" s="54">
        <f t="shared" si="71"/>
        <v>5.9864786579992758E-5</v>
      </c>
      <c r="AB140" s="54">
        <f t="shared" si="71"/>
        <v>4.8651505828372453E-5</v>
      </c>
      <c r="AC140" s="54">
        <f t="shared" si="71"/>
        <v>3.9624642764089531E-5</v>
      </c>
      <c r="AD140" s="54">
        <f t="shared" si="71"/>
        <v>3.2392672201100735E-5</v>
      </c>
      <c r="AE140" s="54">
        <f t="shared" si="71"/>
        <v>2.6605930996683084E-5</v>
      </c>
      <c r="AF140" s="54">
        <f t="shared" si="71"/>
        <v>2.1979825794780868E-5</v>
      </c>
      <c r="AG140" s="54">
        <f t="shared" si="71"/>
        <v>1.8258353815608424E-5</v>
      </c>
      <c r="AH140" s="54">
        <f t="shared" si="71"/>
        <v>1.5240041843792586E-5</v>
      </c>
      <c r="AI140" s="54">
        <f t="shared" ref="AI140:BG140" si="72">+AH140/(1+AI131)^10</f>
        <v>1.2778589479995546E-5</v>
      </c>
      <c r="AJ140" s="54">
        <f t="shared" si="72"/>
        <v>1.0761396787203336E-5</v>
      </c>
      <c r="AK140" s="54">
        <f t="shared" si="72"/>
        <v>9.1008886654470066E-6</v>
      </c>
      <c r="AL140" s="54">
        <f t="shared" si="72"/>
        <v>7.7283218024718984E-6</v>
      </c>
      <c r="AM140" s="54">
        <f t="shared" si="72"/>
        <v>6.5893555176158839E-6</v>
      </c>
      <c r="AN140" s="54">
        <f t="shared" si="72"/>
        <v>5.6407813223979378E-6</v>
      </c>
      <c r="AO140" s="54">
        <f t="shared" si="72"/>
        <v>4.8480605722871534E-6</v>
      </c>
      <c r="AP140" s="54">
        <f t="shared" si="72"/>
        <v>4.183448234067372E-6</v>
      </c>
      <c r="AQ140" s="54">
        <f t="shared" si="72"/>
        <v>3.6245514794571897E-6</v>
      </c>
      <c r="AR140" s="54">
        <f t="shared" si="72"/>
        <v>3.153215057869952E-6</v>
      </c>
      <c r="AS140" s="54">
        <f t="shared" si="72"/>
        <v>2.7546541739274856E-6</v>
      </c>
      <c r="AT140" s="54">
        <f t="shared" si="72"/>
        <v>2.4167757968236245E-6</v>
      </c>
      <c r="AU140" s="54">
        <f t="shared" si="72"/>
        <v>2.1296439369468639E-6</v>
      </c>
      <c r="AV140" s="54">
        <f t="shared" si="72"/>
        <v>1.8850551397158584E-6</v>
      </c>
      <c r="AW140" s="54">
        <f t="shared" si="72"/>
        <v>1.6761983509835254E-6</v>
      </c>
      <c r="AX140" s="54">
        <f t="shared" si="72"/>
        <v>1.4973791559843356E-6</v>
      </c>
      <c r="AY140" s="54">
        <f t="shared" si="72"/>
        <v>1.3437927509189976E-6</v>
      </c>
      <c r="AZ140" s="54">
        <f t="shared" si="72"/>
        <v>1.211333347387477E-6</v>
      </c>
      <c r="BA140" s="54">
        <f t="shared" si="72"/>
        <v>1.0964305068461676E-6</v>
      </c>
      <c r="BB140" s="54">
        <f t="shared" si="72"/>
        <v>9.9590572728986864E-7</v>
      </c>
      <c r="BC140" s="54">
        <f t="shared" si="72"/>
        <v>9.0684624619338587E-7</v>
      </c>
      <c r="BD140" s="54">
        <f t="shared" si="72"/>
        <v>8.2649856820052186E-7</v>
      </c>
      <c r="BE140" s="54">
        <f t="shared" si="72"/>
        <v>7.5219293788455839E-7</v>
      </c>
      <c r="BF140" s="54">
        <f t="shared" si="72"/>
        <v>6.8132260568496917E-7</v>
      </c>
      <c r="BG140" s="54">
        <f t="shared" si="72"/>
        <v>6.1141659881765938E-7</v>
      </c>
      <c r="BH140" s="54">
        <f>+BG140</f>
        <v>6.1141659881765938E-7</v>
      </c>
      <c r="BI140" s="54">
        <f>+BH140</f>
        <v>6.1141659881765938E-7</v>
      </c>
    </row>
    <row r="141" spans="1:61" ht="18" customHeight="1">
      <c r="A141" s="54" t="s">
        <v>806</v>
      </c>
      <c r="B141" s="40">
        <f t="shared" ref="B141:K141" si="73">+B139-C131</f>
        <v>3.3378462348679819E-2</v>
      </c>
      <c r="C141" s="40">
        <f t="shared" si="73"/>
        <v>1.2153471589085765E-2</v>
      </c>
      <c r="D141" s="54">
        <f t="shared" si="73"/>
        <v>5.956689048841099E-3</v>
      </c>
      <c r="E141" s="54">
        <f t="shared" si="73"/>
        <v>6.1116341445700134E-3</v>
      </c>
      <c r="F141" s="54">
        <f t="shared" si="73"/>
        <v>8.6771827248892514E-3</v>
      </c>
      <c r="G141" s="54">
        <f t="shared" si="73"/>
        <v>9.2578109224968688E-3</v>
      </c>
      <c r="H141" s="54">
        <f t="shared" si="73"/>
        <v>8.6600306549920458E-3</v>
      </c>
      <c r="I141" s="54">
        <f t="shared" si="73"/>
        <v>8.1668691006775429E-3</v>
      </c>
      <c r="J141" s="54">
        <f t="shared" si="73"/>
        <v>8.4254942965395346E-3</v>
      </c>
      <c r="K141" s="54">
        <f t="shared" si="73"/>
        <v>8.4192313762683768E-3</v>
      </c>
    </row>
    <row r="142" spans="1:61" ht="18" customHeight="1">
      <c r="A142" s="54" t="s">
        <v>801</v>
      </c>
      <c r="B142" s="40"/>
      <c r="C142" s="40">
        <f>+EXP(C128-0.1)</f>
        <v>1.0618750754792841</v>
      </c>
      <c r="D142" s="54">
        <f>+EXP(D128-0.1)</f>
        <v>1.0459183759064656</v>
      </c>
    </row>
    <row r="143" spans="1:61" ht="18" customHeight="1">
      <c r="A143" s="54" t="s">
        <v>810</v>
      </c>
      <c r="B143" s="40"/>
    </row>
    <row r="144" spans="1:61" ht="18" customHeight="1">
      <c r="A144" s="54" t="s">
        <v>811</v>
      </c>
      <c r="B144" s="40">
        <f>+SUMPRODUCT(B140:U140*B84:U84)*10</f>
        <v>83.784943209519554</v>
      </c>
    </row>
    <row r="145" spans="1:74" ht="18" customHeight="1">
      <c r="A145" s="54" t="s">
        <v>812</v>
      </c>
      <c r="B145" s="40">
        <f>+SUMPRODUCT(B140:AE140*B84:AE84)*10</f>
        <v>85.004531989463615</v>
      </c>
    </row>
    <row r="146" spans="1:74" ht="18" customHeight="1">
      <c r="A146" s="54" t="s">
        <v>813</v>
      </c>
      <c r="B146" s="40">
        <f>+SUMPRODUCT(B140:BI140*B84:BI84)*10</f>
        <v>85.316035478280526</v>
      </c>
    </row>
    <row r="147" spans="1:74" ht="18" customHeight="1">
      <c r="A147" s="54"/>
      <c r="B147" s="40"/>
    </row>
    <row r="148" spans="1:74" s="39" customFormat="1" ht="18" customHeight="1">
      <c r="A148" s="54" t="s">
        <v>814</v>
      </c>
      <c r="B148" s="40">
        <v>1</v>
      </c>
      <c r="C148" s="40">
        <f t="shared" ref="C148:AH148" si="74">+B148/(1+B79)^10</f>
        <v>0.57253076903155009</v>
      </c>
      <c r="D148" s="54">
        <f t="shared" si="74"/>
        <v>0.2687044965546303</v>
      </c>
      <c r="E148" s="54">
        <f t="shared" si="74"/>
        <v>0.13620549390291101</v>
      </c>
      <c r="F148" s="54">
        <f t="shared" si="74"/>
        <v>7.2786550636584846E-2</v>
      </c>
      <c r="G148" s="54">
        <f t="shared" si="74"/>
        <v>4.1044659353819901E-2</v>
      </c>
      <c r="H148" s="54">
        <f t="shared" si="74"/>
        <v>2.4274277809478152E-2</v>
      </c>
      <c r="I148" s="54">
        <f t="shared" si="74"/>
        <v>1.4874763591799534E-2</v>
      </c>
      <c r="J148" s="54">
        <f t="shared" si="74"/>
        <v>9.402275243119481E-3</v>
      </c>
      <c r="K148" s="54">
        <f t="shared" si="74"/>
        <v>6.0808845259156851E-3</v>
      </c>
      <c r="L148" s="54">
        <f t="shared" si="74"/>
        <v>4.0485547000745897E-3</v>
      </c>
      <c r="M148" s="54">
        <f t="shared" si="74"/>
        <v>2.7078323866582556E-3</v>
      </c>
      <c r="N148" s="54">
        <f t="shared" si="74"/>
        <v>1.8879217347763546E-3</v>
      </c>
      <c r="O148" s="54">
        <f t="shared" si="74"/>
        <v>1.3369411878397916E-3</v>
      </c>
      <c r="P148" s="54">
        <f t="shared" si="74"/>
        <v>9.6143893571178801E-4</v>
      </c>
      <c r="Q148" s="54">
        <f t="shared" si="74"/>
        <v>7.016157052636134E-4</v>
      </c>
      <c r="R148" s="54">
        <f t="shared" si="74"/>
        <v>5.1909785646567837E-4</v>
      </c>
      <c r="S148" s="54">
        <f t="shared" si="74"/>
        <v>3.8901010096679771E-4</v>
      </c>
      <c r="T148" s="54">
        <f t="shared" si="74"/>
        <v>2.9501247352648483E-4</v>
      </c>
      <c r="U148" s="54">
        <f t="shared" si="74"/>
        <v>2.2621635644830989E-4</v>
      </c>
      <c r="V148" s="54">
        <f t="shared" si="74"/>
        <v>1.7586450193146056E-4</v>
      </c>
      <c r="W148" s="54">
        <f t="shared" si="74"/>
        <v>1.3830934377825993E-4</v>
      </c>
      <c r="X148" s="54">
        <f t="shared" si="74"/>
        <v>1.09514677452255E-4</v>
      </c>
      <c r="Y148" s="54">
        <f t="shared" si="74"/>
        <v>8.7362081618113223E-5</v>
      </c>
      <c r="Z148" s="54">
        <f t="shared" si="74"/>
        <v>7.022301345506117E-5</v>
      </c>
      <c r="AA148" s="54">
        <f t="shared" si="74"/>
        <v>5.6866561774054183E-5</v>
      </c>
      <c r="AB148" s="54">
        <f t="shared" si="74"/>
        <v>4.6373926575666174E-5</v>
      </c>
      <c r="AC148" s="54">
        <f t="shared" si="74"/>
        <v>3.7849880817124753E-5</v>
      </c>
      <c r="AD148" s="54">
        <f t="shared" si="74"/>
        <v>3.1003393462556103E-5</v>
      </c>
      <c r="AE148" s="54">
        <f t="shared" si="74"/>
        <v>2.5497101822125686E-5</v>
      </c>
      <c r="AF148" s="54">
        <f t="shared" si="74"/>
        <v>2.1035394851274789E-5</v>
      </c>
      <c r="AG148" s="54">
        <f t="shared" si="74"/>
        <v>1.7418996689613175E-5</v>
      </c>
      <c r="AH148" s="54">
        <f t="shared" si="74"/>
        <v>1.4497368372380543E-5</v>
      </c>
      <c r="AI148" s="54">
        <f t="shared" ref="AI148:BI148" si="75">+AH148/(1+AH79)^10</f>
        <v>1.2123084000574229E-5</v>
      </c>
      <c r="AJ148" s="54">
        <f t="shared" si="75"/>
        <v>1.0183442115723028E-5</v>
      </c>
      <c r="AK148" s="54">
        <f t="shared" si="75"/>
        <v>8.5913770190007354E-6</v>
      </c>
      <c r="AL148" s="54">
        <f t="shared" si="75"/>
        <v>7.2788998506602427E-6</v>
      </c>
      <c r="AM148" s="54">
        <f t="shared" si="75"/>
        <v>6.1925002242472756E-6</v>
      </c>
      <c r="AN148" s="54">
        <f t="shared" si="75"/>
        <v>5.2897952880403099E-6</v>
      </c>
      <c r="AO148" s="54">
        <f t="shared" si="75"/>
        <v>4.5370283320939146E-6</v>
      </c>
      <c r="AP148" s="54">
        <f t="shared" si="75"/>
        <v>3.9071744315059469E-6</v>
      </c>
      <c r="AQ148" s="54">
        <f t="shared" si="75"/>
        <v>3.3784922511147114E-6</v>
      </c>
      <c r="AR148" s="54">
        <f t="shared" si="75"/>
        <v>2.9334090750106584E-6</v>
      </c>
      <c r="AS148" s="54">
        <f t="shared" si="75"/>
        <v>2.5576570791975479E-6</v>
      </c>
      <c r="AT148" s="54">
        <f t="shared" si="75"/>
        <v>2.239600194833542E-6</v>
      </c>
      <c r="AU148" s="54">
        <f t="shared" si="75"/>
        <v>1.9697061691892587E-6</v>
      </c>
      <c r="AV148" s="54">
        <f t="shared" si="75"/>
        <v>1.740129558905839E-6</v>
      </c>
      <c r="AW148" s="54">
        <f t="shared" si="75"/>
        <v>1.5443795719379942E-6</v>
      </c>
      <c r="AX148" s="54">
        <f t="shared" si="75"/>
        <v>1.3770527084451352E-6</v>
      </c>
      <c r="AY148" s="54">
        <f t="shared" si="75"/>
        <v>1.2336146133309314E-6</v>
      </c>
      <c r="AZ148" s="54">
        <f t="shared" si="75"/>
        <v>1.1102188962161019E-6</v>
      </c>
      <c r="BA148" s="54">
        <f t="shared" si="75"/>
        <v>1.0035533036833429E-6</v>
      </c>
      <c r="BB148" s="54">
        <f t="shared" si="75"/>
        <v>9.1070598574611207E-7</v>
      </c>
      <c r="BC148" s="54">
        <f t="shared" si="75"/>
        <v>8.2904726295699555E-7</v>
      </c>
      <c r="BD148" s="54">
        <f t="shared" si="75"/>
        <v>7.5612609298623598E-7</v>
      </c>
      <c r="BE148" s="54">
        <f t="shared" si="75"/>
        <v>6.8958644930965249E-7</v>
      </c>
      <c r="BF148" s="54">
        <f t="shared" si="75"/>
        <v>6.2711816843764259E-7</v>
      </c>
      <c r="BG148" s="54">
        <f t="shared" si="75"/>
        <v>5.664696212160075E-7</v>
      </c>
      <c r="BH148" s="54">
        <f t="shared" si="75"/>
        <v>5.0556257252337948E-7</v>
      </c>
      <c r="BI148" s="54">
        <f t="shared" si="75"/>
        <v>4.3562670232856661E-7</v>
      </c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</row>
    <row r="149" spans="1:74" ht="18" customHeight="1">
      <c r="A149" s="54"/>
      <c r="B149" s="40"/>
    </row>
    <row r="150" spans="1:74" ht="18" customHeight="1">
      <c r="A150" s="54" t="s">
        <v>810</v>
      </c>
      <c r="B150" s="40"/>
    </row>
    <row r="151" spans="1:74" ht="18" customHeight="1">
      <c r="A151" s="54" t="s">
        <v>811</v>
      </c>
      <c r="B151" s="40">
        <f>+SUMPRODUCT(B148:U148*B84:U84)*10</f>
        <v>98.66416446842976</v>
      </c>
    </row>
    <row r="152" spans="1:74" ht="18" customHeight="1">
      <c r="A152" s="54" t="s">
        <v>812</v>
      </c>
      <c r="B152" s="40">
        <f>+SUMPRODUCT(B148:AE148*B84:AE84)*10</f>
        <v>99.824449674462286</v>
      </c>
    </row>
    <row r="153" spans="1:74" ht="18" customHeight="1">
      <c r="A153" s="54" t="s">
        <v>813</v>
      </c>
      <c r="B153" s="40">
        <f>+SUMPRODUCT(B148:BI148*B84:BI84)*10</f>
        <v>100.11806208984781</v>
      </c>
    </row>
    <row r="154" spans="1:74" ht="18" customHeight="1">
      <c r="A154" s="54" t="s">
        <v>813</v>
      </c>
      <c r="B154" s="40">
        <f>+SUMPRODUCT(B149:BI149*B84:BI84)*10</f>
        <v>0</v>
      </c>
    </row>
    <row r="155" spans="1:74" ht="18" customHeight="1">
      <c r="A155" s="52" t="s">
        <v>815</v>
      </c>
      <c r="B155" s="53">
        <f>+B63*B61</f>
        <v>6.9450257358172835E-3</v>
      </c>
      <c r="C155" s="53">
        <f t="shared" ref="C155:BI155" si="76">+C63*C61</f>
        <v>1.4303319126798986E-2</v>
      </c>
      <c r="D155" s="65">
        <f t="shared" si="76"/>
        <v>3.3532032846080036E-2</v>
      </c>
      <c r="E155" s="65">
        <f t="shared" si="76"/>
        <v>7.2193442110227726E-2</v>
      </c>
      <c r="F155" s="65">
        <f t="shared" si="76"/>
        <v>0.14179167602027865</v>
      </c>
      <c r="G155" s="65">
        <f t="shared" si="76"/>
        <v>0.25206301652381036</v>
      </c>
      <c r="H155" s="65">
        <f t="shared" si="76"/>
        <v>0.41495480005371227</v>
      </c>
      <c r="I155" s="65">
        <f t="shared" si="76"/>
        <v>0.64888827483650735</v>
      </c>
      <c r="J155" s="65">
        <f t="shared" si="76"/>
        <v>0.97157509509015361</v>
      </c>
      <c r="K155" s="65">
        <f t="shared" si="76"/>
        <v>1.4095869252489872</v>
      </c>
      <c r="L155" s="65">
        <f t="shared" si="76"/>
        <v>1.970159394152083</v>
      </c>
      <c r="M155" s="65">
        <f t="shared" si="76"/>
        <v>2.6622333197415551</v>
      </c>
      <c r="N155" s="65">
        <f t="shared" si="76"/>
        <v>3.486275199881816</v>
      </c>
      <c r="O155" s="65">
        <f t="shared" si="76"/>
        <v>4.4850478011255452</v>
      </c>
      <c r="P155" s="65">
        <f t="shared" si="76"/>
        <v>5.6803383992357803</v>
      </c>
      <c r="Q155" s="65">
        <f t="shared" si="76"/>
        <v>7.0943656243640598</v>
      </c>
      <c r="R155" s="65">
        <f t="shared" si="76"/>
        <v>8.7503529975415368</v>
      </c>
      <c r="S155" s="65">
        <f t="shared" si="76"/>
        <v>10.672362394533605</v>
      </c>
      <c r="T155" s="65">
        <f t="shared" si="76"/>
        <v>12.885043142421042</v>
      </c>
      <c r="U155" s="65">
        <f t="shared" si="76"/>
        <v>15.413283484377887</v>
      </c>
      <c r="V155" s="65">
        <f t="shared" si="76"/>
        <v>18.380471756877885</v>
      </c>
      <c r="W155" s="65">
        <f t="shared" si="76"/>
        <v>21.900552528784203</v>
      </c>
      <c r="X155" s="65">
        <f t="shared" si="76"/>
        <v>25.969127201131418</v>
      </c>
      <c r="Y155" s="65">
        <f t="shared" si="76"/>
        <v>30.623144965768663</v>
      </c>
      <c r="Z155" s="65">
        <f t="shared" si="76"/>
        <v>35.905237409711859</v>
      </c>
      <c r="AA155" s="65">
        <f t="shared" si="76"/>
        <v>41.837588732544056</v>
      </c>
      <c r="AB155" s="65">
        <f t="shared" si="76"/>
        <v>48.163415431416169</v>
      </c>
      <c r="AC155" s="65">
        <f t="shared" si="76"/>
        <v>54.66928621508405</v>
      </c>
      <c r="AD155" s="65">
        <f t="shared" si="76"/>
        <v>61.535956318710539</v>
      </c>
      <c r="AE155" s="65">
        <f t="shared" si="76"/>
        <v>68.882173587984639</v>
      </c>
      <c r="AF155" s="65">
        <f t="shared" si="76"/>
        <v>76.66024144059061</v>
      </c>
      <c r="AG155" s="65">
        <f t="shared" si="76"/>
        <v>84.835589101381473</v>
      </c>
      <c r="AH155" s="65">
        <f t="shared" si="76"/>
        <v>93.524939182114707</v>
      </c>
      <c r="AI155" s="65">
        <f t="shared" si="76"/>
        <v>102.78065474594678</v>
      </c>
      <c r="AJ155" s="65">
        <f t="shared" si="76"/>
        <v>112.62629063911614</v>
      </c>
      <c r="AK155" s="65">
        <f t="shared" si="76"/>
        <v>123.07557816194006</v>
      </c>
      <c r="AL155" s="65">
        <f t="shared" si="76"/>
        <v>134.13590777325288</v>
      </c>
      <c r="AM155" s="65">
        <f t="shared" si="76"/>
        <v>145.81021683895892</v>
      </c>
      <c r="AN155" s="65">
        <f t="shared" si="76"/>
        <v>158.09799105511078</v>
      </c>
      <c r="AO155" s="65">
        <f t="shared" si="76"/>
        <v>170.99568548271162</v>
      </c>
      <c r="AP155" s="65">
        <f t="shared" si="76"/>
        <v>184.49676733646885</v>
      </c>
      <c r="AQ155" s="65">
        <f t="shared" si="76"/>
        <v>198.59151637529752</v>
      </c>
      <c r="AR155" s="65">
        <f t="shared" si="76"/>
        <v>213.26667670771832</v>
      </c>
      <c r="AS155" s="65">
        <f t="shared" si="76"/>
        <v>228.50503029818049</v>
      </c>
      <c r="AT155" s="65">
        <f t="shared" si="76"/>
        <v>244.28495393384466</v>
      </c>
      <c r="AU155" s="65">
        <f t="shared" si="76"/>
        <v>260.58002637262479</v>
      </c>
      <c r="AV155" s="65">
        <f t="shared" si="76"/>
        <v>277.35877116807694</v>
      </c>
      <c r="AW155" s="65">
        <f t="shared" si="76"/>
        <v>294.58465530471562</v>
      </c>
      <c r="AX155" s="65">
        <f t="shared" si="76"/>
        <v>312.21651795239751</v>
      </c>
      <c r="AY155" s="65">
        <f t="shared" si="76"/>
        <v>330.20968248647995</v>
      </c>
      <c r="AZ155" s="65">
        <f t="shared" si="76"/>
        <v>348.51811460825212</v>
      </c>
      <c r="BA155" s="65">
        <f t="shared" si="76"/>
        <v>367.09813637844405</v>
      </c>
      <c r="BB155" s="65">
        <f t="shared" si="76"/>
        <v>385.91439553109416</v>
      </c>
      <c r="BC155" s="65">
        <f t="shared" si="76"/>
        <v>404.94902367209352</v>
      </c>
      <c r="BD155" s="65">
        <f t="shared" si="76"/>
        <v>424.21519269292986</v>
      </c>
      <c r="BE155" s="65">
        <f t="shared" si="76"/>
        <v>443.77658684208296</v>
      </c>
      <c r="BF155" s="65">
        <f t="shared" si="76"/>
        <v>463.77463741064213</v>
      </c>
      <c r="BG155" s="65">
        <f t="shared" si="76"/>
        <v>484.46571738560613</v>
      </c>
      <c r="BH155" s="65">
        <f t="shared" si="76"/>
        <v>506.27089377142835</v>
      </c>
      <c r="BI155" s="65">
        <f t="shared" si="76"/>
        <v>529.84134652950638</v>
      </c>
    </row>
  </sheetData>
  <phoneticPr fontId="56" type="noConversion"/>
  <pageMargins left="0.75" right="0.75" top="1" bottom="1" header="0.5" footer="0.5"/>
  <pageSetup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BC6B-C571-440A-BF07-C4A3F72AA3E2}">
  <dimension ref="A1:EQ87"/>
  <sheetViews>
    <sheetView workbookViewId="0">
      <pane xSplit="1" ySplit="4" topLeftCell="B41" activePane="bottomRight" state="frozen"/>
      <selection pane="topRight"/>
      <selection pane="bottomLeft"/>
      <selection pane="bottomRight" activeCell="DH65" sqref="DH65"/>
    </sheetView>
  </sheetViews>
  <sheetFormatPr defaultColWidth="8.81640625" defaultRowHeight="14.5"/>
  <cols>
    <col min="1" max="1" width="33.1796875" style="10" customWidth="1"/>
    <col min="2" max="3" width="7.54296875" style="11" customWidth="1"/>
    <col min="4" max="4" width="7.1796875" style="11" customWidth="1"/>
    <col min="5" max="6" width="8" style="11" customWidth="1"/>
    <col min="7" max="11" width="0.54296875" style="11" customWidth="1"/>
    <col min="12" max="12" width="7.453125" style="11" customWidth="1"/>
    <col min="13" max="41" width="0.54296875" style="11" customWidth="1"/>
    <col min="42" max="42" width="7.453125" style="11" customWidth="1"/>
    <col min="43" max="45" width="0.54296875" style="11" customWidth="1"/>
    <col min="46" max="46" width="0.453125" style="11" customWidth="1"/>
    <col min="47" max="86" width="0.54296875" style="11" customWidth="1"/>
    <col min="87" max="101" width="0.453125" style="11" customWidth="1"/>
    <col min="102" max="122" width="6.54296875" style="11" customWidth="1"/>
    <col min="123" max="127" width="6.81640625" style="10" customWidth="1"/>
    <col min="128" max="16384" width="8.81640625" style="10"/>
  </cols>
  <sheetData>
    <row r="1" spans="1:126">
      <c r="A1" s="12" t="s">
        <v>824</v>
      </c>
      <c r="CC1" s="11">
        <v>0</v>
      </c>
      <c r="CD1" s="11">
        <v>0</v>
      </c>
      <c r="CE1" s="11">
        <v>0</v>
      </c>
      <c r="CF1" s="11">
        <v>0</v>
      </c>
      <c r="CG1" s="11">
        <v>0</v>
      </c>
      <c r="CH1" s="11">
        <v>0</v>
      </c>
      <c r="CI1" s="11">
        <v>0</v>
      </c>
      <c r="CJ1" s="11">
        <v>0</v>
      </c>
    </row>
    <row r="2" spans="1:126">
      <c r="A2" s="10" t="s">
        <v>825</v>
      </c>
      <c r="B2" s="11">
        <v>2005</v>
      </c>
      <c r="C2" s="11">
        <v>2015</v>
      </c>
      <c r="D2" s="11">
        <v>2025</v>
      </c>
      <c r="E2" s="11">
        <v>2035</v>
      </c>
      <c r="F2" s="11">
        <v>2045</v>
      </c>
      <c r="G2" s="11">
        <v>2055</v>
      </c>
      <c r="H2" s="11">
        <v>2065</v>
      </c>
      <c r="I2" s="11">
        <v>2075</v>
      </c>
      <c r="J2" s="11">
        <v>2085</v>
      </c>
      <c r="K2" s="11">
        <v>2095</v>
      </c>
      <c r="L2" s="11">
        <v>2105</v>
      </c>
      <c r="M2" s="11">
        <v>2115</v>
      </c>
      <c r="N2" s="11">
        <v>2125</v>
      </c>
      <c r="O2" s="11">
        <v>2135</v>
      </c>
      <c r="P2" s="11">
        <v>2145</v>
      </c>
      <c r="Q2" s="11">
        <v>2155</v>
      </c>
      <c r="R2" s="11">
        <v>2165</v>
      </c>
      <c r="S2" s="11">
        <v>2175</v>
      </c>
      <c r="T2" s="11">
        <v>2185</v>
      </c>
      <c r="U2" s="11">
        <v>2195</v>
      </c>
      <c r="V2" s="11">
        <v>2205</v>
      </c>
      <c r="W2" s="11">
        <v>2215</v>
      </c>
      <c r="X2" s="11">
        <v>2225</v>
      </c>
      <c r="Y2" s="11">
        <v>2235</v>
      </c>
      <c r="Z2" s="11">
        <v>2245</v>
      </c>
      <c r="AA2" s="11">
        <v>2255</v>
      </c>
      <c r="AB2" s="11">
        <v>2265</v>
      </c>
      <c r="AC2" s="11">
        <v>2275</v>
      </c>
      <c r="AD2" s="11">
        <v>2285</v>
      </c>
      <c r="AE2" s="11">
        <v>2295</v>
      </c>
      <c r="AF2" s="11">
        <v>2305</v>
      </c>
      <c r="AG2" s="11">
        <v>2315</v>
      </c>
      <c r="AH2" s="11">
        <v>2325</v>
      </c>
      <c r="AI2" s="11">
        <v>2335</v>
      </c>
      <c r="AJ2" s="11">
        <v>2345</v>
      </c>
      <c r="AK2" s="11">
        <v>2355</v>
      </c>
      <c r="AL2" s="11">
        <v>2365</v>
      </c>
      <c r="AM2" s="11">
        <v>2375</v>
      </c>
      <c r="AN2" s="11">
        <v>2385</v>
      </c>
      <c r="AO2" s="11">
        <v>2395</v>
      </c>
      <c r="AP2" s="11">
        <v>2405</v>
      </c>
      <c r="AQ2" s="11">
        <f>+AP2+10</f>
        <v>2415</v>
      </c>
      <c r="AR2" s="11">
        <f t="shared" ref="AR2:DC2" si="0">+AQ2+10</f>
        <v>2425</v>
      </c>
      <c r="AS2" s="11">
        <f t="shared" si="0"/>
        <v>2435</v>
      </c>
      <c r="AT2" s="11">
        <f t="shared" si="0"/>
        <v>2445</v>
      </c>
      <c r="AU2" s="11">
        <f t="shared" si="0"/>
        <v>2455</v>
      </c>
      <c r="AV2" s="11">
        <f t="shared" si="0"/>
        <v>2465</v>
      </c>
      <c r="AW2" s="11">
        <f t="shared" si="0"/>
        <v>2475</v>
      </c>
      <c r="AX2" s="11">
        <f t="shared" si="0"/>
        <v>2485</v>
      </c>
      <c r="AY2" s="11">
        <f t="shared" si="0"/>
        <v>2495</v>
      </c>
      <c r="AZ2" s="11">
        <f t="shared" si="0"/>
        <v>2505</v>
      </c>
      <c r="BA2" s="11">
        <f t="shared" si="0"/>
        <v>2515</v>
      </c>
      <c r="BB2" s="11">
        <f t="shared" si="0"/>
        <v>2525</v>
      </c>
      <c r="BC2" s="11">
        <f t="shared" si="0"/>
        <v>2535</v>
      </c>
      <c r="BD2" s="11">
        <f t="shared" si="0"/>
        <v>2545</v>
      </c>
      <c r="BE2" s="11">
        <f t="shared" si="0"/>
        <v>2555</v>
      </c>
      <c r="BF2" s="11">
        <f t="shared" si="0"/>
        <v>2565</v>
      </c>
      <c r="BG2" s="11">
        <f t="shared" si="0"/>
        <v>2575</v>
      </c>
      <c r="BH2" s="11">
        <f t="shared" si="0"/>
        <v>2585</v>
      </c>
      <c r="BI2" s="11">
        <f t="shared" si="0"/>
        <v>2595</v>
      </c>
      <c r="BJ2" s="11">
        <f t="shared" si="0"/>
        <v>2605</v>
      </c>
      <c r="BK2" s="11">
        <f t="shared" si="0"/>
        <v>2615</v>
      </c>
      <c r="BL2" s="11">
        <f t="shared" si="0"/>
        <v>2625</v>
      </c>
      <c r="BM2" s="11">
        <f t="shared" si="0"/>
        <v>2635</v>
      </c>
      <c r="BN2" s="11">
        <f t="shared" si="0"/>
        <v>2645</v>
      </c>
      <c r="BO2" s="11">
        <f t="shared" si="0"/>
        <v>2655</v>
      </c>
      <c r="BP2" s="11">
        <f t="shared" si="0"/>
        <v>2665</v>
      </c>
      <c r="BQ2" s="11">
        <f t="shared" si="0"/>
        <v>2675</v>
      </c>
      <c r="BR2" s="11">
        <f t="shared" si="0"/>
        <v>2685</v>
      </c>
      <c r="BS2" s="11">
        <f t="shared" si="0"/>
        <v>2695</v>
      </c>
      <c r="BT2" s="11">
        <f t="shared" si="0"/>
        <v>2705</v>
      </c>
      <c r="BU2" s="11">
        <f t="shared" si="0"/>
        <v>2715</v>
      </c>
      <c r="BV2" s="11">
        <f t="shared" si="0"/>
        <v>2725</v>
      </c>
      <c r="BW2" s="11">
        <f t="shared" si="0"/>
        <v>2735</v>
      </c>
      <c r="BX2" s="11">
        <f t="shared" si="0"/>
        <v>2745</v>
      </c>
      <c r="BY2" s="11">
        <f t="shared" si="0"/>
        <v>2755</v>
      </c>
      <c r="BZ2" s="11">
        <f t="shared" si="0"/>
        <v>2765</v>
      </c>
      <c r="CA2" s="11">
        <f t="shared" si="0"/>
        <v>2775</v>
      </c>
      <c r="CB2" s="11">
        <f t="shared" si="0"/>
        <v>2785</v>
      </c>
      <c r="CC2" s="11">
        <f t="shared" si="0"/>
        <v>2795</v>
      </c>
      <c r="CD2" s="11">
        <f t="shared" si="0"/>
        <v>2805</v>
      </c>
      <c r="CE2" s="11">
        <f t="shared" si="0"/>
        <v>2815</v>
      </c>
      <c r="CF2" s="11">
        <f t="shared" si="0"/>
        <v>2825</v>
      </c>
      <c r="CG2" s="11">
        <f t="shared" si="0"/>
        <v>2835</v>
      </c>
      <c r="CH2" s="11">
        <f t="shared" si="0"/>
        <v>2845</v>
      </c>
      <c r="CI2" s="11">
        <f t="shared" si="0"/>
        <v>2855</v>
      </c>
      <c r="CJ2" s="11">
        <f t="shared" si="0"/>
        <v>2865</v>
      </c>
      <c r="CK2" s="11">
        <f t="shared" si="0"/>
        <v>2875</v>
      </c>
      <c r="CL2" s="11">
        <f t="shared" si="0"/>
        <v>2885</v>
      </c>
      <c r="CM2" s="11">
        <f t="shared" si="0"/>
        <v>2895</v>
      </c>
      <c r="CN2" s="11">
        <f t="shared" si="0"/>
        <v>2905</v>
      </c>
      <c r="CO2" s="11">
        <f t="shared" si="0"/>
        <v>2915</v>
      </c>
      <c r="CP2" s="11">
        <f t="shared" si="0"/>
        <v>2925</v>
      </c>
      <c r="CQ2" s="11">
        <f t="shared" si="0"/>
        <v>2935</v>
      </c>
      <c r="CR2" s="11">
        <f t="shared" si="0"/>
        <v>2945</v>
      </c>
      <c r="CS2" s="11">
        <f t="shared" si="0"/>
        <v>2955</v>
      </c>
      <c r="CT2" s="11">
        <f t="shared" si="0"/>
        <v>2965</v>
      </c>
      <c r="CU2" s="11">
        <f t="shared" si="0"/>
        <v>2975</v>
      </c>
      <c r="CV2" s="11">
        <f t="shared" si="0"/>
        <v>2985</v>
      </c>
      <c r="CW2" s="11">
        <f t="shared" si="0"/>
        <v>2995</v>
      </c>
      <c r="CX2" s="11">
        <f t="shared" si="0"/>
        <v>3005</v>
      </c>
      <c r="CY2" s="11">
        <f t="shared" si="0"/>
        <v>3015</v>
      </c>
      <c r="CZ2" s="11">
        <f t="shared" si="0"/>
        <v>3025</v>
      </c>
      <c r="DA2" s="11">
        <f t="shared" si="0"/>
        <v>3035</v>
      </c>
      <c r="DB2" s="11">
        <f t="shared" si="0"/>
        <v>3045</v>
      </c>
      <c r="DC2" s="11">
        <f t="shared" si="0"/>
        <v>3055</v>
      </c>
      <c r="DD2" s="11">
        <f t="shared" ref="DD2:DR2" si="1">+DC2+10</f>
        <v>3065</v>
      </c>
      <c r="DE2" s="11">
        <f t="shared" si="1"/>
        <v>3075</v>
      </c>
      <c r="DF2" s="11">
        <f t="shared" si="1"/>
        <v>3085</v>
      </c>
      <c r="DG2" s="11">
        <f t="shared" si="1"/>
        <v>3095</v>
      </c>
      <c r="DH2" s="11">
        <f t="shared" si="1"/>
        <v>3105</v>
      </c>
      <c r="DI2" s="11">
        <f t="shared" si="1"/>
        <v>3115</v>
      </c>
      <c r="DJ2" s="11">
        <f t="shared" si="1"/>
        <v>3125</v>
      </c>
      <c r="DK2" s="11">
        <f t="shared" si="1"/>
        <v>3135</v>
      </c>
      <c r="DL2" s="11">
        <f t="shared" si="1"/>
        <v>3145</v>
      </c>
      <c r="DM2" s="11">
        <f t="shared" si="1"/>
        <v>3155</v>
      </c>
      <c r="DN2" s="11">
        <f t="shared" si="1"/>
        <v>3165</v>
      </c>
      <c r="DO2" s="11">
        <f t="shared" si="1"/>
        <v>3175</v>
      </c>
      <c r="DP2" s="11">
        <f t="shared" si="1"/>
        <v>3185</v>
      </c>
      <c r="DQ2" s="11">
        <f t="shared" si="1"/>
        <v>3195</v>
      </c>
      <c r="DR2" s="11">
        <f t="shared" si="1"/>
        <v>3205</v>
      </c>
    </row>
    <row r="3" spans="1:126">
      <c r="A3" s="10" t="s">
        <v>826</v>
      </c>
      <c r="B3" s="13">
        <f>+Global!B70</f>
        <v>0.83</v>
      </c>
      <c r="C3" s="13">
        <f>+Global!C70</f>
        <v>0.98</v>
      </c>
      <c r="D3" s="13">
        <f>+Global!D70</f>
        <v>1.2299072803648878</v>
      </c>
      <c r="E3" s="13">
        <f>+Global!E70</f>
        <v>1.5203061790744932</v>
      </c>
      <c r="F3" s="13">
        <f>+Global!F70</f>
        <v>1.8319126422158489</v>
      </c>
      <c r="G3" s="13">
        <f>+Global!G70</f>
        <v>2.1509718132816515</v>
      </c>
      <c r="H3" s="13">
        <f>+Global!H70</f>
        <v>2.4680617535638172</v>
      </c>
      <c r="I3" s="13">
        <f>+Global!I70</f>
        <v>2.7778418001671961</v>
      </c>
      <c r="J3" s="13">
        <f>+Global!J70</f>
        <v>3.0779677409816255</v>
      </c>
      <c r="K3" s="13">
        <f>+Global!K70</f>
        <v>3.367812676156571</v>
      </c>
      <c r="L3" s="13">
        <f>+Global!L70</f>
        <v>3.6476485330626893</v>
      </c>
      <c r="M3" s="13">
        <f>+Global!M70</f>
        <v>3.9106156129397851</v>
      </c>
      <c r="N3" s="13">
        <f>+Global!N70</f>
        <v>4.1598146898624559</v>
      </c>
      <c r="O3" s="13">
        <f>+Global!O70</f>
        <v>4.3974364966447048</v>
      </c>
      <c r="P3" s="13">
        <f>+Global!P70</f>
        <v>4.624874484385562</v>
      </c>
      <c r="Q3" s="13">
        <f>+Global!Q70</f>
        <v>4.8430870914360984</v>
      </c>
      <c r="R3" s="13">
        <f>+Global!R70</f>
        <v>5.0527710121251976</v>
      </c>
      <c r="S3" s="13">
        <f>+Global!S70</f>
        <v>5.254444721491887</v>
      </c>
      <c r="T3" s="13">
        <f>+Global!T70</f>
        <v>5.448486015626937</v>
      </c>
      <c r="U3" s="13">
        <f>+Global!U70</f>
        <v>5.6351426051912696</v>
      </c>
      <c r="V3" s="13">
        <f>+Global!V70</f>
        <v>5.8147037467486919</v>
      </c>
      <c r="W3" s="13">
        <f>+Global!W70</f>
        <v>5.9875921126930871</v>
      </c>
      <c r="X3" s="13">
        <f>+Global!X70</f>
        <v>6.1540649059706602</v>
      </c>
      <c r="Y3" s="13">
        <f>+Global!Y70</f>
        <v>6.3139419480150911</v>
      </c>
      <c r="Z3" s="13">
        <f>+Global!Z70</f>
        <v>6.4665489888029484</v>
      </c>
      <c r="AA3" s="13">
        <f>+Global!AA70</f>
        <v>6.6078391386183553</v>
      </c>
      <c r="AB3" s="13">
        <f>+Global!AB70</f>
        <v>6.6941469848905317</v>
      </c>
      <c r="AC3" s="13">
        <f>+Global!AC70</f>
        <v>6.7029302629115044</v>
      </c>
      <c r="AD3" s="13">
        <f>+Global!AD70</f>
        <v>6.6653985107224925</v>
      </c>
      <c r="AE3" s="13">
        <f>+Global!AE70</f>
        <v>6.602160769418175</v>
      </c>
      <c r="AF3" s="13">
        <f>+Global!AF70</f>
        <v>6.5266254657074185</v>
      </c>
      <c r="AG3" s="13">
        <f>+Global!AG70</f>
        <v>6.4473235814257066</v>
      </c>
      <c r="AH3" s="13">
        <f>+Global!AH70</f>
        <v>6.3694987945756134</v>
      </c>
      <c r="AI3" s="13">
        <f>+Global!AI70</f>
        <v>6.2961969489256724</v>
      </c>
      <c r="AJ3" s="13">
        <f>+Global!AJ70</f>
        <v>6.2290123662265486</v>
      </c>
      <c r="AK3" s="13">
        <f>+Global!AK70</f>
        <v>6.1685981748003895</v>
      </c>
      <c r="AL3" s="13">
        <f>+Global!AL70</f>
        <v>6.1150139032819579</v>
      </c>
      <c r="AM3" s="13">
        <f>+Global!AM70</f>
        <v>6.0679606470388148</v>
      </c>
      <c r="AN3" s="13">
        <f>+Global!AN70</f>
        <v>6.0269385264868687</v>
      </c>
      <c r="AO3" s="13">
        <f>+Global!AO70</f>
        <v>5.9913505027218186</v>
      </c>
      <c r="AP3" s="13">
        <f>+Global!AP70</f>
        <v>5.9605692883416195</v>
      </c>
      <c r="AQ3" s="13">
        <f>+Global!AQ70</f>
        <v>5.9339790197070856</v>
      </c>
      <c r="AR3" s="13">
        <f>+Global!AR70</f>
        <v>5.9109998264642964</v>
      </c>
      <c r="AS3" s="13">
        <f>+Global!AS70</f>
        <v>5.8911009649362658</v>
      </c>
      <c r="AT3" s="13">
        <f>+Global!AT70</f>
        <v>5.87380644913324</v>
      </c>
      <c r="AU3" s="13">
        <f>+Global!AU70</f>
        <v>5.8586958948093724</v>
      </c>
      <c r="AV3" s="13">
        <f>+Global!AV70</f>
        <v>5.8454024353092047</v>
      </c>
      <c r="AW3" s="13">
        <f>+Global!AW70</f>
        <v>5.8336089665463726</v>
      </c>
      <c r="AX3" s="13">
        <f>+Global!AX70</f>
        <v>5.8230435577570425</v>
      </c>
      <c r="AY3" s="13">
        <f>+Global!AY70</f>
        <v>5.8134745720157381</v>
      </c>
      <c r="AZ3" s="13">
        <f>+Global!AZ70</f>
        <v>5.8047058385258348</v>
      </c>
      <c r="BA3" s="13">
        <f>+Global!BA70</f>
        <v>5.7965720807963557</v>
      </c>
      <c r="BB3" s="13">
        <f>+Global!BB70</f>
        <v>5.7889347120161716</v>
      </c>
      <c r="BC3" s="13">
        <f>+Global!BC70</f>
        <v>5.781678047702707</v>
      </c>
      <c r="BD3" s="13">
        <f>+Global!BD70</f>
        <v>5.7747059463955921</v>
      </c>
      <c r="BE3" s="13">
        <f>+Global!BE70</f>
        <v>5.7679388649405352</v>
      </c>
      <c r="BF3" s="13">
        <f>+Global!BF70</f>
        <v>5.7613113009234738</v>
      </c>
      <c r="BG3" s="13">
        <f>+Global!BG70</f>
        <v>5.7547695876650806</v>
      </c>
      <c r="BH3" s="13">
        <f>+Global!BH70</f>
        <v>5.7482700044940342</v>
      </c>
      <c r="BI3" s="13">
        <f>+Global!BI70</f>
        <v>5.741777165139843</v>
      </c>
      <c r="BJ3" s="13">
        <f>+Global!BJ70</f>
        <v>5.6728626418279404</v>
      </c>
      <c r="BK3" s="13">
        <f>+Global!BK70</f>
        <v>5.623340170100998</v>
      </c>
      <c r="BL3" s="13">
        <f>+Global!BL70</f>
        <v>5.586936759513164</v>
      </c>
      <c r="BM3" s="13">
        <f>+Global!BM70</f>
        <v>5.5594045173597815</v>
      </c>
      <c r="BN3" s="13">
        <f>+Global!BN70</f>
        <v>5.5378666246520272</v>
      </c>
      <c r="BO3" s="13">
        <f>+Global!BO70</f>
        <v>5.5203746298768746</v>
      </c>
      <c r="BP3" s="13">
        <f>+Global!BP70</f>
        <v>5.5056087652326173</v>
      </c>
      <c r="BQ3" s="13">
        <f>+Global!BQ70</f>
        <v>5.4926750652491734</v>
      </c>
      <c r="BR3" s="13">
        <f>+Global!BR70</f>
        <v>5.4809680070040292</v>
      </c>
      <c r="BS3" s="13">
        <f>+Global!BS70</f>
        <v>5.4700775013311276</v>
      </c>
      <c r="BT3" s="13">
        <f>+Global!BT70</f>
        <v>5.4597259065679644</v>
      </c>
      <c r="BU3" s="13">
        <f>+Global!BU70</f>
        <v>5.4497253669216583</v>
      </c>
      <c r="BV3" s="13">
        <f>+Global!BV70</f>
        <v>5.4399489113739659</v>
      </c>
      <c r="BW3" s="13">
        <f>+Global!BW70</f>
        <v>5.4303108699955311</v>
      </c>
      <c r="BX3" s="13">
        <f>+Global!BX70</f>
        <v>5.4207536000109213</v>
      </c>
      <c r="BY3" s="13">
        <f>+Global!BY70</f>
        <v>5.4112384855193305</v>
      </c>
      <c r="BZ3" s="13">
        <f>+Global!BZ70</f>
        <v>5.4017398323779933</v>
      </c>
      <c r="CA3" s="13">
        <f>+Global!CA70</f>
        <v>5.3922407248726261</v>
      </c>
      <c r="CB3" s="13">
        <f>+Global!CB70</f>
        <v>5.382730212106253</v>
      </c>
      <c r="CC3" s="13">
        <f>+Global!CC70</f>
        <v>5.3732013960108569</v>
      </c>
      <c r="CD3" s="13">
        <f>+Global!CD70</f>
        <v>5.3636501309795701</v>
      </c>
      <c r="CE3" s="13">
        <f>+Global!CE70</f>
        <v>5.354074138617948</v>
      </c>
      <c r="CF3" s="13">
        <f>+Global!CF70</f>
        <v>5.3444724044288199</v>
      </c>
      <c r="CG3" s="13">
        <f>+Global!CG70</f>
        <v>5.3348447661273504</v>
      </c>
      <c r="CH3" s="13">
        <f>+Global!CH70</f>
        <v>5.3251916323313431</v>
      </c>
      <c r="CI3" s="13">
        <f>+Global!CI70</f>
        <v>5.3155137900537381</v>
      </c>
      <c r="CJ3" s="13">
        <f>+Global!CJ70</f>
        <v>5.305812272763661</v>
      </c>
      <c r="CK3" s="13">
        <f>+Global!CK70</f>
        <v>5.296088269826301</v>
      </c>
      <c r="CL3" s="13">
        <f>+Global!CL70</f>
        <v>5.28634306426616</v>
      </c>
      <c r="CM3" s="13">
        <f>+Global!CM70</f>
        <v>5.2765779899610949</v>
      </c>
      <c r="CN3" s="13">
        <f>+Global!CN70</f>
        <v>5.2667944022014526</v>
      </c>
      <c r="CO3" s="13">
        <f>+Global!CO70</f>
        <v>5.2569936574697183</v>
      </c>
      <c r="CP3" s="13">
        <f>+Global!CP70</f>
        <v>5.2471770996029372</v>
      </c>
      <c r="CQ3" s="13">
        <f>+Global!CQ70</f>
        <v>5.2373460503901574</v>
      </c>
      <c r="CR3" s="13">
        <f>+Global!CR70</f>
        <v>5.227501803264138</v>
      </c>
      <c r="CS3" s="13">
        <f>+Global!CS70</f>
        <v>5.2176456191611997</v>
      </c>
      <c r="CT3" s="13">
        <f>+Global!CT70</f>
        <v>5.2077787239069746</v>
      </c>
      <c r="CU3" s="13">
        <f>+Global!CU70</f>
        <v>5.1979023066806045</v>
      </c>
      <c r="CV3" s="13">
        <f>+Global!CV70</f>
        <v>5.1880175192440179</v>
      </c>
      <c r="CW3" s="13">
        <f>+Global!CW70</f>
        <v>5.1781254757155164</v>
      </c>
      <c r="CX3" s="13">
        <f>+Global!CX70</f>
        <v>5.168227252731131</v>
      </c>
      <c r="CY3" s="13">
        <f>+Global!CY70</f>
        <v>5.1583238898819594</v>
      </c>
      <c r="CZ3" s="13">
        <f>+Global!CZ70</f>
        <v>5.148416390347057</v>
      </c>
      <c r="DA3" s="13">
        <f>+Global!DA70</f>
        <v>5.1385057216635701</v>
      </c>
      <c r="DB3" s="13">
        <f>+Global!DB70</f>
        <v>5.1285928165915058</v>
      </c>
      <c r="DC3" s="13">
        <f>+Global!DC70</f>
        <v>5.1186785740417609</v>
      </c>
      <c r="DD3" s="13">
        <f>+Global!DD70</f>
        <v>5.1087638600441672</v>
      </c>
      <c r="DE3" s="13">
        <f>+Global!DE70</f>
        <v>5.0988495087382049</v>
      </c>
      <c r="DF3" s="13">
        <f>+Global!DF70</f>
        <v>5.0889363233733853</v>
      </c>
      <c r="DG3" s="13">
        <f>+Global!DG70</f>
        <v>5.079025077309538</v>
      </c>
      <c r="DH3" s="13">
        <f>+Global!DH70</f>
        <v>5.0691165150096493</v>
      </c>
      <c r="DI3" s="13">
        <f>+Global!DI70</f>
        <v>5.0592113530197311</v>
      </c>
      <c r="DJ3" s="13">
        <f>+Global!DJ70</f>
        <v>5.0493102809316106</v>
      </c>
      <c r="DK3" s="13">
        <f>+Global!DK70</f>
        <v>5.0394139623255709</v>
      </c>
      <c r="DL3" s="13">
        <f>+Global!DL70</f>
        <v>5.0295230356906577</v>
      </c>
      <c r="DM3" s="13">
        <f>+Global!DM70</f>
        <v>5.0196381153210679</v>
      </c>
      <c r="DN3" s="13">
        <f>+Global!DN70</f>
        <v>5.0097597921875696</v>
      </c>
      <c r="DO3" s="13">
        <f>+Global!DO70</f>
        <v>4.999888634783308</v>
      </c>
      <c r="DP3" s="13">
        <f>+Global!DP70</f>
        <v>4.9900251899436361</v>
      </c>
      <c r="DQ3" s="13">
        <f>+Global!DQ70</f>
        <v>4.9801699836398976</v>
      </c>
      <c r="DR3" s="13">
        <f>+Global!DR70</f>
        <v>4.9703235217472459</v>
      </c>
      <c r="DS3" s="27"/>
      <c r="DT3" s="27"/>
      <c r="DU3" s="27"/>
      <c r="DV3" s="27"/>
    </row>
    <row r="4" spans="1:126">
      <c r="A4" s="10" t="s">
        <v>827</v>
      </c>
      <c r="B4" s="14">
        <f>+Global!B60</f>
        <v>369.48356807511738</v>
      </c>
      <c r="C4" s="14">
        <f>+Global!C60</f>
        <v>389.20187793427232</v>
      </c>
      <c r="D4" s="14">
        <f>+Global!D60</f>
        <v>431.21991229334066</v>
      </c>
      <c r="E4" s="14">
        <f>+Global!E60</f>
        <v>475.54716588536519</v>
      </c>
      <c r="F4" s="14">
        <f>+Global!F60</f>
        <v>521.15955616597603</v>
      </c>
      <c r="G4" s="14">
        <f>+Global!G60</f>
        <v>567.39053056865316</v>
      </c>
      <c r="H4" s="14">
        <f>+Global!H60</f>
        <v>613.25566939405098</v>
      </c>
      <c r="I4" s="14">
        <f>+Global!I60</f>
        <v>658.45482067206046</v>
      </c>
      <c r="J4" s="14">
        <f>+Global!J60</f>
        <v>703.29177865566999</v>
      </c>
      <c r="K4" s="14">
        <f>+Global!K60</f>
        <v>748.04643141710221</v>
      </c>
      <c r="L4" s="14">
        <f>+Global!L60</f>
        <v>792.95827354344931</v>
      </c>
      <c r="M4" s="14">
        <f>+Global!M60</f>
        <v>838.19497299809336</v>
      </c>
      <c r="N4" s="14">
        <f>+Global!N60</f>
        <v>883.80469540827039</v>
      </c>
      <c r="O4" s="14">
        <f>+Global!O60</f>
        <v>929.91124133642541</v>
      </c>
      <c r="P4" s="14">
        <f>+Global!P60</f>
        <v>976.22718855645326</v>
      </c>
      <c r="Q4" s="14">
        <f>+Global!Q60</f>
        <v>1022.5726865044091</v>
      </c>
      <c r="R4" s="14">
        <f>+Global!R60</f>
        <v>1068.812943845619</v>
      </c>
      <c r="S4" s="14">
        <f>+Global!S60</f>
        <v>1114.8254508538134</v>
      </c>
      <c r="T4" s="14">
        <f>+Global!T60</f>
        <v>1160.4798428742706</v>
      </c>
      <c r="U4" s="14">
        <f>+Global!U60</f>
        <v>1205.6199297847472</v>
      </c>
      <c r="V4" s="14">
        <f>+Global!V60</f>
        <v>1250.0439473433696</v>
      </c>
      <c r="W4" s="14">
        <f>+Global!W60</f>
        <v>1293.8803471348886</v>
      </c>
      <c r="X4" s="14">
        <f>+Global!X60</f>
        <v>1337.2039812828741</v>
      </c>
      <c r="Y4" s="14">
        <f>+Global!Y60</f>
        <v>1379.5962553182276</v>
      </c>
      <c r="Z4" s="14">
        <f>+Global!Z60</f>
        <v>1420.3250453507442</v>
      </c>
      <c r="AA4" s="14">
        <f>+Global!AA60</f>
        <v>1458.3835883948009</v>
      </c>
      <c r="AB4" s="14">
        <f>+Global!AB60</f>
        <v>1485.067543984281</v>
      </c>
      <c r="AC4" s="14">
        <f>+Global!AC60</f>
        <v>1402.7015118099816</v>
      </c>
      <c r="AD4" s="14">
        <f>+Global!AD60</f>
        <v>1333.7794433725451</v>
      </c>
      <c r="AE4" s="14">
        <f>+Global!AE60</f>
        <v>1276.0387638314382</v>
      </c>
      <c r="AF4" s="14">
        <f>+Global!AF60</f>
        <v>1227.5979641712561</v>
      </c>
      <c r="AG4" s="14">
        <f>+Global!AG60</f>
        <v>1186.8924246067879</v>
      </c>
      <c r="AH4" s="14">
        <f>+Global!AH60</f>
        <v>1152.6210453287576</v>
      </c>
      <c r="AI4" s="14">
        <f>+Global!AI60</f>
        <v>1123.701864806595</v>
      </c>
      <c r="AJ4" s="14">
        <f>+Global!AJ60</f>
        <v>1099.2351522525075</v>
      </c>
      <c r="AK4" s="14">
        <f>+Global!AK60</f>
        <v>1078.4727156609563</v>
      </c>
      <c r="AL4" s="14">
        <f>+Global!AL60</f>
        <v>1060.7923787507891</v>
      </c>
      <c r="AM4" s="14">
        <f>+Global!AM60</f>
        <v>1045.6767563741771</v>
      </c>
      <c r="AN4" s="14">
        <f>+Global!AN60</f>
        <v>1032.695604522507</v>
      </c>
      <c r="AO4" s="14">
        <f>+Global!AO60</f>
        <v>1021.4911429490792</v>
      </c>
      <c r="AP4" s="14">
        <f>+Global!AP60</f>
        <v>1011.7658497958978</v>
      </c>
      <c r="AQ4" s="14">
        <f>+Global!AQ60</f>
        <v>1003.2723119118116</v>
      </c>
      <c r="AR4" s="14">
        <f>+Global!AR60</f>
        <v>995.80478465512658</v>
      </c>
      <c r="AS4" s="14">
        <f>+Global!AS60</f>
        <v>989.19217327519812</v>
      </c>
      <c r="AT4" s="14">
        <f>+Global!AT60</f>
        <v>983.29219645185628</v>
      </c>
      <c r="AU4" s="14">
        <f>+Global!AU60</f>
        <v>977.98653289165497</v>
      </c>
      <c r="AV4" s="14">
        <f>+Global!AV60</f>
        <v>973.17678541049065</v>
      </c>
      <c r="AW4" s="14">
        <f>+Global!AW60</f>
        <v>968.78112481628852</v>
      </c>
      <c r="AX4" s="14">
        <f>+Global!AX60</f>
        <v>964.7314990939476</v>
      </c>
      <c r="AY4" s="14">
        <f>+Global!AY60</f>
        <v>960.97131267823011</v>
      </c>
      <c r="AZ4" s="14">
        <f>+Global!AZ60</f>
        <v>957.4534966363326</v>
      </c>
      <c r="BA4" s="14">
        <f>+Global!BA60</f>
        <v>954.13890391732184</v>
      </c>
      <c r="BB4" s="14">
        <f>+Global!BB60</f>
        <v>950.99497491521913</v>
      </c>
      <c r="BC4" s="14">
        <f>+Global!BC60</f>
        <v>947.99462781447914</v>
      </c>
      <c r="BD4" s="14">
        <f>+Global!BD60</f>
        <v>945.11533585542475</v>
      </c>
      <c r="BE4" s="14">
        <f>+Global!BE60</f>
        <v>942.33836003445583</v>
      </c>
      <c r="BF4" s="14">
        <f>+Global!BF60</f>
        <v>939.64811105701415</v>
      </c>
      <c r="BG4" s="14">
        <f>+Global!BG60</f>
        <v>937.03161877128525</v>
      </c>
      <c r="BH4" s="14">
        <f>+Global!BH60</f>
        <v>934.4780909778508</v>
      </c>
      <c r="BI4" s="14">
        <f>+Global!BI60</f>
        <v>931.97854656006382</v>
      </c>
      <c r="BJ4" s="14">
        <f>+Global!BJ60</f>
        <v>929.52551041584513</v>
      </c>
      <c r="BK4" s="14">
        <f>+Global!BK60</f>
        <v>927.11274826868566</v>
      </c>
      <c r="BL4" s="14">
        <f>+Global!BL60</f>
        <v>924.73509394319683</v>
      </c>
      <c r="BM4" s="14">
        <f>+Global!BM60</f>
        <v>922.38823108700228</v>
      </c>
      <c r="BN4" s="14">
        <f>+Global!BN60</f>
        <v>920.06856370725166</v>
      </c>
      <c r="BO4" s="14">
        <f>+Global!BO60</f>
        <v>917.77309483026283</v>
      </c>
      <c r="BP4" s="14">
        <f>+Global!BP60</f>
        <v>915.49932560510047</v>
      </c>
      <c r="BQ4" s="14">
        <f>+Global!BQ60</f>
        <v>913.24517140659293</v>
      </c>
      <c r="BR4" s="14">
        <f>+Global!BR60</f>
        <v>911.00889207362786</v>
      </c>
      <c r="BS4" s="14">
        <f>+Global!BS60</f>
        <v>908.78903390114556</v>
      </c>
      <c r="BT4" s="14">
        <f>+Global!BT60</f>
        <v>906.58438140550049</v>
      </c>
      <c r="BU4" s="14">
        <f>+Global!BU60</f>
        <v>904.3939172165276</v>
      </c>
      <c r="BV4" s="14">
        <f>+Global!BV60</f>
        <v>902.21678872707878</v>
      </c>
      <c r="BW4" s="14">
        <f>+Global!BW60</f>
        <v>900.05228036150038</v>
      </c>
      <c r="BX4" s="14">
        <f>+Global!BX60</f>
        <v>897.89979051633964</v>
      </c>
      <c r="BY4" s="14">
        <f>+Global!BY60</f>
        <v>895.75881238608099</v>
      </c>
      <c r="BZ4" s="14">
        <f>+Global!BZ60</f>
        <v>893.62891801934131</v>
      </c>
      <c r="CA4" s="14">
        <f>+Global!CA60</f>
        <v>891.50974506124044</v>
      </c>
      <c r="CB4" s="14">
        <f>+Global!CB60</f>
        <v>889.4009857293662</v>
      </c>
      <c r="CC4" s="14">
        <f>+Global!CC60</f>
        <v>887.30237764700576</v>
      </c>
      <c r="CD4" s="14">
        <f>+Global!CD60</f>
        <v>885.21369622072382</v>
      </c>
      <c r="CE4" s="14">
        <f>+Global!CE60</f>
        <v>883.1347483020869</v>
      </c>
      <c r="CF4" s="14">
        <f>+Global!CF60</f>
        <v>881.06536691717349</v>
      </c>
      <c r="CG4" s="14">
        <f>+Global!CG60</f>
        <v>879.00540688396802</v>
      </c>
      <c r="CH4" s="14">
        <f>+Global!CH60</f>
        <v>876.95474116803973</v>
      </c>
      <c r="CI4" s="14">
        <f>+Global!CI60</f>
        <v>874.91325785211916</v>
      </c>
      <c r="CJ4" s="14">
        <f>+Global!CJ60</f>
        <v>872.88085761613968</v>
      </c>
      <c r="CK4" s="14">
        <f>+Global!CK60</f>
        <v>870.85745164173738</v>
      </c>
      <c r="CL4" s="14">
        <f>+Global!CL60</f>
        <v>868.84295986969755</v>
      </c>
      <c r="CM4" s="14">
        <f>+Global!CM60</f>
        <v>866.83730955087913</v>
      </c>
      <c r="CN4" s="14">
        <f>+Global!CN60</f>
        <v>864.84043404117233</v>
      </c>
      <c r="CO4" s="14">
        <f>+Global!CO60</f>
        <v>862.85227179937408</v>
      </c>
      <c r="CP4" s="14">
        <f>+Global!CP60</f>
        <v>860.87276555379208</v>
      </c>
      <c r="CQ4" s="14">
        <f>+Global!CQ60</f>
        <v>858.90186160915084</v>
      </c>
      <c r="CR4" s="14">
        <f>+Global!CR60</f>
        <v>856.93950927016067</v>
      </c>
      <c r="CS4" s="14">
        <f>+Global!CS60</f>
        <v>854.98566036209411</v>
      </c>
      <c r="CT4" s="14">
        <f>+Global!CT60</f>
        <v>853.04026883202607</v>
      </c>
      <c r="CU4" s="14">
        <f>+Global!CU60</f>
        <v>851.10329041714863</v>
      </c>
      <c r="CV4" s="14">
        <f>+Global!CV60</f>
        <v>849.17468236885657</v>
      </c>
      <c r="CW4" s="14">
        <f>+Global!CW60</f>
        <v>847.25440322321242</v>
      </c>
      <c r="CX4" s="14">
        <f>+Global!CX60</f>
        <v>845.34241260997305</v>
      </c>
      <c r="CY4" s="14">
        <f>+Global!CY60</f>
        <v>843.43867109368296</v>
      </c>
      <c r="CZ4" s="14">
        <f>+Global!CZ60</f>
        <v>841.54314004143225</v>
      </c>
      <c r="DA4" s="14">
        <f>+Global!DA60</f>
        <v>839.65578151278646</v>
      </c>
      <c r="DB4" s="14">
        <f>+Global!DB60</f>
        <v>837.77655816815331</v>
      </c>
      <c r="DC4" s="14">
        <f>+Global!DC60</f>
        <v>835.90543319248115</v>
      </c>
      <c r="DD4" s="14">
        <f>+Global!DD60</f>
        <v>834.04237023170447</v>
      </c>
      <c r="DE4" s="14">
        <f>+Global!DE60</f>
        <v>832.18733333979196</v>
      </c>
      <c r="DF4" s="14">
        <f>+Global!DF60</f>
        <v>830.34028693460857</v>
      </c>
      <c r="DG4" s="14">
        <f>+Global!DG60</f>
        <v>828.50119576110956</v>
      </c>
      <c r="DH4" s="14">
        <f>+Global!DH60</f>
        <v>826.67002486062881</v>
      </c>
      <c r="DI4" s="14">
        <f>+Global!DI60</f>
        <v>824.84673954523771</v>
      </c>
      <c r="DJ4" s="14">
        <f>+Global!DJ60</f>
        <v>823.03130537631955</v>
      </c>
      <c r="DK4" s="14">
        <f>+Global!DK60</f>
        <v>821.22368814664878</v>
      </c>
      <c r="DL4" s="14">
        <f>+Global!DL60</f>
        <v>819.42385386538683</v>
      </c>
      <c r="DM4" s="14">
        <f>+Global!DM60</f>
        <v>817.63176874550231</v>
      </c>
      <c r="DN4" s="14">
        <f>+Global!DN60</f>
        <v>815.8473991932085</v>
      </c>
      <c r="DO4" s="14">
        <f>+Global!DO60</f>
        <v>814.07071179907723</v>
      </c>
      <c r="DP4" s="14">
        <f>+Global!DP60</f>
        <v>812.30167333054851</v>
      </c>
      <c r="DQ4" s="14">
        <f>+Global!DQ60</f>
        <v>810.54025072560034</v>
      </c>
      <c r="DR4" s="14">
        <f>+Global!DR60</f>
        <v>808.7864110873852</v>
      </c>
      <c r="DS4" s="28"/>
      <c r="DT4" s="28"/>
      <c r="DU4" s="28"/>
      <c r="DV4" s="28"/>
    </row>
    <row r="5" spans="1:126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28"/>
      <c r="DT5" s="28"/>
      <c r="DU5" s="28"/>
      <c r="DV5" s="28"/>
    </row>
    <row r="6" spans="1:126">
      <c r="A6" s="15" t="s">
        <v>698</v>
      </c>
      <c r="B6" s="16" t="s">
        <v>828</v>
      </c>
      <c r="C6" s="16" t="s">
        <v>829</v>
      </c>
      <c r="D6" s="17"/>
      <c r="E6" s="16"/>
      <c r="G6" s="14"/>
      <c r="H6" s="16" t="s">
        <v>488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28"/>
      <c r="DT6" s="28"/>
      <c r="DU6" s="28"/>
      <c r="DV6" s="28"/>
    </row>
    <row r="7" spans="1:126">
      <c r="A7" s="10" t="s">
        <v>830</v>
      </c>
      <c r="B7" s="18">
        <v>0.5</v>
      </c>
      <c r="C7" s="11" t="s">
        <v>831</v>
      </c>
      <c r="E7" s="14"/>
      <c r="G7" s="14"/>
      <c r="H7" s="14" t="s">
        <v>832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28"/>
      <c r="DT7" s="28"/>
      <c r="DU7" s="28"/>
      <c r="DV7" s="28"/>
    </row>
    <row r="8" spans="1:126">
      <c r="A8" s="10" t="s">
        <v>833</v>
      </c>
      <c r="B8" s="18">
        <f>0.024076141150722*Parameters!B25</f>
        <v>2.4076141150722E-2</v>
      </c>
      <c r="C8" s="11" t="s">
        <v>834</v>
      </c>
      <c r="E8" s="14"/>
      <c r="G8" s="14"/>
      <c r="H8" s="14" t="s">
        <v>390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28"/>
      <c r="DT8" s="28"/>
      <c r="DU8" s="28"/>
      <c r="DV8" s="28"/>
    </row>
    <row r="9" spans="1:126">
      <c r="A9" s="10" t="s">
        <v>835</v>
      </c>
      <c r="B9" s="18">
        <v>9.2066693664206001E-2</v>
      </c>
      <c r="C9" s="14" t="s">
        <v>836</v>
      </c>
      <c r="E9" s="14"/>
      <c r="F9" s="14"/>
      <c r="G9" s="14"/>
      <c r="H9" s="14" t="s">
        <v>837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28"/>
      <c r="DT9" s="28"/>
      <c r="DU9" s="28"/>
      <c r="DV9" s="28"/>
    </row>
    <row r="10" spans="1:126">
      <c r="A10" s="15" t="s">
        <v>838</v>
      </c>
      <c r="B10" s="14"/>
      <c r="C10" s="14"/>
      <c r="E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28"/>
      <c r="DT10" s="28"/>
      <c r="DU10" s="28"/>
      <c r="DV10" s="28"/>
    </row>
    <row r="11" spans="1:126">
      <c r="A11" s="10" t="s">
        <v>839</v>
      </c>
      <c r="B11" s="18">
        <v>1</v>
      </c>
      <c r="H11" s="14" t="s">
        <v>329</v>
      </c>
    </row>
    <row r="12" spans="1:126">
      <c r="A12" s="10" t="s">
        <v>840</v>
      </c>
      <c r="B12" s="18">
        <v>0.26</v>
      </c>
      <c r="C12" s="11" t="s">
        <v>841</v>
      </c>
      <c r="H12" s="11" t="s">
        <v>842</v>
      </c>
    </row>
    <row r="13" spans="1:126">
      <c r="A13" s="10" t="s">
        <v>843</v>
      </c>
      <c r="B13" s="18">
        <f>+Parameters!B25*0.0008</f>
        <v>8.0000000000000004E-4</v>
      </c>
      <c r="C13" s="11" t="s">
        <v>844</v>
      </c>
      <c r="H13" s="11" t="s">
        <v>845</v>
      </c>
    </row>
    <row r="14" spans="1:126">
      <c r="A14" s="10" t="s">
        <v>846</v>
      </c>
      <c r="B14" s="18">
        <v>-1</v>
      </c>
      <c r="C14" s="11" t="s">
        <v>847</v>
      </c>
      <c r="H14" s="11" t="s">
        <v>848</v>
      </c>
    </row>
    <row r="15" spans="1:126">
      <c r="B15" s="14"/>
      <c r="C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28"/>
      <c r="DT15" s="28"/>
      <c r="DU15" s="28"/>
      <c r="DV15" s="28"/>
    </row>
    <row r="16" spans="1:126">
      <c r="A16" s="15" t="s">
        <v>849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28"/>
      <c r="DT16" s="28"/>
      <c r="DU16" s="28"/>
      <c r="DV16" s="28"/>
    </row>
    <row r="17" spans="1:126">
      <c r="A17" s="10" t="s">
        <v>850</v>
      </c>
      <c r="B17" s="18">
        <v>0.6</v>
      </c>
      <c r="C17" s="11" t="s">
        <v>851</v>
      </c>
      <c r="E17" s="14"/>
      <c r="F17" s="14"/>
      <c r="G17" s="14"/>
      <c r="H17" s="14" t="s">
        <v>852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28"/>
      <c r="DT17" s="28"/>
      <c r="DU17" s="28"/>
      <c r="DV17" s="28"/>
    </row>
    <row r="18" spans="1:126">
      <c r="A18" s="10" t="s">
        <v>853</v>
      </c>
      <c r="B18" s="18">
        <v>7.3</v>
      </c>
      <c r="C18" s="11" t="s">
        <v>841</v>
      </c>
      <c r="E18" s="14"/>
      <c r="G18" s="14"/>
      <c r="H18" s="14" t="s">
        <v>854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28"/>
      <c r="DT18" s="28"/>
      <c r="DU18" s="28"/>
      <c r="DV18" s="28"/>
    </row>
    <row r="19" spans="1:126">
      <c r="A19" s="10" t="s">
        <v>855</v>
      </c>
      <c r="B19" s="18">
        <f>+Parameters!B26*1</f>
        <v>0</v>
      </c>
      <c r="C19" s="11" t="s">
        <v>856</v>
      </c>
      <c r="E19" s="14"/>
      <c r="G19" s="14"/>
      <c r="H19" s="11" t="s">
        <v>390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28"/>
      <c r="DT19" s="28"/>
      <c r="DU19" s="28"/>
      <c r="DV19" s="28"/>
    </row>
    <row r="20" spans="1:126">
      <c r="A20" s="10" t="s">
        <v>857</v>
      </c>
      <c r="B20" s="18">
        <f>+Parameters!B25*1.11860081578514</f>
        <v>1.1186008157851399</v>
      </c>
      <c r="C20" s="11" t="s">
        <v>858</v>
      </c>
      <c r="E20" s="14"/>
      <c r="G20" s="14"/>
      <c r="H20" s="11" t="s">
        <v>390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28"/>
      <c r="DT20" s="28"/>
      <c r="DU20" s="28"/>
      <c r="DV20" s="28"/>
    </row>
    <row r="21" spans="1:126">
      <c r="A21" s="10" t="s">
        <v>859</v>
      </c>
      <c r="B21" s="18">
        <v>1</v>
      </c>
      <c r="E21" s="19"/>
      <c r="F21" s="19"/>
      <c r="G21" s="14"/>
      <c r="H21" s="11" t="s">
        <v>390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28"/>
      <c r="DT21" s="28"/>
      <c r="DU21" s="28"/>
      <c r="DV21" s="28"/>
    </row>
    <row r="22" spans="1:126">
      <c r="B22" s="20"/>
      <c r="E22" s="14"/>
      <c r="G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28"/>
      <c r="DT22" s="28"/>
      <c r="DU22" s="28"/>
      <c r="DV22" s="28"/>
    </row>
    <row r="23" spans="1:126">
      <c r="A23" s="15" t="s">
        <v>860</v>
      </c>
      <c r="B23" s="14"/>
      <c r="C23" s="14"/>
      <c r="E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28"/>
      <c r="DT23" s="28"/>
      <c r="DU23" s="28"/>
      <c r="DV23" s="28"/>
    </row>
    <row r="24" spans="1:126">
      <c r="A24" s="10" t="s">
        <v>850</v>
      </c>
      <c r="B24" s="18">
        <v>0.21</v>
      </c>
      <c r="C24" s="14" t="s">
        <v>861</v>
      </c>
      <c r="E24" s="14"/>
      <c r="G24" s="14"/>
      <c r="H24" s="14" t="s">
        <v>852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28"/>
      <c r="DT24" s="28"/>
      <c r="DU24" s="28"/>
      <c r="DV24" s="28"/>
    </row>
    <row r="25" spans="1:126">
      <c r="A25" s="10" t="s">
        <v>862</v>
      </c>
      <c r="B25" s="18">
        <v>0.77033278932803395</v>
      </c>
      <c r="C25" s="14" t="s">
        <v>861</v>
      </c>
      <c r="E25" s="14"/>
      <c r="G25" s="14"/>
      <c r="H25" s="14" t="s">
        <v>294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28"/>
      <c r="DT25" s="28"/>
      <c r="DU25" s="28"/>
      <c r="DV25" s="28"/>
    </row>
    <row r="26" spans="1:126">
      <c r="A26" s="10" t="s">
        <v>863</v>
      </c>
      <c r="B26" s="18">
        <v>-0.60040718523653303</v>
      </c>
      <c r="C26" s="11" t="s">
        <v>864</v>
      </c>
      <c r="E26" s="14" t="s">
        <v>865</v>
      </c>
      <c r="G26" s="14"/>
      <c r="H26" s="14" t="s">
        <v>866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28"/>
      <c r="DT26" s="28"/>
      <c r="DU26" s="28"/>
      <c r="DV26" s="28"/>
    </row>
    <row r="27" spans="1:126">
      <c r="A27" s="10" t="s">
        <v>867</v>
      </c>
      <c r="B27" s="18">
        <f>+Parameters!B25*2.22542020899689</f>
        <v>2.2254202089968902</v>
      </c>
      <c r="C27" s="11" t="s">
        <v>864</v>
      </c>
      <c r="D27" s="14"/>
      <c r="E27" s="14" t="s">
        <v>868</v>
      </c>
      <c r="G27" s="14"/>
      <c r="H27" s="14" t="s">
        <v>869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28"/>
      <c r="DT27" s="28"/>
      <c r="DU27" s="28"/>
      <c r="DV27" s="28"/>
    </row>
    <row r="28" spans="1:126">
      <c r="A28" s="10" t="s">
        <v>870</v>
      </c>
      <c r="B28" s="18">
        <f>+Parameters!B26*3</f>
        <v>0</v>
      </c>
      <c r="C28" s="11" t="s">
        <v>871</v>
      </c>
      <c r="D28" s="14"/>
      <c r="E28" s="14"/>
      <c r="G28" s="14"/>
      <c r="H28" s="14" t="s">
        <v>869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28"/>
      <c r="DT28" s="28"/>
      <c r="DU28" s="28"/>
      <c r="DV28" s="28"/>
    </row>
    <row r="29" spans="1:126">
      <c r="A29" s="10" t="s">
        <v>872</v>
      </c>
      <c r="B29" s="18">
        <v>1.3</v>
      </c>
      <c r="D29" s="14"/>
      <c r="E29" s="21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28"/>
      <c r="DT29" s="28"/>
      <c r="DU29" s="28"/>
      <c r="DV29" s="28"/>
    </row>
    <row r="30" spans="1:126">
      <c r="A30" s="9" t="s">
        <v>873</v>
      </c>
      <c r="B30" s="18">
        <v>56.6</v>
      </c>
      <c r="D30" s="14"/>
      <c r="E30" s="21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28"/>
      <c r="DT30" s="28"/>
      <c r="DU30" s="28"/>
      <c r="DV30" s="28"/>
    </row>
    <row r="31" spans="1:126">
      <c r="A31" s="9" t="s">
        <v>874</v>
      </c>
      <c r="B31" s="18">
        <v>5</v>
      </c>
      <c r="D31" s="14"/>
      <c r="E31" s="21"/>
      <c r="G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28"/>
      <c r="DT31" s="28"/>
      <c r="DU31" s="28"/>
      <c r="DV31" s="28"/>
    </row>
    <row r="32" spans="1:126">
      <c r="A32" s="9" t="s">
        <v>875</v>
      </c>
      <c r="B32" s="18">
        <v>51.6</v>
      </c>
      <c r="D32" s="14"/>
      <c r="G32" s="20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28"/>
      <c r="DT32" s="28"/>
      <c r="DU32" s="28"/>
      <c r="DV32" s="28"/>
    </row>
    <row r="33" spans="1:129">
      <c r="A33" s="15"/>
      <c r="D33" s="14"/>
      <c r="E33" s="21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28"/>
      <c r="DT33" s="28"/>
      <c r="DU33" s="28"/>
      <c r="DV33" s="28"/>
    </row>
    <row r="34" spans="1:129">
      <c r="A34" s="15" t="s">
        <v>876</v>
      </c>
      <c r="D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28"/>
      <c r="DT34" s="28"/>
      <c r="DU34" s="28"/>
      <c r="DV34" s="28"/>
    </row>
    <row r="35" spans="1:129">
      <c r="A35" s="15"/>
      <c r="D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28"/>
      <c r="DT35" s="28"/>
      <c r="DU35" s="28"/>
      <c r="DV35" s="28"/>
    </row>
    <row r="36" spans="1:129">
      <c r="A36" s="22" t="s">
        <v>698</v>
      </c>
    </row>
    <row r="37" spans="1:129">
      <c r="A37" s="7" t="s">
        <v>877</v>
      </c>
      <c r="B37" s="23">
        <f t="shared" ref="B37:BM37" si="2">+B3*$B$7</f>
        <v>0.41499999999999998</v>
      </c>
      <c r="C37" s="23">
        <f t="shared" si="2"/>
        <v>0.49</v>
      </c>
      <c r="D37" s="23">
        <f t="shared" si="2"/>
        <v>0.61495364018244392</v>
      </c>
      <c r="E37" s="23">
        <f t="shared" si="2"/>
        <v>0.76015308953724658</v>
      </c>
      <c r="F37" s="23">
        <f t="shared" si="2"/>
        <v>0.91595632110792446</v>
      </c>
      <c r="G37" s="23">
        <f t="shared" si="2"/>
        <v>1.0754859066408258</v>
      </c>
      <c r="H37" s="23">
        <f t="shared" si="2"/>
        <v>1.2340308767819086</v>
      </c>
      <c r="I37" s="23">
        <f t="shared" si="2"/>
        <v>1.388920900083598</v>
      </c>
      <c r="J37" s="23">
        <f t="shared" si="2"/>
        <v>1.5389838704908128</v>
      </c>
      <c r="K37" s="23">
        <f t="shared" si="2"/>
        <v>1.6839063380782855</v>
      </c>
      <c r="L37" s="23">
        <f t="shared" si="2"/>
        <v>1.8238242665313447</v>
      </c>
      <c r="M37" s="23">
        <f t="shared" si="2"/>
        <v>1.9553078064698926</v>
      </c>
      <c r="N37" s="23">
        <f t="shared" si="2"/>
        <v>2.079907344931228</v>
      </c>
      <c r="O37" s="23">
        <f t="shared" si="2"/>
        <v>2.1987182483223524</v>
      </c>
      <c r="P37" s="23">
        <f t="shared" si="2"/>
        <v>2.312437242192781</v>
      </c>
      <c r="Q37" s="23">
        <f t="shared" si="2"/>
        <v>2.4215435457180492</v>
      </c>
      <c r="R37" s="23">
        <f t="shared" si="2"/>
        <v>2.5263855060625988</v>
      </c>
      <c r="S37" s="23">
        <f t="shared" si="2"/>
        <v>2.6272223607459435</v>
      </c>
      <c r="T37" s="23">
        <f t="shared" si="2"/>
        <v>2.7242430078134685</v>
      </c>
      <c r="U37" s="23">
        <f t="shared" si="2"/>
        <v>2.8175713025956348</v>
      </c>
      <c r="V37" s="23">
        <f t="shared" si="2"/>
        <v>2.907351873374346</v>
      </c>
      <c r="W37" s="23">
        <f t="shared" si="2"/>
        <v>2.9937960563465436</v>
      </c>
      <c r="X37" s="23">
        <f t="shared" si="2"/>
        <v>3.0770324529853301</v>
      </c>
      <c r="Y37" s="23">
        <f t="shared" si="2"/>
        <v>3.1569709740075456</v>
      </c>
      <c r="Z37" s="23">
        <f t="shared" si="2"/>
        <v>3.2332744944014742</v>
      </c>
      <c r="AA37" s="23">
        <f t="shared" si="2"/>
        <v>3.3039195693091776</v>
      </c>
      <c r="AB37" s="23">
        <f t="shared" si="2"/>
        <v>3.3470734924452659</v>
      </c>
      <c r="AC37" s="23">
        <f t="shared" si="2"/>
        <v>3.3514651314557522</v>
      </c>
      <c r="AD37" s="23">
        <f t="shared" si="2"/>
        <v>3.3326992553612462</v>
      </c>
      <c r="AE37" s="23">
        <f t="shared" si="2"/>
        <v>3.3010803847090875</v>
      </c>
      <c r="AF37" s="23">
        <f t="shared" si="2"/>
        <v>3.2633127328537093</v>
      </c>
      <c r="AG37" s="23">
        <f t="shared" si="2"/>
        <v>3.2236617907128533</v>
      </c>
      <c r="AH37" s="23">
        <f t="shared" si="2"/>
        <v>3.1847493972878067</v>
      </c>
      <c r="AI37" s="23">
        <f t="shared" si="2"/>
        <v>3.1480984744628362</v>
      </c>
      <c r="AJ37" s="23">
        <f t="shared" si="2"/>
        <v>3.1145061831132743</v>
      </c>
      <c r="AK37" s="23">
        <f t="shared" si="2"/>
        <v>3.0842990874001948</v>
      </c>
      <c r="AL37" s="23">
        <f t="shared" si="2"/>
        <v>3.057506951640979</v>
      </c>
      <c r="AM37" s="23">
        <f t="shared" si="2"/>
        <v>3.0339803235194074</v>
      </c>
      <c r="AN37" s="23">
        <f t="shared" si="2"/>
        <v>3.0134692632434343</v>
      </c>
      <c r="AO37" s="23">
        <f t="shared" si="2"/>
        <v>2.9956752513609093</v>
      </c>
      <c r="AP37" s="23">
        <f t="shared" si="2"/>
        <v>2.9802846441708097</v>
      </c>
      <c r="AQ37" s="23">
        <f t="shared" si="2"/>
        <v>2.9669895098535428</v>
      </c>
      <c r="AR37" s="23">
        <f t="shared" si="2"/>
        <v>2.9554999132321482</v>
      </c>
      <c r="AS37" s="23">
        <f t="shared" si="2"/>
        <v>2.9455504824681329</v>
      </c>
      <c r="AT37" s="23">
        <f t="shared" si="2"/>
        <v>2.93690322456662</v>
      </c>
      <c r="AU37" s="23">
        <f t="shared" si="2"/>
        <v>2.9293479474046862</v>
      </c>
      <c r="AV37" s="23">
        <f t="shared" si="2"/>
        <v>2.9227012176546023</v>
      </c>
      <c r="AW37" s="23">
        <f t="shared" si="2"/>
        <v>2.9168044832731863</v>
      </c>
      <c r="AX37" s="23">
        <f t="shared" si="2"/>
        <v>2.9115217788785213</v>
      </c>
      <c r="AY37" s="23">
        <f t="shared" si="2"/>
        <v>2.9067372860078691</v>
      </c>
      <c r="AZ37" s="23">
        <f t="shared" si="2"/>
        <v>2.9023529192629174</v>
      </c>
      <c r="BA37" s="23">
        <f t="shared" si="2"/>
        <v>2.8982860403981778</v>
      </c>
      <c r="BB37" s="23">
        <f t="shared" si="2"/>
        <v>2.8944673560080858</v>
      </c>
      <c r="BC37" s="23">
        <f t="shared" si="2"/>
        <v>2.8908390238513535</v>
      </c>
      <c r="BD37" s="23">
        <f t="shared" si="2"/>
        <v>2.887352973197796</v>
      </c>
      <c r="BE37" s="23">
        <f t="shared" si="2"/>
        <v>2.8839694324702676</v>
      </c>
      <c r="BF37" s="23">
        <f t="shared" si="2"/>
        <v>2.8806556504617369</v>
      </c>
      <c r="BG37" s="23">
        <f t="shared" si="2"/>
        <v>2.8773847938325403</v>
      </c>
      <c r="BH37" s="23">
        <f t="shared" si="2"/>
        <v>2.8741350022470171</v>
      </c>
      <c r="BI37" s="23">
        <f t="shared" si="2"/>
        <v>2.8708885825699215</v>
      </c>
      <c r="BJ37" s="23">
        <f t="shared" si="2"/>
        <v>2.8364313209139702</v>
      </c>
      <c r="BK37" s="23">
        <f t="shared" si="2"/>
        <v>2.811670085050499</v>
      </c>
      <c r="BL37" s="23">
        <f t="shared" si="2"/>
        <v>2.793468379756582</v>
      </c>
      <c r="BM37" s="23">
        <f t="shared" si="2"/>
        <v>2.7797022586798907</v>
      </c>
      <c r="BN37" s="23">
        <f t="shared" ref="BN37:DR37" si="3">+BN3*$B$7</f>
        <v>2.7689333123260136</v>
      </c>
      <c r="BO37" s="23">
        <f t="shared" si="3"/>
        <v>2.7601873149384373</v>
      </c>
      <c r="BP37" s="23">
        <f t="shared" si="3"/>
        <v>2.7528043826163087</v>
      </c>
      <c r="BQ37" s="23">
        <f t="shared" si="3"/>
        <v>2.7463375326245867</v>
      </c>
      <c r="BR37" s="23">
        <f t="shared" si="3"/>
        <v>2.7404840035020146</v>
      </c>
      <c r="BS37" s="23">
        <f t="shared" si="3"/>
        <v>2.7350387506655638</v>
      </c>
      <c r="BT37" s="23">
        <f t="shared" si="3"/>
        <v>2.7298629532839822</v>
      </c>
      <c r="BU37" s="23">
        <f t="shared" si="3"/>
        <v>2.7248626834608292</v>
      </c>
      <c r="BV37" s="23">
        <f t="shared" si="3"/>
        <v>2.7199744556869829</v>
      </c>
      <c r="BW37" s="23">
        <f t="shared" si="3"/>
        <v>2.7151554349977656</v>
      </c>
      <c r="BX37" s="23">
        <f t="shared" si="3"/>
        <v>2.7103768000054607</v>
      </c>
      <c r="BY37" s="23">
        <f t="shared" si="3"/>
        <v>2.7056192427596653</v>
      </c>
      <c r="BZ37" s="23">
        <f t="shared" si="3"/>
        <v>2.7008699161889966</v>
      </c>
      <c r="CA37" s="23">
        <f t="shared" si="3"/>
        <v>2.696120362436313</v>
      </c>
      <c r="CB37" s="23">
        <f t="shared" si="3"/>
        <v>2.6913651060531265</v>
      </c>
      <c r="CC37" s="23">
        <f t="shared" si="3"/>
        <v>2.6866006980054284</v>
      </c>
      <c r="CD37" s="23">
        <f t="shared" si="3"/>
        <v>2.6818250654897851</v>
      </c>
      <c r="CE37" s="23">
        <f t="shared" si="3"/>
        <v>2.677037069308974</v>
      </c>
      <c r="CF37" s="23">
        <f t="shared" si="3"/>
        <v>2.6722362022144099</v>
      </c>
      <c r="CG37" s="23">
        <f t="shared" si="3"/>
        <v>2.6674223830636752</v>
      </c>
      <c r="CH37" s="23">
        <f t="shared" si="3"/>
        <v>2.6625958161656715</v>
      </c>
      <c r="CI37" s="23">
        <f t="shared" si="3"/>
        <v>2.6577568950268691</v>
      </c>
      <c r="CJ37" s="23">
        <f t="shared" si="3"/>
        <v>2.6529061363818305</v>
      </c>
      <c r="CK37" s="23">
        <f t="shared" si="3"/>
        <v>2.6480441349131505</v>
      </c>
      <c r="CL37" s="23">
        <f t="shared" si="3"/>
        <v>2.64317153213308</v>
      </c>
      <c r="CM37" s="23">
        <f t="shared" si="3"/>
        <v>2.6382889949805475</v>
      </c>
      <c r="CN37" s="23">
        <f t="shared" si="3"/>
        <v>2.6333972011007263</v>
      </c>
      <c r="CO37" s="23">
        <f t="shared" si="3"/>
        <v>2.6284968287348591</v>
      </c>
      <c r="CP37" s="23">
        <f t="shared" si="3"/>
        <v>2.6235885498014686</v>
      </c>
      <c r="CQ37" s="23">
        <f t="shared" si="3"/>
        <v>2.6186730251950787</v>
      </c>
      <c r="CR37" s="23">
        <f t="shared" si="3"/>
        <v>2.613750901632069</v>
      </c>
      <c r="CS37" s="23">
        <f t="shared" si="3"/>
        <v>2.6088228095805999</v>
      </c>
      <c r="CT37" s="23">
        <f t="shared" si="3"/>
        <v>2.6038893619534873</v>
      </c>
      <c r="CU37" s="23">
        <f t="shared" si="3"/>
        <v>2.5989511533403022</v>
      </c>
      <c r="CV37" s="23">
        <f t="shared" si="3"/>
        <v>2.5940087596220089</v>
      </c>
      <c r="CW37" s="23">
        <f t="shared" si="3"/>
        <v>2.5890627378577582</v>
      </c>
      <c r="CX37" s="23">
        <f t="shared" si="3"/>
        <v>2.5841136263655655</v>
      </c>
      <c r="CY37" s="23">
        <f t="shared" si="3"/>
        <v>2.5791619449409797</v>
      </c>
      <c r="CZ37" s="23">
        <f t="shared" si="3"/>
        <v>2.5742081951735285</v>
      </c>
      <c r="DA37" s="23">
        <f t="shared" si="3"/>
        <v>2.5692528608317851</v>
      </c>
      <c r="DB37" s="23">
        <f t="shared" si="3"/>
        <v>2.5642964082957529</v>
      </c>
      <c r="DC37" s="23">
        <f t="shared" si="3"/>
        <v>2.5593392870208804</v>
      </c>
      <c r="DD37" s="23">
        <f t="shared" si="3"/>
        <v>2.5543819300220836</v>
      </c>
      <c r="DE37" s="23">
        <f t="shared" si="3"/>
        <v>2.5494247543691024</v>
      </c>
      <c r="DF37" s="23">
        <f t="shared" si="3"/>
        <v>2.5444681616866927</v>
      </c>
      <c r="DG37" s="23">
        <f t="shared" si="3"/>
        <v>2.539512538654769</v>
      </c>
      <c r="DH37" s="23">
        <f t="shared" si="3"/>
        <v>2.5345582575048247</v>
      </c>
      <c r="DI37" s="23">
        <f t="shared" si="3"/>
        <v>2.5296056765098656</v>
      </c>
      <c r="DJ37" s="23">
        <f t="shared" si="3"/>
        <v>2.5246551404658053</v>
      </c>
      <c r="DK37" s="23">
        <f t="shared" si="3"/>
        <v>2.5197069811627855</v>
      </c>
      <c r="DL37" s="23">
        <f t="shared" si="3"/>
        <v>2.5147615178453289</v>
      </c>
      <c r="DM37" s="23">
        <f t="shared" si="3"/>
        <v>2.5098190576605339</v>
      </c>
      <c r="DN37" s="23">
        <f t="shared" si="3"/>
        <v>2.5048798960937848</v>
      </c>
      <c r="DO37" s="23">
        <f t="shared" si="3"/>
        <v>2.499944317391654</v>
      </c>
      <c r="DP37" s="23">
        <f t="shared" si="3"/>
        <v>2.495012594971818</v>
      </c>
      <c r="DQ37" s="23">
        <f t="shared" si="3"/>
        <v>2.4900849918199488</v>
      </c>
      <c r="DR37" s="23">
        <f t="shared" si="3"/>
        <v>2.4851617608736229</v>
      </c>
      <c r="DS37" s="7"/>
      <c r="DT37" s="7"/>
      <c r="DU37" s="7"/>
      <c r="DV37" s="7"/>
      <c r="DW37" s="7"/>
      <c r="DX37" s="7"/>
      <c r="DY37" s="7"/>
    </row>
    <row r="38" spans="1:129">
      <c r="A38" s="7" t="s">
        <v>878</v>
      </c>
      <c r="B38" s="23">
        <f>+B9+$B$8*(B37-B9)</f>
        <v>9.9841681529815929E-2</v>
      </c>
      <c r="C38" s="23">
        <f t="shared" ref="C38:H38" si="4">+B38+$B$8*(C37-B38)</f>
        <v>0.10923518827643243</v>
      </c>
      <c r="D38" s="23">
        <f t="shared" si="4"/>
        <v>0.12141093710704617</v>
      </c>
      <c r="E38" s="23">
        <f t="shared" si="4"/>
        <v>0.13678938332787166</v>
      </c>
      <c r="F38" s="23">
        <f t="shared" si="4"/>
        <v>0.15554871650184005</v>
      </c>
      <c r="G38" s="23">
        <f t="shared" si="4"/>
        <v>0.17769725414142484</v>
      </c>
      <c r="H38" s="23">
        <f t="shared" si="4"/>
        <v>0.20312969154237065</v>
      </c>
      <c r="I38" s="23">
        <f t="shared" ref="I38:BT38" si="5">+H38+$B$8*(I37-H38)</f>
        <v>0.23167896805449448</v>
      </c>
      <c r="J38" s="23">
        <f t="shared" si="5"/>
        <v>0.26315382541258214</v>
      </c>
      <c r="K38" s="23">
        <f t="shared" si="5"/>
        <v>0.29736006344776456</v>
      </c>
      <c r="L38" s="23">
        <f t="shared" si="5"/>
        <v>0.33411143106272922</v>
      </c>
      <c r="M38" s="23">
        <f t="shared" si="5"/>
        <v>0.37314358383007096</v>
      </c>
      <c r="N38" s="23">
        <f t="shared" si="5"/>
        <v>0.41423586905327958</v>
      </c>
      <c r="O38" s="23">
        <f t="shared" si="5"/>
        <v>0.45719931869753799</v>
      </c>
      <c r="P38" s="23">
        <f t="shared" si="5"/>
        <v>0.50186628881178186</v>
      </c>
      <c r="Q38" s="23">
        <f t="shared" si="5"/>
        <v>0.548084709412888</v>
      </c>
      <c r="R38" s="23">
        <f t="shared" si="5"/>
        <v>0.59571455863161227</v>
      </c>
      <c r="S38" s="23">
        <f t="shared" si="5"/>
        <v>0.64462542722410987</v>
      </c>
      <c r="T38" s="23">
        <f t="shared" si="5"/>
        <v>0.69469459363390229</v>
      </c>
      <c r="U38" s="23">
        <f t="shared" si="5"/>
        <v>0.7458052729244451</v>
      </c>
      <c r="V38" s="23">
        <f t="shared" si="5"/>
        <v>0.79784697398074023</v>
      </c>
      <c r="W38" s="23">
        <f t="shared" si="5"/>
        <v>0.85071695404757774</v>
      </c>
      <c r="X38" s="23">
        <f t="shared" si="5"/>
        <v>0.90431804024604312</v>
      </c>
      <c r="Y38" s="23">
        <f t="shared" si="5"/>
        <v>0.95855323024287309</v>
      </c>
      <c r="Z38" s="23">
        <f t="shared" si="5"/>
        <v>1.0133197404773044</v>
      </c>
      <c r="AA38" s="23">
        <f t="shared" si="5"/>
        <v>1.0684685452760803</v>
      </c>
      <c r="AB38" s="23">
        <f t="shared" si="5"/>
        <v>1.1233285596108591</v>
      </c>
      <c r="AC38" s="23">
        <f t="shared" si="5"/>
        <v>1.1769734902176825</v>
      </c>
      <c r="AD38" s="23">
        <f t="shared" si="5"/>
        <v>1.2288750480215271</v>
      </c>
      <c r="AE38" s="23">
        <f t="shared" si="5"/>
        <v>1.2787657562008963</v>
      </c>
      <c r="AF38" s="23">
        <f t="shared" si="5"/>
        <v>1.3265459893310281</v>
      </c>
      <c r="AG38" s="23">
        <f t="shared" si="5"/>
        <v>1.372221217144362</v>
      </c>
      <c r="AH38" s="23">
        <f t="shared" si="5"/>
        <v>1.4158599014491569</v>
      </c>
      <c r="AI38" s="23">
        <f t="shared" si="5"/>
        <v>1.4575655218397594</v>
      </c>
      <c r="AJ38" s="23">
        <f t="shared" si="5"/>
        <v>1.4974582590789511</v>
      </c>
      <c r="AK38" s="23">
        <f t="shared" si="5"/>
        <v>1.5356632628453419</v>
      </c>
      <c r="AL38" s="23">
        <f t="shared" si="5"/>
        <v>1.5723033863061211</v>
      </c>
      <c r="AM38" s="23">
        <f t="shared" si="5"/>
        <v>1.6074949265632232</v>
      </c>
      <c r="AN38" s="23">
        <f t="shared" si="5"/>
        <v>1.6413453631474288</v>
      </c>
      <c r="AO38" s="23">
        <f t="shared" si="5"/>
        <v>1.6739524007006981</v>
      </c>
      <c r="AP38" s="23">
        <f t="shared" si="5"/>
        <v>1.7054038401842238</v>
      </c>
      <c r="AQ38" s="23">
        <f t="shared" si="5"/>
        <v>1.7357779548409105</v>
      </c>
      <c r="AR38" s="23">
        <f t="shared" si="5"/>
        <v>1.765144152875773</v>
      </c>
      <c r="AS38" s="23">
        <f t="shared" si="5"/>
        <v>1.7935637822822443</v>
      </c>
      <c r="AT38" s="23">
        <f t="shared" si="5"/>
        <v>1.8210909840778706</v>
      </c>
      <c r="AU38" s="23">
        <f t="shared" si="5"/>
        <v>1.8477735351581976</v>
      </c>
      <c r="AV38" s="23">
        <f t="shared" si="5"/>
        <v>1.8736536457687996</v>
      </c>
      <c r="AW38" s="23">
        <f t="shared" si="5"/>
        <v>1.898768692574049</v>
      </c>
      <c r="AX38" s="23">
        <f t="shared" si="5"/>
        <v>1.9231518788307449</v>
      </c>
      <c r="AY38" s="23">
        <f t="shared" si="5"/>
        <v>1.9468328199277316</v>
      </c>
      <c r="AZ38" s="23">
        <f t="shared" si="5"/>
        <v>1.9698380567116776</v>
      </c>
      <c r="BA38" s="23">
        <f t="shared" si="5"/>
        <v>1.9921915014180169</v>
      </c>
      <c r="BB38" s="23">
        <f t="shared" si="5"/>
        <v>2.0139148222500158</v>
      </c>
      <c r="BC38" s="23">
        <f t="shared" si="5"/>
        <v>2.035027773106254</v>
      </c>
      <c r="BD38" s="23">
        <f t="shared" si="5"/>
        <v>2.0555484749299753</v>
      </c>
      <c r="BE38" s="23">
        <f t="shared" si="5"/>
        <v>2.0754936548359315</v>
      </c>
      <c r="BF38" s="23">
        <f t="shared" si="5"/>
        <v>2.0948788486918155</v>
      </c>
      <c r="BG38" s="23">
        <f t="shared" si="5"/>
        <v>2.1137185722783025</v>
      </c>
      <c r="BH38" s="23">
        <f t="shared" si="5"/>
        <v>2.1320264655795573</v>
      </c>
      <c r="BI38" s="23">
        <f t="shared" si="5"/>
        <v>2.1498154141991388</v>
      </c>
      <c r="BJ38" s="23">
        <f t="shared" si="5"/>
        <v>2.1663464756855362</v>
      </c>
      <c r="BK38" s="23">
        <f t="shared" si="5"/>
        <v>2.1818833779925004</v>
      </c>
      <c r="BL38" s="23">
        <f t="shared" si="5"/>
        <v>2.1966079848206372</v>
      </c>
      <c r="BM38" s="23">
        <f t="shared" si="5"/>
        <v>2.2106466448622504</v>
      </c>
      <c r="BN38" s="23">
        <f t="shared" si="5"/>
        <v>2.2240880334706743</v>
      </c>
      <c r="BO38" s="23">
        <f t="shared" si="5"/>
        <v>2.2369952354420928</v>
      </c>
      <c r="BP38" s="23">
        <f t="shared" si="5"/>
        <v>2.2494139292762929</v>
      </c>
      <c r="BQ38" s="23">
        <f t="shared" si="5"/>
        <v>2.2613779320916318</v>
      </c>
      <c r="BR38" s="23">
        <f t="shared" si="5"/>
        <v>2.2729129574930762</v>
      </c>
      <c r="BS38" s="23">
        <f t="shared" si="5"/>
        <v>2.2840391633188863</v>
      </c>
      <c r="BT38" s="23">
        <f t="shared" si="5"/>
        <v>2.294772879814436</v>
      </c>
      <c r="BU38" s="23">
        <f t="shared" ref="BU38:DR38" si="6">+BT38+$B$8*(BU37-BT38)</f>
        <v>2.3051277826345129</v>
      </c>
      <c r="BV38" s="23">
        <f t="shared" si="6"/>
        <v>2.3151156896908316</v>
      </c>
      <c r="BW38" s="23">
        <f t="shared" si="6"/>
        <v>2.3247471030647402</v>
      </c>
      <c r="BX38" s="23">
        <f t="shared" si="6"/>
        <v>2.3340315780801952</v>
      </c>
      <c r="BY38" s="23">
        <f t="shared" si="6"/>
        <v>2.3429779751448851</v>
      </c>
      <c r="BZ38" s="23">
        <f t="shared" si="6"/>
        <v>2.351594632034169</v>
      </c>
      <c r="CA38" s="23">
        <f t="shared" si="6"/>
        <v>2.3598894821493865</v>
      </c>
      <c r="CB38" s="23">
        <f t="shared" si="6"/>
        <v>2.3678701360585168</v>
      </c>
      <c r="CC38" s="23">
        <f t="shared" si="6"/>
        <v>2.3755439380569996</v>
      </c>
      <c r="CD38" s="23">
        <f t="shared" si="6"/>
        <v>2.3829180057128738</v>
      </c>
      <c r="CE38" s="23">
        <f t="shared" si="6"/>
        <v>2.3899992578031317</v>
      </c>
      <c r="CF38" s="23">
        <f t="shared" si="6"/>
        <v>2.3967944343147263</v>
      </c>
      <c r="CG38" s="23">
        <f t="shared" si="6"/>
        <v>2.4033101110081363</v>
      </c>
      <c r="CH38" s="23">
        <f t="shared" si="6"/>
        <v>2.4095527102438736</v>
      </c>
      <c r="CI38" s="23">
        <f t="shared" si="6"/>
        <v>2.4155285092309091</v>
      </c>
      <c r="CJ38" s="23">
        <f t="shared" si="6"/>
        <v>2.4212436464882181</v>
      </c>
      <c r="CK38" s="23">
        <f t="shared" si="6"/>
        <v>2.4267041270605896</v>
      </c>
      <c r="CL38" s="23">
        <f t="shared" si="6"/>
        <v>2.4319158268596452</v>
      </c>
      <c r="CM38" s="23">
        <f t="shared" si="6"/>
        <v>2.4368844963850456</v>
      </c>
      <c r="CN38" s="23">
        <f t="shared" si="6"/>
        <v>2.4416157640016904</v>
      </c>
      <c r="CO38" s="23">
        <f t="shared" si="6"/>
        <v>2.4461151388946036</v>
      </c>
      <c r="CP38" s="23">
        <f t="shared" si="6"/>
        <v>2.4503880137860974</v>
      </c>
      <c r="CQ38" s="23">
        <f t="shared" si="6"/>
        <v>2.4544396674743307</v>
      </c>
      <c r="CR38" s="23">
        <f t="shared" si="6"/>
        <v>2.458275267234808</v>
      </c>
      <c r="CS38" s="23">
        <f t="shared" si="6"/>
        <v>2.4618998711142197</v>
      </c>
      <c r="CT38" s="23">
        <f t="shared" si="6"/>
        <v>2.465318430137585</v>
      </c>
      <c r="CU38" s="23">
        <f t="shared" si="6"/>
        <v>2.4685357904437688</v>
      </c>
      <c r="CV38" s="23">
        <f t="shared" si="6"/>
        <v>2.4715566953603041</v>
      </c>
      <c r="CW38" s="23">
        <f t="shared" si="6"/>
        <v>2.4743857874255357</v>
      </c>
      <c r="CX38" s="23">
        <f t="shared" si="6"/>
        <v>2.4770276103640194</v>
      </c>
      <c r="CY38" s="23">
        <f t="shared" si="6"/>
        <v>2.4794866110196292</v>
      </c>
      <c r="CZ38" s="23">
        <f t="shared" si="6"/>
        <v>2.4817671412497386</v>
      </c>
      <c r="DA38" s="23">
        <f t="shared" si="6"/>
        <v>2.4838734597830685</v>
      </c>
      <c r="DB38" s="23">
        <f t="shared" si="6"/>
        <v>2.485809734043217</v>
      </c>
      <c r="DC38" s="23">
        <f t="shared" si="6"/>
        <v>2.4875800419394567</v>
      </c>
      <c r="DD38" s="23">
        <f t="shared" si="6"/>
        <v>2.4891883736260687</v>
      </c>
      <c r="DE38" s="23">
        <f t="shared" si="6"/>
        <v>2.4906386332312467</v>
      </c>
      <c r="DF38" s="23">
        <f t="shared" si="6"/>
        <v>2.4919346405564169</v>
      </c>
      <c r="DG38" s="23">
        <f t="shared" si="6"/>
        <v>2.4930801327466874</v>
      </c>
      <c r="DH38" s="23">
        <f t="shared" si="6"/>
        <v>2.4940787659330317</v>
      </c>
      <c r="DI38" s="23">
        <f t="shared" si="6"/>
        <v>2.4949341168467285</v>
      </c>
      <c r="DJ38" s="23">
        <f t="shared" si="6"/>
        <v>2.4956496844065255</v>
      </c>
      <c r="DK38" s="23">
        <f t="shared" si="6"/>
        <v>2.4962288912789341</v>
      </c>
      <c r="DL38" s="23">
        <f t="shared" si="6"/>
        <v>2.4966750854120403</v>
      </c>
      <c r="DM38" s="23">
        <f t="shared" si="6"/>
        <v>2.496991541543176</v>
      </c>
      <c r="DN38" s="23">
        <f t="shared" si="6"/>
        <v>2.4971814626807833</v>
      </c>
      <c r="DO38" s="23">
        <f t="shared" si="6"/>
        <v>2.4972479815607813</v>
      </c>
      <c r="DP38" s="23">
        <f t="shared" si="6"/>
        <v>2.4971941620777391</v>
      </c>
      <c r="DQ38" s="23">
        <f t="shared" si="6"/>
        <v>2.497023000691148</v>
      </c>
      <c r="DR38" s="23">
        <f t="shared" si="6"/>
        <v>2.4967374278070786</v>
      </c>
      <c r="DS38" s="7"/>
      <c r="DT38" s="7"/>
      <c r="DU38" s="7"/>
      <c r="DV38" s="7"/>
      <c r="DW38" s="7"/>
      <c r="DX38" s="7"/>
      <c r="DY38" s="7"/>
    </row>
    <row r="39" spans="1:129" s="7" customFormat="1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0"/>
      <c r="DT39" s="10"/>
      <c r="DU39" s="10"/>
      <c r="DV39" s="10"/>
      <c r="DW39" s="10"/>
      <c r="DX39" s="10"/>
      <c r="DY39" s="10"/>
    </row>
    <row r="40" spans="1:129" s="7" customFormat="1">
      <c r="A40" s="22" t="s">
        <v>879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0"/>
      <c r="DT40" s="10"/>
      <c r="DU40" s="10"/>
      <c r="DV40" s="10"/>
      <c r="DW40" s="10"/>
      <c r="DX40" s="10"/>
      <c r="DY40" s="10"/>
    </row>
    <row r="41" spans="1:129">
      <c r="A41" s="7" t="s">
        <v>880</v>
      </c>
      <c r="B41" s="23">
        <f>+B12</f>
        <v>0.26</v>
      </c>
      <c r="C41" s="23">
        <f t="shared" ref="C41:BN41" si="7">+$B$41-B43</f>
        <v>0.24536000000000002</v>
      </c>
      <c r="D41" s="23">
        <f t="shared" si="7"/>
        <v>0.23796145230769231</v>
      </c>
      <c r="E41" s="23">
        <f t="shared" si="7"/>
        <v>0.22895620545724824</v>
      </c>
      <c r="F41" s="23">
        <f t="shared" si="7"/>
        <v>0.21824594287589119</v>
      </c>
      <c r="G41" s="23">
        <f t="shared" si="7"/>
        <v>0.20594417358768619</v>
      </c>
      <c r="H41" s="23">
        <f t="shared" si="7"/>
        <v>0.19231401628009551</v>
      </c>
      <c r="I41" s="23">
        <f t="shared" si="7"/>
        <v>0.17770962033378312</v>
      </c>
      <c r="J41" s="23">
        <f t="shared" si="7"/>
        <v>0.16252041382132082</v>
      </c>
      <c r="K41" s="23">
        <f t="shared" si="7"/>
        <v>0.14712864179076668</v>
      </c>
      <c r="L41" s="23">
        <f t="shared" si="7"/>
        <v>0.13188243548773149</v>
      </c>
      <c r="M41" s="23">
        <f t="shared" si="7"/>
        <v>0.11708056556946814</v>
      </c>
      <c r="N41" s="23">
        <f t="shared" si="7"/>
        <v>0.10299265517907483</v>
      </c>
      <c r="O41" s="23">
        <f t="shared" si="7"/>
        <v>8.9810182564863922E-2</v>
      </c>
      <c r="P41" s="23">
        <f t="shared" si="7"/>
        <v>7.765834950083142E-2</v>
      </c>
      <c r="Q41" s="23">
        <f t="shared" si="7"/>
        <v>6.6607268912957845E-2</v>
      </c>
      <c r="R41" s="23">
        <f t="shared" si="7"/>
        <v>5.6681582627783722E-2</v>
      </c>
      <c r="S41" s="23">
        <f t="shared" si="7"/>
        <v>4.7869303931690033E-2</v>
      </c>
      <c r="T41" s="23">
        <f t="shared" si="7"/>
        <v>4.0130023581986668E-2</v>
      </c>
      <c r="U41" s="23">
        <f t="shared" si="7"/>
        <v>3.3402396742194862E-2</v>
      </c>
      <c r="V41" s="23">
        <f t="shared" si="7"/>
        <v>2.7610788465350422E-2</v>
      </c>
      <c r="W41" s="23">
        <f t="shared" si="7"/>
        <v>2.2670832922576323E-2</v>
      </c>
      <c r="X41" s="23">
        <f t="shared" si="7"/>
        <v>1.8494103679640911E-2</v>
      </c>
      <c r="Y41" s="23">
        <f t="shared" si="7"/>
        <v>1.4992137082032869E-2</v>
      </c>
      <c r="Z41" s="23">
        <f t="shared" si="7"/>
        <v>1.2079537598567031E-2</v>
      </c>
      <c r="AA41" s="23">
        <f t="shared" si="7"/>
        <v>9.6760630864679009E-3</v>
      </c>
      <c r="AB41" s="23">
        <f t="shared" si="7"/>
        <v>7.7087440596831924E-3</v>
      </c>
      <c r="AC41" s="23">
        <f t="shared" si="7"/>
        <v>6.1209451118548475E-3</v>
      </c>
      <c r="AD41" s="23">
        <f t="shared" si="7"/>
        <v>4.8585368586895328E-3</v>
      </c>
      <c r="AE41" s="23">
        <f t="shared" si="7"/>
        <v>3.8621034943141508E-3</v>
      </c>
      <c r="AF41" s="23">
        <f t="shared" si="7"/>
        <v>3.0775426273112472E-3</v>
      </c>
      <c r="AG41" s="23">
        <f t="shared" si="7"/>
        <v>2.4595128401355693E-3</v>
      </c>
      <c r="AH41" s="23">
        <f t="shared" si="7"/>
        <v>1.9715966821963193E-3</v>
      </c>
      <c r="AI41" s="23">
        <f t="shared" si="7"/>
        <v>1.5851941378689505E-3</v>
      </c>
      <c r="AJ41" s="23">
        <f t="shared" si="7"/>
        <v>1.27809584573646E-3</v>
      </c>
      <c r="AK41" s="23">
        <f t="shared" si="7"/>
        <v>1.0331335433267363E-3</v>
      </c>
      <c r="AL41" s="23">
        <f t="shared" si="7"/>
        <v>8.3704167595166634E-4</v>
      </c>
      <c r="AM41" s="23">
        <f t="shared" si="7"/>
        <v>6.795487071494799E-4</v>
      </c>
      <c r="AN41" s="23">
        <f t="shared" si="7"/>
        <v>5.526725590654924E-4</v>
      </c>
      <c r="AO41" s="23">
        <f t="shared" si="7"/>
        <v>4.5018260402662769E-4</v>
      </c>
      <c r="AP41" s="23">
        <f t="shared" si="7"/>
        <v>3.6719178030503175E-4</v>
      </c>
      <c r="AQ41" s="23">
        <f t="shared" si="7"/>
        <v>2.9984802496296759E-4</v>
      </c>
      <c r="AR41" s="23">
        <f t="shared" si="7"/>
        <v>2.4510058221738351E-4</v>
      </c>
      <c r="AS41" s="23">
        <f t="shared" si="7"/>
        <v>2.0052244378804263E-4</v>
      </c>
      <c r="AT41" s="23">
        <f t="shared" si="7"/>
        <v>1.6417481418523616E-4</v>
      </c>
      <c r="AU41" s="23">
        <f t="shared" si="7"/>
        <v>1.3450308857460014E-4</v>
      </c>
      <c r="AV41" s="23">
        <f t="shared" si="7"/>
        <v>1.1025654417856634E-4</v>
      </c>
      <c r="AW41" s="23">
        <f t="shared" si="7"/>
        <v>9.0425963506279849E-5</v>
      </c>
      <c r="AX41" s="23">
        <f t="shared" si="7"/>
        <v>7.4194895459567256E-5</v>
      </c>
      <c r="AY41" s="23">
        <f t="shared" si="7"/>
        <v>6.0901353674203129E-5</v>
      </c>
      <c r="AZ41" s="23">
        <f t="shared" si="7"/>
        <v>5.0007554566910972E-5</v>
      </c>
      <c r="BA41" s="23">
        <f t="shared" si="7"/>
        <v>4.1075888598751664E-5</v>
      </c>
      <c r="BB41" s="23">
        <f t="shared" si="7"/>
        <v>3.3749754781986496E-5</v>
      </c>
      <c r="BC41" s="23">
        <f t="shared" si="7"/>
        <v>2.773821241336405E-5</v>
      </c>
      <c r="BD41" s="23">
        <f t="shared" si="7"/>
        <v>2.2803645835123287E-5</v>
      </c>
      <c r="BE41" s="23">
        <f t="shared" si="7"/>
        <v>1.8751819705786765E-5</v>
      </c>
      <c r="BF41" s="23">
        <f t="shared" si="7"/>
        <v>1.5423839715977827E-5</v>
      </c>
      <c r="BG41" s="23">
        <f t="shared" si="7"/>
        <v>1.2689638421825578E-5</v>
      </c>
      <c r="BH41" s="23">
        <f t="shared" si="7"/>
        <v>1.0442686259715117E-5</v>
      </c>
      <c r="BI41" s="23">
        <f t="shared" si="7"/>
        <v>8.5956899461003822E-6</v>
      </c>
      <c r="BJ41" s="23">
        <f t="shared" si="7"/>
        <v>7.0770888306870283E-6</v>
      </c>
      <c r="BK41" s="23">
        <f t="shared" si="7"/>
        <v>5.8417856663717238E-6</v>
      </c>
      <c r="BL41" s="23">
        <f t="shared" si="7"/>
        <v>4.8310057278455609E-6</v>
      </c>
      <c r="BM41" s="23">
        <f t="shared" si="7"/>
        <v>4.0005280821375777E-6</v>
      </c>
      <c r="BN41" s="23">
        <f t="shared" si="7"/>
        <v>3.3162033470368613E-6</v>
      </c>
      <c r="BO41" s="23">
        <f t="shared" ref="BO41:DR41" si="8">+$B$41-BN43</f>
        <v>2.7511359059206875E-6</v>
      </c>
      <c r="BP41" s="23">
        <f t="shared" si="8"/>
        <v>2.2838343410325201E-6</v>
      </c>
      <c r="BQ41" s="23">
        <f t="shared" si="8"/>
        <v>1.8969451605066467E-6</v>
      </c>
      <c r="BR41" s="23">
        <f t="shared" si="8"/>
        <v>1.5763512102306976E-6</v>
      </c>
      <c r="BS41" s="23">
        <f t="shared" si="8"/>
        <v>1.3105071932639767E-6</v>
      </c>
      <c r="BT41" s="23">
        <f t="shared" si="8"/>
        <v>1.0899356266969029E-6</v>
      </c>
      <c r="BU41" s="23">
        <f t="shared" si="8"/>
        <v>9.0683563352955687E-7</v>
      </c>
      <c r="BV41" s="23">
        <f t="shared" si="8"/>
        <v>7.5477393640666079E-7</v>
      </c>
      <c r="BW41" s="23">
        <f t="shared" si="8"/>
        <v>6.2843757780983722E-7</v>
      </c>
      <c r="BX41" s="23">
        <f t="shared" si="8"/>
        <v>5.2343414980171588E-7</v>
      </c>
      <c r="BY41" s="23">
        <f t="shared" si="8"/>
        <v>4.3612930206160527E-7</v>
      </c>
      <c r="BZ41" s="23">
        <f t="shared" si="8"/>
        <v>3.6351392779243596E-7</v>
      </c>
      <c r="CA41" s="23">
        <f t="shared" si="8"/>
        <v>3.030952304694523E-7</v>
      </c>
      <c r="CB41" s="23">
        <f t="shared" si="8"/>
        <v>2.5280715520992203E-7</v>
      </c>
      <c r="CC41" s="23">
        <f t="shared" si="8"/>
        <v>2.1093661023430244E-7</v>
      </c>
      <c r="CD41" s="23">
        <f t="shared" si="8"/>
        <v>1.7606261365488152E-7</v>
      </c>
      <c r="CE41" s="23">
        <f t="shared" si="8"/>
        <v>1.470060517760885E-7</v>
      </c>
      <c r="CF41" s="23">
        <f t="shared" si="8"/>
        <v>1.2278816563515704E-7</v>
      </c>
      <c r="CG41" s="23">
        <f t="shared" si="8"/>
        <v>1.0259622829078552E-7</v>
      </c>
      <c r="CH41" s="23">
        <f t="shared" si="8"/>
        <v>8.5755152867683648E-8</v>
      </c>
      <c r="CI41" s="23">
        <f t="shared" si="8"/>
        <v>7.1703995241367835E-8</v>
      </c>
      <c r="CJ41" s="23">
        <f t="shared" si="8"/>
        <v>5.9976500599301374E-8</v>
      </c>
      <c r="CK41" s="23">
        <f t="shared" si="8"/>
        <v>5.0184991273738433E-8</v>
      </c>
      <c r="CL41" s="23">
        <f t="shared" si="8"/>
        <v>4.2007017642120559E-8</v>
      </c>
      <c r="CM41" s="23">
        <f t="shared" si="8"/>
        <v>3.5174294366058234E-8</v>
      </c>
      <c r="CN41" s="23">
        <f t="shared" si="8"/>
        <v>2.9463528006257178E-8</v>
      </c>
      <c r="CO41" s="23">
        <f t="shared" si="8"/>
        <v>2.4688809718842464E-8</v>
      </c>
      <c r="CP41" s="23">
        <f t="shared" si="8"/>
        <v>2.0695304581153096E-8</v>
      </c>
      <c r="CQ41" s="23">
        <f t="shared" si="8"/>
        <v>1.7354014503201398E-8</v>
      </c>
      <c r="CR41" s="23">
        <f t="shared" si="8"/>
        <v>1.4557430538797433E-8</v>
      </c>
      <c r="CS41" s="23">
        <f t="shared" si="8"/>
        <v>1.2215922995384432E-8</v>
      </c>
      <c r="CT41" s="23">
        <f t="shared" si="8"/>
        <v>1.025474277716043E-8</v>
      </c>
      <c r="CU41" s="23">
        <f t="shared" si="8"/>
        <v>8.6115294894995031E-9</v>
      </c>
      <c r="CV41" s="23">
        <f t="shared" si="8"/>
        <v>7.234240595455077E-9</v>
      </c>
      <c r="CW41" s="23">
        <f t="shared" si="8"/>
        <v>6.079429293315286E-9</v>
      </c>
      <c r="CX41" s="23">
        <f t="shared" si="8"/>
        <v>5.1108124399235066E-9</v>
      </c>
      <c r="CY41" s="23">
        <f t="shared" si="8"/>
        <v>4.2980788927948765E-9</v>
      </c>
      <c r="CZ41" s="23">
        <f t="shared" si="8"/>
        <v>3.6158978589106994E-9</v>
      </c>
      <c r="DA41" s="23">
        <f t="shared" si="8"/>
        <v>3.0430933328773335E-9</v>
      </c>
      <c r="DB41" s="23">
        <f t="shared" si="8"/>
        <v>2.5619563137624368E-9</v>
      </c>
      <c r="DC41" s="23">
        <f t="shared" si="8"/>
        <v>2.1576722630811673E-9</v>
      </c>
      <c r="DD41" s="23">
        <f t="shared" si="8"/>
        <v>1.8178435978732921E-9</v>
      </c>
      <c r="DE41" s="23">
        <f t="shared" si="8"/>
        <v>1.5320917867711614E-9</v>
      </c>
      <c r="DF41" s="23">
        <f t="shared" si="8"/>
        <v>1.2917254488264973E-9</v>
      </c>
      <c r="DG41" s="23">
        <f t="shared" si="8"/>
        <v>1.0894636304215055E-9</v>
      </c>
      <c r="DH41" s="23">
        <f t="shared" si="8"/>
        <v>9.1920476785745109E-10</v>
      </c>
      <c r="DI41" s="23">
        <f t="shared" si="8"/>
        <v>7.7583378610412979E-10</v>
      </c>
      <c r="DJ41" s="23">
        <f t="shared" si="8"/>
        <v>6.5506128299475108E-10</v>
      </c>
      <c r="DK41" s="23">
        <f t="shared" si="8"/>
        <v>5.5328874815074869E-10</v>
      </c>
      <c r="DL41" s="23">
        <f t="shared" si="8"/>
        <v>4.6749643045629341E-10</v>
      </c>
      <c r="DM41" s="23">
        <f t="shared" si="8"/>
        <v>3.9514924665695617E-10</v>
      </c>
      <c r="DN41" s="23">
        <f t="shared" si="8"/>
        <v>3.3411828859186699E-10</v>
      </c>
      <c r="DO41" s="23">
        <f t="shared" si="8"/>
        <v>2.8261515350180844E-10</v>
      </c>
      <c r="DP41" s="23">
        <f t="shared" si="8"/>
        <v>2.3913687696719421E-10</v>
      </c>
      <c r="DQ41" s="23">
        <f t="shared" si="8"/>
        <v>2.0241996967484965E-10</v>
      </c>
      <c r="DR41" s="23">
        <f t="shared" si="8"/>
        <v>1.7140194819020849E-10</v>
      </c>
      <c r="DS41" s="7"/>
      <c r="DT41" s="7"/>
      <c r="DU41" s="7"/>
      <c r="DV41" s="7"/>
      <c r="DW41" s="7"/>
      <c r="DX41" s="7"/>
      <c r="DY41" s="7"/>
    </row>
    <row r="42" spans="1:129">
      <c r="A42" s="8" t="s">
        <v>881</v>
      </c>
      <c r="B42" s="24">
        <f>+$B$13*10*(B41/$B$12)^$B$11*(B3-B14)</f>
        <v>1.464E-2</v>
      </c>
      <c r="C42" s="24">
        <f t="shared" ref="C42:BN42" si="9">+$B$13*10*(C41/$B$12)^$B$11*(C3-$B$44)</f>
        <v>7.3985476923076922E-3</v>
      </c>
      <c r="D42" s="24">
        <f t="shared" si="9"/>
        <v>9.0052468504440864E-3</v>
      </c>
      <c r="E42" s="24">
        <f t="shared" si="9"/>
        <v>1.0710262581357035E-2</v>
      </c>
      <c r="F42" s="24">
        <f t="shared" si="9"/>
        <v>1.2301769288205016E-2</v>
      </c>
      <c r="G42" s="24">
        <f t="shared" si="9"/>
        <v>1.3630157307590663E-2</v>
      </c>
      <c r="H42" s="24">
        <f t="shared" si="9"/>
        <v>1.4604395946312399E-2</v>
      </c>
      <c r="I42" s="24">
        <f t="shared" si="9"/>
        <v>1.5189206512462311E-2</v>
      </c>
      <c r="J42" s="24">
        <f t="shared" si="9"/>
        <v>1.5391772030554146E-2</v>
      </c>
      <c r="K42" s="24">
        <f t="shared" si="9"/>
        <v>1.5246206303035184E-2</v>
      </c>
      <c r="L42" s="24">
        <f t="shared" si="9"/>
        <v>1.4801869918263339E-2</v>
      </c>
      <c r="M42" s="24">
        <f t="shared" si="9"/>
        <v>1.4087910390393303E-2</v>
      </c>
      <c r="N42" s="24">
        <f t="shared" si="9"/>
        <v>1.3182472614210893E-2</v>
      </c>
      <c r="O42" s="24">
        <f t="shared" si="9"/>
        <v>1.2151833064032508E-2</v>
      </c>
      <c r="P42" s="24">
        <f t="shared" si="9"/>
        <v>1.1051080587873584E-2</v>
      </c>
      <c r="Q42" s="24">
        <f t="shared" si="9"/>
        <v>9.9256862851741252E-3</v>
      </c>
      <c r="R42" s="24">
        <f t="shared" si="9"/>
        <v>8.8122786960936842E-3</v>
      </c>
      <c r="S42" s="24">
        <f t="shared" si="9"/>
        <v>7.7392803497033699E-3</v>
      </c>
      <c r="T42" s="24">
        <f t="shared" si="9"/>
        <v>6.7276268397918025E-3</v>
      </c>
      <c r="U42" s="24">
        <f t="shared" si="9"/>
        <v>5.7916082768444408E-3</v>
      </c>
      <c r="V42" s="24">
        <f t="shared" si="9"/>
        <v>4.9399555427741123E-3</v>
      </c>
      <c r="W42" s="24">
        <f t="shared" si="9"/>
        <v>4.1767292429354076E-3</v>
      </c>
      <c r="X42" s="24">
        <f t="shared" si="9"/>
        <v>3.5019665976080304E-3</v>
      </c>
      <c r="Y42" s="24">
        <f t="shared" si="9"/>
        <v>2.912599483465843E-3</v>
      </c>
      <c r="Z42" s="24">
        <f t="shared" si="9"/>
        <v>2.4034745120991023E-3</v>
      </c>
      <c r="AA42" s="24">
        <f t="shared" si="9"/>
        <v>1.967319026784705E-3</v>
      </c>
      <c r="AB42" s="24">
        <f t="shared" si="9"/>
        <v>1.5877989478283398E-3</v>
      </c>
      <c r="AC42" s="24">
        <f t="shared" si="9"/>
        <v>1.2624082531652952E-3</v>
      </c>
      <c r="AD42" s="24">
        <f t="shared" si="9"/>
        <v>9.9643336437537072E-4</v>
      </c>
      <c r="AE42" s="24">
        <f t="shared" si="9"/>
        <v>7.8456086700288421E-4</v>
      </c>
      <c r="AF42" s="24">
        <f t="shared" si="9"/>
        <v>6.1802978717568312E-4</v>
      </c>
      <c r="AG42" s="24">
        <f t="shared" si="9"/>
        <v>4.8791615793924211E-4</v>
      </c>
      <c r="AH42" s="24">
        <f t="shared" si="9"/>
        <v>3.8640254432734572E-4</v>
      </c>
      <c r="AI42" s="24">
        <f t="shared" si="9"/>
        <v>3.0709829213247224E-4</v>
      </c>
      <c r="AJ42" s="24">
        <f t="shared" si="9"/>
        <v>2.4496230240969813E-4</v>
      </c>
      <c r="AK42" s="24">
        <f t="shared" si="9"/>
        <v>1.9609186737508817E-4</v>
      </c>
      <c r="AL42" s="24">
        <f t="shared" si="9"/>
        <v>1.5749296880218064E-4</v>
      </c>
      <c r="AM42" s="24">
        <f t="shared" si="9"/>
        <v>1.2687614808397379E-4</v>
      </c>
      <c r="AN42" s="24">
        <f t="shared" si="9"/>
        <v>1.0248995503888939E-4</v>
      </c>
      <c r="AO42" s="24">
        <f t="shared" si="9"/>
        <v>8.2990823721586265E-5</v>
      </c>
      <c r="AP42" s="24">
        <f t="shared" si="9"/>
        <v>6.7343755342081697E-5</v>
      </c>
      <c r="AQ42" s="24">
        <f t="shared" si="9"/>
        <v>5.4747442745564802E-5</v>
      </c>
      <c r="AR42" s="24">
        <f t="shared" si="9"/>
        <v>4.457813842933083E-5</v>
      </c>
      <c r="AS42" s="24">
        <f t="shared" si="9"/>
        <v>3.6347629602803564E-5</v>
      </c>
      <c r="AT42" s="24">
        <f t="shared" si="9"/>
        <v>2.9671725610661276E-5</v>
      </c>
      <c r="AU42" s="24">
        <f t="shared" si="9"/>
        <v>2.4246544396036654E-5</v>
      </c>
      <c r="AV42" s="24">
        <f t="shared" si="9"/>
        <v>1.9830580672312878E-5</v>
      </c>
      <c r="AW42" s="24">
        <f t="shared" si="9"/>
        <v>1.6231068046733207E-5</v>
      </c>
      <c r="AX42" s="24">
        <f t="shared" si="9"/>
        <v>1.329354178536278E-5</v>
      </c>
      <c r="AY42" s="24">
        <f t="shared" si="9"/>
        <v>1.0893799107271296E-5</v>
      </c>
      <c r="AZ42" s="24">
        <f t="shared" si="9"/>
        <v>8.9316659681522268E-6</v>
      </c>
      <c r="BA42" s="24">
        <f t="shared" si="9"/>
        <v>7.3261338167823144E-6</v>
      </c>
      <c r="BB42" s="24">
        <f t="shared" si="9"/>
        <v>6.0115423685992431E-6</v>
      </c>
      <c r="BC42" s="24">
        <f t="shared" si="9"/>
        <v>4.9345665782418972E-6</v>
      </c>
      <c r="BD42" s="24">
        <f t="shared" si="9"/>
        <v>4.0518261293410927E-6</v>
      </c>
      <c r="BE42" s="24">
        <f t="shared" si="9"/>
        <v>3.327979989826624E-6</v>
      </c>
      <c r="BF42" s="24">
        <f t="shared" si="9"/>
        <v>2.7342012941321649E-6</v>
      </c>
      <c r="BG42" s="24">
        <f t="shared" si="9"/>
        <v>2.2469521621042509E-6</v>
      </c>
      <c r="BH42" s="24">
        <f t="shared" si="9"/>
        <v>1.8469963136326893E-6</v>
      </c>
      <c r="BI42" s="24">
        <f t="shared" si="9"/>
        <v>1.5186011154197322E-6</v>
      </c>
      <c r="BJ42" s="24">
        <f t="shared" si="9"/>
        <v>1.2353031643231453E-6</v>
      </c>
      <c r="BK42" s="24">
        <f t="shared" si="9"/>
        <v>1.0107799385485641E-6</v>
      </c>
      <c r="BL42" s="24">
        <f t="shared" si="9"/>
        <v>8.3047764573289265E-7</v>
      </c>
      <c r="BM42" s="24">
        <f t="shared" si="9"/>
        <v>6.8432473512800955E-7</v>
      </c>
      <c r="BN42" s="24">
        <f t="shared" si="9"/>
        <v>5.6506744111122395E-7</v>
      </c>
      <c r="BO42" s="24">
        <f t="shared" ref="BO42:DR42" si="10">+$B$13*10*(BO41/$B$12)^$B$11*(BO3-$B$44)</f>
        <v>4.6730156487347368E-7</v>
      </c>
      <c r="BP42" s="24">
        <f t="shared" si="10"/>
        <v>3.8688918050239703E-7</v>
      </c>
      <c r="BQ42" s="24">
        <f t="shared" si="10"/>
        <v>3.2059395025415226E-7</v>
      </c>
      <c r="BR42" s="24">
        <f t="shared" si="10"/>
        <v>2.6584401695620111E-7</v>
      </c>
      <c r="BS42" s="24">
        <f t="shared" si="10"/>
        <v>2.2057156656018102E-7</v>
      </c>
      <c r="BT42" s="24">
        <f t="shared" si="10"/>
        <v>1.8309999315595295E-7</v>
      </c>
      <c r="BU42" s="24">
        <f t="shared" si="10"/>
        <v>1.5206169709767689E-7</v>
      </c>
      <c r="BV42" s="24">
        <f t="shared" si="10"/>
        <v>1.2633635857504178E-7</v>
      </c>
      <c r="BW42" s="24">
        <f t="shared" si="10"/>
        <v>1.0500342799675144E-7</v>
      </c>
      <c r="BX42" s="24">
        <f t="shared" si="10"/>
        <v>8.7304847750963292E-8</v>
      </c>
      <c r="BY42" s="24">
        <f t="shared" si="10"/>
        <v>7.2615374276259795E-8</v>
      </c>
      <c r="BZ42" s="24">
        <f t="shared" si="10"/>
        <v>6.0418697334787039E-8</v>
      </c>
      <c r="CA42" s="24">
        <f t="shared" si="10"/>
        <v>5.0288075238524154E-8</v>
      </c>
      <c r="CB42" s="24">
        <f t="shared" si="10"/>
        <v>4.1870544990310216E-8</v>
      </c>
      <c r="CC42" s="24">
        <f t="shared" si="10"/>
        <v>3.487399657171544E-8</v>
      </c>
      <c r="CD42" s="24">
        <f t="shared" si="10"/>
        <v>2.9056561870480327E-8</v>
      </c>
      <c r="CE42" s="24">
        <f t="shared" si="10"/>
        <v>2.4217886154913428E-8</v>
      </c>
      <c r="CF42" s="24">
        <f t="shared" si="10"/>
        <v>2.0191937317770213E-8</v>
      </c>
      <c r="CG42" s="24">
        <f t="shared" si="10"/>
        <v>1.6841075431430891E-8</v>
      </c>
      <c r="CH42" s="24">
        <f t="shared" si="10"/>
        <v>1.4051157614777972E-8</v>
      </c>
      <c r="CI42" s="24">
        <f t="shared" si="10"/>
        <v>1.1727494630998102E-8</v>
      </c>
      <c r="CJ42" s="24">
        <f t="shared" si="10"/>
        <v>9.7915093217597007E-9</v>
      </c>
      <c r="CK42" s="24">
        <f t="shared" si="10"/>
        <v>8.1779736494209648E-9</v>
      </c>
      <c r="CL42" s="24">
        <f t="shared" si="10"/>
        <v>6.8327232727055455E-9</v>
      </c>
      <c r="CM42" s="24">
        <f t="shared" si="10"/>
        <v>5.7107663835186279E-9</v>
      </c>
      <c r="CN42" s="24">
        <f t="shared" si="10"/>
        <v>4.7747182883834164E-9</v>
      </c>
      <c r="CO42" s="24">
        <f t="shared" si="10"/>
        <v>3.9935051108440486E-9</v>
      </c>
      <c r="CP42" s="24">
        <f t="shared" si="10"/>
        <v>3.3412901005395163E-9</v>
      </c>
      <c r="CQ42" s="24">
        <f t="shared" si="10"/>
        <v>2.796583978977088E-9</v>
      </c>
      <c r="CR42" s="24">
        <f t="shared" si="10"/>
        <v>2.3415075197678776E-9</v>
      </c>
      <c r="CS42" s="24">
        <f t="shared" si="10"/>
        <v>1.961180218488558E-9</v>
      </c>
      <c r="CT42" s="24">
        <f t="shared" si="10"/>
        <v>1.6432132693549172E-9</v>
      </c>
      <c r="CU42" s="24">
        <f t="shared" si="10"/>
        <v>1.3772888922313085E-9</v>
      </c>
      <c r="CV42" s="24">
        <f t="shared" si="10"/>
        <v>1.1548112906968374E-9</v>
      </c>
      <c r="CW42" s="24">
        <f t="shared" si="10"/>
        <v>9.6861685235467874E-10</v>
      </c>
      <c r="CX42" s="24">
        <f t="shared" si="10"/>
        <v>8.1273354263415231E-10</v>
      </c>
      <c r="CY42" s="24">
        <f t="shared" si="10"/>
        <v>6.8218101640926811E-10</v>
      </c>
      <c r="CZ42" s="24">
        <f t="shared" si="10"/>
        <v>5.728045477734362E-10</v>
      </c>
      <c r="DA42" s="24">
        <f t="shared" si="10"/>
        <v>4.8113700007835203E-10</v>
      </c>
      <c r="DB42" s="24">
        <f t="shared" si="10"/>
        <v>4.0428402299025496E-10</v>
      </c>
      <c r="DC42" s="24">
        <f t="shared" si="10"/>
        <v>3.3982863947193141E-10</v>
      </c>
      <c r="DD42" s="24">
        <f t="shared" si="10"/>
        <v>2.8575180541623806E-10</v>
      </c>
      <c r="DE42" s="24">
        <f t="shared" si="10"/>
        <v>2.4036632167138384E-10</v>
      </c>
      <c r="DF42" s="24">
        <f t="shared" si="10"/>
        <v>2.0226180173412156E-10</v>
      </c>
      <c r="DG42" s="24">
        <f t="shared" si="10"/>
        <v>1.7025886460700052E-10</v>
      </c>
      <c r="DH42" s="24">
        <f t="shared" si="10"/>
        <v>1.4337095598220972E-10</v>
      </c>
      <c r="DI42" s="24">
        <f t="shared" si="10"/>
        <v>1.20772526114286E-10</v>
      </c>
      <c r="DJ42" s="24">
        <f t="shared" si="10"/>
        <v>1.01772543718943E-10</v>
      </c>
      <c r="DK42" s="24">
        <f t="shared" si="10"/>
        <v>8.5792339773185204E-11</v>
      </c>
      <c r="DL42" s="24">
        <f t="shared" si="10"/>
        <v>7.2347202033325635E-11</v>
      </c>
      <c r="DM42" s="24">
        <f t="shared" si="10"/>
        <v>6.1030960607989634E-11</v>
      </c>
      <c r="DN42" s="24">
        <f t="shared" si="10"/>
        <v>5.1503149785294091E-11</v>
      </c>
      <c r="DO42" s="24">
        <f t="shared" si="10"/>
        <v>4.3478285969576369E-11</v>
      </c>
      <c r="DP42" s="24">
        <f t="shared" si="10"/>
        <v>3.671689353571542E-11</v>
      </c>
      <c r="DQ42" s="24">
        <f t="shared" si="10"/>
        <v>3.1018026371199527E-11</v>
      </c>
      <c r="DR42" s="24">
        <f t="shared" si="10"/>
        <v>2.6213019531172186E-11</v>
      </c>
      <c r="DS42" s="8"/>
      <c r="DT42" s="8"/>
      <c r="DU42" s="8"/>
      <c r="DV42" s="8"/>
      <c r="DW42" s="8"/>
      <c r="DX42" s="8"/>
      <c r="DY42" s="8"/>
    </row>
    <row r="43" spans="1:129" s="7" customFormat="1">
      <c r="A43" s="8" t="s">
        <v>882</v>
      </c>
      <c r="B43" s="24">
        <f>+B42</f>
        <v>1.464E-2</v>
      </c>
      <c r="C43" s="24">
        <f t="shared" ref="C43:H43" si="11">+B43+C42</f>
        <v>2.2038547692307692E-2</v>
      </c>
      <c r="D43" s="24">
        <f t="shared" si="11"/>
        <v>3.1043794542751781E-2</v>
      </c>
      <c r="E43" s="24">
        <f t="shared" si="11"/>
        <v>4.1754057124108818E-2</v>
      </c>
      <c r="F43" s="24">
        <f t="shared" si="11"/>
        <v>5.4055826412313837E-2</v>
      </c>
      <c r="G43" s="24">
        <f t="shared" si="11"/>
        <v>6.7685983719904502E-2</v>
      </c>
      <c r="H43" s="24">
        <f t="shared" si="11"/>
        <v>8.2290379666216898E-2</v>
      </c>
      <c r="I43" s="24">
        <f t="shared" ref="I43:BT43" si="12">+H43+I42</f>
        <v>9.7479586178679203E-2</v>
      </c>
      <c r="J43" s="24">
        <f t="shared" si="12"/>
        <v>0.11287135820923334</v>
      </c>
      <c r="K43" s="24">
        <f t="shared" si="12"/>
        <v>0.12811756451226852</v>
      </c>
      <c r="L43" s="24">
        <f t="shared" si="12"/>
        <v>0.14291943443053187</v>
      </c>
      <c r="M43" s="24">
        <f t="shared" si="12"/>
        <v>0.15700734482092518</v>
      </c>
      <c r="N43" s="24">
        <f t="shared" si="12"/>
        <v>0.17018981743513609</v>
      </c>
      <c r="O43" s="24">
        <f t="shared" si="12"/>
        <v>0.18234165049916859</v>
      </c>
      <c r="P43" s="24">
        <f t="shared" si="12"/>
        <v>0.19339273108704216</v>
      </c>
      <c r="Q43" s="24">
        <f t="shared" si="12"/>
        <v>0.20331841737221629</v>
      </c>
      <c r="R43" s="24">
        <f t="shared" si="12"/>
        <v>0.21213069606830998</v>
      </c>
      <c r="S43" s="24">
        <f t="shared" si="12"/>
        <v>0.21986997641801334</v>
      </c>
      <c r="T43" s="24">
        <f t="shared" si="12"/>
        <v>0.22659760325780515</v>
      </c>
      <c r="U43" s="24">
        <f t="shared" si="12"/>
        <v>0.23238921153464959</v>
      </c>
      <c r="V43" s="24">
        <f t="shared" si="12"/>
        <v>0.23732916707742369</v>
      </c>
      <c r="W43" s="24">
        <f t="shared" si="12"/>
        <v>0.2415058963203591</v>
      </c>
      <c r="X43" s="24">
        <f t="shared" si="12"/>
        <v>0.24500786291796714</v>
      </c>
      <c r="Y43" s="24">
        <f t="shared" si="12"/>
        <v>0.24792046240143298</v>
      </c>
      <c r="Z43" s="24">
        <f t="shared" si="12"/>
        <v>0.25032393691353211</v>
      </c>
      <c r="AA43" s="24">
        <f t="shared" si="12"/>
        <v>0.25229125594031682</v>
      </c>
      <c r="AB43" s="24">
        <f t="shared" si="12"/>
        <v>0.25387905488814516</v>
      </c>
      <c r="AC43" s="24">
        <f t="shared" si="12"/>
        <v>0.25514146314131048</v>
      </c>
      <c r="AD43" s="24">
        <f t="shared" si="12"/>
        <v>0.25613789650568586</v>
      </c>
      <c r="AE43" s="24">
        <f t="shared" si="12"/>
        <v>0.25692245737268876</v>
      </c>
      <c r="AF43" s="24">
        <f t="shared" si="12"/>
        <v>0.25754048715986444</v>
      </c>
      <c r="AG43" s="24">
        <f t="shared" si="12"/>
        <v>0.25802840331780369</v>
      </c>
      <c r="AH43" s="24">
        <f t="shared" si="12"/>
        <v>0.25841480586213106</v>
      </c>
      <c r="AI43" s="24">
        <f t="shared" si="12"/>
        <v>0.25872190415426355</v>
      </c>
      <c r="AJ43" s="24">
        <f t="shared" si="12"/>
        <v>0.25896686645667327</v>
      </c>
      <c r="AK43" s="24">
        <f t="shared" si="12"/>
        <v>0.25916295832404834</v>
      </c>
      <c r="AL43" s="24">
        <f t="shared" si="12"/>
        <v>0.25932045129285053</v>
      </c>
      <c r="AM43" s="24">
        <f t="shared" si="12"/>
        <v>0.25944732744093452</v>
      </c>
      <c r="AN43" s="24">
        <f t="shared" si="12"/>
        <v>0.25954981739597338</v>
      </c>
      <c r="AO43" s="24">
        <f t="shared" si="12"/>
        <v>0.25963280821969498</v>
      </c>
      <c r="AP43" s="24">
        <f t="shared" si="12"/>
        <v>0.25970015197503704</v>
      </c>
      <c r="AQ43" s="24">
        <f t="shared" si="12"/>
        <v>0.25975489941778263</v>
      </c>
      <c r="AR43" s="24">
        <f t="shared" si="12"/>
        <v>0.25979947755621197</v>
      </c>
      <c r="AS43" s="24">
        <f t="shared" si="12"/>
        <v>0.25983582518581477</v>
      </c>
      <c r="AT43" s="24">
        <f t="shared" si="12"/>
        <v>0.25986549691142541</v>
      </c>
      <c r="AU43" s="24">
        <f t="shared" si="12"/>
        <v>0.25988974345582144</v>
      </c>
      <c r="AV43" s="24">
        <f t="shared" si="12"/>
        <v>0.25990957403649373</v>
      </c>
      <c r="AW43" s="24">
        <f t="shared" si="12"/>
        <v>0.25992580510454044</v>
      </c>
      <c r="AX43" s="24">
        <f t="shared" si="12"/>
        <v>0.25993909864632581</v>
      </c>
      <c r="AY43" s="24">
        <f t="shared" si="12"/>
        <v>0.2599499924454331</v>
      </c>
      <c r="AZ43" s="24">
        <f t="shared" si="12"/>
        <v>0.25995892411140126</v>
      </c>
      <c r="BA43" s="24">
        <f t="shared" si="12"/>
        <v>0.25996625024521802</v>
      </c>
      <c r="BB43" s="24">
        <f t="shared" si="12"/>
        <v>0.25997226178758664</v>
      </c>
      <c r="BC43" s="24">
        <f t="shared" si="12"/>
        <v>0.25997719635416489</v>
      </c>
      <c r="BD43" s="24">
        <f t="shared" si="12"/>
        <v>0.25998124818029422</v>
      </c>
      <c r="BE43" s="24">
        <f t="shared" si="12"/>
        <v>0.25998457616028403</v>
      </c>
      <c r="BF43" s="24">
        <f t="shared" si="12"/>
        <v>0.25998731036157818</v>
      </c>
      <c r="BG43" s="24">
        <f t="shared" si="12"/>
        <v>0.25998955731374029</v>
      </c>
      <c r="BH43" s="24">
        <f t="shared" si="12"/>
        <v>0.25999140431005391</v>
      </c>
      <c r="BI43" s="24">
        <f t="shared" si="12"/>
        <v>0.25999292291116932</v>
      </c>
      <c r="BJ43" s="24">
        <f t="shared" si="12"/>
        <v>0.25999415821433364</v>
      </c>
      <c r="BK43" s="24">
        <f t="shared" si="12"/>
        <v>0.25999516899427216</v>
      </c>
      <c r="BL43" s="24">
        <f t="shared" si="12"/>
        <v>0.25999599947191787</v>
      </c>
      <c r="BM43" s="24">
        <f t="shared" si="12"/>
        <v>0.25999668379665297</v>
      </c>
      <c r="BN43" s="24">
        <f t="shared" si="12"/>
        <v>0.25999724886409409</v>
      </c>
      <c r="BO43" s="24">
        <f t="shared" si="12"/>
        <v>0.25999771616565898</v>
      </c>
      <c r="BP43" s="24">
        <f t="shared" si="12"/>
        <v>0.2599981030548395</v>
      </c>
      <c r="BQ43" s="24">
        <f t="shared" si="12"/>
        <v>0.25999842364878978</v>
      </c>
      <c r="BR43" s="24">
        <f t="shared" si="12"/>
        <v>0.25999868949280674</v>
      </c>
      <c r="BS43" s="24">
        <f t="shared" si="12"/>
        <v>0.25999891006437331</v>
      </c>
      <c r="BT43" s="24">
        <f t="shared" si="12"/>
        <v>0.25999909316436648</v>
      </c>
      <c r="BU43" s="24">
        <f t="shared" ref="BU43:DR43" si="13">+BT43+BU42</f>
        <v>0.2599992452260636</v>
      </c>
      <c r="BV43" s="24">
        <f t="shared" si="13"/>
        <v>0.2599993715624222</v>
      </c>
      <c r="BW43" s="24">
        <f t="shared" si="13"/>
        <v>0.25999947656585021</v>
      </c>
      <c r="BX43" s="24">
        <f t="shared" si="13"/>
        <v>0.25999956387069795</v>
      </c>
      <c r="BY43" s="24">
        <f t="shared" si="13"/>
        <v>0.25999963648607222</v>
      </c>
      <c r="BZ43" s="24">
        <f t="shared" si="13"/>
        <v>0.25999969690476954</v>
      </c>
      <c r="CA43" s="24">
        <f t="shared" si="13"/>
        <v>0.2599997471928448</v>
      </c>
      <c r="CB43" s="24">
        <f t="shared" si="13"/>
        <v>0.25999978906338977</v>
      </c>
      <c r="CC43" s="24">
        <f t="shared" si="13"/>
        <v>0.25999982393738635</v>
      </c>
      <c r="CD43" s="24">
        <f t="shared" si="13"/>
        <v>0.25999985299394823</v>
      </c>
      <c r="CE43" s="24">
        <f t="shared" si="13"/>
        <v>0.25999987721183437</v>
      </c>
      <c r="CF43" s="24">
        <f t="shared" si="13"/>
        <v>0.25999989740377172</v>
      </c>
      <c r="CG43" s="24">
        <f t="shared" si="13"/>
        <v>0.25999991424484714</v>
      </c>
      <c r="CH43" s="24">
        <f t="shared" si="13"/>
        <v>0.25999992829600477</v>
      </c>
      <c r="CI43" s="24">
        <f t="shared" si="13"/>
        <v>0.25999994002349941</v>
      </c>
      <c r="CJ43" s="24">
        <f t="shared" si="13"/>
        <v>0.25999994981500874</v>
      </c>
      <c r="CK43" s="24">
        <f t="shared" si="13"/>
        <v>0.25999995799298237</v>
      </c>
      <c r="CL43" s="24">
        <f t="shared" si="13"/>
        <v>0.25999996482570564</v>
      </c>
      <c r="CM43" s="24">
        <f t="shared" si="13"/>
        <v>0.259999970536472</v>
      </c>
      <c r="CN43" s="24">
        <f t="shared" si="13"/>
        <v>0.25999997531119029</v>
      </c>
      <c r="CO43" s="24">
        <f t="shared" si="13"/>
        <v>0.25999997930469543</v>
      </c>
      <c r="CP43" s="24">
        <f t="shared" si="13"/>
        <v>0.25999998264598551</v>
      </c>
      <c r="CQ43" s="24">
        <f t="shared" si="13"/>
        <v>0.25999998544256947</v>
      </c>
      <c r="CR43" s="24">
        <f t="shared" si="13"/>
        <v>0.25999998778407701</v>
      </c>
      <c r="CS43" s="24">
        <f t="shared" si="13"/>
        <v>0.25999998974525723</v>
      </c>
      <c r="CT43" s="24">
        <f t="shared" si="13"/>
        <v>0.25999999138847052</v>
      </c>
      <c r="CU43" s="24">
        <f t="shared" si="13"/>
        <v>0.25999999276575941</v>
      </c>
      <c r="CV43" s="24">
        <f t="shared" si="13"/>
        <v>0.25999999392057072</v>
      </c>
      <c r="CW43" s="24">
        <f t="shared" si="13"/>
        <v>0.25999999488918757</v>
      </c>
      <c r="CX43" s="24">
        <f t="shared" si="13"/>
        <v>0.25999999570192112</v>
      </c>
      <c r="CY43" s="24">
        <f t="shared" si="13"/>
        <v>0.25999999638410215</v>
      </c>
      <c r="CZ43" s="24">
        <f t="shared" si="13"/>
        <v>0.25999999695690668</v>
      </c>
      <c r="DA43" s="24">
        <f t="shared" si="13"/>
        <v>0.2599999974380437</v>
      </c>
      <c r="DB43" s="24">
        <f t="shared" si="13"/>
        <v>0.25999999784232775</v>
      </c>
      <c r="DC43" s="24">
        <f t="shared" si="13"/>
        <v>0.25999999818215641</v>
      </c>
      <c r="DD43" s="24">
        <f t="shared" si="13"/>
        <v>0.25999999846790822</v>
      </c>
      <c r="DE43" s="24">
        <f t="shared" si="13"/>
        <v>0.25999999870827456</v>
      </c>
      <c r="DF43" s="24">
        <f t="shared" si="13"/>
        <v>0.25999999891053638</v>
      </c>
      <c r="DG43" s="24">
        <f t="shared" si="13"/>
        <v>0.25999999908079524</v>
      </c>
      <c r="DH43" s="24">
        <f t="shared" si="13"/>
        <v>0.25999999922416622</v>
      </c>
      <c r="DI43" s="24">
        <f t="shared" si="13"/>
        <v>0.25999999934493873</v>
      </c>
      <c r="DJ43" s="24">
        <f t="shared" si="13"/>
        <v>0.25999999944671126</v>
      </c>
      <c r="DK43" s="24">
        <f t="shared" si="13"/>
        <v>0.25999999953250358</v>
      </c>
      <c r="DL43" s="24">
        <f t="shared" si="13"/>
        <v>0.25999999960485076</v>
      </c>
      <c r="DM43" s="24">
        <f t="shared" si="13"/>
        <v>0.25999999966588172</v>
      </c>
      <c r="DN43" s="24">
        <f t="shared" si="13"/>
        <v>0.25999999971738486</v>
      </c>
      <c r="DO43" s="24">
        <f t="shared" si="13"/>
        <v>0.25999999976086313</v>
      </c>
      <c r="DP43" s="24">
        <f t="shared" si="13"/>
        <v>0.25999999979758004</v>
      </c>
      <c r="DQ43" s="24">
        <f t="shared" si="13"/>
        <v>0.25999999982859806</v>
      </c>
      <c r="DR43" s="24">
        <f t="shared" si="13"/>
        <v>0.25999999985481109</v>
      </c>
      <c r="DS43" s="8"/>
      <c r="DT43" s="8"/>
      <c r="DU43" s="8"/>
      <c r="DV43" s="8"/>
      <c r="DW43" s="8"/>
      <c r="DX43" s="8"/>
      <c r="DY43" s="8"/>
    </row>
    <row r="44" spans="1:129" s="8" customFormat="1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0"/>
      <c r="DT44" s="10"/>
      <c r="DU44" s="10"/>
      <c r="DV44" s="10"/>
      <c r="DW44" s="10"/>
      <c r="DX44" s="10"/>
      <c r="DY44" s="10"/>
    </row>
    <row r="45" spans="1:129" s="8" customFormat="1">
      <c r="A45" s="22" t="s">
        <v>883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0"/>
      <c r="DT45" s="10"/>
      <c r="DU45" s="10"/>
      <c r="DV45" s="10"/>
      <c r="DW45" s="10"/>
      <c r="DX45" s="10"/>
      <c r="DY45" s="10"/>
    </row>
    <row r="46" spans="1:129">
      <c r="A46" s="8" t="s">
        <v>873</v>
      </c>
      <c r="B46" s="24">
        <f>+$B$18</f>
        <v>7.3</v>
      </c>
      <c r="C46" s="24">
        <f>+B46-B47/100</f>
        <v>7.2939999999999996</v>
      </c>
      <c r="D46" s="24">
        <f>+C46-C47/100</f>
        <v>7.2879999999999994</v>
      </c>
      <c r="E46" s="24">
        <f>+D46-D47/100</f>
        <v>7.2682422471284367</v>
      </c>
      <c r="F46" s="24">
        <f>+E46-E47/100</f>
        <v>7.2453361752669796</v>
      </c>
      <c r="G46" s="24">
        <f t="shared" ref="G46:BR46" si="14">+F46-F47/100</f>
        <v>7.2190427611987804</v>
      </c>
      <c r="H46" s="24">
        <f t="shared" si="14"/>
        <v>7.1893153480731673</v>
      </c>
      <c r="I46" s="24">
        <f t="shared" si="14"/>
        <v>7.1562171594509723</v>
      </c>
      <c r="J46" s="24">
        <f t="shared" si="14"/>
        <v>7.119874397816587</v>
      </c>
      <c r="K46" s="24">
        <f t="shared" si="14"/>
        <v>7.0804418295460554</v>
      </c>
      <c r="L46" s="24">
        <f t="shared" si="14"/>
        <v>7.0380829601432264</v>
      </c>
      <c r="M46" s="24">
        <f t="shared" si="14"/>
        <v>6.9929595675014875</v>
      </c>
      <c r="N46" s="24">
        <f t="shared" si="14"/>
        <v>6.945307646061555</v>
      </c>
      <c r="O46" s="24">
        <f t="shared" si="14"/>
        <v>6.8953283359368056</v>
      </c>
      <c r="P46" s="24">
        <f t="shared" si="14"/>
        <v>6.8431979907858063</v>
      </c>
      <c r="Q46" s="24">
        <f t="shared" si="14"/>
        <v>6.7890768405099227</v>
      </c>
      <c r="R46" s="24">
        <f t="shared" si="14"/>
        <v>6.7331136322099931</v>
      </c>
      <c r="S46" s="24">
        <f t="shared" si="14"/>
        <v>6.6754483529673125</v>
      </c>
      <c r="T46" s="24">
        <f t="shared" si="14"/>
        <v>6.6162140258067224</v>
      </c>
      <c r="U46" s="24">
        <f t="shared" si="14"/>
        <v>6.5555380782981185</v>
      </c>
      <c r="V46" s="24">
        <f t="shared" si="14"/>
        <v>6.4935435659823781</v>
      </c>
      <c r="W46" s="24">
        <f t="shared" si="14"/>
        <v>6.4303486459108496</v>
      </c>
      <c r="X46" s="24">
        <f t="shared" si="14"/>
        <v>6.3660651955209815</v>
      </c>
      <c r="Y46" s="24">
        <f t="shared" si="14"/>
        <v>6.3008004518968139</v>
      </c>
      <c r="Z46" s="24">
        <f t="shared" si="14"/>
        <v>6.2346612031918056</v>
      </c>
      <c r="AA46" s="24">
        <f t="shared" si="14"/>
        <v>6.1677582753511375</v>
      </c>
      <c r="AB46" s="24">
        <f t="shared" si="14"/>
        <v>6.1002379308174719</v>
      </c>
      <c r="AC46" s="24">
        <f t="shared" si="14"/>
        <v>6.032649983008417</v>
      </c>
      <c r="AD46" s="24">
        <f t="shared" si="14"/>
        <v>5.9657296871655223</v>
      </c>
      <c r="AE46" s="24">
        <f t="shared" si="14"/>
        <v>5.8998948346121782</v>
      </c>
      <c r="AF46" s="24">
        <f t="shared" si="14"/>
        <v>5.8353582092304972</v>
      </c>
      <c r="AG46" s="24">
        <f t="shared" si="14"/>
        <v>5.7722029381249271</v>
      </c>
      <c r="AH46" s="24">
        <f t="shared" si="14"/>
        <v>5.7104326064913922</v>
      </c>
      <c r="AI46" s="24">
        <f t="shared" si="14"/>
        <v>5.6500042880789954</v>
      </c>
      <c r="AJ46" s="24">
        <f t="shared" si="14"/>
        <v>5.5908500508615013</v>
      </c>
      <c r="AK46" s="24">
        <f t="shared" si="14"/>
        <v>5.5328907169245785</v>
      </c>
      <c r="AL46" s="24">
        <f t="shared" si="14"/>
        <v>5.4760444413783249</v>
      </c>
      <c r="AM46" s="24">
        <f t="shared" si="14"/>
        <v>5.4202318497337645</v>
      </c>
      <c r="AN46" s="24">
        <f t="shared" si="14"/>
        <v>5.3653789123703701</v>
      </c>
      <c r="AO46" s="24">
        <f t="shared" si="14"/>
        <v>5.3114183532797004</v>
      </c>
      <c r="AP46" s="24">
        <f t="shared" si="14"/>
        <v>5.2582901304312948</v>
      </c>
      <c r="AQ46" s="24">
        <f t="shared" si="14"/>
        <v>5.2059413478790821</v>
      </c>
      <c r="AR46" s="24">
        <f t="shared" si="14"/>
        <v>5.1543258387983082</v>
      </c>
      <c r="AS46" s="24">
        <f t="shared" si="14"/>
        <v>5.1034035762140508</v>
      </c>
      <c r="AT46" s="24">
        <f t="shared" si="14"/>
        <v>5.0531400121590098</v>
      </c>
      <c r="AU46" s="24">
        <f t="shared" si="14"/>
        <v>5.0035054081225585</v>
      </c>
      <c r="AV46" s="24">
        <f t="shared" si="14"/>
        <v>4.9544741942580215</v>
      </c>
      <c r="AW46" s="24">
        <f t="shared" si="14"/>
        <v>4.906024377995033</v>
      </c>
      <c r="AX46" s="24">
        <f t="shared" si="14"/>
        <v>4.858137011757691</v>
      </c>
      <c r="AY46" s="24">
        <f t="shared" si="14"/>
        <v>4.8107957225458886</v>
      </c>
      <c r="AZ46" s="24">
        <f t="shared" si="14"/>
        <v>4.7639863018998794</v>
      </c>
      <c r="BA46" s="24">
        <f t="shared" si="14"/>
        <v>4.7176963523393383</v>
      </c>
      <c r="BB46" s="24">
        <f t="shared" si="14"/>
        <v>4.6719149851290078</v>
      </c>
      <c r="BC46" s="24">
        <f t="shared" si="14"/>
        <v>4.6266325637486752</v>
      </c>
      <c r="BD46" s="24">
        <f t="shared" si="14"/>
        <v>4.5818404874467538</v>
      </c>
      <c r="BE46" s="24">
        <f t="shared" si="14"/>
        <v>4.5375310095394559</v>
      </c>
      <c r="BF46" s="24">
        <f t="shared" si="14"/>
        <v>4.4936970855522471</v>
      </c>
      <c r="BG46" s="24">
        <f t="shared" si="14"/>
        <v>4.4503322468030708</v>
      </c>
      <c r="BH46" s="24">
        <f t="shared" si="14"/>
        <v>4.4074304955445793</v>
      </c>
      <c r="BI46" s="24">
        <f t="shared" si="14"/>
        <v>4.3649862182832537</v>
      </c>
      <c r="BJ46" s="24">
        <f t="shared" si="14"/>
        <v>4.3229941143586732</v>
      </c>
      <c r="BK46" s="24">
        <f t="shared" si="14"/>
        <v>4.2818624907260157</v>
      </c>
      <c r="BL46" s="24">
        <f t="shared" si="14"/>
        <v>4.2414471467688815</v>
      </c>
      <c r="BM46" s="24">
        <f t="shared" si="14"/>
        <v>4.2016498688800334</v>
      </c>
      <c r="BN46" s="24">
        <f t="shared" si="14"/>
        <v>4.1624032679896166</v>
      </c>
      <c r="BO46" s="24">
        <f t="shared" si="14"/>
        <v>4.1236606326060405</v>
      </c>
      <c r="BP46" s="24">
        <f t="shared" si="14"/>
        <v>4.0853891327962568</v>
      </c>
      <c r="BQ46" s="24">
        <f t="shared" si="14"/>
        <v>4.0475652657030503</v>
      </c>
      <c r="BR46" s="24">
        <f t="shared" si="14"/>
        <v>4.0101718017881538</v>
      </c>
      <c r="BS46" s="24">
        <f t="shared" ref="BS46:DR46" si="15">+BR46-BR47/100</f>
        <v>3.9731957364607444</v>
      </c>
      <c r="BT46" s="24">
        <f t="shared" si="15"/>
        <v>3.9366269155744238</v>
      </c>
      <c r="BU46" s="24">
        <f t="shared" si="15"/>
        <v>3.9004571127696188</v>
      </c>
      <c r="BV46" s="24">
        <f t="shared" si="15"/>
        <v>3.8646794098946984</v>
      </c>
      <c r="BW46" s="24">
        <f t="shared" si="15"/>
        <v>3.8292877807861192</v>
      </c>
      <c r="BX46" s="24">
        <f t="shared" si="15"/>
        <v>3.7942768115431185</v>
      </c>
      <c r="BY46" s="24">
        <f t="shared" si="15"/>
        <v>3.7596415124497109</v>
      </c>
      <c r="BZ46" s="24">
        <f t="shared" si="15"/>
        <v>3.7253771914556362</v>
      </c>
      <c r="CA46" s="24">
        <f t="shared" si="15"/>
        <v>3.6914793690238099</v>
      </c>
      <c r="CB46" s="24">
        <f t="shared" si="15"/>
        <v>3.6579437207886407</v>
      </c>
      <c r="CC46" s="24">
        <f t="shared" si="15"/>
        <v>3.6247660389216714</v>
      </c>
      <c r="CD46" s="24">
        <f t="shared" si="15"/>
        <v>3.5919422060882908</v>
      </c>
      <c r="CE46" s="24">
        <f t="shared" si="15"/>
        <v>3.5594681778842325</v>
      </c>
      <c r="CF46" s="24">
        <f t="shared" si="15"/>
        <v>3.5273399709866786</v>
      </c>
      <c r="CG46" s="24">
        <f t="shared" si="15"/>
        <v>3.4955536551588833</v>
      </c>
      <c r="CH46" s="24">
        <f t="shared" si="15"/>
        <v>3.4641053478547006</v>
      </c>
      <c r="CI46" s="24">
        <f t="shared" si="15"/>
        <v>3.4329912105778182</v>
      </c>
      <c r="CJ46" s="24">
        <f t="shared" si="15"/>
        <v>3.4022074464252281</v>
      </c>
      <c r="CK46" s="24">
        <f t="shared" si="15"/>
        <v>3.3717502984294407</v>
      </c>
      <c r="CL46" s="24">
        <f t="shared" si="15"/>
        <v>3.3416160484385791</v>
      </c>
      <c r="CM46" s="24">
        <f t="shared" si="15"/>
        <v>3.3118010163575704</v>
      </c>
      <c r="CN46" s="24">
        <f t="shared" si="15"/>
        <v>3.2823015596304486</v>
      </c>
      <c r="CO46" s="24">
        <f t="shared" si="15"/>
        <v>3.2531140728821977</v>
      </c>
      <c r="CP46" s="24">
        <f t="shared" si="15"/>
        <v>3.2242349876646084</v>
      </c>
      <c r="CQ46" s="24">
        <f t="shared" si="15"/>
        <v>3.1956607722682993</v>
      </c>
      <c r="CR46" s="24">
        <f t="shared" si="15"/>
        <v>3.1673879315751017</v>
      </c>
      <c r="CS46" s="24">
        <f t="shared" si="15"/>
        <v>3.1394130069332187</v>
      </c>
      <c r="CT46" s="24">
        <f t="shared" si="15"/>
        <v>3.1117325760431958</v>
      </c>
      <c r="CU46" s="24">
        <f t="shared" si="15"/>
        <v>3.0843432528466197</v>
      </c>
      <c r="CV46" s="24">
        <f t="shared" si="15"/>
        <v>3.0572416874121111</v>
      </c>
      <c r="CW46" s="24">
        <f t="shared" si="15"/>
        <v>3.0304245658150348</v>
      </c>
      <c r="CX46" s="24">
        <f t="shared" si="15"/>
        <v>3.0038886100086284</v>
      </c>
      <c r="CY46" s="24">
        <f t="shared" si="15"/>
        <v>2.9776305776851428</v>
      </c>
      <c r="CZ46" s="24">
        <f t="shared" si="15"/>
        <v>2.9516472621262126</v>
      </c>
      <c r="DA46" s="24">
        <f t="shared" si="15"/>
        <v>2.9259354920421101</v>
      </c>
      <c r="DB46" s="24">
        <f t="shared" si="15"/>
        <v>2.9004921313998429</v>
      </c>
      <c r="DC46" s="24">
        <f t="shared" si="15"/>
        <v>2.8753140792402667</v>
      </c>
      <c r="DD46" s="24">
        <f t="shared" si="15"/>
        <v>2.85039826948453</v>
      </c>
      <c r="DE46" s="24">
        <f t="shared" si="15"/>
        <v>2.8257416707302681</v>
      </c>
      <c r="DF46" s="24">
        <f t="shared" si="15"/>
        <v>2.80134128603803</v>
      </c>
      <c r="DG46" s="24">
        <f t="shared" si="15"/>
        <v>2.7771941527084638</v>
      </c>
      <c r="DH46" s="24">
        <f t="shared" si="15"/>
        <v>2.7532973420508049</v>
      </c>
      <c r="DI46" s="24">
        <f t="shared" si="15"/>
        <v>2.7296479591432288</v>
      </c>
      <c r="DJ46" s="24">
        <f t="shared" si="15"/>
        <v>2.7062431425856279</v>
      </c>
      <c r="DK46" s="24">
        <f t="shared" si="15"/>
        <v>2.683080064245364</v>
      </c>
      <c r="DL46" s="24">
        <f t="shared" si="15"/>
        <v>2.6601559289965429</v>
      </c>
      <c r="DM46" s="24">
        <f t="shared" si="15"/>
        <v>2.6374679744533385</v>
      </c>
      <c r="DN46" s="24">
        <f t="shared" si="15"/>
        <v>2.6150134706978796</v>
      </c>
      <c r="DO46" s="24">
        <f t="shared" si="15"/>
        <v>2.5927897200031924</v>
      </c>
      <c r="DP46" s="24">
        <f t="shared" si="15"/>
        <v>2.5707940565516769</v>
      </c>
      <c r="DQ46" s="24">
        <f t="shared" si="15"/>
        <v>2.5490238461495656</v>
      </c>
      <c r="DR46" s="24">
        <f t="shared" si="15"/>
        <v>2.5274764859378043</v>
      </c>
      <c r="DS46" s="8"/>
      <c r="DT46" s="8"/>
      <c r="DU46" s="8"/>
      <c r="DV46" s="8"/>
      <c r="DW46" s="8"/>
      <c r="DX46" s="8"/>
      <c r="DY46" s="8"/>
    </row>
    <row r="47" spans="1:129">
      <c r="A47" s="7" t="s">
        <v>884</v>
      </c>
      <c r="B47" s="23">
        <f>$B$17</f>
        <v>0.6</v>
      </c>
      <c r="C47" s="23">
        <f>+B17</f>
        <v>0.6</v>
      </c>
      <c r="D47" s="23">
        <f t="shared" ref="D47:BO47" si="16">+($B$20*(D3-$B$19)+$B$17)*C48</f>
        <v>1.9757752871562464</v>
      </c>
      <c r="E47" s="23">
        <f t="shared" si="16"/>
        <v>2.2906071861457473</v>
      </c>
      <c r="F47" s="23">
        <f t="shared" si="16"/>
        <v>2.6293414068198842</v>
      </c>
      <c r="G47" s="23">
        <f t="shared" si="16"/>
        <v>2.9727413125613555</v>
      </c>
      <c r="H47" s="23">
        <f t="shared" si="16"/>
        <v>3.3098188622194806</v>
      </c>
      <c r="I47" s="23">
        <f t="shared" si="16"/>
        <v>3.6342761634385208</v>
      </c>
      <c r="J47" s="23">
        <f t="shared" si="16"/>
        <v>3.9432568270531858</v>
      </c>
      <c r="K47" s="23">
        <f t="shared" si="16"/>
        <v>4.2358869402828603</v>
      </c>
      <c r="L47" s="23">
        <f t="shared" si="16"/>
        <v>4.5123392641738542</v>
      </c>
      <c r="M47" s="23">
        <f t="shared" si="16"/>
        <v>4.7651921439932803</v>
      </c>
      <c r="N47" s="23">
        <f t="shared" si="16"/>
        <v>4.9979310124749707</v>
      </c>
      <c r="O47" s="23">
        <f t="shared" si="16"/>
        <v>5.2130345150999515</v>
      </c>
      <c r="P47" s="23">
        <f t="shared" si="16"/>
        <v>5.412115027588321</v>
      </c>
      <c r="Q47" s="23">
        <f t="shared" si="16"/>
        <v>5.5963208299929859</v>
      </c>
      <c r="R47" s="23">
        <f t="shared" si="16"/>
        <v>5.7665279242681047</v>
      </c>
      <c r="S47" s="23">
        <f t="shared" si="16"/>
        <v>5.9234327160590423</v>
      </c>
      <c r="T47" s="23">
        <f t="shared" si="16"/>
        <v>6.0675947508603558</v>
      </c>
      <c r="U47" s="23">
        <f t="shared" si="16"/>
        <v>6.1994512315740407</v>
      </c>
      <c r="V47" s="23">
        <f t="shared" si="16"/>
        <v>6.3194920071528555</v>
      </c>
      <c r="W47" s="23">
        <f t="shared" si="16"/>
        <v>6.4283450389868557</v>
      </c>
      <c r="X47" s="23">
        <f t="shared" si="16"/>
        <v>6.5264743624167512</v>
      </c>
      <c r="Y47" s="23">
        <f t="shared" si="16"/>
        <v>6.6139248705008669</v>
      </c>
      <c r="Z47" s="23">
        <f t="shared" si="16"/>
        <v>6.6902927840668411</v>
      </c>
      <c r="AA47" s="23">
        <f t="shared" si="16"/>
        <v>6.7520344533665835</v>
      </c>
      <c r="AB47" s="23">
        <f t="shared" si="16"/>
        <v>6.758794780905486</v>
      </c>
      <c r="AC47" s="23">
        <f t="shared" si="16"/>
        <v>6.6920295842894557</v>
      </c>
      <c r="AD47" s="23">
        <f t="shared" si="16"/>
        <v>6.5834852553344332</v>
      </c>
      <c r="AE47" s="23">
        <f t="shared" si="16"/>
        <v>6.453662538168083</v>
      </c>
      <c r="AF47" s="23">
        <f t="shared" si="16"/>
        <v>6.3155271105569648</v>
      </c>
      <c r="AG47" s="23">
        <f t="shared" si="16"/>
        <v>6.1770331633535331</v>
      </c>
      <c r="AH47" s="23">
        <f t="shared" si="16"/>
        <v>6.042831841239682</v>
      </c>
      <c r="AI47" s="23">
        <f t="shared" si="16"/>
        <v>5.9154237217494243</v>
      </c>
      <c r="AJ47" s="23">
        <f t="shared" si="16"/>
        <v>5.7959333936922715</v>
      </c>
      <c r="AK47" s="23">
        <f t="shared" si="16"/>
        <v>5.6846275546253482</v>
      </c>
      <c r="AL47" s="23">
        <f t="shared" si="16"/>
        <v>5.5812591644560001</v>
      </c>
      <c r="AM47" s="23">
        <f t="shared" si="16"/>
        <v>5.4852937363394298</v>
      </c>
      <c r="AN47" s="23">
        <f t="shared" si="16"/>
        <v>5.3960559090669538</v>
      </c>
      <c r="AO47" s="23">
        <f t="shared" si="16"/>
        <v>5.3128222848405526</v>
      </c>
      <c r="AP47" s="23">
        <f t="shared" si="16"/>
        <v>5.2348782552212985</v>
      </c>
      <c r="AQ47" s="23">
        <f t="shared" si="16"/>
        <v>5.1615509080773769</v>
      </c>
      <c r="AR47" s="23">
        <f t="shared" si="16"/>
        <v>5.0922262584257485</v>
      </c>
      <c r="AS47" s="23">
        <f t="shared" si="16"/>
        <v>5.0263564055040817</v>
      </c>
      <c r="AT47" s="23">
        <f t="shared" si="16"/>
        <v>4.9634604036451115</v>
      </c>
      <c r="AU47" s="23">
        <f t="shared" si="16"/>
        <v>4.9031213864536669</v>
      </c>
      <c r="AV47" s="23">
        <f t="shared" si="16"/>
        <v>4.8449816262988294</v>
      </c>
      <c r="AW47" s="23">
        <f t="shared" si="16"/>
        <v>4.7887366237342457</v>
      </c>
      <c r="AX47" s="23">
        <f t="shared" si="16"/>
        <v>4.7341289211802042</v>
      </c>
      <c r="AY47" s="23">
        <f t="shared" si="16"/>
        <v>4.6809420646009601</v>
      </c>
      <c r="AZ47" s="23">
        <f t="shared" si="16"/>
        <v>4.6289949560541297</v>
      </c>
      <c r="BA47" s="23">
        <f t="shared" si="16"/>
        <v>4.5781367210330259</v>
      </c>
      <c r="BB47" s="23">
        <f t="shared" si="16"/>
        <v>4.5282421380333027</v>
      </c>
      <c r="BC47" s="23">
        <f t="shared" si="16"/>
        <v>4.4792076301921258</v>
      </c>
      <c r="BD47" s="23">
        <f t="shared" si="16"/>
        <v>4.4309477907297863</v>
      </c>
      <c r="BE47" s="23">
        <f t="shared" si="16"/>
        <v>4.3833923987208951</v>
      </c>
      <c r="BF47" s="23">
        <f t="shared" si="16"/>
        <v>4.3364838749176693</v>
      </c>
      <c r="BG47" s="23">
        <f t="shared" si="16"/>
        <v>4.2901751258491236</v>
      </c>
      <c r="BH47" s="23">
        <f t="shared" si="16"/>
        <v>4.2444277261326002</v>
      </c>
      <c r="BI47" s="23">
        <f t="shared" si="16"/>
        <v>4.1992103924580171</v>
      </c>
      <c r="BJ47" s="23">
        <f t="shared" si="16"/>
        <v>4.1131623632657952</v>
      </c>
      <c r="BK47" s="23">
        <f t="shared" si="16"/>
        <v>4.0415343957134109</v>
      </c>
      <c r="BL47" s="23">
        <f t="shared" si="16"/>
        <v>3.9797277888847615</v>
      </c>
      <c r="BM47" s="23">
        <f t="shared" si="16"/>
        <v>3.9246600890417285</v>
      </c>
      <c r="BN47" s="23">
        <f t="shared" si="16"/>
        <v>3.8742635383575896</v>
      </c>
      <c r="BO47" s="23">
        <f t="shared" si="16"/>
        <v>3.8271499809783531</v>
      </c>
      <c r="BP47" s="23">
        <f t="shared" ref="BP47:DR47" si="17">+($B$20*(BP3-$B$19)+$B$17)*BO48</f>
        <v>3.782386709320686</v>
      </c>
      <c r="BQ47" s="23">
        <f t="shared" si="17"/>
        <v>3.7393463914896583</v>
      </c>
      <c r="BR47" s="23">
        <f t="shared" si="17"/>
        <v>3.6976065327409535</v>
      </c>
      <c r="BS47" s="23">
        <f t="shared" si="17"/>
        <v>3.6568820886320812</v>
      </c>
      <c r="BT47" s="23">
        <f t="shared" si="17"/>
        <v>3.6169802804804951</v>
      </c>
      <c r="BU47" s="23">
        <f t="shared" si="17"/>
        <v>3.5777702874920525</v>
      </c>
      <c r="BV47" s="23">
        <f t="shared" si="17"/>
        <v>3.5391629108579283</v>
      </c>
      <c r="BW47" s="23">
        <f t="shared" si="17"/>
        <v>3.5010969243000751</v>
      </c>
      <c r="BX47" s="23">
        <f t="shared" si="17"/>
        <v>3.4635299093407586</v>
      </c>
      <c r="BY47" s="23">
        <f t="shared" si="17"/>
        <v>3.4264320994074713</v>
      </c>
      <c r="BZ47" s="23">
        <f t="shared" si="17"/>
        <v>3.3897822431826281</v>
      </c>
      <c r="CA47" s="23">
        <f t="shared" si="17"/>
        <v>3.3535648235169409</v>
      </c>
      <c r="CB47" s="23">
        <f t="shared" si="17"/>
        <v>3.317768186696938</v>
      </c>
      <c r="CC47" s="23">
        <f t="shared" si="17"/>
        <v>3.2823832833380364</v>
      </c>
      <c r="CD47" s="23">
        <f t="shared" si="17"/>
        <v>3.2474028204058527</v>
      </c>
      <c r="CE47" s="23">
        <f t="shared" si="17"/>
        <v>3.2128206897554019</v>
      </c>
      <c r="CF47" s="23">
        <f t="shared" si="17"/>
        <v>3.1786315827795462</v>
      </c>
      <c r="CG47" s="23">
        <f t="shared" si="17"/>
        <v>3.1448307304182488</v>
      </c>
      <c r="CH47" s="23">
        <f t="shared" si="17"/>
        <v>3.1114137276882428</v>
      </c>
      <c r="CI47" s="23">
        <f t="shared" si="17"/>
        <v>3.0783764152590223</v>
      </c>
      <c r="CJ47" s="23">
        <f t="shared" si="17"/>
        <v>3.045714799578735</v>
      </c>
      <c r="CK47" s="23">
        <f t="shared" si="17"/>
        <v>3.0134249990861606</v>
      </c>
      <c r="CL47" s="23">
        <f t="shared" si="17"/>
        <v>2.9815032081008557</v>
      </c>
      <c r="CM47" s="23">
        <f t="shared" si="17"/>
        <v>2.949945672712166</v>
      </c>
      <c r="CN47" s="23">
        <f t="shared" si="17"/>
        <v>2.9187486748250673</v>
      </c>
      <c r="CO47" s="23">
        <f t="shared" si="17"/>
        <v>2.887908521758948</v>
      </c>
      <c r="CP47" s="23">
        <f t="shared" si="17"/>
        <v>2.8574215396309288</v>
      </c>
      <c r="CQ47" s="23">
        <f t="shared" si="17"/>
        <v>2.8272840693197394</v>
      </c>
      <c r="CR47" s="23">
        <f t="shared" si="17"/>
        <v>2.7974924641883172</v>
      </c>
      <c r="CS47" s="23">
        <f t="shared" si="17"/>
        <v>2.7680430890022731</v>
      </c>
      <c r="CT47" s="23">
        <f t="shared" si="17"/>
        <v>2.7389323196575837</v>
      </c>
      <c r="CU47" s="23">
        <f t="shared" si="17"/>
        <v>2.7101565434508528</v>
      </c>
      <c r="CV47" s="23">
        <f t="shared" si="17"/>
        <v>2.6817121597076325</v>
      </c>
      <c r="CW47" s="23">
        <f t="shared" si="17"/>
        <v>2.6535955806406397</v>
      </c>
      <c r="CX47" s="23">
        <f t="shared" si="17"/>
        <v>2.6258032323485532</v>
      </c>
      <c r="CY47" s="23">
        <f t="shared" si="17"/>
        <v>2.5983315558930253</v>
      </c>
      <c r="CZ47" s="23">
        <f t="shared" si="17"/>
        <v>2.5711770084102668</v>
      </c>
      <c r="DA47" s="23">
        <f t="shared" si="17"/>
        <v>2.5443360642267208</v>
      </c>
      <c r="DB47" s="23">
        <f t="shared" si="17"/>
        <v>2.517805215957603</v>
      </c>
      <c r="DC47" s="23">
        <f t="shared" si="17"/>
        <v>2.4915809755736595</v>
      </c>
      <c r="DD47" s="23">
        <f t="shared" si="17"/>
        <v>2.4656598754261942</v>
      </c>
      <c r="DE47" s="23">
        <f t="shared" si="17"/>
        <v>2.4400384692237944</v>
      </c>
      <c r="DF47" s="23">
        <f t="shared" si="17"/>
        <v>2.4147133329566195</v>
      </c>
      <c r="DG47" s="23">
        <f t="shared" si="17"/>
        <v>2.3896810657659064</v>
      </c>
      <c r="DH47" s="23">
        <f t="shared" si="17"/>
        <v>2.3649382907576162</v>
      </c>
      <c r="DI47" s="23">
        <f t="shared" si="17"/>
        <v>2.3404816557601054</v>
      </c>
      <c r="DJ47" s="23">
        <f t="shared" si="17"/>
        <v>2.3163078340263992</v>
      </c>
      <c r="DK47" s="23">
        <f t="shared" si="17"/>
        <v>2.2924135248821105</v>
      </c>
      <c r="DL47" s="23">
        <f t="shared" si="17"/>
        <v>2.2687954543204363</v>
      </c>
      <c r="DM47" s="23">
        <f t="shared" si="17"/>
        <v>2.2454503755459037</v>
      </c>
      <c r="DN47" s="23">
        <f t="shared" si="17"/>
        <v>2.2223750694687023</v>
      </c>
      <c r="DO47" s="23">
        <f t="shared" si="17"/>
        <v>2.1995663451515579</v>
      </c>
      <c r="DP47" s="23">
        <f t="shared" si="17"/>
        <v>2.1770210402111525</v>
      </c>
      <c r="DQ47" s="23">
        <f t="shared" si="17"/>
        <v>2.1547360211761477</v>
      </c>
      <c r="DR47" s="23">
        <f t="shared" si="17"/>
        <v>2.1327081838038491</v>
      </c>
      <c r="DS47" s="7"/>
      <c r="DT47" s="7"/>
      <c r="DU47" s="7"/>
      <c r="DV47" s="7"/>
      <c r="DW47" s="7"/>
      <c r="DX47" s="7"/>
      <c r="DY47" s="7"/>
    </row>
    <row r="48" spans="1:129" s="7" customFormat="1">
      <c r="A48" s="7" t="s">
        <v>885</v>
      </c>
      <c r="B48" s="23">
        <v>1</v>
      </c>
      <c r="C48" s="23">
        <v>1</v>
      </c>
      <c r="D48" s="23">
        <f t="shared" ref="D48:BO48" si="18">+(1-(D49/$B$18)^$B$21)</f>
        <v>0.99564962289430647</v>
      </c>
      <c r="E48" s="23">
        <f t="shared" si="18"/>
        <v>0.99251180483109314</v>
      </c>
      <c r="F48" s="23">
        <f t="shared" si="18"/>
        <v>0.98890996728750424</v>
      </c>
      <c r="G48" s="23">
        <f t="shared" si="18"/>
        <v>0.98483771891413252</v>
      </c>
      <c r="H48" s="23">
        <f t="shared" si="18"/>
        <v>0.98030372047273606</v>
      </c>
      <c r="I48" s="23">
        <f t="shared" si="18"/>
        <v>0.97532525997487507</v>
      </c>
      <c r="J48" s="23">
        <f t="shared" si="18"/>
        <v>0.96992353829398026</v>
      </c>
      <c r="K48" s="23">
        <f t="shared" si="18"/>
        <v>0.96412095344427773</v>
      </c>
      <c r="L48" s="23">
        <f t="shared" si="18"/>
        <v>0.95793966678102582</v>
      </c>
      <c r="M48" s="23">
        <f t="shared" si="18"/>
        <v>0.95141200630980216</v>
      </c>
      <c r="N48" s="23">
        <f t="shared" si="18"/>
        <v>0.94456552547079542</v>
      </c>
      <c r="O48" s="23">
        <f t="shared" si="18"/>
        <v>0.9374243822994256</v>
      </c>
      <c r="P48" s="23">
        <f t="shared" si="18"/>
        <v>0.93001052609724977</v>
      </c>
      <c r="Q48" s="23">
        <f t="shared" si="18"/>
        <v>0.92234433317945119</v>
      </c>
      <c r="R48" s="23">
        <f t="shared" si="18"/>
        <v>0.91444497985853601</v>
      </c>
      <c r="S48" s="23">
        <f t="shared" si="18"/>
        <v>0.90633068846667431</v>
      </c>
      <c r="T48" s="23">
        <f t="shared" si="18"/>
        <v>0.89801891483535878</v>
      </c>
      <c r="U48" s="23">
        <f t="shared" si="18"/>
        <v>0.88952651588799703</v>
      </c>
      <c r="V48" s="23">
        <f t="shared" si="18"/>
        <v>0.88086967752203427</v>
      </c>
      <c r="W48" s="23">
        <f t="shared" si="18"/>
        <v>0.87206372541383304</v>
      </c>
      <c r="X48" s="23">
        <f t="shared" si="18"/>
        <v>0.863123349574906</v>
      </c>
      <c r="Y48" s="23">
        <f t="shared" si="18"/>
        <v>0.85406317851942526</v>
      </c>
      <c r="Z48" s="23">
        <f t="shared" si="18"/>
        <v>0.84489839388371735</v>
      </c>
      <c r="AA48" s="23">
        <f t="shared" si="18"/>
        <v>0.83564903161883164</v>
      </c>
      <c r="AB48" s="23">
        <f t="shared" si="18"/>
        <v>0.82639040863128987</v>
      </c>
      <c r="AC48" s="23">
        <f t="shared" si="18"/>
        <v>0.81722324481719477</v>
      </c>
      <c r="AD48" s="23">
        <f t="shared" si="18"/>
        <v>0.80820477186468176</v>
      </c>
      <c r="AE48" s="23">
        <f t="shared" si="18"/>
        <v>0.79936413825075292</v>
      </c>
      <c r="AF48" s="23">
        <f t="shared" si="18"/>
        <v>0.79071273124998998</v>
      </c>
      <c r="AG48" s="23">
        <f t="shared" si="18"/>
        <v>0.78225104198512208</v>
      </c>
      <c r="AH48" s="23">
        <f t="shared" si="18"/>
        <v>0.77397319014780741</v>
      </c>
      <c r="AI48" s="23">
        <f t="shared" si="18"/>
        <v>0.76586986998102735</v>
      </c>
      <c r="AJ48" s="23">
        <f t="shared" si="18"/>
        <v>0.75793023519514757</v>
      </c>
      <c r="AK48" s="23">
        <f t="shared" si="18"/>
        <v>0.75014307416141424</v>
      </c>
      <c r="AL48" s="23">
        <f t="shared" si="18"/>
        <v>0.74249751366215944</v>
      </c>
      <c r="AM48" s="23">
        <f t="shared" si="18"/>
        <v>0.73498341265347533</v>
      </c>
      <c r="AN48" s="23">
        <f t="shared" si="18"/>
        <v>0.7275915552437946</v>
      </c>
      <c r="AO48" s="23">
        <f t="shared" si="18"/>
        <v>0.72031371649743758</v>
      </c>
      <c r="AP48" s="23">
        <f t="shared" si="18"/>
        <v>0.71314265039439473</v>
      </c>
      <c r="AQ48" s="23">
        <f t="shared" si="18"/>
        <v>0.70607203271209684</v>
      </c>
      <c r="AR48" s="23">
        <f t="shared" si="18"/>
        <v>0.69909638030329457</v>
      </c>
      <c r="AS48" s="23">
        <f t="shared" si="18"/>
        <v>0.69221096056972731</v>
      </c>
      <c r="AT48" s="23">
        <f t="shared" si="18"/>
        <v>0.68541169974281613</v>
      </c>
      <c r="AU48" s="23">
        <f t="shared" si="18"/>
        <v>0.67869509510383863</v>
      </c>
      <c r="AV48" s="23">
        <f t="shared" si="18"/>
        <v>0.67205813397192227</v>
      </c>
      <c r="AW48" s="23">
        <f t="shared" si="18"/>
        <v>0.66549822078872478</v>
      </c>
      <c r="AX48" s="23">
        <f t="shared" si="18"/>
        <v>0.65901311267751894</v>
      </c>
      <c r="AY48" s="23">
        <f t="shared" si="18"/>
        <v>0.65260086327395606</v>
      </c>
      <c r="AZ48" s="23">
        <f t="shared" si="18"/>
        <v>0.64625977429306003</v>
      </c>
      <c r="BA48" s="23">
        <f t="shared" si="18"/>
        <v>0.63998835412726129</v>
      </c>
      <c r="BB48" s="23">
        <f t="shared" si="18"/>
        <v>0.63378528270529788</v>
      </c>
      <c r="BC48" s="23">
        <f t="shared" si="18"/>
        <v>0.62764938184202101</v>
      </c>
      <c r="BD48" s="23">
        <f t="shared" si="18"/>
        <v>0.62157959034787058</v>
      </c>
      <c r="BE48" s="23">
        <f t="shared" si="18"/>
        <v>0.6155749432263351</v>
      </c>
      <c r="BF48" s="23">
        <f t="shared" si="18"/>
        <v>0.60963455435658487</v>
      </c>
      <c r="BG48" s="23">
        <f t="shared" si="18"/>
        <v>0.60375760212939433</v>
      </c>
      <c r="BH48" s="23">
        <f t="shared" si="18"/>
        <v>0.59794331757304831</v>
      </c>
      <c r="BI48" s="23">
        <f t="shared" si="18"/>
        <v>0.59219097456968117</v>
      </c>
      <c r="BJ48" s="23">
        <f t="shared" si="18"/>
        <v>0.58655650557890615</v>
      </c>
      <c r="BK48" s="23">
        <f t="shared" si="18"/>
        <v>0.58102015709162735</v>
      </c>
      <c r="BL48" s="23">
        <f t="shared" si="18"/>
        <v>0.57556847518904553</v>
      </c>
      <c r="BM48" s="23">
        <f t="shared" si="18"/>
        <v>0.57019222849172813</v>
      </c>
      <c r="BN48" s="23">
        <f t="shared" si="18"/>
        <v>0.56488501816521086</v>
      </c>
      <c r="BO48" s="23">
        <f t="shared" si="18"/>
        <v>0.5596423469583911</v>
      </c>
      <c r="BP48" s="23">
        <f t="shared" ref="BP48:DR48" si="19">+(1-(BP49/$B$18)^$B$21)</f>
        <v>0.5544609953017875</v>
      </c>
      <c r="BQ48" s="23">
        <f t="shared" si="19"/>
        <v>0.54933860298467829</v>
      </c>
      <c r="BR48" s="23">
        <f t="shared" si="19"/>
        <v>0.54427338855626606</v>
      </c>
      <c r="BS48" s="23">
        <f t="shared" si="19"/>
        <v>0.539263961037592</v>
      </c>
      <c r="BT48" s="23">
        <f t="shared" si="19"/>
        <v>0.53430919353008455</v>
      </c>
      <c r="BU48" s="23">
        <f t="shared" si="19"/>
        <v>0.52940813834173928</v>
      </c>
      <c r="BV48" s="23">
        <f t="shared" si="19"/>
        <v>0.52455996997070109</v>
      </c>
      <c r="BW48" s="23">
        <f t="shared" si="19"/>
        <v>0.51976394678672833</v>
      </c>
      <c r="BX48" s="23">
        <f t="shared" si="19"/>
        <v>0.51501938526708346</v>
      </c>
      <c r="BY48" s="23">
        <f t="shared" si="19"/>
        <v>0.51032564266515545</v>
      </c>
      <c r="BZ48" s="23">
        <f t="shared" si="19"/>
        <v>0.50568210534572722</v>
      </c>
      <c r="CA48" s="23">
        <f t="shared" si="19"/>
        <v>0.50108818092995056</v>
      </c>
      <c r="CB48" s="23">
        <f t="shared" si="19"/>
        <v>0.4965432930029684</v>
      </c>
      <c r="CC48" s="23">
        <f t="shared" si="19"/>
        <v>0.49204687754634102</v>
      </c>
      <c r="CD48" s="23">
        <f t="shared" si="19"/>
        <v>0.48759838053208637</v>
      </c>
      <c r="CE48" s="23">
        <f t="shared" si="19"/>
        <v>0.4831972562995448</v>
      </c>
      <c r="CF48" s="23">
        <f t="shared" si="19"/>
        <v>0.47884296646012081</v>
      </c>
      <c r="CG48" s="23">
        <f t="shared" si="19"/>
        <v>0.47453497915817788</v>
      </c>
      <c r="CH48" s="23">
        <f t="shared" si="19"/>
        <v>0.4702727685723036</v>
      </c>
      <c r="CI48" s="23">
        <f t="shared" si="19"/>
        <v>0.46605581457879819</v>
      </c>
      <c r="CJ48" s="23">
        <f t="shared" si="19"/>
        <v>0.46188360252458072</v>
      </c>
      <c r="CK48" s="23">
        <f t="shared" si="19"/>
        <v>0.45775562307377771</v>
      </c>
      <c r="CL48" s="23">
        <f t="shared" si="19"/>
        <v>0.4536713721037765</v>
      </c>
      <c r="CM48" s="23">
        <f t="shared" si="19"/>
        <v>0.4496303506343079</v>
      </c>
      <c r="CN48" s="23">
        <f t="shared" si="19"/>
        <v>0.44563206477838302</v>
      </c>
      <c r="CO48" s="23">
        <f t="shared" si="19"/>
        <v>0.44167602570748044</v>
      </c>
      <c r="CP48" s="23">
        <f t="shared" si="19"/>
        <v>0.43776174962579417</v>
      </c>
      <c r="CQ48" s="23">
        <f t="shared" si="19"/>
        <v>0.43388875775001379</v>
      </c>
      <c r="CR48" s="23">
        <f t="shared" si="19"/>
        <v>0.43005657629222149</v>
      </c>
      <c r="CS48" s="23">
        <f t="shared" si="19"/>
        <v>0.42626473644427321</v>
      </c>
      <c r="CT48" s="23">
        <f t="shared" si="19"/>
        <v>0.42251277436255052</v>
      </c>
      <c r="CU48" s="23">
        <f t="shared" si="19"/>
        <v>0.41880023115234388</v>
      </c>
      <c r="CV48" s="23">
        <f t="shared" si="19"/>
        <v>0.41512665285137451</v>
      </c>
      <c r="CW48" s="23">
        <f t="shared" si="19"/>
        <v>0.41149159041214078</v>
      </c>
      <c r="CX48" s="23">
        <f t="shared" si="19"/>
        <v>0.40789459968289621</v>
      </c>
      <c r="CY48" s="23">
        <f t="shared" si="19"/>
        <v>0.40433524138715227</v>
      </c>
      <c r="CZ48" s="23">
        <f t="shared" si="19"/>
        <v>0.40081308110165881</v>
      </c>
      <c r="DA48" s="23">
        <f t="shared" si="19"/>
        <v>0.39732768923285511</v>
      </c>
      <c r="DB48" s="23">
        <f t="shared" si="19"/>
        <v>0.39387864099181735</v>
      </c>
      <c r="DC48" s="23">
        <f t="shared" si="19"/>
        <v>0.39046551636774385</v>
      </c>
      <c r="DD48" s="23">
        <f t="shared" si="19"/>
        <v>0.3870879001000368</v>
      </c>
      <c r="DE48" s="23">
        <f t="shared" si="19"/>
        <v>0.38374538164904526</v>
      </c>
      <c r="DF48" s="23">
        <f t="shared" si="19"/>
        <v>0.38043755516554301</v>
      </c>
      <c r="DG48" s="23">
        <f t="shared" si="19"/>
        <v>0.37716401945901445</v>
      </c>
      <c r="DH48" s="23">
        <f t="shared" si="19"/>
        <v>0.37392437796482592</v>
      </c>
      <c r="DI48" s="23">
        <f t="shared" si="19"/>
        <v>0.37071823871035992</v>
      </c>
      <c r="DJ48" s="23">
        <f t="shared" si="19"/>
        <v>0.36754521428018672</v>
      </c>
      <c r="DK48" s="23">
        <f t="shared" si="19"/>
        <v>0.36440492178034833</v>
      </c>
      <c r="DL48" s="23">
        <f t="shared" si="19"/>
        <v>0.3612969828018272</v>
      </c>
      <c r="DM48" s="23">
        <f t="shared" si="19"/>
        <v>0.35822102338327111</v>
      </c>
      <c r="DN48" s="23">
        <f t="shared" si="19"/>
        <v>0.35517667397303998</v>
      </c>
      <c r="DO48" s="23">
        <f t="shared" si="19"/>
        <v>0.35216356939064064</v>
      </c>
      <c r="DP48" s="23">
        <f t="shared" si="19"/>
        <v>0.34918134878761165</v>
      </c>
      <c r="DQ48" s="23">
        <f t="shared" si="19"/>
        <v>0.34622965560791819</v>
      </c>
      <c r="DR48" s="23">
        <f t="shared" si="19"/>
        <v>0.34330813754791289</v>
      </c>
    </row>
    <row r="49" spans="1:147" s="8" customFormat="1">
      <c r="A49" s="8" t="s">
        <v>886</v>
      </c>
      <c r="B49" s="24">
        <f>+B47/100</f>
        <v>6.0000000000000001E-3</v>
      </c>
      <c r="C49" s="24">
        <f t="shared" ref="C49:BN49" si="20">+B49+C47/100</f>
        <v>1.2E-2</v>
      </c>
      <c r="D49" s="24">
        <f t="shared" si="20"/>
        <v>3.1757752871562461E-2</v>
      </c>
      <c r="E49" s="24">
        <f t="shared" si="20"/>
        <v>5.4663824733019936E-2</v>
      </c>
      <c r="F49" s="24">
        <f t="shared" si="20"/>
        <v>8.0957238801218773E-2</v>
      </c>
      <c r="G49" s="24">
        <f t="shared" si="20"/>
        <v>0.11068465192683233</v>
      </c>
      <c r="H49" s="24">
        <f t="shared" si="20"/>
        <v>0.14378284054902712</v>
      </c>
      <c r="I49" s="24">
        <f t="shared" si="20"/>
        <v>0.18012560218341234</v>
      </c>
      <c r="J49" s="24">
        <f t="shared" si="20"/>
        <v>0.21955817045394418</v>
      </c>
      <c r="K49" s="24">
        <f t="shared" si="20"/>
        <v>0.26191703985677278</v>
      </c>
      <c r="L49" s="24">
        <f t="shared" si="20"/>
        <v>0.30704043249851132</v>
      </c>
      <c r="M49" s="24">
        <f t="shared" si="20"/>
        <v>0.35469235393844412</v>
      </c>
      <c r="N49" s="24">
        <f t="shared" si="20"/>
        <v>0.40467166406319383</v>
      </c>
      <c r="O49" s="24">
        <f t="shared" si="20"/>
        <v>0.45680200921419334</v>
      </c>
      <c r="P49" s="24">
        <f t="shared" si="20"/>
        <v>0.5109231594900765</v>
      </c>
      <c r="Q49" s="24">
        <f t="shared" si="20"/>
        <v>0.56688636779000634</v>
      </c>
      <c r="R49" s="24">
        <f t="shared" si="20"/>
        <v>0.6245516470326874</v>
      </c>
      <c r="S49" s="24">
        <f t="shared" si="20"/>
        <v>0.6837859741932778</v>
      </c>
      <c r="T49" s="24">
        <f t="shared" si="20"/>
        <v>0.7444619217018813</v>
      </c>
      <c r="U49" s="24">
        <f t="shared" si="20"/>
        <v>0.80645643401762168</v>
      </c>
      <c r="V49" s="24">
        <f t="shared" si="20"/>
        <v>0.86965135408915017</v>
      </c>
      <c r="W49" s="24">
        <f t="shared" si="20"/>
        <v>0.93393480447901878</v>
      </c>
      <c r="X49" s="24">
        <f t="shared" si="20"/>
        <v>0.99919954810318634</v>
      </c>
      <c r="Y49" s="24">
        <f t="shared" si="20"/>
        <v>1.0653387968081951</v>
      </c>
      <c r="Z49" s="24">
        <f t="shared" si="20"/>
        <v>1.1322417246488634</v>
      </c>
      <c r="AA49" s="24">
        <f t="shared" si="20"/>
        <v>1.1997620691825293</v>
      </c>
      <c r="AB49" s="24">
        <f t="shared" si="20"/>
        <v>1.2673500169915841</v>
      </c>
      <c r="AC49" s="24">
        <f t="shared" si="20"/>
        <v>1.3342703128344786</v>
      </c>
      <c r="AD49" s="24">
        <f t="shared" si="20"/>
        <v>1.4001051653878229</v>
      </c>
      <c r="AE49" s="24">
        <f t="shared" si="20"/>
        <v>1.4646417907695037</v>
      </c>
      <c r="AF49" s="24">
        <f t="shared" si="20"/>
        <v>1.5277970618750734</v>
      </c>
      <c r="AG49" s="24">
        <f t="shared" si="20"/>
        <v>1.5895673935086088</v>
      </c>
      <c r="AH49" s="24">
        <f t="shared" si="20"/>
        <v>1.6499957119210056</v>
      </c>
      <c r="AI49" s="24">
        <f t="shared" si="20"/>
        <v>1.7091499491384998</v>
      </c>
      <c r="AJ49" s="24">
        <f t="shared" si="20"/>
        <v>1.7671092830754225</v>
      </c>
      <c r="AK49" s="24">
        <f t="shared" si="20"/>
        <v>1.823955558621676</v>
      </c>
      <c r="AL49" s="24">
        <f t="shared" si="20"/>
        <v>1.879768150266236</v>
      </c>
      <c r="AM49" s="24">
        <f t="shared" si="20"/>
        <v>1.9346210876296304</v>
      </c>
      <c r="AN49" s="24">
        <f t="shared" si="20"/>
        <v>1.9885816467202999</v>
      </c>
      <c r="AO49" s="24">
        <f t="shared" si="20"/>
        <v>2.0417098695687055</v>
      </c>
      <c r="AP49" s="24">
        <f t="shared" si="20"/>
        <v>2.0940586521209186</v>
      </c>
      <c r="AQ49" s="24">
        <f t="shared" si="20"/>
        <v>2.1456741612016925</v>
      </c>
      <c r="AR49" s="24">
        <f t="shared" si="20"/>
        <v>2.1965964237859499</v>
      </c>
      <c r="AS49" s="24">
        <f t="shared" si="20"/>
        <v>2.2468599878409905</v>
      </c>
      <c r="AT49" s="24">
        <f t="shared" si="20"/>
        <v>2.2964945918774418</v>
      </c>
      <c r="AU49" s="24">
        <f t="shared" si="20"/>
        <v>2.3455258057419783</v>
      </c>
      <c r="AV49" s="24">
        <f t="shared" si="20"/>
        <v>2.3939756220049668</v>
      </c>
      <c r="AW49" s="24">
        <f t="shared" si="20"/>
        <v>2.4418629882423093</v>
      </c>
      <c r="AX49" s="24">
        <f t="shared" si="20"/>
        <v>2.4892042774541112</v>
      </c>
      <c r="AY49" s="24">
        <f t="shared" si="20"/>
        <v>2.5360136981001209</v>
      </c>
      <c r="AZ49" s="24">
        <f t="shared" si="20"/>
        <v>2.582303647660662</v>
      </c>
      <c r="BA49" s="24">
        <f t="shared" si="20"/>
        <v>2.6280850148709924</v>
      </c>
      <c r="BB49" s="24">
        <f t="shared" si="20"/>
        <v>2.6733674362513256</v>
      </c>
      <c r="BC49" s="24">
        <f t="shared" si="20"/>
        <v>2.7181595125532469</v>
      </c>
      <c r="BD49" s="24">
        <f t="shared" si="20"/>
        <v>2.7624689904605448</v>
      </c>
      <c r="BE49" s="24">
        <f t="shared" si="20"/>
        <v>2.8063029144477536</v>
      </c>
      <c r="BF49" s="24">
        <f t="shared" si="20"/>
        <v>2.8496677531969303</v>
      </c>
      <c r="BG49" s="24">
        <f t="shared" si="20"/>
        <v>2.8925695044554214</v>
      </c>
      <c r="BH49" s="24">
        <f t="shared" si="20"/>
        <v>2.9350137817167474</v>
      </c>
      <c r="BI49" s="24">
        <f t="shared" si="20"/>
        <v>2.9770058856413275</v>
      </c>
      <c r="BJ49" s="24">
        <f t="shared" si="20"/>
        <v>3.0181375092739855</v>
      </c>
      <c r="BK49" s="24">
        <f t="shared" si="20"/>
        <v>3.0585528532311197</v>
      </c>
      <c r="BL49" s="24">
        <f t="shared" si="20"/>
        <v>3.0983501311199673</v>
      </c>
      <c r="BM49" s="24">
        <f t="shared" si="20"/>
        <v>3.1375967320103846</v>
      </c>
      <c r="BN49" s="24">
        <f t="shared" si="20"/>
        <v>3.1763393673939606</v>
      </c>
      <c r="BO49" s="24">
        <f t="shared" ref="BO49:DR49" si="21">+BN49+BO47/100</f>
        <v>3.2146108672037443</v>
      </c>
      <c r="BP49" s="24">
        <f t="shared" si="21"/>
        <v>3.2524347342969513</v>
      </c>
      <c r="BQ49" s="24">
        <f t="shared" si="21"/>
        <v>3.2898281982118478</v>
      </c>
      <c r="BR49" s="24">
        <f t="shared" si="21"/>
        <v>3.3268042635392572</v>
      </c>
      <c r="BS49" s="24">
        <f t="shared" si="21"/>
        <v>3.3633730844255778</v>
      </c>
      <c r="BT49" s="24">
        <f t="shared" si="21"/>
        <v>3.3995428872303828</v>
      </c>
      <c r="BU49" s="24">
        <f t="shared" si="21"/>
        <v>3.4353205901053032</v>
      </c>
      <c r="BV49" s="24">
        <f t="shared" si="21"/>
        <v>3.4707122192138824</v>
      </c>
      <c r="BW49" s="24">
        <f t="shared" si="21"/>
        <v>3.5057231884568831</v>
      </c>
      <c r="BX49" s="24">
        <f t="shared" si="21"/>
        <v>3.5403584875502907</v>
      </c>
      <c r="BY49" s="24">
        <f t="shared" si="21"/>
        <v>3.5746228085443654</v>
      </c>
      <c r="BZ49" s="24">
        <f t="shared" si="21"/>
        <v>3.6085206309761917</v>
      </c>
      <c r="CA49" s="24">
        <f t="shared" si="21"/>
        <v>3.6420562792113609</v>
      </c>
      <c r="CB49" s="24">
        <f t="shared" si="21"/>
        <v>3.6752339610783302</v>
      </c>
      <c r="CC49" s="24">
        <f t="shared" si="21"/>
        <v>3.7080577939117108</v>
      </c>
      <c r="CD49" s="24">
        <f t="shared" si="21"/>
        <v>3.7405318221157691</v>
      </c>
      <c r="CE49" s="24">
        <f t="shared" si="21"/>
        <v>3.772660029013323</v>
      </c>
      <c r="CF49" s="24">
        <f t="shared" si="21"/>
        <v>3.8044463448411183</v>
      </c>
      <c r="CG49" s="24">
        <f t="shared" si="21"/>
        <v>3.835894652145301</v>
      </c>
      <c r="CH49" s="24">
        <f t="shared" si="21"/>
        <v>3.8670087894221834</v>
      </c>
      <c r="CI49" s="24">
        <f t="shared" si="21"/>
        <v>3.8977925535747735</v>
      </c>
      <c r="CJ49" s="24">
        <f t="shared" si="21"/>
        <v>3.9282497015705609</v>
      </c>
      <c r="CK49" s="24">
        <f t="shared" si="21"/>
        <v>3.9583839515614225</v>
      </c>
      <c r="CL49" s="24">
        <f t="shared" si="21"/>
        <v>3.9881989836424312</v>
      </c>
      <c r="CM49" s="24">
        <f t="shared" si="21"/>
        <v>4.0176984403695526</v>
      </c>
      <c r="CN49" s="24">
        <f t="shared" si="21"/>
        <v>4.0468859271178035</v>
      </c>
      <c r="CO49" s="24">
        <f t="shared" si="21"/>
        <v>4.0757650123353928</v>
      </c>
      <c r="CP49" s="24">
        <f t="shared" si="21"/>
        <v>4.1043392277317023</v>
      </c>
      <c r="CQ49" s="24">
        <f t="shared" si="21"/>
        <v>4.1326120684248995</v>
      </c>
      <c r="CR49" s="24">
        <f t="shared" si="21"/>
        <v>4.1605869930667829</v>
      </c>
      <c r="CS49" s="24">
        <f t="shared" si="21"/>
        <v>4.1882674239568054</v>
      </c>
      <c r="CT49" s="24">
        <f t="shared" si="21"/>
        <v>4.215656747153381</v>
      </c>
      <c r="CU49" s="24">
        <f t="shared" si="21"/>
        <v>4.2427583125878892</v>
      </c>
      <c r="CV49" s="24">
        <f t="shared" si="21"/>
        <v>4.2695754341849659</v>
      </c>
      <c r="CW49" s="24">
        <f t="shared" si="21"/>
        <v>4.2961113899913723</v>
      </c>
      <c r="CX49" s="24">
        <f t="shared" si="21"/>
        <v>4.3223694223148579</v>
      </c>
      <c r="CY49" s="24">
        <f t="shared" si="21"/>
        <v>4.3483527378737881</v>
      </c>
      <c r="CZ49" s="24">
        <f t="shared" si="21"/>
        <v>4.3740645079578906</v>
      </c>
      <c r="DA49" s="24">
        <f t="shared" si="21"/>
        <v>4.3995078686001579</v>
      </c>
      <c r="DB49" s="24">
        <f t="shared" si="21"/>
        <v>4.4246859207597335</v>
      </c>
      <c r="DC49" s="24">
        <f t="shared" si="21"/>
        <v>4.4496017305154698</v>
      </c>
      <c r="DD49" s="24">
        <f t="shared" si="21"/>
        <v>4.4742583292697313</v>
      </c>
      <c r="DE49" s="24">
        <f t="shared" si="21"/>
        <v>4.4986587139619694</v>
      </c>
      <c r="DF49" s="24">
        <f t="shared" si="21"/>
        <v>4.5228058472915356</v>
      </c>
      <c r="DG49" s="24">
        <f t="shared" si="21"/>
        <v>4.5467026579491945</v>
      </c>
      <c r="DH49" s="24">
        <f t="shared" si="21"/>
        <v>4.570352040856771</v>
      </c>
      <c r="DI49" s="24">
        <f t="shared" si="21"/>
        <v>4.5937568574143723</v>
      </c>
      <c r="DJ49" s="24">
        <f t="shared" si="21"/>
        <v>4.6169199357546367</v>
      </c>
      <c r="DK49" s="24">
        <f t="shared" si="21"/>
        <v>4.6398440710034574</v>
      </c>
      <c r="DL49" s="24">
        <f t="shared" si="21"/>
        <v>4.6625320255466614</v>
      </c>
      <c r="DM49" s="24">
        <f t="shared" si="21"/>
        <v>4.6849865293021207</v>
      </c>
      <c r="DN49" s="24">
        <f t="shared" si="21"/>
        <v>4.7072102799968079</v>
      </c>
      <c r="DO49" s="24">
        <f t="shared" si="21"/>
        <v>4.7292059434483233</v>
      </c>
      <c r="DP49" s="24">
        <f t="shared" si="21"/>
        <v>4.7509761538504351</v>
      </c>
      <c r="DQ49" s="24">
        <f t="shared" si="21"/>
        <v>4.7725235140621969</v>
      </c>
      <c r="DR49" s="24">
        <f t="shared" si="21"/>
        <v>4.7938505959002358</v>
      </c>
    </row>
    <row r="50" spans="1:147" s="7" customFormat="1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</row>
    <row r="51" spans="1:147" s="8" customFormat="1">
      <c r="A51" s="22" t="s">
        <v>887</v>
      </c>
      <c r="B51" s="11"/>
      <c r="C51" s="11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</row>
    <row r="52" spans="1:147" s="7" customFormat="1">
      <c r="A52" s="9" t="s">
        <v>873</v>
      </c>
      <c r="B52" s="25">
        <f>+B53+B54</f>
        <v>56.6</v>
      </c>
      <c r="C52" s="25">
        <f>+$B$52-C56</f>
        <v>56.598720925282059</v>
      </c>
      <c r="D52" s="25">
        <f t="shared" ref="D52:BO52" si="22">+$B$52-D56</f>
        <v>56.600617384576751</v>
      </c>
      <c r="E52" s="25">
        <f t="shared" si="22"/>
        <v>56.604780492481254</v>
      </c>
      <c r="F52" s="25">
        <f t="shared" si="22"/>
        <v>56.611375780258435</v>
      </c>
      <c r="G52" s="25">
        <f t="shared" si="22"/>
        <v>56.620461418480318</v>
      </c>
      <c r="H52" s="25">
        <f t="shared" si="22"/>
        <v>56.632022036722852</v>
      </c>
      <c r="I52" s="25">
        <f t="shared" si="22"/>
        <v>56.646000579121086</v>
      </c>
      <c r="J52" s="25">
        <f t="shared" si="22"/>
        <v>56.636562141363505</v>
      </c>
      <c r="K52" s="25">
        <f t="shared" si="22"/>
        <v>56.620673435843784</v>
      </c>
      <c r="L52" s="25">
        <f t="shared" si="22"/>
        <v>56.598557206612455</v>
      </c>
      <c r="M52" s="25">
        <f t="shared" si="22"/>
        <v>56.576192182735809</v>
      </c>
      <c r="N52" s="25">
        <f t="shared" si="22"/>
        <v>56.548281432240699</v>
      </c>
      <c r="O52" s="25">
        <f t="shared" si="22"/>
        <v>56.515082598036464</v>
      </c>
      <c r="P52" s="25">
        <f t="shared" si="22"/>
        <v>56.476822312890114</v>
      </c>
      <c r="Q52" s="25">
        <f t="shared" si="22"/>
        <v>56.433705880287889</v>
      </c>
      <c r="R52" s="25">
        <f t="shared" si="22"/>
        <v>56.385923099339621</v>
      </c>
      <c r="S52" s="25">
        <f t="shared" si="22"/>
        <v>56.333652230906878</v>
      </c>
      <c r="T52" s="25">
        <f t="shared" si="22"/>
        <v>56.277063128300654</v>
      </c>
      <c r="U52" s="25">
        <f t="shared" si="22"/>
        <v>56.216320132228837</v>
      </c>
      <c r="V52" s="25">
        <f t="shared" si="22"/>
        <v>56.151581146225304</v>
      </c>
      <c r="W52" s="25">
        <f t="shared" si="22"/>
        <v>56.08299466758703</v>
      </c>
      <c r="X52" s="25">
        <f t="shared" si="22"/>
        <v>56.010703469764685</v>
      </c>
      <c r="Y52" s="25">
        <f t="shared" si="22"/>
        <v>55.934854335939129</v>
      </c>
      <c r="Z52" s="25">
        <f t="shared" si="22"/>
        <v>55.855609054187532</v>
      </c>
      <c r="AA52" s="25">
        <f t="shared" si="22"/>
        <v>55.77321947288862</v>
      </c>
      <c r="AB52" s="25">
        <f t="shared" si="22"/>
        <v>55.688909179336818</v>
      </c>
      <c r="AC52" s="25">
        <f t="shared" si="22"/>
        <v>55.604403420940919</v>
      </c>
      <c r="AD52" s="25">
        <f t="shared" si="22"/>
        <v>55.520732901743031</v>
      </c>
      <c r="AE52" s="25">
        <f t="shared" si="22"/>
        <v>55.438469688019843</v>
      </c>
      <c r="AF52" s="25">
        <f t="shared" si="22"/>
        <v>55.357887452210356</v>
      </c>
      <c r="AG52" s="25">
        <f t="shared" si="22"/>
        <v>55.279070016559793</v>
      </c>
      <c r="AH52" s="25">
        <f t="shared" si="22"/>
        <v>55.201984509443399</v>
      </c>
      <c r="AI52" s="25">
        <f t="shared" si="22"/>
        <v>55.126530276413675</v>
      </c>
      <c r="AJ52" s="25">
        <f t="shared" si="22"/>
        <v>55.052571182664657</v>
      </c>
      <c r="AK52" s="25">
        <f t="shared" si="22"/>
        <v>54.979956558540742</v>
      </c>
      <c r="AL52" s="25">
        <f t="shared" si="22"/>
        <v>54.908534409624046</v>
      </c>
      <c r="AM52" s="25">
        <f t="shared" si="22"/>
        <v>54.838159393380771</v>
      </c>
      <c r="AN52" s="25">
        <f t="shared" si="22"/>
        <v>54.768697291698416</v>
      </c>
      <c r="AO52" s="25">
        <f t="shared" si="22"/>
        <v>54.70002717308892</v>
      </c>
      <c r="AP52" s="25">
        <f t="shared" si="22"/>
        <v>54.632042065844807</v>
      </c>
      <c r="AQ52" s="25">
        <f t="shared" si="22"/>
        <v>54.564648703812516</v>
      </c>
      <c r="AR52" s="25">
        <f t="shared" si="22"/>
        <v>54.49776672539052</v>
      </c>
      <c r="AS52" s="25">
        <f t="shared" si="22"/>
        <v>54.431327580254319</v>
      </c>
      <c r="AT52" s="25">
        <f t="shared" si="22"/>
        <v>54.365273310767854</v>
      </c>
      <c r="AU52" s="25">
        <f t="shared" si="22"/>
        <v>54.299555314610998</v>
      </c>
      <c r="AV52" s="25">
        <f t="shared" si="22"/>
        <v>54.234133153788342</v>
      </c>
      <c r="AW52" s="25">
        <f t="shared" si="22"/>
        <v>54.168973447202866</v>
      </c>
      <c r="AX52" s="25">
        <f t="shared" si="22"/>
        <v>54.104048865359758</v>
      </c>
      <c r="AY52" s="25">
        <f t="shared" si="22"/>
        <v>54.039337233659133</v>
      </c>
      <c r="AZ52" s="25">
        <f t="shared" si="22"/>
        <v>53.974820743125662</v>
      </c>
      <c r="BA52" s="25">
        <f t="shared" si="22"/>
        <v>53.910485262880457</v>
      </c>
      <c r="BB52" s="25">
        <f t="shared" si="22"/>
        <v>53.846319746183518</v>
      </c>
      <c r="BC52" s="25">
        <f t="shared" si="22"/>
        <v>53.782315720760714</v>
      </c>
      <c r="BD52" s="25">
        <f t="shared" si="22"/>
        <v>53.718466853889389</v>
      </c>
      <c r="BE52" s="25">
        <f t="shared" si="22"/>
        <v>53.65476858301632</v>
      </c>
      <c r="BF52" s="25">
        <f t="shared" si="22"/>
        <v>53.591217803292253</v>
      </c>
      <c r="BG52" s="25">
        <f t="shared" si="22"/>
        <v>53.527812604177058</v>
      </c>
      <c r="BH52" s="25">
        <f t="shared" si="22"/>
        <v>53.464552048099243</v>
      </c>
      <c r="BI52" s="25">
        <f t="shared" si="22"/>
        <v>53.401435984980559</v>
      </c>
      <c r="BJ52" s="25">
        <f t="shared" si="22"/>
        <v>53.339853559590594</v>
      </c>
      <c r="BK52" s="25">
        <f t="shared" si="22"/>
        <v>53.279373217294435</v>
      </c>
      <c r="BL52" s="25">
        <f t="shared" si="22"/>
        <v>53.219703003854256</v>
      </c>
      <c r="BM52" s="25">
        <f t="shared" si="22"/>
        <v>53.160645498494951</v>
      </c>
      <c r="BN52" s="25">
        <f t="shared" si="22"/>
        <v>53.102067301752562</v>
      </c>
      <c r="BO52" s="25">
        <f t="shared" si="22"/>
        <v>53.043878375396851</v>
      </c>
      <c r="BP52" s="25">
        <f t="shared" ref="BP52:DR52" si="23">+$B$52-BP56</f>
        <v>52.986018051576963</v>
      </c>
      <c r="BQ52" s="25">
        <f t="shared" si="23"/>
        <v>52.928445556930285</v>
      </c>
      <c r="BR52" s="25">
        <f t="shared" si="23"/>
        <v>52.871133593523666</v>
      </c>
      <c r="BS52" s="25">
        <f t="shared" si="23"/>
        <v>52.814063989631158</v>
      </c>
      <c r="BT52" s="25">
        <f t="shared" si="23"/>
        <v>52.757224752220466</v>
      </c>
      <c r="BU52" s="25">
        <f t="shared" si="23"/>
        <v>52.700608068840069</v>
      </c>
      <c r="BV52" s="25">
        <f t="shared" si="23"/>
        <v>52.644208952677154</v>
      </c>
      <c r="BW52" s="25">
        <f t="shared" si="23"/>
        <v>52.588024323434823</v>
      </c>
      <c r="BX52" s="25">
        <f t="shared" si="23"/>
        <v>52.532052383610157</v>
      </c>
      <c r="BY52" s="25">
        <f t="shared" si="23"/>
        <v>52.4762921950663</v>
      </c>
      <c r="BZ52" s="25">
        <f t="shared" si="23"/>
        <v>52.420743391469031</v>
      </c>
      <c r="CA52" s="25">
        <f t="shared" si="23"/>
        <v>52.365405982929865</v>
      </c>
      <c r="CB52" s="25">
        <f t="shared" si="23"/>
        <v>52.310280223263774</v>
      </c>
      <c r="CC52" s="25">
        <f t="shared" si="23"/>
        <v>52.255366519796759</v>
      </c>
      <c r="CD52" s="25">
        <f t="shared" si="23"/>
        <v>52.200665372111956</v>
      </c>
      <c r="CE52" s="25">
        <f t="shared" si="23"/>
        <v>52.146177330496386</v>
      </c>
      <c r="CF52" s="25">
        <f t="shared" si="23"/>
        <v>52.091902967813866</v>
      </c>
      <c r="CG52" s="25">
        <f t="shared" si="23"/>
        <v>52.037842860539762</v>
      </c>
      <c r="CH52" s="25">
        <f t="shared" si="23"/>
        <v>51.983997576055955</v>
      </c>
      <c r="CI52" s="25">
        <f t="shared" si="23"/>
        <v>51.930367664229991</v>
      </c>
      <c r="CJ52" s="25">
        <f t="shared" si="23"/>
        <v>51.876953651930378</v>
      </c>
      <c r="CK52" s="25">
        <f t="shared" si="23"/>
        <v>51.823756039557253</v>
      </c>
      <c r="CL52" s="25">
        <f t="shared" si="23"/>
        <v>51.770775298958078</v>
      </c>
      <c r="CM52" s="25">
        <f t="shared" si="23"/>
        <v>51.718011872295911</v>
      </c>
      <c r="CN52" s="25">
        <f t="shared" si="23"/>
        <v>51.665466171572909</v>
      </c>
      <c r="CO52" s="25">
        <f t="shared" si="23"/>
        <v>51.613138578603795</v>
      </c>
      <c r="CP52" s="25">
        <f t="shared" si="23"/>
        <v>51.561029445297287</v>
      </c>
      <c r="CQ52" s="25">
        <f t="shared" si="23"/>
        <v>51.509139094146704</v>
      </c>
      <c r="CR52" s="25">
        <f t="shared" si="23"/>
        <v>51.457467818861097</v>
      </c>
      <c r="CS52" s="25">
        <f t="shared" si="23"/>
        <v>51.406015885088351</v>
      </c>
      <c r="CT52" s="25">
        <f t="shared" si="23"/>
        <v>51.354783531196588</v>
      </c>
      <c r="CU52" s="25">
        <f t="shared" si="23"/>
        <v>51.303770969089712</v>
      </c>
      <c r="CV52" s="25">
        <f t="shared" si="23"/>
        <v>51.252978385040066</v>
      </c>
      <c r="CW52" s="25">
        <f t="shared" si="23"/>
        <v>51.202405940526177</v>
      </c>
      <c r="CX52" s="25">
        <f t="shared" si="23"/>
        <v>51.152053773066925</v>
      </c>
      <c r="CY52" s="25">
        <f t="shared" si="23"/>
        <v>51.101921997045885</v>
      </c>
      <c r="CZ52" s="25">
        <f t="shared" si="23"/>
        <v>51.052010704521699</v>
      </c>
      <c r="DA52" s="25">
        <f t="shared" si="23"/>
        <v>51.00231996602124</v>
      </c>
      <c r="DB52" s="25">
        <f t="shared" si="23"/>
        <v>50.952849831313557</v>
      </c>
      <c r="DC52" s="25">
        <f t="shared" si="23"/>
        <v>50.903600330163144</v>
      </c>
      <c r="DD52" s="25">
        <f t="shared" si="23"/>
        <v>50.854571473061704</v>
      </c>
      <c r="DE52" s="25">
        <f t="shared" si="23"/>
        <v>50.805763251937812</v>
      </c>
      <c r="DF52" s="25">
        <f t="shared" si="23"/>
        <v>50.75717564084438</v>
      </c>
      <c r="DG52" s="25">
        <f t="shared" si="23"/>
        <v>50.708808596623825</v>
      </c>
      <c r="DH52" s="25">
        <f t="shared" si="23"/>
        <v>50.660662059551107</v>
      </c>
      <c r="DI52" s="25">
        <f t="shared" si="23"/>
        <v>50.612735953955045</v>
      </c>
      <c r="DJ52" s="25">
        <f t="shared" si="23"/>
        <v>50.565030188818142</v>
      </c>
      <c r="DK52" s="25">
        <f t="shared" si="23"/>
        <v>50.517544658355447</v>
      </c>
      <c r="DL52" s="25">
        <f t="shared" si="23"/>
        <v>50.470279242572936</v>
      </c>
      <c r="DM52" s="25">
        <f t="shared" si="23"/>
        <v>50.423233807805978</v>
      </c>
      <c r="DN52" s="25">
        <f t="shared" si="23"/>
        <v>50.376408207238342</v>
      </c>
      <c r="DO52" s="25">
        <f t="shared" si="23"/>
        <v>50.329802281402443</v>
      </c>
      <c r="DP52" s="25">
        <f t="shared" si="23"/>
        <v>50.283415858661307</v>
      </c>
      <c r="DQ52" s="25">
        <f t="shared" si="23"/>
        <v>50.237248755672894</v>
      </c>
      <c r="DR52" s="25">
        <f t="shared" si="23"/>
        <v>50.191300777837313</v>
      </c>
      <c r="DS52" s="9"/>
      <c r="DT52" s="9"/>
      <c r="DU52" s="9"/>
    </row>
    <row r="53" spans="1:147">
      <c r="A53" s="9" t="s">
        <v>874</v>
      </c>
      <c r="B53" s="25">
        <f>+B31</f>
        <v>5</v>
      </c>
      <c r="C53" s="25"/>
    </row>
    <row r="54" spans="1:147" s="9" customFormat="1">
      <c r="A54" s="9" t="s">
        <v>875</v>
      </c>
      <c r="B54" s="25">
        <f>+B32</f>
        <v>51.6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</row>
    <row r="55" spans="1:147" s="9" customFormat="1">
      <c r="A55" s="9" t="s">
        <v>888</v>
      </c>
      <c r="B55" s="26">
        <f>+IF(B3&lt;3,$B$26*B3*$B$29,$B$28*$B$26+$B$27*(B3-3))+$B$25</f>
        <v>0.12249343645781485</v>
      </c>
      <c r="C55" s="26">
        <f t="shared" ref="C55:L55" si="24">+IF(C3&lt;3,$B$26*C3*$B$29,$B$28*$B$26+$B$27*(C3-3))+$B$25</f>
        <v>5.4140353366909366E-3</v>
      </c>
      <c r="D55" s="26">
        <f t="shared" si="24"/>
        <v>-0.18964592946950831</v>
      </c>
      <c r="E55" s="26">
        <f t="shared" si="24"/>
        <v>-0.41631079045053865</v>
      </c>
      <c r="F55" s="26">
        <f t="shared" si="24"/>
        <v>-0.6595287777176152</v>
      </c>
      <c r="G55" s="26">
        <f t="shared" si="24"/>
        <v>-0.90856382218819121</v>
      </c>
      <c r="H55" s="26">
        <f t="shared" si="24"/>
        <v>-1.1560618242533174</v>
      </c>
      <c r="I55" s="26">
        <f t="shared" si="24"/>
        <v>-1.3978542398239675</v>
      </c>
      <c r="J55" s="26">
        <f t="shared" si="24"/>
        <v>0.94384377575837841</v>
      </c>
      <c r="K55" s="26">
        <f t="shared" si="24"/>
        <v>1.5888705519720956</v>
      </c>
      <c r="L55" s="26">
        <f t="shared" si="24"/>
        <v>2.2116229231329334</v>
      </c>
      <c r="M55" s="26">
        <f t="shared" ref="M55:BX55" si="25">+IF(M3&lt;3,$B$26*M3*$B$29,$B$28*$B$26+$B$27*(M3-3))+$B$24</f>
        <v>2.236502387664288</v>
      </c>
      <c r="N55" s="26">
        <f t="shared" si="25"/>
        <v>2.7910750495113699</v>
      </c>
      <c r="O55" s="26">
        <f t="shared" si="25"/>
        <v>3.3198834204229408</v>
      </c>
      <c r="P55" s="26">
        <f t="shared" si="25"/>
        <v>3.8260285146350315</v>
      </c>
      <c r="Q55" s="26">
        <f t="shared" si="25"/>
        <v>4.3116432602231924</v>
      </c>
      <c r="R55" s="26">
        <f t="shared" si="25"/>
        <v>4.7782780948264154</v>
      </c>
      <c r="S55" s="26">
        <f t="shared" si="25"/>
        <v>5.2270868432744111</v>
      </c>
      <c r="T55" s="26">
        <f t="shared" si="25"/>
        <v>5.6589102606224611</v>
      </c>
      <c r="U55" s="26">
        <f t="shared" si="25"/>
        <v>6.0742996071813646</v>
      </c>
      <c r="V55" s="26">
        <f t="shared" si="25"/>
        <v>6.4738986003538042</v>
      </c>
      <c r="W55" s="26">
        <f t="shared" si="25"/>
        <v>6.8586478638269108</v>
      </c>
      <c r="X55" s="26">
        <f t="shared" si="25"/>
        <v>7.2291197822349833</v>
      </c>
      <c r="Y55" s="26">
        <f t="shared" si="25"/>
        <v>7.5849133825553059</v>
      </c>
      <c r="Z55" s="26">
        <f t="shared" si="25"/>
        <v>7.924528175159816</v>
      </c>
      <c r="AA55" s="26">
        <f t="shared" si="25"/>
        <v>8.2389581298912216</v>
      </c>
      <c r="AB55" s="26">
        <f t="shared" si="25"/>
        <v>8.4310293551803195</v>
      </c>
      <c r="AC55" s="26">
        <f t="shared" si="25"/>
        <v>8.4505758395894297</v>
      </c>
      <c r="AD55" s="26">
        <f t="shared" si="25"/>
        <v>8.3670519197889401</v>
      </c>
      <c r="AE55" s="26">
        <f t="shared" si="25"/>
        <v>8.2263213723189939</v>
      </c>
      <c r="AF55" s="26">
        <f t="shared" si="25"/>
        <v>8.0582235809483596</v>
      </c>
      <c r="AG55" s="26">
        <f t="shared" si="25"/>
        <v>7.8817435650563041</v>
      </c>
      <c r="AH55" s="26">
        <f t="shared" si="25"/>
        <v>7.7085507116392309</v>
      </c>
      <c r="AI55" s="26">
        <f t="shared" si="25"/>
        <v>7.5454233029730817</v>
      </c>
      <c r="AJ55" s="26">
        <f t="shared" si="25"/>
        <v>7.3959093749014286</v>
      </c>
      <c r="AK55" s="26">
        <f t="shared" si="25"/>
        <v>7.261462412391448</v>
      </c>
      <c r="AL55" s="26">
        <f t="shared" si="25"/>
        <v>7.142214891669953</v>
      </c>
      <c r="AM55" s="26">
        <f t="shared" si="25"/>
        <v>7.0375016243273532</v>
      </c>
      <c r="AN55" s="26">
        <f t="shared" si="25"/>
        <v>6.9462101682351465</v>
      </c>
      <c r="AO55" s="26">
        <f t="shared" si="25"/>
        <v>6.867011860950142</v>
      </c>
      <c r="AP55" s="26">
        <f t="shared" si="25"/>
        <v>6.7985107244109813</v>
      </c>
      <c r="AQ55" s="26">
        <f t="shared" si="25"/>
        <v>6.7393362032290334</v>
      </c>
      <c r="AR55" s="26">
        <f t="shared" si="25"/>
        <v>6.6881978422000854</v>
      </c>
      <c r="AS55" s="26">
        <f t="shared" si="25"/>
        <v>6.6439145136195759</v>
      </c>
      <c r="AT55" s="26">
        <f t="shared" si="25"/>
        <v>6.6054269486467057</v>
      </c>
      <c r="AU55" s="26">
        <f t="shared" si="25"/>
        <v>6.5717996156852259</v>
      </c>
      <c r="AV55" s="26">
        <f t="shared" si="25"/>
        <v>6.5422160822660702</v>
      </c>
      <c r="AW55" s="26">
        <f t="shared" si="25"/>
        <v>6.5159706585470909</v>
      </c>
      <c r="AX55" s="26">
        <f t="shared" si="25"/>
        <v>6.4924581843110021</v>
      </c>
      <c r="AY55" s="26">
        <f t="shared" si="25"/>
        <v>6.4711631700626997</v>
      </c>
      <c r="AZ55" s="26">
        <f t="shared" si="25"/>
        <v>6.4516490533469613</v>
      </c>
      <c r="BA55" s="26">
        <f t="shared" si="25"/>
        <v>6.433548024520694</v>
      </c>
      <c r="BB55" s="26">
        <f t="shared" si="25"/>
        <v>6.4165516696937104</v>
      </c>
      <c r="BC55" s="26">
        <f t="shared" si="25"/>
        <v>6.4004025422806192</v>
      </c>
      <c r="BD55" s="26">
        <f t="shared" si="25"/>
        <v>6.3848866871325924</v>
      </c>
      <c r="BE55" s="26">
        <f t="shared" si="25"/>
        <v>6.3698270873065805</v>
      </c>
      <c r="BF55" s="26">
        <f t="shared" si="25"/>
        <v>6.3550779724065913</v>
      </c>
      <c r="BG55" s="26">
        <f t="shared" si="25"/>
        <v>6.3405199115199009</v>
      </c>
      <c r="BH55" s="26">
        <f t="shared" si="25"/>
        <v>6.3260556077809982</v>
      </c>
      <c r="BI55" s="26">
        <f t="shared" si="25"/>
        <v>6.3116063118684105</v>
      </c>
      <c r="BJ55" s="26">
        <f t="shared" si="25"/>
        <v>6.1582425389967153</v>
      </c>
      <c r="BK55" s="26">
        <f t="shared" si="25"/>
        <v>6.0480342296161007</v>
      </c>
      <c r="BL55" s="26">
        <f t="shared" si="25"/>
        <v>5.9670213440175237</v>
      </c>
      <c r="BM55" s="26">
        <f t="shared" si="25"/>
        <v>5.9057505359303901</v>
      </c>
      <c r="BN55" s="26">
        <f t="shared" si="25"/>
        <v>5.8578196742393462</v>
      </c>
      <c r="BO55" s="26">
        <f t="shared" si="25"/>
        <v>5.8188926355710535</v>
      </c>
      <c r="BP55" s="26">
        <f t="shared" si="25"/>
        <v>5.7860323819884112</v>
      </c>
      <c r="BQ55" s="26">
        <f t="shared" si="25"/>
        <v>5.7572494646681527</v>
      </c>
      <c r="BR55" s="26">
        <f t="shared" si="25"/>
        <v>5.731196340661505</v>
      </c>
      <c r="BS55" s="26">
        <f t="shared" si="25"/>
        <v>5.7069603892508338</v>
      </c>
      <c r="BT55" s="26">
        <f t="shared" si="25"/>
        <v>5.6839237410695445</v>
      </c>
      <c r="BU55" s="26">
        <f t="shared" si="25"/>
        <v>5.6616683380397808</v>
      </c>
      <c r="BV55" s="26">
        <f t="shared" si="25"/>
        <v>5.6399116162915854</v>
      </c>
      <c r="BW55" s="26">
        <f t="shared" si="25"/>
        <v>5.618462924232869</v>
      </c>
      <c r="BX55" s="26">
        <f t="shared" si="25"/>
        <v>5.5971939824662789</v>
      </c>
      <c r="BY55" s="26">
        <f t="shared" ref="BY55:DR55" si="26">+IF(BY3&lt;3,$B$26*BY3*$B$29,$B$28*$B$26+$B$27*(BY3-3))+$B$24</f>
        <v>5.5760188543857732</v>
      </c>
      <c r="BZ55" s="26">
        <f t="shared" si="26"/>
        <v>5.5548803597267895</v>
      </c>
      <c r="CA55" s="26">
        <f t="shared" si="26"/>
        <v>5.5337408539169113</v>
      </c>
      <c r="CB55" s="26">
        <f t="shared" si="26"/>
        <v>5.5125759666087024</v>
      </c>
      <c r="CC55" s="26">
        <f t="shared" si="26"/>
        <v>5.491370346702193</v>
      </c>
      <c r="CD55" s="26">
        <f t="shared" si="26"/>
        <v>5.4701147684800819</v>
      </c>
      <c r="CE55" s="26">
        <f t="shared" si="26"/>
        <v>5.4488041615573284</v>
      </c>
      <c r="CF55" s="26">
        <f t="shared" si="26"/>
        <v>5.4274362682514257</v>
      </c>
      <c r="CG55" s="26">
        <f t="shared" si="26"/>
        <v>5.4060107274104237</v>
      </c>
      <c r="CH55" s="26">
        <f t="shared" si="26"/>
        <v>5.3845284483806379</v>
      </c>
      <c r="CI55" s="26">
        <f t="shared" si="26"/>
        <v>5.3629911825965708</v>
      </c>
      <c r="CJ55" s="26">
        <f t="shared" si="26"/>
        <v>5.341401229961301</v>
      </c>
      <c r="CK55" s="26">
        <f t="shared" si="26"/>
        <v>5.3197612373121546</v>
      </c>
      <c r="CL55" s="26">
        <f t="shared" si="26"/>
        <v>5.2980740599177878</v>
      </c>
      <c r="CM55" s="26">
        <f t="shared" si="26"/>
        <v>5.2763426662169399</v>
      </c>
      <c r="CN55" s="26">
        <f t="shared" si="26"/>
        <v>5.2545700723001376</v>
      </c>
      <c r="CO55" s="26">
        <f t="shared" si="26"/>
        <v>5.232759296910916</v>
      </c>
      <c r="CP55" s="26">
        <f t="shared" si="26"/>
        <v>5.2109133306513939</v>
      </c>
      <c r="CQ55" s="26">
        <f t="shared" si="26"/>
        <v>5.1890351150576306</v>
      </c>
      <c r="CR55" s="26">
        <f t="shared" si="26"/>
        <v>5.1671275285610276</v>
      </c>
      <c r="CS55" s="26">
        <f t="shared" si="26"/>
        <v>5.1451933772747553</v>
      </c>
      <c r="CT55" s="26">
        <f t="shared" si="26"/>
        <v>5.1232353891759468</v>
      </c>
      <c r="CU55" s="26">
        <f t="shared" si="26"/>
        <v>5.1012562106878976</v>
      </c>
      <c r="CV55" s="26">
        <f t="shared" si="26"/>
        <v>5.0792584049648797</v>
      </c>
      <c r="CW55" s="26">
        <f t="shared" si="26"/>
        <v>5.0572444513882751</v>
      </c>
      <c r="CX55" s="26">
        <f t="shared" si="26"/>
        <v>5.0352167459256663</v>
      </c>
      <c r="CY55" s="26">
        <f t="shared" si="26"/>
        <v>5.0131776021040908</v>
      </c>
      <c r="CZ55" s="26">
        <f t="shared" si="26"/>
        <v>4.9911292524184923</v>
      </c>
      <c r="DA55" s="26">
        <f t="shared" si="26"/>
        <v>4.9690738500455875</v>
      </c>
      <c r="DB55" s="26">
        <f t="shared" si="26"/>
        <v>4.947013470768348</v>
      </c>
      <c r="DC55" s="26">
        <f t="shared" si="26"/>
        <v>4.9249501150412485</v>
      </c>
      <c r="DD55" s="26">
        <f t="shared" si="26"/>
        <v>4.9028857101445791</v>
      </c>
      <c r="DE55" s="26">
        <f t="shared" si="26"/>
        <v>4.8808221123891959</v>
      </c>
      <c r="DF55" s="26">
        <f t="shared" si="26"/>
        <v>4.8587611093427947</v>
      </c>
      <c r="DG55" s="26">
        <f t="shared" si="26"/>
        <v>4.8367044220559681</v>
      </c>
      <c r="DH55" s="26">
        <f t="shared" si="26"/>
        <v>4.8146537072716908</v>
      </c>
      <c r="DI55" s="26">
        <f t="shared" si="26"/>
        <v>4.7926105596059392</v>
      </c>
      <c r="DJ55" s="26">
        <f t="shared" si="26"/>
        <v>4.7705765136903002</v>
      </c>
      <c r="DK55" s="26">
        <f t="shared" si="26"/>
        <v>4.7485530462697483</v>
      </c>
      <c r="DL55" s="26">
        <f t="shared" si="26"/>
        <v>4.7265415782507061</v>
      </c>
      <c r="DM55" s="26">
        <f t="shared" si="26"/>
        <v>4.7045434766958962</v>
      </c>
      <c r="DN55" s="26">
        <f t="shared" si="26"/>
        <v>4.6825600567636076</v>
      </c>
      <c r="DO55" s="26">
        <f t="shared" si="26"/>
        <v>4.6605925835899749</v>
      </c>
      <c r="DP55" s="26">
        <f t="shared" si="26"/>
        <v>4.638642274113443</v>
      </c>
      <c r="DQ55" s="26">
        <f t="shared" si="26"/>
        <v>4.6167102988412694</v>
      </c>
      <c r="DR55" s="26">
        <f t="shared" si="26"/>
        <v>4.5947977835582448</v>
      </c>
      <c r="DS55" s="29"/>
      <c r="DT55" s="29"/>
      <c r="DU55" s="29"/>
      <c r="DV55" s="29"/>
      <c r="DW55" s="29"/>
    </row>
    <row r="56" spans="1:147" s="9" customFormat="1">
      <c r="A56" s="9" t="s">
        <v>889</v>
      </c>
      <c r="B56" s="25">
        <f>+B55/100</f>
        <v>1.2249343645781485E-3</v>
      </c>
      <c r="C56" s="25">
        <f t="shared" ref="C56:BN56" si="27">+B56+C55/100</f>
        <v>1.2790747179450578E-3</v>
      </c>
      <c r="D56" s="25">
        <f t="shared" si="27"/>
        <v>-6.1738457675002524E-4</v>
      </c>
      <c r="E56" s="25">
        <f t="shared" si="27"/>
        <v>-4.7804924812554113E-3</v>
      </c>
      <c r="F56" s="25">
        <f t="shared" si="27"/>
        <v>-1.1375780258431563E-2</v>
      </c>
      <c r="G56" s="25">
        <f t="shared" si="27"/>
        <v>-2.0461418480313475E-2</v>
      </c>
      <c r="H56" s="25">
        <f t="shared" si="27"/>
        <v>-3.2022036722846647E-2</v>
      </c>
      <c r="I56" s="25">
        <f t="shared" si="27"/>
        <v>-4.6000579121086321E-2</v>
      </c>
      <c r="J56" s="25">
        <f t="shared" si="27"/>
        <v>-3.656214136350254E-2</v>
      </c>
      <c r="K56" s="25">
        <f t="shared" si="27"/>
        <v>-2.0673435843781583E-2</v>
      </c>
      <c r="L56" s="25">
        <f t="shared" si="27"/>
        <v>1.4427933875477521E-3</v>
      </c>
      <c r="M56" s="25">
        <f t="shared" si="27"/>
        <v>2.3807817264190633E-2</v>
      </c>
      <c r="N56" s="25">
        <f t="shared" si="27"/>
        <v>5.1718567759304335E-2</v>
      </c>
      <c r="O56" s="25">
        <f t="shared" si="27"/>
        <v>8.4917401963533742E-2</v>
      </c>
      <c r="P56" s="25">
        <f t="shared" si="27"/>
        <v>0.12317768710988405</v>
      </c>
      <c r="Q56" s="25">
        <f t="shared" si="27"/>
        <v>0.166294119712116</v>
      </c>
      <c r="R56" s="25">
        <f t="shared" si="27"/>
        <v>0.21407690066038015</v>
      </c>
      <c r="S56" s="25">
        <f t="shared" si="27"/>
        <v>0.26634776909312424</v>
      </c>
      <c r="T56" s="25">
        <f t="shared" si="27"/>
        <v>0.32293687169934887</v>
      </c>
      <c r="U56" s="25">
        <f t="shared" si="27"/>
        <v>0.38367986777116253</v>
      </c>
      <c r="V56" s="25">
        <f t="shared" si="27"/>
        <v>0.44841885377470059</v>
      </c>
      <c r="W56" s="25">
        <f t="shared" si="27"/>
        <v>0.51700533241296975</v>
      </c>
      <c r="X56" s="25">
        <f t="shared" si="27"/>
        <v>0.58929653023531958</v>
      </c>
      <c r="Y56" s="25">
        <f t="shared" si="27"/>
        <v>0.66514566406087261</v>
      </c>
      <c r="Z56" s="25">
        <f t="shared" si="27"/>
        <v>0.74439094581247078</v>
      </c>
      <c r="AA56" s="25">
        <f t="shared" si="27"/>
        <v>0.82678052711138306</v>
      </c>
      <c r="AB56" s="25">
        <f t="shared" si="27"/>
        <v>0.91109082066318625</v>
      </c>
      <c r="AC56" s="25">
        <f t="shared" si="27"/>
        <v>0.99559657905908061</v>
      </c>
      <c r="AD56" s="25">
        <f t="shared" si="27"/>
        <v>1.0792670982569701</v>
      </c>
      <c r="AE56" s="25">
        <f t="shared" si="27"/>
        <v>1.1615303119801601</v>
      </c>
      <c r="AF56" s="25">
        <f t="shared" si="27"/>
        <v>1.2421125477896438</v>
      </c>
      <c r="AG56" s="25">
        <f t="shared" si="27"/>
        <v>1.3209299834402068</v>
      </c>
      <c r="AH56" s="25">
        <f t="shared" si="27"/>
        <v>1.3980154905565991</v>
      </c>
      <c r="AI56" s="25">
        <f t="shared" si="27"/>
        <v>1.4734697235863299</v>
      </c>
      <c r="AJ56" s="25">
        <f t="shared" si="27"/>
        <v>1.5474288173353441</v>
      </c>
      <c r="AK56" s="25">
        <f t="shared" si="27"/>
        <v>1.6200434414592586</v>
      </c>
      <c r="AL56" s="25">
        <f t="shared" si="27"/>
        <v>1.6914655903759581</v>
      </c>
      <c r="AM56" s="25">
        <f t="shared" si="27"/>
        <v>1.7618406066192316</v>
      </c>
      <c r="AN56" s="25">
        <f t="shared" si="27"/>
        <v>1.8313027083015831</v>
      </c>
      <c r="AO56" s="25">
        <f t="shared" si="27"/>
        <v>1.8999728269110845</v>
      </c>
      <c r="AP56" s="25">
        <f t="shared" si="27"/>
        <v>1.9679579341551943</v>
      </c>
      <c r="AQ56" s="25">
        <f t="shared" si="27"/>
        <v>2.0353512961874847</v>
      </c>
      <c r="AR56" s="25">
        <f t="shared" si="27"/>
        <v>2.1022332746094854</v>
      </c>
      <c r="AS56" s="25">
        <f t="shared" si="27"/>
        <v>2.1686724197456813</v>
      </c>
      <c r="AT56" s="25">
        <f t="shared" si="27"/>
        <v>2.2347266892321485</v>
      </c>
      <c r="AU56" s="25">
        <f t="shared" si="27"/>
        <v>2.3004446853890008</v>
      </c>
      <c r="AV56" s="25">
        <f t="shared" si="27"/>
        <v>2.3658668462116617</v>
      </c>
      <c r="AW56" s="25">
        <f t="shared" si="27"/>
        <v>2.4310265527971326</v>
      </c>
      <c r="AX56" s="25">
        <f t="shared" si="27"/>
        <v>2.4959511346402428</v>
      </c>
      <c r="AY56" s="25">
        <f t="shared" si="27"/>
        <v>2.5606627663408696</v>
      </c>
      <c r="AZ56" s="25">
        <f t="shared" si="27"/>
        <v>2.6251792568743393</v>
      </c>
      <c r="BA56" s="25">
        <f t="shared" si="27"/>
        <v>2.6895147371195463</v>
      </c>
      <c r="BB56" s="25">
        <f t="shared" si="27"/>
        <v>2.7536802538164835</v>
      </c>
      <c r="BC56" s="25">
        <f t="shared" si="27"/>
        <v>2.8176842792392898</v>
      </c>
      <c r="BD56" s="25">
        <f t="shared" si="27"/>
        <v>2.8815331461106157</v>
      </c>
      <c r="BE56" s="25">
        <f t="shared" si="27"/>
        <v>2.9452314169836815</v>
      </c>
      <c r="BF56" s="25">
        <f t="shared" si="27"/>
        <v>3.0087821967077475</v>
      </c>
      <c r="BG56" s="25">
        <f t="shared" si="27"/>
        <v>3.0721873958229464</v>
      </c>
      <c r="BH56" s="25">
        <f t="shared" si="27"/>
        <v>3.1354479519007565</v>
      </c>
      <c r="BI56" s="25">
        <f t="shared" si="27"/>
        <v>3.1985640150194405</v>
      </c>
      <c r="BJ56" s="25">
        <f t="shared" si="27"/>
        <v>3.2601464404094078</v>
      </c>
      <c r="BK56" s="25">
        <f t="shared" si="27"/>
        <v>3.3206267827055687</v>
      </c>
      <c r="BL56" s="25">
        <f t="shared" si="27"/>
        <v>3.3802969961457441</v>
      </c>
      <c r="BM56" s="25">
        <f t="shared" si="27"/>
        <v>3.439354501505048</v>
      </c>
      <c r="BN56" s="25">
        <f t="shared" si="27"/>
        <v>3.4979326982474412</v>
      </c>
      <c r="BO56" s="25">
        <f t="shared" ref="BO56:DR56" si="28">+BN56+BO55/100</f>
        <v>3.556121624603152</v>
      </c>
      <c r="BP56" s="25">
        <f t="shared" si="28"/>
        <v>3.613981948423036</v>
      </c>
      <c r="BQ56" s="25">
        <f t="shared" si="28"/>
        <v>3.6715544430697173</v>
      </c>
      <c r="BR56" s="25">
        <f t="shared" si="28"/>
        <v>3.7288664064763326</v>
      </c>
      <c r="BS56" s="25">
        <f t="shared" si="28"/>
        <v>3.7859360103688409</v>
      </c>
      <c r="BT56" s="25">
        <f t="shared" si="28"/>
        <v>3.8427752477795365</v>
      </c>
      <c r="BU56" s="25">
        <f t="shared" si="28"/>
        <v>3.8993919311599341</v>
      </c>
      <c r="BV56" s="25">
        <f t="shared" si="28"/>
        <v>3.9557910473228501</v>
      </c>
      <c r="BW56" s="25">
        <f t="shared" si="28"/>
        <v>4.0119756765651786</v>
      </c>
      <c r="BX56" s="25">
        <f t="shared" si="28"/>
        <v>4.0679476163898416</v>
      </c>
      <c r="BY56" s="25">
        <f t="shared" si="28"/>
        <v>4.1237078049336997</v>
      </c>
      <c r="BZ56" s="25">
        <f t="shared" si="28"/>
        <v>4.1792566085309675</v>
      </c>
      <c r="CA56" s="25">
        <f t="shared" si="28"/>
        <v>4.2345940170701368</v>
      </c>
      <c r="CB56" s="25">
        <f t="shared" si="28"/>
        <v>4.2897197767362236</v>
      </c>
      <c r="CC56" s="25">
        <f t="shared" si="28"/>
        <v>4.3446334802032451</v>
      </c>
      <c r="CD56" s="25">
        <f t="shared" si="28"/>
        <v>4.3993346278880461</v>
      </c>
      <c r="CE56" s="25">
        <f t="shared" si="28"/>
        <v>4.4538226695036194</v>
      </c>
      <c r="CF56" s="25">
        <f t="shared" si="28"/>
        <v>4.508097032186134</v>
      </c>
      <c r="CG56" s="25">
        <f t="shared" si="28"/>
        <v>4.562157139460238</v>
      </c>
      <c r="CH56" s="25">
        <f t="shared" si="28"/>
        <v>4.6160024239440443</v>
      </c>
      <c r="CI56" s="25">
        <f t="shared" si="28"/>
        <v>4.66963233577001</v>
      </c>
      <c r="CJ56" s="25">
        <f t="shared" si="28"/>
        <v>4.723046348069623</v>
      </c>
      <c r="CK56" s="25">
        <f t="shared" si="28"/>
        <v>4.7762439604427449</v>
      </c>
      <c r="CL56" s="25">
        <f t="shared" si="28"/>
        <v>4.8292247010419231</v>
      </c>
      <c r="CM56" s="25">
        <f t="shared" si="28"/>
        <v>4.8819881277040924</v>
      </c>
      <c r="CN56" s="25">
        <f t="shared" si="28"/>
        <v>4.9345338284270941</v>
      </c>
      <c r="CO56" s="25">
        <f t="shared" si="28"/>
        <v>4.9868614213962035</v>
      </c>
      <c r="CP56" s="25">
        <f t="shared" si="28"/>
        <v>5.0389705547027175</v>
      </c>
      <c r="CQ56" s="25">
        <f t="shared" si="28"/>
        <v>5.0908609058532939</v>
      </c>
      <c r="CR56" s="25">
        <f t="shared" si="28"/>
        <v>5.142532181138904</v>
      </c>
      <c r="CS56" s="25">
        <f t="shared" si="28"/>
        <v>5.1939841149116512</v>
      </c>
      <c r="CT56" s="25">
        <f t="shared" si="28"/>
        <v>5.2452164688034104</v>
      </c>
      <c r="CU56" s="25">
        <f t="shared" si="28"/>
        <v>5.2962290309102897</v>
      </c>
      <c r="CV56" s="25">
        <f t="shared" si="28"/>
        <v>5.3470216149599388</v>
      </c>
      <c r="CW56" s="25">
        <f t="shared" si="28"/>
        <v>5.3975940594738212</v>
      </c>
      <c r="CX56" s="25">
        <f t="shared" si="28"/>
        <v>5.4479462269330776</v>
      </c>
      <c r="CY56" s="25">
        <f t="shared" si="28"/>
        <v>5.4980780029541183</v>
      </c>
      <c r="CZ56" s="25">
        <f t="shared" si="28"/>
        <v>5.5479892954783034</v>
      </c>
      <c r="DA56" s="25">
        <f t="shared" si="28"/>
        <v>5.5976800339787589</v>
      </c>
      <c r="DB56" s="25">
        <f t="shared" si="28"/>
        <v>5.6471501686864425</v>
      </c>
      <c r="DC56" s="25">
        <f t="shared" si="28"/>
        <v>5.6963996698368549</v>
      </c>
      <c r="DD56" s="25">
        <f t="shared" si="28"/>
        <v>5.7454285269383005</v>
      </c>
      <c r="DE56" s="25">
        <f t="shared" si="28"/>
        <v>5.7942367480621924</v>
      </c>
      <c r="DF56" s="25">
        <f t="shared" si="28"/>
        <v>5.8428243591556202</v>
      </c>
      <c r="DG56" s="25">
        <f t="shared" si="28"/>
        <v>5.8911914033761796</v>
      </c>
      <c r="DH56" s="25">
        <f t="shared" si="28"/>
        <v>5.9393379404488966</v>
      </c>
      <c r="DI56" s="25">
        <f t="shared" si="28"/>
        <v>5.987264046044956</v>
      </c>
      <c r="DJ56" s="25">
        <f t="shared" si="28"/>
        <v>6.0349698111818588</v>
      </c>
      <c r="DK56" s="25">
        <f t="shared" si="28"/>
        <v>6.0824553416445566</v>
      </c>
      <c r="DL56" s="25">
        <f t="shared" si="28"/>
        <v>6.129720757427064</v>
      </c>
      <c r="DM56" s="25">
        <f t="shared" si="28"/>
        <v>6.1767661921940231</v>
      </c>
      <c r="DN56" s="25">
        <f t="shared" si="28"/>
        <v>6.2235917927616589</v>
      </c>
      <c r="DO56" s="25">
        <f t="shared" si="28"/>
        <v>6.2701977185975588</v>
      </c>
      <c r="DP56" s="25">
        <f t="shared" si="28"/>
        <v>6.3165841413386934</v>
      </c>
      <c r="DQ56" s="25">
        <f t="shared" si="28"/>
        <v>6.3627512443271064</v>
      </c>
      <c r="DR56" s="25">
        <f t="shared" si="28"/>
        <v>6.4086992221626886</v>
      </c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</row>
    <row r="57" spans="1:147" s="9" customFormat="1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</row>
    <row r="58" spans="1:147" s="9" customFormat="1">
      <c r="A58" s="22" t="s">
        <v>697</v>
      </c>
      <c r="B58" s="11"/>
      <c r="C58" s="11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</row>
    <row r="59" spans="1:147">
      <c r="A59" s="10" t="s">
        <v>890</v>
      </c>
      <c r="B59" s="23">
        <f>+B38</f>
        <v>9.9841681529815929E-2</v>
      </c>
      <c r="C59" s="23">
        <f t="shared" ref="C59:BN59" si="29">+C38</f>
        <v>0.10923518827643243</v>
      </c>
      <c r="D59" s="23">
        <f t="shared" si="29"/>
        <v>0.12141093710704617</v>
      </c>
      <c r="E59" s="23">
        <f t="shared" si="29"/>
        <v>0.13678938332787166</v>
      </c>
      <c r="F59" s="23">
        <f t="shared" si="29"/>
        <v>0.15554871650184005</v>
      </c>
      <c r="G59" s="23">
        <f t="shared" si="29"/>
        <v>0.17769725414142484</v>
      </c>
      <c r="H59" s="23">
        <f t="shared" si="29"/>
        <v>0.20312969154237065</v>
      </c>
      <c r="I59" s="23">
        <f t="shared" si="29"/>
        <v>0.23167896805449448</v>
      </c>
      <c r="J59" s="23">
        <f t="shared" si="29"/>
        <v>0.26315382541258214</v>
      </c>
      <c r="K59" s="23">
        <f t="shared" si="29"/>
        <v>0.29736006344776456</v>
      </c>
      <c r="L59" s="23">
        <f t="shared" si="29"/>
        <v>0.33411143106272922</v>
      </c>
      <c r="M59" s="23">
        <f t="shared" si="29"/>
        <v>0.37314358383007096</v>
      </c>
      <c r="N59" s="23">
        <f t="shared" si="29"/>
        <v>0.41423586905327958</v>
      </c>
      <c r="O59" s="23">
        <f t="shared" si="29"/>
        <v>0.45719931869753799</v>
      </c>
      <c r="P59" s="23">
        <f t="shared" si="29"/>
        <v>0.50186628881178186</v>
      </c>
      <c r="Q59" s="23">
        <f t="shared" si="29"/>
        <v>0.548084709412888</v>
      </c>
      <c r="R59" s="23">
        <f t="shared" si="29"/>
        <v>0.59571455863161227</v>
      </c>
      <c r="S59" s="23">
        <f t="shared" si="29"/>
        <v>0.64462542722410987</v>
      </c>
      <c r="T59" s="23">
        <f t="shared" si="29"/>
        <v>0.69469459363390229</v>
      </c>
      <c r="U59" s="23">
        <f t="shared" si="29"/>
        <v>0.7458052729244451</v>
      </c>
      <c r="V59" s="23">
        <f t="shared" si="29"/>
        <v>0.79784697398074023</v>
      </c>
      <c r="W59" s="23">
        <f t="shared" si="29"/>
        <v>0.85071695404757774</v>
      </c>
      <c r="X59" s="23">
        <f t="shared" si="29"/>
        <v>0.90431804024604312</v>
      </c>
      <c r="Y59" s="23">
        <f t="shared" si="29"/>
        <v>0.95855323024287309</v>
      </c>
      <c r="Z59" s="23">
        <f t="shared" si="29"/>
        <v>1.0133197404773044</v>
      </c>
      <c r="AA59" s="23">
        <f t="shared" si="29"/>
        <v>1.0684685452760803</v>
      </c>
      <c r="AB59" s="23">
        <f t="shared" si="29"/>
        <v>1.1233285596108591</v>
      </c>
      <c r="AC59" s="23">
        <f t="shared" si="29"/>
        <v>1.1769734902176825</v>
      </c>
      <c r="AD59" s="23">
        <f t="shared" si="29"/>
        <v>1.2288750480215271</v>
      </c>
      <c r="AE59" s="23">
        <f t="shared" si="29"/>
        <v>1.2787657562008963</v>
      </c>
      <c r="AF59" s="23">
        <f t="shared" si="29"/>
        <v>1.3265459893310281</v>
      </c>
      <c r="AG59" s="23">
        <f t="shared" si="29"/>
        <v>1.372221217144362</v>
      </c>
      <c r="AH59" s="23">
        <f t="shared" si="29"/>
        <v>1.4158599014491569</v>
      </c>
      <c r="AI59" s="23">
        <f t="shared" si="29"/>
        <v>1.4575655218397594</v>
      </c>
      <c r="AJ59" s="23">
        <f t="shared" si="29"/>
        <v>1.4974582590789511</v>
      </c>
      <c r="AK59" s="23">
        <f t="shared" si="29"/>
        <v>1.5356632628453419</v>
      </c>
      <c r="AL59" s="23">
        <f t="shared" si="29"/>
        <v>1.5723033863061211</v>
      </c>
      <c r="AM59" s="23">
        <f t="shared" si="29"/>
        <v>1.6074949265632232</v>
      </c>
      <c r="AN59" s="23">
        <f t="shared" si="29"/>
        <v>1.6413453631474288</v>
      </c>
      <c r="AO59" s="23">
        <f t="shared" si="29"/>
        <v>1.6739524007006981</v>
      </c>
      <c r="AP59" s="23">
        <f t="shared" si="29"/>
        <v>1.7054038401842238</v>
      </c>
      <c r="AQ59" s="23">
        <f t="shared" si="29"/>
        <v>1.7357779548409105</v>
      </c>
      <c r="AR59" s="23">
        <f t="shared" si="29"/>
        <v>1.765144152875773</v>
      </c>
      <c r="AS59" s="23">
        <f t="shared" si="29"/>
        <v>1.7935637822822443</v>
      </c>
      <c r="AT59" s="23">
        <f t="shared" si="29"/>
        <v>1.8210909840778706</v>
      </c>
      <c r="AU59" s="23">
        <f t="shared" si="29"/>
        <v>1.8477735351581976</v>
      </c>
      <c r="AV59" s="23">
        <f t="shared" si="29"/>
        <v>1.8736536457687996</v>
      </c>
      <c r="AW59" s="23">
        <f t="shared" si="29"/>
        <v>1.898768692574049</v>
      </c>
      <c r="AX59" s="23">
        <f t="shared" si="29"/>
        <v>1.9231518788307449</v>
      </c>
      <c r="AY59" s="23">
        <f t="shared" si="29"/>
        <v>1.9468328199277316</v>
      </c>
      <c r="AZ59" s="23">
        <f t="shared" si="29"/>
        <v>1.9698380567116776</v>
      </c>
      <c r="BA59" s="23">
        <f t="shared" si="29"/>
        <v>1.9921915014180169</v>
      </c>
      <c r="BB59" s="23">
        <f t="shared" si="29"/>
        <v>2.0139148222500158</v>
      </c>
      <c r="BC59" s="23">
        <f t="shared" si="29"/>
        <v>2.035027773106254</v>
      </c>
      <c r="BD59" s="23">
        <f t="shared" si="29"/>
        <v>2.0555484749299753</v>
      </c>
      <c r="BE59" s="23">
        <f t="shared" si="29"/>
        <v>2.0754936548359315</v>
      </c>
      <c r="BF59" s="23">
        <f t="shared" si="29"/>
        <v>2.0948788486918155</v>
      </c>
      <c r="BG59" s="23">
        <f t="shared" si="29"/>
        <v>2.1137185722783025</v>
      </c>
      <c r="BH59" s="23">
        <f t="shared" si="29"/>
        <v>2.1320264655795573</v>
      </c>
      <c r="BI59" s="23">
        <f t="shared" si="29"/>
        <v>2.1498154141991388</v>
      </c>
      <c r="BJ59" s="23">
        <f t="shared" si="29"/>
        <v>2.1663464756855362</v>
      </c>
      <c r="BK59" s="23">
        <f t="shared" si="29"/>
        <v>2.1818833779925004</v>
      </c>
      <c r="BL59" s="23">
        <f t="shared" si="29"/>
        <v>2.1966079848206372</v>
      </c>
      <c r="BM59" s="23">
        <f t="shared" si="29"/>
        <v>2.2106466448622504</v>
      </c>
      <c r="BN59" s="23">
        <f t="shared" si="29"/>
        <v>2.2240880334706743</v>
      </c>
      <c r="BO59" s="23">
        <f t="shared" ref="BO59:DR59" si="30">+BO38</f>
        <v>2.2369952354420928</v>
      </c>
      <c r="BP59" s="23">
        <f t="shared" si="30"/>
        <v>2.2494139292762929</v>
      </c>
      <c r="BQ59" s="23">
        <f t="shared" si="30"/>
        <v>2.2613779320916318</v>
      </c>
      <c r="BR59" s="23">
        <f t="shared" si="30"/>
        <v>2.2729129574930762</v>
      </c>
      <c r="BS59" s="23">
        <f t="shared" si="30"/>
        <v>2.2840391633188863</v>
      </c>
      <c r="BT59" s="23">
        <f t="shared" si="30"/>
        <v>2.294772879814436</v>
      </c>
      <c r="BU59" s="23">
        <f t="shared" si="30"/>
        <v>2.3051277826345129</v>
      </c>
      <c r="BV59" s="23">
        <f t="shared" si="30"/>
        <v>2.3151156896908316</v>
      </c>
      <c r="BW59" s="23">
        <f t="shared" si="30"/>
        <v>2.3247471030647402</v>
      </c>
      <c r="BX59" s="23">
        <f t="shared" si="30"/>
        <v>2.3340315780801952</v>
      </c>
      <c r="BY59" s="23">
        <f t="shared" si="30"/>
        <v>2.3429779751448851</v>
      </c>
      <c r="BZ59" s="23">
        <f t="shared" si="30"/>
        <v>2.351594632034169</v>
      </c>
      <c r="CA59" s="23">
        <f t="shared" si="30"/>
        <v>2.3598894821493865</v>
      </c>
      <c r="CB59" s="23">
        <f t="shared" si="30"/>
        <v>2.3678701360585168</v>
      </c>
      <c r="CC59" s="23">
        <f t="shared" si="30"/>
        <v>2.3755439380569996</v>
      </c>
      <c r="CD59" s="23">
        <f t="shared" si="30"/>
        <v>2.3829180057128738</v>
      </c>
      <c r="CE59" s="23">
        <f t="shared" si="30"/>
        <v>2.3899992578031317</v>
      </c>
      <c r="CF59" s="23">
        <f t="shared" si="30"/>
        <v>2.3967944343147263</v>
      </c>
      <c r="CG59" s="23">
        <f t="shared" si="30"/>
        <v>2.4033101110081363</v>
      </c>
      <c r="CH59" s="23">
        <f t="shared" si="30"/>
        <v>2.4095527102438736</v>
      </c>
      <c r="CI59" s="23">
        <f t="shared" si="30"/>
        <v>2.4155285092309091</v>
      </c>
      <c r="CJ59" s="23">
        <f t="shared" si="30"/>
        <v>2.4212436464882181</v>
      </c>
      <c r="CK59" s="23">
        <f t="shared" si="30"/>
        <v>2.4267041270605896</v>
      </c>
      <c r="CL59" s="23">
        <f t="shared" si="30"/>
        <v>2.4319158268596452</v>
      </c>
      <c r="CM59" s="23">
        <f t="shared" si="30"/>
        <v>2.4368844963850456</v>
      </c>
      <c r="CN59" s="23">
        <f t="shared" si="30"/>
        <v>2.4416157640016904</v>
      </c>
      <c r="CO59" s="23">
        <f t="shared" si="30"/>
        <v>2.4461151388946036</v>
      </c>
      <c r="CP59" s="23">
        <f t="shared" si="30"/>
        <v>2.4503880137860974</v>
      </c>
      <c r="CQ59" s="23">
        <f t="shared" si="30"/>
        <v>2.4544396674743307</v>
      </c>
      <c r="CR59" s="23">
        <f t="shared" si="30"/>
        <v>2.458275267234808</v>
      </c>
      <c r="CS59" s="23">
        <f t="shared" si="30"/>
        <v>2.4618998711142197</v>
      </c>
      <c r="CT59" s="23">
        <f t="shared" si="30"/>
        <v>2.465318430137585</v>
      </c>
      <c r="CU59" s="23">
        <f t="shared" si="30"/>
        <v>2.4685357904437688</v>
      </c>
      <c r="CV59" s="23">
        <f t="shared" si="30"/>
        <v>2.4715566953603041</v>
      </c>
      <c r="CW59" s="23">
        <f t="shared" si="30"/>
        <v>2.4743857874255357</v>
      </c>
      <c r="CX59" s="23">
        <f t="shared" si="30"/>
        <v>2.4770276103640194</v>
      </c>
      <c r="CY59" s="23">
        <f t="shared" si="30"/>
        <v>2.4794866110196292</v>
      </c>
      <c r="CZ59" s="23">
        <f t="shared" si="30"/>
        <v>2.4817671412497386</v>
      </c>
      <c r="DA59" s="23">
        <f t="shared" si="30"/>
        <v>2.4838734597830685</v>
      </c>
      <c r="DB59" s="23">
        <f t="shared" si="30"/>
        <v>2.485809734043217</v>
      </c>
      <c r="DC59" s="23">
        <f t="shared" si="30"/>
        <v>2.4875800419394567</v>
      </c>
      <c r="DD59" s="23">
        <f t="shared" si="30"/>
        <v>2.4891883736260687</v>
      </c>
      <c r="DE59" s="23">
        <f t="shared" si="30"/>
        <v>2.4906386332312467</v>
      </c>
      <c r="DF59" s="23">
        <f t="shared" si="30"/>
        <v>2.4919346405564169</v>
      </c>
      <c r="DG59" s="23">
        <f t="shared" si="30"/>
        <v>2.4930801327466874</v>
      </c>
      <c r="DH59" s="23">
        <f t="shared" si="30"/>
        <v>2.4940787659330317</v>
      </c>
      <c r="DI59" s="23">
        <f t="shared" si="30"/>
        <v>2.4949341168467285</v>
      </c>
      <c r="DJ59" s="23">
        <f t="shared" si="30"/>
        <v>2.4956496844065255</v>
      </c>
      <c r="DK59" s="23">
        <f t="shared" si="30"/>
        <v>2.4962288912789341</v>
      </c>
      <c r="DL59" s="23">
        <f t="shared" si="30"/>
        <v>2.4966750854120403</v>
      </c>
      <c r="DM59" s="23">
        <f t="shared" si="30"/>
        <v>2.496991541543176</v>
      </c>
      <c r="DN59" s="23">
        <f t="shared" si="30"/>
        <v>2.4971814626807833</v>
      </c>
      <c r="DO59" s="23">
        <f t="shared" si="30"/>
        <v>2.4972479815607813</v>
      </c>
      <c r="DP59" s="23">
        <f t="shared" si="30"/>
        <v>2.4971941620777391</v>
      </c>
      <c r="DQ59" s="23">
        <f t="shared" si="30"/>
        <v>2.497023000691148</v>
      </c>
      <c r="DR59" s="23">
        <f t="shared" si="30"/>
        <v>2.4967374278070786</v>
      </c>
      <c r="DS59" s="27"/>
      <c r="DT59" s="27"/>
      <c r="DU59" s="27"/>
      <c r="DV59" s="27"/>
    </row>
    <row r="60" spans="1:147">
      <c r="A60" s="10" t="s">
        <v>891</v>
      </c>
      <c r="B60" s="23">
        <f>+B38+B43</f>
        <v>0.11448168152981593</v>
      </c>
      <c r="C60" s="23">
        <f t="shared" ref="C60:BN60" si="31">+C38+C43</f>
        <v>0.13127373596874012</v>
      </c>
      <c r="D60" s="23">
        <f t="shared" si="31"/>
        <v>0.15245473164979795</v>
      </c>
      <c r="E60" s="23">
        <f t="shared" si="31"/>
        <v>0.17854344045198048</v>
      </c>
      <c r="F60" s="23">
        <f t="shared" si="31"/>
        <v>0.20960454291415387</v>
      </c>
      <c r="G60" s="23">
        <f t="shared" si="31"/>
        <v>0.24538323786132935</v>
      </c>
      <c r="H60" s="23">
        <f t="shared" si="31"/>
        <v>0.28542007120858753</v>
      </c>
      <c r="I60" s="23">
        <f t="shared" si="31"/>
        <v>0.32915855423317369</v>
      </c>
      <c r="J60" s="23">
        <f t="shared" si="31"/>
        <v>0.37602518362181547</v>
      </c>
      <c r="K60" s="23">
        <f t="shared" si="31"/>
        <v>0.42547762796003308</v>
      </c>
      <c r="L60" s="23">
        <f t="shared" si="31"/>
        <v>0.47703086549326112</v>
      </c>
      <c r="M60" s="23">
        <f t="shared" si="31"/>
        <v>0.53015092865099611</v>
      </c>
      <c r="N60" s="23">
        <f t="shared" si="31"/>
        <v>0.58442568648841564</v>
      </c>
      <c r="O60" s="23">
        <f t="shared" si="31"/>
        <v>0.63954096919670655</v>
      </c>
      <c r="P60" s="23">
        <f t="shared" si="31"/>
        <v>0.69525901989882399</v>
      </c>
      <c r="Q60" s="23">
        <f t="shared" si="31"/>
        <v>0.75140312678510424</v>
      </c>
      <c r="R60" s="23">
        <f t="shared" si="31"/>
        <v>0.80784525469992219</v>
      </c>
      <c r="S60" s="23">
        <f t="shared" si="31"/>
        <v>0.86449540364212318</v>
      </c>
      <c r="T60" s="23">
        <f t="shared" si="31"/>
        <v>0.92129219689170738</v>
      </c>
      <c r="U60" s="23">
        <f t="shared" si="31"/>
        <v>0.97819448445909463</v>
      </c>
      <c r="V60" s="23">
        <f t="shared" si="31"/>
        <v>1.0351761410581639</v>
      </c>
      <c r="W60" s="23">
        <f t="shared" si="31"/>
        <v>1.0922228503679368</v>
      </c>
      <c r="X60" s="23">
        <f t="shared" si="31"/>
        <v>1.1493259031640102</v>
      </c>
      <c r="Y60" s="23">
        <f t="shared" si="31"/>
        <v>1.206473692644306</v>
      </c>
      <c r="Z60" s="23">
        <f t="shared" si="31"/>
        <v>1.2636436773908366</v>
      </c>
      <c r="AA60" s="23">
        <f t="shared" si="31"/>
        <v>1.320759801216397</v>
      </c>
      <c r="AB60" s="23">
        <f t="shared" si="31"/>
        <v>1.3772076144990042</v>
      </c>
      <c r="AC60" s="23">
        <f t="shared" si="31"/>
        <v>1.432114953358993</v>
      </c>
      <c r="AD60" s="23">
        <f t="shared" si="31"/>
        <v>1.4850129445272131</v>
      </c>
      <c r="AE60" s="23">
        <f t="shared" si="31"/>
        <v>1.535688213573585</v>
      </c>
      <c r="AF60" s="23">
        <f t="shared" si="31"/>
        <v>1.5840864764908926</v>
      </c>
      <c r="AG60" s="23">
        <f t="shared" si="31"/>
        <v>1.6302496204621657</v>
      </c>
      <c r="AH60" s="23">
        <f t="shared" si="31"/>
        <v>1.6742747073112878</v>
      </c>
      <c r="AI60" s="23">
        <f t="shared" si="31"/>
        <v>1.7162874259940231</v>
      </c>
      <c r="AJ60" s="23">
        <f t="shared" si="31"/>
        <v>1.7564251255356245</v>
      </c>
      <c r="AK60" s="23">
        <f t="shared" si="31"/>
        <v>1.7948262211693904</v>
      </c>
      <c r="AL60" s="23">
        <f t="shared" si="31"/>
        <v>1.8316238375989715</v>
      </c>
      <c r="AM60" s="23">
        <f t="shared" si="31"/>
        <v>1.8669422540041578</v>
      </c>
      <c r="AN60" s="23">
        <f t="shared" si="31"/>
        <v>1.9008951805434022</v>
      </c>
      <c r="AO60" s="23">
        <f t="shared" si="31"/>
        <v>1.9335852089203931</v>
      </c>
      <c r="AP60" s="23">
        <f t="shared" si="31"/>
        <v>1.9651039921592608</v>
      </c>
      <c r="AQ60" s="23">
        <f t="shared" si="31"/>
        <v>1.995532854258693</v>
      </c>
      <c r="AR60" s="23">
        <f t="shared" si="31"/>
        <v>2.0249436304319848</v>
      </c>
      <c r="AS60" s="23">
        <f t="shared" si="31"/>
        <v>2.0533996074680592</v>
      </c>
      <c r="AT60" s="23">
        <f t="shared" si="31"/>
        <v>2.080956480989296</v>
      </c>
      <c r="AU60" s="23">
        <f t="shared" si="31"/>
        <v>2.107663278614019</v>
      </c>
      <c r="AV60" s="23">
        <f t="shared" si="31"/>
        <v>2.1335632198052932</v>
      </c>
      <c r="AW60" s="23">
        <f t="shared" si="31"/>
        <v>2.1586944976785896</v>
      </c>
      <c r="AX60" s="23">
        <f t="shared" si="31"/>
        <v>2.1830909774770708</v>
      </c>
      <c r="AY60" s="23">
        <f t="shared" si="31"/>
        <v>2.2067828123731648</v>
      </c>
      <c r="AZ60" s="23">
        <f t="shared" si="31"/>
        <v>2.2297969808230786</v>
      </c>
      <c r="BA60" s="23">
        <f t="shared" si="31"/>
        <v>2.2521577516632352</v>
      </c>
      <c r="BB60" s="23">
        <f t="shared" si="31"/>
        <v>2.2738870840376024</v>
      </c>
      <c r="BC60" s="23">
        <f t="shared" si="31"/>
        <v>2.2950049694604191</v>
      </c>
      <c r="BD60" s="23">
        <f t="shared" si="31"/>
        <v>2.3155297231102696</v>
      </c>
      <c r="BE60" s="23">
        <f t="shared" si="31"/>
        <v>2.3354782309962157</v>
      </c>
      <c r="BF60" s="23">
        <f t="shared" si="31"/>
        <v>2.3548661590533939</v>
      </c>
      <c r="BG60" s="23">
        <f t="shared" si="31"/>
        <v>2.3737081295920426</v>
      </c>
      <c r="BH60" s="23">
        <f t="shared" si="31"/>
        <v>2.3920178698896111</v>
      </c>
      <c r="BI60" s="23">
        <f t="shared" si="31"/>
        <v>2.4098083371103081</v>
      </c>
      <c r="BJ60" s="23">
        <f t="shared" si="31"/>
        <v>2.4263406338998696</v>
      </c>
      <c r="BK60" s="23">
        <f t="shared" si="31"/>
        <v>2.4418785469867728</v>
      </c>
      <c r="BL60" s="23">
        <f t="shared" si="31"/>
        <v>2.4566039842925553</v>
      </c>
      <c r="BM60" s="23">
        <f t="shared" si="31"/>
        <v>2.4706433286589036</v>
      </c>
      <c r="BN60" s="23">
        <f t="shared" si="31"/>
        <v>2.4840852823347683</v>
      </c>
      <c r="BO60" s="23">
        <f t="shared" ref="BO60:DR60" si="32">+BO38+BO43</f>
        <v>2.4969929516077518</v>
      </c>
      <c r="BP60" s="23">
        <f t="shared" si="32"/>
        <v>2.5094120323311326</v>
      </c>
      <c r="BQ60" s="23">
        <f t="shared" si="32"/>
        <v>2.5213763557404216</v>
      </c>
      <c r="BR60" s="23">
        <f t="shared" si="32"/>
        <v>2.532911646985883</v>
      </c>
      <c r="BS60" s="23">
        <f t="shared" si="32"/>
        <v>2.5440380733832595</v>
      </c>
      <c r="BT60" s="23">
        <f t="shared" si="32"/>
        <v>2.5547719729788025</v>
      </c>
      <c r="BU60" s="23">
        <f t="shared" si="32"/>
        <v>2.5651270278605764</v>
      </c>
      <c r="BV60" s="23">
        <f t="shared" si="32"/>
        <v>2.5751150612532538</v>
      </c>
      <c r="BW60" s="23">
        <f t="shared" si="32"/>
        <v>2.5847465796305906</v>
      </c>
      <c r="BX60" s="23">
        <f t="shared" si="32"/>
        <v>2.594031141950893</v>
      </c>
      <c r="BY60" s="23">
        <f t="shared" si="32"/>
        <v>2.6029776116309575</v>
      </c>
      <c r="BZ60" s="23">
        <f t="shared" si="32"/>
        <v>2.6115943289389385</v>
      </c>
      <c r="CA60" s="23">
        <f t="shared" si="32"/>
        <v>2.6198892293422311</v>
      </c>
      <c r="CB60" s="23">
        <f t="shared" si="32"/>
        <v>2.6278699251219066</v>
      </c>
      <c r="CC60" s="23">
        <f t="shared" si="32"/>
        <v>2.635543761994386</v>
      </c>
      <c r="CD60" s="23">
        <f t="shared" si="32"/>
        <v>2.6429178587068218</v>
      </c>
      <c r="CE60" s="23">
        <f t="shared" si="32"/>
        <v>2.6499991350149661</v>
      </c>
      <c r="CF60" s="23">
        <f t="shared" si="32"/>
        <v>2.6567943317184981</v>
      </c>
      <c r="CG60" s="23">
        <f t="shared" si="32"/>
        <v>2.6633100252529833</v>
      </c>
      <c r="CH60" s="23">
        <f t="shared" si="32"/>
        <v>2.6695526385398782</v>
      </c>
      <c r="CI60" s="23">
        <f t="shared" si="32"/>
        <v>2.6755284492544087</v>
      </c>
      <c r="CJ60" s="23">
        <f t="shared" si="32"/>
        <v>2.6812435963032266</v>
      </c>
      <c r="CK60" s="23">
        <f t="shared" si="32"/>
        <v>2.6867040850535719</v>
      </c>
      <c r="CL60" s="23">
        <f t="shared" si="32"/>
        <v>2.6919157916853509</v>
      </c>
      <c r="CM60" s="23">
        <f t="shared" si="32"/>
        <v>2.6968844669215177</v>
      </c>
      <c r="CN60" s="23">
        <f t="shared" si="32"/>
        <v>2.7016157393128806</v>
      </c>
      <c r="CO60" s="23">
        <f t="shared" si="32"/>
        <v>2.7061151181992988</v>
      </c>
      <c r="CP60" s="23">
        <f t="shared" si="32"/>
        <v>2.7103879964320829</v>
      </c>
      <c r="CQ60" s="23">
        <f t="shared" si="32"/>
        <v>2.7144396529169001</v>
      </c>
      <c r="CR60" s="23">
        <f t="shared" si="32"/>
        <v>2.7182752550188849</v>
      </c>
      <c r="CS60" s="23">
        <f t="shared" si="32"/>
        <v>2.7218998608594771</v>
      </c>
      <c r="CT60" s="23">
        <f t="shared" si="32"/>
        <v>2.7253184215260555</v>
      </c>
      <c r="CU60" s="23">
        <f t="shared" si="32"/>
        <v>2.7285357832095283</v>
      </c>
      <c r="CV60" s="23">
        <f t="shared" si="32"/>
        <v>2.7315566892808749</v>
      </c>
      <c r="CW60" s="23">
        <f t="shared" si="32"/>
        <v>2.7343857823147233</v>
      </c>
      <c r="CX60" s="23">
        <f t="shared" si="32"/>
        <v>2.7370276060659404</v>
      </c>
      <c r="CY60" s="23">
        <f t="shared" si="32"/>
        <v>2.7394866074037312</v>
      </c>
      <c r="CZ60" s="23">
        <f t="shared" si="32"/>
        <v>2.7417671382066455</v>
      </c>
      <c r="DA60" s="23">
        <f t="shared" si="32"/>
        <v>2.7438734572211123</v>
      </c>
      <c r="DB60" s="23">
        <f t="shared" si="32"/>
        <v>2.7458097318855446</v>
      </c>
      <c r="DC60" s="23">
        <f t="shared" si="32"/>
        <v>2.7475800401216133</v>
      </c>
      <c r="DD60" s="23">
        <f t="shared" si="32"/>
        <v>2.7491883720939772</v>
      </c>
      <c r="DE60" s="23">
        <f t="shared" si="32"/>
        <v>2.7506386319395211</v>
      </c>
      <c r="DF60" s="23">
        <f t="shared" si="32"/>
        <v>2.7519346394669535</v>
      </c>
      <c r="DG60" s="23">
        <f t="shared" si="32"/>
        <v>2.7530801318274825</v>
      </c>
      <c r="DH60" s="23">
        <f t="shared" si="32"/>
        <v>2.7540787651571979</v>
      </c>
      <c r="DI60" s="23">
        <f t="shared" si="32"/>
        <v>2.7549341161916674</v>
      </c>
      <c r="DJ60" s="23">
        <f t="shared" si="32"/>
        <v>2.7556496838532367</v>
      </c>
      <c r="DK60" s="23">
        <f t="shared" si="32"/>
        <v>2.7562288908114376</v>
      </c>
      <c r="DL60" s="23">
        <f t="shared" si="32"/>
        <v>2.7566750850168908</v>
      </c>
      <c r="DM60" s="23">
        <f t="shared" si="32"/>
        <v>2.7569915412090578</v>
      </c>
      <c r="DN60" s="23">
        <f t="shared" si="32"/>
        <v>2.7571814623981683</v>
      </c>
      <c r="DO60" s="23">
        <f t="shared" si="32"/>
        <v>2.7572479813216444</v>
      </c>
      <c r="DP60" s="23">
        <f t="shared" si="32"/>
        <v>2.7571941618753191</v>
      </c>
      <c r="DQ60" s="23">
        <f t="shared" si="32"/>
        <v>2.7570230005197462</v>
      </c>
      <c r="DR60" s="23">
        <f t="shared" si="32"/>
        <v>2.7567374276618897</v>
      </c>
      <c r="DS60" s="27"/>
      <c r="DT60" s="27"/>
      <c r="DU60" s="27"/>
      <c r="DV60" s="27"/>
    </row>
    <row r="61" spans="1:147">
      <c r="A61" s="10" t="s">
        <v>892</v>
      </c>
      <c r="B61" s="23">
        <f t="shared" ref="B61:BM61" si="33">+B59+B43+B49</f>
        <v>0.12048168152981593</v>
      </c>
      <c r="C61" s="23">
        <f t="shared" si="33"/>
        <v>0.14327373596874013</v>
      </c>
      <c r="D61" s="23">
        <f t="shared" si="33"/>
        <v>0.18421248452136041</v>
      </c>
      <c r="E61" s="23">
        <f t="shared" si="33"/>
        <v>0.2332072651850004</v>
      </c>
      <c r="F61" s="23">
        <f t="shared" si="33"/>
        <v>0.29056178171537261</v>
      </c>
      <c r="G61" s="23">
        <f t="shared" si="33"/>
        <v>0.35606788978816167</v>
      </c>
      <c r="H61" s="23">
        <f t="shared" si="33"/>
        <v>0.42920291175761466</v>
      </c>
      <c r="I61" s="23">
        <f t="shared" si="33"/>
        <v>0.50928415641658598</v>
      </c>
      <c r="J61" s="23">
        <f t="shared" si="33"/>
        <v>0.59558335407575969</v>
      </c>
      <c r="K61" s="23">
        <f t="shared" si="33"/>
        <v>0.68739466781680592</v>
      </c>
      <c r="L61" s="23">
        <f t="shared" si="33"/>
        <v>0.78407129799177244</v>
      </c>
      <c r="M61" s="23">
        <f t="shared" si="33"/>
        <v>0.88484328258944023</v>
      </c>
      <c r="N61" s="23">
        <f t="shared" si="33"/>
        <v>0.98909735055160941</v>
      </c>
      <c r="O61" s="23">
        <f t="shared" si="33"/>
        <v>1.0963429784108998</v>
      </c>
      <c r="P61" s="23">
        <f t="shared" si="33"/>
        <v>1.2061821793889005</v>
      </c>
      <c r="Q61" s="23">
        <f t="shared" si="33"/>
        <v>1.3182894945751107</v>
      </c>
      <c r="R61" s="23">
        <f t="shared" si="33"/>
        <v>1.4323969017326097</v>
      </c>
      <c r="S61" s="23">
        <f t="shared" si="33"/>
        <v>1.548281377835401</v>
      </c>
      <c r="T61" s="23">
        <f t="shared" si="33"/>
        <v>1.6657541185935887</v>
      </c>
      <c r="U61" s="23">
        <f t="shared" si="33"/>
        <v>1.7846509184767163</v>
      </c>
      <c r="V61" s="23">
        <f t="shared" si="33"/>
        <v>1.9048274951473141</v>
      </c>
      <c r="W61" s="23">
        <f t="shared" si="33"/>
        <v>2.0261576548469558</v>
      </c>
      <c r="X61" s="23">
        <f t="shared" si="33"/>
        <v>2.1485254512671963</v>
      </c>
      <c r="Y61" s="23">
        <f t="shared" si="33"/>
        <v>2.2718124894525014</v>
      </c>
      <c r="Z61" s="23">
        <f t="shared" si="33"/>
        <v>2.3958854020397</v>
      </c>
      <c r="AA61" s="23">
        <f t="shared" si="33"/>
        <v>2.5205218703989263</v>
      </c>
      <c r="AB61" s="23">
        <f t="shared" si="33"/>
        <v>2.6445576314905885</v>
      </c>
      <c r="AC61" s="23">
        <f t="shared" si="33"/>
        <v>2.7663852661934714</v>
      </c>
      <c r="AD61" s="23">
        <f t="shared" si="33"/>
        <v>2.885118109915036</v>
      </c>
      <c r="AE61" s="23">
        <f t="shared" si="33"/>
        <v>3.0003300043430885</v>
      </c>
      <c r="AF61" s="23">
        <f t="shared" si="33"/>
        <v>3.1118835383659658</v>
      </c>
      <c r="AG61" s="23">
        <f t="shared" si="33"/>
        <v>3.2198170139707747</v>
      </c>
      <c r="AH61" s="23">
        <f t="shared" si="33"/>
        <v>3.3242704192322936</v>
      </c>
      <c r="AI61" s="23">
        <f t="shared" si="33"/>
        <v>3.4254373751325229</v>
      </c>
      <c r="AJ61" s="23">
        <f t="shared" si="33"/>
        <v>3.5235344086110469</v>
      </c>
      <c r="AK61" s="23">
        <f t="shared" si="33"/>
        <v>3.6187817797910666</v>
      </c>
      <c r="AL61" s="23">
        <f t="shared" si="33"/>
        <v>3.7113919878652073</v>
      </c>
      <c r="AM61" s="23">
        <f t="shared" si="33"/>
        <v>3.8015633416337882</v>
      </c>
      <c r="AN61" s="23">
        <f t="shared" si="33"/>
        <v>3.8894768272637021</v>
      </c>
      <c r="AO61" s="23">
        <f t="shared" si="33"/>
        <v>3.9752950784890988</v>
      </c>
      <c r="AP61" s="23">
        <f t="shared" si="33"/>
        <v>4.0591626442801791</v>
      </c>
      <c r="AQ61" s="23">
        <f t="shared" si="33"/>
        <v>4.1412070154603855</v>
      </c>
      <c r="AR61" s="23">
        <f t="shared" si="33"/>
        <v>4.2215400542179342</v>
      </c>
      <c r="AS61" s="23">
        <f t="shared" si="33"/>
        <v>4.3002595953090497</v>
      </c>
      <c r="AT61" s="23">
        <f t="shared" si="33"/>
        <v>4.3774510728667373</v>
      </c>
      <c r="AU61" s="23">
        <f t="shared" si="33"/>
        <v>4.4531890843559978</v>
      </c>
      <c r="AV61" s="23">
        <f t="shared" si="33"/>
        <v>4.5275388418102605</v>
      </c>
      <c r="AW61" s="23">
        <f t="shared" si="33"/>
        <v>4.6005574859208984</v>
      </c>
      <c r="AX61" s="23">
        <f t="shared" si="33"/>
        <v>4.672295254931182</v>
      </c>
      <c r="AY61" s="23">
        <f t="shared" si="33"/>
        <v>4.7427965104732852</v>
      </c>
      <c r="AZ61" s="23">
        <f t="shared" si="33"/>
        <v>4.8121006284837406</v>
      </c>
      <c r="BA61" s="23">
        <f t="shared" si="33"/>
        <v>4.8802427665342272</v>
      </c>
      <c r="BB61" s="23">
        <f t="shared" si="33"/>
        <v>4.9472545202889275</v>
      </c>
      <c r="BC61" s="23">
        <f t="shared" si="33"/>
        <v>5.013164482013666</v>
      </c>
      <c r="BD61" s="23">
        <f t="shared" si="33"/>
        <v>5.077998713570814</v>
      </c>
      <c r="BE61" s="23">
        <f t="shared" si="33"/>
        <v>5.1417811454439697</v>
      </c>
      <c r="BF61" s="23">
        <f t="shared" si="33"/>
        <v>5.2045339122503247</v>
      </c>
      <c r="BG61" s="23">
        <f t="shared" si="33"/>
        <v>5.266277634047464</v>
      </c>
      <c r="BH61" s="23">
        <f t="shared" si="33"/>
        <v>5.3270316516063581</v>
      </c>
      <c r="BI61" s="23">
        <f t="shared" si="33"/>
        <v>5.3868142227516351</v>
      </c>
      <c r="BJ61" s="23">
        <f t="shared" si="33"/>
        <v>5.4444781431738551</v>
      </c>
      <c r="BK61" s="23">
        <f t="shared" si="33"/>
        <v>5.5004314002178925</v>
      </c>
      <c r="BL61" s="23">
        <f t="shared" si="33"/>
        <v>5.5549541154125226</v>
      </c>
      <c r="BM61" s="23">
        <f t="shared" si="33"/>
        <v>5.6082400606692886</v>
      </c>
      <c r="BN61" s="23">
        <f t="shared" ref="BN61:DR61" si="34">+BN59+BN43+BN49</f>
        <v>5.6604246497287285</v>
      </c>
      <c r="BO61" s="23">
        <f t="shared" si="34"/>
        <v>5.7116038188114961</v>
      </c>
      <c r="BP61" s="23">
        <f t="shared" si="34"/>
        <v>5.7618467666280839</v>
      </c>
      <c r="BQ61" s="23">
        <f t="shared" si="34"/>
        <v>5.811204553952269</v>
      </c>
      <c r="BR61" s="23">
        <f t="shared" si="34"/>
        <v>5.8597159105251402</v>
      </c>
      <c r="BS61" s="23">
        <f t="shared" si="34"/>
        <v>5.9074111578088377</v>
      </c>
      <c r="BT61" s="23">
        <f t="shared" si="34"/>
        <v>5.9543148602091858</v>
      </c>
      <c r="BU61" s="23">
        <f t="shared" si="34"/>
        <v>6.0004476179658797</v>
      </c>
      <c r="BV61" s="23">
        <f t="shared" si="34"/>
        <v>6.0458272804671367</v>
      </c>
      <c r="BW61" s="23">
        <f t="shared" si="34"/>
        <v>6.0904697680874733</v>
      </c>
      <c r="BX61" s="23">
        <f t="shared" si="34"/>
        <v>6.1343896295011842</v>
      </c>
      <c r="BY61" s="23">
        <f t="shared" si="34"/>
        <v>6.177600420175323</v>
      </c>
      <c r="BZ61" s="23">
        <f t="shared" si="34"/>
        <v>6.2201149599151302</v>
      </c>
      <c r="CA61" s="23">
        <f t="shared" si="34"/>
        <v>6.261945508553592</v>
      </c>
      <c r="CB61" s="23">
        <f t="shared" si="34"/>
        <v>6.3031038862002369</v>
      </c>
      <c r="CC61" s="23">
        <f t="shared" si="34"/>
        <v>6.3436015559060968</v>
      </c>
      <c r="CD61" s="23">
        <f t="shared" si="34"/>
        <v>6.3834496808225909</v>
      </c>
      <c r="CE61" s="23">
        <f t="shared" si="34"/>
        <v>6.4226591640282891</v>
      </c>
      <c r="CF61" s="23">
        <f t="shared" si="34"/>
        <v>6.4612406765596164</v>
      </c>
      <c r="CG61" s="23">
        <f t="shared" si="34"/>
        <v>6.4992046773982839</v>
      </c>
      <c r="CH61" s="23">
        <f t="shared" si="34"/>
        <v>6.5365614279620612</v>
      </c>
      <c r="CI61" s="23">
        <f t="shared" si="34"/>
        <v>6.5733210028291822</v>
      </c>
      <c r="CJ61" s="23">
        <f t="shared" si="34"/>
        <v>6.6094932978737875</v>
      </c>
      <c r="CK61" s="23">
        <f t="shared" si="34"/>
        <v>6.6450880366149949</v>
      </c>
      <c r="CL61" s="23">
        <f t="shared" si="34"/>
        <v>6.6801147753277821</v>
      </c>
      <c r="CM61" s="23">
        <f t="shared" si="34"/>
        <v>6.7145829072910708</v>
      </c>
      <c r="CN61" s="23">
        <f t="shared" si="34"/>
        <v>6.7485016664306841</v>
      </c>
      <c r="CO61" s="23">
        <f t="shared" si="34"/>
        <v>6.7818801305346916</v>
      </c>
      <c r="CP61" s="23">
        <f t="shared" si="34"/>
        <v>6.8147272241637857</v>
      </c>
      <c r="CQ61" s="23">
        <f t="shared" si="34"/>
        <v>6.8470517213417992</v>
      </c>
      <c r="CR61" s="23">
        <f t="shared" si="34"/>
        <v>6.8788622480856674</v>
      </c>
      <c r="CS61" s="23">
        <f t="shared" si="34"/>
        <v>6.9101672848162821</v>
      </c>
      <c r="CT61" s="23">
        <f t="shared" si="34"/>
        <v>6.9409751686794365</v>
      </c>
      <c r="CU61" s="23">
        <f t="shared" si="34"/>
        <v>6.9712940957974174</v>
      </c>
      <c r="CV61" s="23">
        <f t="shared" si="34"/>
        <v>7.0011321234658404</v>
      </c>
      <c r="CW61" s="23">
        <f t="shared" si="34"/>
        <v>7.0304971723060952</v>
      </c>
      <c r="CX61" s="23">
        <f t="shared" si="34"/>
        <v>7.0593970283807987</v>
      </c>
      <c r="CY61" s="23">
        <f t="shared" si="34"/>
        <v>7.0878393452775192</v>
      </c>
      <c r="CZ61" s="23">
        <f t="shared" si="34"/>
        <v>7.1158316461645361</v>
      </c>
      <c r="DA61" s="23">
        <f t="shared" si="34"/>
        <v>7.1433813258212702</v>
      </c>
      <c r="DB61" s="23">
        <f t="shared" si="34"/>
        <v>7.1704956526452781</v>
      </c>
      <c r="DC61" s="23">
        <f t="shared" si="34"/>
        <v>7.1971817706370835</v>
      </c>
      <c r="DD61" s="23">
        <f t="shared" si="34"/>
        <v>7.2234467013637085</v>
      </c>
      <c r="DE61" s="23">
        <f t="shared" si="34"/>
        <v>7.2492973459014909</v>
      </c>
      <c r="DF61" s="23">
        <f t="shared" si="34"/>
        <v>7.2747404867584891</v>
      </c>
      <c r="DG61" s="23">
        <f t="shared" si="34"/>
        <v>7.2997827897766765</v>
      </c>
      <c r="DH61" s="23">
        <f t="shared" si="34"/>
        <v>7.3244308060139689</v>
      </c>
      <c r="DI61" s="23">
        <f t="shared" si="34"/>
        <v>7.3486909736060397</v>
      </c>
      <c r="DJ61" s="23">
        <f t="shared" si="34"/>
        <v>7.3725696196078729</v>
      </c>
      <c r="DK61" s="23">
        <f t="shared" si="34"/>
        <v>7.3960729618148946</v>
      </c>
      <c r="DL61" s="23">
        <f t="shared" si="34"/>
        <v>7.4192071105635522</v>
      </c>
      <c r="DM61" s="23">
        <f t="shared" si="34"/>
        <v>7.441978070511178</v>
      </c>
      <c r="DN61" s="23">
        <f t="shared" si="34"/>
        <v>7.4643917423949766</v>
      </c>
      <c r="DO61" s="23">
        <f t="shared" si="34"/>
        <v>7.4864539247699682</v>
      </c>
      <c r="DP61" s="23">
        <f t="shared" si="34"/>
        <v>7.5081703157257547</v>
      </c>
      <c r="DQ61" s="23">
        <f t="shared" si="34"/>
        <v>7.5295465145819431</v>
      </c>
      <c r="DR61" s="23">
        <f t="shared" si="34"/>
        <v>7.5505880235621259</v>
      </c>
      <c r="DS61" s="31"/>
      <c r="DT61" s="31"/>
      <c r="DU61" s="31"/>
      <c r="DV61" s="31"/>
    </row>
    <row r="62" spans="1:147">
      <c r="A62" s="10" t="s">
        <v>893</v>
      </c>
      <c r="B62" s="23">
        <f>+B61+B56</f>
        <v>0.12170661589439408</v>
      </c>
      <c r="C62" s="23">
        <f t="shared" ref="C62:BN62" si="35">+C61+C56</f>
        <v>0.14455281068668518</v>
      </c>
      <c r="D62" s="23">
        <f t="shared" si="35"/>
        <v>0.18359509994461037</v>
      </c>
      <c r="E62" s="23">
        <f t="shared" si="35"/>
        <v>0.22842677270374498</v>
      </c>
      <c r="F62" s="23">
        <f t="shared" si="35"/>
        <v>0.27918600145694106</v>
      </c>
      <c r="G62" s="23">
        <f t="shared" si="35"/>
        <v>0.33560647130784821</v>
      </c>
      <c r="H62" s="23">
        <f t="shared" si="35"/>
        <v>0.39718087503476801</v>
      </c>
      <c r="I62" s="23">
        <f t="shared" si="35"/>
        <v>0.46328357729549963</v>
      </c>
      <c r="J62" s="23">
        <f t="shared" si="35"/>
        <v>0.55902121271225713</v>
      </c>
      <c r="K62" s="23">
        <f t="shared" si="35"/>
        <v>0.66672123197302435</v>
      </c>
      <c r="L62" s="23">
        <f t="shared" si="35"/>
        <v>0.78551409137932016</v>
      </c>
      <c r="M62" s="23">
        <f t="shared" si="35"/>
        <v>0.90865109985363091</v>
      </c>
      <c r="N62" s="23">
        <f t="shared" si="35"/>
        <v>1.0408159183109138</v>
      </c>
      <c r="O62" s="23">
        <f t="shared" si="35"/>
        <v>1.1812603803744335</v>
      </c>
      <c r="P62" s="23">
        <f t="shared" si="35"/>
        <v>1.3293598664987845</v>
      </c>
      <c r="Q62" s="23">
        <f t="shared" si="35"/>
        <v>1.4845836142872266</v>
      </c>
      <c r="R62" s="23">
        <f t="shared" si="35"/>
        <v>1.6464738023929899</v>
      </c>
      <c r="S62" s="23">
        <f t="shared" si="35"/>
        <v>1.8146291469285252</v>
      </c>
      <c r="T62" s="23">
        <f t="shared" si="35"/>
        <v>1.9886909902929375</v>
      </c>
      <c r="U62" s="23">
        <f t="shared" si="35"/>
        <v>2.1683307862478789</v>
      </c>
      <c r="V62" s="23">
        <f t="shared" si="35"/>
        <v>2.3532463489220148</v>
      </c>
      <c r="W62" s="23">
        <f t="shared" si="35"/>
        <v>2.5431629872599255</v>
      </c>
      <c r="X62" s="23">
        <f t="shared" si="35"/>
        <v>2.737821981502516</v>
      </c>
      <c r="Y62" s="23">
        <f t="shared" si="35"/>
        <v>2.9369581535133742</v>
      </c>
      <c r="Z62" s="23">
        <f t="shared" si="35"/>
        <v>3.1402763478521707</v>
      </c>
      <c r="AA62" s="23">
        <f t="shared" si="35"/>
        <v>3.3473023975103091</v>
      </c>
      <c r="AB62" s="23">
        <f t="shared" si="35"/>
        <v>3.5556484521537746</v>
      </c>
      <c r="AC62" s="23">
        <f t="shared" si="35"/>
        <v>3.761981845252552</v>
      </c>
      <c r="AD62" s="23">
        <f t="shared" si="35"/>
        <v>3.9643852081720059</v>
      </c>
      <c r="AE62" s="23">
        <f t="shared" si="35"/>
        <v>4.1618603163232484</v>
      </c>
      <c r="AF62" s="23">
        <f t="shared" si="35"/>
        <v>4.3539960861556093</v>
      </c>
      <c r="AG62" s="23">
        <f t="shared" si="35"/>
        <v>4.5407469974109818</v>
      </c>
      <c r="AH62" s="23">
        <f t="shared" si="35"/>
        <v>4.7222859097888925</v>
      </c>
      <c r="AI62" s="23">
        <f t="shared" si="35"/>
        <v>4.898907098718853</v>
      </c>
      <c r="AJ62" s="23">
        <f t="shared" si="35"/>
        <v>5.0709632259463913</v>
      </c>
      <c r="AK62" s="23">
        <f t="shared" si="35"/>
        <v>5.238825221250325</v>
      </c>
      <c r="AL62" s="23">
        <f t="shared" si="35"/>
        <v>5.4028575782411652</v>
      </c>
      <c r="AM62" s="23">
        <f t="shared" si="35"/>
        <v>5.5634039482530202</v>
      </c>
      <c r="AN62" s="23">
        <f t="shared" si="35"/>
        <v>5.7207795355652848</v>
      </c>
      <c r="AO62" s="23">
        <f t="shared" si="35"/>
        <v>5.8752679054001833</v>
      </c>
      <c r="AP62" s="23">
        <f t="shared" si="35"/>
        <v>6.0271205784353734</v>
      </c>
      <c r="AQ62" s="23">
        <f t="shared" si="35"/>
        <v>6.1765583116478702</v>
      </c>
      <c r="AR62" s="23">
        <f t="shared" si="35"/>
        <v>6.3237733288274196</v>
      </c>
      <c r="AS62" s="23">
        <f t="shared" si="35"/>
        <v>6.4689320150547314</v>
      </c>
      <c r="AT62" s="23">
        <f t="shared" si="35"/>
        <v>6.6121777620988862</v>
      </c>
      <c r="AU62" s="23">
        <f t="shared" si="35"/>
        <v>6.7536337697449991</v>
      </c>
      <c r="AV62" s="23">
        <f t="shared" si="35"/>
        <v>6.8934056880219217</v>
      </c>
      <c r="AW62" s="23">
        <f t="shared" si="35"/>
        <v>7.0315840387180311</v>
      </c>
      <c r="AX62" s="23">
        <f t="shared" si="35"/>
        <v>7.1682463895714248</v>
      </c>
      <c r="AY62" s="23">
        <f t="shared" si="35"/>
        <v>7.3034592768141549</v>
      </c>
      <c r="AZ62" s="23">
        <f t="shared" si="35"/>
        <v>7.4372798853580804</v>
      </c>
      <c r="BA62" s="23">
        <f t="shared" si="35"/>
        <v>7.5697575036537739</v>
      </c>
      <c r="BB62" s="23">
        <f t="shared" si="35"/>
        <v>7.7009347741054111</v>
      </c>
      <c r="BC62" s="23">
        <f t="shared" si="35"/>
        <v>7.8308487612529554</v>
      </c>
      <c r="BD62" s="23">
        <f t="shared" si="35"/>
        <v>7.9595318596814302</v>
      </c>
      <c r="BE62" s="23">
        <f t="shared" si="35"/>
        <v>8.0870125624276508</v>
      </c>
      <c r="BF62" s="23">
        <f t="shared" si="35"/>
        <v>8.2133161089580717</v>
      </c>
      <c r="BG62" s="23">
        <f t="shared" si="35"/>
        <v>8.3384650298704095</v>
      </c>
      <c r="BH62" s="23">
        <f t="shared" si="35"/>
        <v>8.4624796035071146</v>
      </c>
      <c r="BI62" s="23">
        <f t="shared" si="35"/>
        <v>8.5853782377710761</v>
      </c>
      <c r="BJ62" s="23">
        <f t="shared" si="35"/>
        <v>8.7046245835832625</v>
      </c>
      <c r="BK62" s="23">
        <f t="shared" si="35"/>
        <v>8.821058182923462</v>
      </c>
      <c r="BL62" s="23">
        <f t="shared" si="35"/>
        <v>8.9352511115582658</v>
      </c>
      <c r="BM62" s="23">
        <f t="shared" si="35"/>
        <v>9.0475945621743357</v>
      </c>
      <c r="BN62" s="23">
        <f t="shared" si="35"/>
        <v>9.1583573479761693</v>
      </c>
      <c r="BO62" s="23">
        <f t="shared" ref="BO62:DR62" si="36">+BO61+BO56</f>
        <v>9.2677254434146477</v>
      </c>
      <c r="BP62" s="23">
        <f t="shared" si="36"/>
        <v>9.3758287150511208</v>
      </c>
      <c r="BQ62" s="23">
        <f t="shared" si="36"/>
        <v>9.4827589970219854</v>
      </c>
      <c r="BR62" s="23">
        <f t="shared" si="36"/>
        <v>9.5885823170014728</v>
      </c>
      <c r="BS62" s="23">
        <f t="shared" si="36"/>
        <v>9.6933471681776791</v>
      </c>
      <c r="BT62" s="23">
        <f t="shared" si="36"/>
        <v>9.7970901079887227</v>
      </c>
      <c r="BU62" s="23">
        <f t="shared" si="36"/>
        <v>9.8998395491258133</v>
      </c>
      <c r="BV62" s="23">
        <f t="shared" si="36"/>
        <v>10.001618327789988</v>
      </c>
      <c r="BW62" s="23">
        <f t="shared" si="36"/>
        <v>10.102445444652652</v>
      </c>
      <c r="BX62" s="23">
        <f t="shared" si="36"/>
        <v>10.202337245891027</v>
      </c>
      <c r="BY62" s="23">
        <f t="shared" si="36"/>
        <v>10.301308225109022</v>
      </c>
      <c r="BZ62" s="23">
        <f t="shared" si="36"/>
        <v>10.399371568446098</v>
      </c>
      <c r="CA62" s="23">
        <f t="shared" si="36"/>
        <v>10.496539525623728</v>
      </c>
      <c r="CB62" s="23">
        <f t="shared" si="36"/>
        <v>10.59282366293646</v>
      </c>
      <c r="CC62" s="23">
        <f t="shared" si="36"/>
        <v>10.688235036109342</v>
      </c>
      <c r="CD62" s="23">
        <f t="shared" si="36"/>
        <v>10.782784308710637</v>
      </c>
      <c r="CE62" s="23">
        <f t="shared" si="36"/>
        <v>10.876481833531908</v>
      </c>
      <c r="CF62" s="23">
        <f t="shared" si="36"/>
        <v>10.969337708745751</v>
      </c>
      <c r="CG62" s="23">
        <f t="shared" si="36"/>
        <v>11.061361816858522</v>
      </c>
      <c r="CH62" s="23">
        <f t="shared" si="36"/>
        <v>11.152563851906105</v>
      </c>
      <c r="CI62" s="23">
        <f t="shared" si="36"/>
        <v>11.242953338599193</v>
      </c>
      <c r="CJ62" s="23">
        <f t="shared" si="36"/>
        <v>11.33253964594341</v>
      </c>
      <c r="CK62" s="23">
        <f t="shared" si="36"/>
        <v>11.42133199705774</v>
      </c>
      <c r="CL62" s="23">
        <f t="shared" si="36"/>
        <v>11.509339476369705</v>
      </c>
      <c r="CM62" s="23">
        <f t="shared" si="36"/>
        <v>11.596571034995163</v>
      </c>
      <c r="CN62" s="23">
        <f t="shared" si="36"/>
        <v>11.683035494857778</v>
      </c>
      <c r="CO62" s="23">
        <f t="shared" si="36"/>
        <v>11.768741551930894</v>
      </c>
      <c r="CP62" s="23">
        <f t="shared" si="36"/>
        <v>11.853697778866504</v>
      </c>
      <c r="CQ62" s="23">
        <f t="shared" si="36"/>
        <v>11.937912627195093</v>
      </c>
      <c r="CR62" s="23">
        <f t="shared" si="36"/>
        <v>12.021394429224571</v>
      </c>
      <c r="CS62" s="23">
        <f t="shared" si="36"/>
        <v>12.104151399727932</v>
      </c>
      <c r="CT62" s="23">
        <f t="shared" si="36"/>
        <v>12.186191637482846</v>
      </c>
      <c r="CU62" s="23">
        <f t="shared" si="36"/>
        <v>12.267523126707708</v>
      </c>
      <c r="CV62" s="23">
        <f t="shared" si="36"/>
        <v>12.348153738425779</v>
      </c>
      <c r="CW62" s="23">
        <f t="shared" si="36"/>
        <v>12.428091231779916</v>
      </c>
      <c r="CX62" s="23">
        <f t="shared" si="36"/>
        <v>12.507343255313877</v>
      </c>
      <c r="CY62" s="23">
        <f t="shared" si="36"/>
        <v>12.585917348231638</v>
      </c>
      <c r="CZ62" s="23">
        <f t="shared" si="36"/>
        <v>12.66382094164284</v>
      </c>
      <c r="DA62" s="23">
        <f t="shared" si="36"/>
        <v>12.741061359800028</v>
      </c>
      <c r="DB62" s="23">
        <f t="shared" si="36"/>
        <v>12.81764582133172</v>
      </c>
      <c r="DC62" s="23">
        <f t="shared" si="36"/>
        <v>12.893581440473938</v>
      </c>
      <c r="DD62" s="23">
        <f t="shared" si="36"/>
        <v>12.968875228302009</v>
      </c>
      <c r="DE62" s="23">
        <f t="shared" si="36"/>
        <v>13.043534093963682</v>
      </c>
      <c r="DF62" s="23">
        <f t="shared" si="36"/>
        <v>13.11756484591411</v>
      </c>
      <c r="DG62" s="23">
        <f t="shared" si="36"/>
        <v>13.190974193152856</v>
      </c>
      <c r="DH62" s="23">
        <f t="shared" si="36"/>
        <v>13.263768746462866</v>
      </c>
      <c r="DI62" s="23">
        <f t="shared" si="36"/>
        <v>13.335955019650996</v>
      </c>
      <c r="DJ62" s="23">
        <f t="shared" si="36"/>
        <v>13.407539430789733</v>
      </c>
      <c r="DK62" s="23">
        <f t="shared" si="36"/>
        <v>13.478528303459452</v>
      </c>
      <c r="DL62" s="23">
        <f t="shared" si="36"/>
        <v>13.548927867990617</v>
      </c>
      <c r="DM62" s="23">
        <f t="shared" si="36"/>
        <v>13.618744262705201</v>
      </c>
      <c r="DN62" s="23">
        <f t="shared" si="36"/>
        <v>13.687983535156636</v>
      </c>
      <c r="DO62" s="23">
        <f t="shared" si="36"/>
        <v>13.756651643367526</v>
      </c>
      <c r="DP62" s="23">
        <f t="shared" si="36"/>
        <v>13.824754457064447</v>
      </c>
      <c r="DQ62" s="23">
        <f t="shared" si="36"/>
        <v>13.892297758909049</v>
      </c>
      <c r="DR62" s="23">
        <f t="shared" si="36"/>
        <v>13.959287245724814</v>
      </c>
      <c r="DS62" s="31"/>
      <c r="DT62" s="31"/>
      <c r="DU62" s="31"/>
      <c r="DV62" s="31"/>
    </row>
    <row r="80" ht="17.25" customHeight="1"/>
    <row r="81" ht="18" customHeight="1"/>
    <row r="82" ht="28.5" customHeight="1"/>
    <row r="83" ht="20.25" customHeight="1"/>
    <row r="84" ht="17.25" customHeight="1"/>
    <row r="85" ht="17.25" customHeight="1"/>
    <row r="86" ht="17.25" customHeight="1"/>
    <row r="87" ht="17.25" customHeight="1"/>
  </sheetData>
  <phoneticPr fontId="56" type="noConversion"/>
  <pageMargins left="0.69930555555555596" right="0.69930555555555596" top="0.75" bottom="0.75" header="0.3" footer="0.3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FA3B-9155-4260-8F23-961103A5C391}">
  <sheetPr filterMode="1"/>
  <dimension ref="A1:E201"/>
  <sheetViews>
    <sheetView workbookViewId="0">
      <selection activeCell="A3" sqref="A3:IV3"/>
    </sheetView>
  </sheetViews>
  <sheetFormatPr defaultColWidth="8.81640625" defaultRowHeight="15.75" customHeight="1"/>
  <cols>
    <col min="1" max="1" width="25.453125" style="4" customWidth="1"/>
    <col min="2" max="2" width="13.54296875" style="4" customWidth="1"/>
    <col min="3" max="3" width="12.1796875" style="4" customWidth="1"/>
    <col min="4" max="4" width="23.453125" style="4" customWidth="1"/>
    <col min="5" max="5" width="11.81640625" style="4" customWidth="1"/>
    <col min="6" max="16384" width="8.81640625" style="4"/>
  </cols>
  <sheetData>
    <row r="1" spans="1:5" s="1" customFormat="1" ht="15.75" customHeight="1">
      <c r="A1" s="5" t="s">
        <v>894</v>
      </c>
    </row>
    <row r="3" spans="1:5" ht="15.75" customHeight="1">
      <c r="A3" s="6" t="s">
        <v>895</v>
      </c>
      <c r="B3" s="6" t="s">
        <v>896</v>
      </c>
      <c r="C3" s="6" t="s">
        <v>897</v>
      </c>
      <c r="D3" s="6" t="s">
        <v>898</v>
      </c>
      <c r="E3" s="6" t="s">
        <v>899</v>
      </c>
    </row>
    <row r="4" spans="1:5" ht="15.75" customHeight="1">
      <c r="A4" s="1" t="s">
        <v>900</v>
      </c>
      <c r="B4" s="1" t="s">
        <v>901</v>
      </c>
      <c r="C4" s="1">
        <v>12</v>
      </c>
      <c r="D4" s="1" t="s">
        <v>902</v>
      </c>
      <c r="E4" s="1" t="s">
        <v>902</v>
      </c>
    </row>
    <row r="5" spans="1:5" ht="15.75" hidden="1" customHeight="1">
      <c r="A5" s="1" t="s">
        <v>903</v>
      </c>
      <c r="B5" s="1" t="s">
        <v>904</v>
      </c>
      <c r="C5" s="1">
        <v>5</v>
      </c>
      <c r="D5" s="1" t="s">
        <v>184</v>
      </c>
      <c r="E5" s="1" t="s">
        <v>184</v>
      </c>
    </row>
    <row r="6" spans="1:5" ht="15.75" hidden="1" customHeight="1">
      <c r="A6" s="1" t="s">
        <v>905</v>
      </c>
      <c r="B6" s="1" t="s">
        <v>906</v>
      </c>
      <c r="C6" s="1">
        <v>9</v>
      </c>
      <c r="D6" s="1" t="s">
        <v>188</v>
      </c>
      <c r="E6" s="1" t="s">
        <v>188</v>
      </c>
    </row>
    <row r="7" spans="1:5" ht="15.75" hidden="1" customHeight="1">
      <c r="A7" s="1" t="s">
        <v>907</v>
      </c>
      <c r="B7" s="1" t="s">
        <v>908</v>
      </c>
      <c r="C7" s="1">
        <v>1</v>
      </c>
      <c r="D7" s="1" t="s">
        <v>180</v>
      </c>
      <c r="E7" s="1" t="s">
        <v>180</v>
      </c>
    </row>
    <row r="8" spans="1:5" ht="15.75" hidden="1" customHeight="1">
      <c r="A8" s="1" t="s">
        <v>909</v>
      </c>
      <c r="B8" s="1" t="s">
        <v>910</v>
      </c>
      <c r="C8" s="1">
        <v>9</v>
      </c>
      <c r="D8" s="1" t="s">
        <v>188</v>
      </c>
      <c r="E8" s="1" t="s">
        <v>188</v>
      </c>
    </row>
    <row r="9" spans="1:5" ht="15.75" hidden="1" customHeight="1">
      <c r="A9" s="1" t="s">
        <v>911</v>
      </c>
      <c r="B9" s="1" t="s">
        <v>912</v>
      </c>
      <c r="C9" s="1">
        <v>10</v>
      </c>
      <c r="D9" s="1" t="s">
        <v>913</v>
      </c>
      <c r="E9" s="1" t="s">
        <v>913</v>
      </c>
    </row>
    <row r="10" spans="1:5" ht="15.75" hidden="1" customHeight="1">
      <c r="A10" s="1" t="s">
        <v>914</v>
      </c>
      <c r="B10" s="1" t="s">
        <v>915</v>
      </c>
      <c r="C10" s="1">
        <v>10</v>
      </c>
      <c r="D10" s="1" t="s">
        <v>913</v>
      </c>
      <c r="E10" s="1" t="s">
        <v>913</v>
      </c>
    </row>
    <row r="11" spans="1:5" ht="15.75" hidden="1" customHeight="1">
      <c r="A11" s="1" t="s">
        <v>916</v>
      </c>
      <c r="B11" s="1" t="s">
        <v>917</v>
      </c>
      <c r="C11" s="1">
        <v>5</v>
      </c>
      <c r="D11" s="1" t="s">
        <v>184</v>
      </c>
      <c r="E11" s="1" t="s">
        <v>184</v>
      </c>
    </row>
    <row r="12" spans="1:5" ht="15.75" hidden="1" customHeight="1">
      <c r="A12" s="1" t="s">
        <v>918</v>
      </c>
      <c r="B12" s="1" t="s">
        <v>919</v>
      </c>
      <c r="C12" s="1">
        <v>10</v>
      </c>
      <c r="D12" s="1" t="s">
        <v>913</v>
      </c>
      <c r="E12" s="1" t="s">
        <v>913</v>
      </c>
    </row>
    <row r="13" spans="1:5" ht="15.75" hidden="1" customHeight="1">
      <c r="A13" s="1" t="s">
        <v>920</v>
      </c>
      <c r="B13" s="1" t="s">
        <v>921</v>
      </c>
      <c r="C13" s="1">
        <v>11</v>
      </c>
      <c r="D13" s="1" t="s">
        <v>922</v>
      </c>
      <c r="E13" s="1" t="s">
        <v>190</v>
      </c>
    </row>
    <row r="14" spans="1:5" ht="15.75" hidden="1" customHeight="1">
      <c r="A14" s="1" t="s">
        <v>923</v>
      </c>
      <c r="B14" s="1" t="s">
        <v>924</v>
      </c>
      <c r="C14" s="1">
        <v>2</v>
      </c>
      <c r="D14" s="1" t="s">
        <v>181</v>
      </c>
      <c r="E14" s="1" t="s">
        <v>181</v>
      </c>
    </row>
    <row r="15" spans="1:5" ht="15.75" hidden="1" customHeight="1">
      <c r="A15" s="1" t="s">
        <v>925</v>
      </c>
      <c r="B15" s="1" t="s">
        <v>926</v>
      </c>
      <c r="C15" s="1">
        <v>5</v>
      </c>
      <c r="D15" s="1" t="s">
        <v>184</v>
      </c>
      <c r="E15" s="1" t="s">
        <v>184</v>
      </c>
    </row>
    <row r="16" spans="1:5" ht="15.75" hidden="1" customHeight="1">
      <c r="A16" s="1" t="s">
        <v>927</v>
      </c>
      <c r="B16" s="1" t="s">
        <v>928</v>
      </c>
      <c r="C16" s="1">
        <v>10</v>
      </c>
      <c r="D16" s="1" t="s">
        <v>913</v>
      </c>
      <c r="E16" s="1" t="s">
        <v>913</v>
      </c>
    </row>
    <row r="17" spans="1:5" ht="15.75" hidden="1" customHeight="1">
      <c r="A17" s="1" t="s">
        <v>929</v>
      </c>
      <c r="B17" s="1" t="s">
        <v>930</v>
      </c>
      <c r="C17" s="1">
        <v>8</v>
      </c>
      <c r="D17" s="1" t="s">
        <v>931</v>
      </c>
      <c r="E17" s="1" t="s">
        <v>931</v>
      </c>
    </row>
    <row r="18" spans="1:5" ht="15.75" customHeight="1">
      <c r="A18" s="1" t="s">
        <v>932</v>
      </c>
      <c r="B18" s="1" t="s">
        <v>933</v>
      </c>
      <c r="C18" s="1">
        <v>12</v>
      </c>
      <c r="D18" s="1" t="s">
        <v>902</v>
      </c>
      <c r="E18" s="1" t="s">
        <v>902</v>
      </c>
    </row>
    <row r="19" spans="1:5" ht="15.75" hidden="1" customHeight="1">
      <c r="A19" s="1" t="s">
        <v>934</v>
      </c>
      <c r="B19" s="1" t="s">
        <v>935</v>
      </c>
      <c r="C19" s="1">
        <v>10</v>
      </c>
      <c r="D19" s="1" t="s">
        <v>913</v>
      </c>
      <c r="E19" s="1" t="s">
        <v>913</v>
      </c>
    </row>
    <row r="20" spans="1:5" ht="15.75" hidden="1" customHeight="1">
      <c r="A20" s="1" t="s">
        <v>936</v>
      </c>
      <c r="B20" s="1" t="s">
        <v>937</v>
      </c>
      <c r="C20" s="1">
        <v>5</v>
      </c>
      <c r="D20" s="1" t="s">
        <v>184</v>
      </c>
      <c r="E20" s="1" t="s">
        <v>184</v>
      </c>
    </row>
    <row r="21" spans="1:5" ht="15.75" hidden="1" customHeight="1">
      <c r="A21" s="1" t="s">
        <v>938</v>
      </c>
      <c r="B21" s="1" t="s">
        <v>939</v>
      </c>
      <c r="C21" s="1">
        <v>2</v>
      </c>
      <c r="D21" s="1" t="s">
        <v>181</v>
      </c>
      <c r="E21" s="1" t="s">
        <v>181</v>
      </c>
    </row>
    <row r="22" spans="1:5" ht="15.75" hidden="1" customHeight="1">
      <c r="A22" s="1" t="s">
        <v>940</v>
      </c>
      <c r="B22" s="1" t="s">
        <v>941</v>
      </c>
      <c r="C22" s="1">
        <v>10</v>
      </c>
      <c r="D22" s="1" t="s">
        <v>913</v>
      </c>
      <c r="E22" s="1" t="s">
        <v>913</v>
      </c>
    </row>
    <row r="23" spans="1:5" ht="15.75" hidden="1" customHeight="1">
      <c r="A23" s="1" t="s">
        <v>942</v>
      </c>
      <c r="B23" s="1" t="s">
        <v>943</v>
      </c>
      <c r="C23" s="1">
        <v>9</v>
      </c>
      <c r="D23" s="1" t="s">
        <v>188</v>
      </c>
      <c r="E23" s="1" t="s">
        <v>188</v>
      </c>
    </row>
    <row r="24" spans="1:5" ht="15.75" hidden="1" customHeight="1">
      <c r="A24" s="1" t="s">
        <v>944</v>
      </c>
      <c r="B24" s="1" t="s">
        <v>945</v>
      </c>
      <c r="C24" s="1">
        <v>10</v>
      </c>
      <c r="D24" s="1" t="s">
        <v>913</v>
      </c>
      <c r="E24" s="1" t="s">
        <v>913</v>
      </c>
    </row>
    <row r="25" spans="1:5" ht="15.75" customHeight="1">
      <c r="A25" s="1" t="s">
        <v>946</v>
      </c>
      <c r="B25" s="1" t="s">
        <v>947</v>
      </c>
      <c r="C25" s="1">
        <v>12</v>
      </c>
      <c r="D25" s="1" t="s">
        <v>902</v>
      </c>
      <c r="E25" s="1" t="s">
        <v>902</v>
      </c>
    </row>
    <row r="26" spans="1:5" ht="15.75" hidden="1" customHeight="1">
      <c r="A26" s="1" t="s">
        <v>948</v>
      </c>
      <c r="B26" s="1" t="s">
        <v>949</v>
      </c>
      <c r="C26" s="1">
        <v>10</v>
      </c>
      <c r="D26" s="1" t="s">
        <v>913</v>
      </c>
      <c r="E26" s="1" t="s">
        <v>913</v>
      </c>
    </row>
    <row r="27" spans="1:5" ht="15.75" hidden="1" customHeight="1">
      <c r="A27" s="1" t="s">
        <v>950</v>
      </c>
      <c r="B27" s="1" t="s">
        <v>951</v>
      </c>
      <c r="C27" s="1">
        <v>5</v>
      </c>
      <c r="D27" s="1" t="s">
        <v>184</v>
      </c>
      <c r="E27" s="1" t="s">
        <v>184</v>
      </c>
    </row>
    <row r="28" spans="1:5" ht="15.75" hidden="1" customHeight="1">
      <c r="A28" s="1" t="s">
        <v>952</v>
      </c>
      <c r="B28" s="1" t="s">
        <v>953</v>
      </c>
      <c r="C28" s="1">
        <v>9</v>
      </c>
      <c r="D28" s="1" t="s">
        <v>188</v>
      </c>
      <c r="E28" s="1" t="s">
        <v>188</v>
      </c>
    </row>
    <row r="29" spans="1:5" ht="15.75" hidden="1" customHeight="1">
      <c r="A29" s="1" t="s">
        <v>954</v>
      </c>
      <c r="B29" s="1" t="s">
        <v>955</v>
      </c>
      <c r="C29" s="1">
        <v>10</v>
      </c>
      <c r="D29" s="1" t="s">
        <v>913</v>
      </c>
      <c r="E29" s="1" t="s">
        <v>913</v>
      </c>
    </row>
    <row r="30" spans="1:5" ht="15.75" customHeight="1">
      <c r="A30" s="1" t="s">
        <v>956</v>
      </c>
      <c r="B30" s="1" t="s">
        <v>957</v>
      </c>
      <c r="C30" s="1">
        <v>12</v>
      </c>
      <c r="D30" s="1" t="s">
        <v>902</v>
      </c>
      <c r="E30" s="1" t="s">
        <v>902</v>
      </c>
    </row>
    <row r="31" spans="1:5" ht="15.75" hidden="1" customHeight="1">
      <c r="A31" s="1" t="s">
        <v>958</v>
      </c>
      <c r="B31" s="1" t="s">
        <v>959</v>
      </c>
      <c r="C31" s="1">
        <v>5</v>
      </c>
      <c r="D31" s="1" t="s">
        <v>184</v>
      </c>
      <c r="E31" s="1" t="s">
        <v>184</v>
      </c>
    </row>
    <row r="32" spans="1:5" ht="15.75" hidden="1" customHeight="1">
      <c r="A32" s="1" t="s">
        <v>960</v>
      </c>
      <c r="B32" s="1" t="s">
        <v>961</v>
      </c>
      <c r="C32" s="1">
        <v>9</v>
      </c>
      <c r="D32" s="1" t="s">
        <v>188</v>
      </c>
      <c r="E32" s="1" t="s">
        <v>188</v>
      </c>
    </row>
    <row r="33" spans="1:5" ht="15.75" hidden="1" customHeight="1">
      <c r="A33" s="1" t="s">
        <v>962</v>
      </c>
      <c r="B33" s="1" t="s">
        <v>963</v>
      </c>
      <c r="C33" s="1">
        <v>9</v>
      </c>
      <c r="D33" s="1" t="s">
        <v>188</v>
      </c>
      <c r="E33" s="1" t="s">
        <v>188</v>
      </c>
    </row>
    <row r="34" spans="1:5" ht="15.75" customHeight="1">
      <c r="A34" s="1" t="s">
        <v>964</v>
      </c>
      <c r="B34" s="1" t="s">
        <v>965</v>
      </c>
      <c r="C34" s="1">
        <v>12</v>
      </c>
      <c r="D34" s="1" t="s">
        <v>902</v>
      </c>
      <c r="E34" s="1" t="s">
        <v>902</v>
      </c>
    </row>
    <row r="35" spans="1:5" ht="15.75" hidden="1" customHeight="1">
      <c r="A35" s="1" t="s">
        <v>966</v>
      </c>
      <c r="B35" s="1" t="s">
        <v>967</v>
      </c>
      <c r="C35" s="1">
        <v>9</v>
      </c>
      <c r="D35" s="1" t="s">
        <v>188</v>
      </c>
      <c r="E35" s="1" t="s">
        <v>188</v>
      </c>
    </row>
    <row r="36" spans="1:5" ht="15.75" hidden="1" customHeight="1">
      <c r="A36" s="1" t="s">
        <v>968</v>
      </c>
      <c r="B36" s="1" t="s">
        <v>969</v>
      </c>
      <c r="C36" s="1">
        <v>11</v>
      </c>
      <c r="D36" s="1" t="s">
        <v>922</v>
      </c>
      <c r="E36" s="1" t="s">
        <v>190</v>
      </c>
    </row>
    <row r="37" spans="1:5" ht="15.75" hidden="1" customHeight="1">
      <c r="A37" s="1" t="s">
        <v>970</v>
      </c>
      <c r="B37" s="1" t="s">
        <v>971</v>
      </c>
      <c r="C37" s="1">
        <v>9</v>
      </c>
      <c r="D37" s="1" t="s">
        <v>188</v>
      </c>
      <c r="E37" s="1" t="s">
        <v>188</v>
      </c>
    </row>
    <row r="38" spans="1:5" ht="15.75" hidden="1" customHeight="1">
      <c r="A38" s="1" t="s">
        <v>972</v>
      </c>
      <c r="B38" s="1" t="s">
        <v>973</v>
      </c>
      <c r="C38" s="1">
        <v>10</v>
      </c>
      <c r="D38" s="1" t="s">
        <v>913</v>
      </c>
      <c r="E38" s="1" t="s">
        <v>913</v>
      </c>
    </row>
    <row r="39" spans="1:5" ht="15.75" hidden="1" customHeight="1">
      <c r="A39" s="1" t="s">
        <v>974</v>
      </c>
      <c r="B39" s="1" t="s">
        <v>975</v>
      </c>
      <c r="C39" s="1">
        <v>9</v>
      </c>
      <c r="D39" s="1" t="s">
        <v>188</v>
      </c>
      <c r="E39" s="1" t="s">
        <v>188</v>
      </c>
    </row>
    <row r="40" spans="1:5" ht="15.75" hidden="1" customHeight="1">
      <c r="A40" s="1" t="s">
        <v>976</v>
      </c>
      <c r="B40" s="1" t="s">
        <v>977</v>
      </c>
      <c r="C40" s="1">
        <v>9</v>
      </c>
      <c r="D40" s="1" t="s">
        <v>188</v>
      </c>
      <c r="E40" s="1" t="s">
        <v>188</v>
      </c>
    </row>
    <row r="41" spans="1:5" ht="15.75" hidden="1" customHeight="1">
      <c r="A41" s="1" t="s">
        <v>978</v>
      </c>
      <c r="B41" s="1" t="s">
        <v>979</v>
      </c>
      <c r="C41" s="1">
        <v>10</v>
      </c>
      <c r="D41" s="1" t="s">
        <v>913</v>
      </c>
      <c r="E41" s="1" t="s">
        <v>913</v>
      </c>
    </row>
    <row r="42" spans="1:5" ht="15.75" hidden="1" customHeight="1">
      <c r="A42" s="1" t="s">
        <v>185</v>
      </c>
      <c r="B42" s="1" t="s">
        <v>980</v>
      </c>
      <c r="C42" s="1">
        <v>6</v>
      </c>
      <c r="D42" s="1" t="s">
        <v>185</v>
      </c>
      <c r="E42" s="1" t="s">
        <v>185</v>
      </c>
    </row>
    <row r="43" spans="1:5" ht="15.75" hidden="1" customHeight="1">
      <c r="A43" s="1" t="s">
        <v>981</v>
      </c>
      <c r="B43" s="1" t="s">
        <v>982</v>
      </c>
      <c r="C43" s="1">
        <v>10</v>
      </c>
      <c r="D43" s="1" t="s">
        <v>913</v>
      </c>
      <c r="E43" s="1" t="s">
        <v>913</v>
      </c>
    </row>
    <row r="44" spans="1:5" ht="15.75" hidden="1" customHeight="1">
      <c r="A44" s="1" t="s">
        <v>983</v>
      </c>
      <c r="B44" s="1" t="s">
        <v>984</v>
      </c>
      <c r="C44" s="1">
        <v>9</v>
      </c>
      <c r="D44" s="1" t="s">
        <v>188</v>
      </c>
      <c r="E44" s="1" t="s">
        <v>188</v>
      </c>
    </row>
    <row r="45" spans="1:5" ht="15.75" hidden="1" customHeight="1">
      <c r="A45" s="1" t="s">
        <v>985</v>
      </c>
      <c r="B45" s="1" t="s">
        <v>986</v>
      </c>
      <c r="C45" s="1">
        <v>9</v>
      </c>
      <c r="D45" s="1" t="s">
        <v>188</v>
      </c>
      <c r="E45" s="1" t="s">
        <v>188</v>
      </c>
    </row>
    <row r="46" spans="1:5" ht="15.75" hidden="1" customHeight="1">
      <c r="A46" s="1" t="s">
        <v>987</v>
      </c>
      <c r="B46" s="1" t="s">
        <v>988</v>
      </c>
      <c r="C46" s="1">
        <v>9</v>
      </c>
      <c r="D46" s="1" t="s">
        <v>188</v>
      </c>
      <c r="E46" s="1" t="s">
        <v>188</v>
      </c>
    </row>
    <row r="47" spans="1:5" ht="15.75" hidden="1" customHeight="1">
      <c r="A47" s="1" t="s">
        <v>989</v>
      </c>
      <c r="B47" s="1" t="s">
        <v>990</v>
      </c>
      <c r="C47" s="1">
        <v>10</v>
      </c>
      <c r="D47" s="1" t="s">
        <v>913</v>
      </c>
      <c r="E47" s="1" t="s">
        <v>913</v>
      </c>
    </row>
    <row r="48" spans="1:5" ht="15.75" hidden="1" customHeight="1">
      <c r="A48" s="1" t="s">
        <v>991</v>
      </c>
      <c r="B48" s="1" t="s">
        <v>992</v>
      </c>
      <c r="C48" s="1">
        <v>9</v>
      </c>
      <c r="D48" s="1" t="s">
        <v>188</v>
      </c>
      <c r="E48" s="1" t="s">
        <v>188</v>
      </c>
    </row>
    <row r="49" spans="1:5" ht="15.75" hidden="1" customHeight="1">
      <c r="A49" s="1" t="s">
        <v>993</v>
      </c>
      <c r="B49" s="1" t="s">
        <v>994</v>
      </c>
      <c r="C49" s="1">
        <v>5</v>
      </c>
      <c r="D49" s="1" t="s">
        <v>184</v>
      </c>
      <c r="E49" s="1" t="s">
        <v>184</v>
      </c>
    </row>
    <row r="50" spans="1:5" ht="15.75" hidden="1" customHeight="1">
      <c r="A50" s="1" t="s">
        <v>995</v>
      </c>
      <c r="B50" s="1" t="s">
        <v>996</v>
      </c>
      <c r="C50" s="1">
        <v>10</v>
      </c>
      <c r="D50" s="1" t="s">
        <v>913</v>
      </c>
      <c r="E50" s="1" t="s">
        <v>913</v>
      </c>
    </row>
    <row r="51" spans="1:5" ht="15.75" hidden="1" customHeight="1">
      <c r="A51" s="1" t="s">
        <v>997</v>
      </c>
      <c r="B51" s="1" t="s">
        <v>998</v>
      </c>
      <c r="C51" s="1">
        <v>8</v>
      </c>
      <c r="D51" s="1" t="s">
        <v>931</v>
      </c>
      <c r="E51" s="1" t="s">
        <v>931</v>
      </c>
    </row>
    <row r="52" spans="1:5" ht="15.75" hidden="1" customHeight="1">
      <c r="A52" s="1" t="s">
        <v>999</v>
      </c>
      <c r="B52" s="1" t="s">
        <v>1000</v>
      </c>
      <c r="C52" s="1">
        <v>2</v>
      </c>
      <c r="D52" s="1" t="s">
        <v>181</v>
      </c>
      <c r="E52" s="1" t="s">
        <v>181</v>
      </c>
    </row>
    <row r="53" spans="1:5" ht="15.75" hidden="1" customHeight="1">
      <c r="A53" s="1" t="s">
        <v>1001</v>
      </c>
      <c r="B53" s="1" t="s">
        <v>1002</v>
      </c>
      <c r="C53" s="1">
        <v>2</v>
      </c>
      <c r="D53" s="1" t="s">
        <v>181</v>
      </c>
      <c r="E53" s="1" t="s">
        <v>181</v>
      </c>
    </row>
    <row r="54" spans="1:5" ht="15.75" hidden="1" customHeight="1">
      <c r="A54" s="1" t="s">
        <v>1003</v>
      </c>
      <c r="B54" s="1" t="s">
        <v>1004</v>
      </c>
      <c r="C54" s="1">
        <v>9</v>
      </c>
      <c r="D54" s="1" t="s">
        <v>188</v>
      </c>
      <c r="E54" s="1" t="s">
        <v>188</v>
      </c>
    </row>
    <row r="55" spans="1:5" ht="15.75" hidden="1" customHeight="1">
      <c r="A55" s="1" t="s">
        <v>1005</v>
      </c>
      <c r="B55" s="1" t="s">
        <v>1006</v>
      </c>
      <c r="C55" s="1">
        <v>10</v>
      </c>
      <c r="D55" s="1" t="s">
        <v>913</v>
      </c>
      <c r="E55" s="1" t="s">
        <v>913</v>
      </c>
    </row>
    <row r="56" spans="1:5" ht="15.75" hidden="1" customHeight="1">
      <c r="A56" s="1" t="s">
        <v>1007</v>
      </c>
      <c r="B56" s="1" t="s">
        <v>1008</v>
      </c>
      <c r="C56" s="1">
        <v>10</v>
      </c>
      <c r="D56" s="1" t="s">
        <v>913</v>
      </c>
      <c r="E56" s="1" t="s">
        <v>913</v>
      </c>
    </row>
    <row r="57" spans="1:5" ht="15.75" hidden="1" customHeight="1">
      <c r="A57" s="1" t="s">
        <v>1009</v>
      </c>
      <c r="B57" s="1" t="s">
        <v>1010</v>
      </c>
      <c r="C57" s="1">
        <v>10</v>
      </c>
      <c r="D57" s="1" t="s">
        <v>913</v>
      </c>
      <c r="E57" s="1" t="s">
        <v>913</v>
      </c>
    </row>
    <row r="58" spans="1:5" ht="15.75" hidden="1" customHeight="1">
      <c r="A58" s="1" t="s">
        <v>1011</v>
      </c>
      <c r="B58" s="1" t="s">
        <v>1012</v>
      </c>
      <c r="C58" s="1">
        <v>9</v>
      </c>
      <c r="D58" s="1" t="s">
        <v>188</v>
      </c>
      <c r="E58" s="1" t="s">
        <v>188</v>
      </c>
    </row>
    <row r="59" spans="1:5" ht="15.75" hidden="1" customHeight="1">
      <c r="A59" s="1" t="s">
        <v>1013</v>
      </c>
      <c r="B59" s="1" t="s">
        <v>1014</v>
      </c>
      <c r="C59" s="1">
        <v>10</v>
      </c>
      <c r="D59" s="1" t="s">
        <v>913</v>
      </c>
      <c r="E59" s="1" t="s">
        <v>913</v>
      </c>
    </row>
    <row r="60" spans="1:5" ht="15.75" hidden="1" customHeight="1">
      <c r="A60" s="1" t="s">
        <v>1015</v>
      </c>
      <c r="B60" s="1" t="s">
        <v>1016</v>
      </c>
      <c r="C60" s="1">
        <v>9</v>
      </c>
      <c r="D60" s="1" t="s">
        <v>188</v>
      </c>
      <c r="E60" s="1" t="s">
        <v>188</v>
      </c>
    </row>
    <row r="61" spans="1:5" ht="15.75" hidden="1" customHeight="1">
      <c r="A61" s="1" t="s">
        <v>1017</v>
      </c>
      <c r="B61" s="1" t="s">
        <v>1018</v>
      </c>
      <c r="C61" s="1">
        <v>9</v>
      </c>
      <c r="D61" s="1" t="s">
        <v>188</v>
      </c>
      <c r="E61" s="1" t="s">
        <v>188</v>
      </c>
    </row>
    <row r="62" spans="1:5" ht="15.75" hidden="1" customHeight="1">
      <c r="A62" s="1" t="s">
        <v>1019</v>
      </c>
      <c r="B62" s="1" t="s">
        <v>1020</v>
      </c>
      <c r="C62" s="1">
        <v>5</v>
      </c>
      <c r="D62" s="1" t="s">
        <v>184</v>
      </c>
      <c r="E62" s="1" t="s">
        <v>184</v>
      </c>
    </row>
    <row r="63" spans="1:5" ht="15.75" hidden="1" customHeight="1">
      <c r="A63" s="1" t="s">
        <v>1021</v>
      </c>
      <c r="B63" s="1" t="s">
        <v>1022</v>
      </c>
      <c r="C63" s="1">
        <v>9</v>
      </c>
      <c r="D63" s="1" t="s">
        <v>188</v>
      </c>
      <c r="E63" s="1" t="s">
        <v>188</v>
      </c>
    </row>
    <row r="64" spans="1:5" ht="15.75" hidden="1" customHeight="1">
      <c r="A64" s="1" t="s">
        <v>1023</v>
      </c>
      <c r="B64" s="1" t="s">
        <v>1024</v>
      </c>
      <c r="C64" s="1">
        <v>2</v>
      </c>
      <c r="D64" s="1" t="s">
        <v>181</v>
      </c>
      <c r="E64" s="1" t="s">
        <v>181</v>
      </c>
    </row>
    <row r="65" spans="1:5" ht="15.75" customHeight="1">
      <c r="A65" s="1" t="s">
        <v>1025</v>
      </c>
      <c r="B65" s="1" t="s">
        <v>1026</v>
      </c>
      <c r="C65" s="1">
        <v>12</v>
      </c>
      <c r="D65" s="1" t="s">
        <v>902</v>
      </c>
      <c r="E65" s="1" t="s">
        <v>902</v>
      </c>
    </row>
    <row r="66" spans="1:5" ht="15.75" hidden="1" customHeight="1">
      <c r="A66" s="1" t="s">
        <v>1027</v>
      </c>
      <c r="B66" s="1" t="s">
        <v>1028</v>
      </c>
      <c r="C66" s="1">
        <v>2</v>
      </c>
      <c r="D66" s="1" t="s">
        <v>181</v>
      </c>
      <c r="E66" s="1" t="s">
        <v>181</v>
      </c>
    </row>
    <row r="67" spans="1:5" ht="15.75" hidden="1" customHeight="1">
      <c r="A67" s="1" t="s">
        <v>1029</v>
      </c>
      <c r="B67" s="1" t="s">
        <v>1030</v>
      </c>
      <c r="C67" s="1">
        <v>2</v>
      </c>
      <c r="D67" s="1" t="s">
        <v>181</v>
      </c>
      <c r="E67" s="1" t="s">
        <v>181</v>
      </c>
    </row>
    <row r="68" spans="1:5" ht="15.75" customHeight="1">
      <c r="A68" s="1" t="s">
        <v>1031</v>
      </c>
      <c r="B68" s="1" t="s">
        <v>1032</v>
      </c>
      <c r="C68" s="1">
        <v>12</v>
      </c>
      <c r="D68" s="1" t="s">
        <v>902</v>
      </c>
      <c r="E68" s="1" t="s">
        <v>902</v>
      </c>
    </row>
    <row r="69" spans="1:5" ht="15.75" hidden="1" customHeight="1">
      <c r="A69" s="1" t="s">
        <v>1033</v>
      </c>
      <c r="B69" s="1" t="s">
        <v>1034</v>
      </c>
      <c r="C69" s="1">
        <v>9</v>
      </c>
      <c r="D69" s="1" t="s">
        <v>188</v>
      </c>
      <c r="E69" s="1" t="s">
        <v>188</v>
      </c>
    </row>
    <row r="70" spans="1:5" ht="15.75" hidden="1" customHeight="1">
      <c r="A70" s="1" t="s">
        <v>1035</v>
      </c>
      <c r="B70" s="1" t="s">
        <v>1036</v>
      </c>
      <c r="C70" s="1">
        <v>9</v>
      </c>
      <c r="D70" s="1" t="s">
        <v>188</v>
      </c>
      <c r="E70" s="1" t="s">
        <v>188</v>
      </c>
    </row>
    <row r="71" spans="1:5" ht="15.75" hidden="1" customHeight="1">
      <c r="A71" s="1" t="s">
        <v>1037</v>
      </c>
      <c r="B71" s="1" t="s">
        <v>1038</v>
      </c>
      <c r="C71" s="1">
        <v>5</v>
      </c>
      <c r="D71" s="1" t="s">
        <v>184</v>
      </c>
      <c r="E71" s="1" t="s">
        <v>184</v>
      </c>
    </row>
    <row r="72" spans="1:5" ht="15.75" hidden="1" customHeight="1">
      <c r="A72" s="1" t="s">
        <v>1039</v>
      </c>
      <c r="B72" s="1" t="s">
        <v>1040</v>
      </c>
      <c r="C72" s="1">
        <v>2</v>
      </c>
      <c r="D72" s="1" t="s">
        <v>181</v>
      </c>
      <c r="E72" s="1" t="s">
        <v>181</v>
      </c>
    </row>
    <row r="73" spans="1:5" ht="15.75" hidden="1" customHeight="1">
      <c r="A73" s="1" t="s">
        <v>1041</v>
      </c>
      <c r="B73" s="1" t="s">
        <v>1042</v>
      </c>
      <c r="C73" s="1">
        <v>9</v>
      </c>
      <c r="D73" s="1" t="s">
        <v>188</v>
      </c>
      <c r="E73" s="1" t="s">
        <v>188</v>
      </c>
    </row>
    <row r="74" spans="1:5" ht="15.75" hidden="1" customHeight="1">
      <c r="A74" s="1" t="s">
        <v>1043</v>
      </c>
      <c r="B74" s="1" t="s">
        <v>1044</v>
      </c>
      <c r="C74" s="1">
        <v>2</v>
      </c>
      <c r="D74" s="1" t="s">
        <v>181</v>
      </c>
      <c r="E74" s="1" t="s">
        <v>181</v>
      </c>
    </row>
    <row r="75" spans="1:5" ht="15.75" hidden="1" customHeight="1">
      <c r="A75" s="1" t="s">
        <v>1045</v>
      </c>
      <c r="B75" s="1" t="s">
        <v>1046</v>
      </c>
      <c r="C75" s="1">
        <v>2</v>
      </c>
      <c r="D75" s="1" t="s">
        <v>181</v>
      </c>
      <c r="E75" s="1" t="s">
        <v>181</v>
      </c>
    </row>
    <row r="76" spans="1:5" ht="15.75" hidden="1" customHeight="1">
      <c r="A76" s="1" t="s">
        <v>1047</v>
      </c>
      <c r="B76" s="1" t="s">
        <v>1048</v>
      </c>
      <c r="C76" s="1">
        <v>10</v>
      </c>
      <c r="D76" s="1" t="s">
        <v>913</v>
      </c>
      <c r="E76" s="1" t="s">
        <v>913</v>
      </c>
    </row>
    <row r="77" spans="1:5" ht="15.75" hidden="1" customHeight="1">
      <c r="A77" s="1" t="s">
        <v>1049</v>
      </c>
      <c r="B77" s="1" t="s">
        <v>1050</v>
      </c>
      <c r="C77" s="1">
        <v>1</v>
      </c>
      <c r="D77" s="1" t="s">
        <v>180</v>
      </c>
      <c r="E77" s="1" t="s">
        <v>180</v>
      </c>
    </row>
    <row r="78" spans="1:5" ht="15.75" hidden="1" customHeight="1">
      <c r="A78" s="1" t="s">
        <v>1051</v>
      </c>
      <c r="B78" s="1" t="s">
        <v>1052</v>
      </c>
      <c r="C78" s="1">
        <v>10</v>
      </c>
      <c r="D78" s="1" t="s">
        <v>913</v>
      </c>
      <c r="E78" s="1" t="s">
        <v>913</v>
      </c>
    </row>
    <row r="79" spans="1:5" ht="15.75" hidden="1" customHeight="1">
      <c r="A79" s="1" t="s">
        <v>1053</v>
      </c>
      <c r="B79" s="1" t="s">
        <v>1054</v>
      </c>
      <c r="C79" s="1">
        <v>9</v>
      </c>
      <c r="D79" s="1" t="s">
        <v>188</v>
      </c>
      <c r="E79" s="1" t="s">
        <v>188</v>
      </c>
    </row>
    <row r="80" spans="1:5" ht="15.75" hidden="1" customHeight="1">
      <c r="A80" s="1" t="s">
        <v>1055</v>
      </c>
      <c r="B80" s="1" t="s">
        <v>1056</v>
      </c>
      <c r="C80" s="1">
        <v>9</v>
      </c>
      <c r="D80" s="1" t="s">
        <v>188</v>
      </c>
      <c r="E80" s="1" t="s">
        <v>188</v>
      </c>
    </row>
    <row r="81" spans="1:5" ht="15.75" hidden="1" customHeight="1">
      <c r="A81" s="1" t="s">
        <v>1057</v>
      </c>
      <c r="B81" s="1" t="s">
        <v>1058</v>
      </c>
      <c r="C81" s="1">
        <v>10</v>
      </c>
      <c r="D81" s="1" t="s">
        <v>913</v>
      </c>
      <c r="E81" s="1" t="s">
        <v>913</v>
      </c>
    </row>
    <row r="82" spans="1:5" ht="15.75" hidden="1" customHeight="1">
      <c r="A82" s="1" t="s">
        <v>1059</v>
      </c>
      <c r="B82" s="1" t="s">
        <v>1060</v>
      </c>
      <c r="C82" s="1">
        <v>10</v>
      </c>
      <c r="D82" s="1" t="s">
        <v>913</v>
      </c>
      <c r="E82" s="1" t="s">
        <v>913</v>
      </c>
    </row>
    <row r="83" spans="1:5" ht="15.75" hidden="1" customHeight="1">
      <c r="A83" s="1" t="s">
        <v>1061</v>
      </c>
      <c r="B83" s="1" t="s">
        <v>1062</v>
      </c>
      <c r="C83" s="1">
        <v>10</v>
      </c>
      <c r="D83" s="1" t="s">
        <v>913</v>
      </c>
      <c r="E83" s="1" t="s">
        <v>913</v>
      </c>
    </row>
    <row r="84" spans="1:5" ht="15.75" hidden="1" customHeight="1">
      <c r="A84" s="1" t="s">
        <v>1063</v>
      </c>
      <c r="B84" s="1" t="s">
        <v>1064</v>
      </c>
      <c r="C84" s="1">
        <v>11</v>
      </c>
      <c r="D84" s="1" t="s">
        <v>922</v>
      </c>
      <c r="E84" s="1" t="s">
        <v>190</v>
      </c>
    </row>
    <row r="85" spans="1:5" ht="15.75" hidden="1" customHeight="1">
      <c r="A85" s="1" t="s">
        <v>1065</v>
      </c>
      <c r="B85" s="1" t="s">
        <v>1066</v>
      </c>
      <c r="C85" s="1">
        <v>2</v>
      </c>
      <c r="D85" s="1" t="s">
        <v>181</v>
      </c>
      <c r="E85" s="1" t="s">
        <v>181</v>
      </c>
    </row>
    <row r="86" spans="1:5" ht="15.75" hidden="1" customHeight="1">
      <c r="A86" s="1" t="s">
        <v>1067</v>
      </c>
      <c r="B86" s="1" t="s">
        <v>1068</v>
      </c>
      <c r="C86" s="1">
        <v>2</v>
      </c>
      <c r="D86" s="1" t="s">
        <v>181</v>
      </c>
      <c r="E86" s="1" t="s">
        <v>181</v>
      </c>
    </row>
    <row r="87" spans="1:5" ht="15.75" hidden="1" customHeight="1">
      <c r="A87" s="1" t="s">
        <v>186</v>
      </c>
      <c r="B87" s="1" t="s">
        <v>1069</v>
      </c>
      <c r="C87" s="1">
        <v>7</v>
      </c>
      <c r="D87" s="1" t="s">
        <v>365</v>
      </c>
      <c r="E87" s="1" t="s">
        <v>365</v>
      </c>
    </row>
    <row r="88" spans="1:5" ht="15.75" customHeight="1">
      <c r="A88" s="1" t="s">
        <v>1070</v>
      </c>
      <c r="B88" s="1" t="s">
        <v>1071</v>
      </c>
      <c r="C88" s="1">
        <v>12</v>
      </c>
      <c r="D88" s="1" t="s">
        <v>902</v>
      </c>
      <c r="E88" s="1" t="s">
        <v>902</v>
      </c>
    </row>
    <row r="89" spans="1:5" ht="15.75" hidden="1" customHeight="1">
      <c r="A89" s="1" t="s">
        <v>1072</v>
      </c>
      <c r="B89" s="1" t="s">
        <v>1073</v>
      </c>
      <c r="C89" s="1">
        <v>8</v>
      </c>
      <c r="D89" s="1" t="s">
        <v>931</v>
      </c>
      <c r="E89" s="1" t="s">
        <v>931</v>
      </c>
    </row>
    <row r="90" spans="1:5" ht="15.75" hidden="1" customHeight="1">
      <c r="A90" s="1" t="s">
        <v>1074</v>
      </c>
      <c r="B90" s="1" t="s">
        <v>1075</v>
      </c>
      <c r="C90" s="1">
        <v>8</v>
      </c>
      <c r="D90" s="1" t="s">
        <v>931</v>
      </c>
      <c r="E90" s="1" t="s">
        <v>931</v>
      </c>
    </row>
    <row r="91" spans="1:5" ht="15.75" hidden="1" customHeight="1">
      <c r="A91" s="1" t="s">
        <v>1076</v>
      </c>
      <c r="B91" s="1" t="s">
        <v>1077</v>
      </c>
      <c r="C91" s="1">
        <v>2</v>
      </c>
      <c r="D91" s="1" t="s">
        <v>181</v>
      </c>
      <c r="E91" s="1" t="s">
        <v>181</v>
      </c>
    </row>
    <row r="92" spans="1:5" ht="15.75" hidden="1" customHeight="1">
      <c r="A92" s="1" t="s">
        <v>1078</v>
      </c>
      <c r="B92" s="1" t="s">
        <v>1079</v>
      </c>
      <c r="C92" s="1">
        <v>8</v>
      </c>
      <c r="D92" s="1" t="s">
        <v>931</v>
      </c>
      <c r="E92" s="1" t="s">
        <v>931</v>
      </c>
    </row>
    <row r="93" spans="1:5" ht="15.75" hidden="1" customHeight="1">
      <c r="A93" s="1" t="s">
        <v>1080</v>
      </c>
      <c r="B93" s="1" t="s">
        <v>1081</v>
      </c>
      <c r="C93" s="1">
        <v>2</v>
      </c>
      <c r="D93" s="1" t="s">
        <v>181</v>
      </c>
      <c r="E93" s="1" t="s">
        <v>181</v>
      </c>
    </row>
    <row r="94" spans="1:5" ht="15.75" hidden="1" customHeight="1">
      <c r="A94" s="1" t="s">
        <v>1082</v>
      </c>
      <c r="B94" s="1" t="s">
        <v>1083</v>
      </c>
      <c r="C94" s="1">
        <v>10</v>
      </c>
      <c r="D94" s="1" t="s">
        <v>913</v>
      </c>
      <c r="E94" s="1" t="s">
        <v>913</v>
      </c>
    </row>
    <row r="95" spans="1:5" ht="15.75" hidden="1" customHeight="1">
      <c r="A95" s="1" t="s">
        <v>182</v>
      </c>
      <c r="B95" s="1" t="s">
        <v>1084</v>
      </c>
      <c r="C95" s="1">
        <v>3</v>
      </c>
      <c r="D95" s="1" t="s">
        <v>182</v>
      </c>
      <c r="E95" s="1" t="s">
        <v>182</v>
      </c>
    </row>
    <row r="96" spans="1:5" ht="15.75" hidden="1" customHeight="1">
      <c r="A96" s="1" t="s">
        <v>1085</v>
      </c>
      <c r="B96" s="1" t="s">
        <v>1086</v>
      </c>
      <c r="C96" s="1">
        <v>8</v>
      </c>
      <c r="D96" s="1" t="s">
        <v>931</v>
      </c>
      <c r="E96" s="1" t="s">
        <v>931</v>
      </c>
    </row>
    <row r="97" spans="1:5" ht="15.75" hidden="1" customHeight="1">
      <c r="A97" s="1" t="s">
        <v>1087</v>
      </c>
      <c r="B97" s="1" t="s">
        <v>1088</v>
      </c>
      <c r="C97" s="1">
        <v>5</v>
      </c>
      <c r="D97" s="1" t="s">
        <v>184</v>
      </c>
      <c r="E97" s="1" t="s">
        <v>184</v>
      </c>
    </row>
    <row r="98" spans="1:5" ht="15.75" hidden="1" customHeight="1">
      <c r="A98" s="1" t="s">
        <v>1089</v>
      </c>
      <c r="B98" s="1" t="s">
        <v>1090</v>
      </c>
      <c r="C98" s="1">
        <v>9</v>
      </c>
      <c r="D98" s="1" t="s">
        <v>188</v>
      </c>
      <c r="E98" s="1" t="s">
        <v>188</v>
      </c>
    </row>
    <row r="99" spans="1:5" ht="15.75" customHeight="1">
      <c r="A99" s="1" t="s">
        <v>1091</v>
      </c>
      <c r="B99" s="1" t="s">
        <v>1092</v>
      </c>
      <c r="C99" s="1">
        <v>12</v>
      </c>
      <c r="D99" s="1" t="s">
        <v>902</v>
      </c>
      <c r="E99" s="1" t="s">
        <v>902</v>
      </c>
    </row>
    <row r="100" spans="1:5" ht="15.75" customHeight="1">
      <c r="A100" s="1" t="s">
        <v>1093</v>
      </c>
      <c r="B100" s="1" t="s">
        <v>1094</v>
      </c>
      <c r="C100" s="1">
        <v>12</v>
      </c>
      <c r="D100" s="1" t="s">
        <v>902</v>
      </c>
      <c r="E100" s="1" t="s">
        <v>902</v>
      </c>
    </row>
    <row r="101" spans="1:5" ht="15.75" hidden="1" customHeight="1">
      <c r="A101" s="1" t="s">
        <v>1095</v>
      </c>
      <c r="B101" s="1" t="s">
        <v>1096</v>
      </c>
      <c r="C101" s="1">
        <v>11</v>
      </c>
      <c r="D101" s="1" t="s">
        <v>922</v>
      </c>
      <c r="E101" s="1" t="s">
        <v>190</v>
      </c>
    </row>
    <row r="102" spans="1:5" ht="15.75" hidden="1" customHeight="1">
      <c r="A102" s="1" t="s">
        <v>1097</v>
      </c>
      <c r="B102" s="1" t="s">
        <v>1098</v>
      </c>
      <c r="C102" s="1">
        <v>8</v>
      </c>
      <c r="D102" s="1" t="s">
        <v>931</v>
      </c>
      <c r="E102" s="1" t="s">
        <v>931</v>
      </c>
    </row>
    <row r="103" spans="1:5" ht="15.75" hidden="1" customHeight="1">
      <c r="A103" s="1" t="s">
        <v>1099</v>
      </c>
      <c r="B103" s="1" t="s">
        <v>1100</v>
      </c>
      <c r="C103" s="1">
        <v>5</v>
      </c>
      <c r="D103" s="1" t="s">
        <v>184</v>
      </c>
      <c r="E103" s="1" t="s">
        <v>184</v>
      </c>
    </row>
    <row r="104" spans="1:5" ht="15.75" customHeight="1">
      <c r="A104" s="1" t="s">
        <v>1101</v>
      </c>
      <c r="B104" s="1" t="s">
        <v>1102</v>
      </c>
      <c r="C104" s="1">
        <v>12</v>
      </c>
      <c r="D104" s="1" t="s">
        <v>902</v>
      </c>
      <c r="E104" s="1" t="s">
        <v>902</v>
      </c>
    </row>
    <row r="105" spans="1:5" ht="15.75" hidden="1" customHeight="1">
      <c r="A105" s="1" t="s">
        <v>1103</v>
      </c>
      <c r="B105" s="1" t="s">
        <v>1104</v>
      </c>
      <c r="C105" s="1">
        <v>5</v>
      </c>
      <c r="D105" s="1" t="s">
        <v>184</v>
      </c>
      <c r="E105" s="1" t="s">
        <v>184</v>
      </c>
    </row>
    <row r="106" spans="1:5" ht="15.75" hidden="1" customHeight="1">
      <c r="A106" s="1" t="s">
        <v>1105</v>
      </c>
      <c r="B106" s="1" t="s">
        <v>1106</v>
      </c>
      <c r="C106" s="1">
        <v>8</v>
      </c>
      <c r="D106" s="1" t="s">
        <v>931</v>
      </c>
      <c r="E106" s="1" t="s">
        <v>931</v>
      </c>
    </row>
    <row r="107" spans="1:5" ht="15.75" hidden="1" customHeight="1">
      <c r="A107" s="1" t="s">
        <v>1107</v>
      </c>
      <c r="B107" s="1" t="s">
        <v>1108</v>
      </c>
      <c r="C107" s="1">
        <v>9</v>
      </c>
      <c r="D107" s="1" t="s">
        <v>188</v>
      </c>
      <c r="E107" s="1" t="s">
        <v>188</v>
      </c>
    </row>
    <row r="108" spans="1:5" ht="15.75" hidden="1" customHeight="1">
      <c r="A108" s="1" t="s">
        <v>1109</v>
      </c>
      <c r="B108" s="1" t="s">
        <v>1110</v>
      </c>
      <c r="C108" s="1">
        <v>9</v>
      </c>
      <c r="D108" s="1" t="s">
        <v>188</v>
      </c>
      <c r="E108" s="1" t="s">
        <v>188</v>
      </c>
    </row>
    <row r="109" spans="1:5" ht="15.75" hidden="1" customHeight="1">
      <c r="A109" s="1" t="s">
        <v>1111</v>
      </c>
      <c r="B109" s="1" t="s">
        <v>1112</v>
      </c>
      <c r="C109" s="1">
        <v>9</v>
      </c>
      <c r="D109" s="1" t="s">
        <v>188</v>
      </c>
      <c r="E109" s="1" t="s">
        <v>188</v>
      </c>
    </row>
    <row r="110" spans="1:5" ht="15.75" hidden="1" customHeight="1">
      <c r="A110" s="1" t="s">
        <v>1113</v>
      </c>
      <c r="B110" s="1" t="s">
        <v>1114</v>
      </c>
      <c r="C110" s="1">
        <v>5</v>
      </c>
      <c r="D110" s="1" t="s">
        <v>184</v>
      </c>
      <c r="E110" s="1" t="s">
        <v>184</v>
      </c>
    </row>
    <row r="111" spans="1:5" ht="15.75" hidden="1" customHeight="1">
      <c r="A111" s="1" t="s">
        <v>1115</v>
      </c>
      <c r="B111" s="1" t="s">
        <v>1116</v>
      </c>
      <c r="C111" s="1">
        <v>2</v>
      </c>
      <c r="D111" s="1" t="s">
        <v>181</v>
      </c>
      <c r="E111" s="1" t="s">
        <v>181</v>
      </c>
    </row>
    <row r="112" spans="1:5" ht="15.75" hidden="1" customHeight="1">
      <c r="A112" s="1" t="s">
        <v>1117</v>
      </c>
      <c r="B112" s="1" t="s">
        <v>1118</v>
      </c>
      <c r="C112" s="1">
        <v>11</v>
      </c>
      <c r="D112" s="1" t="s">
        <v>922</v>
      </c>
      <c r="E112" s="1" t="s">
        <v>190</v>
      </c>
    </row>
    <row r="113" spans="1:5" ht="15.75" hidden="1" customHeight="1">
      <c r="A113" s="1" t="s">
        <v>1119</v>
      </c>
      <c r="B113" s="1" t="s">
        <v>1120</v>
      </c>
      <c r="C113" s="1">
        <v>5</v>
      </c>
      <c r="D113" s="1" t="s">
        <v>184</v>
      </c>
      <c r="E113" s="1" t="s">
        <v>184</v>
      </c>
    </row>
    <row r="114" spans="1:5" ht="15.75" hidden="1" customHeight="1">
      <c r="A114" s="1" t="s">
        <v>1121</v>
      </c>
      <c r="B114" s="1" t="s">
        <v>1122</v>
      </c>
      <c r="C114" s="1">
        <v>9</v>
      </c>
      <c r="D114" s="1" t="s">
        <v>188</v>
      </c>
      <c r="E114" s="1" t="s">
        <v>188</v>
      </c>
    </row>
    <row r="115" spans="1:5" ht="15.75" hidden="1" customHeight="1">
      <c r="A115" s="1" t="s">
        <v>1123</v>
      </c>
      <c r="B115" s="1" t="s">
        <v>1124</v>
      </c>
      <c r="C115" s="1">
        <v>9</v>
      </c>
      <c r="D115" s="1" t="s">
        <v>188</v>
      </c>
      <c r="E115" s="1" t="s">
        <v>188</v>
      </c>
    </row>
    <row r="116" spans="1:5" ht="15.75" customHeight="1">
      <c r="A116" s="1" t="s">
        <v>1125</v>
      </c>
      <c r="B116" s="1" t="s">
        <v>1126</v>
      </c>
      <c r="C116" s="1">
        <v>12</v>
      </c>
      <c r="D116" s="1" t="s">
        <v>902</v>
      </c>
      <c r="E116" s="1" t="s">
        <v>902</v>
      </c>
    </row>
    <row r="117" spans="1:5" ht="15.75" customHeight="1">
      <c r="A117" s="1" t="s">
        <v>1127</v>
      </c>
      <c r="B117" s="1" t="s">
        <v>1128</v>
      </c>
      <c r="C117" s="1">
        <v>12</v>
      </c>
      <c r="D117" s="1" t="s">
        <v>902</v>
      </c>
      <c r="E117" s="1" t="s">
        <v>902</v>
      </c>
    </row>
    <row r="118" spans="1:5" ht="15.75" hidden="1" customHeight="1">
      <c r="A118" s="1" t="s">
        <v>1129</v>
      </c>
      <c r="B118" s="1" t="s">
        <v>1130</v>
      </c>
      <c r="C118" s="1">
        <v>9</v>
      </c>
      <c r="D118" s="1" t="s">
        <v>188</v>
      </c>
      <c r="E118" s="1" t="s">
        <v>188</v>
      </c>
    </row>
    <row r="119" spans="1:5" ht="15.75" hidden="1" customHeight="1">
      <c r="A119" s="1" t="s">
        <v>1131</v>
      </c>
      <c r="B119" s="1" t="s">
        <v>1132</v>
      </c>
      <c r="C119" s="1">
        <v>2</v>
      </c>
      <c r="D119" s="1" t="s">
        <v>181</v>
      </c>
      <c r="E119" s="1" t="s">
        <v>181</v>
      </c>
    </row>
    <row r="120" spans="1:5" ht="15.75" hidden="1" customHeight="1">
      <c r="A120" s="1" t="s">
        <v>1133</v>
      </c>
      <c r="B120" s="1" t="s">
        <v>1134</v>
      </c>
      <c r="C120" s="1">
        <v>9</v>
      </c>
      <c r="D120" s="1" t="s">
        <v>188</v>
      </c>
      <c r="E120" s="1" t="s">
        <v>188</v>
      </c>
    </row>
    <row r="121" spans="1:5" ht="15.75" hidden="1" customHeight="1">
      <c r="A121" s="1" t="s">
        <v>1135</v>
      </c>
      <c r="B121" s="1" t="s">
        <v>1136</v>
      </c>
      <c r="C121" s="1">
        <v>9</v>
      </c>
      <c r="D121" s="1" t="s">
        <v>188</v>
      </c>
      <c r="E121" s="1" t="s">
        <v>188</v>
      </c>
    </row>
    <row r="122" spans="1:5" ht="15.75" hidden="1" customHeight="1">
      <c r="A122" s="1" t="s">
        <v>1137</v>
      </c>
      <c r="B122" s="1" t="s">
        <v>1138</v>
      </c>
      <c r="C122" s="1">
        <v>10</v>
      </c>
      <c r="D122" s="1" t="s">
        <v>913</v>
      </c>
      <c r="E122" s="1" t="s">
        <v>913</v>
      </c>
    </row>
    <row r="123" spans="1:5" ht="15.75" hidden="1" customHeight="1">
      <c r="A123" s="1" t="s">
        <v>1139</v>
      </c>
      <c r="B123" s="1" t="s">
        <v>1140</v>
      </c>
      <c r="C123" s="1">
        <v>5</v>
      </c>
      <c r="D123" s="1" t="s">
        <v>184</v>
      </c>
      <c r="E123" s="1" t="s">
        <v>184</v>
      </c>
    </row>
    <row r="124" spans="1:5" ht="15.75" customHeight="1">
      <c r="A124" s="1" t="s">
        <v>1141</v>
      </c>
      <c r="B124" s="1" t="s">
        <v>1142</v>
      </c>
      <c r="C124" s="1">
        <v>12</v>
      </c>
      <c r="D124" s="1" t="s">
        <v>902</v>
      </c>
      <c r="E124" s="1" t="s">
        <v>902</v>
      </c>
    </row>
    <row r="125" spans="1:5" ht="15.75" hidden="1" customHeight="1">
      <c r="A125" s="1" t="s">
        <v>1143</v>
      </c>
      <c r="B125" s="1" t="s">
        <v>1144</v>
      </c>
      <c r="C125" s="1">
        <v>5</v>
      </c>
      <c r="D125" s="1" t="s">
        <v>184</v>
      </c>
      <c r="E125" s="1" t="s">
        <v>184</v>
      </c>
    </row>
    <row r="126" spans="1:5" ht="15.75" hidden="1" customHeight="1">
      <c r="A126" s="1" t="s">
        <v>1145</v>
      </c>
      <c r="B126" s="1" t="s">
        <v>1146</v>
      </c>
      <c r="C126" s="1">
        <v>9</v>
      </c>
      <c r="D126" s="1" t="s">
        <v>188</v>
      </c>
      <c r="E126" s="1" t="s">
        <v>188</v>
      </c>
    </row>
    <row r="127" spans="1:5" ht="15.75" hidden="1" customHeight="1">
      <c r="A127" s="1" t="s">
        <v>1147</v>
      </c>
      <c r="B127" s="1" t="s">
        <v>1148</v>
      </c>
      <c r="C127" s="1">
        <v>9</v>
      </c>
      <c r="D127" s="1" t="s">
        <v>188</v>
      </c>
      <c r="E127" s="1" t="s">
        <v>188</v>
      </c>
    </row>
    <row r="128" spans="1:5" ht="15.75" customHeight="1">
      <c r="A128" s="1" t="s">
        <v>1149</v>
      </c>
      <c r="B128" s="1" t="s">
        <v>1150</v>
      </c>
      <c r="C128" s="1">
        <v>12</v>
      </c>
      <c r="D128" s="1" t="s">
        <v>902</v>
      </c>
      <c r="E128" s="1" t="s">
        <v>902</v>
      </c>
    </row>
    <row r="129" spans="1:5" ht="15.75" hidden="1" customHeight="1">
      <c r="A129" s="1" t="s">
        <v>1151</v>
      </c>
      <c r="B129" s="1" t="s">
        <v>1152</v>
      </c>
      <c r="C129" s="1">
        <v>9</v>
      </c>
      <c r="D129" s="1" t="s">
        <v>188</v>
      </c>
      <c r="E129" s="1" t="s">
        <v>188</v>
      </c>
    </row>
    <row r="130" spans="1:5" ht="15.75" customHeight="1">
      <c r="A130" s="1" t="s">
        <v>1153</v>
      </c>
      <c r="B130" s="1" t="s">
        <v>1154</v>
      </c>
      <c r="C130" s="1">
        <v>12</v>
      </c>
      <c r="D130" s="1" t="s">
        <v>902</v>
      </c>
      <c r="E130" s="1" t="s">
        <v>902</v>
      </c>
    </row>
    <row r="131" spans="1:5" ht="15.75" hidden="1" customHeight="1">
      <c r="A131" s="1" t="s">
        <v>1155</v>
      </c>
      <c r="B131" s="1" t="s">
        <v>1156</v>
      </c>
      <c r="C131" s="1">
        <v>2</v>
      </c>
      <c r="D131" s="1" t="s">
        <v>181</v>
      </c>
      <c r="E131" s="1" t="s">
        <v>181</v>
      </c>
    </row>
    <row r="132" spans="1:5" ht="15.75" hidden="1" customHeight="1">
      <c r="A132" s="1" t="s">
        <v>1157</v>
      </c>
      <c r="B132" s="1" t="s">
        <v>1158</v>
      </c>
      <c r="C132" s="1">
        <v>10</v>
      </c>
      <c r="D132" s="1" t="s">
        <v>913</v>
      </c>
      <c r="E132" s="1" t="s">
        <v>913</v>
      </c>
    </row>
    <row r="133" spans="1:5" ht="15.75" customHeight="1">
      <c r="A133" s="1" t="s">
        <v>1159</v>
      </c>
      <c r="B133" s="1" t="s">
        <v>1160</v>
      </c>
      <c r="C133" s="1">
        <v>12</v>
      </c>
      <c r="D133" s="1" t="s">
        <v>902</v>
      </c>
      <c r="E133" s="1" t="s">
        <v>902</v>
      </c>
    </row>
    <row r="134" spans="1:5" ht="15.75" hidden="1" customHeight="1">
      <c r="A134" s="1" t="s">
        <v>1161</v>
      </c>
      <c r="B134" s="1" t="s">
        <v>1162</v>
      </c>
      <c r="C134" s="1">
        <v>11</v>
      </c>
      <c r="D134" s="1" t="s">
        <v>922</v>
      </c>
      <c r="E134" s="1" t="s">
        <v>190</v>
      </c>
    </row>
    <row r="135" spans="1:5" ht="15.75" hidden="1" customHeight="1">
      <c r="A135" s="1" t="s">
        <v>1163</v>
      </c>
      <c r="B135" s="1" t="s">
        <v>1164</v>
      </c>
      <c r="C135" s="1">
        <v>10</v>
      </c>
      <c r="D135" s="1" t="s">
        <v>913</v>
      </c>
      <c r="E135" s="1" t="s">
        <v>913</v>
      </c>
    </row>
    <row r="136" spans="1:5" ht="15.75" hidden="1" customHeight="1">
      <c r="A136" s="1" t="s">
        <v>1165</v>
      </c>
      <c r="B136" s="1" t="s">
        <v>1166</v>
      </c>
      <c r="C136" s="1">
        <v>9</v>
      </c>
      <c r="D136" s="1" t="s">
        <v>188</v>
      </c>
      <c r="E136" s="1" t="s">
        <v>188</v>
      </c>
    </row>
    <row r="137" spans="1:5" ht="15.75" hidden="1" customHeight="1">
      <c r="A137" s="1" t="s">
        <v>1167</v>
      </c>
      <c r="B137" s="1" t="s">
        <v>1168</v>
      </c>
      <c r="C137" s="1">
        <v>9</v>
      </c>
      <c r="D137" s="1" t="s">
        <v>188</v>
      </c>
      <c r="E137" s="1" t="s">
        <v>188</v>
      </c>
    </row>
    <row r="138" spans="1:5" ht="15.75" hidden="1" customHeight="1">
      <c r="A138" s="1" t="s">
        <v>1169</v>
      </c>
      <c r="B138" s="1" t="s">
        <v>1170</v>
      </c>
      <c r="C138" s="1">
        <v>2</v>
      </c>
      <c r="D138" s="1" t="s">
        <v>181</v>
      </c>
      <c r="E138" s="1" t="s">
        <v>181</v>
      </c>
    </row>
    <row r="139" spans="1:5" ht="15.75" hidden="1" customHeight="1">
      <c r="A139" s="1" t="s">
        <v>1171</v>
      </c>
      <c r="B139" s="1" t="s">
        <v>1172</v>
      </c>
      <c r="C139" s="1">
        <v>8</v>
      </c>
      <c r="D139" s="1" t="s">
        <v>931</v>
      </c>
      <c r="E139" s="1" t="s">
        <v>931</v>
      </c>
    </row>
    <row r="140" spans="1:5" ht="15.75" customHeight="1">
      <c r="A140" s="1" t="s">
        <v>1173</v>
      </c>
      <c r="B140" s="1" t="s">
        <v>1174</v>
      </c>
      <c r="C140" s="1">
        <v>12</v>
      </c>
      <c r="D140" s="1" t="s">
        <v>902</v>
      </c>
      <c r="E140" s="1" t="s">
        <v>902</v>
      </c>
    </row>
    <row r="141" spans="1:5" ht="15.75" hidden="1" customHeight="1">
      <c r="A141" s="1" t="s">
        <v>1175</v>
      </c>
      <c r="B141" s="1" t="s">
        <v>1176</v>
      </c>
      <c r="C141" s="1">
        <v>10</v>
      </c>
      <c r="D141" s="1" t="s">
        <v>913</v>
      </c>
      <c r="E141" s="1" t="s">
        <v>913</v>
      </c>
    </row>
    <row r="142" spans="1:5" ht="15.75" customHeight="1">
      <c r="A142" s="1" t="s">
        <v>1177</v>
      </c>
      <c r="B142" s="1" t="s">
        <v>1178</v>
      </c>
      <c r="C142" s="1">
        <v>12</v>
      </c>
      <c r="D142" s="1" t="s">
        <v>902</v>
      </c>
      <c r="E142" s="1" t="s">
        <v>902</v>
      </c>
    </row>
    <row r="143" spans="1:5" ht="15.75" hidden="1" customHeight="1">
      <c r="A143" s="1" t="s">
        <v>1179</v>
      </c>
      <c r="B143" s="1" t="s">
        <v>1180</v>
      </c>
      <c r="C143" s="1">
        <v>10</v>
      </c>
      <c r="D143" s="1" t="s">
        <v>913</v>
      </c>
      <c r="E143" s="1" t="s">
        <v>913</v>
      </c>
    </row>
    <row r="144" spans="1:5" ht="15.75" hidden="1" customHeight="1">
      <c r="A144" s="1" t="s">
        <v>1181</v>
      </c>
      <c r="B144" s="1" t="s">
        <v>1182</v>
      </c>
      <c r="C144" s="1">
        <v>10</v>
      </c>
      <c r="D144" s="1" t="s">
        <v>913</v>
      </c>
      <c r="E144" s="1" t="s">
        <v>913</v>
      </c>
    </row>
    <row r="145" spans="1:5" ht="15.75" customHeight="1">
      <c r="A145" s="1" t="s">
        <v>1183</v>
      </c>
      <c r="B145" s="1" t="s">
        <v>1184</v>
      </c>
      <c r="C145" s="1">
        <v>12</v>
      </c>
      <c r="D145" s="1" t="s">
        <v>902</v>
      </c>
      <c r="E145" s="1" t="s">
        <v>902</v>
      </c>
    </row>
    <row r="146" spans="1:5" ht="15.75" hidden="1" customHeight="1">
      <c r="A146" s="1" t="s">
        <v>1185</v>
      </c>
      <c r="B146" s="1" t="s">
        <v>1186</v>
      </c>
      <c r="C146" s="1">
        <v>2</v>
      </c>
      <c r="D146" s="1" t="s">
        <v>181</v>
      </c>
      <c r="E146" s="1" t="s">
        <v>181</v>
      </c>
    </row>
    <row r="147" spans="1:5" ht="15.75" hidden="1" customHeight="1">
      <c r="A147" s="1" t="s">
        <v>1187</v>
      </c>
      <c r="B147" s="1" t="s">
        <v>1188</v>
      </c>
      <c r="C147" s="1">
        <v>2</v>
      </c>
      <c r="D147" s="1" t="s">
        <v>181</v>
      </c>
      <c r="E147" s="1" t="s">
        <v>181</v>
      </c>
    </row>
    <row r="148" spans="1:5" ht="15.75" hidden="1" customHeight="1">
      <c r="A148" s="1" t="s">
        <v>1189</v>
      </c>
      <c r="B148" s="1" t="s">
        <v>1190</v>
      </c>
      <c r="C148" s="1">
        <v>10</v>
      </c>
      <c r="D148" s="1" t="s">
        <v>913</v>
      </c>
      <c r="E148" s="1" t="s">
        <v>913</v>
      </c>
    </row>
    <row r="149" spans="1:5" ht="15.75" hidden="1" customHeight="1">
      <c r="A149" s="1" t="s">
        <v>1191</v>
      </c>
      <c r="B149" s="1" t="s">
        <v>1192</v>
      </c>
      <c r="C149" s="1">
        <v>8</v>
      </c>
      <c r="D149" s="1" t="s">
        <v>931</v>
      </c>
      <c r="E149" s="1" t="s">
        <v>931</v>
      </c>
    </row>
    <row r="150" spans="1:5" ht="15.75" hidden="1" customHeight="1">
      <c r="A150" s="1" t="s">
        <v>1193</v>
      </c>
      <c r="B150" s="1" t="s">
        <v>1194</v>
      </c>
      <c r="C150" s="1">
        <v>5</v>
      </c>
      <c r="D150" s="1" t="s">
        <v>184</v>
      </c>
      <c r="E150" s="1" t="s">
        <v>184</v>
      </c>
    </row>
    <row r="151" spans="1:5" ht="15.75" hidden="1" customHeight="1">
      <c r="A151" s="1" t="s">
        <v>1195</v>
      </c>
      <c r="B151" s="1" t="s">
        <v>1196</v>
      </c>
      <c r="C151" s="1">
        <v>4</v>
      </c>
      <c r="D151" s="1" t="s">
        <v>183</v>
      </c>
      <c r="E151" s="1" t="s">
        <v>183</v>
      </c>
    </row>
    <row r="152" spans="1:5" ht="15.75" hidden="1" customHeight="1">
      <c r="A152" s="1" t="s">
        <v>1197</v>
      </c>
      <c r="B152" s="1" t="s">
        <v>1198</v>
      </c>
      <c r="C152" s="1">
        <v>9</v>
      </c>
      <c r="D152" s="1" t="s">
        <v>188</v>
      </c>
      <c r="E152" s="1" t="s">
        <v>188</v>
      </c>
    </row>
    <row r="153" spans="1:5" ht="15.75" customHeight="1">
      <c r="A153" s="1" t="s">
        <v>1199</v>
      </c>
      <c r="B153" s="1" t="s">
        <v>1200</v>
      </c>
      <c r="C153" s="1">
        <v>12</v>
      </c>
      <c r="D153" s="1" t="s">
        <v>902</v>
      </c>
      <c r="E153" s="1" t="s">
        <v>902</v>
      </c>
    </row>
    <row r="154" spans="1:5" ht="15.75" hidden="1" customHeight="1">
      <c r="A154" s="1" t="s">
        <v>1201</v>
      </c>
      <c r="B154" s="1" t="s">
        <v>1202</v>
      </c>
      <c r="C154" s="1">
        <v>9</v>
      </c>
      <c r="D154" s="1" t="s">
        <v>188</v>
      </c>
      <c r="E154" s="1" t="s">
        <v>188</v>
      </c>
    </row>
    <row r="155" spans="1:5" ht="15.75" hidden="1" customHeight="1">
      <c r="A155" s="1" t="s">
        <v>1203</v>
      </c>
      <c r="B155" s="1" t="s">
        <v>1204</v>
      </c>
      <c r="C155" s="1">
        <v>8</v>
      </c>
      <c r="D155" s="1" t="s">
        <v>931</v>
      </c>
      <c r="E155" s="1" t="s">
        <v>931</v>
      </c>
    </row>
    <row r="156" spans="1:5" ht="15.75" hidden="1" customHeight="1">
      <c r="A156" s="1" t="s">
        <v>1205</v>
      </c>
      <c r="B156" s="1" t="s">
        <v>1206</v>
      </c>
      <c r="C156" s="1">
        <v>9</v>
      </c>
      <c r="D156" s="1" t="s">
        <v>188</v>
      </c>
      <c r="E156" s="1" t="s">
        <v>188</v>
      </c>
    </row>
    <row r="157" spans="1:5" ht="15.75" hidden="1" customHeight="1">
      <c r="A157" s="1" t="s">
        <v>1207</v>
      </c>
      <c r="B157" s="1" t="s">
        <v>1208</v>
      </c>
      <c r="C157" s="1">
        <v>5</v>
      </c>
      <c r="D157" s="1" t="s">
        <v>184</v>
      </c>
      <c r="E157" s="1" t="s">
        <v>184</v>
      </c>
    </row>
    <row r="158" spans="1:5" ht="15.75" hidden="1" customHeight="1">
      <c r="A158" s="1" t="s">
        <v>1209</v>
      </c>
      <c r="B158" s="1" t="s">
        <v>1210</v>
      </c>
      <c r="C158" s="1">
        <v>9</v>
      </c>
      <c r="D158" s="1" t="s">
        <v>188</v>
      </c>
      <c r="E158" s="1" t="s">
        <v>188</v>
      </c>
    </row>
    <row r="159" spans="1:5" ht="15.75" hidden="1" customHeight="1">
      <c r="A159" s="1" t="s">
        <v>1211</v>
      </c>
      <c r="B159" s="1" t="s">
        <v>1212</v>
      </c>
      <c r="C159" s="1">
        <v>9</v>
      </c>
      <c r="D159" s="1" t="s">
        <v>188</v>
      </c>
      <c r="E159" s="1" t="s">
        <v>188</v>
      </c>
    </row>
    <row r="160" spans="1:5" ht="15.75" hidden="1" customHeight="1">
      <c r="A160" s="1" t="s">
        <v>1213</v>
      </c>
      <c r="B160" s="1" t="s">
        <v>1214</v>
      </c>
      <c r="C160" s="1">
        <v>11</v>
      </c>
      <c r="D160" s="1" t="s">
        <v>922</v>
      </c>
      <c r="E160" s="1" t="s">
        <v>190</v>
      </c>
    </row>
    <row r="161" spans="1:5" ht="15.75" hidden="1" customHeight="1">
      <c r="A161" s="1" t="s">
        <v>1215</v>
      </c>
      <c r="B161" s="1" t="s">
        <v>1216</v>
      </c>
      <c r="C161" s="1">
        <v>2</v>
      </c>
      <c r="D161" s="1" t="s">
        <v>181</v>
      </c>
      <c r="E161" s="1" t="s">
        <v>181</v>
      </c>
    </row>
    <row r="162" spans="1:5" ht="15.75" hidden="1" customHeight="1">
      <c r="A162" s="1" t="s">
        <v>1217</v>
      </c>
      <c r="B162" s="1" t="s">
        <v>1218</v>
      </c>
      <c r="C162" s="1">
        <v>5</v>
      </c>
      <c r="D162" s="1" t="s">
        <v>184</v>
      </c>
      <c r="E162" s="1" t="s">
        <v>184</v>
      </c>
    </row>
    <row r="163" spans="1:5" ht="15.75" customHeight="1">
      <c r="A163" s="1" t="s">
        <v>1219</v>
      </c>
      <c r="B163" s="1" t="s">
        <v>1220</v>
      </c>
      <c r="C163" s="1">
        <v>12</v>
      </c>
      <c r="D163" s="1" t="s">
        <v>902</v>
      </c>
      <c r="E163" s="1" t="s">
        <v>902</v>
      </c>
    </row>
    <row r="164" spans="1:5" ht="15.75" hidden="1" customHeight="1">
      <c r="A164" s="1" t="s">
        <v>1221</v>
      </c>
      <c r="B164" s="1" t="s">
        <v>1222</v>
      </c>
      <c r="C164" s="1">
        <v>9</v>
      </c>
      <c r="D164" s="1" t="s">
        <v>188</v>
      </c>
      <c r="E164" s="1" t="s">
        <v>188</v>
      </c>
    </row>
    <row r="165" spans="1:5" ht="15.75" hidden="1" customHeight="1">
      <c r="A165" s="1" t="s">
        <v>1223</v>
      </c>
      <c r="B165" s="1" t="s">
        <v>1224</v>
      </c>
      <c r="C165" s="1">
        <v>9</v>
      </c>
      <c r="D165" s="1" t="s">
        <v>188</v>
      </c>
      <c r="E165" s="1" t="s">
        <v>188</v>
      </c>
    </row>
    <row r="166" spans="1:5" ht="15.75" hidden="1" customHeight="1">
      <c r="A166" s="1" t="s">
        <v>1225</v>
      </c>
      <c r="B166" s="1" t="s">
        <v>1226</v>
      </c>
      <c r="C166" s="1">
        <v>2</v>
      </c>
      <c r="D166" s="1" t="s">
        <v>181</v>
      </c>
      <c r="E166" s="1" t="s">
        <v>181</v>
      </c>
    </row>
    <row r="167" spans="1:5" ht="15.75" customHeight="1">
      <c r="A167" s="1" t="s">
        <v>1227</v>
      </c>
      <c r="B167" s="1" t="s">
        <v>1228</v>
      </c>
      <c r="C167" s="1">
        <v>12</v>
      </c>
      <c r="D167" s="1" t="s">
        <v>902</v>
      </c>
      <c r="E167" s="1" t="s">
        <v>902</v>
      </c>
    </row>
    <row r="168" spans="1:5" ht="15.75" hidden="1" customHeight="1">
      <c r="A168" s="1" t="s">
        <v>1229</v>
      </c>
      <c r="B168" s="1" t="s">
        <v>1230</v>
      </c>
      <c r="C168" s="1">
        <v>10</v>
      </c>
      <c r="D168" s="1" t="s">
        <v>913</v>
      </c>
      <c r="E168" s="1" t="s">
        <v>913</v>
      </c>
    </row>
    <row r="169" spans="1:5" ht="15.75" hidden="1" customHeight="1">
      <c r="A169" s="1" t="s">
        <v>1231</v>
      </c>
      <c r="B169" s="1" t="s">
        <v>1232</v>
      </c>
      <c r="C169" s="1">
        <v>10</v>
      </c>
      <c r="D169" s="1" t="s">
        <v>913</v>
      </c>
      <c r="E169" s="1" t="s">
        <v>913</v>
      </c>
    </row>
    <row r="170" spans="1:5" ht="15.75" hidden="1" customHeight="1">
      <c r="A170" s="1" t="s">
        <v>1233</v>
      </c>
      <c r="B170" s="1" t="s">
        <v>1234</v>
      </c>
      <c r="C170" s="1">
        <v>10</v>
      </c>
      <c r="D170" s="1" t="s">
        <v>913</v>
      </c>
      <c r="E170" s="1" t="s">
        <v>913</v>
      </c>
    </row>
    <row r="171" spans="1:5" ht="15.75" hidden="1" customHeight="1">
      <c r="A171" s="1" t="s">
        <v>1235</v>
      </c>
      <c r="B171" s="1" t="s">
        <v>1236</v>
      </c>
      <c r="C171" s="1">
        <v>9</v>
      </c>
      <c r="D171" s="1" t="s">
        <v>188</v>
      </c>
      <c r="E171" s="1" t="s">
        <v>188</v>
      </c>
    </row>
    <row r="172" spans="1:5" ht="15.75" hidden="1" customHeight="1">
      <c r="A172" s="1" t="s">
        <v>1237</v>
      </c>
      <c r="B172" s="1" t="s">
        <v>1238</v>
      </c>
      <c r="C172" s="1">
        <v>10</v>
      </c>
      <c r="D172" s="1" t="s">
        <v>913</v>
      </c>
      <c r="E172" s="1" t="s">
        <v>913</v>
      </c>
    </row>
    <row r="173" spans="1:5" ht="15.75" hidden="1" customHeight="1">
      <c r="A173" s="1" t="s">
        <v>1239</v>
      </c>
      <c r="B173" s="1" t="s">
        <v>1240</v>
      </c>
      <c r="C173" s="1">
        <v>9</v>
      </c>
      <c r="D173" s="1" t="s">
        <v>188</v>
      </c>
      <c r="E173" s="1" t="s">
        <v>188</v>
      </c>
    </row>
    <row r="174" spans="1:5" ht="15.75" hidden="1" customHeight="1">
      <c r="A174" s="1" t="s">
        <v>1241</v>
      </c>
      <c r="B174" s="1" t="s">
        <v>1242</v>
      </c>
      <c r="C174" s="1">
        <v>2</v>
      </c>
      <c r="D174" s="1" t="s">
        <v>181</v>
      </c>
      <c r="E174" s="1" t="s">
        <v>181</v>
      </c>
    </row>
    <row r="175" spans="1:5" ht="15.75" hidden="1" customHeight="1">
      <c r="A175" s="1" t="s">
        <v>1243</v>
      </c>
      <c r="B175" s="1" t="s">
        <v>1244</v>
      </c>
      <c r="C175" s="1">
        <v>2</v>
      </c>
      <c r="D175" s="1" t="s">
        <v>181</v>
      </c>
      <c r="E175" s="1" t="s">
        <v>181</v>
      </c>
    </row>
    <row r="176" spans="1:5" ht="15.75" hidden="1" customHeight="1">
      <c r="A176" s="1" t="s">
        <v>1245</v>
      </c>
      <c r="B176" s="1" t="s">
        <v>1246</v>
      </c>
      <c r="C176" s="1">
        <v>8</v>
      </c>
      <c r="D176" s="1" t="s">
        <v>931</v>
      </c>
      <c r="E176" s="1" t="s">
        <v>931</v>
      </c>
    </row>
    <row r="177" spans="1:5" ht="15.75" hidden="1" customHeight="1">
      <c r="A177" s="1" t="s">
        <v>1247</v>
      </c>
      <c r="B177" s="1" t="s">
        <v>1248</v>
      </c>
      <c r="C177" s="1">
        <v>5</v>
      </c>
      <c r="D177" s="1" t="s">
        <v>184</v>
      </c>
      <c r="E177" s="1" t="s">
        <v>184</v>
      </c>
    </row>
    <row r="178" spans="1:5" ht="15.75" hidden="1" customHeight="1">
      <c r="A178" s="1" t="s">
        <v>1249</v>
      </c>
      <c r="B178" s="1" t="s">
        <v>1250</v>
      </c>
      <c r="C178" s="1">
        <v>9</v>
      </c>
      <c r="D178" s="1" t="s">
        <v>188</v>
      </c>
      <c r="E178" s="1" t="s">
        <v>188</v>
      </c>
    </row>
    <row r="179" spans="1:5" ht="15.75" customHeight="1">
      <c r="A179" s="1" t="s">
        <v>1251</v>
      </c>
      <c r="B179" s="1" t="s">
        <v>1252</v>
      </c>
      <c r="C179" s="1">
        <v>12</v>
      </c>
      <c r="D179" s="1" t="s">
        <v>902</v>
      </c>
      <c r="E179" s="1" t="s">
        <v>902</v>
      </c>
    </row>
    <row r="180" spans="1:5" ht="15.75" customHeight="1">
      <c r="A180" s="1" t="s">
        <v>1253</v>
      </c>
      <c r="B180" s="1" t="s">
        <v>1254</v>
      </c>
      <c r="C180" s="1">
        <v>12</v>
      </c>
      <c r="D180" s="1" t="s">
        <v>902</v>
      </c>
      <c r="E180" s="1" t="s">
        <v>902</v>
      </c>
    </row>
    <row r="181" spans="1:5" ht="15.75" hidden="1" customHeight="1">
      <c r="A181" s="1" t="s">
        <v>1255</v>
      </c>
      <c r="B181" s="1" t="s">
        <v>1256</v>
      </c>
      <c r="C181" s="1">
        <v>9</v>
      </c>
      <c r="D181" s="1" t="s">
        <v>188</v>
      </c>
      <c r="E181" s="1" t="s">
        <v>188</v>
      </c>
    </row>
    <row r="182" spans="1:5" ht="15.75" customHeight="1">
      <c r="A182" s="1" t="s">
        <v>1257</v>
      </c>
      <c r="B182" s="1" t="s">
        <v>1258</v>
      </c>
      <c r="C182" s="1">
        <v>12</v>
      </c>
      <c r="D182" s="1" t="s">
        <v>902</v>
      </c>
      <c r="E182" s="1" t="s">
        <v>902</v>
      </c>
    </row>
    <row r="183" spans="1:5" ht="15.75" hidden="1" customHeight="1">
      <c r="A183" s="1" t="s">
        <v>1259</v>
      </c>
      <c r="B183" s="1" t="s">
        <v>1260</v>
      </c>
      <c r="C183" s="1">
        <v>10</v>
      </c>
      <c r="D183" s="1" t="s">
        <v>913</v>
      </c>
      <c r="E183" s="1" t="s">
        <v>913</v>
      </c>
    </row>
    <row r="184" spans="1:5" ht="15.75" hidden="1" customHeight="1">
      <c r="A184" s="1" t="s">
        <v>1261</v>
      </c>
      <c r="B184" s="1" t="s">
        <v>1262</v>
      </c>
      <c r="C184" s="1">
        <v>9</v>
      </c>
      <c r="D184" s="1" t="s">
        <v>188</v>
      </c>
      <c r="E184" s="1" t="s">
        <v>188</v>
      </c>
    </row>
    <row r="185" spans="1:5" ht="15.75" hidden="1" customHeight="1">
      <c r="A185" s="1" t="s">
        <v>1263</v>
      </c>
      <c r="B185" s="1" t="s">
        <v>1264</v>
      </c>
      <c r="C185" s="1">
        <v>2</v>
      </c>
      <c r="D185" s="1" t="s">
        <v>181</v>
      </c>
      <c r="E185" s="1" t="s">
        <v>181</v>
      </c>
    </row>
    <row r="186" spans="1:5" ht="15.75" hidden="1" customHeight="1">
      <c r="A186" s="1" t="s">
        <v>1265</v>
      </c>
      <c r="B186" s="1" t="s">
        <v>1266</v>
      </c>
      <c r="C186" s="1">
        <v>5</v>
      </c>
      <c r="D186" s="1" t="s">
        <v>184</v>
      </c>
      <c r="E186" s="1" t="s">
        <v>184</v>
      </c>
    </row>
    <row r="187" spans="1:5" ht="15.75" hidden="1" customHeight="1">
      <c r="A187" s="1" t="s">
        <v>1267</v>
      </c>
      <c r="B187" s="1" t="s">
        <v>1268</v>
      </c>
      <c r="C187" s="1">
        <v>9</v>
      </c>
      <c r="D187" s="1" t="s">
        <v>188</v>
      </c>
      <c r="E187" s="1" t="s">
        <v>188</v>
      </c>
    </row>
    <row r="188" spans="1:5" ht="15.75" hidden="1" customHeight="1">
      <c r="A188" s="1" t="s">
        <v>1269</v>
      </c>
      <c r="B188" s="1" t="s">
        <v>1270</v>
      </c>
      <c r="C188" s="1">
        <v>5</v>
      </c>
      <c r="D188" s="1" t="s">
        <v>184</v>
      </c>
      <c r="E188" s="1" t="s">
        <v>184</v>
      </c>
    </row>
    <row r="189" spans="1:5" ht="15.75" hidden="1" customHeight="1">
      <c r="A189" s="1" t="s">
        <v>1271</v>
      </c>
      <c r="B189" s="1" t="s">
        <v>1272</v>
      </c>
      <c r="C189" s="1">
        <v>8</v>
      </c>
      <c r="D189" s="1" t="s">
        <v>931</v>
      </c>
      <c r="E189" s="1" t="s">
        <v>931</v>
      </c>
    </row>
    <row r="190" spans="1:5" ht="15.75" hidden="1" customHeight="1">
      <c r="A190" s="1" t="s">
        <v>1273</v>
      </c>
      <c r="B190" s="1" t="s">
        <v>1274</v>
      </c>
      <c r="C190" s="1">
        <v>2</v>
      </c>
      <c r="D190" s="1" t="s">
        <v>181</v>
      </c>
      <c r="E190" s="1" t="s">
        <v>181</v>
      </c>
    </row>
    <row r="191" spans="1:5" ht="15.75" hidden="1" customHeight="1">
      <c r="A191" s="1" t="s">
        <v>1275</v>
      </c>
      <c r="B191" s="1" t="s">
        <v>1276</v>
      </c>
      <c r="C191" s="1">
        <v>1</v>
      </c>
      <c r="D191" s="1" t="s">
        <v>180</v>
      </c>
      <c r="E191" s="1" t="s">
        <v>180</v>
      </c>
    </row>
    <row r="192" spans="1:5" ht="15.75" hidden="1" customHeight="1">
      <c r="A192" s="1" t="s">
        <v>1277</v>
      </c>
      <c r="B192" s="1" t="s">
        <v>1278</v>
      </c>
      <c r="C192" s="1">
        <v>10</v>
      </c>
      <c r="D192" s="1" t="s">
        <v>913</v>
      </c>
      <c r="E192" s="1" t="s">
        <v>913</v>
      </c>
    </row>
    <row r="193" spans="1:5" ht="15.75" hidden="1" customHeight="1">
      <c r="A193" s="1" t="s">
        <v>1279</v>
      </c>
      <c r="B193" s="1" t="s">
        <v>1280</v>
      </c>
      <c r="C193" s="1">
        <v>5</v>
      </c>
      <c r="D193" s="1" t="s">
        <v>184</v>
      </c>
      <c r="E193" s="1" t="s">
        <v>184</v>
      </c>
    </row>
    <row r="194" spans="1:5" ht="15.75" customHeight="1">
      <c r="A194" s="1" t="s">
        <v>1281</v>
      </c>
      <c r="B194" s="1" t="s">
        <v>1282</v>
      </c>
      <c r="C194" s="1">
        <v>12</v>
      </c>
      <c r="D194" s="1" t="s">
        <v>902</v>
      </c>
      <c r="E194" s="1" t="s">
        <v>902</v>
      </c>
    </row>
    <row r="195" spans="1:5" ht="15.75" hidden="1" customHeight="1">
      <c r="A195" s="1" t="s">
        <v>1283</v>
      </c>
      <c r="B195" s="1" t="s">
        <v>1284</v>
      </c>
      <c r="C195" s="1">
        <v>10</v>
      </c>
      <c r="D195" s="1" t="s">
        <v>913</v>
      </c>
      <c r="E195" s="1" t="s">
        <v>913</v>
      </c>
    </row>
    <row r="196" spans="1:5" ht="15.75" customHeight="1">
      <c r="A196" s="1" t="s">
        <v>1285</v>
      </c>
      <c r="B196" s="1" t="s">
        <v>1286</v>
      </c>
      <c r="C196" s="1">
        <v>12</v>
      </c>
      <c r="D196" s="1" t="s">
        <v>902</v>
      </c>
      <c r="E196" s="1" t="s">
        <v>902</v>
      </c>
    </row>
    <row r="197" spans="1:5" ht="15.75" hidden="1" customHeight="1">
      <c r="A197" s="1" t="s">
        <v>1287</v>
      </c>
      <c r="B197" s="1" t="s">
        <v>1288</v>
      </c>
      <c r="C197" s="1">
        <v>10</v>
      </c>
      <c r="D197" s="1" t="s">
        <v>913</v>
      </c>
      <c r="E197" s="1" t="s">
        <v>913</v>
      </c>
    </row>
    <row r="198" spans="1:5" ht="15.75" hidden="1" customHeight="1">
      <c r="A198" s="1" t="s">
        <v>1289</v>
      </c>
      <c r="B198" s="1" t="s">
        <v>1290</v>
      </c>
      <c r="C198" s="1">
        <v>8</v>
      </c>
      <c r="D198" s="1" t="s">
        <v>931</v>
      </c>
      <c r="E198" s="1" t="s">
        <v>931</v>
      </c>
    </row>
    <row r="199" spans="1:5" ht="15.75" hidden="1" customHeight="1">
      <c r="A199" s="1" t="s">
        <v>1291</v>
      </c>
      <c r="B199" s="1" t="s">
        <v>1292</v>
      </c>
      <c r="C199" s="1">
        <v>8</v>
      </c>
      <c r="D199" s="1" t="s">
        <v>931</v>
      </c>
      <c r="E199" s="1" t="s">
        <v>931</v>
      </c>
    </row>
    <row r="200" spans="1:5" ht="15.75" hidden="1" customHeight="1">
      <c r="A200" s="1" t="s">
        <v>1293</v>
      </c>
      <c r="B200" s="1" t="s">
        <v>1294</v>
      </c>
      <c r="C200" s="1">
        <v>9</v>
      </c>
      <c r="D200" s="1" t="s">
        <v>188</v>
      </c>
      <c r="E200" s="1" t="s">
        <v>188</v>
      </c>
    </row>
    <row r="201" spans="1:5" ht="15.75" hidden="1" customHeight="1">
      <c r="A201" s="1" t="s">
        <v>1295</v>
      </c>
      <c r="B201" s="1" t="s">
        <v>1296</v>
      </c>
      <c r="C201" s="1">
        <v>9</v>
      </c>
      <c r="D201" s="1" t="s">
        <v>188</v>
      </c>
      <c r="E201" s="1" t="s">
        <v>188</v>
      </c>
    </row>
  </sheetData>
  <autoFilter ref="A3:E201" xr:uid="{2ED0B327-877D-4070-879D-15D0B0BB11F3}">
    <filterColumn colId="3">
      <filters>
        <filter val="OthAs"/>
      </filters>
    </filterColumn>
  </autoFilter>
  <phoneticPr fontId="56" type="noConversion"/>
  <pageMargins left="0.69930555555555596" right="0.69930555555555596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85A8-1034-4CC6-BB31-526663AA61C6}">
  <dimension ref="A1:A23"/>
  <sheetViews>
    <sheetView workbookViewId="0">
      <selection activeCell="A5" sqref="A5"/>
    </sheetView>
  </sheetViews>
  <sheetFormatPr defaultColWidth="8.81640625" defaultRowHeight="13"/>
  <cols>
    <col min="1" max="1" width="10.453125" style="1" customWidth="1"/>
    <col min="2" max="16384" width="8.81640625" style="1"/>
  </cols>
  <sheetData>
    <row r="1" spans="1:1">
      <c r="A1" s="1" t="s">
        <v>1297</v>
      </c>
    </row>
    <row r="2" spans="1:1">
      <c r="A2" s="1" t="s">
        <v>1298</v>
      </c>
    </row>
    <row r="4" spans="1:1">
      <c r="A4" s="1" t="s">
        <v>1299</v>
      </c>
    </row>
    <row r="6" spans="1:1">
      <c r="A6" s="1" t="s">
        <v>1300</v>
      </c>
    </row>
    <row r="7" spans="1:1">
      <c r="A7" s="2" t="str">
        <f ca="1">MID(CELL("filename",A1),SEARCH("[",CELL("filename",A1))+1,SEARCH("]",CELL("filename",A1))-SEARCH("[",CELL("filename",A1))-1)</f>
        <v>COPY_RICE_2010_BAU1.xlsx</v>
      </c>
    </row>
    <row r="8" spans="1:1">
      <c r="A8" s="3"/>
    </row>
    <row r="9" spans="1:1">
      <c r="A9" s="3"/>
    </row>
    <row r="10" spans="1:1">
      <c r="A10" s="1" t="s">
        <v>1301</v>
      </c>
    </row>
    <row r="11" spans="1:1">
      <c r="A11" s="1" t="s">
        <v>1302</v>
      </c>
    </row>
    <row r="12" spans="1:1">
      <c r="A12" s="1" t="s">
        <v>1303</v>
      </c>
    </row>
    <row r="14" spans="1:1">
      <c r="A14" s="1" t="s">
        <v>1304</v>
      </c>
    </row>
    <row r="16" spans="1:1">
      <c r="A16" s="1" t="s">
        <v>1305</v>
      </c>
    </row>
    <row r="17" spans="1:1" ht="13.5">
      <c r="A17" s="1" t="s">
        <v>1306</v>
      </c>
    </row>
    <row r="18" spans="1:1">
      <c r="A18" s="1" t="s">
        <v>1307</v>
      </c>
    </row>
    <row r="20" spans="1:1">
      <c r="A20" s="1" t="s">
        <v>1308</v>
      </c>
    </row>
    <row r="22" spans="1:1">
      <c r="A22" s="1" t="s">
        <v>1309</v>
      </c>
    </row>
    <row r="23" spans="1:1">
      <c r="A23" s="1" t="s">
        <v>1310</v>
      </c>
    </row>
  </sheetData>
  <phoneticPr fontId="56" type="noConversion"/>
  <pageMargins left="0.69930555555555596" right="0.69930555555555596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1</vt:i4>
      </vt:variant>
    </vt:vector>
  </HeadingPairs>
  <TitlesOfParts>
    <vt:vector size="25" baseType="lpstr">
      <vt:lpstr>How to Solve</vt:lpstr>
      <vt:lpstr>Results</vt:lpstr>
      <vt:lpstr>Controls</vt:lpstr>
      <vt:lpstr>Parameters</vt:lpstr>
      <vt:lpstr>Data</vt:lpstr>
      <vt:lpstr>Copen</vt:lpstr>
      <vt:lpstr>Graphs</vt:lpstr>
      <vt:lpstr>Diag</vt:lpstr>
      <vt:lpstr>Global</vt:lpstr>
      <vt:lpstr>US</vt:lpstr>
      <vt:lpstr>EU</vt:lpstr>
      <vt:lpstr>Japan</vt:lpstr>
      <vt:lpstr>Russia</vt:lpstr>
      <vt:lpstr>Eurasia</vt:lpstr>
      <vt:lpstr>China</vt:lpstr>
      <vt:lpstr>India</vt:lpstr>
      <vt:lpstr>MidEast</vt:lpstr>
      <vt:lpstr>Africa</vt:lpstr>
      <vt:lpstr>LatAm</vt:lpstr>
      <vt:lpstr>OHI</vt:lpstr>
      <vt:lpstr>OthAsia</vt:lpstr>
      <vt:lpstr>SLR</vt:lpstr>
      <vt:lpstr>Regions</vt:lpstr>
      <vt:lpstr>Release notes</vt:lpstr>
      <vt:lpstr>Global!Print_Area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Yaofeng Cui</dc:creator>
  <cp:lastModifiedBy>Yaofeng Cui</cp:lastModifiedBy>
  <cp:lastPrinted>2010-01-20T06:40:00Z</cp:lastPrinted>
  <dcterms:created xsi:type="dcterms:W3CDTF">1999-01-08T07:40:00Z</dcterms:created>
  <dcterms:modified xsi:type="dcterms:W3CDTF">2026-03-09T02:51:26Z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5A1F926006434540AD756EE00285AB07_13</vt:lpwstr>
  </property>
</Properties>
</file>